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oscar_novelo_ine_mx/Documents/Escritorio/CEI-2026/Publicaciones 2026/Juntas Locales/PAAAS INE INICIAL 2026/Baja California/"/>
    </mc:Choice>
  </mc:AlternateContent>
  <xr:revisionPtr revIDLastSave="2" documentId="8_{1AAE4927-723A-4C33-8EC9-61E87B984BF7}" xr6:coauthVersionLast="47" xr6:coauthVersionMax="47" xr10:uidLastSave="{E2B6A5AF-447E-46C7-9276-CF36B8A4E1A1}"/>
  <bookViews>
    <workbookView xWindow="-110" yWindow="-110" windowWidth="19420" windowHeight="11500" xr2:uid="{AE9155D3-BF45-4F36-8277-BF69ADDBA4A6}"/>
  </bookViews>
  <sheets>
    <sheet name="2026 -1" sheetId="8" r:id="rId1"/>
    <sheet name="XXI___INV_Catalogo_de_Articulo_" sheetId="10" r:id="rId2"/>
    <sheet name="Hoja1" sheetId="9" r:id="rId3"/>
    <sheet name="2024" sheetId="7" state="hidden" r:id="rId4"/>
  </sheets>
  <definedNames>
    <definedName name="_xlnm._FilterDatabase" localSheetId="3" hidden="1">'2024'!$A$10:$ZX$492</definedName>
    <definedName name="_xlnm._FilterDatabase" localSheetId="0" hidden="1">'2026 -1'!$A$10:$AD$1457</definedName>
    <definedName name="_xlnm._FilterDatabase" localSheetId="1" hidden="1">XXI___INV_Catalogo_de_Articulo_!$A$1:$F$8217</definedName>
    <definedName name="_xlnm.Print_Titles" localSheetId="3">'2024'!$10:$10</definedName>
    <definedName name="_xlnm.Print_Titles" localSheetId="0">'2026 -1'!$10:$10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9" i="8" l="1"/>
  <c r="R813" i="8" l="1"/>
  <c r="R812" i="8"/>
  <c r="R811" i="8"/>
  <c r="R810" i="8"/>
  <c r="R809" i="8"/>
  <c r="R808" i="8"/>
  <c r="R807" i="8"/>
  <c r="R806" i="8"/>
  <c r="R805" i="8"/>
  <c r="R804" i="8"/>
  <c r="R803" i="8"/>
  <c r="R802" i="8"/>
  <c r="R801" i="8"/>
  <c r="R800" i="8"/>
  <c r="R799" i="8"/>
  <c r="R798" i="8"/>
  <c r="R797" i="8"/>
  <c r="R796" i="8"/>
  <c r="R795" i="8"/>
  <c r="R794" i="8"/>
  <c r="R793" i="8"/>
  <c r="R792" i="8"/>
  <c r="R791" i="8"/>
  <c r="R790" i="8"/>
  <c r="R789" i="8"/>
  <c r="R788" i="8"/>
  <c r="R787" i="8"/>
  <c r="R786" i="8"/>
  <c r="R785" i="8"/>
  <c r="R784" i="8"/>
  <c r="R783" i="8"/>
  <c r="R782" i="8"/>
  <c r="R781" i="8"/>
  <c r="R780" i="8"/>
  <c r="R779" i="8"/>
  <c r="R778" i="8"/>
  <c r="R777" i="8"/>
  <c r="R776" i="8"/>
  <c r="R775" i="8"/>
  <c r="R774" i="8"/>
  <c r="R773" i="8"/>
  <c r="R772" i="8"/>
  <c r="R771" i="8"/>
  <c r="R770" i="8"/>
  <c r="R769" i="8"/>
  <c r="R768" i="8"/>
  <c r="R767" i="8"/>
  <c r="R766" i="8"/>
  <c r="R765" i="8"/>
  <c r="R764" i="8"/>
  <c r="R763" i="8"/>
  <c r="R762" i="8"/>
  <c r="R761" i="8"/>
  <c r="R760" i="8"/>
  <c r="R759" i="8"/>
  <c r="R758" i="8"/>
  <c r="R757" i="8"/>
  <c r="R756" i="8"/>
  <c r="R755" i="8"/>
  <c r="R754" i="8"/>
  <c r="R753" i="8"/>
  <c r="R752" i="8"/>
  <c r="R751" i="8"/>
  <c r="R750" i="8"/>
  <c r="R749" i="8"/>
  <c r="R748" i="8"/>
  <c r="R747" i="8"/>
  <c r="R746" i="8"/>
  <c r="R745" i="8"/>
  <c r="R744" i="8"/>
  <c r="R743" i="8"/>
  <c r="R742" i="8"/>
  <c r="R741" i="8"/>
  <c r="R740" i="8"/>
  <c r="R739" i="8"/>
  <c r="R738" i="8"/>
  <c r="R737" i="8"/>
  <c r="R736" i="8"/>
  <c r="R735" i="8"/>
  <c r="R734" i="8"/>
  <c r="R733" i="8"/>
  <c r="R732" i="8"/>
  <c r="R731" i="8"/>
  <c r="R730" i="8"/>
  <c r="R729" i="8"/>
  <c r="R728" i="8"/>
  <c r="R727" i="8"/>
  <c r="R726" i="8"/>
  <c r="R725" i="8"/>
  <c r="R724" i="8"/>
  <c r="R723" i="8"/>
  <c r="R722" i="8"/>
  <c r="R721" i="8"/>
  <c r="R720" i="8"/>
  <c r="R719" i="8"/>
  <c r="R718" i="8"/>
  <c r="R717" i="8"/>
  <c r="R716" i="8"/>
  <c r="R715" i="8"/>
  <c r="R714" i="8"/>
  <c r="R713" i="8"/>
  <c r="R712" i="8"/>
  <c r="R711" i="8"/>
  <c r="R710" i="8"/>
  <c r="R709" i="8"/>
  <c r="R708" i="8"/>
  <c r="R707" i="8"/>
  <c r="R706" i="8"/>
  <c r="R705" i="8"/>
  <c r="R704" i="8"/>
  <c r="R703" i="8"/>
  <c r="R702" i="8"/>
  <c r="R701" i="8"/>
  <c r="R700" i="8"/>
  <c r="R699" i="8"/>
  <c r="R698" i="8"/>
  <c r="R697" i="8"/>
  <c r="R696" i="8"/>
  <c r="R695" i="8"/>
  <c r="R694" i="8"/>
  <c r="R693" i="8"/>
  <c r="R692" i="8"/>
  <c r="R691" i="8"/>
  <c r="R690" i="8"/>
  <c r="R689" i="8"/>
  <c r="R688" i="8"/>
  <c r="R687" i="8"/>
  <c r="R686" i="8"/>
  <c r="R685" i="8"/>
  <c r="R684" i="8"/>
  <c r="R683" i="8"/>
  <c r="R682" i="8"/>
  <c r="R681" i="8"/>
  <c r="R680" i="8"/>
  <c r="R679" i="8"/>
  <c r="R678" i="8"/>
  <c r="R677" i="8"/>
  <c r="R676" i="8"/>
  <c r="R675" i="8"/>
  <c r="R674" i="8"/>
  <c r="R673" i="8"/>
  <c r="R672" i="8"/>
  <c r="R671" i="8"/>
  <c r="R670" i="8"/>
  <c r="R669" i="8"/>
  <c r="R668" i="8"/>
  <c r="R667" i="8"/>
  <c r="R666" i="8"/>
  <c r="R665" i="8"/>
  <c r="R664" i="8"/>
  <c r="R663" i="8"/>
  <c r="R662" i="8"/>
  <c r="R661" i="8"/>
  <c r="R660" i="8"/>
  <c r="R659" i="8"/>
  <c r="R658" i="8"/>
  <c r="R657" i="8"/>
  <c r="R656" i="8"/>
  <c r="R655" i="8"/>
  <c r="R654" i="8"/>
  <c r="R653" i="8"/>
  <c r="R652" i="8"/>
  <c r="R651" i="8"/>
  <c r="R650" i="8"/>
  <c r="R649" i="8"/>
  <c r="R648" i="8"/>
  <c r="R647" i="8"/>
  <c r="R646" i="8"/>
  <c r="R645" i="8"/>
  <c r="R644" i="8"/>
  <c r="R643" i="8"/>
  <c r="R642" i="8"/>
  <c r="R641" i="8"/>
  <c r="R640" i="8"/>
  <c r="R639" i="8"/>
  <c r="R638" i="8"/>
  <c r="R637" i="8"/>
  <c r="R636" i="8"/>
  <c r="R1457" i="8" l="1"/>
  <c r="R1456" i="8"/>
  <c r="R1455" i="8"/>
  <c r="R1454" i="8"/>
  <c r="R1453" i="8"/>
  <c r="R1452" i="8"/>
  <c r="R1451" i="8"/>
  <c r="R1450" i="8"/>
  <c r="R1449" i="8"/>
  <c r="R1448" i="8"/>
  <c r="R1447" i="8"/>
  <c r="R1446" i="8"/>
  <c r="R1445" i="8"/>
  <c r="R1444" i="8"/>
  <c r="R1443" i="8"/>
  <c r="R1442" i="8"/>
  <c r="R1441" i="8"/>
  <c r="R1440" i="8"/>
  <c r="R1439" i="8"/>
  <c r="R1438" i="8"/>
  <c r="R1437" i="8"/>
  <c r="R1436" i="8"/>
  <c r="R1435" i="8"/>
  <c r="R1434" i="8"/>
  <c r="R1433" i="8"/>
  <c r="R1432" i="8"/>
  <c r="R1431" i="8"/>
  <c r="R1430" i="8"/>
  <c r="R1429" i="8"/>
  <c r="R1428" i="8"/>
  <c r="R1427" i="8"/>
  <c r="R1426" i="8"/>
  <c r="R1425" i="8"/>
  <c r="R1424" i="8"/>
  <c r="R1423" i="8"/>
  <c r="R1422" i="8"/>
  <c r="R1421" i="8"/>
  <c r="R1420" i="8"/>
  <c r="R1419" i="8"/>
  <c r="R1418" i="8"/>
  <c r="R1417" i="8"/>
  <c r="R1416" i="8"/>
  <c r="R1415" i="8"/>
  <c r="R1414" i="8"/>
  <c r="R1413" i="8"/>
  <c r="R1412" i="8"/>
  <c r="R1411" i="8"/>
  <c r="R1410" i="8"/>
  <c r="R1409" i="8"/>
  <c r="R1408" i="8"/>
  <c r="R1407" i="8"/>
  <c r="R1406" i="8"/>
  <c r="R1405" i="8"/>
  <c r="R1404" i="8"/>
  <c r="R1403" i="8"/>
  <c r="R1402" i="8"/>
  <c r="R1401" i="8"/>
  <c r="R1400" i="8"/>
  <c r="R1399" i="8"/>
  <c r="R1398" i="8"/>
  <c r="R1397" i="8"/>
  <c r="R1396" i="8"/>
  <c r="R1395" i="8"/>
  <c r="R1394" i="8"/>
  <c r="R1393" i="8"/>
  <c r="R1392" i="8"/>
  <c r="R1391" i="8"/>
  <c r="R1390" i="8"/>
  <c r="R1389" i="8"/>
  <c r="R1388" i="8"/>
  <c r="R1387" i="8"/>
  <c r="R1386" i="8"/>
  <c r="R1385" i="8"/>
  <c r="R1384" i="8"/>
  <c r="R1383" i="8"/>
  <c r="R1382" i="8"/>
  <c r="R1381" i="8"/>
  <c r="R1362" i="8" l="1"/>
  <c r="R1361" i="8"/>
  <c r="R1360" i="8"/>
  <c r="R1359" i="8"/>
  <c r="R1358" i="8"/>
  <c r="R1357" i="8"/>
  <c r="R1355" i="8"/>
  <c r="R1354" i="8"/>
  <c r="R1351" i="8"/>
  <c r="R1347" i="8"/>
  <c r="R1340" i="8"/>
  <c r="Z1339" i="8"/>
  <c r="R1336" i="8"/>
  <c r="R1334" i="8"/>
  <c r="R1332" i="8"/>
  <c r="T1314" i="8"/>
  <c r="R1302" i="8" l="1"/>
  <c r="R1301" i="8"/>
  <c r="R1300" i="8"/>
  <c r="R1299" i="8"/>
  <c r="R1298" i="8"/>
  <c r="R1297" i="8"/>
  <c r="R1296" i="8"/>
  <c r="R1295" i="8"/>
  <c r="R1294" i="8"/>
  <c r="R1293" i="8"/>
  <c r="R1292" i="8"/>
  <c r="R1291" i="8"/>
  <c r="R1290" i="8"/>
  <c r="R1289" i="8"/>
  <c r="R1288" i="8"/>
  <c r="R1287" i="8"/>
  <c r="R1286" i="8"/>
  <c r="R1285" i="8"/>
  <c r="R1284" i="8"/>
  <c r="R1283" i="8"/>
  <c r="R1282" i="8"/>
  <c r="R1281" i="8"/>
  <c r="R1280" i="8"/>
  <c r="R1279" i="8"/>
  <c r="R1278" i="8"/>
  <c r="R1277" i="8"/>
  <c r="R1276" i="8"/>
  <c r="R1275" i="8"/>
  <c r="R1274" i="8"/>
  <c r="R1273" i="8"/>
  <c r="R1272" i="8"/>
  <c r="R1271" i="8"/>
  <c r="R1270" i="8"/>
  <c r="R1269" i="8"/>
  <c r="R1268" i="8"/>
  <c r="R1267" i="8"/>
  <c r="R1266" i="8"/>
  <c r="R1265" i="8"/>
  <c r="R1264" i="8"/>
  <c r="R1263" i="8"/>
  <c r="R1262" i="8"/>
  <c r="R1261" i="8"/>
  <c r="R1260" i="8"/>
  <c r="R1259" i="8"/>
  <c r="R1258" i="8"/>
  <c r="R1257" i="8"/>
  <c r="R1256" i="8"/>
  <c r="R1255" i="8"/>
  <c r="R1254" i="8"/>
  <c r="R1253" i="8"/>
  <c r="R1252" i="8"/>
  <c r="R1251" i="8"/>
  <c r="R1250" i="8"/>
  <c r="R1249" i="8"/>
  <c r="R1248" i="8"/>
  <c r="R1247" i="8"/>
  <c r="R1246" i="8"/>
  <c r="R1245" i="8"/>
  <c r="R1244" i="8"/>
  <c r="R1243" i="8"/>
  <c r="R1242" i="8"/>
  <c r="R1241" i="8"/>
  <c r="R1240" i="8"/>
  <c r="R1239" i="8"/>
  <c r="R1238" i="8"/>
  <c r="R1237" i="8"/>
  <c r="R1236" i="8"/>
  <c r="AB1235" i="8"/>
  <c r="R1235" i="8" s="1"/>
  <c r="AB1234" i="8"/>
  <c r="R1234" i="8" s="1"/>
  <c r="R1233" i="8"/>
  <c r="AB1232" i="8"/>
  <c r="R1232" i="8" s="1"/>
  <c r="R1231" i="8"/>
  <c r="R1230" i="8"/>
  <c r="R1229" i="8"/>
  <c r="R1228" i="8"/>
  <c r="R1227" i="8"/>
  <c r="R1226" i="8"/>
  <c r="R1225" i="8"/>
  <c r="R1224" i="8"/>
  <c r="R1223" i="8"/>
  <c r="R1222" i="8"/>
  <c r="R1221" i="8"/>
  <c r="R1220" i="8"/>
  <c r="R1219" i="8"/>
  <c r="R1218" i="8"/>
  <c r="R1217" i="8" l="1"/>
  <c r="R1216" i="8"/>
  <c r="R1215" i="8"/>
  <c r="R1214" i="8"/>
  <c r="R1213" i="8"/>
  <c r="R1212" i="8"/>
  <c r="R1211" i="8"/>
  <c r="R1210" i="8"/>
  <c r="R1209" i="8"/>
  <c r="R1208" i="8"/>
  <c r="R1207" i="8"/>
  <c r="AC1206" i="8"/>
  <c r="AB1206" i="8"/>
  <c r="AA1206" i="8"/>
  <c r="Z1206" i="8"/>
  <c r="Y1206" i="8"/>
  <c r="R1206" i="8"/>
  <c r="R1205" i="8"/>
  <c r="R1204" i="8"/>
  <c r="R1203" i="8"/>
  <c r="R1202" i="8"/>
  <c r="R1201" i="8"/>
  <c r="R1200" i="8"/>
  <c r="R1199" i="8"/>
  <c r="R1198" i="8"/>
  <c r="R1197" i="8"/>
  <c r="R1196" i="8"/>
  <c r="W1195" i="8"/>
  <c r="R1195" i="8"/>
  <c r="W1194" i="8"/>
  <c r="R1194" i="8"/>
  <c r="P1193" i="8"/>
  <c r="R1193" i="8" s="1"/>
  <c r="R1192" i="8"/>
  <c r="R1191" i="8"/>
  <c r="R1190" i="8"/>
  <c r="R1189" i="8"/>
  <c r="T1188" i="8"/>
  <c r="R1188" i="8"/>
  <c r="R1187" i="8"/>
  <c r="R1186" i="8"/>
  <c r="R1185" i="8"/>
  <c r="R1184" i="8"/>
  <c r="R1183" i="8"/>
  <c r="AD1182" i="8"/>
  <c r="R1182" i="8"/>
  <c r="R1181" i="8"/>
  <c r="R1180" i="8"/>
  <c r="R1179" i="8"/>
  <c r="R1178" i="8"/>
  <c r="R1177" i="8"/>
  <c r="R1176" i="8"/>
  <c r="R1175" i="8"/>
  <c r="R1174" i="8"/>
  <c r="R1173" i="8"/>
  <c r="X1172" i="8"/>
  <c r="W1172" i="8"/>
  <c r="V1172" i="8"/>
  <c r="U1172" i="8"/>
  <c r="T1172" i="8"/>
  <c r="R1172" i="8"/>
  <c r="R1171" i="8"/>
  <c r="R1170" i="8"/>
  <c r="R1169" i="8"/>
  <c r="AB1168" i="8"/>
  <c r="Z1168" i="8"/>
  <c r="R1168" i="8"/>
  <c r="AB1167" i="8"/>
  <c r="Z1167" i="8"/>
  <c r="R1167" i="8"/>
  <c r="R1166" i="8"/>
  <c r="AB1165" i="8"/>
  <c r="Z1165" i="8"/>
  <c r="R1165" i="8"/>
  <c r="AB1164" i="8"/>
  <c r="Z1164" i="8"/>
  <c r="R1164" i="8"/>
  <c r="AB1163" i="8"/>
  <c r="AA1163" i="8"/>
  <c r="Z1163" i="8"/>
  <c r="Y1163" i="8"/>
  <c r="X1163" i="8"/>
  <c r="R1163" i="8"/>
  <c r="R1162" i="8"/>
  <c r="R1161" i="8"/>
  <c r="R1160" i="8"/>
  <c r="R1159" i="8"/>
  <c r="R1158" i="8"/>
  <c r="X1157" i="8"/>
  <c r="V1157" i="8"/>
  <c r="R1157" i="8"/>
  <c r="U1156" i="8"/>
  <c r="R1156" i="8"/>
  <c r="R1155" i="8"/>
  <c r="R1154" i="8"/>
  <c r="R1153" i="8"/>
  <c r="R1152" i="8"/>
  <c r="O1151" i="8"/>
  <c r="R1151" i="8" s="1"/>
  <c r="O1150" i="8"/>
  <c r="R1150" i="8" s="1"/>
  <c r="R1149" i="8"/>
  <c r="R1148" i="8"/>
  <c r="R1147" i="8"/>
  <c r="R1146" i="8"/>
  <c r="R1145" i="8"/>
  <c r="R1144" i="8"/>
  <c r="R1143" i="8"/>
  <c r="R1142" i="8"/>
  <c r="R1141" i="8"/>
  <c r="R1140" i="8"/>
  <c r="R1139" i="8"/>
  <c r="R1138" i="8"/>
  <c r="R1137" i="8"/>
  <c r="R1136" i="8"/>
  <c r="R1135" i="8"/>
  <c r="R1134" i="8"/>
  <c r="R1133" i="8"/>
  <c r="R1132" i="8"/>
  <c r="R1131" i="8"/>
  <c r="R1130" i="8"/>
  <c r="R1129" i="8"/>
  <c r="R1128" i="8"/>
  <c r="R1127" i="8"/>
  <c r="R1126" i="8"/>
  <c r="R1125" i="8"/>
  <c r="O1124" i="8"/>
  <c r="R1124" i="8" s="1"/>
  <c r="O1123" i="8"/>
  <c r="R1123" i="8" s="1"/>
  <c r="R1122" i="8" l="1"/>
  <c r="R1121" i="8"/>
  <c r="R1120" i="8"/>
  <c r="R1119" i="8"/>
  <c r="R1118" i="8"/>
  <c r="R1117" i="8"/>
  <c r="R1116" i="8"/>
  <c r="R1115" i="8"/>
  <c r="R1114" i="8"/>
  <c r="R1113" i="8"/>
  <c r="R1112" i="8"/>
  <c r="R1111" i="8"/>
  <c r="R1110" i="8"/>
  <c r="R1109" i="8"/>
  <c r="R1108" i="8"/>
  <c r="R1107" i="8"/>
  <c r="R1106" i="8"/>
  <c r="R1105" i="8"/>
  <c r="R1104" i="8"/>
  <c r="R1103" i="8"/>
  <c r="R1102" i="8"/>
  <c r="R1101" i="8"/>
  <c r="R1100" i="8"/>
  <c r="R1099" i="8"/>
  <c r="R1098" i="8"/>
  <c r="R1097" i="8"/>
  <c r="R1096" i="8"/>
  <c r="R1095" i="8"/>
  <c r="R1094" i="8"/>
  <c r="R1093" i="8"/>
  <c r="R1092" i="8"/>
  <c r="R1091" i="8"/>
  <c r="R1090" i="8"/>
  <c r="R1089" i="8"/>
  <c r="R1088" i="8"/>
  <c r="R1087" i="8"/>
  <c r="R1086" i="8"/>
  <c r="R1085" i="8"/>
  <c r="R1084" i="8"/>
  <c r="AB1083" i="8"/>
  <c r="R1083" i="8" s="1"/>
  <c r="AB1082" i="8"/>
  <c r="R1082" i="8" s="1"/>
  <c r="AB1081" i="8"/>
  <c r="R1081" i="8" s="1"/>
  <c r="AB1080" i="8"/>
  <c r="R1080" i="8" s="1"/>
  <c r="R1079" i="8"/>
  <c r="R1078" i="8"/>
  <c r="R1077" i="8"/>
  <c r="R1076" i="8"/>
  <c r="R1075" i="8"/>
  <c r="AB1074" i="8"/>
  <c r="R1074" i="8" s="1"/>
  <c r="R1073" i="8"/>
  <c r="R1072" i="8"/>
  <c r="R1071" i="8"/>
  <c r="AB1070" i="8"/>
  <c r="R1070" i="8" s="1"/>
  <c r="R1069" i="8"/>
  <c r="R1068" i="8"/>
  <c r="R1067" i="8"/>
  <c r="R1066" i="8"/>
  <c r="R1065" i="8"/>
  <c r="R1064" i="8"/>
  <c r="R1063" i="8"/>
  <c r="R1062" i="8"/>
  <c r="R1061" i="8"/>
  <c r="R1060" i="8"/>
  <c r="R1059" i="8"/>
  <c r="R1058" i="8"/>
  <c r="R1057" i="8"/>
  <c r="R1056" i="8"/>
  <c r="R1055" i="8"/>
  <c r="R1054" i="8"/>
  <c r="R1053" i="8"/>
  <c r="R1052" i="8"/>
  <c r="R1051" i="8"/>
  <c r="R1050" i="8"/>
  <c r="R1049" i="8"/>
  <c r="R1048" i="8"/>
  <c r="R1047" i="8"/>
  <c r="R1046" i="8"/>
  <c r="R1045" i="8"/>
  <c r="R1044" i="8"/>
  <c r="R1043" i="8"/>
  <c r="R1042" i="8"/>
  <c r="R1041" i="8"/>
  <c r="R1040" i="8"/>
  <c r="R1039" i="8"/>
  <c r="R1038" i="8"/>
  <c r="R1037" i="8"/>
  <c r="R1036" i="8"/>
  <c r="R1035" i="8"/>
  <c r="R1034" i="8"/>
  <c r="R1033" i="8"/>
  <c r="R1032" i="8"/>
  <c r="R1031" i="8"/>
  <c r="R1030" i="8"/>
  <c r="R1029" i="8"/>
  <c r="R1028" i="8"/>
  <c r="R1027" i="8"/>
  <c r="R1026" i="8"/>
  <c r="R1025" i="8"/>
  <c r="R1024" i="8"/>
  <c r="R1023" i="8"/>
  <c r="Y998" i="8" l="1"/>
  <c r="U998" i="8"/>
  <c r="Y997" i="8"/>
  <c r="U997" i="8"/>
  <c r="AD991" i="8"/>
  <c r="AD9" i="8" s="1"/>
  <c r="AB991" i="8"/>
  <c r="Z991" i="8"/>
  <c r="X991" i="8"/>
  <c r="V991" i="8"/>
  <c r="T991" i="8"/>
  <c r="X989" i="8"/>
  <c r="X988" i="8"/>
  <c r="X987" i="8"/>
  <c r="X986" i="8"/>
  <c r="X985" i="8"/>
  <c r="X984" i="8"/>
  <c r="X983" i="8"/>
  <c r="X982" i="8"/>
  <c r="X981" i="8"/>
  <c r="X980" i="8"/>
  <c r="X979" i="8"/>
  <c r="X978" i="8"/>
  <c r="X977" i="8"/>
  <c r="AC976" i="8"/>
  <c r="Z976" i="8"/>
  <c r="U976" i="8"/>
  <c r="AC975" i="8"/>
  <c r="W975" i="8"/>
  <c r="AC974" i="8"/>
  <c r="AC9" i="8" s="1"/>
  <c r="Z974" i="8"/>
  <c r="W974" i="8"/>
  <c r="T974" i="8"/>
  <c r="AB973" i="8"/>
  <c r="Z973" i="8"/>
  <c r="X973" i="8"/>
  <c r="V973" i="8"/>
  <c r="T973" i="8"/>
  <c r="AB972" i="8"/>
  <c r="Z972" i="8"/>
  <c r="X972" i="8"/>
  <c r="V972" i="8"/>
  <c r="T972" i="8"/>
  <c r="W971" i="8"/>
  <c r="V971" i="8"/>
  <c r="U971" i="8"/>
  <c r="T971" i="8"/>
  <c r="W970" i="8"/>
  <c r="V970" i="8"/>
  <c r="U970" i="8"/>
  <c r="T970" i="8"/>
  <c r="W968" i="8"/>
  <c r="V968" i="8"/>
  <c r="U968" i="8"/>
  <c r="T968" i="8"/>
  <c r="Z966" i="8"/>
  <c r="T966" i="8"/>
  <c r="AB965" i="8"/>
  <c r="Z965" i="8"/>
  <c r="X965" i="8"/>
  <c r="V965" i="8"/>
  <c r="T965" i="8"/>
  <c r="AB964" i="8"/>
  <c r="Z964" i="8"/>
  <c r="X964" i="8"/>
  <c r="V964" i="8"/>
  <c r="T964" i="8"/>
  <c r="Z963" i="8"/>
  <c r="W963" i="8"/>
  <c r="T963" i="8"/>
  <c r="Z962" i="8"/>
  <c r="T962" i="8"/>
  <c r="AB961" i="8"/>
  <c r="Z961" i="8"/>
  <c r="X961" i="8"/>
  <c r="V961" i="8"/>
  <c r="T961" i="8"/>
  <c r="AB960" i="8"/>
  <c r="AA960" i="8"/>
  <c r="Z960" i="8"/>
  <c r="Y960" i="8"/>
  <c r="X960" i="8"/>
  <c r="W960" i="8"/>
  <c r="V960" i="8"/>
  <c r="U960" i="8"/>
  <c r="T960" i="8"/>
  <c r="AB959" i="8"/>
  <c r="Z959" i="8"/>
  <c r="X959" i="8"/>
  <c r="V959" i="8"/>
  <c r="T959" i="8"/>
  <c r="AB958" i="8"/>
  <c r="AA958" i="8"/>
  <c r="Z958" i="8"/>
  <c r="Y958" i="8"/>
  <c r="X958" i="8"/>
  <c r="W958" i="8"/>
  <c r="V958" i="8"/>
  <c r="U958" i="8"/>
  <c r="T958" i="8"/>
  <c r="AB956" i="8"/>
  <c r="Z956" i="8"/>
  <c r="X956" i="8"/>
  <c r="V956" i="8"/>
  <c r="AB955" i="8"/>
  <c r="AA955" i="8"/>
  <c r="Z955" i="8"/>
  <c r="Y955" i="8"/>
  <c r="X955" i="8"/>
  <c r="W955" i="8"/>
  <c r="V955" i="8"/>
  <c r="U955" i="8"/>
  <c r="T955" i="8"/>
  <c r="AB954" i="8"/>
  <c r="AA954" i="8"/>
  <c r="Z954" i="8"/>
  <c r="Y954" i="8"/>
  <c r="X954" i="8"/>
  <c r="W954" i="8"/>
  <c r="V954" i="8"/>
  <c r="U954" i="8"/>
  <c r="T954" i="8"/>
  <c r="AA953" i="8"/>
  <c r="W953" i="8"/>
  <c r="T953" i="8"/>
  <c r="T952" i="8"/>
  <c r="AB951" i="8"/>
  <c r="AA951" i="8"/>
  <c r="Z951" i="8"/>
  <c r="Y951" i="8"/>
  <c r="X951" i="8"/>
  <c r="W951" i="8"/>
  <c r="V951" i="8"/>
  <c r="U951" i="8"/>
  <c r="T951" i="8"/>
  <c r="AB950" i="8"/>
  <c r="AA950" i="8"/>
  <c r="Z950" i="8"/>
  <c r="Y950" i="8"/>
  <c r="X950" i="8"/>
  <c r="W950" i="8"/>
  <c r="V950" i="8"/>
  <c r="U950" i="8"/>
  <c r="T950" i="8"/>
  <c r="AB949" i="8"/>
  <c r="Z949" i="8"/>
  <c r="X949" i="8"/>
  <c r="V949" i="8"/>
  <c r="T949" i="8"/>
  <c r="AB948" i="8"/>
  <c r="Z948" i="8"/>
  <c r="X948" i="8"/>
  <c r="V948" i="8"/>
  <c r="T948" i="8"/>
  <c r="AA944" i="8"/>
  <c r="X944" i="8"/>
  <c r="V944" i="8"/>
  <c r="T944" i="8"/>
  <c r="AB943" i="8"/>
  <c r="X943" i="8"/>
  <c r="T943" i="8"/>
  <c r="AA942" i="8"/>
  <c r="Y942" i="8"/>
  <c r="W942" i="8"/>
  <c r="U942" i="8"/>
  <c r="AB941" i="8"/>
  <c r="X941" i="8"/>
  <c r="T941" i="8"/>
  <c r="Z939" i="8"/>
  <c r="W939" i="8"/>
  <c r="Y938" i="8"/>
  <c r="Z937" i="8"/>
  <c r="X937" i="8"/>
  <c r="T937" i="8"/>
  <c r="AB936" i="8"/>
  <c r="AA936" i="8"/>
  <c r="Z936" i="8"/>
  <c r="X936" i="8"/>
  <c r="V936" i="8"/>
  <c r="U936" i="8"/>
  <c r="T936" i="8"/>
  <c r="AB935" i="8"/>
  <c r="X935" i="8"/>
  <c r="T935" i="8"/>
  <c r="Z934" i="8"/>
  <c r="X934" i="8"/>
  <c r="T934" i="8"/>
  <c r="Z933" i="8"/>
  <c r="W933" i="8"/>
  <c r="T933" i="8"/>
  <c r="Z932" i="8"/>
  <c r="W932" i="8"/>
  <c r="T932" i="8"/>
  <c r="Z931" i="8"/>
  <c r="W931" i="8"/>
  <c r="T931" i="8"/>
  <c r="Z930" i="8"/>
  <c r="W930" i="8"/>
  <c r="T930" i="8"/>
  <c r="AB929" i="8"/>
  <c r="Z929" i="8"/>
  <c r="X929" i="8"/>
  <c r="W929" i="8"/>
  <c r="V929" i="8"/>
  <c r="T929" i="8"/>
  <c r="Y922" i="8"/>
  <c r="T922" i="8"/>
  <c r="AA921" i="8"/>
  <c r="W921" i="8"/>
  <c r="T921" i="8"/>
  <c r="T920" i="8"/>
  <c r="AB919" i="8"/>
  <c r="AA919" i="8"/>
  <c r="Y919" i="8"/>
  <c r="W919" i="8"/>
  <c r="U919" i="8"/>
  <c r="T919" i="8"/>
  <c r="X917" i="8"/>
  <c r="U917" i="8"/>
  <c r="U9" i="8" s="1"/>
  <c r="Z916" i="8"/>
  <c r="W916" i="8"/>
  <c r="T916" i="8"/>
  <c r="AB915" i="8"/>
  <c r="AB9" i="8" s="1"/>
  <c r="Z915" i="8"/>
  <c r="X915" i="8"/>
  <c r="V915" i="8"/>
  <c r="Z913" i="8"/>
  <c r="X913" i="8"/>
  <c r="W913" i="8"/>
  <c r="T913" i="8"/>
  <c r="Y9" i="8" l="1"/>
  <c r="AA9" i="8"/>
  <c r="R912" i="8"/>
  <c r="O912" i="8" s="1"/>
  <c r="R911" i="8"/>
  <c r="O911" i="8" s="1"/>
  <c r="R910" i="8"/>
  <c r="O910" i="8" s="1"/>
  <c r="R909" i="8"/>
  <c r="O909" i="8" s="1"/>
  <c r="R908" i="8"/>
  <c r="O908" i="8" s="1"/>
  <c r="R907" i="8"/>
  <c r="O907" i="8" s="1"/>
  <c r="R906" i="8"/>
  <c r="O906" i="8" s="1"/>
  <c r="R905" i="8"/>
  <c r="O905" i="8" s="1"/>
  <c r="R904" i="8"/>
  <c r="O904" i="8" s="1"/>
  <c r="R903" i="8"/>
  <c r="O903" i="8" s="1"/>
  <c r="R902" i="8"/>
  <c r="O902" i="8" s="1"/>
  <c r="R901" i="8"/>
  <c r="O901" i="8" s="1"/>
  <c r="R900" i="8"/>
  <c r="O900" i="8" s="1"/>
  <c r="R899" i="8"/>
  <c r="O899" i="8" s="1"/>
  <c r="R898" i="8"/>
  <c r="O898" i="8" s="1"/>
  <c r="R897" i="8"/>
  <c r="O897" i="8" s="1"/>
  <c r="R896" i="8"/>
  <c r="O896" i="8" s="1"/>
  <c r="R895" i="8"/>
  <c r="O895" i="8" s="1"/>
  <c r="R894" i="8"/>
  <c r="O894" i="8" s="1"/>
  <c r="R893" i="8"/>
  <c r="O893" i="8" s="1"/>
  <c r="R892" i="8"/>
  <c r="O892" i="8" s="1"/>
  <c r="R891" i="8"/>
  <c r="O891" i="8" s="1"/>
  <c r="R890" i="8"/>
  <c r="O890" i="8" s="1"/>
  <c r="R889" i="8"/>
  <c r="O889" i="8" s="1"/>
  <c r="R888" i="8"/>
  <c r="O888" i="8" s="1"/>
  <c r="R887" i="8"/>
  <c r="O887" i="8" s="1"/>
  <c r="R886" i="8"/>
  <c r="O886" i="8" s="1"/>
  <c r="R885" i="8"/>
  <c r="O885" i="8" s="1"/>
  <c r="R884" i="8"/>
  <c r="O884" i="8" s="1"/>
  <c r="R883" i="8"/>
  <c r="O883" i="8" s="1"/>
  <c r="R882" i="8"/>
  <c r="O882" i="8" s="1"/>
  <c r="R881" i="8"/>
  <c r="O881" i="8" s="1"/>
  <c r="R880" i="8"/>
  <c r="O880" i="8" s="1"/>
  <c r="R879" i="8"/>
  <c r="O879" i="8" s="1"/>
  <c r="R878" i="8"/>
  <c r="O878" i="8" s="1"/>
  <c r="R877" i="8"/>
  <c r="O877" i="8" s="1"/>
  <c r="R876" i="8"/>
  <c r="O876" i="8" s="1"/>
  <c r="R875" i="8"/>
  <c r="O875" i="8" s="1"/>
  <c r="R874" i="8"/>
  <c r="O874" i="8" s="1"/>
  <c r="R873" i="8"/>
  <c r="O873" i="8" s="1"/>
  <c r="R872" i="8"/>
  <c r="O872" i="8" s="1"/>
  <c r="R871" i="8"/>
  <c r="O871" i="8" s="1"/>
  <c r="R870" i="8"/>
  <c r="O870" i="8" s="1"/>
  <c r="R869" i="8"/>
  <c r="O869" i="8" s="1"/>
  <c r="R868" i="8"/>
  <c r="O868" i="8" s="1"/>
  <c r="R867" i="8"/>
  <c r="O867" i="8" s="1"/>
  <c r="R866" i="8"/>
  <c r="O866" i="8" s="1"/>
  <c r="R865" i="8"/>
  <c r="O865" i="8" s="1"/>
  <c r="R864" i="8"/>
  <c r="O864" i="8" s="1"/>
  <c r="R863" i="8"/>
  <c r="O863" i="8" s="1"/>
  <c r="R862" i="8"/>
  <c r="O862" i="8" s="1"/>
  <c r="R861" i="8"/>
  <c r="O861" i="8" s="1"/>
  <c r="R860" i="8"/>
  <c r="O860" i="8" s="1"/>
  <c r="R859" i="8"/>
  <c r="O859" i="8" s="1"/>
  <c r="R858" i="8"/>
  <c r="O858" i="8" s="1"/>
  <c r="R857" i="8"/>
  <c r="O857" i="8" s="1"/>
  <c r="R856" i="8"/>
  <c r="O856" i="8" s="1"/>
  <c r="R855" i="8"/>
  <c r="O855" i="8" s="1"/>
  <c r="R854" i="8"/>
  <c r="O854" i="8" s="1"/>
  <c r="R853" i="8"/>
  <c r="O853" i="8" s="1"/>
  <c r="R852" i="8"/>
  <c r="O852" i="8" s="1"/>
  <c r="R851" i="8"/>
  <c r="O851" i="8" s="1"/>
  <c r="R850" i="8"/>
  <c r="O850" i="8" s="1"/>
  <c r="R849" i="8"/>
  <c r="O849" i="8" s="1"/>
  <c r="R848" i="8"/>
  <c r="O848" i="8" s="1"/>
  <c r="R847" i="8"/>
  <c r="O847" i="8" s="1"/>
  <c r="R846" i="8"/>
  <c r="O846" i="8" s="1"/>
  <c r="R845" i="8"/>
  <c r="O845" i="8" s="1"/>
  <c r="R844" i="8"/>
  <c r="O844" i="8" s="1"/>
  <c r="R843" i="8"/>
  <c r="O843" i="8" s="1"/>
  <c r="R842" i="8"/>
  <c r="O842" i="8" s="1"/>
  <c r="R841" i="8"/>
  <c r="O841" i="8" s="1"/>
  <c r="R840" i="8"/>
  <c r="O840" i="8" s="1"/>
  <c r="R839" i="8"/>
  <c r="O839" i="8" s="1"/>
  <c r="R838" i="8"/>
  <c r="O838" i="8" s="1"/>
  <c r="R837" i="8"/>
  <c r="O837" i="8" s="1"/>
  <c r="R836" i="8"/>
  <c r="O836" i="8" s="1"/>
  <c r="R835" i="8"/>
  <c r="O835" i="8" s="1"/>
  <c r="R834" i="8"/>
  <c r="O834" i="8" s="1"/>
  <c r="R833" i="8"/>
  <c r="O833" i="8" s="1"/>
  <c r="R832" i="8"/>
  <c r="O832" i="8" s="1"/>
  <c r="R831" i="8"/>
  <c r="O831" i="8" s="1"/>
  <c r="R830" i="8"/>
  <c r="O830" i="8" s="1"/>
  <c r="R829" i="8"/>
  <c r="O829" i="8" s="1"/>
  <c r="R828" i="8"/>
  <c r="O828" i="8" s="1"/>
  <c r="R827" i="8"/>
  <c r="O827" i="8" s="1"/>
  <c r="R826" i="8"/>
  <c r="O826" i="8" s="1"/>
  <c r="R825" i="8"/>
  <c r="O825" i="8" s="1"/>
  <c r="R824" i="8"/>
  <c r="O824" i="8" s="1"/>
  <c r="R823" i="8"/>
  <c r="O823" i="8" s="1"/>
  <c r="R822" i="8"/>
  <c r="O822" i="8" s="1"/>
  <c r="R821" i="8"/>
  <c r="O821" i="8" s="1"/>
  <c r="R820" i="8"/>
  <c r="O820" i="8" s="1"/>
  <c r="R819" i="8"/>
  <c r="O819" i="8" s="1"/>
  <c r="R818" i="8"/>
  <c r="O818" i="8" s="1"/>
  <c r="R817" i="8"/>
  <c r="O817" i="8" s="1"/>
  <c r="R816" i="8"/>
  <c r="O816" i="8" s="1"/>
  <c r="R815" i="8"/>
  <c r="O815" i="8" s="1"/>
  <c r="R814" i="8"/>
  <c r="O814" i="8" s="1"/>
  <c r="R635" i="8" l="1"/>
  <c r="R634" i="8"/>
  <c r="R633" i="8"/>
  <c r="R632" i="8"/>
  <c r="R631" i="8"/>
  <c r="R630" i="8"/>
  <c r="R629" i="8"/>
  <c r="Z628" i="8"/>
  <c r="W628" i="8"/>
  <c r="R628" i="8"/>
  <c r="Z627" i="8"/>
  <c r="Z9" i="8" s="1"/>
  <c r="W627" i="8"/>
  <c r="W9" i="8" s="1"/>
  <c r="R627" i="8"/>
  <c r="R626" i="8"/>
  <c r="R625" i="8"/>
  <c r="P625" i="8" s="1"/>
  <c r="R624" i="8"/>
  <c r="O624" i="8" s="1"/>
  <c r="R623" i="8"/>
  <c r="O623" i="8" s="1"/>
  <c r="R622" i="8"/>
  <c r="R621" i="8"/>
  <c r="R620" i="8"/>
  <c r="O620" i="8" s="1"/>
  <c r="R619" i="8"/>
  <c r="O619" i="8" s="1"/>
  <c r="R618" i="8"/>
  <c r="R617" i="8"/>
  <c r="R616" i="8"/>
  <c r="R615" i="8"/>
  <c r="R614" i="8"/>
  <c r="R613" i="8"/>
  <c r="R612" i="8"/>
  <c r="R611" i="8"/>
  <c r="R610" i="8"/>
  <c r="R609" i="8"/>
  <c r="R608" i="8"/>
  <c r="R607" i="8"/>
  <c r="R606" i="8"/>
  <c r="R605" i="8"/>
  <c r="R604" i="8"/>
  <c r="R603" i="8"/>
  <c r="R602" i="8"/>
  <c r="R601" i="8"/>
  <c r="R600" i="8"/>
  <c r="R599" i="8"/>
  <c r="R598" i="8"/>
  <c r="R597" i="8"/>
  <c r="R596" i="8"/>
  <c r="R595" i="8"/>
  <c r="R594" i="8"/>
  <c r="R593" i="8"/>
  <c r="R592" i="8"/>
  <c r="R591" i="8"/>
  <c r="R590" i="8"/>
  <c r="R589" i="8"/>
  <c r="R588" i="8"/>
  <c r="R587" i="8"/>
  <c r="R586" i="8"/>
  <c r="R585" i="8"/>
  <c r="R584" i="8"/>
  <c r="R583" i="8"/>
  <c r="R582" i="8"/>
  <c r="R581" i="8"/>
  <c r="R580" i="8"/>
  <c r="R579" i="8"/>
  <c r="R578" i="8"/>
  <c r="R577" i="8"/>
  <c r="R576" i="8"/>
  <c r="R575" i="8"/>
  <c r="R574" i="8"/>
  <c r="O574" i="8" s="1"/>
  <c r="R573" i="8"/>
  <c r="P573" i="8" s="1"/>
  <c r="R572" i="8"/>
  <c r="P572" i="8" s="1"/>
  <c r="R571" i="8"/>
  <c r="P571" i="8" s="1"/>
  <c r="R570" i="8"/>
  <c r="P570" i="8" s="1"/>
  <c r="R569" i="8"/>
  <c r="P569" i="8" s="1"/>
  <c r="R568" i="8"/>
  <c r="P568" i="8" s="1"/>
  <c r="R567" i="8"/>
  <c r="R566" i="8"/>
  <c r="R565" i="8"/>
  <c r="R564" i="8"/>
  <c r="R563" i="8"/>
  <c r="R562" i="8"/>
  <c r="R561" i="8"/>
  <c r="R560" i="8"/>
  <c r="R559" i="8"/>
  <c r="R558" i="8"/>
  <c r="R557" i="8"/>
  <c r="R556" i="8"/>
  <c r="R555" i="8"/>
  <c r="R554" i="8"/>
  <c r="R553" i="8"/>
  <c r="R552" i="8"/>
  <c r="R551" i="8"/>
  <c r="O551" i="8" s="1"/>
  <c r="R550" i="8"/>
  <c r="R549" i="8"/>
  <c r="O549" i="8" s="1"/>
  <c r="X548" i="8"/>
  <c r="V548" i="8"/>
  <c r="V9" i="8" s="1"/>
  <c r="T548" i="8"/>
  <c r="X547" i="8"/>
  <c r="T547" i="8"/>
  <c r="X546" i="8"/>
  <c r="T546" i="8"/>
  <c r="R546" i="8" s="1"/>
  <c r="O546" i="8" s="1"/>
  <c r="R545" i="8"/>
  <c r="O545" i="8" s="1"/>
  <c r="X544" i="8"/>
  <c r="T544" i="8"/>
  <c r="R543" i="8"/>
  <c r="R542" i="8"/>
  <c r="R541" i="8"/>
  <c r="R540" i="8"/>
  <c r="R539" i="8"/>
  <c r="R538" i="8"/>
  <c r="R537" i="8"/>
  <c r="R536" i="8"/>
  <c r="R535" i="8"/>
  <c r="R534" i="8"/>
  <c r="R533" i="8"/>
  <c r="R532" i="8"/>
  <c r="R531" i="8"/>
  <c r="R530" i="8"/>
  <c r="R529" i="8"/>
  <c r="R528" i="8"/>
  <c r="R527" i="8"/>
  <c r="R526" i="8"/>
  <c r="R525" i="8"/>
  <c r="R524" i="8"/>
  <c r="R523" i="8"/>
  <c r="R522" i="8"/>
  <c r="R521" i="8"/>
  <c r="R520" i="8"/>
  <c r="R519" i="8"/>
  <c r="R518" i="8"/>
  <c r="R517" i="8"/>
  <c r="R516" i="8"/>
  <c r="R515" i="8"/>
  <c r="R514" i="8"/>
  <c r="R513" i="8"/>
  <c r="R512" i="8"/>
  <c r="R511" i="8"/>
  <c r="R510" i="8"/>
  <c r="R509" i="8"/>
  <c r="R508" i="8"/>
  <c r="R507" i="8"/>
  <c r="R506" i="8"/>
  <c r="R505" i="8"/>
  <c r="R504" i="8"/>
  <c r="R503" i="8"/>
  <c r="R502" i="8"/>
  <c r="R501" i="8"/>
  <c r="R500" i="8"/>
  <c r="R499" i="8"/>
  <c r="R498" i="8"/>
  <c r="R497" i="8"/>
  <c r="R496" i="8"/>
  <c r="J492" i="8"/>
  <c r="N492" i="8" s="1"/>
  <c r="R547" i="8" l="1"/>
  <c r="O547" i="8" s="1"/>
  <c r="T9" i="8"/>
  <c r="X9" i="8"/>
  <c r="R548" i="8"/>
  <c r="O548" i="8" s="1"/>
  <c r="R544" i="8"/>
  <c r="O544" i="8" s="1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J228" i="8" l="1"/>
  <c r="J229" i="8"/>
  <c r="J230" i="8"/>
  <c r="J231" i="8"/>
  <c r="J232" i="8"/>
  <c r="N374" i="8" l="1"/>
  <c r="N232" i="8"/>
  <c r="N231" i="8"/>
  <c r="N230" i="8"/>
  <c r="N229" i="8"/>
  <c r="N228" i="8"/>
  <c r="R495" i="8"/>
  <c r="J495" i="8"/>
  <c r="R494" i="8"/>
  <c r="J494" i="8"/>
  <c r="R493" i="8"/>
  <c r="J493" i="8"/>
  <c r="R492" i="8"/>
  <c r="R491" i="8"/>
  <c r="J491" i="8"/>
  <c r="R490" i="8"/>
  <c r="J490" i="8"/>
  <c r="R489" i="8"/>
  <c r="J489" i="8"/>
  <c r="R488" i="8"/>
  <c r="J488" i="8"/>
  <c r="R487" i="8"/>
  <c r="R486" i="8"/>
  <c r="J486" i="8"/>
  <c r="N486" i="8" s="1"/>
  <c r="R485" i="8"/>
  <c r="R484" i="8"/>
  <c r="R483" i="8"/>
  <c r="J483" i="8"/>
  <c r="R482" i="8"/>
  <c r="R481" i="8"/>
  <c r="J481" i="8"/>
  <c r="R480" i="8"/>
  <c r="J480" i="8"/>
  <c r="R479" i="8"/>
  <c r="R478" i="8"/>
  <c r="R477" i="8"/>
  <c r="J477" i="8"/>
  <c r="N355" i="8" s="1"/>
  <c r="R476" i="8"/>
  <c r="J476" i="8"/>
  <c r="N354" i="8" s="1"/>
  <c r="R475" i="8"/>
  <c r="J475" i="8"/>
  <c r="R474" i="8"/>
  <c r="J474" i="8"/>
  <c r="N352" i="8" s="1"/>
  <c r="R473" i="8"/>
  <c r="R472" i="8"/>
  <c r="R471" i="8"/>
  <c r="R470" i="8"/>
  <c r="J470" i="8"/>
  <c r="N348" i="8" s="1"/>
  <c r="R469" i="8"/>
  <c r="J469" i="8"/>
  <c r="N347" i="8" s="1"/>
  <c r="R468" i="8"/>
  <c r="J468" i="8"/>
  <c r="N346" i="8" s="1"/>
  <c r="R467" i="8"/>
  <c r="J467" i="8"/>
  <c r="N345" i="8" s="1"/>
  <c r="R466" i="8"/>
  <c r="J466" i="8"/>
  <c r="N344" i="8" s="1"/>
  <c r="R465" i="8"/>
  <c r="J465" i="8"/>
  <c r="N343" i="8" s="1"/>
  <c r="R464" i="8"/>
  <c r="J464" i="8"/>
  <c r="N342" i="8" s="1"/>
  <c r="R463" i="8"/>
  <c r="J463" i="8"/>
  <c r="N341" i="8" s="1"/>
  <c r="R462" i="8"/>
  <c r="J462" i="8"/>
  <c r="N340" i="8" s="1"/>
  <c r="R461" i="8"/>
  <c r="J461" i="8"/>
  <c r="N339" i="8" s="1"/>
  <c r="R460" i="8"/>
  <c r="J460" i="8"/>
  <c r="N338" i="8" s="1"/>
  <c r="R459" i="8"/>
  <c r="J459" i="8"/>
  <c r="R458" i="8"/>
  <c r="J458" i="8"/>
  <c r="N336" i="8" s="1"/>
  <c r="R457" i="8"/>
  <c r="J457" i="8"/>
  <c r="N335" i="8" s="1"/>
  <c r="R456" i="8"/>
  <c r="J456" i="8"/>
  <c r="N334" i="8" s="1"/>
  <c r="R455" i="8"/>
  <c r="J455" i="8"/>
  <c r="N333" i="8" s="1"/>
  <c r="R454" i="8"/>
  <c r="J454" i="8"/>
  <c r="N332" i="8" s="1"/>
  <c r="R453" i="8"/>
  <c r="J453" i="8"/>
  <c r="N331" i="8" s="1"/>
  <c r="R452" i="8"/>
  <c r="J452" i="8"/>
  <c r="N330" i="8" s="1"/>
  <c r="R451" i="8"/>
  <c r="J451" i="8"/>
  <c r="N329" i="8" s="1"/>
  <c r="R450" i="8"/>
  <c r="J450" i="8"/>
  <c r="N328" i="8" s="1"/>
  <c r="R449" i="8"/>
  <c r="J449" i="8"/>
  <c r="R448" i="8"/>
  <c r="J448" i="8"/>
  <c r="N326" i="8" s="1"/>
  <c r="R447" i="8"/>
  <c r="J447" i="8"/>
  <c r="N325" i="8" s="1"/>
  <c r="R446" i="8"/>
  <c r="J446" i="8"/>
  <c r="N324" i="8" s="1"/>
  <c r="R445" i="8"/>
  <c r="J445" i="8"/>
  <c r="N323" i="8" s="1"/>
  <c r="R444" i="8"/>
  <c r="J444" i="8"/>
  <c r="N322" i="8" s="1"/>
  <c r="R443" i="8"/>
  <c r="J443" i="8"/>
  <c r="N321" i="8" s="1"/>
  <c r="R442" i="8"/>
  <c r="J442" i="8"/>
  <c r="N320" i="8" s="1"/>
  <c r="R441" i="8"/>
  <c r="J441" i="8"/>
  <c r="R440" i="8"/>
  <c r="J440" i="8"/>
  <c r="N318" i="8" s="1"/>
  <c r="R439" i="8"/>
  <c r="J439" i="8"/>
  <c r="R438" i="8"/>
  <c r="J438" i="8"/>
  <c r="R437" i="8"/>
  <c r="J437" i="8"/>
  <c r="R436" i="8"/>
  <c r="J436" i="8"/>
  <c r="N314" i="8" s="1"/>
  <c r="R435" i="8"/>
  <c r="J435" i="8"/>
  <c r="N313" i="8" s="1"/>
  <c r="R434" i="8"/>
  <c r="J434" i="8"/>
  <c r="N312" i="8" s="1"/>
  <c r="R433" i="8"/>
  <c r="J433" i="8"/>
  <c r="N311" i="8" s="1"/>
  <c r="R432" i="8"/>
  <c r="J432" i="8"/>
  <c r="N310" i="8" s="1"/>
  <c r="R431" i="8"/>
  <c r="J431" i="8"/>
  <c r="N309" i="8" s="1"/>
  <c r="R430" i="8"/>
  <c r="J430" i="8"/>
  <c r="N308" i="8" s="1"/>
  <c r="R429" i="8"/>
  <c r="J429" i="8"/>
  <c r="R428" i="8"/>
  <c r="J428" i="8"/>
  <c r="N306" i="8" s="1"/>
  <c r="R427" i="8"/>
  <c r="J427" i="8"/>
  <c r="N305" i="8" s="1"/>
  <c r="R426" i="8"/>
  <c r="J426" i="8"/>
  <c r="N304" i="8" s="1"/>
  <c r="R425" i="8"/>
  <c r="J425" i="8"/>
  <c r="N303" i="8" s="1"/>
  <c r="R424" i="8"/>
  <c r="J424" i="8"/>
  <c r="R423" i="8"/>
  <c r="J423" i="8"/>
  <c r="N301" i="8" s="1"/>
  <c r="R422" i="8"/>
  <c r="J422" i="8"/>
  <c r="N300" i="8" s="1"/>
  <c r="R421" i="8"/>
  <c r="J421" i="8"/>
  <c r="R420" i="8"/>
  <c r="J420" i="8"/>
  <c r="N298" i="8" s="1"/>
  <c r="R419" i="8"/>
  <c r="J419" i="8"/>
  <c r="N297" i="8" s="1"/>
  <c r="R418" i="8"/>
  <c r="J418" i="8"/>
  <c r="N296" i="8" s="1"/>
  <c r="R417" i="8"/>
  <c r="J417" i="8"/>
  <c r="R416" i="8"/>
  <c r="J416" i="8"/>
  <c r="R415" i="8"/>
  <c r="J415" i="8"/>
  <c r="N293" i="8" s="1"/>
  <c r="R414" i="8"/>
  <c r="J414" i="8"/>
  <c r="N292" i="8" s="1"/>
  <c r="R413" i="8"/>
  <c r="J413" i="8"/>
  <c r="N291" i="8" s="1"/>
  <c r="R412" i="8"/>
  <c r="J412" i="8"/>
  <c r="N412" i="8" s="1"/>
  <c r="R411" i="8"/>
  <c r="J411" i="8"/>
  <c r="R410" i="8"/>
  <c r="J410" i="8"/>
  <c r="N410" i="8" s="1"/>
  <c r="R409" i="8"/>
  <c r="J409" i="8"/>
  <c r="R408" i="8"/>
  <c r="J408" i="8"/>
  <c r="N286" i="8" s="1"/>
  <c r="R407" i="8"/>
  <c r="J407" i="8"/>
  <c r="N285" i="8" s="1"/>
  <c r="R406" i="8"/>
  <c r="J406" i="8"/>
  <c r="N284" i="8" s="1"/>
  <c r="R405" i="8"/>
  <c r="J405" i="8"/>
  <c r="N283" i="8" s="1"/>
  <c r="R404" i="8"/>
  <c r="J404" i="8"/>
  <c r="N282" i="8" s="1"/>
  <c r="R403" i="8"/>
  <c r="J403" i="8"/>
  <c r="N281" i="8" s="1"/>
  <c r="R402" i="8"/>
  <c r="J402" i="8"/>
  <c r="N280" i="8" s="1"/>
  <c r="R401" i="8"/>
  <c r="J401" i="8"/>
  <c r="N279" i="8" s="1"/>
  <c r="R400" i="8"/>
  <c r="J400" i="8"/>
  <c r="N278" i="8" s="1"/>
  <c r="R399" i="8"/>
  <c r="J399" i="8"/>
  <c r="R398" i="8"/>
  <c r="J398" i="8"/>
  <c r="N276" i="8" s="1"/>
  <c r="R397" i="8"/>
  <c r="J397" i="8"/>
  <c r="N275" i="8" s="1"/>
  <c r="R396" i="8"/>
  <c r="J396" i="8"/>
  <c r="R395" i="8"/>
  <c r="J395" i="8"/>
  <c r="N273" i="8" s="1"/>
  <c r="R394" i="8"/>
  <c r="J394" i="8"/>
  <c r="N272" i="8" s="1"/>
  <c r="R393" i="8"/>
  <c r="J393" i="8"/>
  <c r="N271" i="8" s="1"/>
  <c r="R392" i="8"/>
  <c r="J392" i="8"/>
  <c r="N270" i="8" s="1"/>
  <c r="R391" i="8"/>
  <c r="J391" i="8"/>
  <c r="R390" i="8"/>
  <c r="J390" i="8"/>
  <c r="R389" i="8"/>
  <c r="J389" i="8"/>
  <c r="R388" i="8"/>
  <c r="J388" i="8"/>
  <c r="R387" i="8"/>
  <c r="J387" i="8"/>
  <c r="N266" i="8" s="1"/>
  <c r="R386" i="8"/>
  <c r="J386" i="8"/>
  <c r="R385" i="8"/>
  <c r="J385" i="8"/>
  <c r="N264" i="8" s="1"/>
  <c r="R384" i="8"/>
  <c r="J384" i="8"/>
  <c r="N263" i="8" s="1"/>
  <c r="R383" i="8"/>
  <c r="J383" i="8"/>
  <c r="N262" i="8" s="1"/>
  <c r="R382" i="8"/>
  <c r="J382" i="8"/>
  <c r="N261" i="8" s="1"/>
  <c r="R381" i="8"/>
  <c r="J381" i="8"/>
  <c r="N260" i="8" s="1"/>
  <c r="R380" i="8"/>
  <c r="J380" i="8"/>
  <c r="N259" i="8" s="1"/>
  <c r="R379" i="8"/>
  <c r="J379" i="8"/>
  <c r="N258" i="8" s="1"/>
  <c r="R378" i="8"/>
  <c r="J378" i="8"/>
  <c r="N257" i="8" s="1"/>
  <c r="R377" i="8"/>
  <c r="J377" i="8"/>
  <c r="N256" i="8" s="1"/>
  <c r="R376" i="8"/>
  <c r="J376" i="8"/>
  <c r="R375" i="8"/>
  <c r="J375" i="8"/>
  <c r="N254" i="8" s="1"/>
  <c r="J374" i="8"/>
  <c r="N253" i="8" s="1"/>
  <c r="R374" i="8"/>
  <c r="N287" i="8" l="1"/>
  <c r="N409" i="8"/>
  <c r="N289" i="8"/>
  <c r="N411" i="8"/>
  <c r="N315" i="8"/>
  <c r="N437" i="8"/>
  <c r="N316" i="8"/>
  <c r="N438" i="8"/>
  <c r="N317" i="8"/>
  <c r="N439" i="8"/>
  <c r="N255" i="8"/>
  <c r="N376" i="8"/>
  <c r="N327" i="8"/>
  <c r="N449" i="8"/>
  <c r="N277" i="8"/>
  <c r="N399" i="8"/>
  <c r="N353" i="8"/>
  <c r="R270" i="8"/>
  <c r="J270" i="8"/>
  <c r="N413" i="8" s="1"/>
  <c r="J271" i="8"/>
  <c r="J272" i="8"/>
  <c r="N415" i="8" s="1"/>
  <c r="J273" i="8"/>
  <c r="J274" i="8"/>
  <c r="J275" i="8"/>
  <c r="N418" i="8" s="1"/>
  <c r="J276" i="8"/>
  <c r="J277" i="8"/>
  <c r="N420" i="8" s="1"/>
  <c r="J278" i="8"/>
  <c r="N421" i="8" s="1"/>
  <c r="J279" i="8"/>
  <c r="N422" i="8" s="1"/>
  <c r="J280" i="8"/>
  <c r="N423" i="8" s="1"/>
  <c r="J281" i="8"/>
  <c r="N424" i="8" s="1"/>
  <c r="J282" i="8"/>
  <c r="N425" i="8" s="1"/>
  <c r="J283" i="8"/>
  <c r="N426" i="8" s="1"/>
  <c r="J284" i="8"/>
  <c r="N427" i="8" s="1"/>
  <c r="J285" i="8"/>
  <c r="N428" i="8" s="1"/>
  <c r="J286" i="8"/>
  <c r="N429" i="8" s="1"/>
  <c r="J287" i="8"/>
  <c r="N430" i="8" s="1"/>
  <c r="J288" i="8"/>
  <c r="J289" i="8"/>
  <c r="N432" i="8" s="1"/>
  <c r="J290" i="8"/>
  <c r="J291" i="8"/>
  <c r="N434" i="8" s="1"/>
  <c r="J292" i="8"/>
  <c r="N435" i="8" s="1"/>
  <c r="J293" i="8"/>
  <c r="N436" i="8" s="1"/>
  <c r="J294" i="8"/>
  <c r="J295" i="8"/>
  <c r="J296" i="8"/>
  <c r="J297" i="8"/>
  <c r="N440" i="8" s="1"/>
  <c r="J298" i="8"/>
  <c r="N441" i="8" s="1"/>
  <c r="J299" i="8"/>
  <c r="J300" i="8"/>
  <c r="N443" i="8" s="1"/>
  <c r="J301" i="8"/>
  <c r="N444" i="8" s="1"/>
  <c r="J302" i="8"/>
  <c r="N445" i="8" s="1"/>
  <c r="J303" i="8"/>
  <c r="N446" i="8" s="1"/>
  <c r="J304" i="8"/>
  <c r="N447" i="8" s="1"/>
  <c r="J305" i="8"/>
  <c r="N448" i="8" s="1"/>
  <c r="J306" i="8"/>
  <c r="J307" i="8"/>
  <c r="J308" i="8"/>
  <c r="N451" i="8" s="1"/>
  <c r="J309" i="8"/>
  <c r="N452" i="8" s="1"/>
  <c r="J310" i="8"/>
  <c r="N453" i="8" s="1"/>
  <c r="J311" i="8"/>
  <c r="N454" i="8" s="1"/>
  <c r="J312" i="8"/>
  <c r="N455" i="8" s="1"/>
  <c r="J313" i="8"/>
  <c r="N456" i="8" s="1"/>
  <c r="J314" i="8"/>
  <c r="N457" i="8" s="1"/>
  <c r="J315" i="8"/>
  <c r="N458" i="8" s="1"/>
  <c r="J316" i="8"/>
  <c r="N459" i="8" s="1"/>
  <c r="J317" i="8"/>
  <c r="N460" i="8" s="1"/>
  <c r="J318" i="8"/>
  <c r="N461" i="8" s="1"/>
  <c r="J319" i="8"/>
  <c r="J320" i="8"/>
  <c r="N463" i="8" s="1"/>
  <c r="J321" i="8"/>
  <c r="N464" i="8" s="1"/>
  <c r="J322" i="8"/>
  <c r="J323" i="8"/>
  <c r="N466" i="8" s="1"/>
  <c r="J324" i="8"/>
  <c r="N467" i="8" s="1"/>
  <c r="J325" i="8"/>
  <c r="N468" i="8" s="1"/>
  <c r="J326" i="8"/>
  <c r="N469" i="8" s="1"/>
  <c r="J327" i="8"/>
  <c r="N470" i="8" s="1"/>
  <c r="J328" i="8"/>
  <c r="J329" i="8"/>
  <c r="J330" i="8"/>
  <c r="J331" i="8"/>
  <c r="N474" i="8" s="1"/>
  <c r="J332" i="8"/>
  <c r="N475" i="8" s="1"/>
  <c r="J333" i="8"/>
  <c r="N476" i="8" s="1"/>
  <c r="J334" i="8"/>
  <c r="N477" i="8" s="1"/>
  <c r="J335" i="8"/>
  <c r="J336" i="8"/>
  <c r="J337" i="8"/>
  <c r="J338" i="8"/>
  <c r="N481" i="8" s="1"/>
  <c r="J339" i="8"/>
  <c r="J340" i="8"/>
  <c r="N483" i="8" s="1"/>
  <c r="J341" i="8"/>
  <c r="J342" i="8"/>
  <c r="J343" i="8"/>
  <c r="J344" i="8"/>
  <c r="J345" i="8"/>
  <c r="N488" i="8" s="1"/>
  <c r="J346" i="8"/>
  <c r="N489" i="8" s="1"/>
  <c r="J347" i="8"/>
  <c r="J348" i="8"/>
  <c r="N491" i="8" s="1"/>
  <c r="J349" i="8"/>
  <c r="N349" i="8" s="1"/>
  <c r="J350" i="8"/>
  <c r="J351" i="8"/>
  <c r="J352" i="8"/>
  <c r="N495" i="8" s="1"/>
  <c r="J353" i="8"/>
  <c r="J354" i="8"/>
  <c r="J355" i="8"/>
  <c r="J356" i="8"/>
  <c r="J357" i="8"/>
  <c r="J358" i="8"/>
  <c r="J359" i="8"/>
  <c r="J360" i="8"/>
  <c r="N239" i="8" s="1"/>
  <c r="J362" i="8"/>
  <c r="N241" i="8" s="1"/>
  <c r="J367" i="8"/>
  <c r="N246" i="8" s="1"/>
  <c r="J370" i="8"/>
  <c r="N370" i="8" s="1"/>
  <c r="J371" i="8"/>
  <c r="N371" i="8" s="1"/>
  <c r="N494" i="8" l="1"/>
  <c r="N351" i="8"/>
  <c r="N493" i="8"/>
  <c r="N350" i="8"/>
  <c r="N417" i="8"/>
  <c r="N274" i="8"/>
  <c r="N480" i="8"/>
  <c r="N337" i="8"/>
  <c r="N450" i="8"/>
  <c r="N307" i="8"/>
  <c r="N442" i="8"/>
  <c r="N299" i="8"/>
  <c r="N295" i="8"/>
  <c r="N294" i="8"/>
  <c r="N462" i="8"/>
  <c r="N319" i="8"/>
  <c r="N433" i="8"/>
  <c r="N290" i="8"/>
  <c r="N431" i="8"/>
  <c r="N288" i="8"/>
  <c r="J64" i="8"/>
  <c r="N64" i="8" s="1"/>
  <c r="J65" i="8"/>
  <c r="N65" i="8" s="1"/>
  <c r="J66" i="8"/>
  <c r="N66" i="8" s="1"/>
  <c r="J67" i="8"/>
  <c r="N67" i="8" s="1"/>
  <c r="J68" i="8"/>
  <c r="N68" i="8" s="1"/>
  <c r="J69" i="8"/>
  <c r="N69" i="8" s="1"/>
  <c r="J70" i="8"/>
  <c r="N70" i="8" s="1"/>
  <c r="J71" i="8"/>
  <c r="N71" i="8" s="1"/>
  <c r="J72" i="8"/>
  <c r="N72" i="8" s="1"/>
  <c r="J73" i="8"/>
  <c r="N73" i="8" s="1"/>
  <c r="J74" i="8"/>
  <c r="N74" i="8" s="1"/>
  <c r="J75" i="8"/>
  <c r="N75" i="8" s="1"/>
  <c r="J76" i="8"/>
  <c r="N76" i="8" s="1"/>
  <c r="J77" i="8"/>
  <c r="N77" i="8" s="1"/>
  <c r="J78" i="8"/>
  <c r="N78" i="8" s="1"/>
  <c r="J79" i="8"/>
  <c r="N79" i="8" s="1"/>
  <c r="J80" i="8"/>
  <c r="N80" i="8" s="1"/>
  <c r="J81" i="8"/>
  <c r="N81" i="8" s="1"/>
  <c r="J82" i="8"/>
  <c r="N82" i="8" s="1"/>
  <c r="J83" i="8"/>
  <c r="N83" i="8" s="1"/>
  <c r="J84" i="8"/>
  <c r="N84" i="8" s="1"/>
  <c r="J12" i="8"/>
  <c r="N12" i="8" s="1"/>
  <c r="J13" i="8"/>
  <c r="N13" i="8" s="1"/>
  <c r="J14" i="8"/>
  <c r="N14" i="8" s="1"/>
  <c r="J15" i="8"/>
  <c r="N15" i="8" s="1"/>
  <c r="J16" i="8"/>
  <c r="N16" i="8" s="1"/>
  <c r="J17" i="8"/>
  <c r="N17" i="8" s="1"/>
  <c r="J18" i="8"/>
  <c r="N18" i="8" s="1"/>
  <c r="J19" i="8"/>
  <c r="N19" i="8" s="1"/>
  <c r="J20" i="8"/>
  <c r="N20" i="8" s="1"/>
  <c r="J21" i="8"/>
  <c r="N21" i="8" s="1"/>
  <c r="J22" i="8"/>
  <c r="N22" i="8" s="1"/>
  <c r="J23" i="8"/>
  <c r="N23" i="8" s="1"/>
  <c r="J24" i="8"/>
  <c r="N24" i="8" s="1"/>
  <c r="J25" i="8"/>
  <c r="N25" i="8" s="1"/>
  <c r="J26" i="8"/>
  <c r="N26" i="8" s="1"/>
  <c r="J27" i="8"/>
  <c r="N27" i="8" s="1"/>
  <c r="J28" i="8"/>
  <c r="N28" i="8" s="1"/>
  <c r="J29" i="8"/>
  <c r="N29" i="8" s="1"/>
  <c r="J30" i="8"/>
  <c r="N30" i="8" s="1"/>
  <c r="J31" i="8"/>
  <c r="N31" i="8" s="1"/>
  <c r="J32" i="8"/>
  <c r="N32" i="8" s="1"/>
  <c r="J33" i="8"/>
  <c r="N33" i="8" s="1"/>
  <c r="J34" i="8"/>
  <c r="N34" i="8" s="1"/>
  <c r="J35" i="8"/>
  <c r="N35" i="8" s="1"/>
  <c r="J36" i="8"/>
  <c r="N36" i="8" s="1"/>
  <c r="J37" i="8"/>
  <c r="N37" i="8" s="1"/>
  <c r="J38" i="8"/>
  <c r="N38" i="8" s="1"/>
  <c r="J39" i="8"/>
  <c r="N39" i="8" s="1"/>
  <c r="J40" i="8"/>
  <c r="J41" i="8"/>
  <c r="N41" i="8" s="1"/>
  <c r="J42" i="8"/>
  <c r="N42" i="8" s="1"/>
  <c r="J43" i="8"/>
  <c r="N43" i="8" s="1"/>
  <c r="J44" i="8"/>
  <c r="N44" i="8" s="1"/>
  <c r="J45" i="8"/>
  <c r="N45" i="8" s="1"/>
  <c r="J46" i="8"/>
  <c r="N46" i="8" s="1"/>
  <c r="J47" i="8"/>
  <c r="N47" i="8" s="1"/>
  <c r="J48" i="8"/>
  <c r="N48" i="8" s="1"/>
  <c r="J49" i="8"/>
  <c r="N49" i="8" s="1"/>
  <c r="J50" i="8"/>
  <c r="N50" i="8" s="1"/>
  <c r="J51" i="8"/>
  <c r="N51" i="8" s="1"/>
  <c r="J52" i="8"/>
  <c r="N52" i="8" s="1"/>
  <c r="J53" i="8"/>
  <c r="N53" i="8" s="1"/>
  <c r="J54" i="8"/>
  <c r="J55" i="8"/>
  <c r="J56" i="8"/>
  <c r="N56" i="8" s="1"/>
  <c r="J57" i="8"/>
  <c r="N57" i="8" s="1"/>
  <c r="J58" i="8"/>
  <c r="N58" i="8" s="1"/>
  <c r="J59" i="8"/>
  <c r="N59" i="8" s="1"/>
  <c r="J60" i="8"/>
  <c r="N60" i="8" s="1"/>
  <c r="J61" i="8"/>
  <c r="N61" i="8" s="1"/>
  <c r="J62" i="8"/>
  <c r="N62" i="8" s="1"/>
  <c r="J63" i="8"/>
  <c r="N63" i="8" s="1"/>
  <c r="J109" i="8"/>
  <c r="N109" i="8" s="1"/>
  <c r="J110" i="8"/>
  <c r="N110" i="8" s="1"/>
  <c r="J111" i="8"/>
  <c r="N111" i="8" s="1"/>
  <c r="J112" i="8"/>
  <c r="N112" i="8" s="1"/>
  <c r="J113" i="8"/>
  <c r="N113" i="8" s="1"/>
  <c r="J114" i="8"/>
  <c r="N114" i="8" s="1"/>
  <c r="J115" i="8"/>
  <c r="N115" i="8" s="1"/>
  <c r="J116" i="8"/>
  <c r="N116" i="8" s="1"/>
  <c r="J117" i="8"/>
  <c r="N117" i="8" s="1"/>
  <c r="J118" i="8"/>
  <c r="N118" i="8" s="1"/>
  <c r="J119" i="8"/>
  <c r="N119" i="8" s="1"/>
  <c r="J120" i="8"/>
  <c r="N120" i="8" s="1"/>
  <c r="J121" i="8"/>
  <c r="N121" i="8" s="1"/>
  <c r="J143" i="8"/>
  <c r="N143" i="8" s="1"/>
  <c r="J144" i="8"/>
  <c r="N144" i="8" s="1"/>
  <c r="R145" i="8" l="1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J179" i="8"/>
  <c r="N179" i="8" s="1"/>
  <c r="J180" i="8"/>
  <c r="N180" i="8" s="1"/>
  <c r="J181" i="8"/>
  <c r="N181" i="8" s="1"/>
  <c r="J182" i="8"/>
  <c r="N182" i="8" s="1"/>
  <c r="J183" i="8"/>
  <c r="N183" i="8" s="1"/>
  <c r="J184" i="8"/>
  <c r="N184" i="8" s="1"/>
  <c r="J185" i="8"/>
  <c r="N185" i="8" s="1"/>
  <c r="J186" i="8"/>
  <c r="N186" i="8" s="1"/>
  <c r="J187" i="8"/>
  <c r="N187" i="8" s="1"/>
  <c r="J194" i="8"/>
  <c r="N194" i="8" s="1"/>
  <c r="J195" i="8"/>
  <c r="N195" i="8" s="1"/>
  <c r="J146" i="8"/>
  <c r="N146" i="8" s="1"/>
  <c r="J147" i="8"/>
  <c r="N147" i="8" s="1"/>
  <c r="J148" i="8"/>
  <c r="N148" i="8" s="1"/>
  <c r="J149" i="8"/>
  <c r="N149" i="8" s="1"/>
  <c r="J150" i="8"/>
  <c r="N150" i="8" s="1"/>
  <c r="J151" i="8"/>
  <c r="N151" i="8" s="1"/>
  <c r="J152" i="8"/>
  <c r="N152" i="8" s="1"/>
  <c r="J153" i="8"/>
  <c r="N153" i="8" s="1"/>
  <c r="J154" i="8"/>
  <c r="N154" i="8" s="1"/>
  <c r="J155" i="8"/>
  <c r="N155" i="8" s="1"/>
  <c r="J156" i="8"/>
  <c r="N156" i="8" s="1"/>
  <c r="J157" i="8"/>
  <c r="N157" i="8" s="1"/>
  <c r="J158" i="8"/>
  <c r="N158" i="8" s="1"/>
  <c r="J159" i="8"/>
  <c r="N159" i="8" s="1"/>
  <c r="J160" i="8"/>
  <c r="N160" i="8" s="1"/>
  <c r="J161" i="8"/>
  <c r="N161" i="8" s="1"/>
  <c r="J162" i="8"/>
  <c r="N162" i="8" s="1"/>
  <c r="J163" i="8"/>
  <c r="N163" i="8" s="1"/>
  <c r="J164" i="8"/>
  <c r="N164" i="8" s="1"/>
  <c r="J165" i="8"/>
  <c r="N165" i="8" s="1"/>
  <c r="J166" i="8"/>
  <c r="N166" i="8" s="1"/>
  <c r="J167" i="8"/>
  <c r="N167" i="8" s="1"/>
  <c r="J168" i="8"/>
  <c r="N168" i="8" s="1"/>
  <c r="J169" i="8"/>
  <c r="N169" i="8" s="1"/>
  <c r="J170" i="8"/>
  <c r="N170" i="8" s="1"/>
  <c r="J171" i="8"/>
  <c r="N171" i="8" s="1"/>
  <c r="J172" i="8"/>
  <c r="N172" i="8" s="1"/>
  <c r="J173" i="8"/>
  <c r="N173" i="8" s="1"/>
  <c r="J174" i="8"/>
  <c r="N174" i="8" s="1"/>
  <c r="J175" i="8"/>
  <c r="N175" i="8" s="1"/>
  <c r="J176" i="8"/>
  <c r="N176" i="8" s="1"/>
  <c r="J177" i="8"/>
  <c r="N177" i="8" s="1"/>
  <c r="J178" i="8"/>
  <c r="N178" i="8" s="1"/>
  <c r="J145" i="8"/>
  <c r="N145" i="8" s="1"/>
  <c r="R9" i="8" l="1"/>
  <c r="J233" i="8"/>
  <c r="J234" i="8"/>
  <c r="J235" i="8"/>
  <c r="N377" i="8" s="1"/>
  <c r="J236" i="8"/>
  <c r="J237" i="8"/>
  <c r="N379" i="8" s="1"/>
  <c r="J238" i="8"/>
  <c r="N380" i="8" s="1"/>
  <c r="J239" i="8"/>
  <c r="N381" i="8" s="1"/>
  <c r="J240" i="8"/>
  <c r="N382" i="8" s="1"/>
  <c r="J241" i="8"/>
  <c r="N383" i="8" s="1"/>
  <c r="J242" i="8"/>
  <c r="J243" i="8"/>
  <c r="J244" i="8"/>
  <c r="J245" i="8"/>
  <c r="J246" i="8"/>
  <c r="N388" i="8" s="1"/>
  <c r="J247" i="8"/>
  <c r="J248" i="8"/>
  <c r="J249" i="8"/>
  <c r="N391" i="8" s="1"/>
  <c r="J250" i="8"/>
  <c r="J251" i="8"/>
  <c r="J252" i="8"/>
  <c r="J253" i="8"/>
  <c r="N395" i="8" s="1"/>
  <c r="J254" i="8"/>
  <c r="N396" i="8" s="1"/>
  <c r="J255" i="8"/>
  <c r="N397" i="8" s="1"/>
  <c r="J256" i="8"/>
  <c r="N398" i="8" s="1"/>
  <c r="J257" i="8"/>
  <c r="J258" i="8"/>
  <c r="N400" i="8" s="1"/>
  <c r="J259" i="8"/>
  <c r="N401" i="8" s="1"/>
  <c r="J260" i="8"/>
  <c r="N402" i="8" s="1"/>
  <c r="J261" i="8"/>
  <c r="N403" i="8" s="1"/>
  <c r="J262" i="8"/>
  <c r="N404" i="8" s="1"/>
  <c r="J263" i="8"/>
  <c r="N405" i="8" s="1"/>
  <c r="J264" i="8"/>
  <c r="N406" i="8" s="1"/>
  <c r="J265" i="8"/>
  <c r="J266" i="8"/>
  <c r="N408" i="8" s="1"/>
  <c r="N40" i="8"/>
  <c r="N54" i="8"/>
  <c r="N55" i="8"/>
  <c r="J85" i="8"/>
  <c r="N85" i="8" s="1"/>
  <c r="J86" i="8"/>
  <c r="N86" i="8" s="1"/>
  <c r="J87" i="8"/>
  <c r="N87" i="8" s="1"/>
  <c r="J88" i="8"/>
  <c r="N88" i="8" s="1"/>
  <c r="J89" i="8"/>
  <c r="N89" i="8" s="1"/>
  <c r="J90" i="8"/>
  <c r="N90" i="8" s="1"/>
  <c r="J91" i="8"/>
  <c r="N91" i="8" s="1"/>
  <c r="J92" i="8"/>
  <c r="N92" i="8" s="1"/>
  <c r="J93" i="8"/>
  <c r="N93" i="8" s="1"/>
  <c r="J94" i="8"/>
  <c r="N94" i="8" s="1"/>
  <c r="J95" i="8"/>
  <c r="N95" i="8" s="1"/>
  <c r="J96" i="8"/>
  <c r="N96" i="8" s="1"/>
  <c r="J97" i="8"/>
  <c r="N97" i="8" s="1"/>
  <c r="J98" i="8"/>
  <c r="N98" i="8" s="1"/>
  <c r="J99" i="8"/>
  <c r="N99" i="8" s="1"/>
  <c r="J100" i="8"/>
  <c r="N100" i="8" s="1"/>
  <c r="J101" i="8"/>
  <c r="N101" i="8" s="1"/>
  <c r="J102" i="8"/>
  <c r="N102" i="8" s="1"/>
  <c r="J103" i="8"/>
  <c r="N103" i="8" s="1"/>
  <c r="J104" i="8"/>
  <c r="N104" i="8" s="1"/>
  <c r="J105" i="8"/>
  <c r="N105" i="8" s="1"/>
  <c r="J106" i="8"/>
  <c r="N106" i="8" s="1"/>
  <c r="J107" i="8"/>
  <c r="N107" i="8" s="1"/>
  <c r="J108" i="8"/>
  <c r="N108" i="8" s="1"/>
  <c r="J196" i="8"/>
  <c r="N196" i="8" s="1"/>
  <c r="J197" i="8"/>
  <c r="N197" i="8" s="1"/>
  <c r="J198" i="8"/>
  <c r="N198" i="8" s="1"/>
  <c r="J199" i="8"/>
  <c r="N199" i="8" s="1"/>
  <c r="J200" i="8"/>
  <c r="N200" i="8" s="1"/>
  <c r="J201" i="8"/>
  <c r="N201" i="8" s="1"/>
  <c r="J202" i="8"/>
  <c r="N202" i="8" s="1"/>
  <c r="J203" i="8"/>
  <c r="N203" i="8" s="1"/>
  <c r="J204" i="8"/>
  <c r="N204" i="8" s="1"/>
  <c r="J205" i="8"/>
  <c r="N205" i="8" s="1"/>
  <c r="J206" i="8"/>
  <c r="N206" i="8" s="1"/>
  <c r="J207" i="8"/>
  <c r="N207" i="8" s="1"/>
  <c r="J208" i="8"/>
  <c r="N208" i="8" s="1"/>
  <c r="J209" i="8"/>
  <c r="N209" i="8" s="1"/>
  <c r="J210" i="8"/>
  <c r="N210" i="8" s="1"/>
  <c r="J211" i="8"/>
  <c r="N211" i="8" s="1"/>
  <c r="J212" i="8"/>
  <c r="N212" i="8" s="1"/>
  <c r="J214" i="8"/>
  <c r="J215" i="8"/>
  <c r="J227" i="8"/>
  <c r="J216" i="8"/>
  <c r="N216" i="8" s="1"/>
  <c r="J217" i="8"/>
  <c r="J218" i="8"/>
  <c r="J219" i="8"/>
  <c r="J220" i="8"/>
  <c r="J221" i="8"/>
  <c r="J222" i="8"/>
  <c r="J223" i="8"/>
  <c r="J224" i="8"/>
  <c r="J225" i="8"/>
  <c r="J226" i="8"/>
  <c r="J213" i="8"/>
  <c r="N213" i="8" s="1"/>
  <c r="J11" i="8"/>
  <c r="N11" i="8" s="1"/>
  <c r="N390" i="8" l="1"/>
  <c r="N248" i="8"/>
  <c r="N389" i="8"/>
  <c r="N247" i="8"/>
  <c r="N387" i="8"/>
  <c r="N245" i="8"/>
  <c r="N386" i="8"/>
  <c r="N244" i="8"/>
  <c r="N385" i="8"/>
  <c r="N243" i="8"/>
  <c r="N384" i="8"/>
  <c r="N242" i="8"/>
  <c r="N394" i="8"/>
  <c r="N252" i="8"/>
  <c r="N393" i="8"/>
  <c r="N251" i="8"/>
  <c r="N407" i="8"/>
  <c r="N265" i="8"/>
  <c r="N392" i="8"/>
  <c r="N250" i="8"/>
  <c r="N226" i="8"/>
  <c r="N219" i="8"/>
  <c r="N360" i="8"/>
  <c r="N218" i="8"/>
  <c r="N359" i="8"/>
  <c r="N217" i="8"/>
  <c r="N221" i="8"/>
  <c r="N362" i="8"/>
  <c r="N220" i="8"/>
  <c r="N358" i="8"/>
  <c r="N236" i="8"/>
  <c r="N378" i="8"/>
  <c r="N234" i="8"/>
  <c r="N367" i="8"/>
  <c r="N225" i="8"/>
  <c r="N224" i="8"/>
  <c r="N223" i="8"/>
  <c r="N222" i="8"/>
  <c r="N227" i="8"/>
  <c r="N357" i="8"/>
  <c r="N215" i="8"/>
  <c r="N356" i="8"/>
  <c r="N214" i="8"/>
  <c r="N375" i="8"/>
  <c r="N233" i="8"/>
  <c r="N235" i="8"/>
  <c r="N238" i="8"/>
  <c r="N237" i="8"/>
  <c r="S9" i="7" l="1"/>
  <c r="U9" i="7"/>
  <c r="V9" i="7"/>
  <c r="X9" i="7"/>
  <c r="Y9" i="7"/>
  <c r="AA9" i="7"/>
  <c r="AB9" i="7"/>
  <c r="AD9" i="7"/>
  <c r="R246" i="7"/>
  <c r="R249" i="7"/>
  <c r="R292" i="7" l="1"/>
  <c r="R160" i="7"/>
  <c r="R161" i="7"/>
  <c r="P151" i="7"/>
  <c r="R170" i="7"/>
  <c r="S492" i="7" l="1"/>
  <c r="AD492" i="7"/>
  <c r="AB492" i="7"/>
  <c r="AA492" i="7"/>
  <c r="Y492" i="7"/>
  <c r="X492" i="7"/>
  <c r="V492" i="7"/>
  <c r="U492" i="7"/>
  <c r="R481" i="7"/>
  <c r="R480" i="7"/>
  <c r="R479" i="7"/>
  <c r="R478" i="7"/>
  <c r="R477" i="7"/>
  <c r="R476" i="7"/>
  <c r="R475" i="7"/>
  <c r="R474" i="7"/>
  <c r="R473" i="7"/>
  <c r="R472" i="7"/>
  <c r="R471" i="7"/>
  <c r="R470" i="7"/>
  <c r="R469" i="7"/>
  <c r="R468" i="7"/>
  <c r="R467" i="7"/>
  <c r="R466" i="7"/>
  <c r="R465" i="7"/>
  <c r="R464" i="7"/>
  <c r="R463" i="7"/>
  <c r="R462" i="7"/>
  <c r="R461" i="7"/>
  <c r="R460" i="7"/>
  <c r="R459" i="7"/>
  <c r="R458" i="7"/>
  <c r="R457" i="7"/>
  <c r="R456" i="7"/>
  <c r="R455" i="7"/>
  <c r="R454" i="7"/>
  <c r="R453" i="7"/>
  <c r="R452" i="7"/>
  <c r="R450" i="7"/>
  <c r="R449" i="7"/>
  <c r="R448" i="7"/>
  <c r="R447" i="7"/>
  <c r="R446" i="7"/>
  <c r="R445" i="7"/>
  <c r="R444" i="7"/>
  <c r="R443" i="7"/>
  <c r="R442" i="7"/>
  <c r="R441" i="7"/>
  <c r="R440" i="7"/>
  <c r="R439" i="7"/>
  <c r="R438" i="7"/>
  <c r="R437" i="7"/>
  <c r="R436" i="7"/>
  <c r="R435" i="7"/>
  <c r="R291" i="7"/>
  <c r="R290" i="7"/>
  <c r="R289" i="7"/>
  <c r="AC288" i="7"/>
  <c r="W288" i="7"/>
  <c r="T288" i="7"/>
  <c r="R288" i="7"/>
  <c r="W287" i="7"/>
  <c r="T287" i="7"/>
  <c r="R287" i="7"/>
  <c r="T286" i="7"/>
  <c r="R286" i="7"/>
  <c r="W285" i="7"/>
  <c r="T285" i="7"/>
  <c r="R285" i="7"/>
  <c r="AC284" i="7"/>
  <c r="W284" i="7"/>
  <c r="T284" i="7"/>
  <c r="R284" i="7"/>
  <c r="AC283" i="7"/>
  <c r="W283" i="7"/>
  <c r="T283" i="7"/>
  <c r="R283" i="7"/>
  <c r="T282" i="7"/>
  <c r="R282" i="7"/>
  <c r="T281" i="7"/>
  <c r="R281" i="7"/>
  <c r="W280" i="7"/>
  <c r="T280" i="7"/>
  <c r="R280" i="7"/>
  <c r="Z279" i="7"/>
  <c r="W279" i="7"/>
  <c r="R279" i="7"/>
  <c r="W278" i="7"/>
  <c r="T278" i="7"/>
  <c r="R278" i="7"/>
  <c r="Z277" i="7"/>
  <c r="R277" i="7"/>
  <c r="W276" i="7"/>
  <c r="R276" i="7"/>
  <c r="Z275" i="7"/>
  <c r="T275" i="7"/>
  <c r="R275" i="7"/>
  <c r="W274" i="7"/>
  <c r="T274" i="7"/>
  <c r="R274" i="7"/>
  <c r="W273" i="7"/>
  <c r="T273" i="7"/>
  <c r="R273" i="7"/>
  <c r="W272" i="7"/>
  <c r="T272" i="7"/>
  <c r="R272" i="7"/>
  <c r="Z271" i="7"/>
  <c r="T271" i="7"/>
  <c r="R271" i="7"/>
  <c r="Z270" i="7"/>
  <c r="W270" i="7"/>
  <c r="T270" i="7"/>
  <c r="R270" i="7"/>
  <c r="Z269" i="7"/>
  <c r="W269" i="7"/>
  <c r="T269" i="7"/>
  <c r="R269" i="7"/>
  <c r="T268" i="7"/>
  <c r="R268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R174" i="7"/>
  <c r="R173" i="7"/>
  <c r="P172" i="7"/>
  <c r="P171" i="7"/>
  <c r="P169" i="7"/>
  <c r="P168" i="7"/>
  <c r="P167" i="7"/>
  <c r="P166" i="7"/>
  <c r="P165" i="7"/>
  <c r="P164" i="7"/>
  <c r="P163" i="7"/>
  <c r="P162" i="7"/>
  <c r="P159" i="7"/>
  <c r="R158" i="7"/>
  <c r="P157" i="7"/>
  <c r="P156" i="7"/>
  <c r="P155" i="7"/>
  <c r="P154" i="7"/>
  <c r="P153" i="7"/>
  <c r="P152" i="7"/>
  <c r="P150" i="7"/>
  <c r="P149" i="7"/>
  <c r="P148" i="7"/>
  <c r="P147" i="7"/>
  <c r="P146" i="7"/>
  <c r="P145" i="7"/>
  <c r="P144" i="7"/>
  <c r="P143" i="7"/>
  <c r="Z142" i="7"/>
  <c r="P142" i="7"/>
  <c r="P141" i="7"/>
  <c r="P139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AC9" i="7" l="1"/>
  <c r="R9" i="7"/>
  <c r="T9" i="7"/>
  <c r="W9" i="7"/>
  <c r="Z9" i="7"/>
  <c r="R492" i="7"/>
  <c r="AC492" i="7"/>
  <c r="T492" i="7"/>
  <c r="Z492" i="7"/>
  <c r="W492" i="7"/>
</calcChain>
</file>

<file path=xl/sharedStrings.xml><?xml version="1.0" encoding="utf-8"?>
<sst xmlns="http://schemas.openxmlformats.org/spreadsheetml/2006/main" count="57327" uniqueCount="16789">
  <si>
    <t>Dirección Ejecutiva de Administración</t>
  </si>
  <si>
    <t>Dirección de Recursos Materiales y Servicios</t>
  </si>
  <si>
    <t>Subdirección de Adquisiciones</t>
  </si>
  <si>
    <t>Junta Local Ejecutiva en Baja California</t>
  </si>
  <si>
    <t>Programa Anual de Adquisiciones, Arrendamientos y Servicios del INE  2026 (PAAASINE)</t>
  </si>
  <si>
    <t>* El precio unitario con IVA esta redondeado.</t>
  </si>
  <si>
    <t>Órgano</t>
  </si>
  <si>
    <t>UR Presp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</si>
  <si>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</si>
  <si>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</si>
  <si>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</si>
  <si>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</si>
  <si>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</si>
  <si>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</si>
  <si>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</si>
  <si>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</si>
  <si>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</si>
  <si>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</si>
  <si>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</si>
  <si>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</si>
  <si>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</si>
  <si>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</si>
  <si>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</si>
  <si>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</si>
  <si>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</si>
  <si>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</si>
  <si>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</si>
  <si>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</si>
  <si>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</si>
  <si>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</si>
  <si>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</si>
  <si>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</si>
  <si>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</si>
  <si>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</si>
  <si>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</si>
  <si>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</si>
  <si>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DELEGACIONALES</t>
  </si>
  <si>
    <t>BC00</t>
  </si>
  <si>
    <t>001</t>
  </si>
  <si>
    <t>M001</t>
  </si>
  <si>
    <t>B00OD01</t>
  </si>
  <si>
    <t>EQUIPO DE ADMINISTRACIÓN</t>
  </si>
  <si>
    <t>BLOCK DE NOTAS POST-IT  # 653</t>
  </si>
  <si>
    <t>ANUAL</t>
  </si>
  <si>
    <t>BLOC</t>
  </si>
  <si>
    <t>COMPRA MENOR</t>
  </si>
  <si>
    <t>MATERIALES Y ÚTILES DE OFICINA</t>
  </si>
  <si>
    <t xml:space="preserve">ADJUDICACION DIRECTA </t>
  </si>
  <si>
    <t>CAJA ARCHIVADORA T/C</t>
  </si>
  <si>
    <t>CAJA DE ARCHIVO MUERTO T/OFICIO</t>
  </si>
  <si>
    <t>CARPETA BLANCA C/MICA 4"</t>
  </si>
  <si>
    <t>CARPETA DE 3 ARGOLLAS DE 2 "</t>
  </si>
  <si>
    <t>CHAROLA ORGANITODO</t>
  </si>
  <si>
    <t>CHINCHES</t>
  </si>
  <si>
    <t>CINTA CANELA 48 X 50</t>
  </si>
  <si>
    <t>CINTA CANELA TRANSPARENTE</t>
  </si>
  <si>
    <t>CINTA DIUREX</t>
  </si>
  <si>
    <t>CORRECTOR DE CINTA (MANUAL)</t>
  </si>
  <si>
    <t>CUCHARA DESECHABLE</t>
  </si>
  <si>
    <t>DESPACHADOR DE NOTAS POST-IT</t>
  </si>
  <si>
    <t>DESPACHADOR DE CINTA TRANSPARENTE 48X50</t>
  </si>
  <si>
    <t>ETIQUETA LASER-JET HP 2X4</t>
  </si>
  <si>
    <t>FILTRO PARA CAFETERA C/500</t>
  </si>
  <si>
    <t>FOLDER T/CARTA</t>
  </si>
  <si>
    <t>FOLDER T/O</t>
  </si>
  <si>
    <t>LETRERO PARA OFICINA</t>
  </si>
  <si>
    <t>LIBRETA PROFESIONAL DE RAYA 200 hjs.</t>
  </si>
  <si>
    <t>MARCADOR (VARIOS)</t>
  </si>
  <si>
    <t>MARCADOR PARA PINTARRON</t>
  </si>
  <si>
    <t>MARCADOR TINTA PERMANENTE NEGRO</t>
  </si>
  <si>
    <t>MARCATEXTO AMARILLO</t>
  </si>
  <si>
    <t>MARCATEXTO ROSA</t>
  </si>
  <si>
    <t>MINAS ¾ PUNTILLAS 0.5 m.m.</t>
  </si>
  <si>
    <t>PAÑUELOS KLEENEX C/100 hjs.</t>
  </si>
  <si>
    <t>PAPEL BOND T/CARTA 500 hjs.</t>
  </si>
  <si>
    <t>PASTA O CUBIERTA PARA ENGARGOLAR T/C</t>
  </si>
  <si>
    <t>PEGAMENTO ADHESIVO T/ KOLA LOKA C/BROCHE</t>
  </si>
  <si>
    <t>PEGAMENTO KRAZY KOLA - LOKA</t>
  </si>
  <si>
    <t>PLATO BOTANERO DESECHABLE</t>
  </si>
  <si>
    <t>PLATO DESECHABLE</t>
  </si>
  <si>
    <t>PLUMA PUNTO FINO</t>
  </si>
  <si>
    <t>PLUMIN PUNTO FINO (AZUL)</t>
  </si>
  <si>
    <t>PROTECTOR DE HOJAS T/C</t>
  </si>
  <si>
    <t>SERVILLETAS DESECHABLES 500 PiezaS</t>
  </si>
  <si>
    <t>SOBRE  MANILA T/OFICIO</t>
  </si>
  <si>
    <t>SOBRE BOLSA T/CARTA S/IMP.</t>
  </si>
  <si>
    <t>SOBRE BOLSA T/DOBLE CARTA</t>
  </si>
  <si>
    <t>SOBRE DE PAPEL PARA CD/DVD</t>
  </si>
  <si>
    <t>SUJETADOR DE DOCUMENTOS PRES. CHICO</t>
  </si>
  <si>
    <t>SUJETADOR DE DOCUMENTOS PRES. MEDIANO</t>
  </si>
  <si>
    <t>TARJETA BRISTOL 3 X 5</t>
  </si>
  <si>
    <t>TARJETA BRISTOL 4 X 6 BLANCA</t>
  </si>
  <si>
    <t>TARJETA BRISTOL 5 X 8 BLANCA</t>
  </si>
  <si>
    <t>TENEDOR DESECHABLE</t>
  </si>
  <si>
    <t>TIJERAS DE PUNTA ROMA</t>
  </si>
  <si>
    <t>AIRE COMPRIMIDO PROPELENTE</t>
  </si>
  <si>
    <t>MATERIALES Y ÚTILES PARA EL PROCESAMIENTO EN EQUIPO Y BIENES INFORMÁTICOS</t>
  </si>
  <si>
    <t>AJAX AMONIA</t>
  </si>
  <si>
    <t>MATERIAL DE LIMPIEZA</t>
  </si>
  <si>
    <t>ARMOR ALL (ABRILLANTADOR DE LLANTAS)</t>
  </si>
  <si>
    <t>AROMATIZANTE (VARIOS)</t>
  </si>
  <si>
    <t>AROMATIZANTE 1 LITRO</t>
  </si>
  <si>
    <t>AROMATIZANTE DE AMBIENTE EN SPRAY GLADE</t>
  </si>
  <si>
    <t>BOLSA CHICA PARA BASURA</t>
  </si>
  <si>
    <t>BOLSA DE PLASTICO P/BASURA PARA 44 gl.</t>
  </si>
  <si>
    <t>CEPILLO P/W.C.</t>
  </si>
  <si>
    <t>CLORO</t>
  </si>
  <si>
    <t>CUBETA CON EXPRIMIDOR</t>
  </si>
  <si>
    <t>DESINFECTANTE LIMPIADOR  (FABULOSO)</t>
  </si>
  <si>
    <t>ESPONJA</t>
  </si>
  <si>
    <t>ESPUMA LIMPIADORA</t>
  </si>
  <si>
    <t>FIBRA ESPONJA PARA TRASTES</t>
  </si>
  <si>
    <t>FRANELA</t>
  </si>
  <si>
    <t>LIMPIADOR LIQUIDO</t>
  </si>
  <si>
    <t>PASTILLA DESODORANTE</t>
  </si>
  <si>
    <t>REPUESTO PARA TRAPEADOR TIPO MECHUDO</t>
  </si>
  <si>
    <t>TOALLA INTERDOBLADA</t>
  </si>
  <si>
    <t>TOALLA PARA USO RUDO</t>
  </si>
  <si>
    <t>TRAPO MICROFIBRA</t>
  </si>
  <si>
    <t>AGUA PURIFICADA 500 ML.</t>
  </si>
  <si>
    <t>PRODUCTOS ALIMENTICIOS PARA EL PERSONAL EN LAS INSTALACIONES DE LAS UNIDADES RESPONSABLES</t>
  </si>
  <si>
    <t>CREMA EN POLVO</t>
  </si>
  <si>
    <t>GALLETAS</t>
  </si>
  <si>
    <t>GARRAFON  DE AGUA 20 LTS</t>
  </si>
  <si>
    <t>MATERIAL ELÉCTRICO Y ELECTRÓNICO</t>
  </si>
  <si>
    <t>CINTA DE VELCRO</t>
  </si>
  <si>
    <t>PILAS RECARGABLES AAA</t>
  </si>
  <si>
    <t>FOCO AHORRADOR</t>
  </si>
  <si>
    <t>BASE PARA SUJECION DE CINCHOS</t>
  </si>
  <si>
    <t>TORNILLO (VARIOS)</t>
  </si>
  <si>
    <t>LAVABO</t>
  </si>
  <si>
    <t>MATERIALES COMPLEMENTARIOS</t>
  </si>
  <si>
    <t>INSECTICIDA</t>
  </si>
  <si>
    <t>CAMISA CASUAL MANGA LARGA</t>
  </si>
  <si>
    <t>VESTUARIO Y UNIFORMES</t>
  </si>
  <si>
    <t>REFACCIONES Y ACCESORIOS MENORES DE MOBILIARIO Y EQUIPO DE ADMINISTRACIÓN</t>
  </si>
  <si>
    <t>LIBRERO - GASTO</t>
  </si>
  <si>
    <t>ASPIRADORA / SOPLADORA - GASTO</t>
  </si>
  <si>
    <t>SILLA EJECUTIVA - GASTO</t>
  </si>
  <si>
    <t>REFACCIONES Y ACCESORIOS PARA EQUIPO DE CÓMPUTO Y TELECOMUNICACIONES</t>
  </si>
  <si>
    <t>DISCO DURO EXTERNO - GASTO</t>
  </si>
  <si>
    <t>MEMORIA USB 64 GB</t>
  </si>
  <si>
    <t>HUB - GASTO</t>
  </si>
  <si>
    <t>SERVICIO DE AGUA POTABLE</t>
  </si>
  <si>
    <t>B00OD02</t>
  </si>
  <si>
    <t>SERVICIO DE AGUA</t>
  </si>
  <si>
    <t>SERVICIO TELEFÓNICO CONVENCIONAL JLE</t>
  </si>
  <si>
    <t>SERVICIO TELEFÓNICO CONVENCIONAL</t>
  </si>
  <si>
    <t>SERVICIO POSTAL GUIAS DE MENSAJERÍA ENTREGA ESTANDAR 2 DÍAS</t>
  </si>
  <si>
    <t>SERVICIO POSTAL</t>
  </si>
  <si>
    <t>SERVICIO POSTAL GUIAS DE MENSAJERÍA ENTREGA 1 DÍA</t>
  </si>
  <si>
    <t>ARRENDAMIENTO DE EDIFICIOS</t>
  </si>
  <si>
    <t>ARRENDAMIENTO DE EDIFICIOS Y LOCALES</t>
  </si>
  <si>
    <t>RENTA DE FOTOCOPIADORA</t>
  </si>
  <si>
    <t>LICENCIAS ADOBE ACROBAT Y SOFTWARE DE ETIQUETAS RFID</t>
  </si>
  <si>
    <t>PATENTES, REGALÍAS Y OTROS</t>
  </si>
  <si>
    <t>PUBLICACIÓN DE DIARIO OFICIAL DE LA FEDERACIÓN</t>
  </si>
  <si>
    <t>SERVICIOS DE VIGILANCIA</t>
  </si>
  <si>
    <t>MANTENIMIENTO Y CONSERVACIÓN DE MOBILIARIO Y EQUIPO DE ADMINISTRACIÓN</t>
  </si>
  <si>
    <t>MANTENIMIENTO VEHICULO</t>
  </si>
  <si>
    <t>MANTENIMIENTO Y CONSERVACIÓN DE VEHÍCULOS TERRESTRES, AÉREOS, MARÍTIMOS, LACUSTRES Y FLUVIALES</t>
  </si>
  <si>
    <t>MANTENIMIENTO VEHICULO SERVICIO MENOR</t>
  </si>
  <si>
    <t>MANTENIMIENTO VEHICULO SERVICIO MAYOR</t>
  </si>
  <si>
    <t>SERVICIO DE AIRE ACONDICIONADO</t>
  </si>
  <si>
    <t>MANTENIMIENTO Y CONSERVACIÓN DE MAQUINARIA Y EQUIPO</t>
  </si>
  <si>
    <t>SERVICIO DE RECARGA DE EXTINTORES</t>
  </si>
  <si>
    <t>SERVICIOS DE LAVANDERÍA, LIMPIEZA E HIGIENE</t>
  </si>
  <si>
    <t>FUMIGACIÓN DE INMUEBLES</t>
  </si>
  <si>
    <t>SERVICIOS DE JARDINERÍA Y FUMIGACIÓN</t>
  </si>
  <si>
    <t>IMPUESTOS REVALIDACION DE PLACAS</t>
  </si>
  <si>
    <t>OTROS IMPUESTOS Y DERECHOS</t>
  </si>
  <si>
    <t>CASETAS</t>
  </si>
  <si>
    <t>24901</t>
  </si>
  <si>
    <t>OTROS MATERIALES Y ARTÍCULOS DE CONSTRUCCIÓN Y REPARACIÓN</t>
  </si>
  <si>
    <t>DISPERSION ELECTRONICA DE COMBUSTIBLE PARA SERVICIOS ADMINISTRATIVOS</t>
  </si>
  <si>
    <t>26103</t>
  </si>
  <si>
    <t>COMBUSTIBLES, LUBRICANTES Y ADITIVOS PARA VEHÍCULOS TERRESTRES, AÉREOS, MARÍTIMOS, LACUSTRES Y FLUVIALES DESTINADOS A SERVICIOS ADMINISTRATIVOS</t>
  </si>
  <si>
    <t>CINTA ADHESIVA</t>
  </si>
  <si>
    <t>R009</t>
  </si>
  <si>
    <t>067</t>
  </si>
  <si>
    <t>CINTA DOBLE CARA</t>
  </si>
  <si>
    <t>RECARGA DE TANQUE GAS LP PARA PLANTA DE EMERGENCIA</t>
  </si>
  <si>
    <t>PULSERA ANTIESTATICA</t>
  </si>
  <si>
    <t>CINTA DE AISLAR (PLASTICA)</t>
  </si>
  <si>
    <t>MATERIAL ELECTRICO Y ELECTRONICO</t>
  </si>
  <si>
    <t>REFACCIONES Y ACCESORIOS MENORES DE MOBILIARIO Y EQUIPO DE ADMINISTRACION</t>
  </si>
  <si>
    <t>AGENDA EJECUTIVA</t>
  </si>
  <si>
    <t>R003</t>
  </si>
  <si>
    <t>044</t>
  </si>
  <si>
    <t>BANDERITAS POST-IT (VARIAS)</t>
  </si>
  <si>
    <t>BLOCK TAMAÑO CARTA DE RAYA</t>
  </si>
  <si>
    <t>CAJA DE BOLÍGRAFOS TINTA NEGRA</t>
  </si>
  <si>
    <t>CUTTER CHICO</t>
  </si>
  <si>
    <t>DEDAL DE HULE (VARIOS)</t>
  </si>
  <si>
    <t>DESPACHADOR P/CINTA DIUREX 12 X 33</t>
  </si>
  <si>
    <t>ENGRAPADORA</t>
  </si>
  <si>
    <t>FOLDER DE COLOR</t>
  </si>
  <si>
    <t>LIBRETA PROFESIONAL DE RAYA 100 hjs.</t>
  </si>
  <si>
    <t>MARCADOR TINTA PERMANENTE ROJO</t>
  </si>
  <si>
    <t>MARCADOR TINTA PERMANENTE AZUL</t>
  </si>
  <si>
    <t>MARCADOR TINTA PERMANENTE VERDE</t>
  </si>
  <si>
    <t>MARCATEXTO AZUL</t>
  </si>
  <si>
    <t>MARCATEXTO NARANJA</t>
  </si>
  <si>
    <t>MARCATEXTO VERDE</t>
  </si>
  <si>
    <t>PAPEL BOND T/CARTA C/5000 hjs.</t>
  </si>
  <si>
    <t>PAPEL BOND T/OFICIO  C/500 hjs.</t>
  </si>
  <si>
    <t>PAPEL OPALINA T/CARTA</t>
  </si>
  <si>
    <t>PLUMA PUNTO MEDIANO</t>
  </si>
  <si>
    <t>REVISTERO DE ACRILICO</t>
  </si>
  <si>
    <t>SOBRE BOLSA T/LEGAL S/IMP.</t>
  </si>
  <si>
    <t>SOBRE BOLSA T/DOBLE CARTA S/IMP.</t>
  </si>
  <si>
    <t>SUJETADOR DE DOCUMENTOS PRES. GRANDE</t>
  </si>
  <si>
    <t>TIJERA DEL  # 8</t>
  </si>
  <si>
    <t>MATERIALES Y ÚTILES PARA EL PROCESAMIENTO DE EQUIPOS Y BIENES INFORMATICOS</t>
  </si>
  <si>
    <t>DISCO DURO 2TB EXT 2.5</t>
  </si>
  <si>
    <t>MATERIALES Y UTILES PARA EL PROCESAMIENTO EN EQUIPO Y BIENES INFORMATICOS</t>
  </si>
  <si>
    <t>SPRAY ESPUMA P/COMPUTADORA</t>
  </si>
  <si>
    <t>MATERIALES Y UTILES PARA EL PROCESAMIENTO EN EQUIPOS Y BIENES INFORMATICOS</t>
  </si>
  <si>
    <t>REFRESCO LATA 355 ml.</t>
  </si>
  <si>
    <t>CABLE HDMI</t>
  </si>
  <si>
    <t>MULTICONTACTO DE CORRIENTE</t>
  </si>
  <si>
    <t>PILAS RECARGABLES AA</t>
  </si>
  <si>
    <t>DISPERSION ELECTRONICA DE COMBUSTIBLE PARA SERVICIOS PUBLICOS</t>
  </si>
  <si>
    <t>COMBUSTIBLE, LUBRICANTES Y ADITIVOS PARA VEHÍCULOS TERRESTRES, AÉREOS, MARPITIMOS, LACUESTRES Y FLUVIALES DESTINADOS A SERVICIOS ADMINISTRATIVOS.</t>
  </si>
  <si>
    <t>SERVICIO DE AGENCIA DE VUELOS</t>
  </si>
  <si>
    <t>SUBCONTRATACIÓN DE SERVICIO CON TERCEROS</t>
  </si>
  <si>
    <t>VUELOS MEXICALI- CDMX IDA Y VUELTA</t>
  </si>
  <si>
    <t>VIÁTICO MEDIO DÍA MM Y OPERATIVOS</t>
  </si>
  <si>
    <t>VIÁTICOS NACIONALES PARA SERVIDORES PÚBLICOS EN EL DESEMPEÑO DE FUNCIONES OFICIALES</t>
  </si>
  <si>
    <t>R008</t>
  </si>
  <si>
    <t>CINTA MASKING TAPE 1"</t>
  </si>
  <si>
    <t>CINTA MASKING TAPE  18 X 50</t>
  </si>
  <si>
    <t>CARTULINA OPALINA T/CARTA</t>
  </si>
  <si>
    <t>BLOCK DE NOTAS POST-IT POP-UP CONTINUOS</t>
  </si>
  <si>
    <t>BLOCK DE NOTAS POST-IT GRANDE</t>
  </si>
  <si>
    <t>BLOCK DE NOTAS POST-IT CHICO</t>
  </si>
  <si>
    <t>DESINFECTANTE EN AEROSOL</t>
  </si>
  <si>
    <t>TELA MAGITEL</t>
  </si>
  <si>
    <t>PAPEL HIGIENICO</t>
  </si>
  <si>
    <t>LIMPIADOR SARRICIDA 1 LITRO</t>
  </si>
  <si>
    <t>CLIP MARIPOSA  # 1</t>
  </si>
  <si>
    <t>CLIP MARIPOSA  # 2</t>
  </si>
  <si>
    <t>ABRILLANTADOR Y QUITA POLVO PARA MUEBLES</t>
  </si>
  <si>
    <t>TOALLAS DESINFECTANTES CON CLORO</t>
  </si>
  <si>
    <t>AIRE COMPRIMIDO P/PC</t>
  </si>
  <si>
    <t>PLUMA PRECISE V7 COLOR AZUL</t>
  </si>
  <si>
    <t>PLUMA PRECISE V7 COLOR NEGRO</t>
  </si>
  <si>
    <t>PAPEL BOND T/OFICIO  C/500 hjs.</t>
  </si>
  <si>
    <t>AROMATIZANTE AMBIENTAL TIME WISE AROMAS SURTIDOS</t>
  </si>
  <si>
    <t>SUMINISTRO DE AGUA EMBOTELLADA ( GARRAFON )</t>
  </si>
  <si>
    <t>CAMARA WEB - GASTO</t>
  </si>
  <si>
    <t>VIÁTICO COMPLETO MANDO ALTO</t>
  </si>
  <si>
    <t>VIÁTICOS NACIONALES PARA SERVIDORES PÚBLICOS EN EL DESEMPEÑO DE FUNCIONES</t>
  </si>
  <si>
    <t>IMPRESIÓN DE LONAS</t>
  </si>
  <si>
    <t>IMPRESIÓN Y ELABORACIÓN DE MATERIAL INFORMATIVO DERIVADO DE LA OPERACIÓN Y ADMINISTRACIÓN DE LAS UNIDADES RESPONSABLES</t>
  </si>
  <si>
    <t>IMPRESIÓN DE CARTELES</t>
  </si>
  <si>
    <t>R002</t>
  </si>
  <si>
    <t>043</t>
  </si>
  <si>
    <t>BLOCK DE NOTAS POST-IT COLOR</t>
  </si>
  <si>
    <t>BLOCK TAMAÑO ESQUELA</t>
  </si>
  <si>
    <t>ETIQUETA ADHESIVA  4 X 2 BLANCA</t>
  </si>
  <si>
    <t>PAPEL BOND T/DOBLE CARTA C/500 hjs.</t>
  </si>
  <si>
    <t>BOCADILLOS</t>
  </si>
  <si>
    <t>ALIMENTOS</t>
  </si>
  <si>
    <t>TONER PARA IMPRESORA HP MOD. P2015</t>
  </si>
  <si>
    <t>ARCHIVERO METALICO DE 4 GAVETAS - GASTO</t>
  </si>
  <si>
    <t>HORNO DE MICROONDAS</t>
  </si>
  <si>
    <t>22301</t>
  </si>
  <si>
    <t>UTENSILIOS PARA EL SERVICIO DE ALIMENTACIÓN</t>
  </si>
  <si>
    <t>CASETAS MEXICALI - TECATE</t>
  </si>
  <si>
    <t>CASETAS MEXICALI - TIJUANA</t>
  </si>
  <si>
    <t>R005</t>
  </si>
  <si>
    <t>045</t>
  </si>
  <si>
    <t>BROCHE BACCO</t>
  </si>
  <si>
    <t>FOLDER COLGANTE T/C</t>
  </si>
  <si>
    <t>LIGAS NUMERO  33</t>
  </si>
  <si>
    <t>SEPARADOR BLANCO T/CARTA C/ORIFICIOS</t>
  </si>
  <si>
    <t xml:space="preserve">AROMATIZANTE PARA PISO </t>
  </si>
  <si>
    <t>BOLSA MEDIANA PARA BASURA</t>
  </si>
  <si>
    <t>GUANTES DE HULE P/LIMPieza</t>
  </si>
  <si>
    <t>PLUG TC-5 CONECTOR RJ45 PARA CABLE UTP CAT 5E</t>
  </si>
  <si>
    <t>PORTAGARRAFON - GASTO</t>
  </si>
  <si>
    <t>29301</t>
  </si>
  <si>
    <t>REFACCIONES Y ACCESORIOS MENORES DE MOBILIARIO Y EQUIPO DE ADMINISTRACIÓN, EDUCACIONAL Y RECREATIVO</t>
  </si>
  <si>
    <t>ESCRITORIO - GASTO</t>
  </si>
  <si>
    <t>IMPUESTO DE COMPRA DE DISPERSIÓN ELECTRONICA DE COMBUSTIBLE</t>
  </si>
  <si>
    <t>IMPRESIÓN DE MATERIAL INFORMATIVO PARA MAC</t>
  </si>
  <si>
    <t>MANTENIMIENTO A NAVAJAS DE TRITURADORA</t>
  </si>
  <si>
    <t xml:space="preserve"> </t>
  </si>
  <si>
    <t>Articulo</t>
  </si>
  <si>
    <t>Descripción</t>
  </si>
  <si>
    <t>Unid Medida</t>
  </si>
  <si>
    <t>Cta Mayor</t>
  </si>
  <si>
    <t>Asignacion Categoria</t>
  </si>
  <si>
    <t>21100001-0001</t>
  </si>
  <si>
    <t>ABRECARTAS</t>
  </si>
  <si>
    <t>Pieza</t>
  </si>
  <si>
    <t>CONSUMIBLE-21101</t>
  </si>
  <si>
    <t>21100002-0001</t>
  </si>
  <si>
    <t>ACRILETA PARA PISO</t>
  </si>
  <si>
    <t>21100003-0001</t>
  </si>
  <si>
    <t>SACAPUNTAS DE METAL ESCOLAR</t>
  </si>
  <si>
    <t>21100003-0002</t>
  </si>
  <si>
    <t>SACAPUNTAS DE PLASTICO ESCOLAR</t>
  </si>
  <si>
    <t>21100003-0003</t>
  </si>
  <si>
    <t>SACAPUNTAS MANUAL (METALICO)</t>
  </si>
  <si>
    <t>21100003-0004</t>
  </si>
  <si>
    <t>SACAPUNTAS ELECTRICO</t>
  </si>
  <si>
    <t>21100004-0001</t>
  </si>
  <si>
    <t>21100004-0002</t>
  </si>
  <si>
    <t>AGENDA MEMORANDUM</t>
  </si>
  <si>
    <t>21100004-0003</t>
  </si>
  <si>
    <t>AGENDA ORGANIZADOR</t>
  </si>
  <si>
    <t>21100004-0004</t>
  </si>
  <si>
    <t>CALCULADORA DE BOLSILLO</t>
  </si>
  <si>
    <t>21100006-0002</t>
  </si>
  <si>
    <t>CAÑAMO PARA EXPEDIENTE</t>
  </si>
  <si>
    <t>21100006-0004</t>
  </si>
  <si>
    <t>CORDON PARA GAFETE</t>
  </si>
  <si>
    <t>21100006-0005</t>
  </si>
  <si>
    <t>LUPA</t>
  </si>
  <si>
    <t>21100006-0006</t>
  </si>
  <si>
    <t>MECAHILO DE 1 CABOS</t>
  </si>
  <si>
    <t>21100006-0007</t>
  </si>
  <si>
    <t>MECAHILO DE 2 CABOS</t>
  </si>
  <si>
    <t>21100006-0008</t>
  </si>
  <si>
    <t>RAFIA</t>
  </si>
  <si>
    <t>21100008-0001</t>
  </si>
  <si>
    <t>PORTA CALENDARIO</t>
  </si>
  <si>
    <t>21100009-0001</t>
  </si>
  <si>
    <t>BASE OLFA</t>
  </si>
  <si>
    <t>21100010-0001</t>
  </si>
  <si>
    <t>CEPILLO P/DIBUJANTE</t>
  </si>
  <si>
    <t>21100011-0001</t>
  </si>
  <si>
    <t>BOLSA DE PLASTICO COLOR AMARILLO</t>
  </si>
  <si>
    <t>KILOGRAMO</t>
  </si>
  <si>
    <t>21100011-0002</t>
  </si>
  <si>
    <t>BOLSA DE PLASTICO COLOR AZUL</t>
  </si>
  <si>
    <t>21100011-0003</t>
  </si>
  <si>
    <t>BOLSA DE PLASTICO COLOR BLANCA</t>
  </si>
  <si>
    <t>21100011-0006</t>
  </si>
  <si>
    <t>BOLSA DE PLASTICO COLOR VERDE</t>
  </si>
  <si>
    <t>21100011-0007</t>
  </si>
  <si>
    <t>BOLSA DE PLASTICO TRANSP. 08 X 22</t>
  </si>
  <si>
    <t>21100011-0009</t>
  </si>
  <si>
    <t>BOLSA DE PLASTICO TRANSP. 15 X 25</t>
  </si>
  <si>
    <t>21100011-0010</t>
  </si>
  <si>
    <t>BOLSA DE PLASTICO TRANSP. 20 X 30</t>
  </si>
  <si>
    <t>21100011-0011</t>
  </si>
  <si>
    <t>BOLSA DE PLASTICO TRANSP. 25 X 35</t>
  </si>
  <si>
    <t>21100011-0013</t>
  </si>
  <si>
    <t>BOLSA DE PLASTICO TRANSP. 30 X 40</t>
  </si>
  <si>
    <t>21100011-0014</t>
  </si>
  <si>
    <t>BOLSA DE PLASTICO TRANSP. 35 X 45</t>
  </si>
  <si>
    <t>21100011-0015</t>
  </si>
  <si>
    <t>BOLSA DE PLASTICO TRANSP. 40 x 60</t>
  </si>
  <si>
    <t>21100011-0017</t>
  </si>
  <si>
    <t>BOLSA DE PLASTICO TRANSP. 50 x 40</t>
  </si>
  <si>
    <t>21100011-0018</t>
  </si>
  <si>
    <t>BOLSA DE PLASTICO TRANSP. 50 X 70</t>
  </si>
  <si>
    <t>21100011-0019</t>
  </si>
  <si>
    <t>BOLSA DE PLASTICO TRANSP. 50 X 80</t>
  </si>
  <si>
    <t>21100011-0020</t>
  </si>
  <si>
    <t>BOLSA DE PLASTICO TRANSP. 60 X 75</t>
  </si>
  <si>
    <t>21100011-0021</t>
  </si>
  <si>
    <t>BOLSA DE PLASTICO TRANSP. 60 X 90</t>
  </si>
  <si>
    <t>21100011-0022</t>
  </si>
  <si>
    <t>BOLSA DE PLASTICO TRANSP. V/MEDIDAS</t>
  </si>
  <si>
    <t>21100011-0025</t>
  </si>
  <si>
    <t>BOLSA TIPO CAMISETA DE COLOR</t>
  </si>
  <si>
    <t>21100011-0027</t>
  </si>
  <si>
    <t>PLASTICO DE POLIETILENO</t>
  </si>
  <si>
    <t>METRO</t>
  </si>
  <si>
    <t>21100011-0028</t>
  </si>
  <si>
    <t>PLASTICO KRYSTAL</t>
  </si>
  <si>
    <t>21100011-0029</t>
  </si>
  <si>
    <t>SOBRE BOLSA DE PLASTICO T/CARTA C/VENT</t>
  </si>
  <si>
    <t>21100011-0030</t>
  </si>
  <si>
    <t>SOBRE BOLSA DE PLASTICO T/CARTA S/VENT</t>
  </si>
  <si>
    <t>21100011-0031</t>
  </si>
  <si>
    <t>SOBRE BOLSA DE PLASTICO T/EXTRAOFICIO C/V</t>
  </si>
  <si>
    <t>21100011-0032</t>
  </si>
  <si>
    <t>SOBRE BOLSA DE PLASTICO T/OFICIO S/VENT</t>
  </si>
  <si>
    <t>21100011-0033</t>
  </si>
  <si>
    <t>BOLSA DE PLASTICO TRANSP. 18 X 25</t>
  </si>
  <si>
    <t>21100011-0042</t>
  </si>
  <si>
    <t>BOLSA DE PLASTICO 15 X 25</t>
  </si>
  <si>
    <t>21100011-0043</t>
  </si>
  <si>
    <t>BOLSA DE PLASTICO 18 X 25</t>
  </si>
  <si>
    <t>21100011-0047</t>
  </si>
  <si>
    <t>BOLSA DE PLASTICO 30 X 40</t>
  </si>
  <si>
    <t>21100011-0048</t>
  </si>
  <si>
    <t>BOLSA DE PLASTICO 35 X 45</t>
  </si>
  <si>
    <t>21100011-0049</t>
  </si>
  <si>
    <t>BOLSA DE PLASTICO 40 X 60</t>
  </si>
  <si>
    <t>21100011-0050</t>
  </si>
  <si>
    <t>BOLSA DE PLASTICO 42 X 49</t>
  </si>
  <si>
    <t>21100011-0052</t>
  </si>
  <si>
    <t>BOLSA DE PLASTICO 50 X 70</t>
  </si>
  <si>
    <t>21100011-0055</t>
  </si>
  <si>
    <t>BOLSA DE PLASTICO 60 X 90</t>
  </si>
  <si>
    <t>21100011-0056</t>
  </si>
  <si>
    <t>BOLSA DE PLASTICO (V. MEDIDAS)</t>
  </si>
  <si>
    <t>21100011-0061</t>
  </si>
  <si>
    <t>RELLENO PROTECTOR MIC PACK (BOLITAS DE UNICEL)</t>
  </si>
  <si>
    <t>BOLSA</t>
  </si>
  <si>
    <t>21100013-0001</t>
  </si>
  <si>
    <t>APLICADOR DE TINTA (PUNTA TEFLON)</t>
  </si>
  <si>
    <t>21100013-0002</t>
  </si>
  <si>
    <t>BOLIGRAFO (VARIOS)</t>
  </si>
  <si>
    <t>21100013-0003</t>
  </si>
  <si>
    <t>21100013-0004</t>
  </si>
  <si>
    <t>21100013-0005</t>
  </si>
  <si>
    <t>21100013-0006</t>
  </si>
  <si>
    <t>21100013-0007</t>
  </si>
  <si>
    <t>21100013-0008</t>
  </si>
  <si>
    <t>BOLIGRAFO TINTA VERDE</t>
  </si>
  <si>
    <t>21100013-0009</t>
  </si>
  <si>
    <t>21100013-0010</t>
  </si>
  <si>
    <t>MARCADOR AQUACOLOR C/ 8  pzs.</t>
  </si>
  <si>
    <t>JUEGO</t>
  </si>
  <si>
    <t>21100013-0011</t>
  </si>
  <si>
    <t>MARCADOR AQUACOLOR C/12 pzs.</t>
  </si>
  <si>
    <t>21100013-0012</t>
  </si>
  <si>
    <t>MARCADOR AQUACOLOR C/20 pzs.</t>
  </si>
  <si>
    <t>21100013-0013</t>
  </si>
  <si>
    <t>MARCADOR DE ACETATO</t>
  </si>
  <si>
    <t>21100013-0014</t>
  </si>
  <si>
    <t>MARCADOR DE CERA (AZUL)</t>
  </si>
  <si>
    <t>21100013-0015</t>
  </si>
  <si>
    <t>MARCADOR DE CERA (NEGRO)</t>
  </si>
  <si>
    <t>21100013-0016</t>
  </si>
  <si>
    <t>MARCADOR DE CERA (ROJO)</t>
  </si>
  <si>
    <t>21100013-0017</t>
  </si>
  <si>
    <t>MARCADOR DE TINTA FUGAZ</t>
  </si>
  <si>
    <t>21100013-0018</t>
  </si>
  <si>
    <t>21100013-0019</t>
  </si>
  <si>
    <t>21100013-0020</t>
  </si>
  <si>
    <t>MARCADOR TINTA PERMANENTE CAFE</t>
  </si>
  <si>
    <t>21100013-0021</t>
  </si>
  <si>
    <t>MARCADOR TINTA PERMANENTE NARANJA</t>
  </si>
  <si>
    <t>21100013-0022</t>
  </si>
  <si>
    <t>21100013-0023</t>
  </si>
  <si>
    <t>21100013-0024</t>
  </si>
  <si>
    <t>21100013-0025</t>
  </si>
  <si>
    <t>21100013-0026</t>
  </si>
  <si>
    <t>21100013-0027</t>
  </si>
  <si>
    <t>21100013-0028</t>
  </si>
  <si>
    <t>MARCATEXTO NEGRO</t>
  </si>
  <si>
    <t>21100013-0030</t>
  </si>
  <si>
    <t>21100013-0031</t>
  </si>
  <si>
    <t>21100013-0032</t>
  </si>
  <si>
    <t>PLUMA PENTEL S-520 AMARILLA</t>
  </si>
  <si>
    <t>21100013-0033</t>
  </si>
  <si>
    <t>PLUMA UNIBALL ONIX MICRO V/COL.</t>
  </si>
  <si>
    <t>21100013-0034</t>
  </si>
  <si>
    <t>PLUMIN COLOR (VARIOS)</t>
  </si>
  <si>
    <t>21100013-0035</t>
  </si>
  <si>
    <t>PLUMIN DESLIZADOR MEDIANO</t>
  </si>
  <si>
    <t>21100013-0038</t>
  </si>
  <si>
    <t>PLUMIN EN ESTUCHE C/12 COLORES</t>
  </si>
  <si>
    <t>21100013-0039</t>
  </si>
  <si>
    <t>PLUMIN EN ESTUCHE C/20 COLORES</t>
  </si>
  <si>
    <t>21100013-0041</t>
  </si>
  <si>
    <t>PLUMIN EXTRAFINO</t>
  </si>
  <si>
    <t>21100013-0043</t>
  </si>
  <si>
    <t>PLUMIN PUNTO FINO</t>
  </si>
  <si>
    <t>21100013-0044</t>
  </si>
  <si>
    <t>21100013-0045</t>
  </si>
  <si>
    <t>PLUMIN PUNTO FINO (NEGRO)</t>
  </si>
  <si>
    <t>21100013-0046</t>
  </si>
  <si>
    <t>PLUMIN PUNTO FINO (ROJO)</t>
  </si>
  <si>
    <t>21100013-0047</t>
  </si>
  <si>
    <t>PLUMIN ROLLER METAL POINT</t>
  </si>
  <si>
    <t>21100013-0048</t>
  </si>
  <si>
    <t>PLUMIN ULTRA FINO</t>
  </si>
  <si>
    <t>21100013-0050</t>
  </si>
  <si>
    <t>PLUMON ZEBRA 0.7</t>
  </si>
  <si>
    <t>21100013-0051</t>
  </si>
  <si>
    <t>ROLLER T/PILOT PENDRAGON ROJO</t>
  </si>
  <si>
    <t>21100013-0053</t>
  </si>
  <si>
    <t>PLUMIN PUNTO FINISIMO NEGRO</t>
  </si>
  <si>
    <t>21100013-0054</t>
  </si>
  <si>
    <t>PLUMIN PUNTO MEDIANO (AZUL)</t>
  </si>
  <si>
    <t>21100013-0055</t>
  </si>
  <si>
    <t>PLUMIN PUNTO MEDIANO (NEGRO)</t>
  </si>
  <si>
    <t>21100013-0056</t>
  </si>
  <si>
    <t>PLUMIN PUNTO MEDIANO (ROJO)</t>
  </si>
  <si>
    <t>21100013-0057</t>
  </si>
  <si>
    <t>MARCADOR AQUACOLOR</t>
  </si>
  <si>
    <t>21100013-0059</t>
  </si>
  <si>
    <t>MARCADOR DE TINTA FUGAZ AZUL</t>
  </si>
  <si>
    <t>21100013-0060</t>
  </si>
  <si>
    <t>MARCADOR DE TINTA FUGAZ VERDE</t>
  </si>
  <si>
    <t>21100013-0061</t>
  </si>
  <si>
    <t>MARCADOR DE TINTA FUGAZ ROJO</t>
  </si>
  <si>
    <t>21100013-0062</t>
  </si>
  <si>
    <t>BOLÍGRAFO TINTA GEL</t>
  </si>
  <si>
    <t>21100013-0063</t>
  </si>
  <si>
    <t>MARCADOR DE TINTA FUGAZ C/NEGRO</t>
  </si>
  <si>
    <t>21100013-0064</t>
  </si>
  <si>
    <t>ESTUCHE</t>
  </si>
  <si>
    <t>21100014-0002</t>
  </si>
  <si>
    <t>BORRADOR (VARIOS)</t>
  </si>
  <si>
    <t>21100014-0003</t>
  </si>
  <si>
    <t>BORRADOR BR-40 PELIKAN</t>
  </si>
  <si>
    <t>21100014-0004</t>
  </si>
  <si>
    <t>BORRADOR BR-80 PELIKAN</t>
  </si>
  <si>
    <t>21100014-0005</t>
  </si>
  <si>
    <t>BORRADOR CON REPUESTO</t>
  </si>
  <si>
    <t>21100014-0006</t>
  </si>
  <si>
    <t>BORRADOR DE MIGAJON M-20</t>
  </si>
  <si>
    <t>21100014-0010</t>
  </si>
  <si>
    <t>BORRADOR STAEDLER 526-50</t>
  </si>
  <si>
    <t>21100014-0011</t>
  </si>
  <si>
    <t>BORRADOR STAEDLER 526-56</t>
  </si>
  <si>
    <t>21100014-0012</t>
  </si>
  <si>
    <t>BORRADOR T/LAPIZ P/LAPIZ # 855</t>
  </si>
  <si>
    <t>21100014-0013</t>
  </si>
  <si>
    <t>BORRADOR T/LAPIZ P/TINTA # 856</t>
  </si>
  <si>
    <t>21100014-0014</t>
  </si>
  <si>
    <t>BORRADOR T/LAPIZ P/TINTA Y LAPIZ #854</t>
  </si>
  <si>
    <t>21100014-0015</t>
  </si>
  <si>
    <t>BORRADOR T-20</t>
  </si>
  <si>
    <t>21100014-0016</t>
  </si>
  <si>
    <t>BORRADOR WS-20 GOMA BLANCA</t>
  </si>
  <si>
    <t>21100014-0017</t>
  </si>
  <si>
    <t>BORRADOR WS-30 GOMA BLANCA</t>
  </si>
  <si>
    <t>21100014-0018</t>
  </si>
  <si>
    <t>BORRADOR WS-60 GOMA BLANCA</t>
  </si>
  <si>
    <t>21100014-0019</t>
  </si>
  <si>
    <t>REPUESTO BORRADOR P/LAPIZ T/GORRO</t>
  </si>
  <si>
    <t>21100014-0020</t>
  </si>
  <si>
    <t>REPUESTO P/BORRADOR T/LAPIZ</t>
  </si>
  <si>
    <t>21100014-0022</t>
  </si>
  <si>
    <t>BORRADOR DE MIGAJON M-40</t>
  </si>
  <si>
    <t>21100015-0001</t>
  </si>
  <si>
    <t>BORRADOR P/PIZARRON</t>
  </si>
  <si>
    <t>21100016-0001</t>
  </si>
  <si>
    <t>CAJA</t>
  </si>
  <si>
    <t>21100016-0002</t>
  </si>
  <si>
    <t>BROCHE INGLES CHICO</t>
  </si>
  <si>
    <t>21100016-0003</t>
  </si>
  <si>
    <t>BROCHE INGLES GRANDE</t>
  </si>
  <si>
    <t>21100016-0005</t>
  </si>
  <si>
    <t>BROCHE LATONADO T/ALEMAN</t>
  </si>
  <si>
    <t>21100016-0006</t>
  </si>
  <si>
    <t>BROCHE LATONADO T/AMERICANO</t>
  </si>
  <si>
    <t>21100016-0007</t>
  </si>
  <si>
    <t>BROCHE ¾ SEGURO P/GAFETE</t>
  </si>
  <si>
    <t>21100016-0008</t>
  </si>
  <si>
    <t>BROCHE CAIMAN PLASTICO MARCA SIGALES</t>
  </si>
  <si>
    <t>21100017-0001</t>
  </si>
  <si>
    <t>CAJA DE ARCHIVO FAMILIAR</t>
  </si>
  <si>
    <t>21100017-0002</t>
  </si>
  <si>
    <t>CAJA DE ARCHIVO MUERTO T/CARTA</t>
  </si>
  <si>
    <t>21100017-0003</t>
  </si>
  <si>
    <t>21100017-0004</t>
  </si>
  <si>
    <t>CAJA DE CARTON 28.5 X 24.5 X 31</t>
  </si>
  <si>
    <t>21100017-0010</t>
  </si>
  <si>
    <t>CAJA DE PLASTICO (VARIAS MEDIDAS)</t>
  </si>
  <si>
    <t>21100017-0012</t>
  </si>
  <si>
    <t>CAJAS DE CARTON CORRUGADO DESLIZ. T/OFICI</t>
  </si>
  <si>
    <t>21100017-0016</t>
  </si>
  <si>
    <t>CAJA DE CARTON</t>
  </si>
  <si>
    <t>21100017-0017</t>
  </si>
  <si>
    <t>CAJA DE CARTON 60 X 31 X 25 cm.</t>
  </si>
  <si>
    <t>21100017-0018</t>
  </si>
  <si>
    <t>CAJA DE CARTON 60 X 35 X 25 cm.</t>
  </si>
  <si>
    <t>21100017-0024</t>
  </si>
  <si>
    <t>CAJA DE CARTON CORRUGADO 29 X 23 X 60</t>
  </si>
  <si>
    <t>21100017-0029</t>
  </si>
  <si>
    <t>ARCHIVERO DE CARTON CORRUGADO</t>
  </si>
  <si>
    <t>21100017-0030</t>
  </si>
  <si>
    <t>ESQUINERO DE CARTON CORRUGADO</t>
  </si>
  <si>
    <t>21100017-0033</t>
  </si>
  <si>
    <t>JUEGO DE PATAS Y TENSORES</t>
  </si>
  <si>
    <t>21100017-0034</t>
  </si>
  <si>
    <t>PERFIL DE REFUERZO</t>
  </si>
  <si>
    <t>21100017-0035</t>
  </si>
  <si>
    <t>TAPON PARA CORTINERO</t>
  </si>
  <si>
    <t>21100017-0039</t>
  </si>
  <si>
    <t>CAJA CONTENEDORA DE SOBRES</t>
  </si>
  <si>
    <t>21100017-0040</t>
  </si>
  <si>
    <t>JUEGO SEPARADORES CANCEL</t>
  </si>
  <si>
    <t>21100018-0001</t>
  </si>
  <si>
    <t>CALAVERA METALICA</t>
  </si>
  <si>
    <t>21100019-0001</t>
  </si>
  <si>
    <t>CALENDARIO DE ESCRITORIO</t>
  </si>
  <si>
    <t>21100019-0002</t>
  </si>
  <si>
    <t>CALENDARIO EJECUTIVO</t>
  </si>
  <si>
    <t>21100022-0001</t>
  </si>
  <si>
    <t>CARPETA 3 ARGOLLAS TAMAÑO CARTA 1"</t>
  </si>
  <si>
    <t>21100022-0002</t>
  </si>
  <si>
    <t>CARPETA 3 ARGOLLAS TAMAÑO CARTA 3"</t>
  </si>
  <si>
    <t>21100022-0003</t>
  </si>
  <si>
    <t>CARPETA 3 ARGOLLAS TAMAÑO ESQUELA</t>
  </si>
  <si>
    <t>21100022-0004</t>
  </si>
  <si>
    <t>CARPETA 3 ARGOLLAS TAMAÑO OFICIO 1"</t>
  </si>
  <si>
    <t>21100022-0005</t>
  </si>
  <si>
    <t>CARPETA ACCO-DATA T/CARTA</t>
  </si>
  <si>
    <t>21100022-0006</t>
  </si>
  <si>
    <t>CARPETA ACCO-DATA T/OFICIO</t>
  </si>
  <si>
    <t>21100022-0007</t>
  </si>
  <si>
    <t>CARPETA ACOGRIP T/CARTA C/BROCHE PRESION</t>
  </si>
  <si>
    <t>21100022-0008</t>
  </si>
  <si>
    <t>CARPETA ACOGRIP T/OFICIO  C/BROCHE PRESIO</t>
  </si>
  <si>
    <t>21100022-0009</t>
  </si>
  <si>
    <t>CARPETA ACOPRESS T/CARTA</t>
  </si>
  <si>
    <t>21100022-0011</t>
  </si>
  <si>
    <t>CARPETA ARCHIFUELLE TAMAÑO OFICIO</t>
  </si>
  <si>
    <t>21100022-0012</t>
  </si>
  <si>
    <t>CARPETA BLANCA 3 ARG. 4"</t>
  </si>
  <si>
    <t>21100022-0013</t>
  </si>
  <si>
    <t>CARPETA BLANCA C/MICA 3"</t>
  </si>
  <si>
    <t>21100022-0014</t>
  </si>
  <si>
    <t>21100022-0015</t>
  </si>
  <si>
    <t>CARPETA CON PALANCA T/CARTA</t>
  </si>
  <si>
    <t>21100022-0016</t>
  </si>
  <si>
    <t>CARPETA CON PALANCA T/OFICIO</t>
  </si>
  <si>
    <t>21100022-0018</t>
  </si>
  <si>
    <t>CARPETA DE 3 ARGOLLAS 1 1/2"  BLANCA</t>
  </si>
  <si>
    <t>21100022-0019</t>
  </si>
  <si>
    <t>21100022-0022</t>
  </si>
  <si>
    <t>CARPETA DE VINIL T/CARTA S/LOGO</t>
  </si>
  <si>
    <t>21100022-0023</t>
  </si>
  <si>
    <t>CARPETA ELECTRICA T/CARTA</t>
  </si>
  <si>
    <t>21100022-0026</t>
  </si>
  <si>
    <t>CARPETA NEGRA C/MICA 3"</t>
  </si>
  <si>
    <t>21100022-0027</t>
  </si>
  <si>
    <t>CARPETA NEGRA C/MICA 4"</t>
  </si>
  <si>
    <t>21100022-0028</t>
  </si>
  <si>
    <t>CARPETA PRESBOARD T/C.C/BROCHE BACCO</t>
  </si>
  <si>
    <t>21100022-0029</t>
  </si>
  <si>
    <t>CARPETA PRESBOARD T/OF. C/BROCHE BACCO</t>
  </si>
  <si>
    <t>21100022-0030</t>
  </si>
  <si>
    <t>CARPETA T/CARTA EN COLOR CREMA</t>
  </si>
  <si>
    <t>21100022-0031</t>
  </si>
  <si>
    <t>RECOPILADOR</t>
  </si>
  <si>
    <t>21100022-0033</t>
  </si>
  <si>
    <t>CARPETA DE VINIL T/CARTA 2" S/LOGO</t>
  </si>
  <si>
    <t>21100022-0034</t>
  </si>
  <si>
    <t>CARPETA ACCO-DATA 11 X 15</t>
  </si>
  <si>
    <t>21100022-0035</t>
  </si>
  <si>
    <t>CARPETA PERSONALIZADA TAMAÑO CARTA</t>
  </si>
  <si>
    <t>21100022-0036</t>
  </si>
  <si>
    <t>CARPETA DE VINYL 1" BLANCA DE 3 ARG. T</t>
  </si>
  <si>
    <t>21100022-0037</t>
  </si>
  <si>
    <t>CARPETA DE VINYL DE 2" BLANCA 3 ARG. T</t>
  </si>
  <si>
    <t>21100022-0038</t>
  </si>
  <si>
    <t>CARPETA PORTA BLOCK TAMAÑO CARTA</t>
  </si>
  <si>
    <t>21100022-0039</t>
  </si>
  <si>
    <t>CARPETA DE 3 ARGOLLAS TAMAÑO CARTA DE 1.5 PULGADAS</t>
  </si>
  <si>
    <t>21100023-0001</t>
  </si>
  <si>
    <t>REGISTRADOR  LEFORT 1/2 CARTA</t>
  </si>
  <si>
    <t>21100023-0002</t>
  </si>
  <si>
    <t>REGISTRADOR  LEFORT T/CARTA</t>
  </si>
  <si>
    <t>21100023-0003</t>
  </si>
  <si>
    <t>REGISTRADOR  LEFORT T/OFICIO</t>
  </si>
  <si>
    <t>21100024-0001</t>
  </si>
  <si>
    <t>CARTONCILLO</t>
  </si>
  <si>
    <t>21100025-0001</t>
  </si>
  <si>
    <t>CARTULINA AMERICA</t>
  </si>
  <si>
    <t>21100025-0002</t>
  </si>
  <si>
    <t>CARTULINA BRISTOL ( COLOR )  50 X 65</t>
  </si>
  <si>
    <t>21100025-0003</t>
  </si>
  <si>
    <t>CARTULINA BRISTOL (BLANCA)  50 X 65</t>
  </si>
  <si>
    <t>21100025-0004</t>
  </si>
  <si>
    <t>CARTULINA BRISTOL T/CARTA</t>
  </si>
  <si>
    <t>21100025-0005</t>
  </si>
  <si>
    <t>CARTULINA FLUORESENTE</t>
  </si>
  <si>
    <t>21100025-0007</t>
  </si>
  <si>
    <t>CARTULINA IRIS</t>
  </si>
  <si>
    <t>21100025-0008</t>
  </si>
  <si>
    <t>CARTULINA OPALINA  57 X 72</t>
  </si>
  <si>
    <t>21100025-0009</t>
  </si>
  <si>
    <t>21100025-0010</t>
  </si>
  <si>
    <t>CARTULINA OPALINA T/OFICIO</t>
  </si>
  <si>
    <t>21100025-0011</t>
  </si>
  <si>
    <t>CARTULINA PRESS-BOARD 70 X 95</t>
  </si>
  <si>
    <t>21100025-0012</t>
  </si>
  <si>
    <t>CARTULINA PRESS-BOARD 79 X 95</t>
  </si>
  <si>
    <t>21100025-0014</t>
  </si>
  <si>
    <t>CARTULINA T/CARTA BLANCO</t>
  </si>
  <si>
    <t>21100025-0015</t>
  </si>
  <si>
    <t>21100025-0016</t>
  </si>
  <si>
    <t>PAPEL OPALINA T/OFICIO</t>
  </si>
  <si>
    <t>21100026-0001</t>
  </si>
  <si>
    <t>CARTULINA ILUSTRACION</t>
  </si>
  <si>
    <t>21100027-0001</t>
  </si>
  <si>
    <t>PAPEL MANILA</t>
  </si>
  <si>
    <t>21100028-0001</t>
  </si>
  <si>
    <t>RODILLO ENTINTADOR CALCULADORA ELECTR.</t>
  </si>
  <si>
    <t>21100029-0001</t>
  </si>
  <si>
    <t>CENICERO DE VIDRIO</t>
  </si>
  <si>
    <t>21100029-0003</t>
  </si>
  <si>
    <t>CENICERO CILINDRICO DE PISO DE ACERO INOXIDABLE</t>
  </si>
  <si>
    <t>21100030-0001</t>
  </si>
  <si>
    <t>CESTO DE PLASTICO PARA BASURA</t>
  </si>
  <si>
    <t>21100030-0003</t>
  </si>
  <si>
    <t>CESTO BASURA DE LAMINA DE ACERO</t>
  </si>
  <si>
    <t>21100031-0001</t>
  </si>
  <si>
    <t>21100031-0002</t>
  </si>
  <si>
    <t>ORGANITODO GIRATORIO P/ESCRITORIO</t>
  </si>
  <si>
    <t>21100031-0003</t>
  </si>
  <si>
    <t>PORTA DOCUMENTOS ACRILICO ( 1 NIVEL )</t>
  </si>
  <si>
    <t>21100031-0004</t>
  </si>
  <si>
    <t>PORTA DOCUMENTOS ACRILICO ( 2 NIVELES )</t>
  </si>
  <si>
    <t>21100031-0005</t>
  </si>
  <si>
    <t>PORTA DOCUMENTOS ACRILICO ( 3 NIVELES )</t>
  </si>
  <si>
    <t>21100031-0006</t>
  </si>
  <si>
    <t>PORTA DOCUMENTOS P/MONITOR (ATRIL P/CAPTU</t>
  </si>
  <si>
    <t>21100032-0002</t>
  </si>
  <si>
    <t>21100033-0001</t>
  </si>
  <si>
    <t>CINTA 3 M CERTOPLAX</t>
  </si>
  <si>
    <t>21100033-0003</t>
  </si>
  <si>
    <t>CINTA ADHESIVA SHURETAPE GRIS DE 48 X 50</t>
  </si>
  <si>
    <t>21100033-0004</t>
  </si>
  <si>
    <t>CINTA CANELA 12 X 50</t>
  </si>
  <si>
    <t>21100033-0005</t>
  </si>
  <si>
    <t>CINTA CANELA 48 X 150</t>
  </si>
  <si>
    <t>21100033-0006</t>
  </si>
  <si>
    <t>21100033-0007</t>
  </si>
  <si>
    <t>21100033-0008</t>
  </si>
  <si>
    <t>CINTA DE DOS CARAS</t>
  </si>
  <si>
    <t>21100033-0009</t>
  </si>
  <si>
    <t>CINTA DIUREX 12 X 10</t>
  </si>
  <si>
    <t>21100033-0010</t>
  </si>
  <si>
    <t>CINTA DIUREX 12 X 33</t>
  </si>
  <si>
    <t>21100033-0011</t>
  </si>
  <si>
    <t>CINTA DIUREX 12 X 65</t>
  </si>
  <si>
    <t>21100033-0012</t>
  </si>
  <si>
    <t>CINTA DIUREX 16 X 65</t>
  </si>
  <si>
    <t>21100033-0013</t>
  </si>
  <si>
    <t>CINTA DIUREX 18 X 33</t>
  </si>
  <si>
    <t>21100033-0014</t>
  </si>
  <si>
    <t>CINTA DIUREX 18 X 65</t>
  </si>
  <si>
    <t>21100033-0015</t>
  </si>
  <si>
    <t>CINTA DIUREX 24 X 65</t>
  </si>
  <si>
    <t>21100033-0017</t>
  </si>
  <si>
    <t>CINTA DIUREX 36 X 50</t>
  </si>
  <si>
    <t>21100033-0018</t>
  </si>
  <si>
    <t>CINTA DIUREX 48 X 50</t>
  </si>
  <si>
    <t>21100033-0022</t>
  </si>
  <si>
    <t>CINTA DYMO  9.5 M.M.</t>
  </si>
  <si>
    <t>21100033-0023</t>
  </si>
  <si>
    <t>CINTA MAGICA 12 X 25</t>
  </si>
  <si>
    <t>21100033-0024</t>
  </si>
  <si>
    <t>CINTA MAGICA 12 X 33</t>
  </si>
  <si>
    <t>21100033-0025</t>
  </si>
  <si>
    <t>CINTA MAGICA 12 X 65</t>
  </si>
  <si>
    <t>21100033-0026</t>
  </si>
  <si>
    <t>CINTA MAGICA 18 X 33</t>
  </si>
  <si>
    <t>21100033-0027</t>
  </si>
  <si>
    <t>CINTA MAGICA 18 X 65</t>
  </si>
  <si>
    <t>21100033-0028</t>
  </si>
  <si>
    <t>CINTA MAGICA 24 X 50</t>
  </si>
  <si>
    <t>21100033-0029</t>
  </si>
  <si>
    <t>CINTA MAGICA 24 X 65</t>
  </si>
  <si>
    <t>21100033-0031</t>
  </si>
  <si>
    <t>CINTA MASKING TAPE  12 X 50</t>
  </si>
  <si>
    <t>21100033-0033</t>
  </si>
  <si>
    <t>21100033-0035</t>
  </si>
  <si>
    <t>CINTA MASKING TAPE  24 X 50</t>
  </si>
  <si>
    <t>21100033-0036</t>
  </si>
  <si>
    <t>CINTA MASKING TAPE  36 X 50</t>
  </si>
  <si>
    <t>21100033-0037</t>
  </si>
  <si>
    <t>CINTA MASKING TAPE  48 X 50</t>
  </si>
  <si>
    <t>21100033-0038</t>
  </si>
  <si>
    <t>21100033-0039</t>
  </si>
  <si>
    <t>CINTA MAGICA 18 X 50</t>
  </si>
  <si>
    <t>21100033-0045</t>
  </si>
  <si>
    <t>CINTA ADHESIVA AISLAR (PLASTICA)</t>
  </si>
  <si>
    <t>21100033-0046</t>
  </si>
  <si>
    <t>CINTA MASKING TAPE 24 X 65</t>
  </si>
  <si>
    <t>21100033-0047</t>
  </si>
  <si>
    <t>CINTA DIUREX 48 X 100</t>
  </si>
  <si>
    <t>21100034-0001</t>
  </si>
  <si>
    <t>CINTA LETERON LETERTAPE</t>
  </si>
  <si>
    <t>21100034-0002</t>
  </si>
  <si>
    <t>CINTA ROTULADOR</t>
  </si>
  <si>
    <t>21100035-0001</t>
  </si>
  <si>
    <t>CINTA P/CALCULADORA (SUMADORA) CANON CP-7</t>
  </si>
  <si>
    <t>21100035-0003</t>
  </si>
  <si>
    <t>CINTA P/CALCULADORA (SUMADORA) DIGITA-VIC</t>
  </si>
  <si>
    <t>21100035-0004</t>
  </si>
  <si>
    <t>CINTA P/CALCULADORA (SUMADORA) LOGICA</t>
  </si>
  <si>
    <t>21100035-0008</t>
  </si>
  <si>
    <t>CINTA P/MAQ. # 181</t>
  </si>
  <si>
    <t>21100035-0009</t>
  </si>
  <si>
    <t>CINTA P/MAQ. ASTROTYPE</t>
  </si>
  <si>
    <t>21100035-0011</t>
  </si>
  <si>
    <t>CINTA P/MAQ. DE ESCRIBIR BROTHER AX-10-30</t>
  </si>
  <si>
    <t>21100035-0012</t>
  </si>
  <si>
    <t>CINTA P/MAQ. DE ESCRIBIR BROTHER CE-70</t>
  </si>
  <si>
    <t>21100035-0016</t>
  </si>
  <si>
    <t>CINTA P/MAQ. DE ESCRIBIR IBM</t>
  </si>
  <si>
    <t>21100035-0019</t>
  </si>
  <si>
    <t>CINTA P/MAQ. DE ESCRIBIR IBM 1299845</t>
  </si>
  <si>
    <t>21100035-0022</t>
  </si>
  <si>
    <t>CINTA P/MAQ. DE ESCRIBIR IBM 282</t>
  </si>
  <si>
    <t>21100035-0026</t>
  </si>
  <si>
    <t>CINTA P/MAQ. DE ESCRIBIR IBM S-2000</t>
  </si>
  <si>
    <t>21100035-0029</t>
  </si>
  <si>
    <t>CINTA P/MAQ. DE ESCRIBIR KOREX 173</t>
  </si>
  <si>
    <t>21100035-0030</t>
  </si>
  <si>
    <t>CINTA P/MAQ. DE ESCRIBIR KOREX 182</t>
  </si>
  <si>
    <t>21100035-0033</t>
  </si>
  <si>
    <t>CINTA P/MAQ. DE ESCRIBIR LOGICA 3004/6</t>
  </si>
  <si>
    <t>21100035-0035</t>
  </si>
  <si>
    <t>CINTA P/MAQ. DE ESCRIBIR MECANICA (VARIAS</t>
  </si>
  <si>
    <t>21100035-0036</t>
  </si>
  <si>
    <t>CINTA P/MAQ. DE ESCRIBIR OLIVETTI  ET111/</t>
  </si>
  <si>
    <t>21100035-0041</t>
  </si>
  <si>
    <t>CINTA P/MAQ. DE ESCRIBIR OLIVETTI ET PERS</t>
  </si>
  <si>
    <t>21100035-0043</t>
  </si>
  <si>
    <t>CINTA P/MAQ. DE ESCRIBIR OLIVETTI ET2200</t>
  </si>
  <si>
    <t>21100035-0044</t>
  </si>
  <si>
    <t>CINTA P/MAQ. DE ESCRIBIR OLIVETTI MOD. ET</t>
  </si>
  <si>
    <t>21100035-0045</t>
  </si>
  <si>
    <t>CINTA P/MAQ. DE ESCRIBIR OLYMPIA</t>
  </si>
  <si>
    <t>21100035-0046</t>
  </si>
  <si>
    <t>CINTA P/MAQ. DE ESCRIBIR OLYMPIA ASTROTYP</t>
  </si>
  <si>
    <t>21100035-0048</t>
  </si>
  <si>
    <t>CINTA P/MAQ. DE ESCRIBIR OLYMPIA MASTERTY</t>
  </si>
  <si>
    <t>21100035-0054</t>
  </si>
  <si>
    <t>CINTA P/MAQ. DE ESCRIBIR SMITH CORONA</t>
  </si>
  <si>
    <t>21100035-0055</t>
  </si>
  <si>
    <t>CINTA P/MAQ. DE ESCRIBIR SWINTEC 8000 T32</t>
  </si>
  <si>
    <t>21100035-0058</t>
  </si>
  <si>
    <t>CINTA P/MAQ. DE ESCRIBIR XEROX</t>
  </si>
  <si>
    <t>21100035-0059</t>
  </si>
  <si>
    <t>CINTA P/MAQ. DE ESCRIBIR XEROX 6015</t>
  </si>
  <si>
    <t>21100035-0062</t>
  </si>
  <si>
    <t>CINTAS P/ MAQ. DE ESCRIBIR ELECTRICA  OLYMPIA ES 70/72</t>
  </si>
  <si>
    <t>21100035-0063</t>
  </si>
  <si>
    <t>CINTA PARA MAQUINA DE ESCRIBIR BROTHER EM-630</t>
  </si>
  <si>
    <t>21100035-0064</t>
  </si>
  <si>
    <t>CINTA PARA MAQUINA DE ESCRIBIR KORES 177OFICINA</t>
  </si>
  <si>
    <t>21100035-0066</t>
  </si>
  <si>
    <t>CINTA DE MAQUINA DE ESCRIBIR ELECTRICA  KORES 183</t>
  </si>
  <si>
    <t>21100036-0001</t>
  </si>
  <si>
    <t>21100036-0002</t>
  </si>
  <si>
    <t>21100036-0003</t>
  </si>
  <si>
    <t>CLIP ESTANDAR # 3</t>
  </si>
  <si>
    <t>21100036-0004</t>
  </si>
  <si>
    <t>21100036-0005</t>
  </si>
  <si>
    <t>21100036-0006</t>
  </si>
  <si>
    <t>CLIPS JUMBO</t>
  </si>
  <si>
    <t>21100036-0008</t>
  </si>
  <si>
    <t>21100036-0009</t>
  </si>
  <si>
    <t>21100036-0010</t>
  </si>
  <si>
    <t>21100036-0011</t>
  </si>
  <si>
    <t>SUJETADOR DE DOCUMENTS PRES. MEDIANO</t>
  </si>
  <si>
    <t>21100036-0012</t>
  </si>
  <si>
    <t>CLIP GIGANTE NO. 2</t>
  </si>
  <si>
    <t>21100036-0013</t>
  </si>
  <si>
    <t>CINTURON DE PLASTICO (CINCHO DE SEGURIDAD P/ENVOLTURA Y/O  MARCHAMOS DE PLOMO PARA ENVOLTURA)</t>
  </si>
  <si>
    <t>21100037-0001</t>
  </si>
  <si>
    <t>COJIN LIMPIADOR P/DIBUJANTE</t>
  </si>
  <si>
    <t>21100038-0001</t>
  </si>
  <si>
    <t>COJIN P/SELLO #0</t>
  </si>
  <si>
    <t>21100038-0002</t>
  </si>
  <si>
    <t>COJIN P/SELLO #1</t>
  </si>
  <si>
    <t>21100038-0003</t>
  </si>
  <si>
    <t>COJIN P/SELLO #2</t>
  </si>
  <si>
    <t>21100038-0004</t>
  </si>
  <si>
    <t>COJIN P/SELLO #21</t>
  </si>
  <si>
    <t>21100038-0005</t>
  </si>
  <si>
    <t>COJIN PARA FOLIADOR</t>
  </si>
  <si>
    <t>21100039-0001</t>
  </si>
  <si>
    <t>CORRECTOR ESTENCIL</t>
  </si>
  <si>
    <t>21100039-0003</t>
  </si>
  <si>
    <t>21100040-0001</t>
  </si>
  <si>
    <t>CORRECTOR ALDER ROYAL</t>
  </si>
  <si>
    <t>21100040-0003</t>
  </si>
  <si>
    <t>CORRECTOR KOREX-RADEX ETIQUETA CHICA</t>
  </si>
  <si>
    <t>PAQUETE</t>
  </si>
  <si>
    <t>21100040-0004</t>
  </si>
  <si>
    <t>CORRECTOR LIQUIDO (ESCOBETILLA)</t>
  </si>
  <si>
    <t>21100040-0005</t>
  </si>
  <si>
    <t>21100040-0006</t>
  </si>
  <si>
    <t>CORRECTOR MINI ROLLER</t>
  </si>
  <si>
    <t>21100040-0007</t>
  </si>
  <si>
    <t>CORRECTOR MINI ROLLER 4.2</t>
  </si>
  <si>
    <t>21100040-0010</t>
  </si>
  <si>
    <t>CORRECTOR P/MAQ. BROTHER</t>
  </si>
  <si>
    <t>21100040-0012</t>
  </si>
  <si>
    <t>CORRECTOR P/MAQ. DE ESCRIBIR ELEC. (VARIO</t>
  </si>
  <si>
    <t>21100040-0014</t>
  </si>
  <si>
    <t>CORRECTOR P/MAQ. I.B.M. 1337765</t>
  </si>
  <si>
    <t>21100040-0015</t>
  </si>
  <si>
    <t>CORRECTOR P/MAQ. IBM</t>
  </si>
  <si>
    <t>21100040-0016</t>
  </si>
  <si>
    <t>CORRECTOR P/MAQ. IBM 2000</t>
  </si>
  <si>
    <t>21100040-0018</t>
  </si>
  <si>
    <t>CORRECTOR P/MAQ. k-088</t>
  </si>
  <si>
    <t>21100040-0019</t>
  </si>
  <si>
    <t>CORRECTOR P/MAQ. LOGICA</t>
  </si>
  <si>
    <t>21100040-0020</t>
  </si>
  <si>
    <t>CORRECTOR P/MAQ. OLIVETTI ET/2200</t>
  </si>
  <si>
    <t>21100040-0021</t>
  </si>
  <si>
    <t>CORRECTOR P/MAQ. OLIVETTI ET1250</t>
  </si>
  <si>
    <t>21100040-0022</t>
  </si>
  <si>
    <t>CORRECTOR P/MAQ. OLIVETTI ET2300</t>
  </si>
  <si>
    <t>21100040-0024</t>
  </si>
  <si>
    <t>CORRECTOR P/MAQ. OLYMPIA</t>
  </si>
  <si>
    <t>21100040-0026</t>
  </si>
  <si>
    <t>CORRECTOR P/MAQ. PUNTO NARANJA</t>
  </si>
  <si>
    <t>21100040-0029</t>
  </si>
  <si>
    <t>CORRECTOR P/MAQ. SMITH CORONA</t>
  </si>
  <si>
    <t>21100040-0031</t>
  </si>
  <si>
    <t>CORRECTOR P/MAQ. XEROX 6015</t>
  </si>
  <si>
    <t>21100040-0032</t>
  </si>
  <si>
    <t>CORRECTOR UNIVERSAL</t>
  </si>
  <si>
    <t>21100041-0001</t>
  </si>
  <si>
    <t>BLOCK COMPROBANTE DE GASTOS</t>
  </si>
  <si>
    <t>21100041-0002</t>
  </si>
  <si>
    <t>BLOCK DE CONTRARECIBO</t>
  </si>
  <si>
    <t>21100041-0004</t>
  </si>
  <si>
    <t>BLOCK DE NOTAS DE SALIDA</t>
  </si>
  <si>
    <t>21100041-0005</t>
  </si>
  <si>
    <t>21100041-0006</t>
  </si>
  <si>
    <t>BLOCK DE RECADOS TELEFONICOS</t>
  </si>
  <si>
    <t>21100041-0007</t>
  </si>
  <si>
    <t>21100041-0008</t>
  </si>
  <si>
    <t>BLOCK MILIMETRICO T/CARTA</t>
  </si>
  <si>
    <t>21100041-0009</t>
  </si>
  <si>
    <t>BLOCK PAPEL ALBANENE T/CARTA</t>
  </si>
  <si>
    <t>21100041-0010</t>
  </si>
  <si>
    <t>BLOCK PAPEL ALBANENE T/OFICIO</t>
  </si>
  <si>
    <t>21100041-0011</t>
  </si>
  <si>
    <t>BLOCK POLIZA DE EGRESOS ¢ CARTA</t>
  </si>
  <si>
    <t>21100041-0012</t>
  </si>
  <si>
    <t>BLOCK POLIZA DE EGRESOS T/CARTA</t>
  </si>
  <si>
    <t>21100041-0013</t>
  </si>
  <si>
    <t>BLOCK POLIZA DE DIARIO</t>
  </si>
  <si>
    <t>21100041-0014</t>
  </si>
  <si>
    <t>BLOCK POLIZA DE INGRESOS</t>
  </si>
  <si>
    <t>21100041-0015</t>
  </si>
  <si>
    <t>BLOCK SOLICITUD DE EMPLEO</t>
  </si>
  <si>
    <t>21100041-0016</t>
  </si>
  <si>
    <t>BLOCK TABULAR 3204</t>
  </si>
  <si>
    <t>21100041-0017</t>
  </si>
  <si>
    <t>BLOCK TABULAR DE 03 COLUMNAS C/CONC.</t>
  </si>
  <si>
    <t>21100041-0018</t>
  </si>
  <si>
    <t>BLOCK TABULAR DE 04 COLUMNAS C/CONC.</t>
  </si>
  <si>
    <t>21100041-0019</t>
  </si>
  <si>
    <t>BLOCK TABULAR DE 04 COLUMNAS S/CONC.</t>
  </si>
  <si>
    <t>21100041-0020</t>
  </si>
  <si>
    <t>BLOCK TABULAR DE 06 COLUMNAS C/CONC.</t>
  </si>
  <si>
    <t>21100041-0021</t>
  </si>
  <si>
    <t>BLOCK TABULAR DE 07 COLUMNAS S/CONC.</t>
  </si>
  <si>
    <t>21100041-0022</t>
  </si>
  <si>
    <t>BLOCK TABULAR DE 08 COLUMNAS C/CONC.</t>
  </si>
  <si>
    <t>21100041-0023</t>
  </si>
  <si>
    <t>BLOCK TABULAR DE 08 COLUMNAS S/CONC.</t>
  </si>
  <si>
    <t>21100041-0024</t>
  </si>
  <si>
    <t>BLOCK TABULAR DE 10 COLUMNAS C/CONC.</t>
  </si>
  <si>
    <t>21100041-0025</t>
  </si>
  <si>
    <t>BLOCK TABULAR DE 12 COLUMNAS C/CONC.</t>
  </si>
  <si>
    <t>21100041-0026</t>
  </si>
  <si>
    <t>BLOCK TABULAR DE 14 COLUMNAS C/CONC.</t>
  </si>
  <si>
    <t>21100041-0027</t>
  </si>
  <si>
    <t>BLOCK TABULAR DE 16 COLUMNAS C/CONC.</t>
  </si>
  <si>
    <t>21100041-0028</t>
  </si>
  <si>
    <t>BLOCK TABULAR DE 18 COLUMNAS C/CONC.</t>
  </si>
  <si>
    <t>21100041-0029</t>
  </si>
  <si>
    <t>BLOCK TABULAR DE 24 COLUMNAS C/CONC</t>
  </si>
  <si>
    <t>21100041-0031</t>
  </si>
  <si>
    <t>BLOCK TAMAÑO CARTA DE CUADRO</t>
  </si>
  <si>
    <t>21100041-0032</t>
  </si>
  <si>
    <t>21100041-0033</t>
  </si>
  <si>
    <t>21100041-0034</t>
  </si>
  <si>
    <t>CUADERNO DE DIBUJO</t>
  </si>
  <si>
    <t>21100041-0035</t>
  </si>
  <si>
    <t>LIBRETA 1/6 DE LARGO</t>
  </si>
  <si>
    <t>21100041-0037</t>
  </si>
  <si>
    <t>LIBRETA F/FRANCESA</t>
  </si>
  <si>
    <t>21100041-0038</t>
  </si>
  <si>
    <t>LIBRETA F/FRANCESA C/INDICE</t>
  </si>
  <si>
    <t>21100041-0039</t>
  </si>
  <si>
    <t>LIBRETA F/FRANCESA PASTA DURA</t>
  </si>
  <si>
    <t>21100041-0040</t>
  </si>
  <si>
    <t>LIBRETA F/ITALIANA</t>
  </si>
  <si>
    <t>21100041-0042</t>
  </si>
  <si>
    <t>LIBRETA F/ITALIANA PASTA DURA</t>
  </si>
  <si>
    <t>21100041-0043</t>
  </si>
  <si>
    <t>LIBRETA P/RECADO TELEFONICO</t>
  </si>
  <si>
    <t>21100041-0044</t>
  </si>
  <si>
    <t>LIBRETA PASTA DURA CON INDICE</t>
  </si>
  <si>
    <t>21100041-0045</t>
  </si>
  <si>
    <t>LIBRETA PROFESIONAL CUADRO CHICO 100 hjs.</t>
  </si>
  <si>
    <t>21100041-0047</t>
  </si>
  <si>
    <t>LIBRETA PROFESIONAL CUADRO GRANDE 100 hjs</t>
  </si>
  <si>
    <t>21100041-0049</t>
  </si>
  <si>
    <t>21100041-0050</t>
  </si>
  <si>
    <t>21100041-0051</t>
  </si>
  <si>
    <t>LIBRO DE PROTOCOLO</t>
  </si>
  <si>
    <t>21100041-0053</t>
  </si>
  <si>
    <t>LIBRO DE REGISTRO T/FLORETE  96 hjs.</t>
  </si>
  <si>
    <t>21100041-0054</t>
  </si>
  <si>
    <t>LIBRO DE REGISTRO T/FLORETE 192 hjs.</t>
  </si>
  <si>
    <t>21100041-0055</t>
  </si>
  <si>
    <t>LIBRO DE REGISTRO T/FLORETE F/FRANC.</t>
  </si>
  <si>
    <t>21100041-0056</t>
  </si>
  <si>
    <t>LIBRO DE REGISTRO T/FLORETE F/FRANC. C/IN</t>
  </si>
  <si>
    <t>21100041-0057</t>
  </si>
  <si>
    <t>LIBRO DE REGISTRO T/FLORETE F/ITALIANA</t>
  </si>
  <si>
    <t>21100041-0058</t>
  </si>
  <si>
    <t>LIBRO DE REGISTRO T/FLORETE F/ITALIANA C/</t>
  </si>
  <si>
    <t>21100041-0059</t>
  </si>
  <si>
    <t>LIBRETA F/FRANCESA 200 hjs.</t>
  </si>
  <si>
    <t>21100041-0060</t>
  </si>
  <si>
    <t>BLOCK TAMAÑO CARTA DE CUADRO GRANDE</t>
  </si>
  <si>
    <t>21100041-0063</t>
  </si>
  <si>
    <t>LIBRETA F/FRANCESA CUADRO GRANDE  96 hjs.</t>
  </si>
  <si>
    <t>21100041-0065</t>
  </si>
  <si>
    <t>LIBRETA F/FRANCESA P/DURA CUADRO CHICO  9</t>
  </si>
  <si>
    <t>21100041-0067</t>
  </si>
  <si>
    <t>LIBRETA F/FRANCESA P/DURA CUADRO GRANDE</t>
  </si>
  <si>
    <t>21100041-0069</t>
  </si>
  <si>
    <t>LIBRETA F/FRANCESA P/DURA RAYADA C/INDICE</t>
  </si>
  <si>
    <t>21100041-0072</t>
  </si>
  <si>
    <t>LIBRETA F/ITALIANA CUADRO GRANDE  96 hjs.</t>
  </si>
  <si>
    <t>21100041-0076</t>
  </si>
  <si>
    <t>LIBRETA F/ITALIANA P/DURA CUADRO GRANDE</t>
  </si>
  <si>
    <t>21100041-0078</t>
  </si>
  <si>
    <t>LIBRETA F/ITALIANA P/DURA RAYADA C/INDICE</t>
  </si>
  <si>
    <t>21100041-0079</t>
  </si>
  <si>
    <t>LIBRETA F/FRANCESA PASTA DURA 192 H. RAYA</t>
  </si>
  <si>
    <t>21100041-0080</t>
  </si>
  <si>
    <t>BLOCK POLIZA DE CHEQUE</t>
  </si>
  <si>
    <t>21100041-0082</t>
  </si>
  <si>
    <t>BLOCK DE FORMATO DE INCIDENTES</t>
  </si>
  <si>
    <t>21100043-0001</t>
  </si>
  <si>
    <t>21100044-0001</t>
  </si>
  <si>
    <t>DESENGRAPADORA</t>
  </si>
  <si>
    <t>21100044-0002</t>
  </si>
  <si>
    <t>21100045-0001</t>
  </si>
  <si>
    <t>DESPACHADOR DE CINTA CANELA</t>
  </si>
  <si>
    <t>21100045-0002</t>
  </si>
  <si>
    <t>21100045-0003</t>
  </si>
  <si>
    <t>21100045-0004</t>
  </si>
  <si>
    <t>DESPACHADOR P/CINTA DIUREX 24 X 65</t>
  </si>
  <si>
    <t>21100045-0005</t>
  </si>
  <si>
    <t>APLICADOR DE ETIQUETAS</t>
  </si>
  <si>
    <t>21100045-0006</t>
  </si>
  <si>
    <t>21100046-0001</t>
  </si>
  <si>
    <t>DIRECTORIO TELEFONICO P/ESCRITORIO</t>
  </si>
  <si>
    <t>21100047-0002</t>
  </si>
  <si>
    <t>MARGARITA P/MAQ. BROTHER PRESTIGE 10/12</t>
  </si>
  <si>
    <t>21100047-0004</t>
  </si>
  <si>
    <t>MARGARITA P/MAQ. ELETRICA (VARIAS)</t>
  </si>
  <si>
    <t>21100047-0019</t>
  </si>
  <si>
    <t>MARGARITA P/MAQ. LOGICA PRIMUS</t>
  </si>
  <si>
    <t>21100047-0022</t>
  </si>
  <si>
    <t>MARGARITA P/MAQ. LOGICA SCRIPT</t>
  </si>
  <si>
    <t>21100047-0028</t>
  </si>
  <si>
    <t>MARGARITA P/MAQ. OLIVETTI ORATOR</t>
  </si>
  <si>
    <t>21100047-0031</t>
  </si>
  <si>
    <t>MARGARITA P/MAQ. OLYMPIA COPIA PICA P-10</t>
  </si>
  <si>
    <t>21100047-0039</t>
  </si>
  <si>
    <t>MARGARITA P/MAQ. XEROX 6018  P-10</t>
  </si>
  <si>
    <t>21100048-0001</t>
  </si>
  <si>
    <t>ENGRAPADORA DE GOLPE METALICA</t>
  </si>
  <si>
    <t>21100048-0002</t>
  </si>
  <si>
    <t>ENGRAPADORA DE PISTOLA</t>
  </si>
  <si>
    <t>21100048-0003</t>
  </si>
  <si>
    <t>ENGRAPADORA DE PRESION (PLAST.Y METAL)</t>
  </si>
  <si>
    <t>21100048-0004</t>
  </si>
  <si>
    <t>ENGRAPADORA PARA (ENCUADERNACION)</t>
  </si>
  <si>
    <t>21100049-0001</t>
  </si>
  <si>
    <t>ESCALIMETRO DE PLASTICO</t>
  </si>
  <si>
    <t>21100050-0002</t>
  </si>
  <si>
    <t>ESCUADRA DE 10 cm. 45 GRADOS</t>
  </si>
  <si>
    <t>21100050-0003</t>
  </si>
  <si>
    <t>ESCUADRA DE 50 cm. C/BISEL 45 GRADOS</t>
  </si>
  <si>
    <t>21100050-0004</t>
  </si>
  <si>
    <t>ESCUADRA DE 50 cm. C/BISEL 60 GRADOS</t>
  </si>
  <si>
    <t>21100050-0009</t>
  </si>
  <si>
    <t>ESCUADRA DE 25 cm. C/BISEL</t>
  </si>
  <si>
    <t>21100050-0011</t>
  </si>
  <si>
    <t>JUEGO DE ESCUADRAS</t>
  </si>
  <si>
    <t>21100052-0001</t>
  </si>
  <si>
    <t>ARILLO DE  1 "</t>
  </si>
  <si>
    <t>21100052-0002</t>
  </si>
  <si>
    <t>ARILLO DE  1 1/2"</t>
  </si>
  <si>
    <t>21100052-0003</t>
  </si>
  <si>
    <t>ARILLO DE  1 1/4"</t>
  </si>
  <si>
    <t>21100052-0004</t>
  </si>
  <si>
    <t>ARILLO DE  1 1/8"</t>
  </si>
  <si>
    <t>21100052-0005</t>
  </si>
  <si>
    <t>ARILLO DE  1 3/4"</t>
  </si>
  <si>
    <t>21100052-0006</t>
  </si>
  <si>
    <t>ARILLO DE  1/2 "</t>
  </si>
  <si>
    <t>21100052-0007</t>
  </si>
  <si>
    <t>ARILLO DE  1/4 "</t>
  </si>
  <si>
    <t>21100052-0009</t>
  </si>
  <si>
    <t>ARILLO DE  2 "</t>
  </si>
  <si>
    <t>21100052-0010</t>
  </si>
  <si>
    <t>ARILLO DE  3/16 "</t>
  </si>
  <si>
    <t>21100052-0011</t>
  </si>
  <si>
    <t>ARILLO DE  3/4 "</t>
  </si>
  <si>
    <t>21100052-0012</t>
  </si>
  <si>
    <t>ARILLO DE  3/8 "</t>
  </si>
  <si>
    <t>21100052-0013</t>
  </si>
  <si>
    <t>ARILLO DE  5/16 "</t>
  </si>
  <si>
    <t>21100052-0014</t>
  </si>
  <si>
    <t>ARILLO DE  5/8 "</t>
  </si>
  <si>
    <t>21100052-0015</t>
  </si>
  <si>
    <t>ARILLO DE  7/16 "</t>
  </si>
  <si>
    <t>21100052-0016</t>
  </si>
  <si>
    <t>ARILLO DE  7/8 "</t>
  </si>
  <si>
    <t>21100052-0017</t>
  </si>
  <si>
    <t>ARILLO DE  9/16 "</t>
  </si>
  <si>
    <t>21100052-0018</t>
  </si>
  <si>
    <t>ARILLO DE 1"</t>
  </si>
  <si>
    <t>21100052-0020</t>
  </si>
  <si>
    <t>ARILLO DE 1 1/4"</t>
  </si>
  <si>
    <t>21100052-0021</t>
  </si>
  <si>
    <t>ARILLO DE 1 1/8"</t>
  </si>
  <si>
    <t>21100052-0022</t>
  </si>
  <si>
    <t>ARILLO DE 1 3/4"</t>
  </si>
  <si>
    <t>21100052-0023</t>
  </si>
  <si>
    <t>ARILLO DE 1/2"</t>
  </si>
  <si>
    <t>21100052-0025</t>
  </si>
  <si>
    <t>ARILLO DE 2"</t>
  </si>
  <si>
    <t>21100052-0026</t>
  </si>
  <si>
    <t>ARILLO DE 3/16"</t>
  </si>
  <si>
    <t>21100053-0001</t>
  </si>
  <si>
    <t>ESPONJERO DE ESCRITORIO (CUENTA FÁCIL)</t>
  </si>
  <si>
    <t>21100053-0003</t>
  </si>
  <si>
    <t>21100055-0002</t>
  </si>
  <si>
    <t>21100055-0003</t>
  </si>
  <si>
    <t>CUTTER GRANDE</t>
  </si>
  <si>
    <t>21100055-0004</t>
  </si>
  <si>
    <t>NAVAJA 1 FILO</t>
  </si>
  <si>
    <t>21100055-0005</t>
  </si>
  <si>
    <t>REPUESTO P/CUTTER CHICO</t>
  </si>
  <si>
    <t>21100055-0006</t>
  </si>
  <si>
    <t>REPUESTO P/CUTTER GRANDE</t>
  </si>
  <si>
    <t>21100055-0007</t>
  </si>
  <si>
    <t>CUTTER METALICO GRANDE</t>
  </si>
  <si>
    <t>21100055-0008</t>
  </si>
  <si>
    <t>REPUESTO P/CUTTER METALICO GRANDE</t>
  </si>
  <si>
    <t>21100055-0009</t>
  </si>
  <si>
    <t>CUTTER EXTRAPLANO METALICA</t>
  </si>
  <si>
    <t>21100055-0010</t>
  </si>
  <si>
    <t>CUCHILLA ANGOSTA OLFA</t>
  </si>
  <si>
    <t>21100055-0011</t>
  </si>
  <si>
    <t>REPUESTO PARA CUCHILLA ANGOSTA</t>
  </si>
  <si>
    <t>21100055-0012</t>
  </si>
  <si>
    <t>CUENTA HILOS</t>
  </si>
  <si>
    <t>21100056-0001</t>
  </si>
  <si>
    <t>JUEGO DE GEOMETRIA</t>
  </si>
  <si>
    <t>21100056-0002</t>
  </si>
  <si>
    <t>JUEGO DE GEOMETRIA DE MADERA</t>
  </si>
  <si>
    <t>21100058-0001</t>
  </si>
  <si>
    <t>FOLDER ACCO-PORT T/CARTA TRANSPARENTE</t>
  </si>
  <si>
    <t>21100058-0002</t>
  </si>
  <si>
    <t>21100058-0003</t>
  </si>
  <si>
    <t>FOLDER T/OFICIO</t>
  </si>
  <si>
    <t>21100059-0002</t>
  </si>
  <si>
    <t>FOLIADOR  6 DIGITOS</t>
  </si>
  <si>
    <t>21100059-0003</t>
  </si>
  <si>
    <t>FOLIADOR  7 DIGITOS</t>
  </si>
  <si>
    <t>21100059-0004</t>
  </si>
  <si>
    <t>FOLIADOR  12 DIGITOS</t>
  </si>
  <si>
    <t>21100060-0001</t>
  </si>
  <si>
    <t>PAPEL STOCK 15 X 11  3 TANTOS (PAUTADO)</t>
  </si>
  <si>
    <t>21100060-0004</t>
  </si>
  <si>
    <t>PAPEL STOCK BLANCO 9.5 X 11  2 TANTOS</t>
  </si>
  <si>
    <t>21100060-0005</t>
  </si>
  <si>
    <t>PAPEL STOCK BLANCO 9.5 X 11  1 TANTO</t>
  </si>
  <si>
    <t>21100060-0007</t>
  </si>
  <si>
    <t>PAPEL STOCK 15 X 11  2 TANTOS (PAUTADO)</t>
  </si>
  <si>
    <t>21100060-0008</t>
  </si>
  <si>
    <t>PAPEL STOCK BLANCO 14 7/8 X 11 1 TANTO</t>
  </si>
  <si>
    <t>21100060-0009</t>
  </si>
  <si>
    <t>PAPEL STOCK 14 7/8 X 11  1 TANTO (PAUTADO</t>
  </si>
  <si>
    <t>21100060-0010</t>
  </si>
  <si>
    <t>PAPEL STOCK 14 7/8 X 11  2 TANTOS (PAUTAD</t>
  </si>
  <si>
    <t>21100060-0012</t>
  </si>
  <si>
    <t>PAPEL STOCK BLANCO 15 X 11  1 TANTO</t>
  </si>
  <si>
    <t>21100060-0013</t>
  </si>
  <si>
    <t>PAPEL STOCK BLANCO 15 X 11  2 TANTOS</t>
  </si>
  <si>
    <t>21100060-0014</t>
  </si>
  <si>
    <t>PAPEL STOCK BLANCO 9.5 X 11  3 TANTOS</t>
  </si>
  <si>
    <t>21100060-0017</t>
  </si>
  <si>
    <t>PAPEL STOCK BLANCO 8.5 X 12  1 TANTO</t>
  </si>
  <si>
    <t>21100060-0019</t>
  </si>
  <si>
    <t>PAPEL STOCK 9.5 X 11  1 TANTO (PAUTADO)</t>
  </si>
  <si>
    <t>21100060-0021</t>
  </si>
  <si>
    <t>PAPEL STOCK BLANCO 8.5 x 11  1 TANTO</t>
  </si>
  <si>
    <t>21100060-0024</t>
  </si>
  <si>
    <t>PAPEL STOCK BLANCO 15 X 11  3 TANTOS</t>
  </si>
  <si>
    <t>21100060-0027</t>
  </si>
  <si>
    <t>PAPEL STOCK 14 7/8 X 11  3 TANTOS (PAUTAD</t>
  </si>
  <si>
    <t>21100060-0031</t>
  </si>
  <si>
    <t>PAPEL STOCK BLANCO 9.5 X 11  1 TANTO ( CU</t>
  </si>
  <si>
    <t>21100061-0001</t>
  </si>
  <si>
    <t>FAJILLA P/RECIBO</t>
  </si>
  <si>
    <t>MILLAR</t>
  </si>
  <si>
    <t>21100061-0002</t>
  </si>
  <si>
    <t>FORMAS IMPRESAS NO OFICIALES (VARIAS)</t>
  </si>
  <si>
    <t>21100061-0004</t>
  </si>
  <si>
    <t>VALE DE CAJA S/IMP.</t>
  </si>
  <si>
    <t>21100061-0008</t>
  </si>
  <si>
    <t>BLOCK DE NOTAS POST-IT NO.658</t>
  </si>
  <si>
    <t>21100063-0001</t>
  </si>
  <si>
    <t>FUNDAS PARA LIBRO DE PROTOCOLO</t>
  </si>
  <si>
    <t>21100064-0001</t>
  </si>
  <si>
    <t>GIS ( COLORES )</t>
  </si>
  <si>
    <t>21100064-0002</t>
  </si>
  <si>
    <t>GIS (BLANCO)</t>
  </si>
  <si>
    <t>21100065-0001</t>
  </si>
  <si>
    <t>21100065-0003</t>
  </si>
  <si>
    <t>GRAPA PARA PISTOLA</t>
  </si>
  <si>
    <t>21100065-0004</t>
  </si>
  <si>
    <t>GRAPA PARA USO RUDO 1/2"</t>
  </si>
  <si>
    <t>21100065-0005</t>
  </si>
  <si>
    <t>GRAPA PARA USO RUDO 1/4"</t>
  </si>
  <si>
    <t>21100065-0006</t>
  </si>
  <si>
    <t>GRAPA PARA USO RUDO 3/8"</t>
  </si>
  <si>
    <t>21100065-0007</t>
  </si>
  <si>
    <t>GRAPA PARA USO RUDO 5/8"</t>
  </si>
  <si>
    <t>21100065-0008</t>
  </si>
  <si>
    <t>GRAPA SKREBA 23/12</t>
  </si>
  <si>
    <t>21100065-0009</t>
  </si>
  <si>
    <t>GRAPA SKREBA 23/8</t>
  </si>
  <si>
    <t>21100065-0010</t>
  </si>
  <si>
    <t>21100066-0001</t>
  </si>
  <si>
    <t>ARILLO METALICO 1 "</t>
  </si>
  <si>
    <t>21100066-0002</t>
  </si>
  <si>
    <t>ARILLO METALICO 1 1/4 "</t>
  </si>
  <si>
    <t>21100066-0003</t>
  </si>
  <si>
    <t>ARILLO METALICO 1/2 "</t>
  </si>
  <si>
    <t>21100066-0004</t>
  </si>
  <si>
    <t>ARILLO METALICO 1/4 "</t>
  </si>
  <si>
    <t>21100066-0005</t>
  </si>
  <si>
    <t>ARILLO METALICO 3/16 "</t>
  </si>
  <si>
    <t>21100066-0006</t>
  </si>
  <si>
    <t>ARILLO METALICO 3/4 "</t>
  </si>
  <si>
    <t>21100066-0007</t>
  </si>
  <si>
    <t>ARILLO METALICO 3/8 "</t>
  </si>
  <si>
    <t>21100066-0008</t>
  </si>
  <si>
    <t>ARILLO METALICO 5/16 "</t>
  </si>
  <si>
    <t>21100066-0009</t>
  </si>
  <si>
    <t>ARILLO METALICO 5/8 "</t>
  </si>
  <si>
    <t>21100066-0010</t>
  </si>
  <si>
    <t>ARILLO METALICO 7/16 "</t>
  </si>
  <si>
    <t>21100066-0011</t>
  </si>
  <si>
    <t>ARILLO METALICO 7/8 "</t>
  </si>
  <si>
    <t>21100066-0012</t>
  </si>
  <si>
    <t>ARILLO METALICO 9/16 "</t>
  </si>
  <si>
    <t>21100066-0013</t>
  </si>
  <si>
    <t>PEINE PARA ENCUADERNAR</t>
  </si>
  <si>
    <t>21100066-0014</t>
  </si>
  <si>
    <t>VARILLA METALICA P/ARCH. COLGANTE</t>
  </si>
  <si>
    <t>21100066-0015</t>
  </si>
  <si>
    <t>ARILLO METALICO 1"</t>
  </si>
  <si>
    <t>21100066-0016</t>
  </si>
  <si>
    <t>ARILLO METALICO 1 1/4"</t>
  </si>
  <si>
    <t>21100066-0017</t>
  </si>
  <si>
    <t>ARILLO METALICO 1/2"</t>
  </si>
  <si>
    <t>21100066-0019</t>
  </si>
  <si>
    <t>21100066-0024</t>
  </si>
  <si>
    <t>ARILLO METALICO 3/16"</t>
  </si>
  <si>
    <t>21100066-0026</t>
  </si>
  <si>
    <t>21100067-0001</t>
  </si>
  <si>
    <t>BOLA DE HILO PABILO</t>
  </si>
  <si>
    <t>21100068-0001</t>
  </si>
  <si>
    <t>IMPRESION DE HOJAS</t>
  </si>
  <si>
    <t>21100070-0004</t>
  </si>
  <si>
    <t>PAPEL LAMINENE</t>
  </si>
  <si>
    <t>21100072-0001</t>
  </si>
  <si>
    <t>LIGAS NUMERO  10</t>
  </si>
  <si>
    <t>21100072-0003</t>
  </si>
  <si>
    <t>LIGAS NUMERO  18</t>
  </si>
  <si>
    <t>21100072-0004</t>
  </si>
  <si>
    <t>LIGAS NUMERO  20</t>
  </si>
  <si>
    <t>21100072-0005</t>
  </si>
  <si>
    <t>LIGAS NUMERO  33</t>
  </si>
  <si>
    <t>21100072-0006</t>
  </si>
  <si>
    <t>LIGAS NUMERO  64</t>
  </si>
  <si>
    <t>21100072-0008</t>
  </si>
  <si>
    <t>21100072-0010</t>
  </si>
  <si>
    <t>21100072-0012</t>
  </si>
  <si>
    <t>21100072-0013</t>
  </si>
  <si>
    <t>LIGAS NUMERO 64</t>
  </si>
  <si>
    <t>21100073-0001</t>
  </si>
  <si>
    <t>LIMPIA TIPOS</t>
  </si>
  <si>
    <t>21100073-0003</t>
  </si>
  <si>
    <t>21100074-0001</t>
  </si>
  <si>
    <t>BICOLOR</t>
  </si>
  <si>
    <t>21100074-0002</t>
  </si>
  <si>
    <t>LAPICES DE COLORES C/ 36 pzs.</t>
  </si>
  <si>
    <t>21100074-0003</t>
  </si>
  <si>
    <t>CRAYOLA C/08 PZS.</t>
  </si>
  <si>
    <t>21100074-0004</t>
  </si>
  <si>
    <t>CRAYOLA C/12 PZS.</t>
  </si>
  <si>
    <t>21100074-0005</t>
  </si>
  <si>
    <t>CRAYON CERA (VARIOS)</t>
  </si>
  <si>
    <t>21100074-0007</t>
  </si>
  <si>
    <t>CRAYON MAESTRO (VARIOS)</t>
  </si>
  <si>
    <t>21100074-0009</t>
  </si>
  <si>
    <t>LAPICES DE COLORES C/ 12 pzs.</t>
  </si>
  <si>
    <t>21100074-0010</t>
  </si>
  <si>
    <t>LAPICES DE COLORES C/ 24 pzs.</t>
  </si>
  <si>
    <t>21100074-0012</t>
  </si>
  <si>
    <t>LAPIZ DE COLOR  VERITHIN</t>
  </si>
  <si>
    <t>21100074-0013</t>
  </si>
  <si>
    <t>21100074-0015</t>
  </si>
  <si>
    <t>LAPIZ PARA DIBUJO</t>
  </si>
  <si>
    <t>21100075-0001</t>
  </si>
  <si>
    <t>MOCHILA</t>
  </si>
  <si>
    <t>21100075-0003</t>
  </si>
  <si>
    <t>MORRAL</t>
  </si>
  <si>
    <t>21100075-0004</t>
  </si>
  <si>
    <t>FUNDA PARA CAMARA FOTOGRAFICA</t>
  </si>
  <si>
    <t>21100076-0001</t>
  </si>
  <si>
    <t>MONDA DIENTES (PALILLOS DE DIENTES)</t>
  </si>
  <si>
    <t>21100077-0001</t>
  </si>
  <si>
    <t>PAPEL CALCA 1.07 X 20 mts.</t>
  </si>
  <si>
    <t>21100077-0002</t>
  </si>
  <si>
    <t>PAPEL COPIA T/CARTA</t>
  </si>
  <si>
    <t>21100077-0003</t>
  </si>
  <si>
    <t>PAPEL COPIA T/OFICIO</t>
  </si>
  <si>
    <t>21100077-0004</t>
  </si>
  <si>
    <t>PAPEL SEGURIDAD</t>
  </si>
  <si>
    <t>21100078-0001</t>
  </si>
  <si>
    <t>PAPEL BOND T/CARTA P/CARPETA C/100 hjs.</t>
  </si>
  <si>
    <t>21100078-0002</t>
  </si>
  <si>
    <t>PAPEL BOND T/ESQUELA P/CARPETA C/100 hjs.</t>
  </si>
  <si>
    <t>21100078-0003</t>
  </si>
  <si>
    <t>PAPEL BOND T/OFICIO P/CARPETA C/100 hjs.</t>
  </si>
  <si>
    <t>21100078-0004</t>
  </si>
  <si>
    <t>PAPEL P/ROTAFOLIO</t>
  </si>
  <si>
    <t>21100078-0005</t>
  </si>
  <si>
    <t>PAPEL MEMBRETADO A 1 TINTA</t>
  </si>
  <si>
    <t>HOJA</t>
  </si>
  <si>
    <t>21100078-0006</t>
  </si>
  <si>
    <t>PAPEL OPALINA IMPRESO T/CARTA</t>
  </si>
  <si>
    <t>21100079-0001</t>
  </si>
  <si>
    <t>PAPEL CARBON T/CARTA</t>
  </si>
  <si>
    <t>21100079-0002</t>
  </si>
  <si>
    <t>PAPEL CARBON T/OFICIO</t>
  </si>
  <si>
    <t>21100080-0001</t>
  </si>
  <si>
    <t>PAPEL CREPE</t>
  </si>
  <si>
    <t>21100080-0002</t>
  </si>
  <si>
    <t>PAPEL DE CHINA</t>
  </si>
  <si>
    <t>21100081-0001</t>
  </si>
  <si>
    <t>21100081-0002</t>
  </si>
  <si>
    <t>21100081-0003</t>
  </si>
  <si>
    <t>BLOCK DE NOTAS POST-IT  # 654</t>
  </si>
  <si>
    <t>21100081-0004</t>
  </si>
  <si>
    <t>BLOCK DE NOTAS POST-IT  # 655</t>
  </si>
  <si>
    <t>21100081-0005</t>
  </si>
  <si>
    <t>BLOCK DE NOTAS POST-IT  # 656</t>
  </si>
  <si>
    <t>21100081-0006</t>
  </si>
  <si>
    <t>BLOCK DE NOTAS POST-IT  # 657</t>
  </si>
  <si>
    <t>21100081-0007</t>
  </si>
  <si>
    <t>BLOCK DE NOTAS POST-IT  # 660</t>
  </si>
  <si>
    <t>21100081-0008</t>
  </si>
  <si>
    <t>BLOCK DE NOTAS POST-IT  # 680</t>
  </si>
  <si>
    <t>21100081-0009</t>
  </si>
  <si>
    <t>21100081-0010</t>
  </si>
  <si>
    <t>21100081-0011</t>
  </si>
  <si>
    <t>21100081-0012</t>
  </si>
  <si>
    <t>BLOCK DE NOTAS POST-IT DE COLORES</t>
  </si>
  <si>
    <t>21100081-0013</t>
  </si>
  <si>
    <t>ETIQUETA ADHESIVA  00 X 09</t>
  </si>
  <si>
    <t>21100081-0014</t>
  </si>
  <si>
    <t>ETIQUETA ADHESIVA  00 X 13</t>
  </si>
  <si>
    <t>21100081-0015</t>
  </si>
  <si>
    <t>ETIQUETA ADHESIVA  00 X 16</t>
  </si>
  <si>
    <t>21100081-0017</t>
  </si>
  <si>
    <t>ETIQUETA ADHESIVA  00 X 21</t>
  </si>
  <si>
    <t>21100081-0018</t>
  </si>
  <si>
    <t>ETIQUETA ADHESIVA  00 X 25</t>
  </si>
  <si>
    <t>21100081-0019</t>
  </si>
  <si>
    <t>ETIQUETA ADHESIVA  05 X 34</t>
  </si>
  <si>
    <t>21100081-0022</t>
  </si>
  <si>
    <t>ETIQUETA ADHESIVA  13 X 19</t>
  </si>
  <si>
    <t>21100081-0023</t>
  </si>
  <si>
    <t>ETIQUETA ADHESIVA  13 X 38</t>
  </si>
  <si>
    <t>21100081-0025</t>
  </si>
  <si>
    <t>ETIQUETA ADHESIVA  16 X 22</t>
  </si>
  <si>
    <t>21100081-0026</t>
  </si>
  <si>
    <t>ETIQUETA ADHESIVA  19 X 38</t>
  </si>
  <si>
    <t>21100081-0028</t>
  </si>
  <si>
    <t>ETIQUETA ADHESIVA  19 X 50</t>
  </si>
  <si>
    <t>21100081-0029</t>
  </si>
  <si>
    <t>ETIQUETA ADHESIVA  20 X 100</t>
  </si>
  <si>
    <t>21100081-0031</t>
  </si>
  <si>
    <t>ETIQUETA ADHESIVA  25 X 25</t>
  </si>
  <si>
    <t>21100081-0032</t>
  </si>
  <si>
    <t>ETIQUETA ADHESIVA  3 X 1 5/16  1 AL PASO</t>
  </si>
  <si>
    <t>21100081-0033</t>
  </si>
  <si>
    <t>ETIQUETA ADHESIVA  31 X 67</t>
  </si>
  <si>
    <t>21100081-0034</t>
  </si>
  <si>
    <t>ETIQUETA ADHESIVA  32 X 64</t>
  </si>
  <si>
    <t>21100081-0035</t>
  </si>
  <si>
    <t>ETIQUETA ADHESIVA  34 X 64</t>
  </si>
  <si>
    <t>21100081-0036</t>
  </si>
  <si>
    <t>ETIQUETA ADHESIVA  4 X 1 7/16  1 AL PASO</t>
  </si>
  <si>
    <t>21100081-0039</t>
  </si>
  <si>
    <t>ETIQUETA ADHESIVA  4 X 2 BLANCA</t>
  </si>
  <si>
    <t>21100081-0040</t>
  </si>
  <si>
    <t>ETIQUETA ADHESIVA  50 X 00</t>
  </si>
  <si>
    <t>21100081-0041</t>
  </si>
  <si>
    <t>ETIQUETA ADHESIVA  50 X 100</t>
  </si>
  <si>
    <t>21100081-0042</t>
  </si>
  <si>
    <t>ETIQUETA ADHESIVA  50 X 50</t>
  </si>
  <si>
    <t>21100081-0043</t>
  </si>
  <si>
    <t>ETIQUETA ADHESIVA  64 X 89</t>
  </si>
  <si>
    <t>21100081-0044</t>
  </si>
  <si>
    <t>ETIQUETA ADHESIVA  67 X 47</t>
  </si>
  <si>
    <t>21100081-0045</t>
  </si>
  <si>
    <t>ETIQUETA ADHESIVA (CONFIDENCIAL)</t>
  </si>
  <si>
    <t>21100081-0046</t>
  </si>
  <si>
    <t>ETIQUETA ADHESIVA (PERSONAL)</t>
  </si>
  <si>
    <t>21100081-0048</t>
  </si>
  <si>
    <t>ETIQUETA ADHESIVA (URGENTE)</t>
  </si>
  <si>
    <t>21100081-0049</t>
  </si>
  <si>
    <t>ETIQUETA ADHESIVA FLUORECENTE</t>
  </si>
  <si>
    <t>21100081-0050</t>
  </si>
  <si>
    <t>ETIQUETA ADHESIVA IMPRESA</t>
  </si>
  <si>
    <t>21100081-0051</t>
  </si>
  <si>
    <t>ETIQUETA ADHESIVA No.   4</t>
  </si>
  <si>
    <t>21100081-0053</t>
  </si>
  <si>
    <t>ETIQUETA ADHESIVA T/CARTA</t>
  </si>
  <si>
    <t>21100081-0054</t>
  </si>
  <si>
    <t>ETIQUETA LASER PARA FOLDER FF</t>
  </si>
  <si>
    <t>21100081-0057</t>
  </si>
  <si>
    <t>ETIQUETA LASER-JET HP</t>
  </si>
  <si>
    <t>21100081-0058</t>
  </si>
  <si>
    <t>21100081-0061</t>
  </si>
  <si>
    <t>ETIQUETA PARA ROTULAR</t>
  </si>
  <si>
    <t>21100081-0062</t>
  </si>
  <si>
    <t>ETIQUETA LASER-JET 8.5 X 11</t>
  </si>
  <si>
    <t>21100081-0063</t>
  </si>
  <si>
    <t>MICA ADESIVA PVC</t>
  </si>
  <si>
    <t>21100081-0064</t>
  </si>
  <si>
    <t>MICA AUTO ADHERIBLE  .40 X 56  mts.</t>
  </si>
  <si>
    <t>ROLLO</t>
  </si>
  <si>
    <t>21100081-0066</t>
  </si>
  <si>
    <t>MICA AUTO ADHERIBLE  .66 X 50  mts.</t>
  </si>
  <si>
    <t>21100081-0067</t>
  </si>
  <si>
    <t>MICA AUTO ADHERIBLE T/CARTA</t>
  </si>
  <si>
    <t>21100081-0068</t>
  </si>
  <si>
    <t>MICA AUTO ADHERIBLE T/OFICIO</t>
  </si>
  <si>
    <t>21100081-0069</t>
  </si>
  <si>
    <t>MICA PORTA DOCUMENTOS T/CARTA</t>
  </si>
  <si>
    <t>21100081-0071</t>
  </si>
  <si>
    <t>MICA PORTA DOCUMENTOS T/OFICIO</t>
  </si>
  <si>
    <t>21100081-0072</t>
  </si>
  <si>
    <t>MICA TERMICA P/CREDENCIALES</t>
  </si>
  <si>
    <t>21100081-0073</t>
  </si>
  <si>
    <t>PAPEL CONTAC</t>
  </si>
  <si>
    <t>21100081-0074</t>
  </si>
  <si>
    <t>PAPEL COUCHE ADHERIBLE 60 X 50 cms.</t>
  </si>
  <si>
    <t>21100081-0075</t>
  </si>
  <si>
    <t>PAPEL ENGOMADO (VARIOS)</t>
  </si>
  <si>
    <t>21100081-0076</t>
  </si>
  <si>
    <t>PAPEL ENGOMADO DE 3"</t>
  </si>
  <si>
    <t>21100081-0079</t>
  </si>
  <si>
    <t>ETIQUETA ADHESIVA  08 X 20</t>
  </si>
  <si>
    <t>21100081-0080</t>
  </si>
  <si>
    <t>ETIQUETA ADHESIVA  09 X 13</t>
  </si>
  <si>
    <t>21100081-0082</t>
  </si>
  <si>
    <t>ETIQUETA ADHESIVA  25 X 38</t>
  </si>
  <si>
    <t>21100081-0084</t>
  </si>
  <si>
    <t>CALCOMANIA IMPRESA</t>
  </si>
  <si>
    <t>21100081-0085</t>
  </si>
  <si>
    <t>MICA AUTO ADHERIBLE  .56 X 50  mts.</t>
  </si>
  <si>
    <t>21100081-0086</t>
  </si>
  <si>
    <t>ETIQUETA PROPILUX 7.6 X 2.4 cm.</t>
  </si>
  <si>
    <t>21100081-0090</t>
  </si>
  <si>
    <t>ETIQUETA P/ROTULAR (C.D.)</t>
  </si>
  <si>
    <t>21100081-0091</t>
  </si>
  <si>
    <t>MICA ADHESIVA</t>
  </si>
  <si>
    <t>21100081-0092</t>
  </si>
  <si>
    <t>ROLLOS DE ETIQUETAS AUTOADHERIBLES TIPO</t>
  </si>
  <si>
    <t>21100081-0096</t>
  </si>
  <si>
    <t>MICA TAMAÑO TARJETA CIRCULACION (10.0 X 14.5) COD. M130172 (BOLSA)</t>
  </si>
  <si>
    <t>21100081-0097</t>
  </si>
  <si>
    <t>ETIQUETA PARA IMPRESORA LASER</t>
  </si>
  <si>
    <t>21100081-0098</t>
  </si>
  <si>
    <t>ETIQUETA LASER-JET 1 X 4 2.5 X 10.2</t>
  </si>
  <si>
    <t>21100081-0099</t>
  </si>
  <si>
    <t>ETIQUETA LASER AUTOADHERIBLE PARA CD 5931</t>
  </si>
  <si>
    <t>21100081-0100</t>
  </si>
  <si>
    <t>MICA AUTOADHERIBLE 50 X 50 MTS.</t>
  </si>
  <si>
    <t>21100081-0101</t>
  </si>
  <si>
    <t>MICA PORTADOCUMENTO</t>
  </si>
  <si>
    <t>21100081-0103</t>
  </si>
  <si>
    <t>MICA PORTADOCUMENTOS T/C 3 ORIFICIOS</t>
  </si>
  <si>
    <t>21100081-0106</t>
  </si>
  <si>
    <t>21100081-0107</t>
  </si>
  <si>
    <t>ETIQUETYA AUTOADHERIBLE DE 102X51 MM DIAMETRO INTERNO DEL CARRETE DE 3"</t>
  </si>
  <si>
    <t>21100081-0109</t>
  </si>
  <si>
    <t>ETIQUETA ADHESIVA Nº 20 FILE</t>
  </si>
  <si>
    <t>21100081-0110</t>
  </si>
  <si>
    <t>ETIQUETA AUTOADHERIBLE PARA CODIGO DE BARRAS, UNO AL PASO 76 X 25 MM (IMP. ZEBRA)</t>
  </si>
  <si>
    <t>21100081-0111</t>
  </si>
  <si>
    <t>PAPEL TERMICO</t>
  </si>
  <si>
    <t>21100081-0113</t>
  </si>
  <si>
    <t>PLASTICO STRETCH DE 18 CAL 80 1300 PIES</t>
  </si>
  <si>
    <t>21100082-0001</t>
  </si>
  <si>
    <t>FILTROS P/CAFETERA C/100 (PAPEL FILTRO)</t>
  </si>
  <si>
    <t>21100082-0002</t>
  </si>
  <si>
    <t>FILTROS P/CAFETERA C/200 (PAPEL FILTRO)</t>
  </si>
  <si>
    <t>21100083-0001</t>
  </si>
  <si>
    <t>21100083-0007</t>
  </si>
  <si>
    <t>SERVILLETAS DESECHABLES 125 PiezaS</t>
  </si>
  <si>
    <t>21100083-0008</t>
  </si>
  <si>
    <t>SERVILLETAS DESECHABLES 250 PiezaS</t>
  </si>
  <si>
    <t>21100083-0009</t>
  </si>
  <si>
    <t>21100083-0013</t>
  </si>
  <si>
    <t>PAPEL PARA MANOS</t>
  </si>
  <si>
    <t>21100084-0001</t>
  </si>
  <si>
    <t>PAPEL KRAFT DE .90 X 125 mts.</t>
  </si>
  <si>
    <t>21100084-0002</t>
  </si>
  <si>
    <t>PAPEL SEMI-KRAFT DE 1.25 X 100 mts.</t>
  </si>
  <si>
    <t>21100084-0003</t>
  </si>
  <si>
    <t>PAPEL KRAFT DE 1.20 X 125 mts.</t>
  </si>
  <si>
    <t>21100084-0006</t>
  </si>
  <si>
    <t>PAPEL KRAFT</t>
  </si>
  <si>
    <t>21100084-0007</t>
  </si>
  <si>
    <t>PAPEL KRONALINE</t>
  </si>
  <si>
    <t>21100085-0001</t>
  </si>
  <si>
    <t>PAPEL AMATE</t>
  </si>
  <si>
    <t>21100085-0002</t>
  </si>
  <si>
    <t>PAPEL CAMBRIC</t>
  </si>
  <si>
    <t>21100085-0003</t>
  </si>
  <si>
    <t>PAPEL CASCARON</t>
  </si>
  <si>
    <t>21100085-0006</t>
  </si>
  <si>
    <t>PAPEL COUCHE T/CARTA</t>
  </si>
  <si>
    <t>21100085-0008</t>
  </si>
  <si>
    <t>PAPEL FLUORECENTE T/C COLORES</t>
  </si>
  <si>
    <t>21100085-0009</t>
  </si>
  <si>
    <t>PAPEL GLOSSY T/CARTA</t>
  </si>
  <si>
    <t>21100085-0010</t>
  </si>
  <si>
    <t>PAPEL ILUSTRACION</t>
  </si>
  <si>
    <t>21100085-0017</t>
  </si>
  <si>
    <t>PAPEL P V C</t>
  </si>
  <si>
    <t>21100085-0019</t>
  </si>
  <si>
    <t>PAPEL REVOLUCION T/CARTA</t>
  </si>
  <si>
    <t>21100085-0021</t>
  </si>
  <si>
    <t>PAPEL SATINADO T/CARTA</t>
  </si>
  <si>
    <t>21100085-0022</t>
  </si>
  <si>
    <t>PAPEL TERCIOPELO</t>
  </si>
  <si>
    <t>21100085-0105</t>
  </si>
  <si>
    <t>PAPEL CARTULINA T/C</t>
  </si>
  <si>
    <t>21100085-0106</t>
  </si>
  <si>
    <t>PAPEL IRIS</t>
  </si>
  <si>
    <t>21100086-0001</t>
  </si>
  <si>
    <t>PAPEL PARA ENVOLTURA</t>
  </si>
  <si>
    <t>21100087-0002</t>
  </si>
  <si>
    <t>PAPEL BOND .61 X 100 mts.</t>
  </si>
  <si>
    <t>21100087-0003</t>
  </si>
  <si>
    <t>PAPEL BOND .91 X 100 mts.</t>
  </si>
  <si>
    <t>21100087-0006</t>
  </si>
  <si>
    <t>PAPEL BOND 70 X  95</t>
  </si>
  <si>
    <t>21100087-0007</t>
  </si>
  <si>
    <t>PAPEL BOND 75 X 100</t>
  </si>
  <si>
    <t>21100087-0008</t>
  </si>
  <si>
    <t>PAPEL BOND 90 X 100</t>
  </si>
  <si>
    <t>21100087-0009</t>
  </si>
  <si>
    <t>PAPEL BOND 91 X  50</t>
  </si>
  <si>
    <t>21100087-0010</t>
  </si>
  <si>
    <t>PAPEL BOND 9.1 X 100</t>
  </si>
  <si>
    <t>21100087-0011</t>
  </si>
  <si>
    <t>PAPEL BOND T/CARTA</t>
  </si>
  <si>
    <t>21100087-0012</t>
  </si>
  <si>
    <t>PAPEL BOND T/CARTA ( COLOR )</t>
  </si>
  <si>
    <t>21100087-0013</t>
  </si>
  <si>
    <t>21100087-0014</t>
  </si>
  <si>
    <t>PAPEL BOND T/CARTA C/2000 hjs.</t>
  </si>
  <si>
    <t>21100087-0015</t>
  </si>
  <si>
    <t>21100087-0016</t>
  </si>
  <si>
    <t>PAPEL BOND T/DOBLE CARTA</t>
  </si>
  <si>
    <t>21100087-0017</t>
  </si>
  <si>
    <t>21100087-0018</t>
  </si>
  <si>
    <t>PAPEL BOND T/LEGAL</t>
  </si>
  <si>
    <t>21100087-0019</t>
  </si>
  <si>
    <t>PAPEL BOND T/OFICIO  C/2500 hjs.</t>
  </si>
  <si>
    <t>21100087-0020</t>
  </si>
  <si>
    <t>PAPEL BOND T/OFICIO  C/4000 hjs.</t>
  </si>
  <si>
    <t>21100087-0021</t>
  </si>
  <si>
    <t>21100087-0022</t>
  </si>
  <si>
    <t>PAPEL BOND T/OFICIO  C/5000 hjs.</t>
  </si>
  <si>
    <t>21100087-0024</t>
  </si>
  <si>
    <t>PAPEL FOTO BOND 8.5 X 14 .75</t>
  </si>
  <si>
    <t>21100087-0025</t>
  </si>
  <si>
    <t>PAPEL HELIOGRAFICO   .61 X 100 mts.</t>
  </si>
  <si>
    <t>21100087-0028</t>
  </si>
  <si>
    <t>PAPEL HELIOGRAFICO 1.07 X 50 mts.</t>
  </si>
  <si>
    <t>21100087-0029</t>
  </si>
  <si>
    <t>PAPEL HERCULENE .91 X 45.7</t>
  </si>
  <si>
    <t>21100087-0032</t>
  </si>
  <si>
    <t>PAPEL HEWLLET PACKARD ALTA CALIDAD</t>
  </si>
  <si>
    <t>21100087-0033</t>
  </si>
  <si>
    <t>PAPEL P/FOTOCOPIADORA 90 grs. C/500 hjs.</t>
  </si>
  <si>
    <t>21100087-0035</t>
  </si>
  <si>
    <t>PAPEL TRANSLUCENT PARA PLOTER HP</t>
  </si>
  <si>
    <t>21100087-0036</t>
  </si>
  <si>
    <t>PAPEL BOND T/OFICIO  C/2000 hjs.</t>
  </si>
  <si>
    <t>21100087-0039</t>
  </si>
  <si>
    <t>PAPEL BOND T/OFICIO</t>
  </si>
  <si>
    <t>21100087-0040</t>
  </si>
  <si>
    <t>PAPEL BOND T/LEGAL 500 HJS.</t>
  </si>
  <si>
    <t>21100087-0044</t>
  </si>
  <si>
    <t>PAPEL FHOTO GROSY T/C 21.6 X 27.9 CON 20 HJS.</t>
  </si>
  <si>
    <t>21100087-0046</t>
  </si>
  <si>
    <t>PAPEL P/PLOTTER</t>
  </si>
  <si>
    <t>21100088-0001</t>
  </si>
  <si>
    <t>BOLSA DE PAPEL C/ASA 33 X 22 GRANDE</t>
  </si>
  <si>
    <t>21100089-0001</t>
  </si>
  <si>
    <t>PAPELERA DE CARTON</t>
  </si>
  <si>
    <t>21100090-0001</t>
  </si>
  <si>
    <t>PEGAMENTO 5000 DE 1 lt.</t>
  </si>
  <si>
    <t>21100090-0002</t>
  </si>
  <si>
    <t>PEGAMENTO 5000 DE 21 ml.</t>
  </si>
  <si>
    <t>21100090-0003</t>
  </si>
  <si>
    <t>PEGAMENTO 5000 DE 250 ml.</t>
  </si>
  <si>
    <t>21100090-0005</t>
  </si>
  <si>
    <t>PEGAMENTO P/ENCUADERNACION 525 1 kg.</t>
  </si>
  <si>
    <t>21100090-0006</t>
  </si>
  <si>
    <t>PLASTI-ACERO</t>
  </si>
  <si>
    <t>21100090-0007</t>
  </si>
  <si>
    <t>PLASTI-LOKA</t>
  </si>
  <si>
    <t>21100091-0001</t>
  </si>
  <si>
    <t>21100092-0001</t>
  </si>
  <si>
    <t>AEROSOL SPRAYMOUNT 290 gr.</t>
  </si>
  <si>
    <t>21100092-0002</t>
  </si>
  <si>
    <t>GOMA LIQUIDA O'GLUE 50 ml.</t>
  </si>
  <si>
    <t>21100092-0004</t>
  </si>
  <si>
    <t>PEGAMENTO BLANCO 850   28 gr.</t>
  </si>
  <si>
    <t>21100092-0005</t>
  </si>
  <si>
    <t>PEGAMENTO BLANCO 850   30 gr.</t>
  </si>
  <si>
    <t>21100092-0006</t>
  </si>
  <si>
    <t>PEGAMENTO BLANCO 850  250 gr.</t>
  </si>
  <si>
    <t>21100092-0007</t>
  </si>
  <si>
    <t>PEGAMENTO BLANCO 850  500 gr.</t>
  </si>
  <si>
    <t>21100092-0008</t>
  </si>
  <si>
    <t>PEGAMENTO BLANCO 850 1 lt.</t>
  </si>
  <si>
    <t>21100092-0010</t>
  </si>
  <si>
    <t>PEGAMENTO DE CONTACTO PATTEX 1 Lt.</t>
  </si>
  <si>
    <t>21100092-0011</t>
  </si>
  <si>
    <t>PEGAMENTO DE CONTACTO TOP</t>
  </si>
  <si>
    <t>21100092-0013</t>
  </si>
  <si>
    <t>21100092-0014</t>
  </si>
  <si>
    <t>PEGAMENTO PARA UNICEL</t>
  </si>
  <si>
    <t>21100092-0015</t>
  </si>
  <si>
    <t>PEGAMENTO UHU   8 ml.</t>
  </si>
  <si>
    <t>21100092-0016</t>
  </si>
  <si>
    <t>PEGAMENTO UHU  33 ml.</t>
  </si>
  <si>
    <t>21100092-0017</t>
  </si>
  <si>
    <t>PEGAMENTO UHU 100 ml.</t>
  </si>
  <si>
    <t>21100092-0018</t>
  </si>
  <si>
    <t>PEGAMENTO UHU GRAPHIC</t>
  </si>
  <si>
    <t>21100092-0019</t>
  </si>
  <si>
    <t>PEGAMENTOS (VARIOS)</t>
  </si>
  <si>
    <t>21100092-0021</t>
  </si>
  <si>
    <t>PEGAMENTO UHU  50 ml.</t>
  </si>
  <si>
    <t>21100092-0022</t>
  </si>
  <si>
    <t>PEGAMENTO BLANCO 850 19 lt.</t>
  </si>
  <si>
    <t>21100093-0001</t>
  </si>
  <si>
    <t>ROLLO DE PELICULA P/FAX FQ-15CR</t>
  </si>
  <si>
    <t>21100093-0002</t>
  </si>
  <si>
    <t>ROLLO DE PELICULA P/FAX KXFA136A</t>
  </si>
  <si>
    <t>21100094-0001</t>
  </si>
  <si>
    <t>PERFORADORA DOBLE ORIFICIO</t>
  </si>
  <si>
    <t>21100094-0002</t>
  </si>
  <si>
    <t>PERFORADORA TRIPLE ORIFICIO (AJUSTABLE)</t>
  </si>
  <si>
    <t>21100094-0003</t>
  </si>
  <si>
    <t>PERFORADORA UN ORIFICIO</t>
  </si>
  <si>
    <t>21100094-0005</t>
  </si>
  <si>
    <t>PINZA PERFORADORA</t>
  </si>
  <si>
    <t>21100095-0001</t>
  </si>
  <si>
    <t>PINCEL</t>
  </si>
  <si>
    <t>29601001-0157</t>
  </si>
  <si>
    <t>TUBO DE ENFRIAMIENTO DE AGUA</t>
  </si>
  <si>
    <t>CONSUMIBLE-29601</t>
  </si>
  <si>
    <t>21100100-0001</t>
  </si>
  <si>
    <t>BOLIGRAFO Y PLUMA FUENTE</t>
  </si>
  <si>
    <t>21100100-0002</t>
  </si>
  <si>
    <t>PLUMA ZEBRA J. ROLLER</t>
  </si>
  <si>
    <t>21100100-0004</t>
  </si>
  <si>
    <t>SEÑALADOR P/PIZARRON TIPO PLUMA</t>
  </si>
  <si>
    <t>21100100-0005</t>
  </si>
  <si>
    <t>APUNTADOR LASER TIPO PLUMA</t>
  </si>
  <si>
    <t>21100101-0001</t>
  </si>
  <si>
    <t>PORTA CLIPS</t>
  </si>
  <si>
    <t>21100102-0001</t>
  </si>
  <si>
    <t>MICA PORTA GAFETE C/BROCHE</t>
  </si>
  <si>
    <t>21100102-0002</t>
  </si>
  <si>
    <t>MICA PORTA GAFETE S/BROCHE</t>
  </si>
  <si>
    <t>21100102-0003</t>
  </si>
  <si>
    <t>PORTAGAFETE DE IDENTIFICACION PLAST/ACRIL</t>
  </si>
  <si>
    <t>21100102-0004</t>
  </si>
  <si>
    <t>PORTA GAFETES TIPO YOYO</t>
  </si>
  <si>
    <t>21100103-0001</t>
  </si>
  <si>
    <t>21100104-0001</t>
  </si>
  <si>
    <t>PORTA LAPIZ</t>
  </si>
  <si>
    <t>21100105-0001</t>
  </si>
  <si>
    <t>PORTAMINAS y/o LAPICERO (VARIOS)</t>
  </si>
  <si>
    <t>21100105-0002</t>
  </si>
  <si>
    <t>PORTAMINAS y/o LAPICERO 0.5 m.m. (METAL)</t>
  </si>
  <si>
    <t>21100105-0003</t>
  </si>
  <si>
    <t>PORTAMINAS y/o LAPICERO 0.5 m.m. (PLASTIC</t>
  </si>
  <si>
    <t>21100105-0004</t>
  </si>
  <si>
    <t>PORTAMINAS y/o LAPICERO 0.7 m.m. (METAL)</t>
  </si>
  <si>
    <t>21100105-0005</t>
  </si>
  <si>
    <t>PORTAMINAS y/o LAPICERO 0.7 m.m. (PLASTIC</t>
  </si>
  <si>
    <t>21100107-0001</t>
  </si>
  <si>
    <t>FICHERO O TARJETERO EN ACRILICO C/GUIA</t>
  </si>
  <si>
    <t>21100107-0002</t>
  </si>
  <si>
    <t>PERSONIFICADOR EN ACRILICO</t>
  </si>
  <si>
    <t>21100107-0003</t>
  </si>
  <si>
    <t>PORTA TARJETAS</t>
  </si>
  <si>
    <t>21100107-0004</t>
  </si>
  <si>
    <t>PORTA TARJETA ACRILICO  3 X 5</t>
  </si>
  <si>
    <t>21100107-0007</t>
  </si>
  <si>
    <t>TARJETERO EN IMITACION PIEL</t>
  </si>
  <si>
    <t>21100107-0008</t>
  </si>
  <si>
    <t>TARJETERO T/ESQUELA</t>
  </si>
  <si>
    <t>21100107-0010</t>
  </si>
  <si>
    <t>TARJETERO ACRILICO 3 X 5 X 30</t>
  </si>
  <si>
    <t>21100107-0013</t>
  </si>
  <si>
    <t>TARJETERO ACRILICO 5 X 8 X 30</t>
  </si>
  <si>
    <t>21100107-0014</t>
  </si>
  <si>
    <t>TARJETERO ACRILICO P/ROLODEX CHICO</t>
  </si>
  <si>
    <t>21100107-0015</t>
  </si>
  <si>
    <t>TARJETERO ACRILICO P/ROLODEX GRANDE</t>
  </si>
  <si>
    <t>21100108-0001</t>
  </si>
  <si>
    <t>PORTA FOLDER</t>
  </si>
  <si>
    <t>21100108-0002</t>
  </si>
  <si>
    <t>PORTAFOLIO DE VINIL</t>
  </si>
  <si>
    <t>21100108-0003</t>
  </si>
  <si>
    <t>PORTAFOLIO DE MENSAJERO</t>
  </si>
  <si>
    <t>21100108-0005</t>
  </si>
  <si>
    <t>SACO DE NYLON (COSTAL, BULTO)</t>
  </si>
  <si>
    <t>21100109-0001</t>
  </si>
  <si>
    <t>PORTA PLANOS DE 7.5 X 1.10</t>
  </si>
  <si>
    <t>21100110-0005</t>
  </si>
  <si>
    <t>POSTE DE ALUMINIO DE 2 1/2"</t>
  </si>
  <si>
    <t>21100110-0006</t>
  </si>
  <si>
    <t>POSTE DE ALUMINIO DE 2"</t>
  </si>
  <si>
    <t>21100110-0010</t>
  </si>
  <si>
    <t>POSTE DE ALUMINIO DE 4"</t>
  </si>
  <si>
    <t>21100110-0012</t>
  </si>
  <si>
    <t>POSTE DE ALUMINIO DE 1 5/8"</t>
  </si>
  <si>
    <t>21100110-0015</t>
  </si>
  <si>
    <t>POSTES DE ALUMINIO DE 4 1/2</t>
  </si>
  <si>
    <t>21100111-0001</t>
  </si>
  <si>
    <t>MINAS ¾ PUNTILLAS 0.3 m.m.</t>
  </si>
  <si>
    <t>21100111-0002</t>
  </si>
  <si>
    <t>21100111-0003</t>
  </si>
  <si>
    <t>MINAS ¾ PUNTILLAS 0.7 m.m.</t>
  </si>
  <si>
    <t>21100112-0001</t>
  </si>
  <si>
    <t>CUBRE PUÑOS C/RESORTE</t>
  </si>
  <si>
    <t>21100113-0001</t>
  </si>
  <si>
    <t>REFUERZO ENGOMADO NYLON</t>
  </si>
  <si>
    <t>21100113-0002</t>
  </si>
  <si>
    <t>REFUERZO ENGOMADO TELA</t>
  </si>
  <si>
    <t>21100113-0003</t>
  </si>
  <si>
    <t>REFUERZO PARA PERFORACION</t>
  </si>
  <si>
    <t>21100114-0003</t>
  </si>
  <si>
    <t>REGLA DE MADERA  30 cm.</t>
  </si>
  <si>
    <t>21100114-0005</t>
  </si>
  <si>
    <t>REGLA DE MADERA  50 cm.</t>
  </si>
  <si>
    <t>21100114-0006</t>
  </si>
  <si>
    <t>REGLA DE MADERA  60 cm.</t>
  </si>
  <si>
    <t>21100114-0008</t>
  </si>
  <si>
    <t>REGLA DE PLASTICO  30 cm.</t>
  </si>
  <si>
    <t>21100114-0009</t>
  </si>
  <si>
    <t>REGLA DE PLASTICO  50 cm.</t>
  </si>
  <si>
    <t>21100114-0010</t>
  </si>
  <si>
    <t>REGLA DE PLASTICO  60 cm.</t>
  </si>
  <si>
    <t>21100114-0011</t>
  </si>
  <si>
    <t>REGLA METALICA   30cm.</t>
  </si>
  <si>
    <t>21100114-0014</t>
  </si>
  <si>
    <t>REGLA METALICA   50 cm.</t>
  </si>
  <si>
    <t>21100114-0015</t>
  </si>
  <si>
    <t>REGLA METALICA   60 cm.</t>
  </si>
  <si>
    <t>21100114-0016</t>
  </si>
  <si>
    <t>REGLA METALICA  100 cm.</t>
  </si>
  <si>
    <t>21100116-0001</t>
  </si>
  <si>
    <t>REPUESTO P/BOLIGRAFO (VARIOS)</t>
  </si>
  <si>
    <t>21100117-0001</t>
  </si>
  <si>
    <t>PAPEL P/SUMADORA</t>
  </si>
  <si>
    <t>21100118-0001</t>
  </si>
  <si>
    <t>DYMO</t>
  </si>
  <si>
    <t>21100120-0003</t>
  </si>
  <si>
    <t>SEPARADOR ALFABETICO T/CARTA</t>
  </si>
  <si>
    <t>21100120-0005</t>
  </si>
  <si>
    <t>SEPARADOR ALFABETICO T/OFICIO</t>
  </si>
  <si>
    <t>21100120-0006</t>
  </si>
  <si>
    <t>SEPARADOR BLANCO T/CARTA C/25 PZAS.</t>
  </si>
  <si>
    <t>21100120-0007</t>
  </si>
  <si>
    <t>SEPARADOR BLANCO T/CARTA C/5 PZAS.</t>
  </si>
  <si>
    <t>21100120-0008</t>
  </si>
  <si>
    <t>SEPARADOR BLANCO T/CARTA C/8 PZAS.</t>
  </si>
  <si>
    <t>21100120-0009</t>
  </si>
  <si>
    <t>21100120-0011</t>
  </si>
  <si>
    <t>SEPARADOR BLANCO T/ESQUELA C/5 PZAS.</t>
  </si>
  <si>
    <t>21100120-0013</t>
  </si>
  <si>
    <t>SEPARADOR BLANCO T/OFICIO C/5 PZAS.</t>
  </si>
  <si>
    <t>21100120-0014</t>
  </si>
  <si>
    <t>SEPARADOR CARTULINA PESTAÑA PLASTICO</t>
  </si>
  <si>
    <t>21100120-0015</t>
  </si>
  <si>
    <t>SEPARADOR DE ARCHIVO COLGANTE T/CARTA</t>
  </si>
  <si>
    <t>21100120-0016</t>
  </si>
  <si>
    <t>SEPARADOR DE ARCHIVO COLGANTE T/OFICIO</t>
  </si>
  <si>
    <t>21100120-0017</t>
  </si>
  <si>
    <t>SEPARADOR DE PLASTICO T/CARTA</t>
  </si>
  <si>
    <t>21100120-0019</t>
  </si>
  <si>
    <t>SEPARADOR DE PLASTICO T/OFICIO</t>
  </si>
  <si>
    <t>21100120-0020</t>
  </si>
  <si>
    <t>SEPARADOR OMNI-DEX C/12</t>
  </si>
  <si>
    <t>21100120-0021</t>
  </si>
  <si>
    <t>SEPARADORES PASTAS ACCODATA 14 7/8 X 11"</t>
  </si>
  <si>
    <t>21100120-0023</t>
  </si>
  <si>
    <t>21100120-0024</t>
  </si>
  <si>
    <t>SEPARADORES NUMERICO DE 10 POSICIONES</t>
  </si>
  <si>
    <t>21100120-0025</t>
  </si>
  <si>
    <t>SEPARADORES NUMERICOS DE 31 POSICIONES</t>
  </si>
  <si>
    <t>21100120-0026</t>
  </si>
  <si>
    <t>SEPARADOR DE CARTON CORRUGADO</t>
  </si>
  <si>
    <t>21100121-0001</t>
  </si>
  <si>
    <t>TARJETA KARDEX</t>
  </si>
  <si>
    <t>21100122-0001</t>
  </si>
  <si>
    <t>SOBRES AEREOS ( C/VENTANA)</t>
  </si>
  <si>
    <t>21100122-0002</t>
  </si>
  <si>
    <t>SOBRES AEREOS ( S/VENTANA)</t>
  </si>
  <si>
    <t>21100123-0001</t>
  </si>
  <si>
    <t>SOBRE BOLSA 30 X 40 CMS. S/IMP.</t>
  </si>
  <si>
    <t>21100123-0002</t>
  </si>
  <si>
    <t>21100123-0003</t>
  </si>
  <si>
    <t>SOBRE BOLSA T/CARTA S/IMP. C/HILO</t>
  </si>
  <si>
    <t>21100123-0004</t>
  </si>
  <si>
    <t>21100123-0005</t>
  </si>
  <si>
    <t>SOBRE BOLSA T/ESQUELA</t>
  </si>
  <si>
    <t>21100123-0006</t>
  </si>
  <si>
    <t>SOBRE BOLSA T/EXTRAOFICIO</t>
  </si>
  <si>
    <t>21100123-0007</t>
  </si>
  <si>
    <t>21100123-0008</t>
  </si>
  <si>
    <t>SOBRE BOLSA T/MEDIA CARTA S/IMP.</t>
  </si>
  <si>
    <t>21100123-0009</t>
  </si>
  <si>
    <t>SOBRE BOLSA T/OFICIO S/IMP.</t>
  </si>
  <si>
    <t>21100123-0010</t>
  </si>
  <si>
    <t>SOBRE BOLSA T/RADIOGRAFIA S/IMP.</t>
  </si>
  <si>
    <t>21100123-0011</t>
  </si>
  <si>
    <t>SOBRE OPALINA T/CARTA S/IMP.</t>
  </si>
  <si>
    <t>21100123-0012</t>
  </si>
  <si>
    <t>SOBRE OPALINA T/ESQUELA</t>
  </si>
  <si>
    <t>21100123-0013</t>
  </si>
  <si>
    <t>SOBRE OPALINA T/OFICIO</t>
  </si>
  <si>
    <t>21100123-0015</t>
  </si>
  <si>
    <t>SOBRE BOLSA T/OFICIO S/IMP. C/HILO</t>
  </si>
  <si>
    <t>21100123-0016</t>
  </si>
  <si>
    <t>SOBRE CELOFAN T/MEDIA CARTA</t>
  </si>
  <si>
    <t>21100123-0017</t>
  </si>
  <si>
    <t>SOBRE BLANCO T/OFICIO SIN IMPRESION</t>
  </si>
  <si>
    <t>21100123-0018</t>
  </si>
  <si>
    <t>SOBRES BOLSA TAMAÑO MINIS C/SOLAPA</t>
  </si>
  <si>
    <t>21100123-0019</t>
  </si>
  <si>
    <t>SOBRES OPALINA 12.5 X 18.5</t>
  </si>
  <si>
    <t>21100124-0001</t>
  </si>
  <si>
    <t>SOBRE BLANCO 15 X 22 S/IMPRESIÓN</t>
  </si>
  <si>
    <t>21100124-0002</t>
  </si>
  <si>
    <t>SOBRE BLANCO  9 X 16.5 S/IMPRESIÓN</t>
  </si>
  <si>
    <t>21100124-0003</t>
  </si>
  <si>
    <t>SOBRE BLANCO T/CARTA S/IMPRESIÓN</t>
  </si>
  <si>
    <t>21100124-0004</t>
  </si>
  <si>
    <t>SOBRE BLANCO T/OFICIO S/IMPRESIÓN</t>
  </si>
  <si>
    <t>21100124-0005</t>
  </si>
  <si>
    <t>SOBRE ORDINARIO T/CARTA C/VENTANA</t>
  </si>
  <si>
    <t>21100124-0006</t>
  </si>
  <si>
    <t>SOBRE ORDINARIO T/CARTA S/VENTANA</t>
  </si>
  <si>
    <t>21100124-0007</t>
  </si>
  <si>
    <t>SOBRE ORDINARIO T/OFICIO C/VENTANA</t>
  </si>
  <si>
    <t>21100124-0008</t>
  </si>
  <si>
    <t>SOBRE ORDINARIO T/OFICIO S/VENTANA</t>
  </si>
  <si>
    <t>21100124-0009</t>
  </si>
  <si>
    <t>SOBRE PAGO COIN S/IMP.</t>
  </si>
  <si>
    <t>21100124-0010</t>
  </si>
  <si>
    <t>SOBRE PORTA TARJETA S/IMP.</t>
  </si>
  <si>
    <t>21100124-0011</t>
  </si>
  <si>
    <t>SOBRE T/ MINISTRO</t>
  </si>
  <si>
    <t>21100124-0012</t>
  </si>
  <si>
    <t>SOBRES POSTALES S/IMP.</t>
  </si>
  <si>
    <t>21100125-0001</t>
  </si>
  <si>
    <t>TABLA PORTAPAPEL EN ACRILICO T/CARTA</t>
  </si>
  <si>
    <t>21100125-0002</t>
  </si>
  <si>
    <t>TABLA PORTAPAPEL EN ACRILICO T/OFICIO</t>
  </si>
  <si>
    <t>21100125-0003</t>
  </si>
  <si>
    <t>TABLA PORTAPAPEL EN MADERA T/CARTA</t>
  </si>
  <si>
    <t>21100125-0004</t>
  </si>
  <si>
    <t>TABLA PORTAPAPEL EN MADERA T/OFICIO</t>
  </si>
  <si>
    <t>21100125-0005</t>
  </si>
  <si>
    <t>TABLA DE APOYO T/CARTA</t>
  </si>
  <si>
    <t>21100126-0001</t>
  </si>
  <si>
    <t>TARJETA IMPRESA DE PRESENTACION</t>
  </si>
  <si>
    <t>21100126-0002</t>
  </si>
  <si>
    <t>21100126-0004</t>
  </si>
  <si>
    <t>TARJETA BRISTOL 3 X 5 RAYADA</t>
  </si>
  <si>
    <t>21100126-0005</t>
  </si>
  <si>
    <t>21100126-0007</t>
  </si>
  <si>
    <t>21100126-0010</t>
  </si>
  <si>
    <t>TARJETA BRISTOL DE 1/8</t>
  </si>
  <si>
    <t>21100126-0011</t>
  </si>
  <si>
    <t>TARJETA DE 1/2 CARTA</t>
  </si>
  <si>
    <t>21100126-0012</t>
  </si>
  <si>
    <t>TARJETA DE 1/4  DE CARTA</t>
  </si>
  <si>
    <t>21100126-0013</t>
  </si>
  <si>
    <t>TARJETA DE ALMACEN S/IMP.</t>
  </si>
  <si>
    <t>21100126-0016</t>
  </si>
  <si>
    <t>TARJETAS P/REGISTRO DE ASISTENCIA S/IMP.</t>
  </si>
  <si>
    <t>21100126-0017</t>
  </si>
  <si>
    <t>TARJETA BRISTOL 17 X 21 COLOR</t>
  </si>
  <si>
    <t>21100126-0063</t>
  </si>
  <si>
    <t>TARJETA EN CARTULINA OPALINA CON LOGO DEL IFE</t>
  </si>
  <si>
    <t>21100127-0001</t>
  </si>
  <si>
    <t>TIJERA DEL  # 4.5</t>
  </si>
  <si>
    <t>21100127-0002</t>
  </si>
  <si>
    <t>TIJERA DEL  # 5</t>
  </si>
  <si>
    <t>21100127-0003</t>
  </si>
  <si>
    <t>TIJERA DEL  # 6</t>
  </si>
  <si>
    <t>21100127-0004</t>
  </si>
  <si>
    <t>TIJERA DEL  # 7</t>
  </si>
  <si>
    <t>21100127-0005</t>
  </si>
  <si>
    <t>21100128-0003</t>
  </si>
  <si>
    <t>TINTA P/FOLIADOR</t>
  </si>
  <si>
    <t>21100128-0004</t>
  </si>
  <si>
    <t>TINTA P/SELLO DE GOMA CON APLICADOR</t>
  </si>
  <si>
    <t>21100128-0005</t>
  </si>
  <si>
    <t>TINTA PROTECTORA DE CHEQUE</t>
  </si>
  <si>
    <t>21100128-0007</t>
  </si>
  <si>
    <t>TINTA P/SELLO DE GOMA (AZUL)</t>
  </si>
  <si>
    <t>21100128-0008</t>
  </si>
  <si>
    <t>TINTA P/SELLO DE GOMA (ROJO)</t>
  </si>
  <si>
    <t>21100128-0009</t>
  </si>
  <si>
    <t>TINTA P/SELLO DE GOMA (NEGRO)</t>
  </si>
  <si>
    <t>21100129-0001</t>
  </si>
  <si>
    <t>TINTA CHINA ESCOLAR</t>
  </si>
  <si>
    <t>21100131-0001</t>
  </si>
  <si>
    <t>TRANSPORTADOR</t>
  </si>
  <si>
    <t>21100132-0001</t>
  </si>
  <si>
    <t>CUBIERTOS DESECHABLES C/100</t>
  </si>
  <si>
    <t>21100132-0002</t>
  </si>
  <si>
    <t>21100132-0003</t>
  </si>
  <si>
    <t>CUCHILLO DESECHABLE</t>
  </si>
  <si>
    <t>21100132-0004</t>
  </si>
  <si>
    <t>21100132-0005</t>
  </si>
  <si>
    <t>PLATO No. 12 O CHAROLA DE PLASTICO</t>
  </si>
  <si>
    <t>21100132-0006</t>
  </si>
  <si>
    <t>21100132-0007</t>
  </si>
  <si>
    <t>21100132-0008</t>
  </si>
  <si>
    <t>VASO DE PLASTICO DESECHABLE</t>
  </si>
  <si>
    <t>21100132-0009</t>
  </si>
  <si>
    <t>VASOS DE PAPEL (CONOS)</t>
  </si>
  <si>
    <t>21100134-0001</t>
  </si>
  <si>
    <t>GUIA ALFABETICA 3 X 5</t>
  </si>
  <si>
    <t>21100134-0003</t>
  </si>
  <si>
    <t>GUIA ALFABETICA T/CARTA</t>
  </si>
  <si>
    <t>21100134-0004</t>
  </si>
  <si>
    <t>GUIA ALFABETICA T/OFICIO</t>
  </si>
  <si>
    <t>21100134-0005</t>
  </si>
  <si>
    <t>INDICE TRANSPARENTE</t>
  </si>
  <si>
    <t>21101001-0001</t>
  </si>
  <si>
    <t>PRESENTADORES DE ACRILICO</t>
  </si>
  <si>
    <t>21101001-0002</t>
  </si>
  <si>
    <t>COJIN PARA HUELLA DIGITAL</t>
  </si>
  <si>
    <t>21101001-0003</t>
  </si>
  <si>
    <t>BOLSA DE PLASTICO</t>
  </si>
  <si>
    <t>21101001-0004</t>
  </si>
  <si>
    <t>GLOBO</t>
  </si>
  <si>
    <t>21101001-0005</t>
  </si>
  <si>
    <t>FOLIADOR 8 DIGITOS</t>
  </si>
  <si>
    <t>21101001-0006</t>
  </si>
  <si>
    <t>MARCADOR TINTA PERMANENTE</t>
  </si>
  <si>
    <t>21101001-0007</t>
  </si>
  <si>
    <t>SEPARADOR DE HOJAS</t>
  </si>
  <si>
    <t>21101001-0008</t>
  </si>
  <si>
    <t>21101001-0009</t>
  </si>
  <si>
    <t>21101001-0010</t>
  </si>
  <si>
    <t>FOLDER T/O CON BROCHE DE PALANCA</t>
  </si>
  <si>
    <t>21101001-0011</t>
  </si>
  <si>
    <t>21101001-0012</t>
  </si>
  <si>
    <t>21101001-0013</t>
  </si>
  <si>
    <t>ESPIRAL PARA ENGARGOLAR</t>
  </si>
  <si>
    <t>21101001-0014</t>
  </si>
  <si>
    <t>PAPEL TRANSFER</t>
  </si>
  <si>
    <t>21101001-0015</t>
  </si>
  <si>
    <t>TAPA PARA VASO TERMICO</t>
  </si>
  <si>
    <t>21101001-0016</t>
  </si>
  <si>
    <t>21101001-0017</t>
  </si>
  <si>
    <t>PELICULA PLASTICA POLIESTRECH</t>
  </si>
  <si>
    <t>21101001-0020</t>
  </si>
  <si>
    <t>MICA TERMICA TC</t>
  </si>
  <si>
    <t>21101001-0021</t>
  </si>
  <si>
    <t>ENMICADORA - GASTO</t>
  </si>
  <si>
    <t>21101001-0022</t>
  </si>
  <si>
    <t>TRITURADORA DE PAPEL - GASTO</t>
  </si>
  <si>
    <t>21101001-0023</t>
  </si>
  <si>
    <t>GUILLOTINA - GASTO</t>
  </si>
  <si>
    <t>21101001-0024</t>
  </si>
  <si>
    <t>ENGARGOLADORA - GASTO</t>
  </si>
  <si>
    <t>21101001-0025</t>
  </si>
  <si>
    <t>ARILLO METALICO 3/8"</t>
  </si>
  <si>
    <t>21101001-0026</t>
  </si>
  <si>
    <t>ARILLO METALICO 5/16"</t>
  </si>
  <si>
    <t>21101001-0027</t>
  </si>
  <si>
    <t>ARILLO METALICO 7/16"</t>
  </si>
  <si>
    <t>21101001-0028</t>
  </si>
  <si>
    <t>ARILLO METALICO 7/8"</t>
  </si>
  <si>
    <t>21101001-0029</t>
  </si>
  <si>
    <t>ARILLO METALICO 9/16"</t>
  </si>
  <si>
    <t>21101001-0030</t>
  </si>
  <si>
    <t>MINI-BANDERA</t>
  </si>
  <si>
    <t>21101001-0031</t>
  </si>
  <si>
    <t>MINI-BANDERA TIPO FLECHA</t>
  </si>
  <si>
    <t>21101001-0032</t>
  </si>
  <si>
    <t>CARPETA DE 3 ARGOLLAS T/C 1/2"</t>
  </si>
  <si>
    <t>21101001-0033</t>
  </si>
  <si>
    <t>CARPETA DE 3 ARGOLLAS T/C CARTA 2"</t>
  </si>
  <si>
    <t>21101001-0034</t>
  </si>
  <si>
    <t>CARPETA PRESSBORAD T/O CON BROCHE</t>
  </si>
  <si>
    <t>21101001-0035</t>
  </si>
  <si>
    <t>CARTULINA OPALINA T/C</t>
  </si>
  <si>
    <t>21101001-0036</t>
  </si>
  <si>
    <t>ESTILOGRAFO 0.10</t>
  </si>
  <si>
    <t>21101001-0037</t>
  </si>
  <si>
    <t>ETIQUETA ADHESIVA 1/2" X 1 3/4"</t>
  </si>
  <si>
    <t>21101001-0038</t>
  </si>
  <si>
    <t>ETIQUETA LASER AUTOADHERIBLE 5163-A</t>
  </si>
  <si>
    <t>21101001-0039</t>
  </si>
  <si>
    <t>ETIQUETA LASER AUTOADHERIBLE 5163-J</t>
  </si>
  <si>
    <t>21101001-0040</t>
  </si>
  <si>
    <t>ETIQUETA LASER AUTOADHERIBLE 5164-A</t>
  </si>
  <si>
    <t>21101001-0041</t>
  </si>
  <si>
    <t>ETIQUETA LASER AUTOADHERIBLE 5164-J</t>
  </si>
  <si>
    <t>21101001-0042</t>
  </si>
  <si>
    <t>ETIQUETA LASER AUTOADHERIBLE 5165-A</t>
  </si>
  <si>
    <t>21101001-0043</t>
  </si>
  <si>
    <t>ETIQUETA LASER AUTOADHERIBLE 5165-J</t>
  </si>
  <si>
    <t>21101001-0044</t>
  </si>
  <si>
    <t>ETIQUETA LASER AUTOADHERIBLE 5261-A</t>
  </si>
  <si>
    <t>21101001-0045</t>
  </si>
  <si>
    <t>ETIQUETA LASER AUTOADHERIBLE 5261-J</t>
  </si>
  <si>
    <t>21101001-0046</t>
  </si>
  <si>
    <t>ETIQUETA LASER AUTOADHERIBLE 5262-A</t>
  </si>
  <si>
    <t>21101001-0047</t>
  </si>
  <si>
    <t>ETIQUETA LASER AUTOADHERIBLE 5262-J</t>
  </si>
  <si>
    <t>21101001-0048</t>
  </si>
  <si>
    <t>ETIQUETA PARA ROTULAR CDs 5931-A</t>
  </si>
  <si>
    <t>21101001-0049</t>
  </si>
  <si>
    <t>ETIQUETA PARA ROTULAR CDs 5931-J</t>
  </si>
  <si>
    <t>21101001-0050</t>
  </si>
  <si>
    <t>FOLDER COLGANTE T/O</t>
  </si>
  <si>
    <t>21101001-0051</t>
  </si>
  <si>
    <t>GRAPA 9/16</t>
  </si>
  <si>
    <t>21101001-0052</t>
  </si>
  <si>
    <t>21101001-0053</t>
  </si>
  <si>
    <t>LIGAS 16</t>
  </si>
  <si>
    <t>21101001-0054</t>
  </si>
  <si>
    <t>PAPEL PARA PLOTTER 91 X 45.7</t>
  </si>
  <si>
    <t>21101001-0055</t>
  </si>
  <si>
    <t>PLUMIN ROLLER 0.5</t>
  </si>
  <si>
    <t>21101001-0056</t>
  </si>
  <si>
    <t>POSTE DE ALUMINIO 1"</t>
  </si>
  <si>
    <t>21101001-0057</t>
  </si>
  <si>
    <t>POSTE DE ALUMINIO 3"</t>
  </si>
  <si>
    <t>21101001-0058</t>
  </si>
  <si>
    <t>REGISTRADOR DE ARCHIVO T/E</t>
  </si>
  <si>
    <t>21101001-0059</t>
  </si>
  <si>
    <t>21101001-0060</t>
  </si>
  <si>
    <t>SEPARADOR NUMERICO DE HOJAS</t>
  </si>
  <si>
    <t>21101001-0061</t>
  </si>
  <si>
    <t>SOBRE BOLSA T/O</t>
  </si>
  <si>
    <t>21101001-0062</t>
  </si>
  <si>
    <t>SOBRE BOLSA T/E</t>
  </si>
  <si>
    <t>21101001-0063</t>
  </si>
  <si>
    <t>SOBRE BOLSA T/C</t>
  </si>
  <si>
    <t>21101001-0064</t>
  </si>
  <si>
    <t>SOBRE BOLSA T/DC</t>
  </si>
  <si>
    <t>21101001-0065</t>
  </si>
  <si>
    <t>TARJETA DE CARTULINA 5 X 8</t>
  </si>
  <si>
    <t>21101001-0066</t>
  </si>
  <si>
    <t>SUJETADOR DE DOCUMENTOS T/CH</t>
  </si>
  <si>
    <t>21101001-0067</t>
  </si>
  <si>
    <t>SUJETADOR DE DOCUMENTOS T/G</t>
  </si>
  <si>
    <t>21101001-0068</t>
  </si>
  <si>
    <t>PEGAMENTO DE CONTACTO 5GR</t>
  </si>
  <si>
    <t>21101001-0069</t>
  </si>
  <si>
    <t>PEGAMENTO SUPER 77</t>
  </si>
  <si>
    <t>21101001-0070</t>
  </si>
  <si>
    <t>PAPEL COUCHE T/C</t>
  </si>
  <si>
    <t>21101001-0071</t>
  </si>
  <si>
    <t>CAJA DE CARTON CORRUGADO 52X52X52</t>
  </si>
  <si>
    <t>21101001-0072</t>
  </si>
  <si>
    <t>SUMADORA</t>
  </si>
  <si>
    <t>21101001-0073</t>
  </si>
  <si>
    <t>MOTOR PARA ENMICADORA</t>
  </si>
  <si>
    <t>21101001-0074</t>
  </si>
  <si>
    <t>MINI ALMOHADILLA TAMPON PARA HUELLAS DACTILARES</t>
  </si>
  <si>
    <t>21101001-0075</t>
  </si>
  <si>
    <t>PAPEL CELOFAN</t>
  </si>
  <si>
    <t>21101001-0076</t>
  </si>
  <si>
    <t>21101001-0077</t>
  </si>
  <si>
    <t>CINTA PARA REGALO</t>
  </si>
  <si>
    <t>21101001-0078</t>
  </si>
  <si>
    <t>ESCRIBAFOLIO</t>
  </si>
  <si>
    <t>21101001-0079</t>
  </si>
  <si>
    <t>CARTULINA OPALINA T/O</t>
  </si>
  <si>
    <t>21101001-0080</t>
  </si>
  <si>
    <t>PAPEL BOND T/C COLOR</t>
  </si>
  <si>
    <t>21101001-0082</t>
  </si>
  <si>
    <t>PAPEL OPALINA T/C</t>
  </si>
  <si>
    <t>21101001-0083</t>
  </si>
  <si>
    <t>PAPEL OPALINA T/O</t>
  </si>
  <si>
    <t>21101001-0084</t>
  </si>
  <si>
    <t>PAPEL LIBRE DE ACIDO</t>
  </si>
  <si>
    <t>21101001-0085</t>
  </si>
  <si>
    <t>21101001-0086</t>
  </si>
  <si>
    <t>FOLDER T/C</t>
  </si>
  <si>
    <t>21101001-0087</t>
  </si>
  <si>
    <t>21101001-0088</t>
  </si>
  <si>
    <t>PAPEL AUTOADHERIBLE</t>
  </si>
  <si>
    <t>21101001-0089</t>
  </si>
  <si>
    <t>MARCO DE PLASTICO</t>
  </si>
  <si>
    <t>21101001-0090</t>
  </si>
  <si>
    <t>PLASTILINA</t>
  </si>
  <si>
    <t>21101001-0091</t>
  </si>
  <si>
    <t>CUBIERTA PLASTIFICADA</t>
  </si>
  <si>
    <t>21101001-0092</t>
  </si>
  <si>
    <t>KERATOL - TELA PARA EMPASTAR</t>
  </si>
  <si>
    <t>21101001-0093</t>
  </si>
  <si>
    <t>CINTA DELIMITADORA</t>
  </si>
  <si>
    <t>21101001-0094</t>
  </si>
  <si>
    <t>PISAPAPEL</t>
  </si>
  <si>
    <t>21101001-0095</t>
  </si>
  <si>
    <t>POSTE DE ALUMINIO 1/4</t>
  </si>
  <si>
    <t>21101001-0096</t>
  </si>
  <si>
    <t>POSTE DE ALUMINIO 1/2</t>
  </si>
  <si>
    <t>21101001-0097</t>
  </si>
  <si>
    <t>POSTE DE ALUMINIO 3/4</t>
  </si>
  <si>
    <t>21101001-0098</t>
  </si>
  <si>
    <t>MALETIN</t>
  </si>
  <si>
    <t>21101001-0099</t>
  </si>
  <si>
    <t>PLASTICO PARA EMPLAYAR</t>
  </si>
  <si>
    <t>21101001-0100</t>
  </si>
  <si>
    <t>ARILLO METALICO DOBLE PARA ENGARGOLAR 3/4</t>
  </si>
  <si>
    <t>21101001-0101</t>
  </si>
  <si>
    <t>BLOCK DE NOTAS POST-IT  N 653</t>
  </si>
  <si>
    <t>21101001-0102</t>
  </si>
  <si>
    <t>BLOCK DE NOTAS POST-IT  N 654</t>
  </si>
  <si>
    <t>21101001-0103</t>
  </si>
  <si>
    <t>BLOCK DE NOTAS POST-IT  N 656</t>
  </si>
  <si>
    <t>21101001-0104</t>
  </si>
  <si>
    <t>BOLIGRAFO ENERGEL DX AZUL PUNTO FINO</t>
  </si>
  <si>
    <t>21101001-0105</t>
  </si>
  <si>
    <t>BOLIGRAFO ENERGEL DX ROJO PUNTO FINO</t>
  </si>
  <si>
    <t>21101001-0106</t>
  </si>
  <si>
    <t>BOLIGRAFO EYE MICRO UB 150 TINTA AZUL</t>
  </si>
  <si>
    <t>21101001-0107</t>
  </si>
  <si>
    <t>BOLIGRAFO EYE MICRO UB 150 TINTA NEGRA</t>
  </si>
  <si>
    <t>21101001-0108</t>
  </si>
  <si>
    <t>BOLIGRAFO EYE MICRO UB 150 TINTA ROJA</t>
  </si>
  <si>
    <t>21101001-0109</t>
  </si>
  <si>
    <t>CAJA DE ARCHIVO MUERTO T/ESPECIAL 50 X 52 X 52</t>
  </si>
  <si>
    <t>21101001-0110</t>
  </si>
  <si>
    <t>CARPETA DE 3 ARGOLLAS DE 1 1/2 TC ARILLO EN D</t>
  </si>
  <si>
    <t>21101001-0111</t>
  </si>
  <si>
    <t>CARPETA DE 3 ARGOLLAS DE 1 TC ARILLO EN D</t>
  </si>
  <si>
    <t>21101001-0112</t>
  </si>
  <si>
    <t>CARPETA DE 3 ARGOLLAS DE 1/2 TC ARILLO EN O</t>
  </si>
  <si>
    <t>21101001-0113</t>
  </si>
  <si>
    <t>CARPETA DE 3 ARGOLLAS DE 2 TC ARILLO EN D</t>
  </si>
  <si>
    <t>21101001-0114</t>
  </si>
  <si>
    <t>CARPETA DE 3 ARGOLLAS DE 3 TC ARILLO EN D</t>
  </si>
  <si>
    <t>21101001-0115</t>
  </si>
  <si>
    <t>CARPETA PRESSBORAD T/C CON BROCHE C AZUL</t>
  </si>
  <si>
    <t>21101001-0116</t>
  </si>
  <si>
    <t>CARPETA PRESSBORAD T/O CON BROCHE C AZUL</t>
  </si>
  <si>
    <t>21101001-0117</t>
  </si>
  <si>
    <t>CARTULINA OPALINA T/C  BLANCO</t>
  </si>
  <si>
    <t>21101001-0118</t>
  </si>
  <si>
    <t>DEDAL DE HULE N 11</t>
  </si>
  <si>
    <t>21101001-0119</t>
  </si>
  <si>
    <t>DEDAL DE HULE N 11.5</t>
  </si>
  <si>
    <t>21101001-0120</t>
  </si>
  <si>
    <t>DEDAL DE HULE N 12</t>
  </si>
  <si>
    <t>21101001-0121</t>
  </si>
  <si>
    <t>ETIQUETA AUTOADHERIBLE  AVERY TRANSPARENTE 5667</t>
  </si>
  <si>
    <t>21101001-0122</t>
  </si>
  <si>
    <t>ETIQUETA AUTOADHERIBLE AVERY 5160</t>
  </si>
  <si>
    <t>21101001-0123</t>
  </si>
  <si>
    <t>GRAPAS 13/16</t>
  </si>
  <si>
    <t>21101001-0124</t>
  </si>
  <si>
    <t>LAPIZ DE COLOR VERITHIN ROJO</t>
  </si>
  <si>
    <t>21101001-0125</t>
  </si>
  <si>
    <t>MARCA TEXTO FLUORESCENTE PUNTA BISELADA AMARILLO</t>
  </si>
  <si>
    <t>21101001-0126</t>
  </si>
  <si>
    <t>MARCA TEXTO FLUORESCENTE PUNTA BISELADA VERDE</t>
  </si>
  <si>
    <t>21101001-0127</t>
  </si>
  <si>
    <t>PAPEL BOND T/CARTA 75 GRS C/5000 H</t>
  </si>
  <si>
    <t>21101001-0128</t>
  </si>
  <si>
    <t>PLUMIN PUNTO METALICO ROLLER GRIP TINTA AZUL 0.7</t>
  </si>
  <si>
    <t>21101001-0129</t>
  </si>
  <si>
    <t>POSTE DE ALUMINIO 3 1/2 100 PZAS</t>
  </si>
  <si>
    <t>21101001-0130</t>
  </si>
  <si>
    <t>QUITA GRAPAS VERTICAL</t>
  </si>
  <si>
    <t>21101001-0131</t>
  </si>
  <si>
    <t>SEPARADOR EN CARTULINA BRISTOL TC PESTAÑA DE COLOR S/N 10 PZAS</t>
  </si>
  <si>
    <t>21101001-0132</t>
  </si>
  <si>
    <t>SEPARADOR EN CARTULINA BRISTOL TC PESTAÑA DE COLOR S/N 15 PZAS</t>
  </si>
  <si>
    <t>21101001-0133</t>
  </si>
  <si>
    <t>SEPARADOR EN CARTULINA BRISTOL TC PESTAÑA DE COLOR S/N 5 PZAS</t>
  </si>
  <si>
    <t>21101001-0134</t>
  </si>
  <si>
    <t>SOBRE BOLSA BLANCO TAMAÑO RADIOGRAFIA S/HILO</t>
  </si>
  <si>
    <t>21101001-0135</t>
  </si>
  <si>
    <t>CATALOGO PANTONE</t>
  </si>
  <si>
    <t>21101001-0136</t>
  </si>
  <si>
    <t>CARTULINA PRIMAVERA</t>
  </si>
  <si>
    <t>21101001-0137</t>
  </si>
  <si>
    <t>PRESENTADOR INALAMBRICO CON PANTALLA LCD Y PUNTERO LASER</t>
  </si>
  <si>
    <t>21101001-0138</t>
  </si>
  <si>
    <t>PORTA-CARTEL DE ACRILICO</t>
  </si>
  <si>
    <t>21101001-0139</t>
  </si>
  <si>
    <t>CAJA DE POLIPROPILENO</t>
  </si>
  <si>
    <t>21101001-0140</t>
  </si>
  <si>
    <t>PIZARRON DE CORCHO - GASTO</t>
  </si>
  <si>
    <t>21101001-0144</t>
  </si>
  <si>
    <t>BILLETES DE JUGUETE</t>
  </si>
  <si>
    <t>21101001-0145</t>
  </si>
  <si>
    <t>CALCULADORA ELECTRICA - GASTO</t>
  </si>
  <si>
    <t>21101001-0147</t>
  </si>
  <si>
    <t>BASE PORTA URNAS</t>
  </si>
  <si>
    <t>21101001-0148</t>
  </si>
  <si>
    <t>CUADERNO TIPO FRANCES</t>
  </si>
  <si>
    <t>21101001-0149</t>
  </si>
  <si>
    <t>ATRIL AJUSTABLE PARA LIBRO</t>
  </si>
  <si>
    <t>21101001-0150</t>
  </si>
  <si>
    <t>DESPACHADOR DE CLIP</t>
  </si>
  <si>
    <t>21101001-0151</t>
  </si>
  <si>
    <t>LAPICERA</t>
  </si>
  <si>
    <t>21101001-0152</t>
  </si>
  <si>
    <t>ORGANIZADOR DE PAPELES</t>
  </si>
  <si>
    <t>21101001-0153</t>
  </si>
  <si>
    <t>SEPARADORES VARIOS</t>
  </si>
  <si>
    <t>21101001-0154</t>
  </si>
  <si>
    <t>SERVILLETAS DESECHABLES 6000 PZAS</t>
  </si>
  <si>
    <t>21101001-0155</t>
  </si>
  <si>
    <t>SUJETADOR DE DOCUMENTOS PRES JUMBO</t>
  </si>
  <si>
    <t>21101001-0156</t>
  </si>
  <si>
    <t>SEGUROS</t>
  </si>
  <si>
    <t>21101001-0157</t>
  </si>
  <si>
    <t>MICA TERMICA 90X135 POSTAL</t>
  </si>
  <si>
    <t>21101001-0158</t>
  </si>
  <si>
    <t>TARJETA RAYADA 5X8</t>
  </si>
  <si>
    <t>21101001-0159</t>
  </si>
  <si>
    <t>TARJETA RAYADA 4X6</t>
  </si>
  <si>
    <t>21101001-0160</t>
  </si>
  <si>
    <t>PINTURA INFLABLE</t>
  </si>
  <si>
    <t>21101001-0163</t>
  </si>
  <si>
    <t>PAPEL CAPLE</t>
  </si>
  <si>
    <t>21101001-0164</t>
  </si>
  <si>
    <t>GOMA DE BORRAR</t>
  </si>
  <si>
    <t>21101001-0165</t>
  </si>
  <si>
    <t>CINTA MAGICA</t>
  </si>
  <si>
    <t>21101001-0166</t>
  </si>
  <si>
    <t>21101001-0167</t>
  </si>
  <si>
    <t>CUBIERTA PARA PARA ENGARGOLAR TIPO CANADA T/C</t>
  </si>
  <si>
    <t>21101001-0168</t>
  </si>
  <si>
    <t>ILUMINADOR TIPO LINTERNA PARA CUENTA HILOS</t>
  </si>
  <si>
    <t>21101001-0169</t>
  </si>
  <si>
    <t>21101001-0170</t>
  </si>
  <si>
    <t>PASTA O CUBIERTA PARA ENGARGOLAR T/O</t>
  </si>
  <si>
    <t>21101001-0171</t>
  </si>
  <si>
    <t>PAÑUELOS DESECHABLES</t>
  </si>
  <si>
    <t>21101001-0172</t>
  </si>
  <si>
    <t>COMBO DE SERVILLETAS DESECHABLES - VARIOS PACK</t>
  </si>
  <si>
    <t>21101001-0173</t>
  </si>
  <si>
    <t>21101001-0174</t>
  </si>
  <si>
    <t>SELLO ESTANDAR PARA ACUSE - SIN CARACTERISTICAS RELACIONADAS AL INE</t>
  </si>
  <si>
    <t>21101001-0175</t>
  </si>
  <si>
    <t>21101001-0176</t>
  </si>
  <si>
    <t>LAPIZ</t>
  </si>
  <si>
    <t>21101001-0177</t>
  </si>
  <si>
    <t>ETIQUETA BRAILLE</t>
  </si>
  <si>
    <t>21101001-0178</t>
  </si>
  <si>
    <t>CUCHARA SOPERA DESECHABLE</t>
  </si>
  <si>
    <t>21101001-0179</t>
  </si>
  <si>
    <t>CHAROLA DE UNICEL</t>
  </si>
  <si>
    <t>21101001-0180</t>
  </si>
  <si>
    <t>PLASTICO CON BURBUJA POLIBURBUJA</t>
  </si>
  <si>
    <t>21101001-0181</t>
  </si>
  <si>
    <t>CARTON CORRUGADO</t>
  </si>
  <si>
    <t>21101001-0182</t>
  </si>
  <si>
    <t>GRAPA 23/15</t>
  </si>
  <si>
    <t>21101001-0183</t>
  </si>
  <si>
    <t>GRAPA 23/10</t>
  </si>
  <si>
    <t>21101001-0184</t>
  </si>
  <si>
    <t>GRAPA 23/08</t>
  </si>
  <si>
    <t>21101001-0185</t>
  </si>
  <si>
    <t>ARGOLLA SUJETA-DOCUMENTOS</t>
  </si>
  <si>
    <t>21101001-0186</t>
  </si>
  <si>
    <t>21101001-0187</t>
  </si>
  <si>
    <t>VASO TERMICO DESECHABLE</t>
  </si>
  <si>
    <t>21101001-0188</t>
  </si>
  <si>
    <t>PLANEADOR DE ESCRITORIO</t>
  </si>
  <si>
    <t>21101001-0189</t>
  </si>
  <si>
    <t>ETIQUETAS PARA LLAVES</t>
  </si>
  <si>
    <t>21101001-0190</t>
  </si>
  <si>
    <t>JENGA - JUEGO DE MESA</t>
  </si>
  <si>
    <t>21101001-0191</t>
  </si>
  <si>
    <t>GLOBO SERPENTINA</t>
  </si>
  <si>
    <t>21101001-0192</t>
  </si>
  <si>
    <t>PAPEL LUSTRE</t>
  </si>
  <si>
    <t>21101001-0193</t>
  </si>
  <si>
    <t>CRAYOLA C/24</t>
  </si>
  <si>
    <t>21101001-0194</t>
  </si>
  <si>
    <t>BOLSA DE PLASTICO TRANSPARENTE 90 X 120</t>
  </si>
  <si>
    <t>21101001-0195</t>
  </si>
  <si>
    <t>CARPETA PORTA DIPLOMA</t>
  </si>
  <si>
    <t>21101001-0196</t>
  </si>
  <si>
    <t>BOLSA CON CIERRE HERMETICO</t>
  </si>
  <si>
    <t>21101001-0198</t>
  </si>
  <si>
    <t>TINTA PARA SELLO DE GOMA VERDE</t>
  </si>
  <si>
    <t>21101001-0199</t>
  </si>
  <si>
    <t>CARTUCHO DE CINTA PARA RELOJ CHECADOR</t>
  </si>
  <si>
    <t>21101001-0200</t>
  </si>
  <si>
    <t>PAPEL MARQUILLA</t>
  </si>
  <si>
    <t>21101001-0201</t>
  </si>
  <si>
    <t>ESTUCHE DE ACUARELA</t>
  </si>
  <si>
    <t>21101001-0202</t>
  </si>
  <si>
    <t>CUADRO DE ESPUMA CON PEGAMENTO PARA MONTAJE</t>
  </si>
  <si>
    <t>21101001-0203</t>
  </si>
  <si>
    <t>PIZARRON DE CORCHO 45 x 60 - GASTO</t>
  </si>
  <si>
    <t>21101001-0204</t>
  </si>
  <si>
    <t>CARPETA CON DIVISIONES MOD P5090</t>
  </si>
  <si>
    <t>21101001-0205</t>
  </si>
  <si>
    <t>MARBETE DE CARTULINA REFORZADO</t>
  </si>
  <si>
    <t>21101001-0206</t>
  </si>
  <si>
    <t>MICA TERMICA 11.5 X 17.5 MOD 1219</t>
  </si>
  <si>
    <t>21101001-0207</t>
  </si>
  <si>
    <t>PAPEL BOND TC PAQ CON 100 HOJAS COLOR ROSA MEXICANO</t>
  </si>
  <si>
    <t>21101001-0208</t>
  </si>
  <si>
    <t>BOLIGRAFO DE GEL MOD BL17A NEGRO</t>
  </si>
  <si>
    <t>21101001-0209</t>
  </si>
  <si>
    <t>BOLIGRAFO DE GEL MOD BL17A AZUL</t>
  </si>
  <si>
    <t>21101001-0210</t>
  </si>
  <si>
    <t>ETIQUETA AUTOADHERIBLE 3.25 X 1.09 PULGADAS</t>
  </si>
  <si>
    <t>21101001-0211</t>
  </si>
  <si>
    <t>PROTECTOR DE HOJAS T/C COLOR MARRON</t>
  </si>
  <si>
    <t>21101001-0212</t>
  </si>
  <si>
    <t>PAPEL OPALINA 70 X 95 CM</t>
  </si>
  <si>
    <t>21101001-0213</t>
  </si>
  <si>
    <t>PAPEL BOND TC PAQ CON 100 HOJAS COLOR MARRON</t>
  </si>
  <si>
    <t>21101001-0214</t>
  </si>
  <si>
    <t>ETIQUETA CIRCULAR COLOR ROSA</t>
  </si>
  <si>
    <t>21101001-0215</t>
  </si>
  <si>
    <t>CARTULINA DE OPALINA PAQ 100 PIEZAS</t>
  </si>
  <si>
    <t>21101001-0216</t>
  </si>
  <si>
    <t>SELLO ESTANDAR CON LEYENDA DE CANCELADO - SIN CARACTERISTICAS RELACIONADAS AL INE</t>
  </si>
  <si>
    <t>21101001-0217</t>
  </si>
  <si>
    <t>21101001-0218</t>
  </si>
  <si>
    <t>21101001-0219</t>
  </si>
  <si>
    <t>PROTECTOR DE HOJA T/O</t>
  </si>
  <si>
    <t>21101001-0220</t>
  </si>
  <si>
    <t>SELLO ESTANDAR CON LEYENDA DE INUTILIZADO - SIN CARACTERISTICAS RELACIONADAS AL INE</t>
  </si>
  <si>
    <t>21101001-0221</t>
  </si>
  <si>
    <t>PORTAGLOBO</t>
  </si>
  <si>
    <t>21101001-0222</t>
  </si>
  <si>
    <t>21101001-0223</t>
  </si>
  <si>
    <t>BASE DE PLASTICO PARA CORTE</t>
  </si>
  <si>
    <t>21101001-0224</t>
  </si>
  <si>
    <t>CROMO MURAL</t>
  </si>
  <si>
    <t>21101001-0225</t>
  </si>
  <si>
    <t>SELLO ESTANDAR CON LEYENDA DE NO NEGOCIABLE - SIN CARACTERISTICAS RELACIONADAS AL INE</t>
  </si>
  <si>
    <t>21101001-0226</t>
  </si>
  <si>
    <t>SELLO ESTANDAR CON LEYENDA PARA ABONO EN CUENTA DEL BENEFICIARIO - SIN CARACTERISTICAS RELACIONADAS AL INE</t>
  </si>
  <si>
    <t>21101001-0227</t>
  </si>
  <si>
    <t>BOLSA DE PLASTICO 90 X 120</t>
  </si>
  <si>
    <t>21101001-0228</t>
  </si>
  <si>
    <t>BOLSA DE PLASTICO MEDIDAS VARIAS</t>
  </si>
  <si>
    <t>21101001-0229</t>
  </si>
  <si>
    <t>ENGRAPADORA INCLUYE SACAGRAPA</t>
  </si>
  <si>
    <t>21101001-0230</t>
  </si>
  <si>
    <t>CARPETA EN CURPIEL</t>
  </si>
  <si>
    <t>21101001-0231</t>
  </si>
  <si>
    <t>PAPEL CHROMATICS 10</t>
  </si>
  <si>
    <t>21101001-0232</t>
  </si>
  <si>
    <t>PLUMON ESPECIAL DE TINTA INDELEBLE PARA PE</t>
  </si>
  <si>
    <t>21101001-0233</t>
  </si>
  <si>
    <t>MICA AUTOADHERIBLE 60 X 50 CM</t>
  </si>
  <si>
    <t>21101001-0234</t>
  </si>
  <si>
    <t>21101001-0235</t>
  </si>
  <si>
    <t>SOBRE MANILA T/C</t>
  </si>
  <si>
    <t>21101001-0236</t>
  </si>
  <si>
    <t>SELLO ESTANDAR CON LEYENDA DE COTEJADO - SIN CARACTERISTICAS RELACIONADAS AL INE</t>
  </si>
  <si>
    <t>21101001-0237</t>
  </si>
  <si>
    <t>LIMPIA PIZARRON LIQUIDO</t>
  </si>
  <si>
    <t>21101001-0238</t>
  </si>
  <si>
    <t>EMPAQUE PARA EQUIPOS DE BOLETA ELECTRONICA</t>
  </si>
  <si>
    <t>21101001-0239</t>
  </si>
  <si>
    <t>BOLIGRAFO ENERGEL DX NEGRO PUNTO FINO</t>
  </si>
  <si>
    <t>21101001-0240</t>
  </si>
  <si>
    <t>MATERIALES Y UTILES DE OFICINA</t>
  </si>
  <si>
    <t>LOTE</t>
  </si>
  <si>
    <t>21101001-0241</t>
  </si>
  <si>
    <t>BOLSA DE PLASTICO TRANSP. 30 X 50</t>
  </si>
  <si>
    <t>21101001-0242</t>
  </si>
  <si>
    <t>MARCATEXTO</t>
  </si>
  <si>
    <t>21101001-0243</t>
  </si>
  <si>
    <t>CINTA ADHESIVA TRANSPARENTE</t>
  </si>
  <si>
    <t>21101001-0244</t>
  </si>
  <si>
    <t>21101001-0245</t>
  </si>
  <si>
    <t>FOLDER MANILA EXPANDIBLE T/O</t>
  </si>
  <si>
    <t>21101001-0246</t>
  </si>
  <si>
    <t>FOLDER MANILA EXPANDIBLE T/C</t>
  </si>
  <si>
    <t>21101001-0247</t>
  </si>
  <si>
    <t>FORRO PARA URNA</t>
  </si>
  <si>
    <t>21101001-0248</t>
  </si>
  <si>
    <t>21101001-0249</t>
  </si>
  <si>
    <t>CINTA P/MAQ. DE ESCRIBIR BROTHER TZ-241</t>
  </si>
  <si>
    <t>21101001-0250</t>
  </si>
  <si>
    <t>CINTA P/MAQ. DE ESCRIBIR BROTHER TZ-251</t>
  </si>
  <si>
    <t>21101001-0251</t>
  </si>
  <si>
    <t>POLIBURBUJA DE 1/2</t>
  </si>
  <si>
    <t>21101001-0252</t>
  </si>
  <si>
    <t>DIAMANTINA</t>
  </si>
  <si>
    <t>21101001-0253</t>
  </si>
  <si>
    <t>LETRA DE UNICEL</t>
  </si>
  <si>
    <t>21101001-0254</t>
  </si>
  <si>
    <t>FOAMI</t>
  </si>
  <si>
    <t>21101001-0255</t>
  </si>
  <si>
    <t>DADO MARCADOR PARA CREDENCIAL</t>
  </si>
  <si>
    <t>21101001-0256</t>
  </si>
  <si>
    <t>BOLIGRAFO PUNTO MEDIANO</t>
  </si>
  <si>
    <t>21101001-0257</t>
  </si>
  <si>
    <t>CORTADOR DE UNICEL</t>
  </si>
  <si>
    <t>21101001-0258</t>
  </si>
  <si>
    <t>21101001-0259</t>
  </si>
  <si>
    <t>SOPORTE DE CORTE A2</t>
  </si>
  <si>
    <t>21101001-0260</t>
  </si>
  <si>
    <t>PIZARRON MIXTO CORCHO Y BLANCO - GASTO</t>
  </si>
  <si>
    <t>21101001-0261</t>
  </si>
  <si>
    <t>CAJA DE ARCHIVO MUERTO</t>
  </si>
  <si>
    <t>21101001-0262</t>
  </si>
  <si>
    <t>PAPEL BOND 63 X 84 CM</t>
  </si>
  <si>
    <t>21101001-0263</t>
  </si>
  <si>
    <t>KIT DE BORRADOR, MARCADORES Y LIQUIDO LIMPIADOR PARA PIZARRON</t>
  </si>
  <si>
    <t>21101001-0264</t>
  </si>
  <si>
    <t>21101001-0265</t>
  </si>
  <si>
    <t>21101001-0266</t>
  </si>
  <si>
    <t>TARJETA BRISTOL 3 X 5 BLANCA</t>
  </si>
  <si>
    <t>21101001-0267</t>
  </si>
  <si>
    <t>CURVIGRAFO</t>
  </si>
  <si>
    <t>21101001-0268</t>
  </si>
  <si>
    <t>FICHA DIDACTICA DE COLORES</t>
  </si>
  <si>
    <t>21101001-0269</t>
  </si>
  <si>
    <t>IMAN - MATERIAL DIDACTICO</t>
  </si>
  <si>
    <t>21101001-0270</t>
  </si>
  <si>
    <t>PAPEL PARA ROTAFOLIO</t>
  </si>
  <si>
    <t>21101001-0271</t>
  </si>
  <si>
    <t>PORTAFOLLETOS</t>
  </si>
  <si>
    <t>21101001-0272</t>
  </si>
  <si>
    <t>MANTEL DESECHABLE</t>
  </si>
  <si>
    <t>21101001-0273</t>
  </si>
  <si>
    <t>BOLETO TOMA-TURNO</t>
  </si>
  <si>
    <t>21101001-0274</t>
  </si>
  <si>
    <t>ARCHIVO DE PLASTICO PORTATIL T/C</t>
  </si>
  <si>
    <t>21101001-0275</t>
  </si>
  <si>
    <t>CONTENEDOR APILABLE - PAPELERIA</t>
  </si>
  <si>
    <t>21101001-0276</t>
  </si>
  <si>
    <t>BLOCK TC BLANCO</t>
  </si>
  <si>
    <t>21101001-0277</t>
  </si>
  <si>
    <t>REVISTERO INDIVIDUAL DE ACRILICO</t>
  </si>
  <si>
    <t>21101001-0278</t>
  </si>
  <si>
    <t>REVISTERO INDIVIDUAL DE CARTON</t>
  </si>
  <si>
    <t>21101001-0279</t>
  </si>
  <si>
    <t>ESCUADRA DE 32CM CON BISEL</t>
  </si>
  <si>
    <t>21101001-0280</t>
  </si>
  <si>
    <t>LIBRETA DE TRANSITO</t>
  </si>
  <si>
    <t>21101001-0281</t>
  </si>
  <si>
    <t>SOBRE BURBUJA</t>
  </si>
  <si>
    <t>21101001-0282</t>
  </si>
  <si>
    <t>MICA AUTOADHERIBLE DE 5 PUNTOS</t>
  </si>
  <si>
    <t>21101001-0283</t>
  </si>
  <si>
    <t>PAPEL TIPO SKETCH</t>
  </si>
  <si>
    <t>21101001-0284</t>
  </si>
  <si>
    <t>REPUESTO PARA PORTA-TARJETA TC</t>
  </si>
  <si>
    <t>21101001-0285</t>
  </si>
  <si>
    <t>21101001-0286</t>
  </si>
  <si>
    <t>21101001-0287</t>
  </si>
  <si>
    <t>ATRIL PARA PARTITURA</t>
  </si>
  <si>
    <t>21101001-0288</t>
  </si>
  <si>
    <t>LIBRO DE REGISTRO TIPO FLORETE PARA OBRA</t>
  </si>
  <si>
    <t>21101001-0289</t>
  </si>
  <si>
    <t>PLASTICO DE BURBUJA O POLIBUBURJA</t>
  </si>
  <si>
    <t>21101001-0290</t>
  </si>
  <si>
    <t>CACAHUATE DE POLIESTIRENO PARA EMPAQUE</t>
  </si>
  <si>
    <t>METRO CUBICO</t>
  </si>
  <si>
    <t>21101001-0291</t>
  </si>
  <si>
    <t>JUEGO PARA ESCRITORIO DE VARIAS PIEZAS</t>
  </si>
  <si>
    <t>21101001-0292</t>
  </si>
  <si>
    <t>PLUMON</t>
  </si>
  <si>
    <t>21101001-0293</t>
  </si>
  <si>
    <t>REVISTERO INDIVIDUAL DE METAL</t>
  </si>
  <si>
    <t>21101001-0294</t>
  </si>
  <si>
    <t>21101001-0295</t>
  </si>
  <si>
    <t>21101001-0296</t>
  </si>
  <si>
    <t>ENGRAPADORA ELECTRICA DE PAPELERIA</t>
  </si>
  <si>
    <t>21101001-0297</t>
  </si>
  <si>
    <t>PLANTILLA DE CIRCULOS PARA DIBUJO</t>
  </si>
  <si>
    <t>21101001-0298</t>
  </si>
  <si>
    <t>POSTE DE ALUMINIO DE 1 1/2</t>
  </si>
  <si>
    <t>21101001-0299</t>
  </si>
  <si>
    <t>MARCADOR PARA PINTARRON DE 8 COLORES</t>
  </si>
  <si>
    <t>21101001-0300</t>
  </si>
  <si>
    <t>TINTA PARA SELLO DE GOMA NEGRO 25 ML</t>
  </si>
  <si>
    <t>21101001-0301</t>
  </si>
  <si>
    <t>TINTA PARA SELLO DE GOMA ROJO 25 ML</t>
  </si>
  <si>
    <t>21101001-0302</t>
  </si>
  <si>
    <t>TINTA PARA SELLO DE GOMA AZUL 25 ML</t>
  </si>
  <si>
    <t>21101001-0303</t>
  </si>
  <si>
    <t>ETIQUETAS ADHERIBLES PARA CABLE DE RED</t>
  </si>
  <si>
    <t>21101001-0304</t>
  </si>
  <si>
    <t>CINTA METALICA DE ALUMINIO</t>
  </si>
  <si>
    <t>21101001-0305</t>
  </si>
  <si>
    <t>CLIP METALICO PARA GAFETE</t>
  </si>
  <si>
    <t>21101001-0306</t>
  </si>
  <si>
    <t>PAPEL AMERICA</t>
  </si>
  <si>
    <t>21101001-0307</t>
  </si>
  <si>
    <t>ORGANIZADOR TIPO AGENDA</t>
  </si>
  <si>
    <t>21101001-0308</t>
  </si>
  <si>
    <t>AJEDREZ - JUEGO DE MESA</t>
  </si>
  <si>
    <t>21101001-0309</t>
  </si>
  <si>
    <t>MICA AUTO ADHERIBLE  45 CMS X 20  MTS</t>
  </si>
  <si>
    <t>21101001-0310</t>
  </si>
  <si>
    <t>POPOTE</t>
  </si>
  <si>
    <t>21101001-0311</t>
  </si>
  <si>
    <t>SELLO  FECHADOR</t>
  </si>
  <si>
    <t>21101001-0312</t>
  </si>
  <si>
    <t>LAMINA DE CARTON CORRUGADO</t>
  </si>
  <si>
    <t>21101001-0313</t>
  </si>
  <si>
    <t>SET DE ESCRITORIO 4 PIEZAS (BOTE PARA BASURA, POTA LAPICES, PORTA TARJETAS Y PORTA NOTAS)</t>
  </si>
  <si>
    <t>21101001-0314</t>
  </si>
  <si>
    <t>CUCHARA GRANDE DESECHABLE</t>
  </si>
  <si>
    <t>21101001-0315</t>
  </si>
  <si>
    <t>TENEDOR DESECHABLE PASTELERO</t>
  </si>
  <si>
    <t>21101001-0316</t>
  </si>
  <si>
    <t>PLATO GRANDE DESECHABLE</t>
  </si>
  <si>
    <t>21101001-0317</t>
  </si>
  <si>
    <t>21101001-0318</t>
  </si>
  <si>
    <t>SELLO AUTOENTINTABLE</t>
  </si>
  <si>
    <t>21101001-0319</t>
  </si>
  <si>
    <t>FLEJE PARA MAQUINA SEMIAUTOMATICA</t>
  </si>
  <si>
    <t>21101001-0320</t>
  </si>
  <si>
    <t>CORDON P/USB</t>
  </si>
  <si>
    <t>21101001-0321</t>
  </si>
  <si>
    <t>CLASIFICADOR DE CARTON MICRO CORRUGADO REFORZADA EN SUS CUATRO LADOS CON TAPA INDEPENDIENTE PARA ORGANIZAR ETIQUETAS DE CODIGOS QR</t>
  </si>
  <si>
    <t>21101001-0322</t>
  </si>
  <si>
    <t>BANDEJAS DE CARTON CORRUGADO DOBLE CARA FLAUTA TIPO B COLOR KRAFT</t>
  </si>
  <si>
    <t>29601001-0156</t>
  </si>
  <si>
    <t>TOMA DE AGUA P/VEHICULO</t>
  </si>
  <si>
    <t>21101001-0324</t>
  </si>
  <si>
    <t>BOLSA DE POLIETILENO TRANSPARENTE, CALIBRE 400 PARA EMPAQUETADO DE MATERIALES, EQUIPOS E INSUMOS ROLLO DE FLEJE DE PLASTICO, 0.5 PULGADAS, LONGITUD MINIMA DE 1,000 METROS</t>
  </si>
  <si>
    <t>21101001-0325</t>
  </si>
  <si>
    <t>ROLLO DE FLEJE DE PLASTICO, 0.5 PULGADAS, LONGITUD MINIMA DE 1,000 METROS</t>
  </si>
  <si>
    <t>21101001-0326</t>
  </si>
  <si>
    <t>GRAPAS DE ACERO PARA FLEJE DE 0.5 PULGADAS</t>
  </si>
  <si>
    <t>21101001-0327</t>
  </si>
  <si>
    <t>FLEJE DE PLASTICO</t>
  </si>
  <si>
    <t>21101001-0328</t>
  </si>
  <si>
    <t>21101001-0329</t>
  </si>
  <si>
    <t>ETIQUETADORA</t>
  </si>
  <si>
    <t>21101001-0330</t>
  </si>
  <si>
    <t>SOBRE DE POLIPROPILENO</t>
  </si>
  <si>
    <t>21101001-0331</t>
  </si>
  <si>
    <t>SELLO</t>
  </si>
  <si>
    <t>21101001-0332</t>
  </si>
  <si>
    <t>21101001-0333</t>
  </si>
  <si>
    <t>SERVILLETAS DESECHABLES</t>
  </si>
  <si>
    <t>21101001-0334</t>
  </si>
  <si>
    <t>SELLO ESTANDAR CON LEYENDA SIN TEXTO</t>
  </si>
  <si>
    <t>21101001-0335</t>
  </si>
  <si>
    <t>CUBETA</t>
  </si>
  <si>
    <t>21101001-0336</t>
  </si>
  <si>
    <t>HULE AFELPADO</t>
  </si>
  <si>
    <t>21101001-0337</t>
  </si>
  <si>
    <t>CARTULINA OPALINA T/OFICIO DE 225 GRS PAQUETE CON 100 PZAS</t>
  </si>
  <si>
    <t>21101001-0338</t>
  </si>
  <si>
    <t>PAPEL OPALINA T/OFICIO DE 125 GRS PAQUETE CN 100 PZAS</t>
  </si>
  <si>
    <t>21101001-0339</t>
  </si>
  <si>
    <t>MICA TERMICA T/C PAQUETE 100 PZAS</t>
  </si>
  <si>
    <t>21101001-0341</t>
  </si>
  <si>
    <t>CESTO DE MADERA</t>
  </si>
  <si>
    <t>21101001-0343</t>
  </si>
  <si>
    <t>SOBRE PAPEL KRAFT DOBLE CARTA</t>
  </si>
  <si>
    <t>21101001-0344</t>
  </si>
  <si>
    <t>ETIQUETA PLASTIFICADA ADHERIBLE NUMERADA</t>
  </si>
  <si>
    <t>21101001-0345</t>
  </si>
  <si>
    <t>PUNTOS ROJOS PLASTIFICADOS ADHERIBLES</t>
  </si>
  <si>
    <t>21101001-0346</t>
  </si>
  <si>
    <t>PAPEL KRAFT DE 125 GRS DE 1.25 X 32 KG</t>
  </si>
  <si>
    <t>21101001-0347</t>
  </si>
  <si>
    <t>FOLDER T/C CON BROCHE DE PALANCA</t>
  </si>
  <si>
    <t>21101001-0348</t>
  </si>
  <si>
    <t>BRAZALETE PLASTIFICADO DISTINTIVO</t>
  </si>
  <si>
    <t>21101001-0349</t>
  </si>
  <si>
    <t>PALITO DE MADERA</t>
  </si>
  <si>
    <t>21101001-0350</t>
  </si>
  <si>
    <t>21101001-0351</t>
  </si>
  <si>
    <t>PULSERA DE PAPEL TYVEK DESECHABLE</t>
  </si>
  <si>
    <t>21101001-0352</t>
  </si>
  <si>
    <t>CINCHOS DE VELCRO PRECORTADAS</t>
  </si>
  <si>
    <t>21101001-0354</t>
  </si>
  <si>
    <t>CINCHOS SUJETA CABLES DE NYLON</t>
  </si>
  <si>
    <t>21101001-0355</t>
  </si>
  <si>
    <t>PEGOLES SUJETA CABLES</t>
  </si>
  <si>
    <t>21101001-0356</t>
  </si>
  <si>
    <t>PULSERA TYVEK</t>
  </si>
  <si>
    <t>21101001-0357</t>
  </si>
  <si>
    <t>BOLSA DE PAPEL</t>
  </si>
  <si>
    <t>21101001-0358</t>
  </si>
  <si>
    <t>PULSERA DE TYVEK</t>
  </si>
  <si>
    <t>21101001-0359</t>
  </si>
  <si>
    <t>PIOLA DE CORTINERO</t>
  </si>
  <si>
    <t>21101001-0360</t>
  </si>
  <si>
    <t>SOPORTE ORGANIZADOR DE LLAVES</t>
  </si>
  <si>
    <t>21101001-0361</t>
  </si>
  <si>
    <t>PAPEL P/MANOS</t>
  </si>
  <si>
    <t>21101001-0362</t>
  </si>
  <si>
    <t>BOLSA DE PLASTICO TRANPARENTE 24 X 17 CM</t>
  </si>
  <si>
    <t>21101001-0363</t>
  </si>
  <si>
    <t>BICOLOR C/ 10 PZS</t>
  </si>
  <si>
    <t>21101001-0364</t>
  </si>
  <si>
    <t>PADFOLIO</t>
  </si>
  <si>
    <t>21101001-0365</t>
  </si>
  <si>
    <t>CAJA P/GUARDAR PAPELERIA</t>
  </si>
  <si>
    <t>21101001-0366</t>
  </si>
  <si>
    <t>DEDAL DE HULE DEL No.13</t>
  </si>
  <si>
    <t>21101001-0367</t>
  </si>
  <si>
    <t>PEGAMENTO BLANCO DE 35 GRS</t>
  </si>
  <si>
    <t>21101001-0368</t>
  </si>
  <si>
    <t>SOBRE BOLSA T/C  EN PAPEL MANILA, SIN HILO DE 90 GRS</t>
  </si>
  <si>
    <t>21101001-0369</t>
  </si>
  <si>
    <t>SOPORTE DE CORTE DE 29.7 X 42. CM. A3</t>
  </si>
  <si>
    <t>21101001-0370</t>
  </si>
  <si>
    <t>BOLSA DE POLIETILENO</t>
  </si>
  <si>
    <t>21101001-0371</t>
  </si>
  <si>
    <t>SELLO DE ACERO P/ FLEJE DE PLASTICO</t>
  </si>
  <si>
    <t>21101001-0372</t>
  </si>
  <si>
    <t>PINTARRON CON SUJETADOR</t>
  </si>
  <si>
    <t>21101001-0373</t>
  </si>
  <si>
    <t>BOLSA DE MICK PACK</t>
  </si>
  <si>
    <t>21101001-0374</t>
  </si>
  <si>
    <t>COJIN  PARA SELLO</t>
  </si>
  <si>
    <t>21101001-0375</t>
  </si>
  <si>
    <t>21101001-0376</t>
  </si>
  <si>
    <t>VASOS DE CARTON</t>
  </si>
  <si>
    <t>21101001-0377</t>
  </si>
  <si>
    <t>CAJA DE CARTON CORRUGADO</t>
  </si>
  <si>
    <t>21101001-0378</t>
  </si>
  <si>
    <t>BOLSA DE TELA ECOLOGICA</t>
  </si>
  <si>
    <t>21101001-0379</t>
  </si>
  <si>
    <t>21101001-0380</t>
  </si>
  <si>
    <t>21101001-0381</t>
  </si>
  <si>
    <t>LISTON DE CELOSEDA</t>
  </si>
  <si>
    <t>21101001-0382</t>
  </si>
  <si>
    <t>MALLA DELIMITADORA</t>
  </si>
  <si>
    <t>21101001-0383</t>
  </si>
  <si>
    <t>MANGA PARA VASO TERMICO BIODEGRADABLE</t>
  </si>
  <si>
    <t>21101001-0384</t>
  </si>
  <si>
    <t>21101001-0385</t>
  </si>
  <si>
    <t>BOTELLA DE PLASTICO CON APLICACIÓN</t>
  </si>
  <si>
    <t>21101001-0386</t>
  </si>
  <si>
    <t>21101001-0388</t>
  </si>
  <si>
    <t>21101001-0389</t>
  </si>
  <si>
    <t>21101001-0390</t>
  </si>
  <si>
    <t>SELLO DE TROQUEL DE ESCRITORIO</t>
  </si>
  <si>
    <t>21101001-0391</t>
  </si>
  <si>
    <t>PLANEADOR MENSUAL</t>
  </si>
  <si>
    <t>21101001-0392</t>
  </si>
  <si>
    <t>BOLIGRAFO PUNTO FINO</t>
  </si>
  <si>
    <t>21101001-0393</t>
  </si>
  <si>
    <t>BOLIGRAFO PUNTO ULTRA FINO</t>
  </si>
  <si>
    <t>21101001-0394</t>
  </si>
  <si>
    <t>ETIQUETA ADESIVA 2 5/8 x 1</t>
  </si>
  <si>
    <t>21101001-0395</t>
  </si>
  <si>
    <t>QUITA GOMA RODIN</t>
  </si>
  <si>
    <t>21101001-0396</t>
  </si>
  <si>
    <t>21101001-0397</t>
  </si>
  <si>
    <t>21101001-0398</t>
  </si>
  <si>
    <t>ESPIRAL/P ENGARGOLAR DE 3/8 PULGADAS</t>
  </si>
  <si>
    <t>21101001-0399</t>
  </si>
  <si>
    <t>ESPIRAL/P ENGARGOLAR DE 1/2 PULGADAS</t>
  </si>
  <si>
    <t>21101001-0401</t>
  </si>
  <si>
    <t>SOBRE PAGO MANILA</t>
  </si>
  <si>
    <t>21101001-0402</t>
  </si>
  <si>
    <t>FOLDER CON BROCHE T/OFICIO</t>
  </si>
  <si>
    <t>21101001-0403</t>
  </si>
  <si>
    <t>ALMOHADILLA P/SELLO AUTOENTINTABLE</t>
  </si>
  <si>
    <t>21101001-0404</t>
  </si>
  <si>
    <t>CINTA PARA ROTULADORA</t>
  </si>
  <si>
    <t>21101001-0405</t>
  </si>
  <si>
    <t>21101001-0406</t>
  </si>
  <si>
    <t>RESISTOL 5000 LATA DE 4 LT.</t>
  </si>
  <si>
    <t>21101001-0407</t>
  </si>
  <si>
    <t>BOLIGRAFO CON ESTUCHE</t>
  </si>
  <si>
    <t>21101001-0408</t>
  </si>
  <si>
    <t>VASO DE UNICEL</t>
  </si>
  <si>
    <t>21101001-0409</t>
  </si>
  <si>
    <t>BOLSA DE PLASTICO TRANSP. 15 X 20</t>
  </si>
  <si>
    <t>21101001-0410</t>
  </si>
  <si>
    <t>BOLSA DE PLASTICO TRANSP. 15 X 26</t>
  </si>
  <si>
    <t>21101001-0411</t>
  </si>
  <si>
    <t>ORGANIZADOR DE CAJON</t>
  </si>
  <si>
    <t>21101001-0412</t>
  </si>
  <si>
    <t>BANDERITAS DE 25 MM.  X 43 MM. COLOR AZUL</t>
  </si>
  <si>
    <t>21101001-0413</t>
  </si>
  <si>
    <t>BANDERITAS DE 25 MM.  X 43 MM. COLOR NARANJA</t>
  </si>
  <si>
    <t>21101001-0414</t>
  </si>
  <si>
    <t>BANDERITAS DE 25 MM.  X 43 MM. COLOR ROJO</t>
  </si>
  <si>
    <t>21101001-0415</t>
  </si>
  <si>
    <t>BANDERITAS DE 25 MM.  X 43 MM. COLOR VERDE</t>
  </si>
  <si>
    <t>21101001-0416</t>
  </si>
  <si>
    <t>CARPETA CON BROCHE DE 8CM, TAMAÑO OFICIO, TIPO PRESSBOARD, SIN PERCALINA, COLOR NEGRO</t>
  </si>
  <si>
    <t>21101001-0417</t>
  </si>
  <si>
    <t>CARPETA DE VINIL, TAMAÑO CARTA, CON HERRAJE D", MEDIDA DE 3", COLOR NEGRO</t>
  </si>
  <si>
    <t>21101001-0418</t>
  </si>
  <si>
    <t>CORDONES PARA GAFETE COLOR NEGRO DE 47 CMS DE LARGO</t>
  </si>
  <si>
    <t>21101001-0419</t>
  </si>
  <si>
    <t>MARCA TEXTO TIPO PLUMA COLOR AMARILLO</t>
  </si>
  <si>
    <t>21101001-0420</t>
  </si>
  <si>
    <t>MARCA TEXTO TIPO PLUMA COLOR VERDE</t>
  </si>
  <si>
    <t>21101001-0421</t>
  </si>
  <si>
    <t>SOBRE BOLSA TAMAÑO CARTA, EN PAPEL MANILA, SIN HILO DE 90 GRS</t>
  </si>
  <si>
    <t>21101001-0422</t>
  </si>
  <si>
    <t>SOBRE BOLSA TAMAÑO DOBLE CARTA, EN PAPEL MANILA, SIN HILO DE 90 GRS</t>
  </si>
  <si>
    <t>21101001-0423</t>
  </si>
  <si>
    <t>SOBRE BOLSA TAMAÑO ESQUELA, EN PAPEL MANILA, SIN HILO DE 90 GRS</t>
  </si>
  <si>
    <t>21101001-0424</t>
  </si>
  <si>
    <t>SOBRE BOLSA TAMAÑO RADIOGRAFIA, EN PAPEL MANILA, SIN HILO DE 105 GRS</t>
  </si>
  <si>
    <t>21101001-0425</t>
  </si>
  <si>
    <t>TINTA IDEAL PARA FOLIADOR COLOR NEGRO DE 12 ML</t>
  </si>
  <si>
    <t>21101001-0426</t>
  </si>
  <si>
    <t>TINTA IDEAL PARA FOLIADOR COLOR ROJO DE 12 ML</t>
  </si>
  <si>
    <t>21101001-0427</t>
  </si>
  <si>
    <t>BOTON DISTINTIVO</t>
  </si>
  <si>
    <t>21101001-0428</t>
  </si>
  <si>
    <t>TABLA DE APOYO</t>
  </si>
  <si>
    <t>21101001-0429</t>
  </si>
  <si>
    <t>PORTA DIPLOMA</t>
  </si>
  <si>
    <t>21101001-0430</t>
  </si>
  <si>
    <t>PORTA RETRATO</t>
  </si>
  <si>
    <t>21101001-0431</t>
  </si>
  <si>
    <t>LETRA DE PLASTICO</t>
  </si>
  <si>
    <t>21101001-0432</t>
  </si>
  <si>
    <t>PORTAGAFETE DE IDENTIFICACION CON CORDON</t>
  </si>
  <si>
    <t>21101001-0433</t>
  </si>
  <si>
    <t>PAPEL PICADO</t>
  </si>
  <si>
    <t>21101001-0434</t>
  </si>
  <si>
    <t>JUEGO DE MESA</t>
  </si>
  <si>
    <t>21101001-0435</t>
  </si>
  <si>
    <t>21101001-0436</t>
  </si>
  <si>
    <t>EMPLAYADORA</t>
  </si>
  <si>
    <t>21101001-0437</t>
  </si>
  <si>
    <t>PROTECTOR DE ETIQUETAS TRANSPARENTES IMPERMEABLES</t>
  </si>
  <si>
    <t>21101001-0438</t>
  </si>
  <si>
    <t>CUADERNO PROFESIONAL DE RAYA FORRADO DE PASTA DURA CON ESPIRAL</t>
  </si>
  <si>
    <t>21101001-0439</t>
  </si>
  <si>
    <t>CUADERNO FORMA FRANCESA DE RAYA FORRADO DE PASTA DURA CON ESPIRAL</t>
  </si>
  <si>
    <t>21101001-0440</t>
  </si>
  <si>
    <t>FOLDER T/C CON PALANCA DE PLÁSTICO</t>
  </si>
  <si>
    <t>21101001-0441</t>
  </si>
  <si>
    <t>CARPETA PRESSBOARD T/C CON PALANCA</t>
  </si>
  <si>
    <t>21101001-0442</t>
  </si>
  <si>
    <t>PAPEL BOND DIPLOMAT</t>
  </si>
  <si>
    <t>21101001-0443</t>
  </si>
  <si>
    <t>PAPEL RECUBIERTO MATE PRESENTACION</t>
  </si>
  <si>
    <t>21101001-0444</t>
  </si>
  <si>
    <t>FOLDER DE PLASTICO TRANSPARENTE T/C CON COSTILLA</t>
  </si>
  <si>
    <t>21101001-0445</t>
  </si>
  <si>
    <t>FOLDER DE PLASTICO TRANSPARENTE T/OFICIO CON COSTILLA</t>
  </si>
  <si>
    <t>21101001-0446</t>
  </si>
  <si>
    <t>CARPETA DE BROCHE A PRESION T/CARTA</t>
  </si>
  <si>
    <t>21101001-0447</t>
  </si>
  <si>
    <t>CARPETA DE BROCHE A PRESION T/OFICIO</t>
  </si>
  <si>
    <t>21101001-0448</t>
  </si>
  <si>
    <t>CARPETA DE POLIPROPILENO T/OFICIO CON BOLSILLO INTERIOR</t>
  </si>
  <si>
    <t>21101001-0449</t>
  </si>
  <si>
    <t>21101001-0450</t>
  </si>
  <si>
    <t>21101001-0451</t>
  </si>
  <si>
    <t>PELICULA DE EMPLAYO</t>
  </si>
  <si>
    <t>21101001-0452</t>
  </si>
  <si>
    <t>ENCUADERNADORA</t>
  </si>
  <si>
    <t>21101001-0453</t>
  </si>
  <si>
    <t>BLONDA DE PAPEL</t>
  </si>
  <si>
    <t>21101001-0454</t>
  </si>
  <si>
    <t>CAPACILLOS</t>
  </si>
  <si>
    <t>21101001-0455</t>
  </si>
  <si>
    <t>21101001-0456</t>
  </si>
  <si>
    <t>SOPORTE</t>
  </si>
  <si>
    <t>21101001-0457</t>
  </si>
  <si>
    <t>21101001-0458</t>
  </si>
  <si>
    <t>21101001-0459</t>
  </si>
  <si>
    <t>CINTA VELCRO</t>
  </si>
  <si>
    <t>21102001-0001</t>
  </si>
  <si>
    <t>PORTAGAFETES</t>
  </si>
  <si>
    <t>CONSUMIBLE-21102</t>
  </si>
  <si>
    <t>21102001-0002</t>
  </si>
  <si>
    <t>PORTAPAPELES</t>
  </si>
  <si>
    <t>21102001-0003</t>
  </si>
  <si>
    <t>MOCHILAS</t>
  </si>
  <si>
    <t>21102001-0004</t>
  </si>
  <si>
    <t>CAJA PAQUETE ELECTORAL</t>
  </si>
  <si>
    <t>21102001-0005</t>
  </si>
  <si>
    <t>BASE PARA URNA</t>
  </si>
  <si>
    <t>21102001-0006</t>
  </si>
  <si>
    <t>CAJA CONTENEDORA DE MATERIAL ELECTORAL</t>
  </si>
  <si>
    <t>21102001-0007</t>
  </si>
  <si>
    <t>21102001-0008</t>
  </si>
  <si>
    <t>URNA</t>
  </si>
  <si>
    <t>21102001-0009</t>
  </si>
  <si>
    <t>CANCEL ELECTORAL</t>
  </si>
  <si>
    <t>21102001-0011</t>
  </si>
  <si>
    <t>TAPAS PARA ENVASE CON AGUA CON COLORANTE TIPO PLUMON</t>
  </si>
  <si>
    <t>56201001-0009</t>
  </si>
  <si>
    <t>TANQUE DE ACERO PARA ALMACENAMIENTO DE AGUA</t>
  </si>
  <si>
    <t>ACTIVO-otr. Equi.</t>
  </si>
  <si>
    <t>21102001-0012</t>
  </si>
  <si>
    <t>CINTA PARA SELLAR URNAS</t>
  </si>
  <si>
    <t>21102001-0013</t>
  </si>
  <si>
    <t>21102001-0014</t>
  </si>
  <si>
    <t>MARCADOR DE BOLETA</t>
  </si>
  <si>
    <t>21102001-0015</t>
  </si>
  <si>
    <t>SUJETADOR PARA MARCADOR DE BOLETA</t>
  </si>
  <si>
    <t>21102001-0016</t>
  </si>
  <si>
    <t>SACAPUNTAS DOBLE</t>
  </si>
  <si>
    <t>21102001-0017</t>
  </si>
  <si>
    <t>MARCADORA PARA CREDENCIALES</t>
  </si>
  <si>
    <t>21102001-0018</t>
  </si>
  <si>
    <t>LLAVE ALLEN</t>
  </si>
  <si>
    <t>21102001-0019</t>
  </si>
  <si>
    <t>FAJILLAS PARA CAJA CONTENEDORA DE MATERIAL ELECTORAL</t>
  </si>
  <si>
    <t>21102001-0020</t>
  </si>
  <si>
    <t>SELLOS VOTO</t>
  </si>
  <si>
    <t>21102001-0021</t>
  </si>
  <si>
    <t>LIQUIDO INDELEBLE</t>
  </si>
  <si>
    <t>21102001-0022</t>
  </si>
  <si>
    <t>MAMPARA</t>
  </si>
  <si>
    <t>21102001-0023</t>
  </si>
  <si>
    <t>21102001-0025</t>
  </si>
  <si>
    <t>ETIQUETAS CON CODIGOS QR IMPRESAS</t>
  </si>
  <si>
    <t>21102001-0026</t>
  </si>
  <si>
    <t>HOJA DE ACUSE PARA AEC EN CATD</t>
  </si>
  <si>
    <t>21102001-0027</t>
  </si>
  <si>
    <t>BOLSA PARA HOJA  DE ACUSE PARA AEC EN CATD</t>
  </si>
  <si>
    <t>21102001-0028</t>
  </si>
  <si>
    <t>FOLDER PREP PARA CRYT</t>
  </si>
  <si>
    <t>21102001-0029</t>
  </si>
  <si>
    <t>21102001-0030</t>
  </si>
  <si>
    <t>ADITAMENTO P/MAMPARA ESPECIAL</t>
  </si>
  <si>
    <t>21102001-0031</t>
  </si>
  <si>
    <t>BOLSA TIPO/SOBRE</t>
  </si>
  <si>
    <t>21102001-0032</t>
  </si>
  <si>
    <t>BOLSAS DE CASILLA PARA SIMULACRO</t>
  </si>
  <si>
    <t>21102001-0033</t>
  </si>
  <si>
    <t>HOJA DE INSTRUCCIONES P/AEC</t>
  </si>
  <si>
    <t>21102001-0034</t>
  </si>
  <si>
    <t>BANDEJA DE CARTON CORRUGADO SENCILLO</t>
  </si>
  <si>
    <t>21102001-0035</t>
  </si>
  <si>
    <t>CLASIFICADOR DE CARTON MICRO CORRUGADO</t>
  </si>
  <si>
    <t>21102001-0037</t>
  </si>
  <si>
    <t>BOLSA P/HOJA DE INSTRUCCIONES P/AEC</t>
  </si>
  <si>
    <t>21102001-0038</t>
  </si>
  <si>
    <t>BASES DE CONTRASTE</t>
  </si>
  <si>
    <t>21102001-0039</t>
  </si>
  <si>
    <t>ETIQUETA 18.0 X 7.0 CMS</t>
  </si>
  <si>
    <t>21102001-0040</t>
  </si>
  <si>
    <t>ETIQUETA ADHERIBLE IMPRESA PARA URNA</t>
  </si>
  <si>
    <t>21102001-0041</t>
  </si>
  <si>
    <t>SELLOS P/CONSEJERO DISTRITAL</t>
  </si>
  <si>
    <t>21102001-0042</t>
  </si>
  <si>
    <t>SELLOS P/CONSEJO DISTRITAL</t>
  </si>
  <si>
    <t>21102001-0043</t>
  </si>
  <si>
    <t>21102001-0044</t>
  </si>
  <si>
    <t>MARCADORA DE CREDENCIALES</t>
  </si>
  <si>
    <t>21102001-0045</t>
  </si>
  <si>
    <t>SELLO " X "</t>
  </si>
  <si>
    <t>21102001-0046</t>
  </si>
  <si>
    <t>SOBRE BOLSA</t>
  </si>
  <si>
    <t>21102001-0047</t>
  </si>
  <si>
    <t>CHAROLA CONTENEDORA</t>
  </si>
  <si>
    <t>21102001-0048</t>
  </si>
  <si>
    <t>21102001-0049</t>
  </si>
  <si>
    <t>ETIQUETAS ADHESIVAS ROTULADAS</t>
  </si>
  <si>
    <t>21102001-0050</t>
  </si>
  <si>
    <t>APLICADOR C/ LIQUIDO INDELEBLE</t>
  </si>
  <si>
    <t>21102001-0051</t>
  </si>
  <si>
    <t>TAPA P/APLICADOR</t>
  </si>
  <si>
    <t>21200001-0002</t>
  </si>
  <si>
    <t>ACETATO HP/INYEC. DESJET T/C</t>
  </si>
  <si>
    <t>CONSUMIBLE-21201</t>
  </si>
  <si>
    <t>21200001-0003</t>
  </si>
  <si>
    <t>ACETATO TAMAÑO CARTA</t>
  </si>
  <si>
    <t>21200001-0004</t>
  </si>
  <si>
    <t>ACETATO TAMAÑO OFICIO</t>
  </si>
  <si>
    <t>21200001-0005</t>
  </si>
  <si>
    <t>PROTECTOR DE ACETATO P/CARPETA ARGOLLAS</t>
  </si>
  <si>
    <t>21200002-0003</t>
  </si>
  <si>
    <t>CARPETA TERMICA 1"</t>
  </si>
  <si>
    <t>21200002-0004</t>
  </si>
  <si>
    <t>CARPETA TERMICA 1/16"</t>
  </si>
  <si>
    <t>21200002-0008</t>
  </si>
  <si>
    <t>CARPETA TERMICA 3/16"</t>
  </si>
  <si>
    <t>21200002-0010</t>
  </si>
  <si>
    <t>CARPETA TERMICA 3/8"</t>
  </si>
  <si>
    <t>21200002-0011</t>
  </si>
  <si>
    <t>CARPETA TERMICA 5/16"</t>
  </si>
  <si>
    <t>21200002-0012</t>
  </si>
  <si>
    <t>CARPETA TERMICA 5/8"</t>
  </si>
  <si>
    <t>21200002-0024</t>
  </si>
  <si>
    <t>CUBIERTA BUCKRA TAMAÑO CARTA</t>
  </si>
  <si>
    <t>21200002-0036</t>
  </si>
  <si>
    <t>CUBIERTA GRIS NP-3R5304 XEROX</t>
  </si>
  <si>
    <t>21200002-0038</t>
  </si>
  <si>
    <t>PASTA DURA TIPO 'A'</t>
  </si>
  <si>
    <t>21200002-0044</t>
  </si>
  <si>
    <t>PASTA T/CARTA EN CURPIEL Y FORRO TELA</t>
  </si>
  <si>
    <t>21200003-0003</t>
  </si>
  <si>
    <t>ALAMBRE P/GRAPAS XEROX 6135 NP8R1174</t>
  </si>
  <si>
    <t>21200004-0002</t>
  </si>
  <si>
    <t>PAPEL PARA FAX FQ-15CR</t>
  </si>
  <si>
    <t>21200004-0003</t>
  </si>
  <si>
    <t>PAPEL PARA FAX KXFA136A</t>
  </si>
  <si>
    <t>21200004-0004</t>
  </si>
  <si>
    <t>PAPEL P/FAX DE 15 mts.</t>
  </si>
  <si>
    <t>21200004-0005</t>
  </si>
  <si>
    <t>PAPEL P/FAX DE 30 mts.</t>
  </si>
  <si>
    <t>21200004-0006</t>
  </si>
  <si>
    <t>PAPEL P/FAX DE 50 mts.</t>
  </si>
  <si>
    <t>21200005-0001</t>
  </si>
  <si>
    <t>PLACA (GRABADOS E IMPRESOS)</t>
  </si>
  <si>
    <t>21200006-0001</t>
  </si>
  <si>
    <t>SOLUCION ELECTROSTATICA CONCENTRADA</t>
  </si>
  <si>
    <t>GALON</t>
  </si>
  <si>
    <t>21200006-0003</t>
  </si>
  <si>
    <t>TONER LIQUIDO  ELECTROSTATICO</t>
  </si>
  <si>
    <t>LITRO</t>
  </si>
  <si>
    <t>21200007-0004</t>
  </si>
  <si>
    <t>CARTUCHO TINTA PARA FAX H.P. 21 HEGRO</t>
  </si>
  <si>
    <t>21200007-0005</t>
  </si>
  <si>
    <t>CARTUCHO TINTA PARA FAX H.P. 22 COLOR</t>
  </si>
  <si>
    <t>21200008-0001</t>
  </si>
  <si>
    <t>ETIQUETA DE DOMICILIO LOCALIZADO</t>
  </si>
  <si>
    <t>21200008-0002</t>
  </si>
  <si>
    <t>ETIQUETA DE ENTREVISTA EN OTRO DOMICILIO</t>
  </si>
  <si>
    <t>21200008-0003</t>
  </si>
  <si>
    <t>ETIQUETA DE VIVIENDA VISITADA</t>
  </si>
  <si>
    <t>21200008-0005</t>
  </si>
  <si>
    <t>ETIQUETAS HOLOGRAFICAS</t>
  </si>
  <si>
    <t>21201001-0001</t>
  </si>
  <si>
    <t>RIBBON DE RESINA</t>
  </si>
  <si>
    <t>21201001-0002</t>
  </si>
  <si>
    <t>ETIQUETA DE POLIESTER PARA CODIGO DE BARRAS</t>
  </si>
  <si>
    <t>21201001-0003</t>
  </si>
  <si>
    <t>RIBBON</t>
  </si>
  <si>
    <t>21201001-0004</t>
  </si>
  <si>
    <t>SOLUCION DE LA FUENTE</t>
  </si>
  <si>
    <t>21201001-0005</t>
  </si>
  <si>
    <t>REPUESTO PARA RODILLO DE PROTOCOLO</t>
  </si>
  <si>
    <t>21201001-0006</t>
  </si>
  <si>
    <t>PAPEL ELECTROSTATICO</t>
  </si>
  <si>
    <t>21201001-0007</t>
  </si>
  <si>
    <t>ESTIRENO BLANCO</t>
  </si>
  <si>
    <t>21201001-0008</t>
  </si>
  <si>
    <t>TONER LIQUIDO ELECTROSTATICO</t>
  </si>
  <si>
    <t>21201001-0009</t>
  </si>
  <si>
    <t>TINTA NEGRA PARA ROTO OFFSET</t>
  </si>
  <si>
    <t>21201001-0010</t>
  </si>
  <si>
    <t>TARJETAS DE PVC COLOR BLANCO</t>
  </si>
  <si>
    <t>21201001-0011</t>
  </si>
  <si>
    <t>CINTAS DE IMPRESION PARA DISPOSITIVO DE SELLADO AUTOMATICO</t>
  </si>
  <si>
    <t>21201001-0012</t>
  </si>
  <si>
    <t>ETIQUETA AUTOADHERIBLE P/IMPRESORA MEDIANTE TRANSFERENCIA TERMICA</t>
  </si>
  <si>
    <t>21201001-0013</t>
  </si>
  <si>
    <t>21201001-0014</t>
  </si>
  <si>
    <t>TARJETA PLASTICA BLANCA DE PVC</t>
  </si>
  <si>
    <t>21201001-0015</t>
  </si>
  <si>
    <t>ETIQUETA AUTOLAMINABLE DE TRANSFERENCIA TERMICA</t>
  </si>
  <si>
    <t>21201001-0016</t>
  </si>
  <si>
    <t>21300001-0001</t>
  </si>
  <si>
    <t>MAPAS Y PLANOS DE ESTADOS y/o MUNICIPIOS</t>
  </si>
  <si>
    <t>CONSUMIBLE-21301</t>
  </si>
  <si>
    <t>21400001-0001</t>
  </si>
  <si>
    <t>TOALLA ANTIESTATICA</t>
  </si>
  <si>
    <t>CONSUMIBLE-21401</t>
  </si>
  <si>
    <t>21400002-0003</t>
  </si>
  <si>
    <t>CARTUCHO DE RESPALDO 8 M.M. 112 MIN.</t>
  </si>
  <si>
    <t>21400002-0005</t>
  </si>
  <si>
    <t>CINTA MAGNETICA DE CASSETTE JUMBO 250</t>
  </si>
  <si>
    <t>21400002-0007</t>
  </si>
  <si>
    <t>CARTUCHO DC-6525-525</t>
  </si>
  <si>
    <t>21400002-0008</t>
  </si>
  <si>
    <t>CARTUCHO DC-2120</t>
  </si>
  <si>
    <t>21400002-0017</t>
  </si>
  <si>
    <t>CINTA MAGNETICA 1/2"</t>
  </si>
  <si>
    <t>21400002-0019</t>
  </si>
  <si>
    <t>CARTUCHO DE LIMPieza DLT TAPE III</t>
  </si>
  <si>
    <t>21400002-0022</t>
  </si>
  <si>
    <t>CARTUCHO DE RESPALDO 1 GB.</t>
  </si>
  <si>
    <t>21400002-0029</t>
  </si>
  <si>
    <t>CABEZAL LIMPieza P/PLOTER NP C4721A CYAN</t>
  </si>
  <si>
    <t>21400002-0031</t>
  </si>
  <si>
    <t>CABEZAL LIMPieza P/PLOTER NP C4823A AMARI</t>
  </si>
  <si>
    <t>21400002-0032</t>
  </si>
  <si>
    <t>CARTUCHO DE RESPALDO 4 M.M. X 125 MTS.</t>
  </si>
  <si>
    <t>21400002-0033</t>
  </si>
  <si>
    <t>CINTA DLT</t>
  </si>
  <si>
    <t>21400002-0035</t>
  </si>
  <si>
    <t>CARTUCHO DE DATOS HP ULTRIUM 200 GB No PARTE C7971A</t>
  </si>
  <si>
    <t>21400002-0036</t>
  </si>
  <si>
    <t>CINTA DE DATOS DDS4 No. C5718A, 40 GB, 150 MTS, MCA. HP</t>
  </si>
  <si>
    <t>21400002-0039</t>
  </si>
  <si>
    <t>CINTA DE DATOS DDS-2 DE 8 GB N° DE PARTE C5707A</t>
  </si>
  <si>
    <t>21400002-0045</t>
  </si>
  <si>
    <t>CARTUCHO DATOS DAT 72  N° PARTE C8010A</t>
  </si>
  <si>
    <t>21400002-0046</t>
  </si>
  <si>
    <t>CINTA DE RESPALDO DAT725 N° C8010A, 72 GB</t>
  </si>
  <si>
    <t>21400002-0048</t>
  </si>
  <si>
    <t>CINTA IBM CART. DATOS ULTRIUM LT04</t>
  </si>
  <si>
    <t>21400002-0049</t>
  </si>
  <si>
    <t>CARTUCHO DE DATOS IBM ULTRIUM LTO 4 800GB</t>
  </si>
  <si>
    <t>21400003-0001</t>
  </si>
  <si>
    <t>CINTA P/IMPRESORA EPSON 8750</t>
  </si>
  <si>
    <t>21400003-0003</t>
  </si>
  <si>
    <t>CINTA P/IMPRESORA DP-041</t>
  </si>
  <si>
    <t>21400003-0004</t>
  </si>
  <si>
    <t>CINTA P/IMPRESORA DP-029</t>
  </si>
  <si>
    <t>21400003-0007</t>
  </si>
  <si>
    <t>CINTA P/IMPRESORA DP-013</t>
  </si>
  <si>
    <t>21400003-0008</t>
  </si>
  <si>
    <t>CINTA P/IMPRESORA DP-014</t>
  </si>
  <si>
    <t>21400003-0010</t>
  </si>
  <si>
    <t>CINTA P/IMPRESORA DP-033</t>
  </si>
  <si>
    <t>21400003-0011</t>
  </si>
  <si>
    <t>CINTA P/IMPRESORA DP-048</t>
  </si>
  <si>
    <t>21400003-0013</t>
  </si>
  <si>
    <t>CINTA P/IMPRESORA DP-070</t>
  </si>
  <si>
    <t>21400003-0015</t>
  </si>
  <si>
    <t>CINTA P/IMPRESORA DP-084</t>
  </si>
  <si>
    <t>21400003-0017</t>
  </si>
  <si>
    <t>CINTA P/IMPRESORA EPSON DFX-5000</t>
  </si>
  <si>
    <t>21400003-0018</t>
  </si>
  <si>
    <t>CINTA P/IMPRESORA IBM 1040580 4224</t>
  </si>
  <si>
    <t>21400003-0023</t>
  </si>
  <si>
    <t>CINTA P/IMPRESORA DFX. 5000-8000</t>
  </si>
  <si>
    <t>21400003-0029</t>
  </si>
  <si>
    <t>CINTA P/IMPRESORA DP-075</t>
  </si>
  <si>
    <t>21400003-0034</t>
  </si>
  <si>
    <t>CINTA P/IMPRESORA EPSON LQ-2550 DP-035</t>
  </si>
  <si>
    <t>21400003-0046</t>
  </si>
  <si>
    <t>CINTA P/IMPRESORA EPSON 8766</t>
  </si>
  <si>
    <t>21400003-0047</t>
  </si>
  <si>
    <t>CINTA P/IMPRESORA EPSON 7754</t>
  </si>
  <si>
    <t>21400003-0050</t>
  </si>
  <si>
    <t>CINTA P/IMPRESORA OKIDATA</t>
  </si>
  <si>
    <t>21400003-0053</t>
  </si>
  <si>
    <t>CINTA P/IMPRESORA STAR XR-1520</t>
  </si>
  <si>
    <t>21400003-0056</t>
  </si>
  <si>
    <t>CINTA P/IMPRESORA DP-001</t>
  </si>
  <si>
    <t>21400003-0057</t>
  </si>
  <si>
    <t>CINTA P/IMPRESORA DP-031</t>
  </si>
  <si>
    <t>21400003-0064</t>
  </si>
  <si>
    <t>CINTA P/IMPRESORA EPSON LQ-1170</t>
  </si>
  <si>
    <t>21400003-0086</t>
  </si>
  <si>
    <t>CINTA P/IMP EPSON LQ-2550 NP 7762/S015016</t>
  </si>
  <si>
    <t>21400003-0088</t>
  </si>
  <si>
    <t>CINTAS PARA IMPRESORA ZEBRA, MOD. S600 (ROLLO RIBBON DE RESINA NEGRA 102X360 MTS.)</t>
  </si>
  <si>
    <t>21400003-0090</t>
  </si>
  <si>
    <t>CINTAS PARA IMPRESORA EPSON LQ-2180</t>
  </si>
  <si>
    <t>21400003-0091</t>
  </si>
  <si>
    <t>CINTAS PARA IMPRESORA DP-126</t>
  </si>
  <si>
    <t>21400003-0093</t>
  </si>
  <si>
    <t>CINTA PARA IMPRESORA EPSON LQ-2090</t>
  </si>
  <si>
    <t>21400003-0094</t>
  </si>
  <si>
    <t>CINTA PARA IMPRESORA DE MATRIZ DE PUNTO EPSON LQ-2090, N° DE PARTE SO15335</t>
  </si>
  <si>
    <t>21400004-0001</t>
  </si>
  <si>
    <t>DISCO COMPACTO VIRGEN PARA AUDIO</t>
  </si>
  <si>
    <t>21400004-0002</t>
  </si>
  <si>
    <t>DISCO COMPACTO ( C.D. )</t>
  </si>
  <si>
    <t>21400004-0003</t>
  </si>
  <si>
    <t>DISCO COMPACTO ( C.D. ) REGRABABLE CD/RW</t>
  </si>
  <si>
    <t>21400004-0004</t>
  </si>
  <si>
    <t>DISCO COMPACTO REGRABABLE 74 MIN 650 MB</t>
  </si>
  <si>
    <t>21400004-0005</t>
  </si>
  <si>
    <t>DISCO COMPACTO GRABABLE 80 MIN 700 MB</t>
  </si>
  <si>
    <t>21400004-0006</t>
  </si>
  <si>
    <t>DISCO COMPACTO</t>
  </si>
  <si>
    <t>21400004-0007</t>
  </si>
  <si>
    <t>LIMPIADOR P/UNIDAD DE DISCO COMPACTO (C.D</t>
  </si>
  <si>
    <t>21400004-0009</t>
  </si>
  <si>
    <t>LIMPIADOR P/UNIDAD DE CD-ROM</t>
  </si>
  <si>
    <t>21400004-0010</t>
  </si>
  <si>
    <t>DISCO COMPACTO REESCRIBIBLE DE 80 MIN. 700 MB</t>
  </si>
  <si>
    <t>21400004-0011</t>
  </si>
  <si>
    <t>DISCO COMPACTO DVD GRABABLE</t>
  </si>
  <si>
    <t>21400004-0012</t>
  </si>
  <si>
    <t>DISCO COMPACTO DVD REGRABABLE (DVD-RW)</t>
  </si>
  <si>
    <t>21400004-0013</t>
  </si>
  <si>
    <t>DISCO COMPACTO MINI-CD DE 180 MB</t>
  </si>
  <si>
    <t>21400004-0015</t>
  </si>
  <si>
    <t>21400005-0001</t>
  </si>
  <si>
    <t>DISCO ZIP IOMEGA   2GB.</t>
  </si>
  <si>
    <t>21400005-0002</t>
  </si>
  <si>
    <t>DISCO ZIP IOMEGA 250 MB.</t>
  </si>
  <si>
    <t>21400006-0001</t>
  </si>
  <si>
    <t>DISKETTE 3 1/2 ALTA DENSIDAD</t>
  </si>
  <si>
    <t>21400006-0005</t>
  </si>
  <si>
    <t>KIT LIMPIADOR P/DRIVE DE 3.5 "</t>
  </si>
  <si>
    <t>21400006-0007</t>
  </si>
  <si>
    <t>KIT LIMPIADOR P/DISCO OPTICO WOA-D11</t>
  </si>
  <si>
    <t>21400006-0008</t>
  </si>
  <si>
    <t>DISCO DE RESPALDO ZIP 100 MB.</t>
  </si>
  <si>
    <t>21400006-0012</t>
  </si>
  <si>
    <t>LIMPIADOR DE UNIDAD DE 3.5 "</t>
  </si>
  <si>
    <t>21400006-0013</t>
  </si>
  <si>
    <t>21400007-0001</t>
  </si>
  <si>
    <t>FUNDA PARA COMPUTADORA</t>
  </si>
  <si>
    <t>21400007-0002</t>
  </si>
  <si>
    <t>FUNDA PARA IMPRESORA</t>
  </si>
  <si>
    <t>21400007-0003</t>
  </si>
  <si>
    <t>FUNDA P/COMPUTADORA (JUEGO)</t>
  </si>
  <si>
    <t>21400007-0004</t>
  </si>
  <si>
    <t>MALETIN PARA LAP TOP</t>
  </si>
  <si>
    <t>21400008-0001</t>
  </si>
  <si>
    <t>LIMPIADOR P/COMPONENTES DE COMPUTO</t>
  </si>
  <si>
    <t>21400008-0002</t>
  </si>
  <si>
    <t>21400008-0003</t>
  </si>
  <si>
    <t>LIMPIADOR DESENGRASANTE DE TARJETAS ELECT</t>
  </si>
  <si>
    <t>21400008-0006</t>
  </si>
  <si>
    <t>21400008-0008</t>
  </si>
  <si>
    <t>LIMPIADORPARA MONITOR</t>
  </si>
  <si>
    <t>21400009-0001</t>
  </si>
  <si>
    <t>PORTA-DISKETTES DE 5 1/4 P/ 50 pzs.</t>
  </si>
  <si>
    <t>21400009-0002</t>
  </si>
  <si>
    <t>PORTA-DISKETTES DE 3 1/2 P/100 pzs.</t>
  </si>
  <si>
    <t>21400009-0004</t>
  </si>
  <si>
    <t>PORTA CD'S</t>
  </si>
  <si>
    <t>21400009-0005</t>
  </si>
  <si>
    <t>PORTA-DISKETTES DE 3 1/2 P/ 50 pzs.</t>
  </si>
  <si>
    <t>21400009-0006</t>
  </si>
  <si>
    <t>PORTA CD'S (PAPEL)</t>
  </si>
  <si>
    <t>21400009-0007</t>
  </si>
  <si>
    <t>ESTUCHE PORTA CD</t>
  </si>
  <si>
    <t>21400009-0008</t>
  </si>
  <si>
    <t>PORTA CD'S CAJON ESTIRABLE</t>
  </si>
  <si>
    <t>21400011-0001</t>
  </si>
  <si>
    <t>CARTUCHO TINTA P/IMP. LEXMARK 2050 PTE 13</t>
  </si>
  <si>
    <t>21400011-0002</t>
  </si>
  <si>
    <t>CARTUCHO DATACARTRIDGE</t>
  </si>
  <si>
    <t>21400011-0003</t>
  </si>
  <si>
    <t>CARTUCHO TINTA AMARILLA P/PLOTER H.P.</t>
  </si>
  <si>
    <t>21400011-0004</t>
  </si>
  <si>
    <t>CARTUCHO TINTA CYAN P/PLOTER H.P.</t>
  </si>
  <si>
    <t>21400011-0005</t>
  </si>
  <si>
    <t>CARTUCHO TINTA MAGENTA P/PLOTER H.P.</t>
  </si>
  <si>
    <t>21400011-0006</t>
  </si>
  <si>
    <t>CARTUCHO TINTA NEGRA P/PLOTER H.P.</t>
  </si>
  <si>
    <t>21400011-0007</t>
  </si>
  <si>
    <t>CARTUCHO TINTA P/IMP. H.P. 51625-A NEGRO</t>
  </si>
  <si>
    <t>21400011-0008</t>
  </si>
  <si>
    <t>CARTUCHO TINTA P/IMP. H.P. 51626-A NEGRO</t>
  </si>
  <si>
    <t>21400011-0010</t>
  </si>
  <si>
    <t>CARTUCHO TINTA P/IMP. H.P. 51639-A NEGRO</t>
  </si>
  <si>
    <t>21400011-0011</t>
  </si>
  <si>
    <t>CARTUCHO TINTA P/IMP. H.P. 51649-A COLOR</t>
  </si>
  <si>
    <t>21400011-0014</t>
  </si>
  <si>
    <t>CARTUCHO TINTA P/IMP. EPSON S020049 COLOR</t>
  </si>
  <si>
    <t>21400011-0015</t>
  </si>
  <si>
    <t>CARTUCHO TINTA P/IMP. LEXMARK 1361400</t>
  </si>
  <si>
    <t>21400011-0017</t>
  </si>
  <si>
    <t>CARTUCHO TINTA P/IMP. DESK JET 500 COLOR</t>
  </si>
  <si>
    <t>21400011-0019</t>
  </si>
  <si>
    <t>CARTUCHO TINTA P/IMP. LEXMARK HC619 COLOR</t>
  </si>
  <si>
    <t>21400011-0020</t>
  </si>
  <si>
    <t>CARTUCHO TINTA P/IMP. LEXMARK HC620 NEGRA</t>
  </si>
  <si>
    <t>21400011-0021</t>
  </si>
  <si>
    <t>CARTUCHO TINTA P/IMP. H.P. 51606A NEGRO</t>
  </si>
  <si>
    <t>21400011-0022</t>
  </si>
  <si>
    <t>CARTUCHO TINTA P/IMP. H.P. 51606C CIAN</t>
  </si>
  <si>
    <t>21400011-0024</t>
  </si>
  <si>
    <t>CARTUCHO TINTA P/IMP. 51645A</t>
  </si>
  <si>
    <t>21400011-0025</t>
  </si>
  <si>
    <t>CARTUCHO TINTA P/IMP. BROTHER HL-630</t>
  </si>
  <si>
    <t>21400011-0026</t>
  </si>
  <si>
    <t>CARTUCHO TINTA P/IMP. EPSON S020093 NEGRO</t>
  </si>
  <si>
    <t>21400011-0027</t>
  </si>
  <si>
    <t>CARTUCHO TINTA P/IMP. H.P. 45A COLOR</t>
  </si>
  <si>
    <t>21400011-0028</t>
  </si>
  <si>
    <t>CARTUCHO TINTA P/IMP. H.P. 45A NEGRO</t>
  </si>
  <si>
    <t>21400011-0029</t>
  </si>
  <si>
    <t>CARTUCHO TINTA P/IMP. H.P. 51639-Y AMARIL</t>
  </si>
  <si>
    <t>21400011-0034</t>
  </si>
  <si>
    <t>CARTUCHO TINTA P/IMP. H.P. C6614-D</t>
  </si>
  <si>
    <t>21400011-0035</t>
  </si>
  <si>
    <t>CARTUCHO TINTA P/IMP. LEXMARK 13400 NEGRA</t>
  </si>
  <si>
    <t>21400011-0036</t>
  </si>
  <si>
    <t>CARTUCHO DE FUSOR XEROX 108R00092</t>
  </si>
  <si>
    <t>21400011-0039</t>
  </si>
  <si>
    <t>CARTUCHO TINTA P/IMP. EPSON S020122</t>
  </si>
  <si>
    <t>21400011-0043</t>
  </si>
  <si>
    <t>CARTUCHO TINTA P/IMP. LEXMARK 12A1970</t>
  </si>
  <si>
    <t>21400011-0044</t>
  </si>
  <si>
    <t>CARTUCHO TINTA P/IMP. LEXMARK 12A1980</t>
  </si>
  <si>
    <t>21400011-0046</t>
  </si>
  <si>
    <t>CARTUCHO TINTA P/IMP. H.P. 51639-C CYAN</t>
  </si>
  <si>
    <t>21400011-0047</t>
  </si>
  <si>
    <t>CARTUCHO TINTA P/IMP. H.P. 51639-M ROJO</t>
  </si>
  <si>
    <t>21400011-0049</t>
  </si>
  <si>
    <t>CARTUCHO TINTA P/IMP. LEXMARK 13T0101 6K</t>
  </si>
  <si>
    <t>21400011-0050</t>
  </si>
  <si>
    <t>CARTUCHO TINTA P/IMP. H.P. C4841-A</t>
  </si>
  <si>
    <t>21400011-0051</t>
  </si>
  <si>
    <t>CARTUCHO TINTA P/IMP. H.P. C4195-A COLOR</t>
  </si>
  <si>
    <t>21400011-0053</t>
  </si>
  <si>
    <t>CARTUCHO TINTA P/IMP. EPSON S020097</t>
  </si>
  <si>
    <t>21400011-0056</t>
  </si>
  <si>
    <t>CARTUCHO TINTA P/IMP. C6578</t>
  </si>
  <si>
    <t>21400011-0057</t>
  </si>
  <si>
    <t>CARTUCHO TINTA P/IMP. H.P. C6578-D</t>
  </si>
  <si>
    <t>21400011-0059</t>
  </si>
  <si>
    <t>CARTUCHO TINTA P/IMP. LEXMARK 13400 COLOR</t>
  </si>
  <si>
    <t>21400011-0064</t>
  </si>
  <si>
    <t>CARTUCHO TINTA P/IMP. H.P. C4844-A</t>
  </si>
  <si>
    <t>21400011-0065</t>
  </si>
  <si>
    <t>CARTUCHO TINTA P/IMP. H.P. C4842-A</t>
  </si>
  <si>
    <t>21400011-0068</t>
  </si>
  <si>
    <t>CARTUCHO TINTA P/IMP. CANON NP BCI-21C</t>
  </si>
  <si>
    <t>21400011-0069</t>
  </si>
  <si>
    <t>CARTUCHO TINTA P/PLOTER NP C4873A AMARILL</t>
  </si>
  <si>
    <t>21400011-0070</t>
  </si>
  <si>
    <t>CARTUCHO TINTA P/PLOTER NP 51644Y AMARILL</t>
  </si>
  <si>
    <t>21400011-0071</t>
  </si>
  <si>
    <t>CARTUCHO TINTA P/PLOTER NP 51644C CYAN</t>
  </si>
  <si>
    <t>21400011-0072</t>
  </si>
  <si>
    <t>CARTUCHO TINTA P/PLOTER NP 51644M MAGENTA</t>
  </si>
  <si>
    <t>21400011-0073</t>
  </si>
  <si>
    <t>CARTUCHO TINTA P/PLOTER NP C4872A CYAN HP</t>
  </si>
  <si>
    <t>21400011-0074</t>
  </si>
  <si>
    <t>CARTUCHO TINTA P/PLOTER NP C4874A MAGENTA</t>
  </si>
  <si>
    <t>21400011-0075</t>
  </si>
  <si>
    <t>CABEZAL IMPRESION H.P. NP C4800A NEGRO</t>
  </si>
  <si>
    <t>21400011-0076</t>
  </si>
  <si>
    <t>CABEZAL IMPRESION H.P. NP C4801A CYAN</t>
  </si>
  <si>
    <t>21400011-0077</t>
  </si>
  <si>
    <t>CABEZAL IMPRESION H.P. NP C4802A MAGENTA</t>
  </si>
  <si>
    <t>21400011-0078</t>
  </si>
  <si>
    <t>CABEZAL IMPRESION H.P. NP C4803A AMARILLO</t>
  </si>
  <si>
    <t>21400011-0082</t>
  </si>
  <si>
    <t>CARTUCHO TINTA P/IMP. H.P. C6656A NEGRO</t>
  </si>
  <si>
    <t>21400011-0083</t>
  </si>
  <si>
    <t>CARTUCHO TINTA P/IMP. H.P. C6615D NEGRO</t>
  </si>
  <si>
    <t>21400011-0084</t>
  </si>
  <si>
    <t>CARTUCHO TINTA P/IMP. H.P. C6657A COLOR</t>
  </si>
  <si>
    <t>21400011-0086</t>
  </si>
  <si>
    <t>TINTA PARA IMPRESION NEGRO DESINGJET 5000/5500 C4930A</t>
  </si>
  <si>
    <t>21400011-0087</t>
  </si>
  <si>
    <t>TINTA PARA IMPRESION CYAN DESIGNJET 5000/5500 C4934A</t>
  </si>
  <si>
    <t>21400011-0088</t>
  </si>
  <si>
    <t>TINTA PARA IMPRESION MAGENTA HP DESIGNJET 5000/5500 MAGENTA C4932A</t>
  </si>
  <si>
    <t>21400011-0089</t>
  </si>
  <si>
    <t>TINTA PARA IMPRESION YELLOW DESIGNJET 5000/5500 C4933A</t>
  </si>
  <si>
    <t>21400011-0090</t>
  </si>
  <si>
    <t>CABEZAL NEGRO HP DESIGNJET 5000/5500 C4950A</t>
  </si>
  <si>
    <t>21400011-0091</t>
  </si>
  <si>
    <t>CABEZAL CYAN HP DESIGNJET 5000/5500</t>
  </si>
  <si>
    <t>21400011-0092</t>
  </si>
  <si>
    <t>CABEZAL MAGENTA DESIGNJET 5000/5500</t>
  </si>
  <si>
    <t>21400011-0093</t>
  </si>
  <si>
    <t>CABEZAL YELLOW HP DESIGNJET 5000/55000 C4953A</t>
  </si>
  <si>
    <t>21400011-0094</t>
  </si>
  <si>
    <t>CARTUCHO DE TINTA HP, C4913A, AMARILLO</t>
  </si>
  <si>
    <t>21400011-0095</t>
  </si>
  <si>
    <t>CABEZAL DE IMPRESION HP, C4810A, NEGRO</t>
  </si>
  <si>
    <t>21400011-0096</t>
  </si>
  <si>
    <t>CABEZAL DE IMPRESION HP, C4811A, CYAN.</t>
  </si>
  <si>
    <t>21400011-0097</t>
  </si>
  <si>
    <t>CABEZAL DE IMPRESION HP, C4964A, CYAN.</t>
  </si>
  <si>
    <t>21400011-0098</t>
  </si>
  <si>
    <t>CABEZAL DE IMPRESION HP, C4965A, MAGENTA CLARO</t>
  </si>
  <si>
    <t>21400011-0102</t>
  </si>
  <si>
    <t>TINTA P/IMP. H.P. 840 NEGRO</t>
  </si>
  <si>
    <t>21400011-0104</t>
  </si>
  <si>
    <t>TINTA P/IMP. EPSON STYLUS NEGRO</t>
  </si>
  <si>
    <t>21400011-0105</t>
  </si>
  <si>
    <t>CARTUCHO DE TINTA PARA IMPRESORA HP C4836A CYAN</t>
  </si>
  <si>
    <t>21400011-0106</t>
  </si>
  <si>
    <t>CARTUCHO TINTA PARA IMPRESORA HP C4837A MAGENTA</t>
  </si>
  <si>
    <t>21400011-0107</t>
  </si>
  <si>
    <t>CARTUCHO TINTA PARA IMPRESORA HP C4838 AMARILLO</t>
  </si>
  <si>
    <t>21400011-0108</t>
  </si>
  <si>
    <t>TINTA PARA DUPLICADORA DE IMPRESION DIGITAL</t>
  </si>
  <si>
    <t>21400011-0109</t>
  </si>
  <si>
    <t>MASTER PARA DUPLICADORA DE IMPRESION DIGITAL</t>
  </si>
  <si>
    <t>21400011-0111</t>
  </si>
  <si>
    <t>CARTUCHO TINTA P/IMP.  C8728A</t>
  </si>
  <si>
    <t>21400011-0112</t>
  </si>
  <si>
    <t>CARTUCHO DE TINTA PARA IMPRESIÓN HP. C6658A</t>
  </si>
  <si>
    <t>21400011-0114</t>
  </si>
  <si>
    <t>CARTUCHO DE TINTA PARA IMPRESIÓN EPSON T027201 COLOR</t>
  </si>
  <si>
    <t>21400011-0117</t>
  </si>
  <si>
    <t>CARTUCHO DE TINTA P/IMP. H.P. C6625A COLOR</t>
  </si>
  <si>
    <t>21400011-0118</t>
  </si>
  <si>
    <t>CARTUCHO DE TINTA P/IMP. H.P. C8727A NEGRO</t>
  </si>
  <si>
    <t>21400011-0119</t>
  </si>
  <si>
    <t>CARTUCHO DE TINTA P/IMP H.P. C8728A COLOR</t>
  </si>
  <si>
    <t>21400011-0121</t>
  </si>
  <si>
    <t>CARTUCHO DE TINTA P/IMP. H.P. C4836A</t>
  </si>
  <si>
    <t>21400011-0122</t>
  </si>
  <si>
    <t>CARTUCHO DE TINTA P/IMP. C4837A</t>
  </si>
  <si>
    <t>21400011-0123</t>
  </si>
  <si>
    <t>CARTUCHO DE TINTA P/IMP. H.P. C4838A</t>
  </si>
  <si>
    <t>21400011-0133</t>
  </si>
  <si>
    <t>CARTUCHO DE TINTA  EPSON  T136126-AL</t>
  </si>
  <si>
    <t>21400012-0001</t>
  </si>
  <si>
    <t>REVELADOR P/FOTOCOPIADORA 5065-1065</t>
  </si>
  <si>
    <t>21400012-0007</t>
  </si>
  <si>
    <t>REVELADOR P/FOTOCOPIADORA XEROX 6135</t>
  </si>
  <si>
    <t>21400012-0011</t>
  </si>
  <si>
    <t>TONER P/FOTOCOPIADORA CANON 4050</t>
  </si>
  <si>
    <t>21400012-0012</t>
  </si>
  <si>
    <t>TONER P/FOTOCOPIADORA CANON 6030</t>
  </si>
  <si>
    <t>21400012-0019</t>
  </si>
  <si>
    <t>TONER P/FOTOCOPIADORA MITA DC-2254</t>
  </si>
  <si>
    <t>21400012-0020</t>
  </si>
  <si>
    <t>TONER P/FOTOCOPIADORA PANASONIC 7728-7735</t>
  </si>
  <si>
    <t>21400012-0021</t>
  </si>
  <si>
    <t>TONER P/FOTOCOPIADORA XEROX 1012/1112</t>
  </si>
  <si>
    <t>21400012-0022</t>
  </si>
  <si>
    <t>TONER P/FOTOCOPIADORA XEROX 1025</t>
  </si>
  <si>
    <t>21400012-0023</t>
  </si>
  <si>
    <t>TONER P/FOTOCOPIADORA XEROX 1035-6R75283</t>
  </si>
  <si>
    <t>21400012-0024</t>
  </si>
  <si>
    <t>TONER P/FOTOCOPIADORA XEROX 1040-45</t>
  </si>
  <si>
    <t>21400012-0025</t>
  </si>
  <si>
    <t>TONER P/FOTOCOPIADORA XEROX 2515</t>
  </si>
  <si>
    <t>21400012-0026</t>
  </si>
  <si>
    <t>TONER P/FOTOCOPIADORA XEROX 5028</t>
  </si>
  <si>
    <t>21400012-0027</t>
  </si>
  <si>
    <t>TONER P/FOTOCOPIADORA XEROX 5050</t>
  </si>
  <si>
    <t>21400012-0031</t>
  </si>
  <si>
    <t>ROLLO DE PELICULA PARA FAX (TONER/TINTA)</t>
  </si>
  <si>
    <t>21400012-0033</t>
  </si>
  <si>
    <t>TONER HP LASER JET 1300 (IMPRESORA)</t>
  </si>
  <si>
    <t>21400012-0034</t>
  </si>
  <si>
    <t>TONER P/IMPRESORA OKIDATA B6100 N° P. 52113701</t>
  </si>
  <si>
    <t>21400012-0035</t>
  </si>
  <si>
    <t>TONER P/FAX BROTHER PC401</t>
  </si>
  <si>
    <t>21400012-0036</t>
  </si>
  <si>
    <t>TONER PARA FOTOCOPIADORA PANASPNIC DIGITAL 6010</t>
  </si>
  <si>
    <t>21400012-0037</t>
  </si>
  <si>
    <t>TONER PARA IMPRESORA LEXMARK 12A7465 T632/T364</t>
  </si>
  <si>
    <t>21400012-0040</t>
  </si>
  <si>
    <t>CARTUCHO DE TINTA HP C/87/65, C8776 NEGRO</t>
  </si>
  <si>
    <t>21400012-0045</t>
  </si>
  <si>
    <t>CARTUCHO DE IMPRESION NP 1355155</t>
  </si>
  <si>
    <t>21400012-0047</t>
  </si>
  <si>
    <t>PORTA CARTUCHO DE IMPRESOR NP 8267486</t>
  </si>
  <si>
    <t>21400012-0048</t>
  </si>
  <si>
    <t>PAD ABSORBEDOR DE TINTA NP 1401728</t>
  </si>
  <si>
    <t>21400012-0049</t>
  </si>
  <si>
    <t>HOJA DE CALIBRACION NP 1491869</t>
  </si>
  <si>
    <t>21400012-0050</t>
  </si>
  <si>
    <t>TOALLA DE LIMPieza NP 855535981</t>
  </si>
  <si>
    <t>21400012-0051</t>
  </si>
  <si>
    <t>HOJA DE LIMPieza NP 1690783</t>
  </si>
  <si>
    <t>21400012-0053</t>
  </si>
  <si>
    <t>FILMINA DE TEFLON PARA HP 2400/2420</t>
  </si>
  <si>
    <t>21400013-0001</t>
  </si>
  <si>
    <t>TONER P/IMP. EPSON EPL5700+B582 S050010</t>
  </si>
  <si>
    <t>21400013-0003</t>
  </si>
  <si>
    <t>TONER P/IMP. H.P. 92298-A-JET-IV</t>
  </si>
  <si>
    <t>21400013-0004</t>
  </si>
  <si>
    <t>TONER P/IMP. IBM LEXMARK 1382100</t>
  </si>
  <si>
    <t>21400013-0005</t>
  </si>
  <si>
    <t>TONER P/IMP. H.P. C3903-A</t>
  </si>
  <si>
    <t>21400013-0006</t>
  </si>
  <si>
    <t>TONER P/IMP. H.P. 51526-A NEGRO</t>
  </si>
  <si>
    <t>21400013-0007</t>
  </si>
  <si>
    <t>TONER P/IMP. IBM LEXMARK 1361400</t>
  </si>
  <si>
    <t>21400013-0009</t>
  </si>
  <si>
    <t>TONER P/IMP. XEROX 1025</t>
  </si>
  <si>
    <t>21400013-0011</t>
  </si>
  <si>
    <t>TONER P/IMP. SHARP SF 1014</t>
  </si>
  <si>
    <t>21400013-0013</t>
  </si>
  <si>
    <t>TONER P/IMP. H.P. 92291-A JET- III</t>
  </si>
  <si>
    <t>21400013-0016</t>
  </si>
  <si>
    <t>TONER P/IMP. XEROX DOCUPRINT P8E</t>
  </si>
  <si>
    <t>21400013-0017</t>
  </si>
  <si>
    <t>TONER P/IMP. H.P. C3906-A LASERJET 5L</t>
  </si>
  <si>
    <t>21400013-0018</t>
  </si>
  <si>
    <t>TONER P/IMP. IBM 4312 NETWORK 63H3005</t>
  </si>
  <si>
    <t>21400013-0020</t>
  </si>
  <si>
    <t>TONER P/IMP. OKIDATA</t>
  </si>
  <si>
    <t>21400013-0022</t>
  </si>
  <si>
    <t>TONER P/IMP. EPSON EPL-8000</t>
  </si>
  <si>
    <t>21400013-0023</t>
  </si>
  <si>
    <t>TONER P/IMP. H.P. 4L</t>
  </si>
  <si>
    <t>21400013-0025</t>
  </si>
  <si>
    <t>TONER P/IMP. H.P. 92295-A JET-III</t>
  </si>
  <si>
    <t>21400013-0026</t>
  </si>
  <si>
    <t>TONER P/IMP. H.P. 92274-A</t>
  </si>
  <si>
    <t>21400013-0027</t>
  </si>
  <si>
    <t>TONER P/IMP. IBM 3816</t>
  </si>
  <si>
    <t>21400013-0033</t>
  </si>
  <si>
    <t>TONER P/IMP. OKIDATA OL600E (52107201)</t>
  </si>
  <si>
    <t>21400013-0037</t>
  </si>
  <si>
    <t>TONER P/IMP. XEROX 113R95 N-17 4517</t>
  </si>
  <si>
    <t>21400013-0041</t>
  </si>
  <si>
    <t>TONER P/IMP. IBM MOD. 4019</t>
  </si>
  <si>
    <t>21400013-0044</t>
  </si>
  <si>
    <t>TONER P/IMP. IBM LEXMARK 1380520</t>
  </si>
  <si>
    <t>21400013-0045</t>
  </si>
  <si>
    <t>TONER P/IMP. XEROX 113R296</t>
  </si>
  <si>
    <t>21400013-0046</t>
  </si>
  <si>
    <t>TONER P/IMP. H.P. LASER JET 4050 C4127X</t>
  </si>
  <si>
    <t>21400013-0047</t>
  </si>
  <si>
    <t>TONER P/IMP. IBM LEXMARK 1025</t>
  </si>
  <si>
    <t>21400013-0048</t>
  </si>
  <si>
    <t>TONER P/IMP. XEROX 6135</t>
  </si>
  <si>
    <t>21400013-0049</t>
  </si>
  <si>
    <t>TONER P/IMP. H.P. C3102-A</t>
  </si>
  <si>
    <t>21400013-0050</t>
  </si>
  <si>
    <t>TONER P/IMP. H.P. C3103-A</t>
  </si>
  <si>
    <t>21400013-0053</t>
  </si>
  <si>
    <t>TONER P/IMP. H.P. C3106-A</t>
  </si>
  <si>
    <t>21400013-0057</t>
  </si>
  <si>
    <t>TONER P/IMP. XEROX 113R445</t>
  </si>
  <si>
    <t>21400013-0058</t>
  </si>
  <si>
    <t>TONER P/IMP. H.P. C4096-A</t>
  </si>
  <si>
    <t>21400013-0063</t>
  </si>
  <si>
    <t>TONER P/IMP. XEROX 113R173 N-4025</t>
  </si>
  <si>
    <t>21400013-0066</t>
  </si>
  <si>
    <t>TONER P/IMP. XEROX 113R446</t>
  </si>
  <si>
    <t>21400013-0067</t>
  </si>
  <si>
    <t>TONER P/IMP. H.P. C4092-A</t>
  </si>
  <si>
    <t>21400013-0068</t>
  </si>
  <si>
    <t>TONER P/IMP. OKIPAGE 52109001</t>
  </si>
  <si>
    <t>21400013-0069</t>
  </si>
  <si>
    <t>TAMBOR P/IMPRESORA</t>
  </si>
  <si>
    <t>21400013-0070</t>
  </si>
  <si>
    <t>TONER P/IMP. H.P. C7115-A</t>
  </si>
  <si>
    <t>21400013-0071</t>
  </si>
  <si>
    <t>TONER P/IMP. LEXMARK T522 NP12A6830/35</t>
  </si>
  <si>
    <t>21400013-0072</t>
  </si>
  <si>
    <t>TONER P/IMP. BROTHER NP TN-430</t>
  </si>
  <si>
    <t>21400013-0074</t>
  </si>
  <si>
    <t>TONER P/IMP. H.P. NP C4182X NEGRO</t>
  </si>
  <si>
    <t>21400013-0075</t>
  </si>
  <si>
    <t>TONER P/IMP. H.P. NP C4151A MAGENTA</t>
  </si>
  <si>
    <t>21400013-0076</t>
  </si>
  <si>
    <t>TONER P/IMP. H.P. NP C4150A CYAN</t>
  </si>
  <si>
    <t>21400013-0077</t>
  </si>
  <si>
    <t>TONER P/IMP. H.P. NP C4152A AMARILLO</t>
  </si>
  <si>
    <t>21400013-0078</t>
  </si>
  <si>
    <t>TONER P/IMP. H.P. NP C6615D NEGRO</t>
  </si>
  <si>
    <t>21400013-0081</t>
  </si>
  <si>
    <t>TONER P/IMP. LEXMARK OPTRA T520 NP 12A673</t>
  </si>
  <si>
    <t>21400013-0084</t>
  </si>
  <si>
    <t>TONER PARA IMPRESORA H.P. LASER JET 4200 N° P.Q1338A</t>
  </si>
  <si>
    <t>21400013-0087</t>
  </si>
  <si>
    <t>TINTA P/PLOTTER C4911A CYAN</t>
  </si>
  <si>
    <t>21400013-0089</t>
  </si>
  <si>
    <t>CABEZAL DE IMPRESORA P/PLOTTER C4812A MAGENTA</t>
  </si>
  <si>
    <t>21400013-0092</t>
  </si>
  <si>
    <t>TONER PARA IMPRESORA HP NEGRO 51626A</t>
  </si>
  <si>
    <t>21400013-0094</t>
  </si>
  <si>
    <t>TONER PARA IMPRESORA XEROX 440N 13R628</t>
  </si>
  <si>
    <t>21400013-0096</t>
  </si>
  <si>
    <t>CABEZAL DE IMPRESORA P/PLOTTER MOD. 550 C4961A CYAN</t>
  </si>
  <si>
    <t>21400013-0097</t>
  </si>
  <si>
    <t>CABEZAL DE IMPRESORA MOD. 550 C4962A MAGENTA</t>
  </si>
  <si>
    <t>21400013-0098</t>
  </si>
  <si>
    <t>CABEZAL DE IMPRESORA MOD. 550 C4963A AMARILLO</t>
  </si>
  <si>
    <t>21400013-0099</t>
  </si>
  <si>
    <t>CARTUCHO P/IMPRESORA MOD. 4600 C9720A NEGRO</t>
  </si>
  <si>
    <t>21400013-0108</t>
  </si>
  <si>
    <t>CARTUCHO P/PLOTTER  HP C4911A</t>
  </si>
  <si>
    <t>21400013-0109</t>
  </si>
  <si>
    <t>CARTUCHO P/PLOTTER HP C4844A NEGRO</t>
  </si>
  <si>
    <t>21400013-0110</t>
  </si>
  <si>
    <t>CARTUCHO P/PLOTTER HP C4912A MAGENTA</t>
  </si>
  <si>
    <t>21400013-0111</t>
  </si>
  <si>
    <t>CARTUCHO P/PLOTTER HP C4913A AMARILLO</t>
  </si>
  <si>
    <t>21400013-0115</t>
  </si>
  <si>
    <t>CABEZAL P/PLOTTER HP C4811A CYAN</t>
  </si>
  <si>
    <t>21400013-0116</t>
  </si>
  <si>
    <t>CARTUCHO P/IMP. HP C9700A BLACK</t>
  </si>
  <si>
    <t>21400013-0117</t>
  </si>
  <si>
    <t>CARTUCHO P/IMP. HP C9701A CYAN</t>
  </si>
  <si>
    <t>21400013-0118</t>
  </si>
  <si>
    <t>CARTUCHO P/IMP. HP C9703A MAGENTA</t>
  </si>
  <si>
    <t>21400013-0119</t>
  </si>
  <si>
    <t>CARTUCHO P/IMP. HP C9702A AMARILLO</t>
  </si>
  <si>
    <t>21400013-0121</t>
  </si>
  <si>
    <t>TONER PARA IMPRESORA HP C7115A</t>
  </si>
  <si>
    <t>21400013-0122</t>
  </si>
  <si>
    <t>TONER PARA IMPRESORA HP C8061X</t>
  </si>
  <si>
    <t>21400013-0123</t>
  </si>
  <si>
    <t>CABEZAL DE IMPRESION HP MOD. 5500 C4960A NEGRO</t>
  </si>
  <si>
    <t>21400013-0126</t>
  </si>
  <si>
    <t>UNIDAD FOTOCONDUCTORA PARA IMPRESORA MINOLTA D0626275</t>
  </si>
  <si>
    <t>21400013-0128</t>
  </si>
  <si>
    <t>TONER PARA IMPRESORA HP LASER JET 4100</t>
  </si>
  <si>
    <t>21400013-0130</t>
  </si>
  <si>
    <t>TONER PARA IMPRESORA MINOLTA 8/100</t>
  </si>
  <si>
    <t>21400013-0132</t>
  </si>
  <si>
    <t>TONER PARA IMPRESORA HP NEHRO 840</t>
  </si>
  <si>
    <t>21400013-0133</t>
  </si>
  <si>
    <t>TONER PARA IMPRESORA EPSON STYLUS COLOR</t>
  </si>
  <si>
    <t>21400013-0134</t>
  </si>
  <si>
    <t>TONER PARA IMPRESORA STYLUS NEGRO</t>
  </si>
  <si>
    <t>21400013-0135</t>
  </si>
  <si>
    <t>TONER PARA IMPRESORA HP LASER JET 1200 MOD. C7115-A</t>
  </si>
  <si>
    <t>21400013-0138</t>
  </si>
  <si>
    <t>TONER PARA IMPRESORA LEXMARK E312, E312L</t>
  </si>
  <si>
    <t>21400013-0140</t>
  </si>
  <si>
    <t>TONER PARA IMPRESORA SAMSUNG ML-1440</t>
  </si>
  <si>
    <t>21400013-0141</t>
  </si>
  <si>
    <t>TONER PARA IMPRESORA HP LASER JET 4100 C8061X</t>
  </si>
  <si>
    <t>21400013-0143</t>
  </si>
  <si>
    <t>TONER PARA IMPRESORA OKIDATA MOD. OKIPAGE N° 610 # PART. 52113701</t>
  </si>
  <si>
    <t>21400013-0144</t>
  </si>
  <si>
    <t>TONER PARA IMPRESORA HP. MOD. LASER JET 2300 N° PART. Q2610A</t>
  </si>
  <si>
    <t>21400013-0145</t>
  </si>
  <si>
    <t>TONER PARA IMPRESORA HP.  LASERJET Q2610A</t>
  </si>
  <si>
    <t>21400013-0147</t>
  </si>
  <si>
    <t>TONER PARA IMPRESORA MINOLTA QMS PAGE PRO 1710400-002</t>
  </si>
  <si>
    <t>21400013-0148</t>
  </si>
  <si>
    <t>TONER PARA IMPRESORA H.P. Q6511A 2420N</t>
  </si>
  <si>
    <t>21400013-0149</t>
  </si>
  <si>
    <t>TONER PARA IMPRESORA EPSON S050010</t>
  </si>
  <si>
    <t>21400013-0150</t>
  </si>
  <si>
    <t>TONER PARA IMPRESORA H.P. 92274A</t>
  </si>
  <si>
    <t>21400013-0151</t>
  </si>
  <si>
    <t>TONER PARA IMPRESORA H.P. C7115A</t>
  </si>
  <si>
    <t>21400013-0152</t>
  </si>
  <si>
    <t>TONER PARA IMPRESORA H.P. C9700A</t>
  </si>
  <si>
    <t>21400013-0153</t>
  </si>
  <si>
    <t>TONER PARA IMPRESORA H.P. Q1338A</t>
  </si>
  <si>
    <t>21400013-0154</t>
  </si>
  <si>
    <t>TONER PARA IMPRESORA H.P. Q2613X</t>
  </si>
  <si>
    <t>21400013-0155</t>
  </si>
  <si>
    <t>CARTUCHO DE INYEC. TINTA HP. C6578A COLOR</t>
  </si>
  <si>
    <t>21400013-0156</t>
  </si>
  <si>
    <t>TRANSF. KIT C4154A P/IMP. COLOR</t>
  </si>
  <si>
    <t>21400013-0159</t>
  </si>
  <si>
    <t>CARTUCHO BROTHER HL 1250/1240</t>
  </si>
  <si>
    <t>21400013-0161</t>
  </si>
  <si>
    <t>TONER C6578D (COLOR) IMP. HP 950C</t>
  </si>
  <si>
    <t>21400013-0166</t>
  </si>
  <si>
    <t>TONER PARA IMPRESORA H.P. LASER JET SERIE 2400</t>
  </si>
  <si>
    <t>21400013-0169</t>
  </si>
  <si>
    <t>TONER PARA IMPRESORA H.P.  Q2670A NEGRO</t>
  </si>
  <si>
    <t>21400013-0170</t>
  </si>
  <si>
    <t>TONER PARA IMPRESORA H.P. Q2681A CYAN</t>
  </si>
  <si>
    <t>21400013-0171</t>
  </si>
  <si>
    <t>TONER PARA IMPRESORA H.P. Q2683A MAGENTA</t>
  </si>
  <si>
    <t>21400013-0172</t>
  </si>
  <si>
    <t>TONER PARA IMPRESORA H.P. Q2682A AMARILLO</t>
  </si>
  <si>
    <t>21400013-0173</t>
  </si>
  <si>
    <t>TONER PARA IMPRESORA H.P. 9721A</t>
  </si>
  <si>
    <t>21400013-0174</t>
  </si>
  <si>
    <t>TONER PARA IMPRESORA H.P. 9722A</t>
  </si>
  <si>
    <t>21400013-0176</t>
  </si>
  <si>
    <t>TONER PARA IMPRESORA H.P. Q5942A NEGRO</t>
  </si>
  <si>
    <t>21400013-0177</t>
  </si>
  <si>
    <t>FUSOR PARA IMPRESORA HP MOD. 4100</t>
  </si>
  <si>
    <t>21400013-0178</t>
  </si>
  <si>
    <t>FUSOR PARA IMPRESORA HP 4050</t>
  </si>
  <si>
    <t>21400013-0181</t>
  </si>
  <si>
    <t>CARTUCHO DE INYECCION DE TINTA H.P. 51641-A COLOR</t>
  </si>
  <si>
    <t>21400013-0182</t>
  </si>
  <si>
    <t>CARTUCHO HP LASER JET Q2613A SERIES 1300</t>
  </si>
  <si>
    <t>21400013-0183</t>
  </si>
  <si>
    <t>CARTUCHO PARA IMPRESORA LASER JET MOD. 4600 A COLOR C9721A</t>
  </si>
  <si>
    <t>21400013-0184</t>
  </si>
  <si>
    <t>CARTUCHO PARA IMPRESORA LASER JET MOD. 4600 A COLOR C9722A</t>
  </si>
  <si>
    <t>21400013-0185</t>
  </si>
  <si>
    <t>CARTUCHO PARA IMPRESORA LASER JET MOD. 4600 A COLOR C9723A</t>
  </si>
  <si>
    <t>21400013-0187</t>
  </si>
  <si>
    <t>TONER PARA IMPRESORA LASER JET C9730A SERIES 550, 5550 NEGRO</t>
  </si>
  <si>
    <t>21400013-0188</t>
  </si>
  <si>
    <t>TONER PARA IMPRESORA LASER JET C9731A SERIES 5500, 5550 AZUL (CYAN)</t>
  </si>
  <si>
    <t>21400013-0189</t>
  </si>
  <si>
    <t>TONER PARA IMPRESORA LASER JET C9732A SERIES 5500, 5550 AMARILLO</t>
  </si>
  <si>
    <t>21400013-0190</t>
  </si>
  <si>
    <t>TONER PARA IMPRESORA LASER JET C9733A SERIES 5500, 5550 MAGENTA</t>
  </si>
  <si>
    <t>21400013-0193</t>
  </si>
  <si>
    <t>TONER PARA IMPRESORA HP LASER JET 2400 NP Q6511A</t>
  </si>
  <si>
    <t>21400013-0194</t>
  </si>
  <si>
    <t>TONER PARA IMPRESORA HP LASER JET 1200 NP C7115X</t>
  </si>
  <si>
    <t>21400013-0195</t>
  </si>
  <si>
    <t>TONER PARA IMPRESORA LASER HP MOD. LASER JET 1010 N° PARTE Q2612A</t>
  </si>
  <si>
    <t>21400013-0196</t>
  </si>
  <si>
    <t>CARTUCHO DE TINTA PARA IMPRESORA HP DESKJET 6540</t>
  </si>
  <si>
    <t>21400013-0198</t>
  </si>
  <si>
    <t>TONER PARA IMPRESORA HP LASER JET 2420DN</t>
  </si>
  <si>
    <t>21400013-0200</t>
  </si>
  <si>
    <t>TONER PARA IMPRESORA XEROX 4400N, N° PARTE 113R00627</t>
  </si>
  <si>
    <t>21400013-0201</t>
  </si>
  <si>
    <t>CARTUCHO DE TONER PARA IMPRESORA HP OFFICE JET 7110 N.P. C5011D</t>
  </si>
  <si>
    <t>21400013-0202</t>
  </si>
  <si>
    <t>TONER PARA IMPRESORA OFFICE JET 7110 N.P. C5010D</t>
  </si>
  <si>
    <t>21400013-0205</t>
  </si>
  <si>
    <t>TONER PARA IMPRESORA HP LASER JET 2420 N° P. Q6511X</t>
  </si>
  <si>
    <t>21400013-0206</t>
  </si>
  <si>
    <t>TONER PARA IMPRESORA KYOCERA ECOSYS FS-C5030N N° PARTE TK512 K (NEGRO)</t>
  </si>
  <si>
    <t>21400013-0210</t>
  </si>
  <si>
    <t>FUSOR DE MANTENIMIENTO PARA IMPRESORA XEROX PHASER 4400</t>
  </si>
  <si>
    <t>21400013-0211</t>
  </si>
  <si>
    <t>TONER PARA IMPRESORA HP MOD. 1010 N° PARTE Q2612A</t>
  </si>
  <si>
    <t>21400013-0214</t>
  </si>
  <si>
    <t>TONER PARA IMPRESORA HP. Q5942A, 4250/4350</t>
  </si>
  <si>
    <t>21400013-0221</t>
  </si>
  <si>
    <t>TONER PARA IMPRESORA KYOCERA MOD. FSC5030N NEGRO N° PARTE TK-510K</t>
  </si>
  <si>
    <t>21400013-0222</t>
  </si>
  <si>
    <t>CARTUCHO DE TINTA P/IMPRESORA HP C9363WL COLOR</t>
  </si>
  <si>
    <t>21400013-0223</t>
  </si>
  <si>
    <t>CARTUCHO DE TINTA P/IMPRESORA HP C8767WL NEGRO</t>
  </si>
  <si>
    <t>21400013-0224</t>
  </si>
  <si>
    <t>TONER PARA IMPRESORA HP N° PARTE Q6470A NEGRO</t>
  </si>
  <si>
    <t>21400013-0225</t>
  </si>
  <si>
    <t>TONER PARA IMPRESORA HP N° PARTE Q7581A CYAN</t>
  </si>
  <si>
    <t>21400013-0226</t>
  </si>
  <si>
    <t>TONER PARA IMPRESORA HP N° PARTE Q7582A YELLOW</t>
  </si>
  <si>
    <t>21400013-0227</t>
  </si>
  <si>
    <t>TONER PARA IMPRESORA HP N° PARTE Q7583A MAGENTA</t>
  </si>
  <si>
    <t>21400013-0228</t>
  </si>
  <si>
    <t>TONER PARA IMPRESORA LEXMARK C510 CYAN LX-20K14000000</t>
  </si>
  <si>
    <t>21400013-0229</t>
  </si>
  <si>
    <t>TONER PARA IMPRESORA LEXMARK C510 MAGENTA LX-20K14010000</t>
  </si>
  <si>
    <t>21400013-0230</t>
  </si>
  <si>
    <t>TONER PARA IMPRESORA LEXMARK C510 NEGRO LX-20K14030000</t>
  </si>
  <si>
    <t>21400013-0232</t>
  </si>
  <si>
    <t>TONER PARA IMPRESORA HP LASER JET MOD. 4650DN C9720A NEGRO</t>
  </si>
  <si>
    <t>21400013-0233</t>
  </si>
  <si>
    <t>TONER PARA IMPRESORA HP LASER JET MOD. 4650DN C9721A CYAN</t>
  </si>
  <si>
    <t>21400013-0234</t>
  </si>
  <si>
    <t>TONER PARA IMPRESORA HP LASER JET MOD. 4650DN C9722A YELLOW</t>
  </si>
  <si>
    <t>21400013-0235</t>
  </si>
  <si>
    <t>TONER PARA IMPRESORA HP LASER JET MOD. 4650DN C9723A MAGENTA</t>
  </si>
  <si>
    <t>21400013-0236</t>
  </si>
  <si>
    <t>TONER PARA IMPRESORA LASERJET 4250 4350 NEGRO</t>
  </si>
  <si>
    <t>21400013-0239</t>
  </si>
  <si>
    <t>CARTUCHO TONER PARA IMPRESORA LASER DELL 5100CN CYAN</t>
  </si>
  <si>
    <t>21400013-0241</t>
  </si>
  <si>
    <t>TONER PARA IMPRESORA XEROX N2125 X61530 1851518, NP. 113R445</t>
  </si>
  <si>
    <t>21400013-0242</t>
  </si>
  <si>
    <t>TONER PARA IMPRESORA HP N° PARTE Q6471A CYAN</t>
  </si>
  <si>
    <t>21400013-0243</t>
  </si>
  <si>
    <t>TONER PARA IMPRESORA HP N° PARTE Q6472A AMARILLO</t>
  </si>
  <si>
    <t>21400013-0244</t>
  </si>
  <si>
    <t>TONER PARA IMPRESORA HP N° PARTE Q6473A MAGENTA</t>
  </si>
  <si>
    <t>21400013-0245</t>
  </si>
  <si>
    <t>CARTUCHO DE TONER PARA IMPRESORA HP LASER JET 2600 N° PARTE Q6000A NEGRO</t>
  </si>
  <si>
    <t>21400013-0246</t>
  </si>
  <si>
    <t>CARTUCHO DE TONER PARA IMPRESORA HP LASER JET 2600 N° PARTE Q6001A CYAN</t>
  </si>
  <si>
    <t>21400013-0247</t>
  </si>
  <si>
    <t>CARTUCHO DE TONER PARA IMPRESORA HP LASER JET 2600 N° PARTE Q6002A AMARILLO</t>
  </si>
  <si>
    <t>21400013-0248</t>
  </si>
  <si>
    <t>CARTUCHO DE TONER PARA IMPRESORA HP LASER JET 2600 N° PARTE Q6003A MAGENTA</t>
  </si>
  <si>
    <t>21400013-0253</t>
  </si>
  <si>
    <t>TONER HP LASEJTE 3050 N° PARTE Q2612A</t>
  </si>
  <si>
    <t>21400013-0254</t>
  </si>
  <si>
    <t>TONER PARA IMPRESORA DESK JET 550C HP 51625A</t>
  </si>
  <si>
    <t>21400013-0255</t>
  </si>
  <si>
    <t>TONER PARA IMPRESORA MULTIFUNCIONAL SAMSUNG SCX-452IF</t>
  </si>
  <si>
    <t>21400013-0256</t>
  </si>
  <si>
    <t>TONER PARA IMP. MULTIFUNCIONAL SAMSUNG SCX-452IFRESORA</t>
  </si>
  <si>
    <t>21400013-0258</t>
  </si>
  <si>
    <t>TEFLON PARA IMPRESORA 1200 Y 1300</t>
  </si>
  <si>
    <t>21400013-0259</t>
  </si>
  <si>
    <t>FUSOR PARA IMPRESORA HP 1200</t>
  </si>
  <si>
    <t>21400013-0260</t>
  </si>
  <si>
    <t>TONER PARA IMPRESORA HP LASER JET P3005 N.P. Q7551A</t>
  </si>
  <si>
    <t>21400013-0261</t>
  </si>
  <si>
    <t>TONER PARA IMPRESORA ML1710 SAMSUNG NEGRO</t>
  </si>
  <si>
    <t>21400013-0263</t>
  </si>
  <si>
    <t>CARTUCHO DE TINTA HP C9351-A NEGRO</t>
  </si>
  <si>
    <t>21400013-0264</t>
  </si>
  <si>
    <t>CARTUCHO DE TINTA HP C9352-A COLOR</t>
  </si>
  <si>
    <t>21400013-0265</t>
  </si>
  <si>
    <t>CARTUCHO DE TINTA EPSON STYLUS TX5900 N° P. T073120 NEGRO</t>
  </si>
  <si>
    <t>21400013-0269</t>
  </si>
  <si>
    <t>CARTUCHO PARA PLOTTER DE INYECCION DE TINTA HP DESINGNJET 500, N° DE PARTE C4943A</t>
  </si>
  <si>
    <t>21400013-0270</t>
  </si>
  <si>
    <t>CARTUCHO PARA PLOTTER DE INYECCION DE TINTA HP DESINGNJET 500, N° DE PARTE C4810A</t>
  </si>
  <si>
    <t>21400013-0273</t>
  </si>
  <si>
    <t>CARTUCHO PARA PLOTTER DE INYECCION DE TINTA HP DESINGNJET 500, N° DE PARTE C4813A</t>
  </si>
  <si>
    <t>21400013-0275</t>
  </si>
  <si>
    <t>DRUM KIT PAARA IMPRESORA HP COLOR LASER JET 4500 DN, N° DE PARTE C4195A</t>
  </si>
  <si>
    <t>21400013-0276</t>
  </si>
  <si>
    <t>FUSOR DE IMÁGENES P/IMPRESORA HP LASER JET 5500, N° DE PARTE C9735A</t>
  </si>
  <si>
    <t>21400013-0278</t>
  </si>
  <si>
    <t>TONER PARA IMPRESORA LASER A COLOR KYOCERA ECOSYS FS-C5030N, N° DE PARTE TK-512K</t>
  </si>
  <si>
    <t>21400013-0286</t>
  </si>
  <si>
    <t>TONER PARA IMPRESORA LASER B/N HP LASER JET 4250N, HP, N° DE PARTE Q5942</t>
  </si>
  <si>
    <t>21400013-0289</t>
  </si>
  <si>
    <t>TONER PARA IMPRESORA LASER B/N OKIDATA B6300, N° DE PARTE 52114502</t>
  </si>
  <si>
    <t>21400013-0291</t>
  </si>
  <si>
    <t>TONER PARA IMPRESORA HP Q5949A P/LJ 1160-1320</t>
  </si>
  <si>
    <t>21400013-0293</t>
  </si>
  <si>
    <t>CARTUCHO HP C9364WL 8050</t>
  </si>
  <si>
    <t>21400013-0294</t>
  </si>
  <si>
    <t>CARTUCHO HP C8766WL 95 COLOR</t>
  </si>
  <si>
    <t>21400013-0296</t>
  </si>
  <si>
    <t>TONER PARA IMPRESORA LEXMARK E450</t>
  </si>
  <si>
    <t>21400013-0297</t>
  </si>
  <si>
    <t>TONER PARA IMPRESORA HP C9364WL 8050</t>
  </si>
  <si>
    <t>21400013-0298</t>
  </si>
  <si>
    <t>TONER PARA IMPRESORA HP MOD. P2015 N° PARTE Q7553A</t>
  </si>
  <si>
    <t>21400013-0299</t>
  </si>
  <si>
    <t>TONER PARA IMPRESORA XEROX PHASER 4510 N/P 113R00712</t>
  </si>
  <si>
    <t>21400013-0300</t>
  </si>
  <si>
    <t>TONER PARA IMPRESORA XEROX PHASER 4510 N/P 113R00711</t>
  </si>
  <si>
    <t>21400013-0302</t>
  </si>
  <si>
    <t>TONER PARA IMPRESORA LASER JET HP Q3964A</t>
  </si>
  <si>
    <t>21400013-0307</t>
  </si>
  <si>
    <t>TONER PARA IMPRESORA SAMSUNG ML3051N NP ML-D3050B</t>
  </si>
  <si>
    <t>21400013-0308</t>
  </si>
  <si>
    <t>TONER PARA IMPRESORA EPSON EPL6200L N.P. S050167</t>
  </si>
  <si>
    <t>21400013-0309</t>
  </si>
  <si>
    <t>TONER PARA IMPRESORA MILTIFUNCIONAL HP 3015 N.P. Q2612A</t>
  </si>
  <si>
    <t>21400013-0312</t>
  </si>
  <si>
    <t>TONER PARA IMPRESORA HP MOD. P2015X N° PARTE Q7553X</t>
  </si>
  <si>
    <t>21400013-0313</t>
  </si>
  <si>
    <t>TONER PARA IMPRESORA HP Q5949X 1160</t>
  </si>
  <si>
    <t>21400013-0314</t>
  </si>
  <si>
    <t>TONER PARA IMPRESORA SAMSUNG ML-4551ND, D4550A</t>
  </si>
  <si>
    <t>21400013-0316</t>
  </si>
  <si>
    <t>TONER PARA IMPRESORA KYOCERA FS 9230DN, N° PARTE TK 712</t>
  </si>
  <si>
    <t>21400013-0317</t>
  </si>
  <si>
    <t>TONER PARA IMPRESORA HP LASERJET Q7551X P3005</t>
  </si>
  <si>
    <t>21400013-0318</t>
  </si>
  <si>
    <t>TONER PARA IMPRESORA HP LASERJET Q7551A P3005</t>
  </si>
  <si>
    <t>21400013-0322</t>
  </si>
  <si>
    <t>CARTUCHO P/PLOTTER HP 130 NR CYAN C9425 A</t>
  </si>
  <si>
    <t>21400013-0324</t>
  </si>
  <si>
    <t>CABEZAL DE IMP. P/PLOTTER HP Z6100 C9462A</t>
  </si>
  <si>
    <t>21400013-0325</t>
  </si>
  <si>
    <t>CABEZAL DE IMP. P/PLOTTER HP Z6100 C9461A</t>
  </si>
  <si>
    <t>21400013-0326</t>
  </si>
  <si>
    <t>CABEZAL DE IMP. P/PLOTTER HP Z6100 NEGRO FOTOGRAFICO/GRIS C9463A</t>
  </si>
  <si>
    <t>21400013-0327</t>
  </si>
  <si>
    <t>CABEZAL DE IMP. P/PLOTTER HP Z6100 MAGENTA CYAN C9460A</t>
  </si>
  <si>
    <t>21400013-0328</t>
  </si>
  <si>
    <t>CARTUCHO DE MANTENIMIENTO P/PLOTTER HP Z6100 C9518A</t>
  </si>
  <si>
    <t>21400013-0331</t>
  </si>
  <si>
    <t>CARTUCHO DE TINTA P/PLOTTER HP 5500 CYAN CLARO UV C4944A</t>
  </si>
  <si>
    <t>21400013-0332</t>
  </si>
  <si>
    <t>CARTUCHO DE TINTA P/PLOTTER HP 5500 NEGRO UV C4940A</t>
  </si>
  <si>
    <t>21400013-0334</t>
  </si>
  <si>
    <t>CARTUCHO DE TINTA P/PLOTTER HP 26100 AMARILLO C9469A</t>
  </si>
  <si>
    <t>21400013-0335</t>
  </si>
  <si>
    <t>CARTUCHO DE TINTA P/PLOTTER HP CYAN C9467A</t>
  </si>
  <si>
    <t>21400013-0336</t>
  </si>
  <si>
    <t>CARTUCHO DE TINTA P/PLOTTER HP 26100 CYAN CLARO C9470A</t>
  </si>
  <si>
    <t>21400013-0337</t>
  </si>
  <si>
    <t>CARTUCHO DE TINTA P/PLOTTER HP 26100 GRIS CLARO C9466A</t>
  </si>
  <si>
    <t>21400013-0338</t>
  </si>
  <si>
    <t>CARTUCHO DE TINTA P/PLOTTER HP 26100 MAGENTA C9468A</t>
  </si>
  <si>
    <t>21400013-0339</t>
  </si>
  <si>
    <t>CARTUCHO DE TINTA P/PLOTTER HP 26100 MAGENTA CLARO C9471A</t>
  </si>
  <si>
    <t>21400013-0340</t>
  </si>
  <si>
    <t>CARTUCHO DE TINTA P/PLOTTER HP 26100 NEGRO FOTOGRAFICO C9465A</t>
  </si>
  <si>
    <t>21400013-0343</t>
  </si>
  <si>
    <t>CARTUCHO DE TINTA PARA IMPRESORA CB336WL 74X NEGRO</t>
  </si>
  <si>
    <t>21400013-0344</t>
  </si>
  <si>
    <t>CARTUCHO DE TINTA PARA IMPRESORA CB338WL 75XL COLOR</t>
  </si>
  <si>
    <t>21400013-0345</t>
  </si>
  <si>
    <t>TONER PARA IMPRESORA KYOCERA MOD. FF9530DN N° PARTE TK 712</t>
  </si>
  <si>
    <t>21400013-0346</t>
  </si>
  <si>
    <t>TONER PARA IMPRESORA HP COLOR LASERJET 4700-Q7492A N° PARTE Q5950A NEGRO</t>
  </si>
  <si>
    <t>21400013-0347</t>
  </si>
  <si>
    <t>TONER PARA IMPRESORA HP COLOR LASERJET 4700 Q7492A N° PARTE Q5951A CYAN</t>
  </si>
  <si>
    <t>21400013-0348</t>
  </si>
  <si>
    <t>TONER PARA IMPRESORA HP COLOR LASERJET 4700-Q7492A N° PARTE Q5952A AMARILLO</t>
  </si>
  <si>
    <t>21400013-0349</t>
  </si>
  <si>
    <t>TONER PARA IMPRESORA HP COLOR LASERJET 4700-Q7492 N° PARTE Q5953A MAGENTA</t>
  </si>
  <si>
    <t>21400013-0350</t>
  </si>
  <si>
    <t>TONER PARA MULTIFUNCIONAL HP COLOR LASERJET CM2320NF MFP N° PARTE CC530A NEGRO</t>
  </si>
  <si>
    <t>21400013-0351</t>
  </si>
  <si>
    <t>TONER PARA MULTIFUNCIONAL HP COLOR LASERJET CM2320NF MFP N° PARTE CC531A CYAN</t>
  </si>
  <si>
    <t>21400013-0352</t>
  </si>
  <si>
    <t>TONER PARA MULTIFUNCIONAL HP COLOR LASERJET CM2320NF MFP N° PARTE CC532A AMARILLO</t>
  </si>
  <si>
    <t>21400013-0353</t>
  </si>
  <si>
    <t>TONER PARA MULTIFUNCIONAL HP COLOR LASERJET CM2320NF MFP N° PARTE CC533A MAGENTA</t>
  </si>
  <si>
    <t>21400013-0354</t>
  </si>
  <si>
    <t>CARTUCHO DE TINTA P/PLOTTER HP C9464A 26100 NEGRO</t>
  </si>
  <si>
    <t>21400013-0355</t>
  </si>
  <si>
    <t>TONER PARA IMPRESORA XEROX 3428 N° PARTE 106R01246 ALTO RENDIMIENTO</t>
  </si>
  <si>
    <t>21400013-0356</t>
  </si>
  <si>
    <t>TONER PARA IMPRESORA KYOCERA MOD. FS 9530DN N° PARTE TK 712</t>
  </si>
  <si>
    <t>21400013-0357</t>
  </si>
  <si>
    <t>TONER PARA IMPRESORA HP LASERJET P4515TN NO. PARTE CC364</t>
  </si>
  <si>
    <t>21400013-0363</t>
  </si>
  <si>
    <t>CARTUCHO DE TONER CB540A</t>
  </si>
  <si>
    <t>21400013-0364</t>
  </si>
  <si>
    <t>TONER PARA IMPRESORA HP LASER JET MOD. P4015N N/P CC364A</t>
  </si>
  <si>
    <t>21400013-0365</t>
  </si>
  <si>
    <t>TONER PARA IMPRESORA LEXMARK 510 # 20K0593 BLACK</t>
  </si>
  <si>
    <t>21400013-0366</t>
  </si>
  <si>
    <t>TONER PARA IMPRESORA LEXMARK 510 #20K1402 YELLOW</t>
  </si>
  <si>
    <t>21400013-0367</t>
  </si>
  <si>
    <t>TONER PARA IMPRESORA H.P. LASER JET CC364A</t>
  </si>
  <si>
    <t>21400013-0368</t>
  </si>
  <si>
    <t>TONER PARA IMPRESORA H.P. Q7553A</t>
  </si>
  <si>
    <t>21400013-0369</t>
  </si>
  <si>
    <t>TONER PARA IMPRESORA SAMSUN ML-2250-D ML-225X</t>
  </si>
  <si>
    <t>21400013-0370</t>
  </si>
  <si>
    <t>TONER PARA IMPRESORA H.P. MOD. 4015P N.P. CC364X</t>
  </si>
  <si>
    <t>21400013-0371</t>
  </si>
  <si>
    <t>TONER PARA IMPRESORA XEROX LASER PHASER 6360N NEGRO N.P. 106R01217</t>
  </si>
  <si>
    <t>21400013-0372</t>
  </si>
  <si>
    <t>TONER PARA IMPRESORA XEROX LASER PHASER 6360N CIAN N.P. 106R01214</t>
  </si>
  <si>
    <t>21400013-0373</t>
  </si>
  <si>
    <t>TONER PARA IMPRESORA XEROX LASER PHASER 6360N AMARILLO N.P. 106R01216</t>
  </si>
  <si>
    <t>21400013-0374</t>
  </si>
  <si>
    <t>TONER PARA IMPRESORA XEROX LASER PHASER 6360N MAGENTA N.P. 106R01215</t>
  </si>
  <si>
    <t>21400013-0375</t>
  </si>
  <si>
    <t>TONER PARA IMPRESORA HP CM1312 DB 542A AMARILLO</t>
  </si>
  <si>
    <t>21400013-0376</t>
  </si>
  <si>
    <t>TONER PARA IMPRESORA HP CM1312 DB 543 MAGENTA</t>
  </si>
  <si>
    <t>21400013-0377</t>
  </si>
  <si>
    <t>TONER PARA IMPRESORA HP CM1312 DB 541A CYAN</t>
  </si>
  <si>
    <t>21400013-0378</t>
  </si>
  <si>
    <t>TONER PARA IMPRESORA LASERJET 64X ALTO RENDIMIENTO P/4015</t>
  </si>
  <si>
    <t>21400013-0379</t>
  </si>
  <si>
    <t>TONER PARA IMPRESORA LASER XEROX PHASER 3250 DN N° PARTE 106R1374</t>
  </si>
  <si>
    <t>21400013-0380</t>
  </si>
  <si>
    <t>CARTUCHO DE TONER ORIGINAL HP 5100 NEGRO N/P C4129X</t>
  </si>
  <si>
    <t>21400013-0381</t>
  </si>
  <si>
    <t>CARTUCHO DE TONER ORIGINAL HP CM2320NF MFP NEGRO N/P CC530A</t>
  </si>
  <si>
    <t>21400013-0382</t>
  </si>
  <si>
    <t>CARTUCHO DE TONER ORIGINAL HP CM2320NF MFP CIAN N/P CC531A</t>
  </si>
  <si>
    <t>21400013-0383</t>
  </si>
  <si>
    <t>CARTUCHO DE TONER ORIGINAL HP CM2320NF MFP AMARILLO N/P CC532A</t>
  </si>
  <si>
    <t>21400013-0384</t>
  </si>
  <si>
    <t>CARTUCHO DE TONER ORIGINAL HP CM2320NF MFP NAGENTA N/P CC533A</t>
  </si>
  <si>
    <t>21400013-0385</t>
  </si>
  <si>
    <t>TONER HP LASER JET CE505A NEGRO</t>
  </si>
  <si>
    <t>21400013-0386</t>
  </si>
  <si>
    <t>CARTUCHOS PARA IMPRESORA HP OFFICEJET PRO K5400 NEGRO N.P. C9385A</t>
  </si>
  <si>
    <t>21400013-0387</t>
  </si>
  <si>
    <t>CARTUCHOS PARA IMPRESORA HP OFFICEJET PRO K5400 MAGENTA N.P. C9387A</t>
  </si>
  <si>
    <t>21400013-0388</t>
  </si>
  <si>
    <t>CARTUCHOS PARA IMPRESORA HP OFFICEJET PRO K5400 YELLOW N.P. C9388A</t>
  </si>
  <si>
    <t>21400013-0389</t>
  </si>
  <si>
    <t>CARTUCHOS PARA IMPRESORA HP OFFICEJET PRO K5400 BLUE N.P. C9386A</t>
  </si>
  <si>
    <t>21400013-0390</t>
  </si>
  <si>
    <t>TONER HP LASER JERT P2055 DN N. P. CE505X</t>
  </si>
  <si>
    <t>21400013-0391</t>
  </si>
  <si>
    <t>CARTUCHO PARA IMPRESORA HP 5400 C9385A</t>
  </si>
  <si>
    <t>21400013-0392</t>
  </si>
  <si>
    <t>CARTUCHO PARA IMPRESORA HP 5400 C9387A</t>
  </si>
  <si>
    <t>21400013-0393</t>
  </si>
  <si>
    <t>CARTUCHO PARA IMPRESORA HP 5400 C9388A</t>
  </si>
  <si>
    <t>21400013-0394</t>
  </si>
  <si>
    <t>CARTUCHO PARA IMPRESORA HP 5400 C9386A</t>
  </si>
  <si>
    <t>21400013-0395</t>
  </si>
  <si>
    <t>CARTUCHO HP DESKJET F4280 (CC640WL).</t>
  </si>
  <si>
    <t>21400013-0399</t>
  </si>
  <si>
    <t>TONER PARA IMPRESORA HP LASER JET 36A</t>
  </si>
  <si>
    <t>21400013-0403</t>
  </si>
  <si>
    <t>CARTUCHO DE TINTA NEGRO MATE HP 72 C9403A</t>
  </si>
  <si>
    <t>21400013-0404</t>
  </si>
  <si>
    <t>CARTUCHO DE TINTA NEGRO FOTOGRAFICO HP 72 C9370A</t>
  </si>
  <si>
    <t>21400013-0411</t>
  </si>
  <si>
    <t>TONER PARA IMPRESORA HP P2025 D NUMERO DE PARTE CE505A</t>
  </si>
  <si>
    <t>21400013-0412</t>
  </si>
  <si>
    <t>TONER PARA IMPRESORA XEROX PHASER 3450 N° PARTE 106R00688</t>
  </si>
  <si>
    <t>21400013-0413</t>
  </si>
  <si>
    <t>CARTUCHO DE TINTA HP 564 NEGRO</t>
  </si>
  <si>
    <t>21400013-0414</t>
  </si>
  <si>
    <t>CARTUCHO DE TINTA HP 564 CIAN</t>
  </si>
  <si>
    <t>21400013-0415</t>
  </si>
  <si>
    <t>CARTUCHO DE TINTA HP 564 MAGENTA</t>
  </si>
  <si>
    <t>21400013-0416</t>
  </si>
  <si>
    <t>CARTUCHO DE TINTA HP 564 AMARILLO</t>
  </si>
  <si>
    <t>21400013-0417</t>
  </si>
  <si>
    <t>TONER PARA IMPRESORA KYOCERA TK 172 FS-1320 D / 1370 DN</t>
  </si>
  <si>
    <t>21400013-0418</t>
  </si>
  <si>
    <t>TONER PARA IMPRESORA HP MOD. P1102 N° PARTE CE285A</t>
  </si>
  <si>
    <t>21400013-0419</t>
  </si>
  <si>
    <t>TONER 507A COLOR LASER JET NEGRO</t>
  </si>
  <si>
    <t>21400013-0420</t>
  </si>
  <si>
    <t>TONER 507A COLOR LASER JET CYAN</t>
  </si>
  <si>
    <t>21400013-0421</t>
  </si>
  <si>
    <t>TONER 507A COLOR LASER JET AMARILLO</t>
  </si>
  <si>
    <t>21400013-0422</t>
  </si>
  <si>
    <t>TONER 507A COLOR LASER JET MAGENTA</t>
  </si>
  <si>
    <t>21400013-0423</t>
  </si>
  <si>
    <t>TONER IMPRESORA LEXMARK NEGRO</t>
  </si>
  <si>
    <t>21400013-0424</t>
  </si>
  <si>
    <t>TONER IMPRESORA MINOLTA NEGRO</t>
  </si>
  <si>
    <t>21400013-0425</t>
  </si>
  <si>
    <t>TONER IMPRESORA MINOLTA AMARILLO</t>
  </si>
  <si>
    <t>21400013-0426</t>
  </si>
  <si>
    <t>TONER IMPRESORA MINOLTA MAGENTA</t>
  </si>
  <si>
    <t>21400013-0427</t>
  </si>
  <si>
    <t>TONER IMPRESORA MINOLTA CYAN</t>
  </si>
  <si>
    <t>21400013-0428</t>
  </si>
  <si>
    <t>TONER PARA IMPRESORA LASER JET 500 M551MARCA HP</t>
  </si>
  <si>
    <t>21400013-0429</t>
  </si>
  <si>
    <t>TONER IMPRESORA LASER JET 4700 MARCA HP</t>
  </si>
  <si>
    <t>21400013-0430</t>
  </si>
  <si>
    <t>TONER IMPRESORA LASER JET B6500 MARCA OKI</t>
  </si>
  <si>
    <t>21400014-0001</t>
  </si>
  <si>
    <t>UNIDAD FOTOCONDUCTORA P/IMPRESORA</t>
  </si>
  <si>
    <t>21400014-0002</t>
  </si>
  <si>
    <t>UNIDAD FOTOCONDUCTORA P/EPSON EPL5700</t>
  </si>
  <si>
    <t>21400014-0004</t>
  </si>
  <si>
    <t>DRUM P/IMP. OKIPAGE NP 40433305</t>
  </si>
  <si>
    <t>21400014-0005</t>
  </si>
  <si>
    <t>KIT FUSOR P/IMP. H.P. NP C4197</t>
  </si>
  <si>
    <t>21401001-0001</t>
  </si>
  <si>
    <t>CARTUCHO HP</t>
  </si>
  <si>
    <t>21401001-0002</t>
  </si>
  <si>
    <t>CABEZAL HP</t>
  </si>
  <si>
    <t>21401001-0003</t>
  </si>
  <si>
    <t>CARTUCHO PARA PLOTTER HP</t>
  </si>
  <si>
    <t>21401001-0004</t>
  </si>
  <si>
    <t>CARTUCHO DE MANTENIMIENTO HP</t>
  </si>
  <si>
    <t>21401001-0005</t>
  </si>
  <si>
    <t>CARTUCHO DE MANTENIMIENTO HP NEGRO MATE</t>
  </si>
  <si>
    <t>21401001-0006</t>
  </si>
  <si>
    <t>CARTUCHO DE MANTENIMIENTO HP ROJO CROMATICO</t>
  </si>
  <si>
    <t>21401001-0007</t>
  </si>
  <si>
    <t>CARTUCHO DE MANTENIMIENTO HP MAGENTA</t>
  </si>
  <si>
    <t>21401001-0008</t>
  </si>
  <si>
    <t>CARTUCHO DE MANTENIMIENTO HP AMARILLO</t>
  </si>
  <si>
    <t>21401001-0009</t>
  </si>
  <si>
    <t>CARTUCHO DE MANTENIMIENTO HP MAGENTA CLARO</t>
  </si>
  <si>
    <t>21401001-0010</t>
  </si>
  <si>
    <t>CARTUCHO DE MANTENIMIENTO HP CYAN CLARO</t>
  </si>
  <si>
    <t>21401001-0011</t>
  </si>
  <si>
    <t>CARTUCHO DE MANTENIMIENTO HP NEGRO FOTOGRAFICO</t>
  </si>
  <si>
    <t>21401001-0012</t>
  </si>
  <si>
    <t>CARTUCHO DE MANTENIMIENTO HP GRIS CLARO</t>
  </si>
  <si>
    <t>21401001-0013</t>
  </si>
  <si>
    <t>TONER HP</t>
  </si>
  <si>
    <t>21401001-0014</t>
  </si>
  <si>
    <t>UNIDAD DE IMAGEN XEROX</t>
  </si>
  <si>
    <t>21401001-0015</t>
  </si>
  <si>
    <t>RODILLO DE TRANSFERENCIA XEROX</t>
  </si>
  <si>
    <t>21401001-0016</t>
  </si>
  <si>
    <t>MINI DVD RW REGRABABLE</t>
  </si>
  <si>
    <t>21401001-0017</t>
  </si>
  <si>
    <t>MINI DVD R GRABABLE</t>
  </si>
  <si>
    <t>21401001-0018</t>
  </si>
  <si>
    <t>TONER TASKALFA</t>
  </si>
  <si>
    <t>21401001-0019</t>
  </si>
  <si>
    <t>KIT FUSOR IMPRESORA HP</t>
  </si>
  <si>
    <t>21401001-0020</t>
  </si>
  <si>
    <t>KIT DE TRANSFERENCIA IMPRESORA HP</t>
  </si>
  <si>
    <t>21401001-0021</t>
  </si>
  <si>
    <t>TONER IMPRESORA HP CYAN</t>
  </si>
  <si>
    <t>21401001-0022</t>
  </si>
  <si>
    <t>TONER IMPRESORA HP AMARILLO</t>
  </si>
  <si>
    <t>21401001-0023</t>
  </si>
  <si>
    <t>TONER IMPRESORA HP MAGENTA</t>
  </si>
  <si>
    <t>21401001-0024</t>
  </si>
  <si>
    <t>TONER IMPRESORA HP NEGRO</t>
  </si>
  <si>
    <t>21401001-0025</t>
  </si>
  <si>
    <t>CARTUCHO FAX HP NEGRO</t>
  </si>
  <si>
    <t>21401001-0026</t>
  </si>
  <si>
    <t>CARTUCHO HP AMARILLO</t>
  </si>
  <si>
    <t>21401001-0027</t>
  </si>
  <si>
    <t>CARTUCHO HP MAGENTA</t>
  </si>
  <si>
    <t>21401001-0028</t>
  </si>
  <si>
    <t>CARTUCHO HP CIAN</t>
  </si>
  <si>
    <t>21401001-0029</t>
  </si>
  <si>
    <t>CARTUCHO HP NEGRO</t>
  </si>
  <si>
    <t>21401001-0030</t>
  </si>
  <si>
    <t>CABEZAL DE IMPRESION HP NEGRO/ROJO</t>
  </si>
  <si>
    <t>21401001-0031</t>
  </si>
  <si>
    <t>CABEZAL DE IMPRESION HP MAGENTA/AMARILLO</t>
  </si>
  <si>
    <t>21401001-0032</t>
  </si>
  <si>
    <t>CABEZAL DE IMPRESION HP MAGENTA/CIAN</t>
  </si>
  <si>
    <t>21401001-0033</t>
  </si>
  <si>
    <t>CABEZAL DE IMPRESION HP NEGRO FOTOGRAFICO/GRIS</t>
  </si>
  <si>
    <t>21401001-0034</t>
  </si>
  <si>
    <t>CARTUCHO HP NEGRO MATE</t>
  </si>
  <si>
    <t>21401001-0035</t>
  </si>
  <si>
    <t>CARTUCHO HP ROJO CROMATICO</t>
  </si>
  <si>
    <t>21401001-0036</t>
  </si>
  <si>
    <t>CARTUCHO HP MAGENTA CLARO</t>
  </si>
  <si>
    <t>21401001-0037</t>
  </si>
  <si>
    <t>CARTUCHO HP NEGRO FOTOGRAFICO</t>
  </si>
  <si>
    <t>21401001-0038</t>
  </si>
  <si>
    <t>CARTUCHO HP GRIS CLARO</t>
  </si>
  <si>
    <t>21401001-0039</t>
  </si>
  <si>
    <t>TONER SAMSUNG</t>
  </si>
  <si>
    <t>21401001-0040</t>
  </si>
  <si>
    <t>TONER KYOCERA</t>
  </si>
  <si>
    <t>21401001-0041</t>
  </si>
  <si>
    <t>TONER XEROX</t>
  </si>
  <si>
    <t>21401001-0042</t>
  </si>
  <si>
    <t>TORRE DE CD/DVD</t>
  </si>
  <si>
    <t>21401001-0044</t>
  </si>
  <si>
    <t>CINTA DE RESPALDO</t>
  </si>
  <si>
    <t>21401001-0045</t>
  </si>
  <si>
    <t>CARTUCHO DE LIMPIEZA</t>
  </si>
  <si>
    <t>21401001-0046</t>
  </si>
  <si>
    <t>VERBATIM  TORRE DE DVD-R GRABABLE   4.7 GB.</t>
  </si>
  <si>
    <t>21401001-0047</t>
  </si>
  <si>
    <t>VERBATIM   DVD GRABABLE DVD+ R CON PROTECCION DE ACRILICO     4.7GB</t>
  </si>
  <si>
    <t>21401001-0049</t>
  </si>
  <si>
    <t>DISCO COMPACTO CD-R</t>
  </si>
  <si>
    <t>TORRE</t>
  </si>
  <si>
    <t>21401001-0050</t>
  </si>
  <si>
    <t>HP LASER JET  Q6470A NEGRO</t>
  </si>
  <si>
    <t>21401001-0051</t>
  </si>
  <si>
    <t>HP LASER JET  C4118-67910</t>
  </si>
  <si>
    <t>21401001-0052</t>
  </si>
  <si>
    <t>HP LASER JET CC364X NEGRO</t>
  </si>
  <si>
    <t>21401001-0053</t>
  </si>
  <si>
    <t>HP LASER JET Q1338A NEGRO</t>
  </si>
  <si>
    <t>21401001-0054</t>
  </si>
  <si>
    <t>HP LASER JET C9730A NEGRO</t>
  </si>
  <si>
    <t>21401001-0055</t>
  </si>
  <si>
    <t>HP LASER JET C9731A CYAN</t>
  </si>
  <si>
    <t>21401001-0056</t>
  </si>
  <si>
    <t>HP LASER JET C9732A AMARILLO</t>
  </si>
  <si>
    <t>21401001-0057</t>
  </si>
  <si>
    <t>HP LASER JET C9733A MAGENTA</t>
  </si>
  <si>
    <t>21401001-0058</t>
  </si>
  <si>
    <t>HP LASER JET Q7553A NEGRO</t>
  </si>
  <si>
    <t>21401001-0059</t>
  </si>
  <si>
    <t>HP LASER JET C4096A NEGRO</t>
  </si>
  <si>
    <t>21401001-0060</t>
  </si>
  <si>
    <t>HP LASER JET Q6511X NEGRO</t>
  </si>
  <si>
    <t>21401001-0061</t>
  </si>
  <si>
    <t>HP LASER JET CB388-67901 -CB38867903</t>
  </si>
  <si>
    <t>21401001-0062</t>
  </si>
  <si>
    <t>HP LASER JET Q2439A - Q2429A DE 120 VOLTS</t>
  </si>
  <si>
    <t>21401001-0063</t>
  </si>
  <si>
    <t>HP LASER JET Q5421A -Q5421-67903</t>
  </si>
  <si>
    <t>21401001-0064</t>
  </si>
  <si>
    <t>HP LASER JET C9720A NEGRO</t>
  </si>
  <si>
    <t>21401001-0065</t>
  </si>
  <si>
    <t>HP LASER JET C9721A CYAN</t>
  </si>
  <si>
    <t>21401001-0066</t>
  </si>
  <si>
    <t>HP LASER JET C9722A AMARILLO</t>
  </si>
  <si>
    <t>21401001-0067</t>
  </si>
  <si>
    <t>HP LASER JET C9723A MAGENTA</t>
  </si>
  <si>
    <t>21401001-0068</t>
  </si>
  <si>
    <t>HP LASER JET Q7581A CYAN</t>
  </si>
  <si>
    <t>21401001-0069</t>
  </si>
  <si>
    <t>HP LASER JET Q7582A YELLOW</t>
  </si>
  <si>
    <t>21401001-0070</t>
  </si>
  <si>
    <t>HP LASER JET Q7583A MAGENTA</t>
  </si>
  <si>
    <t>21401001-0071</t>
  </si>
  <si>
    <t>HP LASER JET CE505A NEGRO</t>
  </si>
  <si>
    <t>21401001-0072</t>
  </si>
  <si>
    <t>HP LASER JET Q3964A NEGRO</t>
  </si>
  <si>
    <t>21401001-0073</t>
  </si>
  <si>
    <t>HP LASER JET H3980-60001</t>
  </si>
  <si>
    <t>21401001-0074</t>
  </si>
  <si>
    <t>HP OFFICEJET CB336WL NEGRO</t>
  </si>
  <si>
    <t>21401001-0075</t>
  </si>
  <si>
    <t>HP PHOTOSMART C6656AL NEGRO</t>
  </si>
  <si>
    <t>21401001-0076</t>
  </si>
  <si>
    <t>HP PHOTOSMART C6657AL TRICOLOR</t>
  </si>
  <si>
    <t>21401001-0077</t>
  </si>
  <si>
    <t>HP LASER JET COLOR CE400A NEGRO</t>
  </si>
  <si>
    <t>21401001-0078</t>
  </si>
  <si>
    <t>HP LASER JET COLOR CE401A CYAN</t>
  </si>
  <si>
    <t>21401001-0079</t>
  </si>
  <si>
    <t>HP LASER JET COLOR CE402A AMARILLO</t>
  </si>
  <si>
    <t>21401001-0080</t>
  </si>
  <si>
    <t>HP LASER JET COLOR CE403A MAGENTA</t>
  </si>
  <si>
    <t>21401001-0081</t>
  </si>
  <si>
    <t>HP LASER JET COLOR CE260A NEGRO</t>
  </si>
  <si>
    <t>21401001-0082</t>
  </si>
  <si>
    <t>HP LASER JET COLOR CE261A CYAN</t>
  </si>
  <si>
    <t>21401001-0083</t>
  </si>
  <si>
    <t>HP LASER JET COLOR CE262A AMARILLO</t>
  </si>
  <si>
    <t>21401001-0084</t>
  </si>
  <si>
    <t>HP LASER JET COLOR CE263A MAGENTA</t>
  </si>
  <si>
    <t>21401001-0085</t>
  </si>
  <si>
    <t>HP DESING JET CE017A</t>
  </si>
  <si>
    <t>21401001-0086</t>
  </si>
  <si>
    <t>HP DESING JET CE018A</t>
  </si>
  <si>
    <t>21401001-0087</t>
  </si>
  <si>
    <t>HP DESING JET CE019A</t>
  </si>
  <si>
    <t>21401001-0088</t>
  </si>
  <si>
    <t>HP DESING JET CE020A</t>
  </si>
  <si>
    <t>21401001-0089</t>
  </si>
  <si>
    <t>HP LASER JET A COLOR CB384A NEGRO</t>
  </si>
  <si>
    <t>21401001-0090</t>
  </si>
  <si>
    <t>HP LASER JET A COLOR CB385A CYAN</t>
  </si>
  <si>
    <t>21401001-0091</t>
  </si>
  <si>
    <t>HP LASER JET A COLOR CB386A AMARILLO</t>
  </si>
  <si>
    <t>21401001-0092</t>
  </si>
  <si>
    <t>HP LASER JET A COLOR CB387A MAGENTA</t>
  </si>
  <si>
    <t>21401001-0093</t>
  </si>
  <si>
    <t>HP LASER JET A COLOR CB380A NEGRO</t>
  </si>
  <si>
    <t>21401001-0094</t>
  </si>
  <si>
    <t>HP LASER JET A COLOR CB381A CYAN</t>
  </si>
  <si>
    <t>21401001-0095</t>
  </si>
  <si>
    <t>HP LASER JET A COLOR CB382A AMARILLO</t>
  </si>
  <si>
    <t>21401001-0096</t>
  </si>
  <si>
    <t>HP LASER JET A COLOR CB383A MAGENTA</t>
  </si>
  <si>
    <t>21401001-0097</t>
  </si>
  <si>
    <t>HP LASER JET CE255X</t>
  </si>
  <si>
    <t>21401001-0098</t>
  </si>
  <si>
    <t>HP LASER JET Q5942X NEGRO</t>
  </si>
  <si>
    <t>21401001-0099</t>
  </si>
  <si>
    <t>XEROX LASER DEVELOPER 005R00161</t>
  </si>
  <si>
    <t>21401001-0100</t>
  </si>
  <si>
    <t>XEROX 6135 006R00206</t>
  </si>
  <si>
    <t>21401001-0101</t>
  </si>
  <si>
    <t>XEROX LASER PHASER 106R01214 CYAN</t>
  </si>
  <si>
    <t>21401001-0102</t>
  </si>
  <si>
    <t>XEROX LASER PHASER 106R01215 MAGENTA</t>
  </si>
  <si>
    <t>21401001-0103</t>
  </si>
  <si>
    <t>XEROX LASER PHASER 106R01216 AMARILLO</t>
  </si>
  <si>
    <t>21401001-0104</t>
  </si>
  <si>
    <t>XEROX LASER PHASER 106R01217 NEGRO</t>
  </si>
  <si>
    <t>21401001-0105</t>
  </si>
  <si>
    <t>XEROX LASER PHASER 108R00646</t>
  </si>
  <si>
    <t>21401001-0106</t>
  </si>
  <si>
    <t>XEROX LASER PHASER 108R00645</t>
  </si>
  <si>
    <t>21401001-0107</t>
  </si>
  <si>
    <t>XEROX MULTIFUNCIONAL 013R00606 NEGRO</t>
  </si>
  <si>
    <t>21401001-0108</t>
  </si>
  <si>
    <t>XEROX PHASER 106R01246 NEGRO</t>
  </si>
  <si>
    <t>21401001-0109</t>
  </si>
  <si>
    <t>XEROX PHASER 108R00717</t>
  </si>
  <si>
    <t>21401001-0110</t>
  </si>
  <si>
    <t>XEROX PHASER 113R00712 NEGRO</t>
  </si>
  <si>
    <t>21401001-0111</t>
  </si>
  <si>
    <t>XEROX PHASER 106R01218 CYAN</t>
  </si>
  <si>
    <t>21401001-0112</t>
  </si>
  <si>
    <t>XEROX PHASER 106R01219 MAGENTA</t>
  </si>
  <si>
    <t>21401001-0113</t>
  </si>
  <si>
    <t>XEROX PHASER 106R01220 AMARILLO</t>
  </si>
  <si>
    <t>21401001-0114</t>
  </si>
  <si>
    <t>XEROX PHASER 106R01221 NEGRO</t>
  </si>
  <si>
    <t>21401001-0115</t>
  </si>
  <si>
    <t>XEROX PHASER 106R01536 NEGRO</t>
  </si>
  <si>
    <t>21401001-0116</t>
  </si>
  <si>
    <t>XEROX PHASER 115R00069</t>
  </si>
  <si>
    <t>21401001-0117</t>
  </si>
  <si>
    <t>MINOLTA LASSER PAGE PRO 9100 1710497-001</t>
  </si>
  <si>
    <t>21401001-0118</t>
  </si>
  <si>
    <t>KONICA-MINOLTA MAGICOLOR A06V133 NEGRO</t>
  </si>
  <si>
    <t>21401001-0119</t>
  </si>
  <si>
    <t>KONICA-MINOLTA MAGICOLOR A06V233 AMARILLO</t>
  </si>
  <si>
    <t>21401001-0120</t>
  </si>
  <si>
    <t>KONICA-MINOLTA MAGICOLOR A06V333 MAGENTA</t>
  </si>
  <si>
    <t>21401001-0121</t>
  </si>
  <si>
    <t>KONICA-MINOLTA MAGICOLOR A06V433 CYAN</t>
  </si>
  <si>
    <t>21401001-0122</t>
  </si>
  <si>
    <t>KYOCERA FS-9530DN TK-712 NEGRO</t>
  </si>
  <si>
    <t>21401001-0123</t>
  </si>
  <si>
    <t>LEXMARK T654DN T650H11L NEGRO</t>
  </si>
  <si>
    <t>21401001-0124</t>
  </si>
  <si>
    <t>LEXMARK E240 24018SL NEGRO</t>
  </si>
  <si>
    <t>21401001-0125</t>
  </si>
  <si>
    <t>HP LASER JET CB435A NEGRO</t>
  </si>
  <si>
    <t>21401001-0126</t>
  </si>
  <si>
    <t>HP LASERJET CF280A NEGRO</t>
  </si>
  <si>
    <t>21401001-0127</t>
  </si>
  <si>
    <t>KYOCERA TA-255 TK-477</t>
  </si>
  <si>
    <t>21401001-0128</t>
  </si>
  <si>
    <t>TAMBOR PARA LIMPIEZA DE IMPRESORA</t>
  </si>
  <si>
    <t>21401001-0129</t>
  </si>
  <si>
    <t>TONER IMPRESORA HP LASERJET CE390A</t>
  </si>
  <si>
    <t>21401001-0130</t>
  </si>
  <si>
    <t>HP LASER JET COLOR CE270A NEGRO</t>
  </si>
  <si>
    <t>21401001-0131</t>
  </si>
  <si>
    <t>HP LASER JET COLOR CE271A CYAN</t>
  </si>
  <si>
    <t>21401001-0132</t>
  </si>
  <si>
    <t>HP LASER JET COLOR CE272A AMARILLO</t>
  </si>
  <si>
    <t>21401001-0133</t>
  </si>
  <si>
    <t>HP LASER JET COLOR CE273A MAGENTA</t>
  </si>
  <si>
    <t>21401001-0134</t>
  </si>
  <si>
    <t>GRASA LUBRICADORA PARA MECANISMOS PLASTICOS</t>
  </si>
  <si>
    <t>21401001-0135</t>
  </si>
  <si>
    <t>CINTA UNIVERSAL PARA LIMPIEZA DE CABEZAS</t>
  </si>
  <si>
    <t>21401001-0136</t>
  </si>
  <si>
    <t>TONER XEROX PHASER 106R01159</t>
  </si>
  <si>
    <t>21401001-0137</t>
  </si>
  <si>
    <t>TONER P/COPIADORA PANASONIC 8060/8045/8035</t>
  </si>
  <si>
    <t>21401001-0138</t>
  </si>
  <si>
    <t>TONER MULTIFUNCIONAL PANASONIC DP8035, DP8045, DP8060</t>
  </si>
  <si>
    <t>21401001-0139</t>
  </si>
  <si>
    <t>TONER HP CC400A</t>
  </si>
  <si>
    <t>21401001-0140</t>
  </si>
  <si>
    <t>TONER HP CC401A</t>
  </si>
  <si>
    <t>21401001-0141</t>
  </si>
  <si>
    <t>TONER HP CC402A</t>
  </si>
  <si>
    <t>21401001-0142</t>
  </si>
  <si>
    <t>TONER HP CC403A</t>
  </si>
  <si>
    <t>21401001-0143</t>
  </si>
  <si>
    <t>VIDEOCASSETE DVCAM</t>
  </si>
  <si>
    <t>21401001-0144</t>
  </si>
  <si>
    <t>TONER HP LASER CE320A NEGRO</t>
  </si>
  <si>
    <t>21401001-0145</t>
  </si>
  <si>
    <t>TONER HP LASER CE321A BLUE</t>
  </si>
  <si>
    <t>21401001-0146</t>
  </si>
  <si>
    <t>TONER HP LASER CE322A YELLOW</t>
  </si>
  <si>
    <t>21401001-0147</t>
  </si>
  <si>
    <t>TONER HP LASER CE323A MAGENTA</t>
  </si>
  <si>
    <t>21401001-0148</t>
  </si>
  <si>
    <t>TONER CANNON COLOR</t>
  </si>
  <si>
    <t>21401001-0149</t>
  </si>
  <si>
    <t>TONER CANNON NEGRO</t>
  </si>
  <si>
    <t>21401001-0150</t>
  </si>
  <si>
    <t>TONER PARA IMPRESORA OKI B431</t>
  </si>
  <si>
    <t>21401001-0151</t>
  </si>
  <si>
    <t>TAMBOR PARA IMPRESORA OKI B431</t>
  </si>
  <si>
    <t>21401001-0152</t>
  </si>
  <si>
    <t>GRASA DE SILICON PARA LIMPIEZA DE EQUIPO DE COMPUTO</t>
  </si>
  <si>
    <t>21401001-0153</t>
  </si>
  <si>
    <t>KIT DE LIMPIEZA DE CD/DVD</t>
  </si>
  <si>
    <t>21401001-0154</t>
  </si>
  <si>
    <t>ACCESORIOS DE REPUESTO PARA LIMPIADOR/REPARADOR DE CD/DVD</t>
  </si>
  <si>
    <t>21401001-0155</t>
  </si>
  <si>
    <t>ALCOHOL ISOPROPILICO PARA LIMPIEZA DE EQUIPO DE COMPUTO</t>
  </si>
  <si>
    <t>21401001-0156</t>
  </si>
  <si>
    <t>LUBRICANTE DE SILICON PARA EQUIPO DE COMPUTO</t>
  </si>
  <si>
    <t>21401001-0157</t>
  </si>
  <si>
    <t>TONER PARA IMPRESORA OKI B410</t>
  </si>
  <si>
    <t>21401001-0158</t>
  </si>
  <si>
    <t>CARTUCHO DE MANTENIMIENTO PARA PLOTTER HP</t>
  </si>
  <si>
    <t>21401001-0159</t>
  </si>
  <si>
    <t>CARTUCHO TINTA AMARILLA PLOTTER HP</t>
  </si>
  <si>
    <t>21401001-0160</t>
  </si>
  <si>
    <t>CARTUCHO TINTA GRIS CLARO PLOTTER HP</t>
  </si>
  <si>
    <t>21401001-0161</t>
  </si>
  <si>
    <t>CARTUCHO TINTA MAGENTA CLARO PLOTTER HP</t>
  </si>
  <si>
    <t>21401001-0162</t>
  </si>
  <si>
    <t>CARTUCHO TINTA MAGENTA PLOTTER HP</t>
  </si>
  <si>
    <t>21401001-0163</t>
  </si>
  <si>
    <t>CARTUCHO TINTA ROJO CROMATICO PLOTTER HP</t>
  </si>
  <si>
    <t>21401001-0164</t>
  </si>
  <si>
    <t>CARTUCHO TINTA NEGRO MATE PLOTTER HP</t>
  </si>
  <si>
    <t>21401001-0165</t>
  </si>
  <si>
    <t>CARTUCHO TINTA NEGRO FOTOGRAFICO PLOTTER HP</t>
  </si>
  <si>
    <t>21401001-0166</t>
  </si>
  <si>
    <t>CARTUCHO TINTA CYAN CLARO PLOTTER HP</t>
  </si>
  <si>
    <t>21401001-0167</t>
  </si>
  <si>
    <t>CHIP PARA CARTUCHO XEROX</t>
  </si>
  <si>
    <t>21401001-0168</t>
  </si>
  <si>
    <t>DISCO GRABABLE BLU-RAY</t>
  </si>
  <si>
    <t>21401001-0169</t>
  </si>
  <si>
    <t>CARTUCHO DE MANTENIMIENTO CH644A PLOTTER HPZ6200</t>
  </si>
  <si>
    <t>21401001-0170</t>
  </si>
  <si>
    <t>CARTUCHO DE TINTA AMARILLO  CE040A PLOTTER HPZ6200</t>
  </si>
  <si>
    <t>21401001-0171</t>
  </si>
  <si>
    <t>CARTUCHO DE TINTA CYAN CLARO CE042A PLOTTER HPZ6200</t>
  </si>
  <si>
    <t>21401001-0172</t>
  </si>
  <si>
    <t>CARTUCHO DE TINTA GRIS CLARO CE044A PLOTTER HPZ6200</t>
  </si>
  <si>
    <t>21401001-0173</t>
  </si>
  <si>
    <t>CARTUCHO DE TINTA MAGENTA CE039A PLOTTER HPZ6200 ADA</t>
  </si>
  <si>
    <t>21401001-0174</t>
  </si>
  <si>
    <t>CARTUCHO DE TINTA MAGENTA CLARO CE041A PLOTTER HPZ6200</t>
  </si>
  <si>
    <t>21401001-0175</t>
  </si>
  <si>
    <t>CARTUCHO DE TINTA NEGRO MATTE  CE037  PLOTTER HPZ6200</t>
  </si>
  <si>
    <t>21401001-0176</t>
  </si>
  <si>
    <t>CARTUCHO DE TINTA NEGRO PHOTOGRAFICO CE043A PLOTTER HPZ6200</t>
  </si>
  <si>
    <t>21401001-0177</t>
  </si>
  <si>
    <t>CARTUCHO DE TINTA PARA IMPRESORA CANON N CLI-8BK NEGRO</t>
  </si>
  <si>
    <t>21401001-0178</t>
  </si>
  <si>
    <t>CARTUCHO DE TINTA PARA IMPRESORA CANON N CLI-8C CYAN</t>
  </si>
  <si>
    <t>21401001-0179</t>
  </si>
  <si>
    <t>CARTUCHO DE TINTA PARA IMPRESORA CANON N CLI-8G GREEN</t>
  </si>
  <si>
    <t>21401001-0180</t>
  </si>
  <si>
    <t>CARTUCHO DE TINTA PARA IMPRESORA CANON N CLI-8M MAGENTA</t>
  </si>
  <si>
    <t>21401001-0181</t>
  </si>
  <si>
    <t>CARTUCHO DE TINTA PARA IMPRESORA CANON N CLI-8PC CYAN PHOTO</t>
  </si>
  <si>
    <t>21401001-0182</t>
  </si>
  <si>
    <t>CARTUCHO DE TINTA PARA IMPRESORA CANON N CLI-8PM MAGENTA PHOTO</t>
  </si>
  <si>
    <t>21401001-0183</t>
  </si>
  <si>
    <t>CARTUCHO DE TINTA PARA IMPRESORA CANON N CLI-8R RED</t>
  </si>
  <si>
    <t>21401001-0184</t>
  </si>
  <si>
    <t>CARTUCHO DE TINTA PARA IMPRESORA CANON N CLI-8Y AMARILLO</t>
  </si>
  <si>
    <t>21401001-0185</t>
  </si>
  <si>
    <t>CARTUCHO DE TINTA ROJO CROMATICO CE038A PLOTTER HPZ6200</t>
  </si>
  <si>
    <t>21401001-0186</t>
  </si>
  <si>
    <t>KIT DE FUSOR PARA IMPRESORA HP LASERJET A COLOR CP6015 NP CB457A</t>
  </si>
  <si>
    <t>21401001-0187</t>
  </si>
  <si>
    <t>KIT DE MANTENIMIENTO PARA IMPRESORA OKI B6300</t>
  </si>
  <si>
    <t>21401001-0188</t>
  </si>
  <si>
    <t>KIT DE TRANSFERENCIA DE IMAGENES  HP N Q7504A/RM3161</t>
  </si>
  <si>
    <t>21401001-0189</t>
  </si>
  <si>
    <t>KIT FUSOR DE IMAGENES N Q7502A/3131 NEW 119V</t>
  </si>
  <si>
    <t>21401001-0190</t>
  </si>
  <si>
    <t>TONER MULTIFUNCIONAL CANON IR1019/1023/1021/1025</t>
  </si>
  <si>
    <t>21401001-0191</t>
  </si>
  <si>
    <t>TONER HP CE278A</t>
  </si>
  <si>
    <t>21401001-0192</t>
  </si>
  <si>
    <t>REVELADOR TIPO 26 PARA FOTOCOPIADORA</t>
  </si>
  <si>
    <t>21401001-0193</t>
  </si>
  <si>
    <t>TONER OKIDATA OK44574901 NEGRO</t>
  </si>
  <si>
    <t>21401001-0194</t>
  </si>
  <si>
    <t>TONER HP P11606DN NEGRO</t>
  </si>
  <si>
    <t>21401001-0195</t>
  </si>
  <si>
    <t>FUSOR IMPRESORA OKIDATA B6500</t>
  </si>
  <si>
    <t>21401001-0196</t>
  </si>
  <si>
    <t>TONER SAMSUNG MN-3710 ND MLT-D255S</t>
  </si>
  <si>
    <t>21401001-0197</t>
  </si>
  <si>
    <t>TONER SAMSUNG MN-3710 ND MLT-D205L</t>
  </si>
  <si>
    <t>21401001-0198</t>
  </si>
  <si>
    <t>TONER SAMSUNG MN-3710 ND MLT-D2505E</t>
  </si>
  <si>
    <t>21401001-0199</t>
  </si>
  <si>
    <t>TONER KONICA-MINOLTA MAGOCOLOR 5670EN P-A06X010</t>
  </si>
  <si>
    <t>21401001-0200</t>
  </si>
  <si>
    <t>TONER HP LASERJET CE390X</t>
  </si>
  <si>
    <t>21401001-0201</t>
  </si>
  <si>
    <t>TONER HP LASERJET CE280X</t>
  </si>
  <si>
    <t>21401001-0202</t>
  </si>
  <si>
    <t>TONER OKIDATA B410DN P-43979101</t>
  </si>
  <si>
    <t>21401001-0203</t>
  </si>
  <si>
    <t>KIT DE MANTENIMIENTO HP LASERJET 5500 P-C9734B</t>
  </si>
  <si>
    <t>21401001-0204</t>
  </si>
  <si>
    <t>KIT DE MANTENIMIENTO XEROX PHASER 3428</t>
  </si>
  <si>
    <t>21401001-0205</t>
  </si>
  <si>
    <t>TONER KYOCERA FS8100 P-TK822Y</t>
  </si>
  <si>
    <t>21401001-0206</t>
  </si>
  <si>
    <t>TONER KYOCERA FS8100 P-TK822M</t>
  </si>
  <si>
    <t>21401001-0207</t>
  </si>
  <si>
    <t>TONER KYOCERA FS8100 P-TK822C</t>
  </si>
  <si>
    <t>21401001-0208</t>
  </si>
  <si>
    <t>TONER KYOCERA FS8100 P-TK822K</t>
  </si>
  <si>
    <t>21401001-0209</t>
  </si>
  <si>
    <t>TONER HP LASERJET CE285X</t>
  </si>
  <si>
    <t>21401001-0210</t>
  </si>
  <si>
    <t>FUSOR XEROX LASER PHASER 6360 P-11550005</t>
  </si>
  <si>
    <t>21401001-0211</t>
  </si>
  <si>
    <t>TONER PARA FOTOCOPIADORA KONICA 3510</t>
  </si>
  <si>
    <t>21401001-0212</t>
  </si>
  <si>
    <t>TONER PARA FOTOCOPIADORA KONICA 350</t>
  </si>
  <si>
    <t>21401001-0213</t>
  </si>
  <si>
    <t>TONER HP LASER CE412A AMARILLO</t>
  </si>
  <si>
    <t>21401001-0214</t>
  </si>
  <si>
    <t>TONER HP LASER CE411A CYAN</t>
  </si>
  <si>
    <t>21401001-0215</t>
  </si>
  <si>
    <t>TONER HP LASER CE413A MAGENTA</t>
  </si>
  <si>
    <t>21401001-0216</t>
  </si>
  <si>
    <t>TONER HP LASER CE410X NEGRO</t>
  </si>
  <si>
    <t>21401001-0217</t>
  </si>
  <si>
    <t>TONER PARA COPIADORA CANON 1025</t>
  </si>
  <si>
    <t>21401001-0218</t>
  </si>
  <si>
    <t>TONER PARA IMPRESORA HP CE285A</t>
  </si>
  <si>
    <t>21401001-0219</t>
  </si>
  <si>
    <t>TONER PARA IMPRESORA SAMSUNG ML1915</t>
  </si>
  <si>
    <t>21401001-0220</t>
  </si>
  <si>
    <t>TONER PARA IMPRESORA AFICIO RICOH 3410 SF</t>
  </si>
  <si>
    <t>21401001-0221</t>
  </si>
  <si>
    <t>TAMBOR PARA MULTIFUNCIONAL BROTHER 8080DN</t>
  </si>
  <si>
    <t>21401001-0222</t>
  </si>
  <si>
    <t>PAPEL FORMA CONTINUA</t>
  </si>
  <si>
    <t>21401001-0223</t>
  </si>
  <si>
    <t>KIT DE MANTENIMIENTO KYOCERA MK-710  FS-9530DN</t>
  </si>
  <si>
    <t>21401001-0224</t>
  </si>
  <si>
    <t>TONER SAMSUNG MN-3820 NP MLT-D203E</t>
  </si>
  <si>
    <t>21401001-0225</t>
  </si>
  <si>
    <t>TONER LEXMARK MS-810DN NP 52D4H00</t>
  </si>
  <si>
    <t>21401001-0226</t>
  </si>
  <si>
    <t>TONER LEXMARK CS-34010DN NP 70C8HK0</t>
  </si>
  <si>
    <t>21401001-0227</t>
  </si>
  <si>
    <t>TONER LEXMARK CS-34010DN NP 70C8HC0</t>
  </si>
  <si>
    <t>21401001-0228</t>
  </si>
  <si>
    <t>TONER LEXMARK CS-34010DN NP 70C8HM0</t>
  </si>
  <si>
    <t>21401001-0229</t>
  </si>
  <si>
    <t>TONER LEXMARK CS-34010DN NP 70C8HY0</t>
  </si>
  <si>
    <t>21401001-0230</t>
  </si>
  <si>
    <t>KIT DE MANTENIMIENTO HP N9120</t>
  </si>
  <si>
    <t>21401001-0231</t>
  </si>
  <si>
    <t>TONER HP M651 NP CF330X</t>
  </si>
  <si>
    <t>21401001-0232</t>
  </si>
  <si>
    <t>TONER HP M651 NP CF331A</t>
  </si>
  <si>
    <t>21401001-0233</t>
  </si>
  <si>
    <t>TONER HP M651 NP CF332A</t>
  </si>
  <si>
    <t>21401001-0234</t>
  </si>
  <si>
    <t>TONER HP M651 NP CF333A</t>
  </si>
  <si>
    <t>21401001-0235</t>
  </si>
  <si>
    <t>TONER HP 8100 NP CN045AL</t>
  </si>
  <si>
    <t>21401001-0236</t>
  </si>
  <si>
    <t>TONER HP 8100 NP CN048AL</t>
  </si>
  <si>
    <t>21401001-0237</t>
  </si>
  <si>
    <t>TONER HP 8100 NP CN046AL</t>
  </si>
  <si>
    <t>21401001-0238</t>
  </si>
  <si>
    <t>TONER HP 8100 NP CN047AL</t>
  </si>
  <si>
    <t>21401001-0239</t>
  </si>
  <si>
    <t>KIT DE MANTENIMIENTO LEXMARK T654DN</t>
  </si>
  <si>
    <t>21401001-0240</t>
  </si>
  <si>
    <t>TONER BROTHER  TN-350</t>
  </si>
  <si>
    <t>21401001-0241</t>
  </si>
  <si>
    <t>TONER HP 950 XL CN045AE</t>
  </si>
  <si>
    <t>21401001-0242</t>
  </si>
  <si>
    <t>BOTITA PROTECTORA PARA CONECTOR</t>
  </si>
  <si>
    <t>21401001-0243</t>
  </si>
  <si>
    <t>CARTUCHO EPSON STYLUS TX320F T133120</t>
  </si>
  <si>
    <t>21401001-0244</t>
  </si>
  <si>
    <t>CARTUCHO EPSON STYLUS TX320F T133420</t>
  </si>
  <si>
    <t>21401001-0245</t>
  </si>
  <si>
    <t>CARTUCHO EPSON STYLUS TX320F T133320</t>
  </si>
  <si>
    <t>21401001-0246</t>
  </si>
  <si>
    <t>CARTUCHO EPSON STYLUS TX320F T133220</t>
  </si>
  <si>
    <t>21401001-0247</t>
  </si>
  <si>
    <t>TONER HP LASER JET C4092A</t>
  </si>
  <si>
    <t>21401001-0248</t>
  </si>
  <si>
    <t>HP OFFICE-JET CB338WL</t>
  </si>
  <si>
    <t>21401001-0249</t>
  </si>
  <si>
    <t>TONER PARA IMPRESORA SAMSUNG MLT-D105L</t>
  </si>
  <si>
    <t>21401001-0250</t>
  </si>
  <si>
    <t>TONER IMPRESORA BROTHER DCP 8085 TN 650</t>
  </si>
  <si>
    <t>21401001-0251</t>
  </si>
  <si>
    <t>TONER LEXMARK 524x NP 52D4X00</t>
  </si>
  <si>
    <t>21401001-0252</t>
  </si>
  <si>
    <t>CARTUCHO HP  951XL MAGENTA CN047A</t>
  </si>
  <si>
    <t>21401001-0253</t>
  </si>
  <si>
    <t>CARTUCHO HP  951XL CYAN CN046A</t>
  </si>
  <si>
    <t>21401001-0254</t>
  </si>
  <si>
    <t>CARTUCHO HP  951XL AMARILLA CN048A</t>
  </si>
  <si>
    <t>21401001-0255</t>
  </si>
  <si>
    <t>TONER AF MP301</t>
  </si>
  <si>
    <t>21401001-0256</t>
  </si>
  <si>
    <t>CARTUCHO HP 305A MAGENTA CE413A</t>
  </si>
  <si>
    <t>21401001-0257</t>
  </si>
  <si>
    <t>CARTUCHO HP 305A AMARILLO CE412A</t>
  </si>
  <si>
    <t>21401001-0258</t>
  </si>
  <si>
    <t>TONER OKI B6500</t>
  </si>
  <si>
    <t>21401001-0259</t>
  </si>
  <si>
    <t>TONER BROTHER NEGRO TN-1060</t>
  </si>
  <si>
    <t>21401001-0260</t>
  </si>
  <si>
    <t>TONER SAMSUNG SCX-4828FN MULT-D209L</t>
  </si>
  <si>
    <t>21401001-0261</t>
  </si>
  <si>
    <t>CARTUCHO HP 5500 NP C4960A NEGRO</t>
  </si>
  <si>
    <t>21401001-0262</t>
  </si>
  <si>
    <t>CARTUCHO HP 5500 NP C4962A MAGENTA</t>
  </si>
  <si>
    <t>21401001-0263</t>
  </si>
  <si>
    <t>CARTUCHO HP 5500 NP C4963A YELLOW</t>
  </si>
  <si>
    <t>21401001-0264</t>
  </si>
  <si>
    <t>CARTUCHO HP 5500 NP C4964A CYAN CLARO</t>
  </si>
  <si>
    <t>21401001-0265</t>
  </si>
  <si>
    <t>CARTUCHO HP 5500 NP C9460A NEGRO MATE / CYAN</t>
  </si>
  <si>
    <t>21401001-0266</t>
  </si>
  <si>
    <t>CARTUCHO HP 5500 NP C9461A MAGENTA AMARILLO</t>
  </si>
  <si>
    <t>21401001-0267</t>
  </si>
  <si>
    <t>CARTUCHO HP 5500 NP C9462A MAGENTA CLARO / CYAN CLARO</t>
  </si>
  <si>
    <t>21401001-0268</t>
  </si>
  <si>
    <t>CARTUCHO HP 5500 NP C9463A NEGRO FOTOGRAFICO / GRIS</t>
  </si>
  <si>
    <t>21401001-0269</t>
  </si>
  <si>
    <t>CARTUCHO HP 5500 NP C4871A NEGRO</t>
  </si>
  <si>
    <t>21401001-0270</t>
  </si>
  <si>
    <t>TONER PARA FOTOCOPIADORA  SHARP MX 560NT</t>
  </si>
  <si>
    <t>21401001-0271</t>
  </si>
  <si>
    <t>CARTUCHO PARA RESIDUOS KYOCERA 3050CI - 4550 - 5550CI</t>
  </si>
  <si>
    <t>21401001-0272</t>
  </si>
  <si>
    <t>CARTUCHO HP C4906AL NEGRO 940XL</t>
  </si>
  <si>
    <t>21401001-0273</t>
  </si>
  <si>
    <t>CARTUCHO HP C4907AL CYAN 940XL</t>
  </si>
  <si>
    <t>21401001-0274</t>
  </si>
  <si>
    <t>CARTUCHO HP C4908AL MAGENTA 940XL</t>
  </si>
  <si>
    <t>21401001-0275</t>
  </si>
  <si>
    <t>CARTUCHO HP C4909AL AMARILLO 940XL</t>
  </si>
  <si>
    <t>21401001-0276</t>
  </si>
  <si>
    <t>TONER LEXMARK 524X MS811DN ALTO RENDIMIENTO</t>
  </si>
  <si>
    <t>21401001-0277</t>
  </si>
  <si>
    <t>TONER HP LASER CF210 131</t>
  </si>
  <si>
    <t>21401001-0278</t>
  </si>
  <si>
    <t>TONER HP LASER CF210X 131X</t>
  </si>
  <si>
    <t>21401001-0279</t>
  </si>
  <si>
    <t>TONER HP LASER CF211 131A CYAN</t>
  </si>
  <si>
    <t>21401001-0280</t>
  </si>
  <si>
    <t>TONER HP LASER CF212 131A AMARILLO</t>
  </si>
  <si>
    <t>21401001-0281</t>
  </si>
  <si>
    <t>TONER HP LASER CF213 131A MAGENTA</t>
  </si>
  <si>
    <t>21401001-0282</t>
  </si>
  <si>
    <t>CARTUCHO BROTHER LC75Y AMARILLO</t>
  </si>
  <si>
    <t>21401001-0283</t>
  </si>
  <si>
    <t>CARTUCHO BROTHER LC75BK NEGRO</t>
  </si>
  <si>
    <t>21401001-0284</t>
  </si>
  <si>
    <t>CARTUCHO BROTHER LC75C CIAN</t>
  </si>
  <si>
    <t>21401001-0285</t>
  </si>
  <si>
    <t>CARTUCHO BROTHER LC75M MAGENTA</t>
  </si>
  <si>
    <t>21401001-0286</t>
  </si>
  <si>
    <t>TONER PARA FOTOCOPIADORA SHARP  AR5623</t>
  </si>
  <si>
    <t>21401001-0287</t>
  </si>
  <si>
    <t>CARTUCHO HP 92 C9362WL NEGRO</t>
  </si>
  <si>
    <t>21401001-0288</t>
  </si>
  <si>
    <t>CARTUCHO HP 93 C9361WL TRICOLOR</t>
  </si>
  <si>
    <t>21401001-0290</t>
  </si>
  <si>
    <t>CARTUCHO HP 662 CZ103AL NEGRO</t>
  </si>
  <si>
    <t>21401001-0291</t>
  </si>
  <si>
    <t>CARTUCHO HP 662 CZ106AL TRICOLOR</t>
  </si>
  <si>
    <t>21401001-0292</t>
  </si>
  <si>
    <t>BOTELLA DE TINTA EPSON T6641 NEGRO</t>
  </si>
  <si>
    <t>21401001-0293</t>
  </si>
  <si>
    <t>BOTELLA DE TINTA EPSON T6642 CIAN</t>
  </si>
  <si>
    <t>21401001-0294</t>
  </si>
  <si>
    <t>BOTELLA DE TINTA EPSON T6643 MAGENTA</t>
  </si>
  <si>
    <t>21401001-0295</t>
  </si>
  <si>
    <t>BOTELLA DE TINTA EPSON T6644 AMARILLO</t>
  </si>
  <si>
    <t>21401001-0296</t>
  </si>
  <si>
    <t>KIT DE MANTENIMIENTO KYOCERA MK-470</t>
  </si>
  <si>
    <t>21401001-0297</t>
  </si>
  <si>
    <t>CARTUCHO HP 932 NP CN0575 NEGRO</t>
  </si>
  <si>
    <t>21401001-0298</t>
  </si>
  <si>
    <t>CARTUCHO HP 933 NP CN058S CIAN</t>
  </si>
  <si>
    <t>21401001-0299</t>
  </si>
  <si>
    <t>CARTUCHO HP 933 NP CN059S MAGENTA</t>
  </si>
  <si>
    <t>21401001-0300</t>
  </si>
  <si>
    <t>CARTUCHO HP 933 NP CN060S AMARILLO</t>
  </si>
  <si>
    <t>21401001-0301</t>
  </si>
  <si>
    <t>TONER DELL 1720 ALTO RENDIMIENTO</t>
  </si>
  <si>
    <t>21401001-0302</t>
  </si>
  <si>
    <t>PAD ABSORBEDOR DE TINTA NP 1257633</t>
  </si>
  <si>
    <t>21401001-0303</t>
  </si>
  <si>
    <t>CARTUCHO KODAK NP 8183386 PAQUETE 3 PZAS</t>
  </si>
  <si>
    <t>21401001-0304</t>
  </si>
  <si>
    <t>KIT DE CONSUMIBLES KODAK NP 1462415</t>
  </si>
  <si>
    <t>21401001-0305</t>
  </si>
  <si>
    <t>KIT DE GUIAS PARA IMPRESIÓN NP 871 4438</t>
  </si>
  <si>
    <t>21401001-0306</t>
  </si>
  <si>
    <t>LAMPARA DE EXPOSICION KODAK NP 800 0853</t>
  </si>
  <si>
    <t>21401001-0307</t>
  </si>
  <si>
    <t>KIT DE TRANSFERENCIA HP LASERJET M651 NP CE249A</t>
  </si>
  <si>
    <t>21401001-0308</t>
  </si>
  <si>
    <t>KIT DE FUSOR HP LASERJET M651 NP CE246A</t>
  </si>
  <si>
    <t>21401001-0309</t>
  </si>
  <si>
    <t>UNIDAD DE RECOGIDA DE TONER HP LASERJET M651 NP CE265A</t>
  </si>
  <si>
    <t>21401001-0310</t>
  </si>
  <si>
    <t>TOALLA ANTIESTATICA HUMEDA</t>
  </si>
  <si>
    <t>21401001-0311</t>
  </si>
  <si>
    <t>CARTUCHO PARA TONER HP 312A LASERJET CF380X NEGRO</t>
  </si>
  <si>
    <t>21401001-0312</t>
  </si>
  <si>
    <t>CARTUCHO PARA TONER HP 312A LASERJET CF381AX CYAN</t>
  </si>
  <si>
    <t>21401001-0313</t>
  </si>
  <si>
    <t>TONER HP CF382A AMARILLO</t>
  </si>
  <si>
    <t>21401001-0314</t>
  </si>
  <si>
    <t>CARTUCHO PARA TONER HP 312A LASERJET CF383A MAGENTA</t>
  </si>
  <si>
    <t>21401001-0315</t>
  </si>
  <si>
    <t>CARTUCHO PARA TONER XEROX 8570 NP 108R00936 CYAN</t>
  </si>
  <si>
    <t>21401001-0316</t>
  </si>
  <si>
    <t>CARTUCHO PARA TONER XEROX 8570 NP 108R00937 MAGENTA</t>
  </si>
  <si>
    <t>21401001-0317</t>
  </si>
  <si>
    <t>CARTUCHO PARA TONER XEROX 8570 NP 108R00938 AMARILLO</t>
  </si>
  <si>
    <t>21401001-0318</t>
  </si>
  <si>
    <t>CARTUCHO PARA TONER XEROX 8570 NP 108R00939 NEGRO</t>
  </si>
  <si>
    <t>21401001-0319</t>
  </si>
  <si>
    <t>CARTUCHO HP 662XL CZ105AL NEGRO</t>
  </si>
  <si>
    <t>21401001-0320</t>
  </si>
  <si>
    <t>CARTUCHO HP 662XL CZ106AL TRICOLOR</t>
  </si>
  <si>
    <t>21401001-0321</t>
  </si>
  <si>
    <t>TONER HP LASERJET NP CE310A NEGRO</t>
  </si>
  <si>
    <t>21401001-0322</t>
  </si>
  <si>
    <t>TONER HP LASERJET NP CE311A CYAN</t>
  </si>
  <si>
    <t>21401001-0323</t>
  </si>
  <si>
    <t>TONER HP LASERJET NP CE312A AMARILLO</t>
  </si>
  <si>
    <t>21401001-0324</t>
  </si>
  <si>
    <t>TONER HP LASERJET NP CE313A MAGENTA</t>
  </si>
  <si>
    <t>21401001-0325</t>
  </si>
  <si>
    <t>TONER HP M651 CF320A NEGRO</t>
  </si>
  <si>
    <t>21401001-0326</t>
  </si>
  <si>
    <t>CABEZAL HP 88 NEGRO/AMARILLO</t>
  </si>
  <si>
    <t>21401001-0327</t>
  </si>
  <si>
    <t>CABEZAL HP 88 CYAN/MAGENTA</t>
  </si>
  <si>
    <t>21401001-0328</t>
  </si>
  <si>
    <t>CARTUCHO EPSON L355 NP T6641 NEGRO</t>
  </si>
  <si>
    <t>21401001-0329</t>
  </si>
  <si>
    <t>CARTUCHO EPSON L355 NP T6642 CYAN</t>
  </si>
  <si>
    <t>21401001-0330</t>
  </si>
  <si>
    <t>CARTUCHO EPSON L355 NP T6644 AMARILLO</t>
  </si>
  <si>
    <t>21401001-0331</t>
  </si>
  <si>
    <t>CARTUCHO EPSON L355 NP T6643 MAGENTA</t>
  </si>
  <si>
    <t>21401001-0332</t>
  </si>
  <si>
    <t>KIT DE TRANSFERENCIA LEXMARK</t>
  </si>
  <si>
    <t>21401001-0333</t>
  </si>
  <si>
    <t>TONER PARA IMPRESORA BROTHER TN-750</t>
  </si>
  <si>
    <t>21401001-0334</t>
  </si>
  <si>
    <t>CHIP PARA CARTUCHO LEXMARK</t>
  </si>
  <si>
    <t>21401001-0335</t>
  </si>
  <si>
    <t>CARTUCHO HP 60 TRICOLOR CC643WL</t>
  </si>
  <si>
    <t>21401001-0336</t>
  </si>
  <si>
    <t>CARTUCHO HP 60 NEGRO CC640WL</t>
  </si>
  <si>
    <t>21401001-0337</t>
  </si>
  <si>
    <t>TONER BROTHER TN-410</t>
  </si>
  <si>
    <t>21401001-0338</t>
  </si>
  <si>
    <t>UNIDAD DE IMAGEN LEXMARK</t>
  </si>
  <si>
    <t>21401001-0339</t>
  </si>
  <si>
    <t>TAMBOR BROTHER NP DR720</t>
  </si>
  <si>
    <t>21401001-0340</t>
  </si>
  <si>
    <t>TONER HP LASERJET NP CF281X NEGRO</t>
  </si>
  <si>
    <t>21401001-0341</t>
  </si>
  <si>
    <t>TONER LEXMARK NP C734A1CG CYAN</t>
  </si>
  <si>
    <t>21401001-0342</t>
  </si>
  <si>
    <t>TONER LEXMARK NP C734A1MG MAGENTA</t>
  </si>
  <si>
    <t>21401001-0343</t>
  </si>
  <si>
    <t>TONER LEXMARK NP C734A1YG YELLOW</t>
  </si>
  <si>
    <t>21401001-0345</t>
  </si>
  <si>
    <t>CARTUCHO DE DATOS NP C7974A</t>
  </si>
  <si>
    <t>21401001-0346</t>
  </si>
  <si>
    <t>CARTUCHO DE DATOS NP C7975A</t>
  </si>
  <si>
    <t>21401001-0347</t>
  </si>
  <si>
    <t>TONER OKIDATA B431D</t>
  </si>
  <si>
    <t>21401001-0348</t>
  </si>
  <si>
    <t>TONER KYOCERA TK1147 FS1135MFP/L</t>
  </si>
  <si>
    <t>21401001-0349</t>
  </si>
  <si>
    <t>TRANSCEPTOR - GASTO</t>
  </si>
  <si>
    <t>21401001-0350</t>
  </si>
  <si>
    <t>CINTA LEXMARK MATRIZ DE PUNTO NP 4227</t>
  </si>
  <si>
    <t>21401001-0351</t>
  </si>
  <si>
    <t>FILMINA PARA IMPRESORA HP 4100</t>
  </si>
  <si>
    <t>21401001-0352</t>
  </si>
  <si>
    <t>21401001-0353</t>
  </si>
  <si>
    <t>TONER HP CE251A CYAN</t>
  </si>
  <si>
    <t>21401001-0354</t>
  </si>
  <si>
    <t>TONER HP CE252A AMARILLO</t>
  </si>
  <si>
    <t>21401001-0355</t>
  </si>
  <si>
    <t>TONER HP CE253A MAGENTA</t>
  </si>
  <si>
    <t>21401001-0356</t>
  </si>
  <si>
    <t>TONER HP CE250A NEGRO</t>
  </si>
  <si>
    <t>21401001-0357</t>
  </si>
  <si>
    <t>CINTA IMPRESORA DE MATRIZ FX-2190/LQ-209</t>
  </si>
  <si>
    <t>21401001-0358</t>
  </si>
  <si>
    <t>CARTUCHO BROTHER LC103M MAGENTA</t>
  </si>
  <si>
    <t>21401001-0359</t>
  </si>
  <si>
    <t>CARTUCHO BROTHER LC103C CYAN</t>
  </si>
  <si>
    <t>21401001-0360</t>
  </si>
  <si>
    <t>CARTUCHO BROTHER LC103Y AMARILLO</t>
  </si>
  <si>
    <t>21401001-0361</t>
  </si>
  <si>
    <t>TONER  BROTHER TN 330</t>
  </si>
  <si>
    <t>21401001-0362</t>
  </si>
  <si>
    <t>TONER  BROTHER TN 360</t>
  </si>
  <si>
    <t>21401001-0363</t>
  </si>
  <si>
    <t>TONER  BROTHER TN 450</t>
  </si>
  <si>
    <t>21401001-0364</t>
  </si>
  <si>
    <t>TONER  BROTHER TN 550</t>
  </si>
  <si>
    <t>21401001-0365</t>
  </si>
  <si>
    <t>TONER  BROTHER TN 580</t>
  </si>
  <si>
    <t>21401001-0366</t>
  </si>
  <si>
    <t>CARTUCHOS HP CN045AL NEGRO</t>
  </si>
  <si>
    <t>21401001-0367</t>
  </si>
  <si>
    <t>CARTUCHOS HP CN046AL CIAN</t>
  </si>
  <si>
    <t>21401001-0368</t>
  </si>
  <si>
    <t>CARTUCHOS HP CN047AL MAGENTA</t>
  </si>
  <si>
    <t>21401001-0369</t>
  </si>
  <si>
    <t>CARTUCHOS HP CN048AL AMARILLO</t>
  </si>
  <si>
    <t>21401001-0370</t>
  </si>
  <si>
    <t>TONER HP 81A CF281A LASERJET NEGRO</t>
  </si>
  <si>
    <t>21401001-0371</t>
  </si>
  <si>
    <t>CARTUCHO HP 934XL NEGRO C2P23AL</t>
  </si>
  <si>
    <t>21401001-0372</t>
  </si>
  <si>
    <t>CARTUCHO HP 935XL AMARILLO C2P26AL</t>
  </si>
  <si>
    <t>21401001-0373</t>
  </si>
  <si>
    <t>CARTUCHO HP 935XL CIAN C2P24AL</t>
  </si>
  <si>
    <t>21401001-0374</t>
  </si>
  <si>
    <t>CARTUCHO HP 935XL MAGENTA C2P25AL</t>
  </si>
  <si>
    <t>21401001-0375</t>
  </si>
  <si>
    <t>HP LASERJET CF280X NEGRO</t>
  </si>
  <si>
    <t>21401001-0376</t>
  </si>
  <si>
    <t>TONER IMPRESORA XEROX 106R01441 MAGENTA</t>
  </si>
  <si>
    <t>21401001-0377</t>
  </si>
  <si>
    <t>TONER IMPRESORA XEROX 106R01443 CYAN</t>
  </si>
  <si>
    <t>21401001-0378</t>
  </si>
  <si>
    <t>TONER IMPRESORA XEROX 106R01445 AMARILLO</t>
  </si>
  <si>
    <t>21401001-0379</t>
  </si>
  <si>
    <t>TONER IMPRESORA XEROX 106R01446 NEGRO</t>
  </si>
  <si>
    <t>21401001-0380</t>
  </si>
  <si>
    <t>KIT DE MANTENIMIENTO HP CF064A</t>
  </si>
  <si>
    <t>21401001-0381</t>
  </si>
  <si>
    <t>KIT DE RODILLOS PARA HP L2725-60002</t>
  </si>
  <si>
    <t>21401001-0382</t>
  </si>
  <si>
    <t>KIT DE RODILLOS O GOMAS DE ARRASTRE PARA HP CB506-67905</t>
  </si>
  <si>
    <t>21401001-0383</t>
  </si>
  <si>
    <t>TONER HP CF380 NEGRO</t>
  </si>
  <si>
    <t>21401001-0384</t>
  </si>
  <si>
    <t>TONER HP CF381A CYAN</t>
  </si>
  <si>
    <t>21401001-0385</t>
  </si>
  <si>
    <t>TONER HP CF383A MAGENTA</t>
  </si>
  <si>
    <t>21401001-0386</t>
  </si>
  <si>
    <t>TONER XEROX 106R01631 CYAN</t>
  </si>
  <si>
    <t>21401001-0387</t>
  </si>
  <si>
    <t>TONER XEROX 106R01632 MAGENTA</t>
  </si>
  <si>
    <t>21401001-0388</t>
  </si>
  <si>
    <t>TONER XEROX 106R01634 AMARILLO</t>
  </si>
  <si>
    <t>21401001-0389</t>
  </si>
  <si>
    <t>TONER XEROX 106R01634 NEGRO</t>
  </si>
  <si>
    <t>21401001-0390</t>
  </si>
  <si>
    <t>TONER EPSON S050010 NEGRO</t>
  </si>
  <si>
    <t>21401001-0391</t>
  </si>
  <si>
    <t>KIT DE MANTENIMIENTO HP CF064-67901</t>
  </si>
  <si>
    <t>21401001-0392</t>
  </si>
  <si>
    <t>PORTA CD/DVD 2 PIEZAS PARA CARPETA</t>
  </si>
  <si>
    <t>21401001-0393</t>
  </si>
  <si>
    <t>UNIDAD DE IMAGEN SAMSUNG</t>
  </si>
  <si>
    <t>21401001-0394</t>
  </si>
  <si>
    <t>TONER HP LASERJET CF287A NEGRO</t>
  </si>
  <si>
    <t>21401001-0395</t>
  </si>
  <si>
    <t>TONER SAMSUNG NP MLT-D203U</t>
  </si>
  <si>
    <t>21401001-0396</t>
  </si>
  <si>
    <t>TONER IMPRESORA BROTHER TN 720</t>
  </si>
  <si>
    <t>21401001-0398</t>
  </si>
  <si>
    <t>TONER HP CF283A</t>
  </si>
  <si>
    <t>21401001-0399</t>
  </si>
  <si>
    <t>PAQUETE DE 4 COLORES DE TINTAS PARA EPSON T664</t>
  </si>
  <si>
    <t>21401001-0400</t>
  </si>
  <si>
    <t>TONER HP 508A CF360A NEGRO</t>
  </si>
  <si>
    <t>21401001-0401</t>
  </si>
  <si>
    <t>TONER HP CF361A CIAN</t>
  </si>
  <si>
    <t>21401001-0402</t>
  </si>
  <si>
    <t>TONER HP CF362A AMARILLO</t>
  </si>
  <si>
    <t>21401001-0403</t>
  </si>
  <si>
    <t>TONER HP CF363A MAGENTA</t>
  </si>
  <si>
    <t>21401001-0405</t>
  </si>
  <si>
    <t>TONER LEXMARK C748H1MG MAGENTA</t>
  </si>
  <si>
    <t>21401001-0406</t>
  </si>
  <si>
    <t>TONER LEXMARK C748H1YG AMARILLO</t>
  </si>
  <si>
    <t>21401001-0407</t>
  </si>
  <si>
    <t>TONER LEXMARK C748H1CG CYAN</t>
  </si>
  <si>
    <t>21401001-0409</t>
  </si>
  <si>
    <t>UNIDAD DE IMAGEN LEXMARK 52D0Z00</t>
  </si>
  <si>
    <t>21401001-0410</t>
  </si>
  <si>
    <t>TONER LEXMARK C746H1KG NEGRO</t>
  </si>
  <si>
    <t>21401001-0411</t>
  </si>
  <si>
    <t>KIT FOTOCONDUCTOR LEXMARK C734X24G</t>
  </si>
  <si>
    <t>21401001-0412</t>
  </si>
  <si>
    <t>CARTUCHO HP L0S50AL CIAN</t>
  </si>
  <si>
    <t>21401001-0413</t>
  </si>
  <si>
    <t>CARTUCHO HP L0S56AL AMARILLA</t>
  </si>
  <si>
    <t>21401001-0414</t>
  </si>
  <si>
    <t>CARTUCHO HP L0S53AL MAGENTA</t>
  </si>
  <si>
    <t>21401001-0415</t>
  </si>
  <si>
    <t>CARTUCHO HP L0S47A NEGRO</t>
  </si>
  <si>
    <t>21401001-0416</t>
  </si>
  <si>
    <t>FUSOR DE IMAGEN LEXMARK</t>
  </si>
  <si>
    <t>21401001-0417</t>
  </si>
  <si>
    <t>KIT DE MANTENIMIENTO LEXMARK NP 40X8421</t>
  </si>
  <si>
    <t>21401001-0418</t>
  </si>
  <si>
    <t>UNIDAD DE IMAGEN LEXMARK  NP 52D0Z00</t>
  </si>
  <si>
    <t>21401001-0419</t>
  </si>
  <si>
    <t>CARTUCHO DE GRAPAS LEXMARK 25A0013</t>
  </si>
  <si>
    <t>21401001-0420</t>
  </si>
  <si>
    <t>CARTUCHO DE MANTENIMIENTO HP C9518A</t>
  </si>
  <si>
    <t>21401001-0421</t>
  </si>
  <si>
    <t>CARTUCHO HP CB338WL TRICOLOR</t>
  </si>
  <si>
    <t>21401001-0422</t>
  </si>
  <si>
    <t>CARTUCHO LEXMARK C746H1KG NEGRO</t>
  </si>
  <si>
    <t>21401001-0423</t>
  </si>
  <si>
    <t>CARTUCHO LEXMARK C748H1CG CIAN</t>
  </si>
  <si>
    <t>21401001-0424</t>
  </si>
  <si>
    <t>CARTUCHO LEXMARK C748H1MG MAGENTA</t>
  </si>
  <si>
    <t>21401001-0425</t>
  </si>
  <si>
    <t>CARTUCHO LEXMARK C748H1YG AMARILLO</t>
  </si>
  <si>
    <t>21401001-0426</t>
  </si>
  <si>
    <t>FOTOCONDUCTOR LEXMARK C734X24G</t>
  </si>
  <si>
    <t>21401001-0427</t>
  </si>
  <si>
    <t>FUSOR PARA IMPRESORA HP CE484A</t>
  </si>
  <si>
    <t>21401001-0428</t>
  </si>
  <si>
    <t>KIT DE MANTENIMIENTO HP  L2718A</t>
  </si>
  <si>
    <t>21401001-0429</t>
  </si>
  <si>
    <t>KIT DE MANTENIMIENTO HP B3M77A</t>
  </si>
  <si>
    <t>21401001-0430</t>
  </si>
  <si>
    <t>KIT DE MANTENIMIENTO LEXMARK 40X4724</t>
  </si>
  <si>
    <t>21401001-0431</t>
  </si>
  <si>
    <t>KIT DE MANTENIMIENTO XEROX 109R00784</t>
  </si>
  <si>
    <t>21401001-0432</t>
  </si>
  <si>
    <t>KIT DE MANTENIMIENTO XEROX 604K73140</t>
  </si>
  <si>
    <t>21401001-0433</t>
  </si>
  <si>
    <t>TONER HP CF280X NEGRO</t>
  </si>
  <si>
    <t>21401001-0434</t>
  </si>
  <si>
    <t>TONER HP CF380XC NEGRO</t>
  </si>
  <si>
    <t>21401001-0435</t>
  </si>
  <si>
    <t>TONER HP CF381A CIAN</t>
  </si>
  <si>
    <t>21401001-0436</t>
  </si>
  <si>
    <t>21401001-0437</t>
  </si>
  <si>
    <t>21401001-0438</t>
  </si>
  <si>
    <t>TONER LEXMARK 50F4X00 NEGRO</t>
  </si>
  <si>
    <t>21401001-0439</t>
  </si>
  <si>
    <t>TONER XEROX 10602249 CIAN</t>
  </si>
  <si>
    <t>21401001-0440</t>
  </si>
  <si>
    <t>TONER XEROX 10602250 MAGENTA</t>
  </si>
  <si>
    <t>21401001-0441</t>
  </si>
  <si>
    <t>TONER XEROX 10602251 AMARILLO</t>
  </si>
  <si>
    <t>21401001-0442</t>
  </si>
  <si>
    <t>TONER XEROX 106R01523 CIAN</t>
  </si>
  <si>
    <t>21401001-0443</t>
  </si>
  <si>
    <t>TONER XEROX 106R01524 MAGENTA</t>
  </si>
  <si>
    <t>21401001-0444</t>
  </si>
  <si>
    <t>TONER XEROX 106R01525 AMARILLO</t>
  </si>
  <si>
    <t>21401001-0445</t>
  </si>
  <si>
    <t>TONER XEROX 106R01526 NEGRO</t>
  </si>
  <si>
    <t>21401001-0446</t>
  </si>
  <si>
    <t>TONER XEROX 106R02252 NEGRO</t>
  </si>
  <si>
    <t>21401001-0447</t>
  </si>
  <si>
    <t>UNIDAD RECOLECTORA HP CE254A</t>
  </si>
  <si>
    <t>21401001-0448</t>
  </si>
  <si>
    <t>FILMINA PARA IMPRESORA LEXMARK</t>
  </si>
  <si>
    <t>21401001-0449</t>
  </si>
  <si>
    <t>KIT DE RODILLO HP CB459A</t>
  </si>
  <si>
    <t>21401001-0450</t>
  </si>
  <si>
    <t>KIT DE TRANSFERENCIA Q3658A</t>
  </si>
  <si>
    <t>21401001-0451</t>
  </si>
  <si>
    <t>MALETIN PARA TRANSPORTE Y ARCHIVO DE CINTAS LTO</t>
  </si>
  <si>
    <t>21401001-0452</t>
  </si>
  <si>
    <t>UNIDAD DE IMAGEN DK-475 (KYOCERA TASKALFA 255)</t>
  </si>
  <si>
    <t>21401001-0453</t>
  </si>
  <si>
    <t>TONER BROTHER TN-315C CYAN</t>
  </si>
  <si>
    <t>21401001-0454</t>
  </si>
  <si>
    <t>TONER BROTHER TN-315M MAGENTA</t>
  </si>
  <si>
    <t>21401001-0455</t>
  </si>
  <si>
    <t>CARTUCHO HP 664XL NEGRO</t>
  </si>
  <si>
    <t>21401001-0456</t>
  </si>
  <si>
    <t>CARTUCHO HP 664XL TRICOLOR</t>
  </si>
  <si>
    <t>21401001-0457</t>
  </si>
  <si>
    <t>TONER  PHASER 6700 XEROX K A945 NEGRO</t>
  </si>
  <si>
    <t>21401001-0458</t>
  </si>
  <si>
    <t>TONER PHASER 6700 XEROX K A946 AZUL</t>
  </si>
  <si>
    <t>21401001-0459</t>
  </si>
  <si>
    <t>TONER PHASER 6700 XEROX K A947 MAGENTA</t>
  </si>
  <si>
    <t>21401001-0460</t>
  </si>
  <si>
    <t>TONER PHASER 6700 XEROX K A948 AMARILLO</t>
  </si>
  <si>
    <t>21401001-0461</t>
  </si>
  <si>
    <t>TONER BROTHER DCP-7030</t>
  </si>
  <si>
    <t>21401001-0462</t>
  </si>
  <si>
    <t>TAMBOR BROTHER MFC-8710</t>
  </si>
  <si>
    <t>21401001-0463</t>
  </si>
  <si>
    <t>TONER SAMSUNG MLT-D203S NEGRO</t>
  </si>
  <si>
    <t>21401001-0464</t>
  </si>
  <si>
    <t>TONER BROTHER ORIGINAL TN660 NEGRO</t>
  </si>
  <si>
    <t>21401001-0465</t>
  </si>
  <si>
    <t>TONER BROTHER ORIGINAL TN315M MAGENTA</t>
  </si>
  <si>
    <t>21401001-0466</t>
  </si>
  <si>
    <t>TONER BROTHER ORIGINAL TN315 NEGRO</t>
  </si>
  <si>
    <t>21401001-0467</t>
  </si>
  <si>
    <t>TONER BROTHER ORIGINAL TN315YW AMARILLO</t>
  </si>
  <si>
    <t>21401001-0468</t>
  </si>
  <si>
    <t>TONER BROTHER ORIGINAL TN315 C AZUL</t>
  </si>
  <si>
    <t>21401001-0469</t>
  </si>
  <si>
    <t>BANDA DE TRANSFERENCIA</t>
  </si>
  <si>
    <t>21401001-0470</t>
  </si>
  <si>
    <t>CARTUCHO CANON PG-140 NEGRO</t>
  </si>
  <si>
    <t>21401001-0471</t>
  </si>
  <si>
    <t>CARTUCHO CANON CL-141 TRICOLOR</t>
  </si>
  <si>
    <t>21401001-0472</t>
  </si>
  <si>
    <t>ESTUCHE PARA TARJETAS DE MEMORIA</t>
  </si>
  <si>
    <t>21401001-0473</t>
  </si>
  <si>
    <t>CARTUCHO PARA IMPRESORA HP CF217A</t>
  </si>
  <si>
    <t>21401001-0474</t>
  </si>
  <si>
    <t>CARTUCHO TINTA CLI-151 CANNON-MAGENTA</t>
  </si>
  <si>
    <t>21401001-0475</t>
  </si>
  <si>
    <t>CARTUCHO TINTA CLI-151 CANNON-CIAN</t>
  </si>
  <si>
    <t>21401001-0476</t>
  </si>
  <si>
    <t>CARTUCHO TINTA CLI-151 CANNON-AMARILLO</t>
  </si>
  <si>
    <t>21401001-0477</t>
  </si>
  <si>
    <t>CARTUCHO TINTA CLI-151 CANNON-NEGRO</t>
  </si>
  <si>
    <t>21401001-0478</t>
  </si>
  <si>
    <t>CARTUCHO TINTA PGI-150 CANNON-NEGRO</t>
  </si>
  <si>
    <t>21401001-0479</t>
  </si>
  <si>
    <t>TONER PARA IMPRESORA RICOH MP 4001-MP 4500A</t>
  </si>
  <si>
    <t>21401001-0480</t>
  </si>
  <si>
    <t>KIT DE MANTENIMIENTO DEL FUSOR HP CB388A</t>
  </si>
  <si>
    <t>21401001-0481</t>
  </si>
  <si>
    <t>TONER BROTHER NEGRO TN-750</t>
  </si>
  <si>
    <t>21401001-0482</t>
  </si>
  <si>
    <t>TINTA P/IMPRESORA HP 62 OFFICE JET 200 COLOR</t>
  </si>
  <si>
    <t>21401001-0483</t>
  </si>
  <si>
    <t>TINTA P/IMPRESORA HP 62 OFFICE JET 200 NEGRO</t>
  </si>
  <si>
    <t>21401001-0484</t>
  </si>
  <si>
    <t>PELICULA DE SEGURIDAD PARA IMPRESORA SMART 70</t>
  </si>
  <si>
    <t>21401001-0485</t>
  </si>
  <si>
    <t>TONER LEXMARK MODELO MS415 DN COLOR NEGRO NP 50F4X00</t>
  </si>
  <si>
    <t>21401001-0486</t>
  </si>
  <si>
    <t>CARTUCHO PARA IMPRESORA HP OFFICEJET PRO 8210 NP L0S62AL</t>
  </si>
  <si>
    <t>21401001-0487</t>
  </si>
  <si>
    <t>CARTUCHO PARA IMPRESORA HP OFFICEJET PRO 8210 NP L0S65AL</t>
  </si>
  <si>
    <t>21401001-0488</t>
  </si>
  <si>
    <t>CARTUCHO PARA IMPRESORA HP OFFICEJET PRO 8210 NP L0S68AL</t>
  </si>
  <si>
    <t>21401001-0489</t>
  </si>
  <si>
    <t>CARTUCHO PARA IMPRESORA HP OFFICEJET PRO 8210 NP L0S71AL</t>
  </si>
  <si>
    <t>21401001-0490</t>
  </si>
  <si>
    <t>CARTUCHO PARA IMPRESORA LEXMARK C792 NP C792X1YG</t>
  </si>
  <si>
    <t>21401001-0491</t>
  </si>
  <si>
    <t>CARTUCHO PARA IMPRESORA LEXMARK C792 NP C792X1CG</t>
  </si>
  <si>
    <t>21401001-0492</t>
  </si>
  <si>
    <t>CARTUCHO PARA IMPRESORA LEXMARK C792 NP C792X1MG</t>
  </si>
  <si>
    <t>21401001-0493</t>
  </si>
  <si>
    <t>CARTUCHO PARA IMPRESORA LEXMARK C792 NP C792X1KG</t>
  </si>
  <si>
    <t>21401001-0494</t>
  </si>
  <si>
    <t>CARTUCHO PARA IMPRESORA HP 662 XL NEGRO NP CZ105AL</t>
  </si>
  <si>
    <t>21401001-0495</t>
  </si>
  <si>
    <t>CARTUCHO PARA IMPRESORA HP 662XL TRICOLOR NP CZ106AL</t>
  </si>
  <si>
    <t>21401001-0496</t>
  </si>
  <si>
    <t>KIT DE CONSUMIBLES PARA ESCÁNER KODAK I780 NP 8965279</t>
  </si>
  <si>
    <t>21401001-0497</t>
  </si>
  <si>
    <t>CARTUCHO DE TÓNER RESIDUAL PARA IMPRESORA XEROX PHASER 7500 NP 108R00865</t>
  </si>
  <si>
    <t>21401001-0498</t>
  </si>
  <si>
    <t>TÓNER PARA IMPRESORA LEXMARK CS310DN NP 70C8HY0</t>
  </si>
  <si>
    <t>21401001-0499</t>
  </si>
  <si>
    <t>TÓNER PARA IMPRESORA LEXMARK CS310DN NP 70C8HC0</t>
  </si>
  <si>
    <t>21401001-0500</t>
  </si>
  <si>
    <t>TÓNER PARA IMPRESORA LEXMARK CS310DN NP 70C8HM0</t>
  </si>
  <si>
    <t>21401001-0501</t>
  </si>
  <si>
    <t>TÓNER PARA IMPRESORA LEXMARK CS310DN NP 70C8HK0</t>
  </si>
  <si>
    <t>21401001-0502</t>
  </si>
  <si>
    <t>TÓNER PARA IMPRESORA HP COLOR LASER JET M533 NP CF360X</t>
  </si>
  <si>
    <t>21401001-0503</t>
  </si>
  <si>
    <t>TÓNER PARA IMPRESORA HP COLOR LASER JET M533 NP CF361X</t>
  </si>
  <si>
    <t>21401001-0504</t>
  </si>
  <si>
    <t>TÓNER PARA IMPRESORA HP COLOR LASER JET M533 NP CF362X</t>
  </si>
  <si>
    <t>21401001-0505</t>
  </si>
  <si>
    <t>TÓNER PARA IMPRESORA HP COLOR LASER JET M533 NP CF363X</t>
  </si>
  <si>
    <t>21401001-0506</t>
  </si>
  <si>
    <t>KIT DE MANTENIMIENTO PARA IMPRESORA LEXMARK MS811 NP 40X8420</t>
  </si>
  <si>
    <t>21401001-0507</t>
  </si>
  <si>
    <t>CARTUCHO DE TINTA PARA IMPRESORA LF711 NP CZ130A</t>
  </si>
  <si>
    <t>21401001-0508</t>
  </si>
  <si>
    <t>CARTUCHO DE TINTA PARA IMPRESORA LF711 NP CZ131A</t>
  </si>
  <si>
    <t>21401001-0509</t>
  </si>
  <si>
    <t>CARTUCHO DE TINTA PARA IMPRESORA LF711 NP CZ132A</t>
  </si>
  <si>
    <t>21401001-0510</t>
  </si>
  <si>
    <t>CARTUCHO DE TINTA PARA IMPRESORA LF711 NP CZ133A</t>
  </si>
  <si>
    <t>21401001-0511</t>
  </si>
  <si>
    <t>KIT DE TRANSFERENCIA DE IMAGEN PARA IMPRESORA HP 6015 NP CB463A</t>
  </si>
  <si>
    <t>21401001-0512</t>
  </si>
  <si>
    <t>TÓNER PARA IMPRESORA DELL S2825 NP 593-BBOU</t>
  </si>
  <si>
    <t>21401001-0513</t>
  </si>
  <si>
    <t>TÓNER PARA IMPRESORA DELL S2825 NP 593-BBOS</t>
  </si>
  <si>
    <t>21401001-0514</t>
  </si>
  <si>
    <t>TÓNER PARA IMPRESORA DELL S2825 NP 593-BBOT</t>
  </si>
  <si>
    <t>21401001-0515</t>
  </si>
  <si>
    <t>TÓNER PARA IMPRESORA DELL S2825 NP 593-BBOV</t>
  </si>
  <si>
    <t>21401001-0516</t>
  </si>
  <si>
    <t>KIT DE MANTENIMIENTO PARA IMPRESORA XEROX COLOR QUBE 8570 NP 109R00783</t>
  </si>
  <si>
    <t>21401001-0517</t>
  </si>
  <si>
    <t>TONER P/IMPRESORA HP M452DW PARTE CF410A (NEGRO)</t>
  </si>
  <si>
    <t>21401001-0518</t>
  </si>
  <si>
    <t>TONER P/IMPRESORA COLOR HP M452DW PARTE CF411A (CYAN)</t>
  </si>
  <si>
    <t>21401001-0519</t>
  </si>
  <si>
    <t>TONER P/IMPRESORA COLOR HP M452DW PARTE CF412A (AMARILLO)</t>
  </si>
  <si>
    <t>21401001-0520</t>
  </si>
  <si>
    <t>TONER P/IMPRESORA COLOR HP M452DW PARTE CF413A (MAGENTA)</t>
  </si>
  <si>
    <t>21401001-0521</t>
  </si>
  <si>
    <t>TONER PARA IMPRESORA HP LASERJET M506 (CF287X)</t>
  </si>
  <si>
    <t>21401001-0522</t>
  </si>
  <si>
    <t>CARTUCHO HP OFFICEJET 7612 932XL NEGRO</t>
  </si>
  <si>
    <t>21401001-0523</t>
  </si>
  <si>
    <t>CARTUCHO HP OFFICEJET 7612 933XL MAGENTA</t>
  </si>
  <si>
    <t>21401001-0524</t>
  </si>
  <si>
    <t>CARTUCHO HP OFFICEJET 7612 933XL CIAN</t>
  </si>
  <si>
    <t>21401001-0525</t>
  </si>
  <si>
    <t>CARTUCHO HP OFFICEJET 7612 933XL AMARILLO</t>
  </si>
  <si>
    <t>21401001-0526</t>
  </si>
  <si>
    <t>CINTA (RIBBON) DE CERA ESTANDAR</t>
  </si>
  <si>
    <t>21401001-0527</t>
  </si>
  <si>
    <t>CARTUCHO TINTA BROTHER LC105C CYAN</t>
  </si>
  <si>
    <t>21401001-0528</t>
  </si>
  <si>
    <t>CARTUCHO TINTA BROTHER LC105M</t>
  </si>
  <si>
    <t>21401001-0529</t>
  </si>
  <si>
    <t>CARTUCHO TINTA BROTHER LC105Y</t>
  </si>
  <si>
    <t>21401001-0530</t>
  </si>
  <si>
    <t>CARTUCHO TINTA BROTHER LC109BK NEGRO</t>
  </si>
  <si>
    <t>21401001-0531</t>
  </si>
  <si>
    <t>CARTUCHO DE TONER PARA MULTIFUNCIONAL KYOCERA MOD. ECOSYS M4125 idn N/P TK-6117</t>
  </si>
  <si>
    <t>21401001-0532</t>
  </si>
  <si>
    <t>CARTUCHO DE TINTA HP 954XL NEGRO</t>
  </si>
  <si>
    <t>21401001-0533</t>
  </si>
  <si>
    <t>CARTUCHO DE TINTA HP 954XL CYAN</t>
  </si>
  <si>
    <t>21401001-0534</t>
  </si>
  <si>
    <t>CARTUCHO DE TINTA HP 954XL MAGENTA</t>
  </si>
  <si>
    <t>21401001-0535</t>
  </si>
  <si>
    <t>CARTUCHO DE TINTA HP 954XL AMARILLO</t>
  </si>
  <si>
    <t>21401001-0536</t>
  </si>
  <si>
    <t>TINTA CANON GI-190</t>
  </si>
  <si>
    <t>21401001-0537</t>
  </si>
  <si>
    <t>TONER BROTHER  TN-850</t>
  </si>
  <si>
    <t>21401001-0538</t>
  </si>
  <si>
    <t>TONER P/IMPRESORA M608DN - CF237A</t>
  </si>
  <si>
    <t>21401001-0539</t>
  </si>
  <si>
    <t>CARTUCHO P/IMPRESORA HP 62XL</t>
  </si>
  <si>
    <t>21401001-0540</t>
  </si>
  <si>
    <t>KIT DE MANTENIMIENTO P/IMPRESORA HP LASER JET M551</t>
  </si>
  <si>
    <t>21401001-0541</t>
  </si>
  <si>
    <t>KIT DE TRANSFERENCIA P/IMPRESORA HP LASER JET M551</t>
  </si>
  <si>
    <t>21401001-0542</t>
  </si>
  <si>
    <t>KIT FUSOR DE 220V HP COLOR LASER JET P/IMPRESORA LASER JET ENTERPRISE M553</t>
  </si>
  <si>
    <t>21401001-0543</t>
  </si>
  <si>
    <t>UNIDAD DE COLECCIÓN TONER HP COLOR LASER JET P/IMPRESORA LASER JET ENTERPRISE M553</t>
  </si>
  <si>
    <t>21401001-0544</t>
  </si>
  <si>
    <t>CARTUCHO TONER P/IMPRESORA LASER HP M651</t>
  </si>
  <si>
    <t>21401001-0545</t>
  </si>
  <si>
    <t>TAMBOR DE IMAGEN HP 828a LASER JET HP COLOR JET ENTERPRISE M855DN NEGRO CF358a</t>
  </si>
  <si>
    <t>21401001-0546</t>
  </si>
  <si>
    <t>TAMBOR DE IMAGEN HP 828a LASER JET HP COLOR JET ENTERPRISE M855DN CYAN CF359a</t>
  </si>
  <si>
    <t>21401001-0547</t>
  </si>
  <si>
    <t>TAMBOR DE IMAGEN HP 828a LASER JET HP COLOR JET ENTERPRISE M855DN YELLOW CF364a</t>
  </si>
  <si>
    <t>21401001-0548</t>
  </si>
  <si>
    <t>TAMBOR DE IMAGEN HP 828a LASER JET HP COLOR JET ENTERPRISE M855DN MAGENTA CF364a</t>
  </si>
  <si>
    <t>21401001-0549</t>
  </si>
  <si>
    <t>TONER HP 826a LASER JET HP COLOR LASER JET ENTERPRISE M855DN NEGRO CF310a</t>
  </si>
  <si>
    <t>21401001-0550</t>
  </si>
  <si>
    <t>TONER HP 826a LASER JET HP COLOR LASER JET ENTERPRISE M855DN CYAN CF311a</t>
  </si>
  <si>
    <t>21401001-0551</t>
  </si>
  <si>
    <t>TONER HP 826a LASER JET HP COLOR LASER JET ENTERPRISE M855DN YELLOW CF312a</t>
  </si>
  <si>
    <t>21401001-0552</t>
  </si>
  <si>
    <t>TONER HP 826a LASER JET HP COLOR LASER JET ENTERPRISE M855DN MAGENTA CF313a</t>
  </si>
  <si>
    <t>21401001-0553</t>
  </si>
  <si>
    <t>TONER HP 87a LASER JET HP COLOR LASER JET ENTERPRISE M506DN CF287X</t>
  </si>
  <si>
    <t>21401001-0555</t>
  </si>
  <si>
    <t>KIT DE MANTENIMIENTO P/IMPRESORA HP LASER JET 3015 ce525-67901</t>
  </si>
  <si>
    <t>21401001-0556</t>
  </si>
  <si>
    <t>TONER P/IMPRESORA LEXMAR cs720de 74c4sk</t>
  </si>
  <si>
    <t>21401001-0557</t>
  </si>
  <si>
    <t>TONER P/IMPRESORA LEXMAR cs720de 74c4sc</t>
  </si>
  <si>
    <t>21401001-0558</t>
  </si>
  <si>
    <t>TONER P/IMPRESORA LEXMAR cs720de 74c4sm</t>
  </si>
  <si>
    <t>21401001-0559</t>
  </si>
  <si>
    <t>TONER P/IMPRESORA LEXMAR cs720de 74c4sy</t>
  </si>
  <si>
    <t>21401001-0560</t>
  </si>
  <si>
    <t>TONER PARA IMPRESORA BROTHER MFC9130CW, COLOR NEGRO NUM DE PARTE TN-221BK</t>
  </si>
  <si>
    <t>21401001-0561</t>
  </si>
  <si>
    <t>TONER PARA IMPRESORA BROTHER MFC9130CW, COLOR CYAN NUM. DE PARTE TN-221C</t>
  </si>
  <si>
    <t>21401001-0562</t>
  </si>
  <si>
    <t>TONER PARA IMPRESORA BROTHER MFC9130CW, COLOR AMARILLO NUM. DE PARTE TN-221Y</t>
  </si>
  <si>
    <t>21401001-0563</t>
  </si>
  <si>
    <t>TONER PARA IMPRESORA BROTHER MFC9130CW, COLOR MAGENTA NUM. DE PARTE TN-221M</t>
  </si>
  <si>
    <t>21401001-0564</t>
  </si>
  <si>
    <t>CARTUCHO PARA IMPRESORA HP DESKJET INK ADVANTAGE 2675 N.P. 664XL NEGRO F6V31AL</t>
  </si>
  <si>
    <t>21401001-0565</t>
  </si>
  <si>
    <t>CARTUCHO PARA IMPRESORA HP DESKJET INK ADVANTAGE 2675 N.P. 664XL TRICOLOR F6V30AL</t>
  </si>
  <si>
    <t>21401001-0566</t>
  </si>
  <si>
    <t>TRANSFER BELT UNIT" PARA IMPRESORA LEXMARK  N.P. 40X9929</t>
  </si>
  <si>
    <t>21401001-0567</t>
  </si>
  <si>
    <t>UNIDAD DE DRUM PARA IMPRESORA KYOCERA FS-C5030N</t>
  </si>
  <si>
    <t>21401001-0568</t>
  </si>
  <si>
    <t>CARTUCHOS DE TONER</t>
  </si>
  <si>
    <t>21401001-0569</t>
  </si>
  <si>
    <t>TONER HP NEGRO CE400X</t>
  </si>
  <si>
    <t>21401001-0570</t>
  </si>
  <si>
    <t>TONER HP NEGRO Q7553X</t>
  </si>
  <si>
    <t>21401001-0571</t>
  </si>
  <si>
    <t>TONER HP NEGRO CC364X</t>
  </si>
  <si>
    <t>21401001-0572</t>
  </si>
  <si>
    <t>FUNDA PROTECTORA PARA MULTIMETRO DIGITAL</t>
  </si>
  <si>
    <t>21401001-0573</t>
  </si>
  <si>
    <t>DISCO DURO WD 3TB</t>
  </si>
  <si>
    <t>21401001-0574</t>
  </si>
  <si>
    <t>KIT DE FUSOR HP PARA M501DN   DE 110V RM2-2585-000CN</t>
  </si>
  <si>
    <t>21401001-0575</t>
  </si>
  <si>
    <t>LEXMARK UNIDAD DE IMAGEN 50F0Z00</t>
  </si>
  <si>
    <t>21401001-0576</t>
  </si>
  <si>
    <t>TONER LEXMARK AMARILLO RENDIMIENTO EXTRA ALTO C2535dw  C244XY0</t>
  </si>
  <si>
    <t>21401001-0577</t>
  </si>
  <si>
    <t>TONER LEXMARK CYAN RENDIMIENTO EXTRA ALTO C2535dw  C244XC0</t>
  </si>
  <si>
    <t>21401001-0578</t>
  </si>
  <si>
    <t>TONER LEXMARK MAGENTA RENDIMIENTO EXTRA ALTO C2535dw C244XM0</t>
  </si>
  <si>
    <t>21401001-0579</t>
  </si>
  <si>
    <t>TONER LEXMARK NEGRO RENDIMIENTO EXTRA ALTO C2535dw</t>
  </si>
  <si>
    <t>21401001-0580</t>
  </si>
  <si>
    <t>UNIDAD DE IMAGEN XEROX 108R00861</t>
  </si>
  <si>
    <t>21401001-0581</t>
  </si>
  <si>
    <t>FUSER LEXMARK MS415DN 110 V  40X8023</t>
  </si>
  <si>
    <t>21401001-0582</t>
  </si>
  <si>
    <t>KIT DE MANTENIMIENTO LEXMARK, 110-120V MS415DN 40X8434</t>
  </si>
  <si>
    <t>21401001-0583</t>
  </si>
  <si>
    <t>CARTUCHO TONER LEXMARK C2535 YELLOW</t>
  </si>
  <si>
    <t>21401001-0584</t>
  </si>
  <si>
    <t>CARTUCHO TONER LEXMARK C2535 BLACK</t>
  </si>
  <si>
    <t>21401001-0585</t>
  </si>
  <si>
    <t>CARTUCHO TONER LEXMARK C2535 CYAN</t>
  </si>
  <si>
    <t>21401001-0586</t>
  </si>
  <si>
    <t>CARTUCHO TONER LEXMARK C2535 MAGENTA</t>
  </si>
  <si>
    <t>21401001-0587</t>
  </si>
  <si>
    <t>RESINA ESTANDAR P/IMPRESORA</t>
  </si>
  <si>
    <t>21401001-0588</t>
  </si>
  <si>
    <t>CARTUCHO HP CZ134A 711XL CYAN</t>
  </si>
  <si>
    <t>21401001-0589</t>
  </si>
  <si>
    <t>CARTUCHO HP CZ135A 711XL MAGENTA</t>
  </si>
  <si>
    <t>21401001-0590</t>
  </si>
  <si>
    <t>CARTUCHO HP CZ136A 711XL AMARILLO</t>
  </si>
  <si>
    <t>21401001-0591</t>
  </si>
  <si>
    <t>CARTUCHO HP PAGEWIDE 974, NEGRO</t>
  </si>
  <si>
    <t>21401001-0594</t>
  </si>
  <si>
    <t>CARTUCHO DE TINTA PGI-1100XL BLACK</t>
  </si>
  <si>
    <t>21401001-0595</t>
  </si>
  <si>
    <t>CARTUCHO DE TINTA PGI-1100XL YELLOW</t>
  </si>
  <si>
    <t>21401001-0596</t>
  </si>
  <si>
    <t>CARTUCHO DE TINTA PGI-1100XL CYAN</t>
  </si>
  <si>
    <t>21401001-0597</t>
  </si>
  <si>
    <t>CARTUCHO DE TINTA PGI-1100XL MAGENTA</t>
  </si>
  <si>
    <t>21401001-0598</t>
  </si>
  <si>
    <t>TONER BROTHER DCP-L2552DW</t>
  </si>
  <si>
    <t>21401001-0599</t>
  </si>
  <si>
    <t>KIT DE UNIDADES</t>
  </si>
  <si>
    <t>21401001-0600</t>
  </si>
  <si>
    <t>TONER LEXMARK MS621DN  N/P  56F4U00</t>
  </si>
  <si>
    <t>21401001-0601</t>
  </si>
  <si>
    <t>TONER P/IMPRESORA LEXMARK MS621DN</t>
  </si>
  <si>
    <t>21401001-0602</t>
  </si>
  <si>
    <t>UNIDAD DE IMAGEN LEXMARK MS621DN</t>
  </si>
  <si>
    <t>21401001-0603</t>
  </si>
  <si>
    <t>TONER PARA IMPRESORA HP M507 No. PARTE CF289X</t>
  </si>
  <si>
    <t>21401001-0604</t>
  </si>
  <si>
    <t>TONER HP LASERJET CF258A NEGRO</t>
  </si>
  <si>
    <t>21401001-0605</t>
  </si>
  <si>
    <t>TONER PARA IMPRESORA HP 55A</t>
  </si>
  <si>
    <t>21401001-0606</t>
  </si>
  <si>
    <t>TONER LEXMARK 56F4H00</t>
  </si>
  <si>
    <t>21401001-0607</t>
  </si>
  <si>
    <t>KIT DE GUIAS (BYPASS) IMPRESORA</t>
  </si>
  <si>
    <t>21401001-0608</t>
  </si>
  <si>
    <t>TONER BROTHER HL-L6200DW</t>
  </si>
  <si>
    <t>21401001-0609</t>
  </si>
  <si>
    <t>TONER P/IMPRESORA LASER JET M426</t>
  </si>
  <si>
    <t>21401001-0610</t>
  </si>
  <si>
    <t>TINTA HP GT 52 AMARILLO</t>
  </si>
  <si>
    <t>21401001-0611</t>
  </si>
  <si>
    <t>TINTA HP GT 52 MAGENTA</t>
  </si>
  <si>
    <t>21401001-0612</t>
  </si>
  <si>
    <t>TINTA HP GT 52 CYAN</t>
  </si>
  <si>
    <t>21401001-0613</t>
  </si>
  <si>
    <t>TINTA HP GT 53 NEGRO</t>
  </si>
  <si>
    <t>21401001-0614</t>
  </si>
  <si>
    <t>TAMBOR DE IMAGEN TASKALFA 255</t>
  </si>
  <si>
    <t>21401001-0615</t>
  </si>
  <si>
    <t>CARTUCHO CANON TS 33100 TRICOLOR</t>
  </si>
  <si>
    <t>21401001-0616</t>
  </si>
  <si>
    <t>CARTUCHO CANON TS 33100 NEGRO</t>
  </si>
  <si>
    <t>21401001-0617</t>
  </si>
  <si>
    <t>BOTELLA DE TINTA MAGENTA PARA IMPRESORA EPSON 544</t>
  </si>
  <si>
    <t>21401001-0618</t>
  </si>
  <si>
    <t>BOTELLA DE TINTA NEGRA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</si>
  <si>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</si>
  <si>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</si>
  <si>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</si>
  <si>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</si>
  <si>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>21401001-0621</t>
  </si>
  <si>
    <t>BOTELLA DE TINTA MAGENTA PARA IMPRESORA HP INK TANK WIRELESS 410</t>
  </si>
  <si>
    <t>21401001-0622</t>
  </si>
  <si>
    <t>BOTELLA DE TINTA NEGRA PARA IMPRESORA HP INK TANK WIRELESS 410</t>
  </si>
  <si>
    <t>21401001-0623</t>
  </si>
  <si>
    <t>BOTELLA DE TINTA AMARILLO PARA IMPRESORA HP INK TANK WIRELESS 410</t>
  </si>
  <si>
    <t>21401001-0624</t>
  </si>
  <si>
    <t>BOTELLA DE TINTA CYAN PARA IMPRESORA HP INK TANK WIRELESS 410</t>
  </si>
  <si>
    <t>21401001-0625</t>
  </si>
  <si>
    <t>UNIDAD DE IMAGEN BROTHER P/IMPRESORA</t>
  </si>
  <si>
    <t>21401001-0626</t>
  </si>
  <si>
    <t>DISCO DURO INTERNO DE ESTADO SOLIDO</t>
  </si>
  <si>
    <t>21401001-0627</t>
  </si>
  <si>
    <t>TONER CANNON 121 NEGRO</t>
  </si>
  <si>
    <t>21401001-0628</t>
  </si>
  <si>
    <t>TONER PARA IMPRESORA HP LASERJET M555DN  (W2120X) NEGRO</t>
  </si>
  <si>
    <t>21401001-0629</t>
  </si>
  <si>
    <t>TONER PARA IMPRESORA HP LASERJET M555DN  (W2121X) CYAN</t>
  </si>
  <si>
    <t>21401001-0630</t>
  </si>
  <si>
    <t>TONER PARA IMPRESORA HP LASERJET M555DN  (W2123X) MAGENTA</t>
  </si>
  <si>
    <t>21401001-0631</t>
  </si>
  <si>
    <t>TONER PARA IMPRESORA HP LASERJET M555DN  (W2122X) AMARILLO</t>
  </si>
  <si>
    <t>21401001-0632</t>
  </si>
  <si>
    <t>TONER PARA MULTIFUNCIONAL RICOH IM550F/N (418477)</t>
  </si>
  <si>
    <t>21401001-0633</t>
  </si>
  <si>
    <t>TONER PARA IMPRESORA HP LASERJET M277 (CF400A)</t>
  </si>
  <si>
    <t>21401001-0634</t>
  </si>
  <si>
    <t>TONER PARA IMPRESORA HP LASERJET M277 (CF401A)</t>
  </si>
  <si>
    <t>21401001-0635</t>
  </si>
  <si>
    <t>TONER PARA IMPRESORA HP LASERJET M277 (CF402A)</t>
  </si>
  <si>
    <t>21401001-0636</t>
  </si>
  <si>
    <t>TONER PARA IMPRESORA HP LASERJET M277 (CF403A)</t>
  </si>
  <si>
    <t>21401001-0637</t>
  </si>
  <si>
    <t>CARTUCHO DE TONER LEXMARK C746A1YG AMARILLO</t>
  </si>
  <si>
    <t>21401001-0638</t>
  </si>
  <si>
    <t>CARTUCHO DE TONER LEXMARK C746A1CG  AZUL</t>
  </si>
  <si>
    <t>21401001-0639</t>
  </si>
  <si>
    <t>CARTUCHO DE TONER LEXMARK C746A1MG ROSA</t>
  </si>
  <si>
    <t>21401001-0640</t>
  </si>
  <si>
    <t>CARTUCHO DE TONER LEXMARK MS811 DN- 524H</t>
  </si>
  <si>
    <t>21401001-0641</t>
  </si>
  <si>
    <t>CARTUCHO SOPORTE DE TONER LEXMARK MS811 52D0Z00</t>
  </si>
  <si>
    <t>21401001-0642</t>
  </si>
  <si>
    <t>TONER SAMSUNG 4220 ND</t>
  </si>
  <si>
    <t>21401001-0643</t>
  </si>
  <si>
    <t>TONER BROTHER 6200</t>
  </si>
  <si>
    <t>21401001-0644</t>
  </si>
  <si>
    <t>TONER PARA LA IMPRESORA BROTHER 5450 Y OKI B43LH</t>
  </si>
  <si>
    <t>21401001-0645</t>
  </si>
  <si>
    <t>FUSOR KYOCERA FS6225</t>
  </si>
  <si>
    <t>21401001-0646</t>
  </si>
  <si>
    <t>CARTUCHO EPSON 504 NEGRO</t>
  </si>
  <si>
    <t>21401001-0647</t>
  </si>
  <si>
    <t>CARTUCHO EPSON 504 CYAN</t>
  </si>
  <si>
    <t>21401001-0648</t>
  </si>
  <si>
    <t>CARTUCHO EPSON 504 MAGENTA</t>
  </si>
  <si>
    <t>21401001-0649</t>
  </si>
  <si>
    <t>CARTUCHO EPSON 504 AMARILLO</t>
  </si>
  <si>
    <t>21401001-0650</t>
  </si>
  <si>
    <t>TONER KYOCERA TK-3162 12500 PAG</t>
  </si>
  <si>
    <t>21401001-0651</t>
  </si>
  <si>
    <t>CARTUCHO TONER NEGRO KYOCERA ECOSYS M3145IDN</t>
  </si>
  <si>
    <t>21401001-0652</t>
  </si>
  <si>
    <t>TINTA NEGRA L4150/L6161 EPSON</t>
  </si>
  <si>
    <t>21401001-0653</t>
  </si>
  <si>
    <t>TINTA CYAN L4150/L6161 EPSON</t>
  </si>
  <si>
    <t>21401001-0654</t>
  </si>
  <si>
    <t>TINTA MAGENTA L4150/L6161 EPSON</t>
  </si>
  <si>
    <t>21401001-0655</t>
  </si>
  <si>
    <t>TINTA AMARILLA L4150/L6161 EPSON</t>
  </si>
  <si>
    <t>21401001-0656</t>
  </si>
  <si>
    <t>TÓNER HP HP CF258X 10000 PAG</t>
  </si>
  <si>
    <t>21401001-0657</t>
  </si>
  <si>
    <t>TONER 524X NEGRO MS811 LEXMARK 45000</t>
  </si>
  <si>
    <t>21401001-0658</t>
  </si>
  <si>
    <t>TONER LEXMARK NEGRO MS621 20000 PAG</t>
  </si>
  <si>
    <t>21401001-0659</t>
  </si>
  <si>
    <t>TONER SAMSUNG MLT-D203U 15000 PAG</t>
  </si>
  <si>
    <t>21401001-0660</t>
  </si>
  <si>
    <t>TONER LEXMARK 56F4X00</t>
  </si>
  <si>
    <t>21401001-0661</t>
  </si>
  <si>
    <t>TONER HP 103A  MODELO X1103A  NEGRO</t>
  </si>
  <si>
    <t>21401001-0662</t>
  </si>
  <si>
    <t>TONER HP 58A  MODELO CF258A  NEGRO</t>
  </si>
  <si>
    <t>21401001-0663</t>
  </si>
  <si>
    <t>CARTUCHO CANON PG 145 NEGRO</t>
  </si>
  <si>
    <t>21401001-0664</t>
  </si>
  <si>
    <t>CARTUCHO CANON CL 146 TRICOLOR</t>
  </si>
  <si>
    <t>21401001-0665</t>
  </si>
  <si>
    <t>RODILLO DE TRANSFERENCIA P/IMPRESORA</t>
  </si>
  <si>
    <t>21401001-0666</t>
  </si>
  <si>
    <t>TINTA EN BOTELLA P/IMPRESORA EPSON L3110 COLOR MAGENTA MOD. T544320</t>
  </si>
  <si>
    <t>21401001-0667</t>
  </si>
  <si>
    <t>TINTA EN BOTELLA P/IMPRESORA EPSON L3110 COLOR NEGRO MOD. T544120</t>
  </si>
  <si>
    <t>21401001-0668</t>
  </si>
  <si>
    <t>TINTA EN BOTELLA P/IMPRESORA EPSON L3110 COLOR AMARILLO MOD. T544420</t>
  </si>
  <si>
    <t>21401001-0669</t>
  </si>
  <si>
    <t>TINTA EN BOTELLA P/IMPRESORA EPSON L3110 COLOR CIAN MOD. T544220</t>
  </si>
  <si>
    <t>21401001-0670</t>
  </si>
  <si>
    <t>CARTUCHO TONER NEGRO KYOCERA FS 6525</t>
  </si>
  <si>
    <t>21401001-0671</t>
  </si>
  <si>
    <t>CARTUCHO DE TINTA PARA IMPRESORA</t>
  </si>
  <si>
    <t>21401001-0672</t>
  </si>
  <si>
    <t>TONER HP LASERJET CEW2120X NEGRO</t>
  </si>
  <si>
    <t>21401001-0673</t>
  </si>
  <si>
    <t>TONER HP LASERJET CEW2121X CYAN</t>
  </si>
  <si>
    <t>21401001-0674</t>
  </si>
  <si>
    <t>TONER HP LASERJET CEW2122X AMARILLO</t>
  </si>
  <si>
    <t>21401001-0675</t>
  </si>
  <si>
    <t>TONER HP LASERJET CE2123X MAGENTA</t>
  </si>
  <si>
    <t>21401001-0676</t>
  </si>
  <si>
    <t>DRUM PARA IMPRESORA</t>
  </si>
  <si>
    <t>21401001-0677</t>
  </si>
  <si>
    <t>21401001-0678</t>
  </si>
  <si>
    <t>DISCO DURO 1TB EXT USB 3.1</t>
  </si>
  <si>
    <t>21401001-0679</t>
  </si>
  <si>
    <t>KIT DE MANTENIMIENTO PARA PLOTTER</t>
  </si>
  <si>
    <t>21401001-0680</t>
  </si>
  <si>
    <t>TONER M XEROX C500</t>
  </si>
  <si>
    <t>21401001-0681</t>
  </si>
  <si>
    <t>TONER C XEROX C500</t>
  </si>
  <si>
    <t>21401001-0682</t>
  </si>
  <si>
    <t>TONER K XEROX C500</t>
  </si>
  <si>
    <t>21401001-0683</t>
  </si>
  <si>
    <t>TONER XEROX 106R03885 MAGENTA</t>
  </si>
  <si>
    <t>21401001-0684</t>
  </si>
  <si>
    <t>TONER XEROX 106R03886 AMARILLO</t>
  </si>
  <si>
    <t>21401001-0685</t>
  </si>
  <si>
    <t>TONER XEROX 106R03887 NEGRO</t>
  </si>
  <si>
    <t>21401001-0686</t>
  </si>
  <si>
    <t>TONER XEROX 106R03884 CIAN</t>
  </si>
  <si>
    <t>21401001-0687</t>
  </si>
  <si>
    <t>TONER Kyocera ECOSYS M5521 cdn/M5521cdw NEGRO</t>
  </si>
  <si>
    <t>21401001-0688</t>
  </si>
  <si>
    <t>TONER Kyocera ECOSYS M5521 cdn/M5521cdw CYAN</t>
  </si>
  <si>
    <t>21401001-0689</t>
  </si>
  <si>
    <t>TONER Kyocera ECOSYS M5521 cdn/M5521cdw AMARILLO</t>
  </si>
  <si>
    <t>21401001-0690</t>
  </si>
  <si>
    <t>TONER Kyocera ECOSYS M5521 cdn/M5521cdw MAGENTA</t>
  </si>
  <si>
    <t>21401001-0691</t>
  </si>
  <si>
    <t>TAMBOR BROTHER P/IMPRESORA</t>
  </si>
  <si>
    <t>21401001-0692</t>
  </si>
  <si>
    <t>TONER BROTHER</t>
  </si>
  <si>
    <t>21401001-0693</t>
  </si>
  <si>
    <t>TOALLA LIMPIADORA DE EQUIPOS DE CÓMPUTO CON 30 PIEZAS PROLICOM TOALLAS</t>
  </si>
  <si>
    <t>21401001-0694</t>
  </si>
  <si>
    <t>FUSOR PARA IMPRESORA LASERJET PRO 400 M401DN  HP RM1-8808</t>
  </si>
  <si>
    <t>21401001-0695</t>
  </si>
  <si>
    <t>FUSOR PARA IMPRESORA LASER JET 4015N  HP CB506-67901</t>
  </si>
  <si>
    <t>21401001-0696</t>
  </si>
  <si>
    <t>FUSOR PARA IMPRESORA LASER JET 4025DN/4525DN  HP CC493-67911</t>
  </si>
  <si>
    <t>21401001-0697</t>
  </si>
  <si>
    <t>TRANSFER KIT PARA IMPRESORA LASER JET 4025DN/4525DN HP CC493-67910</t>
  </si>
  <si>
    <t>21401001-0698</t>
  </si>
  <si>
    <t>FUSOR PARA IMPRESORA LASER JET 4250N  HP RM1-1082</t>
  </si>
  <si>
    <t>21401001-0699</t>
  </si>
  <si>
    <t>FUSOR PARA IMPRESORA LASERJET ENTERPRISE M605DN   HP E6B67-67901</t>
  </si>
  <si>
    <t>21401001-0700</t>
  </si>
  <si>
    <t>KIT DE MANTENIMIENTO PARA IMPRESORA LASERJET ENTERPRISE M605DN   HP F2G76-67901</t>
  </si>
  <si>
    <t>21401001-0701</t>
  </si>
  <si>
    <t>FUSOR PARA IMPRESORA LASER JET CM2320N  HP RM1-6740</t>
  </si>
  <si>
    <t>21401001-0702</t>
  </si>
  <si>
    <t>FUSOR PARA IMPRESORA LASERJET ENTERPRISE M750DN  HP CE977A / CE707-67912</t>
  </si>
  <si>
    <t>21401001-0703</t>
  </si>
  <si>
    <t>TINTA PARA IMPRESORA DESIGNJET T1100 CYAN HP C9371A</t>
  </si>
  <si>
    <t>21401001-0704</t>
  </si>
  <si>
    <t>TINTA PARA IMPRESORA DESIGNJET T1100 YELLOW HP C9373A</t>
  </si>
  <si>
    <t>21401001-0705</t>
  </si>
  <si>
    <t>TINTA PARA IMPRESORA DESIGNJET T1100 MAGENTA HP C9372A</t>
  </si>
  <si>
    <t>21401001-0706</t>
  </si>
  <si>
    <t>TINTA PARA IMPRESORA DESIGNJET T1100 GRIS HP C9374A</t>
  </si>
  <si>
    <t>21401001-0707</t>
  </si>
  <si>
    <t>CABEZAL PARA IMPRESORA DESIGNJET T1100 GRIS-NEGRO FOTOGRAFICO HP C9380A</t>
  </si>
  <si>
    <t>21401001-0708</t>
  </si>
  <si>
    <t>CABEZAL PARA IMPRESORA DESIGNJET T1100 MAGENTA-CYAN HP C9383A</t>
  </si>
  <si>
    <t>21401001-0709</t>
  </si>
  <si>
    <t>CABEZAL PARA IMPRESORA DESIGNJET T1100 NEGRO MATE-AMARILLO HP C9384A</t>
  </si>
  <si>
    <t>21401001-0710</t>
  </si>
  <si>
    <t>FUSOR PARA IMPRESORA LASERJET PRO M521DN  HP RM1-8508-010CN</t>
  </si>
  <si>
    <t>21401001-0711</t>
  </si>
  <si>
    <t>FUSOR PARA IMPRESORA LASERJET P3015DN  HP RM2-2902-000CN</t>
  </si>
  <si>
    <t>21401001-0712</t>
  </si>
  <si>
    <t>TONER PARA IMPRESORA LASERJET PRO M283FDW NEGRO RENDIMIENTO 3150 PAGINAS HP W2110X</t>
  </si>
  <si>
    <t>21401001-0713</t>
  </si>
  <si>
    <t>TONER PARA IMPRESORA LASERJET PRO M283FDW CYAN RENDIMIENTO 2450 PAGINAS HP W2111X</t>
  </si>
  <si>
    <t>21401001-0714</t>
  </si>
  <si>
    <t>TONER PARA IMPRESORA LASERJET PRO M283FDW YELLOW RENDIMIENTO 2450 PAGINAS HP W2112X</t>
  </si>
  <si>
    <t>21401001-0715</t>
  </si>
  <si>
    <t>TONER PARA IMPRESORA LASERJET PRO M283FDW MAGENTA RENDIMIENTO 2450 PAGINAS HP W2113X</t>
  </si>
  <si>
    <t>21401001-0716</t>
  </si>
  <si>
    <t>TONER PARA IMPRESORA LASERJET PRO M451DN NEGRO RENDIMIENTO 4000 PAGINAS HP CE410XC</t>
  </si>
  <si>
    <t>21401001-0717</t>
  </si>
  <si>
    <t>TONER PARA IMPRESORA LASERJET PRO M451DN CYAN RENDIMIENTO 2600 PAGINAS HP CE411AC</t>
  </si>
  <si>
    <t>21401001-0718</t>
  </si>
  <si>
    <t>TONER PARA IMPRESORA LASERJET PRO M451DN YELLOW RENDIMIENTO 2600 PAGINAS HP CE412AC</t>
  </si>
  <si>
    <t>21401001-0719</t>
  </si>
  <si>
    <t>TONER PARA IMPRESORA LASERJET PRO M451DN MAGENTA RENDIMIENTO 2600 PAGINAS HP CE413AC</t>
  </si>
  <si>
    <t>21401001-0720</t>
  </si>
  <si>
    <t>TONER PARA IMPRESORA LASERJET PRO M180N NEGRO RENDIMIENTO 1100 PAGINAS HP CF510A</t>
  </si>
  <si>
    <t>21401001-0721</t>
  </si>
  <si>
    <t>TONER PARA IMPRESORA LASERJET PRO M180N CYAN RENDIMIENTO 900 PAGINAS HP CF511A</t>
  </si>
  <si>
    <t>21401001-0722</t>
  </si>
  <si>
    <t>TONER PARA IMPRESORA LASERJET PRO M180N YELLOW RENDIMIENTO 900 PAGINAS HP CF512A</t>
  </si>
  <si>
    <t>21401001-0723</t>
  </si>
  <si>
    <t>TONER PARA IMPRESORA LASERJET PRO M180N MAGENTA RENDIMIENTO 900 PAGINAS HP CF513A</t>
  </si>
  <si>
    <t>21401001-0724</t>
  </si>
  <si>
    <t>TINTA PARA IMPRESORA OFFICEJET 200 NEGRO RENDIMIENTO 600 PAGINAS HP C2P05AL</t>
  </si>
  <si>
    <t>21401001-0725</t>
  </si>
  <si>
    <t>TINTA PARA IMPRESORA OFFICEJET 200 TRICOLOR RENDIMIENTO 415 PAGINAS HP C2P07AL</t>
  </si>
  <si>
    <t>21401001-0726</t>
  </si>
  <si>
    <t>TINTA PARA IMPRESORA PRO 477DW MAGENTA RENDIMIENTO 3000 PAGINAS HP L0R90AL</t>
  </si>
  <si>
    <t>21401001-0727</t>
  </si>
  <si>
    <t>TINTA PARA IMPRESORA PRO 477DW YELLOW RENDIMIENTO 3000 PAGINAS HP L0R93AL</t>
  </si>
  <si>
    <t>21401001-0728</t>
  </si>
  <si>
    <t>TINTA PARA IMPRESORA PRO 477DW NEGRO RENDIMIENTO 3500 PAGINAS HP L0R96AL</t>
  </si>
  <si>
    <t>21401001-0729</t>
  </si>
  <si>
    <t>TINTA PARA IMPRESORA PRO 477DW CYAN RENDIMIENTO 3000 PAGINAS HP L0R05A</t>
  </si>
  <si>
    <t>21401001-0730</t>
  </si>
  <si>
    <t>TONER PARA IMPRESORA T654DN NEGRO LEXMARK T654X11L</t>
  </si>
  <si>
    <t>21401001-0731</t>
  </si>
  <si>
    <t>TONER PARA IMPRESORA C540N NEGRO LEXMARK C540H1KG</t>
  </si>
  <si>
    <t>21401001-0732</t>
  </si>
  <si>
    <t>TONER PARA IMPRESORA C540N CYAN LEXMARK C540H1CG</t>
  </si>
  <si>
    <t>21401001-0733</t>
  </si>
  <si>
    <t>TONER PARA IMPRESORA C540N YELLOW LEXMARK C540H1CG</t>
  </si>
  <si>
    <t>21401001-0734</t>
  </si>
  <si>
    <t>TONER PARA IMPRESORA C540N MAGENTA LEXMARK C540H1MG</t>
  </si>
  <si>
    <t>21401001-0735</t>
  </si>
  <si>
    <t>TONER RESIDUAL PARA IMPRESORA C540N  LEXMARK C540X75G</t>
  </si>
  <si>
    <t>21401001-0736</t>
  </si>
  <si>
    <t>TONER PARA IMPRESORA CS521DN NEGRO LEXMARK 78C4UK0</t>
  </si>
  <si>
    <t>21401001-0737</t>
  </si>
  <si>
    <t>TONER PARA IMPRESORA CS521DN CYAN LEXMARK 78C4UC0</t>
  </si>
  <si>
    <t>21401001-0738</t>
  </si>
  <si>
    <t>TONER PARA IMPRESORA CS521DN YELLOW LEXMARK 78C4UY0</t>
  </si>
  <si>
    <t>21401001-0739</t>
  </si>
  <si>
    <t>TONER PARA IMPRESORA CS521DN MAGENTA LEXMARK 78C4UM0</t>
  </si>
  <si>
    <t>21401001-0740</t>
  </si>
  <si>
    <t>TONER RESIDUAL PARA IMPRESORA CS521DN  LEXMARK 78C0W00</t>
  </si>
  <si>
    <t>21401001-0741</t>
  </si>
  <si>
    <t>KIT DE CAPTURA PARA IMPRESORA CS521DN  LEXMARK 78C0ZV0</t>
  </si>
  <si>
    <t>21401001-0742</t>
  </si>
  <si>
    <t>KIT DE IMAGEN PARA IMPRESORA CS521DN  LEXMARK 78C0ZK0</t>
  </si>
  <si>
    <t>21401001-0743</t>
  </si>
  <si>
    <t>TONER RESIDUAL PARA IMPRESORA CS720DE  LEXMARK 74C0W00</t>
  </si>
  <si>
    <t>21401001-0744</t>
  </si>
  <si>
    <t>UNIDAD DE IMAGEN PARA IMPRESORA CS720DE  LEXMARK 74C0ZK0</t>
  </si>
  <si>
    <t>21401001-0745</t>
  </si>
  <si>
    <t>TONER PARA IMPRESORA CS921DE NEGRO LEXMARK 76C00K0</t>
  </si>
  <si>
    <t>21401001-0746</t>
  </si>
  <si>
    <t>TONER PARA IMPRESORA CS921DE CYAN LEXMARK 76C00C0</t>
  </si>
  <si>
    <t>21401001-0747</t>
  </si>
  <si>
    <t>TONER PARA IMPRESORA CS921DE YELLOW LEXMARK 76C00Y0</t>
  </si>
  <si>
    <t>21401001-0748</t>
  </si>
  <si>
    <t>TONER PARA IMPRESORA CS921DE MAGENTA LEXMARK 76C00M0</t>
  </si>
  <si>
    <t>21401001-0749</t>
  </si>
  <si>
    <t>FOTOCONDUCTOR PARA IMPRESORA CS921DE  LEXMARK 76C0PV0</t>
  </si>
  <si>
    <t>21401001-0750</t>
  </si>
  <si>
    <t>TONER PARA IMPRESORA MX417DE NEGRO LEXMARK 51B4H00</t>
  </si>
  <si>
    <t>21401001-0751</t>
  </si>
  <si>
    <t>TONER PARA IMPRESORA PHASER 6600DN NEGRO XEROX 106R02236</t>
  </si>
  <si>
    <t>21401001-0752</t>
  </si>
  <si>
    <t>TONER PARA IMPRESORA PHASER 6600DN CYAN XEROX 106R02233</t>
  </si>
  <si>
    <t>21401001-0753</t>
  </si>
  <si>
    <t>TONER PARA IMPRESORA PHASER 6600DN YELLOW XEROX 106R02235</t>
  </si>
  <si>
    <t>21401001-0754</t>
  </si>
  <si>
    <t>TONER PARA IMPRESORA PHASER 6600DN MAGENTA XEROX 106R02234</t>
  </si>
  <si>
    <t>21401001-0755</t>
  </si>
  <si>
    <t>TONER RESIDUAL PARA IMPRESORA PHASER 6600DN  XEROX 108R01124</t>
  </si>
  <si>
    <t>21401001-0756</t>
  </si>
  <si>
    <t>FUSOR PARA IMPRESORA PHASER 6600DN  XEROX 115R00076</t>
  </si>
  <si>
    <t>21401001-0757</t>
  </si>
  <si>
    <t>UNIDAD DE IMAGEN PARA IMPRESORA PHASER 6600DN  XEROX 108R01121</t>
  </si>
  <si>
    <t>21401001-0758</t>
  </si>
  <si>
    <t>TONER PARA IMPRESORA PHASER 7500DN NEGRO XEROX 106R01446</t>
  </si>
  <si>
    <t>21401001-0759</t>
  </si>
  <si>
    <t>TONER PARA IMPRESORA PHASER 7500DN CYAN XEROX 106R01443</t>
  </si>
  <si>
    <t>21401001-0760</t>
  </si>
  <si>
    <t>TONER PARA IMPRESORA PHASER 7500DN YELLOW XEROX 106R01445</t>
  </si>
  <si>
    <t>21401001-0761</t>
  </si>
  <si>
    <t>TONER PARA IMPRESORA PHASER 7500DN MAGENTA XEROX 106R01444</t>
  </si>
  <si>
    <t>21401001-0762</t>
  </si>
  <si>
    <t>FUSOR PARA IMPRESORA PHASER 7500DN  XEROX 115R00061</t>
  </si>
  <si>
    <t>21401001-0763</t>
  </si>
  <si>
    <t>TONER PARA IMPRESORA VERSALIK C7000 NEGRO XEROX 106R03765</t>
  </si>
  <si>
    <t>21401001-0764</t>
  </si>
  <si>
    <t>TONER PARA IMPRESORA VERSALIK C7000 CYAN XEROX 106R03768</t>
  </si>
  <si>
    <t>21401001-0765</t>
  </si>
  <si>
    <t>TONER PARA IMPRESORA VERSALIK C7000 YELLOW XEROX 106R03766</t>
  </si>
  <si>
    <t>21401001-0766</t>
  </si>
  <si>
    <t>TONER PARA IMPRESORA VERSALIK C7000 MAGENTA XEROX 106R03767</t>
  </si>
  <si>
    <t>21401001-0767</t>
  </si>
  <si>
    <t>TOALLAS DE LIMPIEZA PAQUETE CON 24 PIEZAS I5600  KODAK 1002716</t>
  </si>
  <si>
    <t>21401001-0768</t>
  </si>
  <si>
    <t>TOALLAS CON SOLUCION ANTIESTATICA CAJA CON 6 PAQUETES DE 24 PIEZAS I5600  KODAK 8965519</t>
  </si>
  <si>
    <t>21401001-0769</t>
  </si>
  <si>
    <t>TONER PARA IMPRESORA ML-3710ND NEGRO SAMSUNG SU968A</t>
  </si>
  <si>
    <t>21401001-0770</t>
  </si>
  <si>
    <t>TONER PARA IMPRESORA S2825CDN NEGRO DELL 593-BBOW</t>
  </si>
  <si>
    <t>21401001-0771</t>
  </si>
  <si>
    <t>TONER PARA IMPRESORA S2825CDN CYAN DELL 593-BBPC</t>
  </si>
  <si>
    <t>21401001-0772</t>
  </si>
  <si>
    <t>TONER PARA IMPRESORA S2825CDN YELLOW DELL 593-BBOZ</t>
  </si>
  <si>
    <t>21401001-0773</t>
  </si>
  <si>
    <t>TONER PARA IMPRESORA S2825CDN MAGENTA DELL 593-BBPD</t>
  </si>
  <si>
    <t>21401001-0774</t>
  </si>
  <si>
    <t>TONER PARA IMPRESORA LASER H.P. MOD.FP1200W N.P. W1104A</t>
  </si>
  <si>
    <t>21401001-0775</t>
  </si>
  <si>
    <t>TONER</t>
  </si>
  <si>
    <t>21401001-0776</t>
  </si>
  <si>
    <t>TINTA HP GT 52 A COLOR</t>
  </si>
  <si>
    <t>21401001-0777</t>
  </si>
  <si>
    <t>KIT DE GOMAS P/MULTIFUNCIONAL</t>
  </si>
  <si>
    <t>21401001-0778</t>
  </si>
  <si>
    <t>UNIDAD DE FIJADO P/MULTIFUNCIONAL</t>
  </si>
  <si>
    <t>21401001-0779</t>
  </si>
  <si>
    <t>RODILLO DE CARGA P/MULTIFUNCIONAL</t>
  </si>
  <si>
    <t>21401001-0780</t>
  </si>
  <si>
    <t>ALIMENTADOR DE DOCUMENTOS</t>
  </si>
  <si>
    <t>21401001-0781</t>
  </si>
  <si>
    <t>PARCHE DE LAMINACION</t>
  </si>
  <si>
    <t>21401001-0782</t>
  </si>
  <si>
    <t>TINTA</t>
  </si>
  <si>
    <t>21401001-0783</t>
  </si>
  <si>
    <t>KIT DE FUSOR</t>
  </si>
  <si>
    <t>21401001-0784</t>
  </si>
  <si>
    <t>KIT DE MANTENIMIENTO</t>
  </si>
  <si>
    <t>21401001-0785</t>
  </si>
  <si>
    <t>UNIDAD DE IMAGEN</t>
  </si>
  <si>
    <t>21401001-0786</t>
  </si>
  <si>
    <t>TINTA EN BOTELLA P/IMPRESORA</t>
  </si>
  <si>
    <t>21401001-0787</t>
  </si>
  <si>
    <t>21401001-0788</t>
  </si>
  <si>
    <t>TAMBOR O UNIDAD DE IMAGEN</t>
  </si>
  <si>
    <t>21401001-0789</t>
  </si>
  <si>
    <t>KIT DE RESPUESTA DE CABEZA DE IMPRESION</t>
  </si>
  <si>
    <t>21401001-0790</t>
  </si>
  <si>
    <t>CARTUCHO DE TINTA</t>
  </si>
  <si>
    <t>21401001-0791</t>
  </si>
  <si>
    <t>CINTURON DE TRANSFERENCIA DE IMAGEN</t>
  </si>
  <si>
    <t>21401001-0792</t>
  </si>
  <si>
    <t>CARTUCHO DE TONER</t>
  </si>
  <si>
    <t>21401001-0793</t>
  </si>
  <si>
    <t>UNIDAD DE COLECCIÓN DE TONER</t>
  </si>
  <si>
    <t>21401001-0794</t>
  </si>
  <si>
    <t>KIT DE FUSOR HP B5L35A 150000 PAGINAS</t>
  </si>
  <si>
    <t>21401001-0795</t>
  </si>
  <si>
    <t>KIT DE REPUESTO DE CABEZAL DE IMPRESIÓN HP DESIGNJET 713 3ED58A</t>
  </si>
  <si>
    <t>21401001-0796</t>
  </si>
  <si>
    <t>CARTUCHO DE TINTA HP DESIGNJET 712 DE 80 ML, NEGRO 3ED71A</t>
  </si>
  <si>
    <t>21401001-0797</t>
  </si>
  <si>
    <t>CARTUCHO DE TINTA HP DESIGNJET 712 DE 29 ML, CIAN 3ED67A</t>
  </si>
  <si>
    <t>21401001-0798</t>
  </si>
  <si>
    <t>CARTUCHO DE TINTA HP DESIGNJET 712 DE 29 ML, MAGENTA 3ED68A</t>
  </si>
  <si>
    <t>21401001-0799</t>
  </si>
  <si>
    <t>CARTUCHO DE TINTA HP DESIGNJET 712 DE 29 ML, AMARILLO 3ED69A</t>
  </si>
  <si>
    <t>21401001-0800</t>
  </si>
  <si>
    <t>CINTURON DE TRANSFERENCIA DE IMAGEN HP COLOR LASERJET M553 B5L24-67901</t>
  </si>
  <si>
    <t>21401001-0801</t>
  </si>
  <si>
    <t>CARTUCHO DE TÓNER ORIGINAL HP LASERJET 414X, NEGRO W2020X</t>
  </si>
  <si>
    <t>21401001-0802</t>
  </si>
  <si>
    <t>CARTUCHO DE TÓNER ORIGINAL HP LASERJET 414X, CIAN W2021X</t>
  </si>
  <si>
    <t>21401001-0803</t>
  </si>
  <si>
    <t>CARTUCHO DE TÓNER ORIGINAL HP LASERJET 414X, AMARILLO W2022X</t>
  </si>
  <si>
    <t>21401001-0804</t>
  </si>
  <si>
    <t>CARTUCHO DE TÓNER ORIGINAL HP LASERJET 414X, MAGENTA W2023X</t>
  </si>
  <si>
    <t>21401001-0805</t>
  </si>
  <si>
    <t>CARTUCHO DE TINTA HP NEGRA 662XL</t>
  </si>
  <si>
    <t>21401001-0806</t>
  </si>
  <si>
    <t>CARTUCHO DE TINTA HP TRICOLOR 662XL</t>
  </si>
  <si>
    <t>21401001-0807</t>
  </si>
  <si>
    <t>CARTUCHO DE TINTA HP 712 CIAN DESIGNJET ORIGINAL PARA PLOTTER T650 N.P. 3ED67A</t>
  </si>
  <si>
    <t>21401001-0808</t>
  </si>
  <si>
    <t>CARTUCHO DE TINTA HP 712 MAGENTA DESIGNJET ORIGINAL PARA PLOTTER N.P.  3ED68A</t>
  </si>
  <si>
    <t>21401001-0809</t>
  </si>
  <si>
    <t>CARTUCHO DE TINTA HP 712 AMARILLO DESIGNJET ORIGINAL PARA PLOTTER N.P. 3ED69A</t>
  </si>
  <si>
    <t>21401001-0810</t>
  </si>
  <si>
    <t>CARTUCHO DE TINTA HP 712 NEGRA DESIGNJET ORIGINAL PARA PLOTTER N.P. 3ED71A</t>
  </si>
  <si>
    <t>21401001-0811</t>
  </si>
  <si>
    <t>KIT DE FUSOR DE 110V HP LASER JET ENTERPRISE SERIE M553 N.P. B5L35A</t>
  </si>
  <si>
    <t>21401001-0812</t>
  </si>
  <si>
    <t>UNIDAD DE COLECCIÓN DE TÓNER HP LASER JET ENTERPRISE SERIE M553 N.P. B5L37A</t>
  </si>
  <si>
    <t>21401001-0813</t>
  </si>
  <si>
    <t>21401001-0814</t>
  </si>
  <si>
    <t>TINTA HP 974X PAGEWIDE NEGRO L0S08AL</t>
  </si>
  <si>
    <t>21401001-0815</t>
  </si>
  <si>
    <t>TINTA HP 974X PAGEWIDE MAGENTA L0S02AL</t>
  </si>
  <si>
    <t>21401001-0816</t>
  </si>
  <si>
    <t>TINTA HP 974X PAGEWIDE CIAN L0R99AL</t>
  </si>
  <si>
    <t>21401001-0817</t>
  </si>
  <si>
    <t>TINTA HP 974X PAGEWIDE AMARILLO L0S05AL</t>
  </si>
  <si>
    <t>21401001-0818</t>
  </si>
  <si>
    <t>CARTUCHO DE TINTA EPSON T504 NEGRO</t>
  </si>
  <si>
    <t>21401001-0819</t>
  </si>
  <si>
    <t>CARTUCHO DE TINTA EPSON T504 CYAN</t>
  </si>
  <si>
    <t>21401001-0820</t>
  </si>
  <si>
    <t>CARTUCHO DE TINTA EPSON T504 MAGENTA</t>
  </si>
  <si>
    <t>21401001-0821</t>
  </si>
  <si>
    <t>CARTUCHO DE TINTA EPSON T504 AMARILLO</t>
  </si>
  <si>
    <t>21401001-0822</t>
  </si>
  <si>
    <t>TONER BROTHER TN920UXXL</t>
  </si>
  <si>
    <t>21401001-0823</t>
  </si>
  <si>
    <t>UNIDAD DE IMAGEN LEXMARK MS621</t>
  </si>
  <si>
    <t>21401001-0824</t>
  </si>
  <si>
    <t>CAJA DE MANTENIMIENTO EPSON T04D100</t>
  </si>
  <si>
    <t>21401001-0825</t>
  </si>
  <si>
    <t>TINTA NEGRA L200/L350 EPSON</t>
  </si>
  <si>
    <t>21401001-0826</t>
  </si>
  <si>
    <t>TINTA CYAN L200/L350 EPSON</t>
  </si>
  <si>
    <t>21401001-0827</t>
  </si>
  <si>
    <t>TINTA MAGENTA L200/L350 EPSON</t>
  </si>
  <si>
    <t>21401001-0828</t>
  </si>
  <si>
    <t>TINTA AMARILLA L200/L350 EPSON</t>
  </si>
  <si>
    <t>21401001-0829</t>
  </si>
  <si>
    <t>UNIDAD DE IMAGEN HP 104A</t>
  </si>
  <si>
    <t>21401001-0830</t>
  </si>
  <si>
    <t>TONER HP 103A</t>
  </si>
  <si>
    <t>21500002-0005</t>
  </si>
  <si>
    <t>GUIA ROJI</t>
  </si>
  <si>
    <t>CONSUMIBLE-21501</t>
  </si>
  <si>
    <t>21501001-0001</t>
  </si>
  <si>
    <t>MATERIAL DE APOYO INFORMATIVO EN CD/DVD</t>
  </si>
  <si>
    <t>21501001-0002</t>
  </si>
  <si>
    <t>SUSCRIPCIONES DE PERIODICOS Y/O REVISTAS</t>
  </si>
  <si>
    <t>21501001-0003</t>
  </si>
  <si>
    <t>ENTREGA DE PERIODICOS Y/O REVISTAS</t>
  </si>
  <si>
    <t>21501001-0004</t>
  </si>
  <si>
    <t>LIBRO EN FORMATO DIGITAL</t>
  </si>
  <si>
    <t>21501001-0008</t>
  </si>
  <si>
    <t>LIBRO</t>
  </si>
  <si>
    <t>21501001-0009</t>
  </si>
  <si>
    <t>MATERIAL INFORMATIVO EN FORMATO DIGITAL</t>
  </si>
  <si>
    <t>21501001-0010</t>
  </si>
  <si>
    <t>NORMAS Y/O ESTANDARES EN FORMATO IMPRESO O DIGITAL</t>
  </si>
  <si>
    <t>21501001-0011</t>
  </si>
  <si>
    <t>NORMA DE CALIDAD UNE-EN ISO 9001:2015</t>
  </si>
  <si>
    <t>21501001-0012</t>
  </si>
  <si>
    <t>NORMA DE CALIDAD UNE-ISO/TS 9002:2017</t>
  </si>
  <si>
    <t>21501001-0013</t>
  </si>
  <si>
    <t>NORMA DE CALIDAD UNE-ISO 31000:2018</t>
  </si>
  <si>
    <t>21501001-0014</t>
  </si>
  <si>
    <t>NORMA DE CALIDAD UNE-EN 31010:2011</t>
  </si>
  <si>
    <t>21501001-0015</t>
  </si>
  <si>
    <t>NORMA DE CALIDAD UNE-EN ISO 9000:2015</t>
  </si>
  <si>
    <t>21501001-0016</t>
  </si>
  <si>
    <t>NORMA DE CALIDAD UNE-EN ISO 19011:2015</t>
  </si>
  <si>
    <t>21501001-0017</t>
  </si>
  <si>
    <t>BASE DE DATOS EN CD PRECIOS UNITARIOS EN MATERIA DE OBRA</t>
  </si>
  <si>
    <t>21501001-0018</t>
  </si>
  <si>
    <t>MONITOREO DE ESPACIOS QUE DIFUNDE NOTICIAS EN RADIO Y TELEVISION</t>
  </si>
  <si>
    <t>21501001-0020</t>
  </si>
  <si>
    <t>MATERIAL DE APOYO INDICES ( RATINGS ) MEDICION DE AUDIENCIA</t>
  </si>
  <si>
    <t>21501001-0021</t>
  </si>
  <si>
    <t>GUIA EBC O LIBRO AZUL</t>
  </si>
  <si>
    <t>21501001-0022</t>
  </si>
  <si>
    <t>SIMS. INVENTARIO ESTRUCTURADO DE SIMULACIÓN DE SÍNTOMAS</t>
  </si>
  <si>
    <t>21501001-0023</t>
  </si>
  <si>
    <t>MMPI -2R INVENTARIO MULTIFÁSICO DE LA PERSONALIDAD</t>
  </si>
  <si>
    <t>21501001-0024</t>
  </si>
  <si>
    <t>PAI. INVENTARIO DE EVALUACIÓN DE LA PERSONALIDAD</t>
  </si>
  <si>
    <t>21501001-0025</t>
  </si>
  <si>
    <t>INVENTARIO MULTIFASICO DE LA PERSONALIDAD MINNESOTA-2</t>
  </si>
  <si>
    <t>21501001-0026</t>
  </si>
  <si>
    <t>SWS-INVENTARIO DE SALUD MENTAL, ESTRES Y TRABAJO</t>
  </si>
  <si>
    <t>21501001-0027</t>
  </si>
  <si>
    <t>ESCALA DE VIOLENCIA EN EL TRABAJO</t>
  </si>
  <si>
    <t>21501001-0028</t>
  </si>
  <si>
    <t>ESCALA DE VIOLENCIA EN EL TRABAJO (MOBBING)</t>
  </si>
  <si>
    <t>21501001-0029</t>
  </si>
  <si>
    <t>ESCALA BREVE DE INTELIGENCIA</t>
  </si>
  <si>
    <t>21501001-0030</t>
  </si>
  <si>
    <t>INVENTARIO CLINICO MULTIAXIAL DE MILLON</t>
  </si>
  <si>
    <t>21501001-0031</t>
  </si>
  <si>
    <t>INVENTARIO DE DEPRESION DE BCK PARA PACIENTES MEDICOS</t>
  </si>
  <si>
    <t>21501001-0032</t>
  </si>
  <si>
    <t>PERIODICOS Y/O REVISTAS DIGITAL</t>
  </si>
  <si>
    <t>CUENTA</t>
  </si>
  <si>
    <t>21501001-0033</t>
  </si>
  <si>
    <t>PRUEBAS PSICOMETRICAS</t>
  </si>
  <si>
    <t>21600001-0001</t>
  </si>
  <si>
    <t>CERA LIQUIDA PARA AUTOS</t>
  </si>
  <si>
    <t>CONSUMIBLE-21601</t>
  </si>
  <si>
    <t>21600001-0002</t>
  </si>
  <si>
    <t>ACEITE ABRILLANTADOR P/MUEBLES</t>
  </si>
  <si>
    <t>21600001-0003</t>
  </si>
  <si>
    <t>ACEITE P/PISOS 1 LITRO</t>
  </si>
  <si>
    <t>21600001-0004</t>
  </si>
  <si>
    <t>ACEITE P/PISOS 1 GALON</t>
  </si>
  <si>
    <t>21600002-0001</t>
  </si>
  <si>
    <t>21600003-0001</t>
  </si>
  <si>
    <t>BLANQUEADOR</t>
  </si>
  <si>
    <t>21600004-0001</t>
  </si>
  <si>
    <t>BOMBA P/DESTAPAR CAÑOS</t>
  </si>
  <si>
    <t>21600005-0001</t>
  </si>
  <si>
    <t>CUBETA DE METAL C/EXPRIMIDOR</t>
  </si>
  <si>
    <t>21600005-0002</t>
  </si>
  <si>
    <t>CUBETA DE METAL DE 5 LTS.</t>
  </si>
  <si>
    <t>21600005-0003</t>
  </si>
  <si>
    <t>CUBETA DE PLASTICO 15 LTS.</t>
  </si>
  <si>
    <t>21600005-0004</t>
  </si>
  <si>
    <t>CUBETA DE PLASTICO 19 LTS.</t>
  </si>
  <si>
    <t>21600005-0005</t>
  </si>
  <si>
    <t>CUBETA DE PLASTICO 4 LTS.</t>
  </si>
  <si>
    <t>21600005-0006</t>
  </si>
  <si>
    <t>CUBETA DE PLASTICO 5 LTS.</t>
  </si>
  <si>
    <t>21600005-0007</t>
  </si>
  <si>
    <t>ENVASE DE PLASTICO</t>
  </si>
  <si>
    <t>21600005-0008</t>
  </si>
  <si>
    <t>CUBETA DE PLASTICO 01 lt.</t>
  </si>
  <si>
    <t>21600006-0001</t>
  </si>
  <si>
    <t>BOLSA DE PLASTICO P/BASURA .80 X 1.20 mt</t>
  </si>
  <si>
    <t>21600006-0002</t>
  </si>
  <si>
    <t>BOLSA DE PLASTICO P/BASURA 1.00 X 1.50 m</t>
  </si>
  <si>
    <t>21600006-0005</t>
  </si>
  <si>
    <t>BOLSA DE PLASTICO P/BASURA 30 X 54 CM</t>
  </si>
  <si>
    <t>21600006-0006</t>
  </si>
  <si>
    <t>BOLSA DE PLASTICO P/BASURA 40 X 90 CM.</t>
  </si>
  <si>
    <t>21600006-0007</t>
  </si>
  <si>
    <t>BOLSA DE PLASTICO P/BASURA 50 X 70</t>
  </si>
  <si>
    <t>21600006-0009</t>
  </si>
  <si>
    <t>BOLSA DE PLASTICO P/BASURA 60 X 90 CM.</t>
  </si>
  <si>
    <t>21600006-0010</t>
  </si>
  <si>
    <t>BOLSA DE PLASTICO P/BASURA 65 X 115 CM</t>
  </si>
  <si>
    <t>21600006-0011</t>
  </si>
  <si>
    <t>BOLSA DE PLASTICO P/BASURA 75 X 90 CM.</t>
  </si>
  <si>
    <t>21600006-0012</t>
  </si>
  <si>
    <t>BOLSA DE PLASTICO P/BASURA 90 X 1.20 mts.</t>
  </si>
  <si>
    <t>21600006-0014</t>
  </si>
  <si>
    <t>21600006-0016</t>
  </si>
  <si>
    <t>21600006-0017</t>
  </si>
  <si>
    <t>21600006-0018</t>
  </si>
  <si>
    <t>BOLSA GRANDE PARA BASURA</t>
  </si>
  <si>
    <t>21600006-0019</t>
  </si>
  <si>
    <t>BOLSA JUMBO PARA BASURA</t>
  </si>
  <si>
    <t>21600006-0020</t>
  </si>
  <si>
    <t>BOLSA DE PLASTICO P/BASURA 50X70</t>
  </si>
  <si>
    <t>21600006-0021</t>
  </si>
  <si>
    <t>BOLSA DE PLASTICO P/BASURA 70X90</t>
  </si>
  <si>
    <t>21600006-0022</t>
  </si>
  <si>
    <t>BOLSA DE PLASTICO P/BASURA 90X1.20</t>
  </si>
  <si>
    <t>21600007-0001</t>
  </si>
  <si>
    <t>CERA LIQUIDA P/PISOS</t>
  </si>
  <si>
    <t>21600007-0002</t>
  </si>
  <si>
    <t>CLORO 1 LITRO</t>
  </si>
  <si>
    <t>21600007-0003</t>
  </si>
  <si>
    <t>21600007-0004</t>
  </si>
  <si>
    <t>PASTILLA P/TANQUE W.C.</t>
  </si>
  <si>
    <t>21600007-0005</t>
  </si>
  <si>
    <t>PATO PURIFIC LIQUIDO</t>
  </si>
  <si>
    <t>21600007-0006</t>
  </si>
  <si>
    <t>PINOL 1 LITRO</t>
  </si>
  <si>
    <t>21600007-0008</t>
  </si>
  <si>
    <t>21600007-0010</t>
  </si>
  <si>
    <t>CLORO 2 LITROS</t>
  </si>
  <si>
    <t>21600007-0013</t>
  </si>
  <si>
    <t>CLORO DE 10 LITROS</t>
  </si>
  <si>
    <t>BOTE</t>
  </si>
  <si>
    <t>21600008-0001</t>
  </si>
  <si>
    <t>AMBIENTADOR PARA BAÑOS</t>
  </si>
  <si>
    <t>21600008-0002</t>
  </si>
  <si>
    <t>21600008-0003</t>
  </si>
  <si>
    <t>21600008-0004</t>
  </si>
  <si>
    <t>DESODORANTE AMBIENTAL (AEROSOL)</t>
  </si>
  <si>
    <t>21600008-0005</t>
  </si>
  <si>
    <t>DESODORANTE AMBIENTAL P/CONTACTO ELEC.</t>
  </si>
  <si>
    <t>21600008-0006</t>
  </si>
  <si>
    <t>DESODORANTE AMBIENTAL TIPO HONGO</t>
  </si>
  <si>
    <t>21600008-0007</t>
  </si>
  <si>
    <t>DESODORANTE CERAMICA CAMPESTRE 60 GRS.</t>
  </si>
  <si>
    <t>21600008-0008</t>
  </si>
  <si>
    <t>GEL AROMATIZANTE</t>
  </si>
  <si>
    <t>21600008-0009</t>
  </si>
  <si>
    <t>21600008-0010</t>
  </si>
  <si>
    <t>REJILLA PARA MIGITORIO</t>
  </si>
  <si>
    <t>21600008-0011</t>
  </si>
  <si>
    <t>REPUESTO P/DESODORANTE CERAMICA CAMPESTRE</t>
  </si>
  <si>
    <t>21600008-0012</t>
  </si>
  <si>
    <t>21600009-0001</t>
  </si>
  <si>
    <t>DESTAPACAÑOS</t>
  </si>
  <si>
    <t>21600010-0001</t>
  </si>
  <si>
    <t>21600010-0002</t>
  </si>
  <si>
    <t>AJAX BICLORO</t>
  </si>
  <si>
    <t>21600010-0003</t>
  </si>
  <si>
    <t>AJAX LIMPIADOR EN POLVO</t>
  </si>
  <si>
    <t>21600010-0004</t>
  </si>
  <si>
    <t>DETERGENTE EN POLVO</t>
  </si>
  <si>
    <t>21600010-0005</t>
  </si>
  <si>
    <t>21600010-0007</t>
  </si>
  <si>
    <t>AJAX  BICARBONATO AROMA LIMON</t>
  </si>
  <si>
    <t>21600010-0008</t>
  </si>
  <si>
    <t>21600012-0001</t>
  </si>
  <si>
    <t>ESCOBA DE MIJO (RAIZ)</t>
  </si>
  <si>
    <t>21600012-0002</t>
  </si>
  <si>
    <t>ESCOBA DE PLASTICO</t>
  </si>
  <si>
    <t>21600012-0003</t>
  </si>
  <si>
    <t>ESCOBA DE PLASTICO TIPO  CEPILLO</t>
  </si>
  <si>
    <t>21600012-0004</t>
  </si>
  <si>
    <t>ESCOBA P/JARDIN (TIPO RASTRILLO)</t>
  </si>
  <si>
    <t>21600013-0001</t>
  </si>
  <si>
    <t>CEPILLO CERDA DE 35 CM.</t>
  </si>
  <si>
    <t>21600013-0002</t>
  </si>
  <si>
    <t>CEPILLO CIRCULAR DE CERDA</t>
  </si>
  <si>
    <t>21600013-0003</t>
  </si>
  <si>
    <t>CEPILLO CIRCULAR DE RAIZ</t>
  </si>
  <si>
    <t>21600013-0004</t>
  </si>
  <si>
    <t>CEPILLO DE PLASTICO GRANDE</t>
  </si>
  <si>
    <t>21600013-0005</t>
  </si>
  <si>
    <t>CEPILLO DE PLASTICO CHICO</t>
  </si>
  <si>
    <t>21600013-0006</t>
  </si>
  <si>
    <t>CEPILLO DE RAIZ</t>
  </si>
  <si>
    <t>21600013-0007</t>
  </si>
  <si>
    <t>21600013-0008</t>
  </si>
  <si>
    <t>CEPILLO TIPO PLANCHA (MANUAL)</t>
  </si>
  <si>
    <t>21600013-0009</t>
  </si>
  <si>
    <t>ESCOBETA DE RAIZ</t>
  </si>
  <si>
    <t>21600014-0001</t>
  </si>
  <si>
    <t>21600015-0001</t>
  </si>
  <si>
    <t>21600015-0002</t>
  </si>
  <si>
    <t>21600015-0003</t>
  </si>
  <si>
    <t>21600016-0001</t>
  </si>
  <si>
    <t>ESTOPA</t>
  </si>
  <si>
    <t>21600017-0001</t>
  </si>
  <si>
    <t>FIBRA NEGRA SCOTCH - BRITE</t>
  </si>
  <si>
    <t>21600017-0002</t>
  </si>
  <si>
    <t>FIBRA VERDE SCOTCH - BRITE</t>
  </si>
  <si>
    <t>21600018-0001</t>
  </si>
  <si>
    <t>21600018-0002</t>
  </si>
  <si>
    <t>TELA P/LIMPieza DE EQUIPO ELECTRONICO</t>
  </si>
  <si>
    <t>21600018-0003</t>
  </si>
  <si>
    <t>21600018-0004</t>
  </si>
  <si>
    <t>21600018-0005</t>
  </si>
  <si>
    <t>21600018-0007</t>
  </si>
  <si>
    <t>FRANELA 50 X 45 cm.</t>
  </si>
  <si>
    <t>21600018-0009</t>
  </si>
  <si>
    <t>JERGA</t>
  </si>
  <si>
    <t>21600018-0010</t>
  </si>
  <si>
    <t>FRANELA 60 X 65</t>
  </si>
  <si>
    <t>21600018-0011</t>
  </si>
  <si>
    <t>21600019-0001</t>
  </si>
  <si>
    <t>PAR</t>
  </si>
  <si>
    <t>21600019-0002</t>
  </si>
  <si>
    <t>GUANTES DE HULE (P/USO INDUSTRIAL)</t>
  </si>
  <si>
    <t>21600021-0001</t>
  </si>
  <si>
    <t>DESPACHADOR PARA JABON LIQUIDO</t>
  </si>
  <si>
    <t>21600021-0002</t>
  </si>
  <si>
    <t>JABONERA</t>
  </si>
  <si>
    <t>21600022-0001</t>
  </si>
  <si>
    <t>21600022-0002</t>
  </si>
  <si>
    <t>21600022-0003</t>
  </si>
  <si>
    <t>21600022-0004</t>
  </si>
  <si>
    <t>21600022-0005</t>
  </si>
  <si>
    <t>21600022-0006</t>
  </si>
  <si>
    <t>21600022-0008</t>
  </si>
  <si>
    <t>21600022-0009</t>
  </si>
  <si>
    <t>21600022-0010</t>
  </si>
  <si>
    <t>21600022-0011</t>
  </si>
  <si>
    <t>21600022-0012</t>
  </si>
  <si>
    <t>21600022-0013</t>
  </si>
  <si>
    <t>LIMPIA VIDRIOS</t>
  </si>
  <si>
    <t>21600022-0014</t>
  </si>
  <si>
    <t>LIMPIADOR MAESTRO LIMPIO</t>
  </si>
  <si>
    <t>21600022-0015</t>
  </si>
  <si>
    <t>SHAMPOO PARA AUTOS</t>
  </si>
  <si>
    <t>21600022-0016</t>
  </si>
  <si>
    <t>21600022-0017</t>
  </si>
  <si>
    <t>21600023-0001</t>
  </si>
  <si>
    <t>JALADOR DE HULE ( CHICO )</t>
  </si>
  <si>
    <t>21600023-0002</t>
  </si>
  <si>
    <t>JALADOR DE HULE ( GRANDE )</t>
  </si>
  <si>
    <t>21600024-0001</t>
  </si>
  <si>
    <t>BRASSO BRILLA KLEEN 500 ML.</t>
  </si>
  <si>
    <t>21600024-0002</t>
  </si>
  <si>
    <t>LIMPIADOR DE METALES EN PASTA (BRASSO)</t>
  </si>
  <si>
    <t>21600024-0005</t>
  </si>
  <si>
    <t>LIMPIADOR REMOVEDOR</t>
  </si>
  <si>
    <t>21600024-0006</t>
  </si>
  <si>
    <t>21600025-0001</t>
  </si>
  <si>
    <t>CERA LIQUIDA P/MUEBLES</t>
  </si>
  <si>
    <t>21600025-0002</t>
  </si>
  <si>
    <t>LUBRIVINIL</t>
  </si>
  <si>
    <t>21600027-0001</t>
  </si>
  <si>
    <t>BASE PARA MOOP DE 1 mt.</t>
  </si>
  <si>
    <t>21600027-0002</t>
  </si>
  <si>
    <t>BASE PARA MOOP DE 50 cm.</t>
  </si>
  <si>
    <t>21600027-0003</t>
  </si>
  <si>
    <t>MOOP P/PISOS 1 mt. DE ANCHO (REPUESTO)</t>
  </si>
  <si>
    <t>21600027-0004</t>
  </si>
  <si>
    <t>MOOP P/PISOS 50 cms. DE ANCHO (REPUESTO)</t>
  </si>
  <si>
    <t>21600029-0001</t>
  </si>
  <si>
    <t>PLUMERO</t>
  </si>
  <si>
    <t>21600029-0002</t>
  </si>
  <si>
    <t>PLUMERO DE RAIZ</t>
  </si>
  <si>
    <t>21600030-0001</t>
  </si>
  <si>
    <t>DESPACHADOR P/TOALLA HIGIENICA INTERDOBLA</t>
  </si>
  <si>
    <t>21600030-0002</t>
  </si>
  <si>
    <t>PORTARROLLO P/PAPEL SANITARIO JUMBO</t>
  </si>
  <si>
    <t>21600030-0003</t>
  </si>
  <si>
    <t>DESPACHADOR CUBRE ASIENTO W.C.</t>
  </si>
  <si>
    <t>21600031-0001</t>
  </si>
  <si>
    <t>RECOGEDOR DE LAMINA Y PLASTICO</t>
  </si>
  <si>
    <t>21600032-0002</t>
  </si>
  <si>
    <t>TRAPEADOR TIPO MECHUDO</t>
  </si>
  <si>
    <t>21600032-0003</t>
  </si>
  <si>
    <t>TRAPEADOR DE ALGODON CHICO</t>
  </si>
  <si>
    <t>21600032-0004</t>
  </si>
  <si>
    <t>TRAPEADOR DE ALGODON GRANDE</t>
  </si>
  <si>
    <t>21600032-0005</t>
  </si>
  <si>
    <t>TRAPEADOR TIPO INDUSTRIAL</t>
  </si>
  <si>
    <t>21600032-0006</t>
  </si>
  <si>
    <t>21600032-0007</t>
  </si>
  <si>
    <t>JUEGO DE MOPS</t>
  </si>
  <si>
    <t>21601001-0001</t>
  </si>
  <si>
    <t>BOLSA DE PLASTICO PARA BASURA 70x90</t>
  </si>
  <si>
    <t>21601001-0002</t>
  </si>
  <si>
    <t>21601001-0003</t>
  </si>
  <si>
    <t>REPUESTO GEL PARA MINGITORIO</t>
  </si>
  <si>
    <t>21601001-0004</t>
  </si>
  <si>
    <t>21601001-0005</t>
  </si>
  <si>
    <t>REPUESTO DE LATEX PARA MINGITORIO</t>
  </si>
  <si>
    <t>21601001-0006</t>
  </si>
  <si>
    <t>21601001-0007</t>
  </si>
  <si>
    <t>PIEDRA POMEZ</t>
  </si>
  <si>
    <t>21601001-0008</t>
  </si>
  <si>
    <t>21601001-0009</t>
  </si>
  <si>
    <t>ALGODON INDUSTRIAL</t>
  </si>
  <si>
    <t>21601001-0010</t>
  </si>
  <si>
    <t>BORLA PARA ESMERIL</t>
  </si>
  <si>
    <t>21601001-0011</t>
  </si>
  <si>
    <t>21601001-0012</t>
  </si>
  <si>
    <t>PINOL</t>
  </si>
  <si>
    <t>21601001-0013</t>
  </si>
  <si>
    <t>21601001-0014</t>
  </si>
  <si>
    <t>21601001-0015</t>
  </si>
  <si>
    <t>DESPACHADOR DE PAPEL</t>
  </si>
  <si>
    <t>21601001-0016</t>
  </si>
  <si>
    <t>21601001-0017</t>
  </si>
  <si>
    <t>21601001-0018</t>
  </si>
  <si>
    <t>PAPEL TOALLA  EN ROLLO</t>
  </si>
  <si>
    <t>21601001-0019</t>
  </si>
  <si>
    <t>21601001-0020</t>
  </si>
  <si>
    <t>21601001-0021</t>
  </si>
  <si>
    <t>JICARA DE PLASTICO</t>
  </si>
  <si>
    <t>21601001-0022</t>
  </si>
  <si>
    <t>21601001-0023</t>
  </si>
  <si>
    <t>21601001-0024</t>
  </si>
  <si>
    <t>FABULOSO LIMPIADOR LIQUIDO</t>
  </si>
  <si>
    <t>21601001-0025</t>
  </si>
  <si>
    <t>PASTILLAS DE CLORO</t>
  </si>
  <si>
    <t>21601001-0026</t>
  </si>
  <si>
    <t>TOALLA DE MICROFIBRA</t>
  </si>
  <si>
    <t>21601001-0027</t>
  </si>
  <si>
    <t>LIMPIADOR PARA PVC -</t>
  </si>
  <si>
    <t>21601001-0028</t>
  </si>
  <si>
    <t>BIDON</t>
  </si>
  <si>
    <t>21601001-0029</t>
  </si>
  <si>
    <t>FRANELA 90 X 50</t>
  </si>
  <si>
    <t>21601001-0030</t>
  </si>
  <si>
    <t>ACEITE PARA MOP</t>
  </si>
  <si>
    <t>21601001-0031</t>
  </si>
  <si>
    <t>BASE PARA MOP</t>
  </si>
  <si>
    <t>21601001-0032</t>
  </si>
  <si>
    <t>FUNDA PARA MOP</t>
  </si>
  <si>
    <t>21601001-0033</t>
  </si>
  <si>
    <t>DISPENSADOR DE DESODORANTE POR GOTEO PARA MINGITORIOS</t>
  </si>
  <si>
    <t>21601001-0034</t>
  </si>
  <si>
    <t>DISPENSADOR DE DESODORANTE AMBIENTAL</t>
  </si>
  <si>
    <t>21601001-0035</t>
  </si>
  <si>
    <t>21601001-0036</t>
  </si>
  <si>
    <t>GEL SANITIZANTE PARA MANOS</t>
  </si>
  <si>
    <t>21601001-0037</t>
  </si>
  <si>
    <t>ABRILLANTADOR DE PLASTICO Y VINIL</t>
  </si>
  <si>
    <t>21601001-0038</t>
  </si>
  <si>
    <t>CONTENEDOR PARA BASURA</t>
  </si>
  <si>
    <t>21601001-0039</t>
  </si>
  <si>
    <t>LIQUIDO ABRILLANTADOR PARA PLANTAS DE ORNATO</t>
  </si>
  <si>
    <t>21601001-0040</t>
  </si>
  <si>
    <t>PAÑO PARA LIMPIEZA DE EQUIPO ELECTRONICO</t>
  </si>
  <si>
    <t>21601001-0041</t>
  </si>
  <si>
    <t>EMBUDO DE PLASTICO</t>
  </si>
  <si>
    <t>21601001-0042</t>
  </si>
  <si>
    <t>CEPILLO DE CERDAS NYLON 19 PULGADAS</t>
  </si>
  <si>
    <t>21601001-0043</t>
  </si>
  <si>
    <t>PH + KLAREN (5 KILOS)</t>
  </si>
  <si>
    <t>21601001-0044</t>
  </si>
  <si>
    <t>ALGATROL (ALGICIDA Y BACTERICIDA)</t>
  </si>
  <si>
    <t>21601001-0045</t>
  </si>
  <si>
    <t>TRICLORO GRANULAR 20 KGS</t>
  </si>
  <si>
    <t>21601001-0046</t>
  </si>
  <si>
    <t>CLARIFICADOR  20 LITROS</t>
  </si>
  <si>
    <t>21601001-0047</t>
  </si>
  <si>
    <t>PH - KLAREN (5 KILOS)</t>
  </si>
  <si>
    <t>21601001-0048</t>
  </si>
  <si>
    <t>BOLSA DE PLASTICO PARA BASURA NEGRA 50 X 80</t>
  </si>
  <si>
    <t>21601001-0049</t>
  </si>
  <si>
    <t>ELIMINADOR DE HUMEDAD</t>
  </si>
  <si>
    <t>21601001-0050</t>
  </si>
  <si>
    <t>21601001-0051</t>
  </si>
  <si>
    <t>HIPOCLORITO DE SODIO</t>
  </si>
  <si>
    <t>21601001-0052</t>
  </si>
  <si>
    <t>DESENGRASANTE</t>
  </si>
  <si>
    <t>21601001-0053</t>
  </si>
  <si>
    <t>21601001-0054</t>
  </si>
  <si>
    <t>ESPUMA PARA LLANTAS</t>
  </si>
  <si>
    <t>21601001-0055</t>
  </si>
  <si>
    <t>ARMOR ALL</t>
  </si>
  <si>
    <t>21601001-0056</t>
  </si>
  <si>
    <t>AGENDE DE LIMPIEZA PARA TUBERIA</t>
  </si>
  <si>
    <t>21601001-0057</t>
  </si>
  <si>
    <t>PASTILLA DE CLORO</t>
  </si>
  <si>
    <t>21601001-0058</t>
  </si>
  <si>
    <t>CEPILLO PARA PISO</t>
  </si>
  <si>
    <t>21601001-0059</t>
  </si>
  <si>
    <t>ESCURRIDOR DE ACERO INOXIDABLE</t>
  </si>
  <si>
    <t>21601001-0060</t>
  </si>
  <si>
    <t>GLICERINA</t>
  </si>
  <si>
    <t>21601001-0061</t>
  </si>
  <si>
    <t>DOSIFICADOR C/BOTELLA DE PLASTICO</t>
  </si>
  <si>
    <t>21601001-0062</t>
  </si>
  <si>
    <t>TOALLA HUMEDA</t>
  </si>
  <si>
    <t>21601001-0063</t>
  </si>
  <si>
    <t>BOLSA BIODEGRADABLE 90 X 120 CM</t>
  </si>
  <si>
    <t>21601001-0064</t>
  </si>
  <si>
    <t>21601001-0065</t>
  </si>
  <si>
    <t>TOALLAS HUMEDAS DESINFECTANTES</t>
  </si>
  <si>
    <t>21601001-0066</t>
  </si>
  <si>
    <t>SANITIZANTE LIQUIDO</t>
  </si>
  <si>
    <t>21601001-0067</t>
  </si>
  <si>
    <t>LIQUIDO DESINFECTANTE Y SANITIZANTE</t>
  </si>
  <si>
    <t>21601001-0068</t>
  </si>
  <si>
    <t>CHAROLA DESINFECTANTE P/CALZADO</t>
  </si>
  <si>
    <t>21601001-0069</t>
  </si>
  <si>
    <t>DESINFECTANTE</t>
  </si>
  <si>
    <t>21601001-0070</t>
  </si>
  <si>
    <t>PAÑO LIMPIADOR</t>
  </si>
  <si>
    <t>21601001-0071</t>
  </si>
  <si>
    <t>TAPETE SANITIZANTE</t>
  </si>
  <si>
    <t>21601001-0072</t>
  </si>
  <si>
    <t>BOMBA P/SANITIZAR</t>
  </si>
  <si>
    <t>21601001-0076</t>
  </si>
  <si>
    <t>BOLSA DE PLASTICO ROJA RPBI</t>
  </si>
  <si>
    <t>21601001-0077</t>
  </si>
  <si>
    <t>CLORO EN GEL</t>
  </si>
  <si>
    <t>21601001-0078</t>
  </si>
  <si>
    <t>BOLSA DE PLASTICO BIODEGRADABLE</t>
  </si>
  <si>
    <t>56601001-0043</t>
  </si>
  <si>
    <t>SWICH FLUJO DE AGUA PARA EQUIPO DE AIRE ACONDICIONADO</t>
  </si>
  <si>
    <t>ACTIVO-Equi. Elec. Acces.</t>
  </si>
  <si>
    <t>21601001-0080</t>
  </si>
  <si>
    <t>21601001-0081</t>
  </si>
  <si>
    <t>21601001-0082</t>
  </si>
  <si>
    <t>TAPA P/CONTENEDOR</t>
  </si>
  <si>
    <t>21601001-0083</t>
  </si>
  <si>
    <t>DISPENSADOR DE GEL C/PEDAL</t>
  </si>
  <si>
    <t>21601001-0084</t>
  </si>
  <si>
    <t>DESPACHADOR INDIVIDUAL P/GEL</t>
  </si>
  <si>
    <t>21601001-0085</t>
  </si>
  <si>
    <t>BOTE DE BASURA</t>
  </si>
  <si>
    <t>21601001-0086</t>
  </si>
  <si>
    <t>DISPENSADOR DE GEL ANTI BACTERIAL AUTOMÁTICO</t>
  </si>
  <si>
    <t>21601001-0087</t>
  </si>
  <si>
    <t>CUBRE ASIENTOS DESECHABLES PROTECTOR P/W.C.</t>
  </si>
  <si>
    <t>21601001-0088</t>
  </si>
  <si>
    <t>DESPACHADOR AUTOMATICO P/GEL CON PEDESTAL</t>
  </si>
  <si>
    <t>21601001-0089</t>
  </si>
  <si>
    <t>LAMPARA PARA SANITIZAR</t>
  </si>
  <si>
    <t>21601001-0090</t>
  </si>
  <si>
    <t>CONTENEDOR VIC 120 HD AMA ( R.P.B.I )</t>
  </si>
  <si>
    <t>21601001-0091</t>
  </si>
  <si>
    <t>DESPACHADOR AUTOMATICO DE SANITIZANTE</t>
  </si>
  <si>
    <t>21601001-0092</t>
  </si>
  <si>
    <t>PISTOLA SANITIZANTE ELECTRICA</t>
  </si>
  <si>
    <t>21601001-0093</t>
  </si>
  <si>
    <t>DISPENSADOR DE BOLSILLO ELECTRONICO USB ( NANO )</t>
  </si>
  <si>
    <t>21601001-0094</t>
  </si>
  <si>
    <t>ASPERSOR SANITIZANTE</t>
  </si>
  <si>
    <t>21601001-0095</t>
  </si>
  <si>
    <t>GARRAFA</t>
  </si>
  <si>
    <t>21601001-0096</t>
  </si>
  <si>
    <t>GARRAFA CON LLAVE Y TAPARROSCA</t>
  </si>
  <si>
    <t>21601001-0097</t>
  </si>
  <si>
    <t>BOTELLA DE SANITIZANTE 125 ML</t>
  </si>
  <si>
    <t>21601001-0098</t>
  </si>
  <si>
    <t>CHAROLA P/LIMPIEZA DE CREDENCIALES</t>
  </si>
  <si>
    <t>21601001-0099</t>
  </si>
  <si>
    <t>PEDESTAL CON TERMOMETRO DIGITAL Y DESPACHADOR  AUTOMATICO DE GEL</t>
  </si>
  <si>
    <t>21601001-0100</t>
  </si>
  <si>
    <t>KIT DE LIMPIEZA</t>
  </si>
  <si>
    <t>21601001-0101</t>
  </si>
  <si>
    <t>TERMOMETRO DIGITAL C/PEDESTAL</t>
  </si>
  <si>
    <t>21601001-0102</t>
  </si>
  <si>
    <t>HUMIDIFICADOR DE AMBIENTE</t>
  </si>
  <si>
    <t>21601001-0103</t>
  </si>
  <si>
    <t>ESPUMA DESINFECTANTE A BASE DE CUATERNARIO DE AMONIO</t>
  </si>
  <si>
    <t>21601001-0104</t>
  </si>
  <si>
    <t>SPRAY ANTIBACTERIAL DESINFECTANTE</t>
  </si>
  <si>
    <t>21601001-0105</t>
  </si>
  <si>
    <t>CLORURO DE BENZALCONIO</t>
  </si>
  <si>
    <t>21601001-0106</t>
  </si>
  <si>
    <t>21601001-0107</t>
  </si>
  <si>
    <t>TERMOMETRO DISPENSADOR DE GEL C/PEDESTAL</t>
  </si>
  <si>
    <t>21601001-0108</t>
  </si>
  <si>
    <t>PISTOLA TERMONEBULIZADORA SANITIZANTE</t>
  </si>
  <si>
    <t>21601001-0109</t>
  </si>
  <si>
    <t>SEÑALAMIENTO AVATIBLE</t>
  </si>
  <si>
    <t>21601001-0110</t>
  </si>
  <si>
    <t>21601001-0111</t>
  </si>
  <si>
    <t>GUANTES DE HULE P/LIMPIEZA</t>
  </si>
  <si>
    <t>21601001-0112</t>
  </si>
  <si>
    <t>HUMIDIFICADOR PARA SANITIZAR</t>
  </si>
  <si>
    <t>21601001-0113</t>
  </si>
  <si>
    <t>GENERADOR DE OZONO ACTIVO ( PURIFICADOR DE AMBIENTE )</t>
  </si>
  <si>
    <t>21601001-0114</t>
  </si>
  <si>
    <t>TARJETA DE PROTECCION SHUT OU</t>
  </si>
  <si>
    <t>21601001-0115</t>
  </si>
  <si>
    <t>DOSIFICADOR DE PLASTICO CON BOMBA DOSIFICADORA</t>
  </si>
  <si>
    <t>21601001-0116</t>
  </si>
  <si>
    <t>21601001-0117</t>
  </si>
  <si>
    <t>FRASCO</t>
  </si>
  <si>
    <t>21601001-0118</t>
  </si>
  <si>
    <t>TOALLAS ANTIBACTERIALES</t>
  </si>
  <si>
    <t>21601001-0119</t>
  </si>
  <si>
    <t>MECHUDO PARA AUTOMOVIL</t>
  </si>
  <si>
    <t>21601001-0120</t>
  </si>
  <si>
    <t>BOTELLA DE SANITIZANTE 500 ML</t>
  </si>
  <si>
    <t>21601001-0121</t>
  </si>
  <si>
    <t>DESINFECTANTE SOLIDO</t>
  </si>
  <si>
    <t>21601001-0122</t>
  </si>
  <si>
    <t>21601001-0123</t>
  </si>
  <si>
    <t>TOALLITAS DE ALCOHOL</t>
  </si>
  <si>
    <t>21601001-0124</t>
  </si>
  <si>
    <t>PERLAS SANITIZADORAS</t>
  </si>
  <si>
    <t>21601001-0125</t>
  </si>
  <si>
    <t>21601001-0126</t>
  </si>
  <si>
    <t>21601001-0127</t>
  </si>
  <si>
    <t>21601001-0128</t>
  </si>
  <si>
    <t>TAPETE AROMATIZANTE</t>
  </si>
  <si>
    <t>21601001-0129</t>
  </si>
  <si>
    <t>DISPOSITIVO DE AROMATIZACION Y AROMA</t>
  </si>
  <si>
    <t>21601001-0130</t>
  </si>
  <si>
    <t>PROTECTOR DE TELAS</t>
  </si>
  <si>
    <t>22103001-0003</t>
  </si>
  <si>
    <t>PESOS</t>
  </si>
  <si>
    <t>CONSUMIBLE-22103</t>
  </si>
  <si>
    <t>22104001-0068</t>
  </si>
  <si>
    <t>CONSUMIBLE-22104</t>
  </si>
  <si>
    <t>22103001-0005</t>
  </si>
  <si>
    <t>REFRESCO</t>
  </si>
  <si>
    <t>22103001-0006</t>
  </si>
  <si>
    <t>GALLETA</t>
  </si>
  <si>
    <t>22104001-0142</t>
  </si>
  <si>
    <t>REFRESCO AGUA MINERAL LATA</t>
  </si>
  <si>
    <t>22103001-0008</t>
  </si>
  <si>
    <t>TE</t>
  </si>
  <si>
    <t>22103001-0009</t>
  </si>
  <si>
    <t>PAPAS</t>
  </si>
  <si>
    <t>22103001-0011</t>
  </si>
  <si>
    <t>JUGOS DE FRUTAS</t>
  </si>
  <si>
    <t>22103001-0012</t>
  </si>
  <si>
    <t>BEBIDA HIDRATANTE</t>
  </si>
  <si>
    <t>22103001-0013</t>
  </si>
  <si>
    <t>PALOMITAS</t>
  </si>
  <si>
    <t>22103001-0014</t>
  </si>
  <si>
    <t>CAFE</t>
  </si>
  <si>
    <t>22104001-0102</t>
  </si>
  <si>
    <t>POLVO SABORIZANTE P/AGUA FRESCA</t>
  </si>
  <si>
    <t>22104001-0063</t>
  </si>
  <si>
    <t>56201001-0013</t>
  </si>
  <si>
    <t>PLANTA DE TRATAMIENTO DE AGUAS NEGRAS</t>
  </si>
  <si>
    <t>22104001-0065</t>
  </si>
  <si>
    <t>REFRESCO DE 2 L</t>
  </si>
  <si>
    <t>21100096-0001</t>
  </si>
  <si>
    <t>PINTURAS DE AGUA (DIBUJO)</t>
  </si>
  <si>
    <t>22104001-0067</t>
  </si>
  <si>
    <t>REFRESCO DE 2.5 L</t>
  </si>
  <si>
    <t>27101001-0001</t>
  </si>
  <si>
    <t>PARAGUAS</t>
  </si>
  <si>
    <t>CONSUMIBLE-27101</t>
  </si>
  <si>
    <t>22104001-0069</t>
  </si>
  <si>
    <t>22104001-0070</t>
  </si>
  <si>
    <t>CAFÉ DE GRANO</t>
  </si>
  <si>
    <t>22104001-0071</t>
  </si>
  <si>
    <t>TE DE MANZANILLA</t>
  </si>
  <si>
    <t>22104001-0072</t>
  </si>
  <si>
    <t>22104001-0073</t>
  </si>
  <si>
    <t>CAFÉ SOLUBLE</t>
  </si>
  <si>
    <t>22104001-0074</t>
  </si>
  <si>
    <t>22104001-0075</t>
  </si>
  <si>
    <t>29100041-0002</t>
  </si>
  <si>
    <t>LIJA DE AGUA</t>
  </si>
  <si>
    <t>CONSUMIBLE-29101</t>
  </si>
  <si>
    <t>22104001-0077</t>
  </si>
  <si>
    <t>22104001-0078</t>
  </si>
  <si>
    <t>TE DE FRUTOS ROJOS</t>
  </si>
  <si>
    <t>22104001-0079</t>
  </si>
  <si>
    <t>PAPAS ( BOTANA )</t>
  </si>
  <si>
    <t>22104001-0080</t>
  </si>
  <si>
    <t>REFRESCO 600 ML</t>
  </si>
  <si>
    <t>22104001-0081</t>
  </si>
  <si>
    <t>REFRESCO DE LATA 237 ML</t>
  </si>
  <si>
    <t>22104001-0082</t>
  </si>
  <si>
    <t>REFRESCO DE LATA 235 ML</t>
  </si>
  <si>
    <t>22104001-0083</t>
  </si>
  <si>
    <t>22104001-0084</t>
  </si>
  <si>
    <t>REFRESCO DE 3 LTS</t>
  </si>
  <si>
    <t>25401001-0261</t>
  </si>
  <si>
    <t>GEL CONDUCTOR SOLUBLE EN AGUA</t>
  </si>
  <si>
    <t>CONSUMIBLE-25401</t>
  </si>
  <si>
    <t>22104001-0154</t>
  </si>
  <si>
    <t>21102001-0010</t>
  </si>
  <si>
    <t>ENVASE CON AGUA CON COLORANTE TIPO PLUMON</t>
  </si>
  <si>
    <t>29301001-0132</t>
  </si>
  <si>
    <t>ENFRIADOR Y CALENTADOR DE AGUA - GASTO</t>
  </si>
  <si>
    <t>CONSUMIBLE-29301</t>
  </si>
  <si>
    <t>51900083-0001</t>
  </si>
  <si>
    <t>ENFRIADOR Y CALENTADOR DE AGUA</t>
  </si>
  <si>
    <t>ACTIVO-Otr. Mob. Equ. Adm.</t>
  </si>
  <si>
    <t>51900082-0001</t>
  </si>
  <si>
    <t>ENFRIADOR Y CALENTADOR AGUA</t>
  </si>
  <si>
    <t>22104001-0091</t>
  </si>
  <si>
    <t>AZUCAR</t>
  </si>
  <si>
    <t>SOBRE</t>
  </si>
  <si>
    <t>22104001-0092</t>
  </si>
  <si>
    <t>SUSTITUTO DE AZUCAR</t>
  </si>
  <si>
    <t>22104001-0093</t>
  </si>
  <si>
    <t>AZUCAR EN SOBRE</t>
  </si>
  <si>
    <t>22104001-0094</t>
  </si>
  <si>
    <t>22104001-0095</t>
  </si>
  <si>
    <t>22104001-0096</t>
  </si>
  <si>
    <t>22104001-0097</t>
  </si>
  <si>
    <t>CAFE MOLIDO</t>
  </si>
  <si>
    <t>22104001-0098</t>
  </si>
  <si>
    <t>CAFE SOLUBLE</t>
  </si>
  <si>
    <t>22104001-0099</t>
  </si>
  <si>
    <t>DULCES</t>
  </si>
  <si>
    <t>22104001-0100</t>
  </si>
  <si>
    <t>22104001-0101</t>
  </si>
  <si>
    <t>CREMA EN  POLVO</t>
  </si>
  <si>
    <t>22301001-0090</t>
  </si>
  <si>
    <t>DISPENSADOR DE AGUA</t>
  </si>
  <si>
    <t>CONSUMIBLE-22301</t>
  </si>
  <si>
    <t>22104001-0103</t>
  </si>
  <si>
    <t>FRUTA SECA</t>
  </si>
  <si>
    <t>22104001-0104</t>
  </si>
  <si>
    <t>NUEZ DE LA INDIA</t>
  </si>
  <si>
    <t>22104001-0105</t>
  </si>
  <si>
    <t>BOTANA</t>
  </si>
  <si>
    <t>22104001-0106</t>
  </si>
  <si>
    <t>NUEZ</t>
  </si>
  <si>
    <t>22104001-0107</t>
  </si>
  <si>
    <t>JUGOS DE FRUTAS ENVASADOS O ENLATADOS</t>
  </si>
  <si>
    <t>22104001-0108</t>
  </si>
  <si>
    <t>22104001-0109</t>
  </si>
  <si>
    <t>REFRESCO DE 500 ml.</t>
  </si>
  <si>
    <t>22104001-0110</t>
  </si>
  <si>
    <t>REFRESCO DE LATA</t>
  </si>
  <si>
    <t>22104001-0111</t>
  </si>
  <si>
    <t>22104001-0112</t>
  </si>
  <si>
    <t>REFRESCO 1 LTS</t>
  </si>
  <si>
    <t>22104001-0113</t>
  </si>
  <si>
    <t>22104001-0114</t>
  </si>
  <si>
    <t>22104001-0115</t>
  </si>
  <si>
    <t>22104001-0116</t>
  </si>
  <si>
    <t>COCA COLA NORMAL EN LATA PAQ. 12 PIEZAS</t>
  </si>
  <si>
    <t>22104001-0117</t>
  </si>
  <si>
    <t>COLA LIGHT EN LATA PAQ. 12 PIEZAS</t>
  </si>
  <si>
    <t>22104001-0118</t>
  </si>
  <si>
    <t>REFRESCO DE MANZANA EN LATA PAQ. 12 PIEZAS</t>
  </si>
  <si>
    <t>22104001-0119</t>
  </si>
  <si>
    <t>REFRESCO DE NARANJA FANTA EN LATA PAQ. 12 PIEZAS</t>
  </si>
  <si>
    <t>22104001-0120</t>
  </si>
  <si>
    <t>REFRESCO DE TORONJA EN LATA PAQ. 12 PIEZAS</t>
  </si>
  <si>
    <t>22104001-0121</t>
  </si>
  <si>
    <t>TE DE CANELA</t>
  </si>
  <si>
    <t>22104001-0122</t>
  </si>
  <si>
    <t>TE DE LIMON</t>
  </si>
  <si>
    <t>22104001-0123</t>
  </si>
  <si>
    <t>TE DE YERBABUENA</t>
  </si>
  <si>
    <t>22104001-0124</t>
  </si>
  <si>
    <t>TE DE JAMAICA</t>
  </si>
  <si>
    <t>22104001-0125</t>
  </si>
  <si>
    <t>BOLSA DE HIELO</t>
  </si>
  <si>
    <t>22104001-0126</t>
  </si>
  <si>
    <t>LECHE</t>
  </si>
  <si>
    <t>51900082-0005</t>
  </si>
  <si>
    <t>DESPACHADOR DE AGUA FRIA Y CALIENTE</t>
  </si>
  <si>
    <t>29301001-0078</t>
  </si>
  <si>
    <t>DESPACHADOR DE AGUA - GASTO</t>
  </si>
  <si>
    <t>51900082-0003</t>
  </si>
  <si>
    <t>DESPACHADOR DE AGUA</t>
  </si>
  <si>
    <t>22104001-0130</t>
  </si>
  <si>
    <t>PISTACHES</t>
  </si>
  <si>
    <t>22104001-0131</t>
  </si>
  <si>
    <t>FRUTAS SECOS</t>
  </si>
  <si>
    <t>22104001-0132</t>
  </si>
  <si>
    <t>22104001-0133</t>
  </si>
  <si>
    <t>CAFE DE GRANO</t>
  </si>
  <si>
    <t>22104001-0134</t>
  </si>
  <si>
    <t>ARANDANOS</t>
  </si>
  <si>
    <t>22104001-0135</t>
  </si>
  <si>
    <t>ALMENDRAS</t>
  </si>
  <si>
    <t>22104001-0136</t>
  </si>
  <si>
    <t>MIEL DE ABEJA</t>
  </si>
  <si>
    <t>22104001-0137</t>
  </si>
  <si>
    <t>MERMELADA</t>
  </si>
  <si>
    <t>22104001-0138</t>
  </si>
  <si>
    <t>ATE DE MEMBRILLO</t>
  </si>
  <si>
    <t>22104001-0139</t>
  </si>
  <si>
    <t>REFRESCO COCA COLA ZERO LATA</t>
  </si>
  <si>
    <t>22104001-0140</t>
  </si>
  <si>
    <t>REFRESCO COCA COLA LIGHT LATA</t>
  </si>
  <si>
    <t>22104001-0141</t>
  </si>
  <si>
    <t>REFRESCO MANZANA LIGHT LATA</t>
  </si>
  <si>
    <t>24601001-0317</t>
  </si>
  <si>
    <t>CONTACTOR DE UNIDAD GENERADORA DE AGUA HELADA P/AIRE ACONDICIONADO</t>
  </si>
  <si>
    <t>CONSUMIBLE-24601</t>
  </si>
  <si>
    <t>22104001-0143</t>
  </si>
  <si>
    <t>REFRESCO SPRITE LATA</t>
  </si>
  <si>
    <t>22104001-0144</t>
  </si>
  <si>
    <t>REFRESCO SPRITE ZERO LATA</t>
  </si>
  <si>
    <t>22104001-0145</t>
  </si>
  <si>
    <t>SALSA BOTANERA</t>
  </si>
  <si>
    <t>22104001-0146</t>
  </si>
  <si>
    <t>SOPA INSTANTANEA</t>
  </si>
  <si>
    <t>22104001-0147</t>
  </si>
  <si>
    <t>CEREAL</t>
  </si>
  <si>
    <t>22104001-0148</t>
  </si>
  <si>
    <t>VINAGRE BLANCO</t>
  </si>
  <si>
    <t>22104001-0149</t>
  </si>
  <si>
    <t>TEE VERDE</t>
  </si>
  <si>
    <t>22104001-0150</t>
  </si>
  <si>
    <t>TE SURTIDO</t>
  </si>
  <si>
    <t>22104001-0151</t>
  </si>
  <si>
    <t>22104001-0152</t>
  </si>
  <si>
    <t>24901001-0008</t>
  </si>
  <si>
    <t>COMPUESTO ASFALTICO EMULSIONADO BASE AGUA</t>
  </si>
  <si>
    <t>CONSUMIBLE-24901</t>
  </si>
  <si>
    <t>21101001-0323</t>
  </si>
  <si>
    <t>CAJAS DE CARTON TRIPLE CORRUGADO SIN IMPRESION CON TRATAMIENTO REPELENTE AL AGUA POR FUERA</t>
  </si>
  <si>
    <t>22104001-0155</t>
  </si>
  <si>
    <t>BOTELLIN DE  AGUA   330 ML</t>
  </si>
  <si>
    <t>22104001-0157</t>
  </si>
  <si>
    <t>CAFÉ SOLUCBLE EN SOBRE</t>
  </si>
  <si>
    <t>22104001-0158</t>
  </si>
  <si>
    <t>22104001-0159</t>
  </si>
  <si>
    <t>FRUTAS VARIAS</t>
  </si>
  <si>
    <t>22104001-0160</t>
  </si>
  <si>
    <t>22104001-0156</t>
  </si>
  <si>
    <t>BOTELLIN DE AGUA  600 ML</t>
  </si>
  <si>
    <t>22104001-0162</t>
  </si>
  <si>
    <t>ACEITE DE COCINA</t>
  </si>
  <si>
    <t>22104001-0163</t>
  </si>
  <si>
    <t>LECHE EVAPORADA</t>
  </si>
  <si>
    <t>22104001-0164</t>
  </si>
  <si>
    <t>BARRAS ENERGETICAS</t>
  </si>
  <si>
    <t>22104001-0165</t>
  </si>
  <si>
    <t>CAPSULA DE CAFE</t>
  </si>
  <si>
    <t>22104001-0166</t>
  </si>
  <si>
    <t>22104001-0167</t>
  </si>
  <si>
    <t>BOTANAS</t>
  </si>
  <si>
    <t>22104001-0168</t>
  </si>
  <si>
    <t>BOX LUNCH</t>
  </si>
  <si>
    <t>22104001-0169</t>
  </si>
  <si>
    <t>22106001-0003</t>
  </si>
  <si>
    <t>CONSUMIBLE-22106</t>
  </si>
  <si>
    <t>22106001-0004</t>
  </si>
  <si>
    <t>21601001-0079</t>
  </si>
  <si>
    <t>BOTE DE PLASTICO P/AGUA CON LLAVE</t>
  </si>
  <si>
    <t>22106001-0006</t>
  </si>
  <si>
    <t>22106001-0007</t>
  </si>
  <si>
    <t>CAFÉ</t>
  </si>
  <si>
    <t>22106001-0008</t>
  </si>
  <si>
    <t>22106001-0009</t>
  </si>
  <si>
    <t>CREMA PARA CAFÉ</t>
  </si>
  <si>
    <t>22106001-0010</t>
  </si>
  <si>
    <t>22106001-0011</t>
  </si>
  <si>
    <t>22106001-0012</t>
  </si>
  <si>
    <t>22106001-0013</t>
  </si>
  <si>
    <t>TEE EN SOBRE</t>
  </si>
  <si>
    <t>22106001-0014</t>
  </si>
  <si>
    <t>22106001-0015</t>
  </si>
  <si>
    <t>22106001-0016</t>
  </si>
  <si>
    <t>CREMA P/CAFE</t>
  </si>
  <si>
    <t>22106001-0017</t>
  </si>
  <si>
    <t>22106001-0018</t>
  </si>
  <si>
    <t>JUGO ENLATADO</t>
  </si>
  <si>
    <t>24801001-0056</t>
  </si>
  <si>
    <t>BOTAGUA</t>
  </si>
  <si>
    <t>CONSUMIBLE-24801</t>
  </si>
  <si>
    <t>22106001-0020</t>
  </si>
  <si>
    <t>22106001-0021</t>
  </si>
  <si>
    <t>22106001-0022</t>
  </si>
  <si>
    <t>HIELO</t>
  </si>
  <si>
    <t>29101001-0136</t>
  </si>
  <si>
    <t>BOMBA PARA AGUA</t>
  </si>
  <si>
    <t>22106001-0024</t>
  </si>
  <si>
    <t>22106001-0025</t>
  </si>
  <si>
    <t>22106001-0026</t>
  </si>
  <si>
    <t>22106001-0027</t>
  </si>
  <si>
    <t>22106001-0028</t>
  </si>
  <si>
    <t>22201001-0003</t>
  </si>
  <si>
    <t>ALIMENTO PARA PERRO</t>
  </si>
  <si>
    <t>CONSUMIBLE-22201</t>
  </si>
  <si>
    <t>22201001-0004</t>
  </si>
  <si>
    <t>ALIMENTO DE CRIADOR 20.4 KG BULTO</t>
  </si>
  <si>
    <t>22301001-0051</t>
  </si>
  <si>
    <t>TAZA</t>
  </si>
  <si>
    <t>22301001-0052</t>
  </si>
  <si>
    <t>VAJILLA</t>
  </si>
  <si>
    <t>22301001-0053</t>
  </si>
  <si>
    <t>CUCHARA DE METAL</t>
  </si>
  <si>
    <t>22301001-0054</t>
  </si>
  <si>
    <t>VASO JAIBOLERO</t>
  </si>
  <si>
    <t>22301001-0055</t>
  </si>
  <si>
    <t>PLATO</t>
  </si>
  <si>
    <t>22301001-0056</t>
  </si>
  <si>
    <t>CAFETERA - GASTO</t>
  </si>
  <si>
    <t>22301001-0057</t>
  </si>
  <si>
    <t>CHAROLA DE ALUMINIO</t>
  </si>
  <si>
    <t>22301001-0058</t>
  </si>
  <si>
    <t>PALA PASTELERA</t>
  </si>
  <si>
    <t>22301001-0059</t>
  </si>
  <si>
    <t>AZUCARERA CON TAPA</t>
  </si>
  <si>
    <t>22301001-0060</t>
  </si>
  <si>
    <t>CUCHILLO</t>
  </si>
  <si>
    <t>22301001-0061</t>
  </si>
  <si>
    <t>CONTENEDOR DE CUBIERTOS</t>
  </si>
  <si>
    <t>22301001-0062</t>
  </si>
  <si>
    <t>HIELERA PORTATIL</t>
  </si>
  <si>
    <t>22301001-0063</t>
  </si>
  <si>
    <t>OLLA DE PRESION</t>
  </si>
  <si>
    <t>22301001-0064</t>
  </si>
  <si>
    <t>JUEGO DE CUCHILLOS</t>
  </si>
  <si>
    <t>22301001-0065</t>
  </si>
  <si>
    <t>JUEGO DE CUBIERTOS</t>
  </si>
  <si>
    <t>22301001-0066</t>
  </si>
  <si>
    <t>VASO DE CRISTAL</t>
  </si>
  <si>
    <t>22301001-0067</t>
  </si>
  <si>
    <t>CACEROLA</t>
  </si>
  <si>
    <t>22301001-0068</t>
  </si>
  <si>
    <t>OLLA C/TAPA DE ACERO</t>
  </si>
  <si>
    <t>22301001-0069</t>
  </si>
  <si>
    <t>UTENCILIOS DE COCINA</t>
  </si>
  <si>
    <t>22301001-0070</t>
  </si>
  <si>
    <t>VASO DE PLASTICO POLI CARBONATO</t>
  </si>
  <si>
    <t>22301001-0071</t>
  </si>
  <si>
    <t>CUBIERTOS</t>
  </si>
  <si>
    <t>22301001-0072</t>
  </si>
  <si>
    <t>JARRA</t>
  </si>
  <si>
    <t>22301001-0073</t>
  </si>
  <si>
    <t>PINZA P/SERVIR</t>
  </si>
  <si>
    <t>22301001-0074</t>
  </si>
  <si>
    <t>TETERA ELECTRICA</t>
  </si>
  <si>
    <t>22301001-0075</t>
  </si>
  <si>
    <t>BATERIA DE COCINA</t>
  </si>
  <si>
    <t>22301001-0076</t>
  </si>
  <si>
    <t>22301001-0077</t>
  </si>
  <si>
    <t>CUCHARON METALICO</t>
  </si>
  <si>
    <t>22301001-0078</t>
  </si>
  <si>
    <t>DESTAPADOR</t>
  </si>
  <si>
    <t>22301001-0079</t>
  </si>
  <si>
    <t>MACHACADOR</t>
  </si>
  <si>
    <t>22301001-0080</t>
  </si>
  <si>
    <t>VOLTEADOR</t>
  </si>
  <si>
    <t>22301001-0081</t>
  </si>
  <si>
    <t>EXPRIMIDOR  DE LIMON</t>
  </si>
  <si>
    <t>22301001-0082</t>
  </si>
  <si>
    <t>ESCURRIDOR DE TRASTES</t>
  </si>
  <si>
    <t>22301001-0083</t>
  </si>
  <si>
    <t>SARTEN ELECTRICO - GASTO</t>
  </si>
  <si>
    <t>22301001-0084</t>
  </si>
  <si>
    <t>TENEDOR DE METAL</t>
  </si>
  <si>
    <t>22301001-0085</t>
  </si>
  <si>
    <t>SARTEN</t>
  </si>
  <si>
    <t>22301001-0086</t>
  </si>
  <si>
    <t>TERMO P/CAFÉ</t>
  </si>
  <si>
    <t>22301001-0087</t>
  </si>
  <si>
    <t>JUEGO DE CUBIERTOS (CUCHARA, TENEDOR, CUCHILLO)</t>
  </si>
  <si>
    <t>22301001-0088</t>
  </si>
  <si>
    <t>MAQUINA P/HACER HIELO</t>
  </si>
  <si>
    <t>22301001-0089</t>
  </si>
  <si>
    <t>CILINDRO DE PLASTICO</t>
  </si>
  <si>
    <t>29101001-0038</t>
  </si>
  <si>
    <t>BOMBA ELECTRICA PARA AGUA - GASTO</t>
  </si>
  <si>
    <t>22301001-0091</t>
  </si>
  <si>
    <t>22301001-0092</t>
  </si>
  <si>
    <t>TARRON</t>
  </si>
  <si>
    <t>22301001-0093</t>
  </si>
  <si>
    <t>JARRON</t>
  </si>
  <si>
    <t>22301001-0094</t>
  </si>
  <si>
    <t>SERVILLETERO</t>
  </si>
  <si>
    <t>22301001-0096</t>
  </si>
  <si>
    <t>ACEITERA</t>
  </si>
  <si>
    <t>22301001-0097</t>
  </si>
  <si>
    <t>SALSERA</t>
  </si>
  <si>
    <t>22301001-0098</t>
  </si>
  <si>
    <t>SET BOTANERO</t>
  </si>
  <si>
    <t>22301001-0099</t>
  </si>
  <si>
    <t>BOWLS/ TAZONES</t>
  </si>
  <si>
    <t>22301001-0100</t>
  </si>
  <si>
    <t>CUBIERTO</t>
  </si>
  <si>
    <t>22301001-0101</t>
  </si>
  <si>
    <t>CESTA DE PAN</t>
  </si>
  <si>
    <t>22301001-0102</t>
  </si>
  <si>
    <t>CAJA DE ALMACENAMIENTO</t>
  </si>
  <si>
    <t>22301001-0103</t>
  </si>
  <si>
    <t>PANERA</t>
  </si>
  <si>
    <t>22301001-0104</t>
  </si>
  <si>
    <t>PINZA P/PAN</t>
  </si>
  <si>
    <t>22301001-0105</t>
  </si>
  <si>
    <t>TIJERA P/DESCANSO DE CHAROLA</t>
  </si>
  <si>
    <t>22301001-0106</t>
  </si>
  <si>
    <t>TORRE P/CANAPES</t>
  </si>
  <si>
    <t>22301001-0107</t>
  </si>
  <si>
    <t>REJILLA P/HIELOS</t>
  </si>
  <si>
    <t>22301001-0108</t>
  </si>
  <si>
    <t>RECIPIENTE (ACCESORIO DE CAFETERIA)</t>
  </si>
  <si>
    <t>22301001-0109</t>
  </si>
  <si>
    <t>CAMPANA EXTRACTORA</t>
  </si>
  <si>
    <t>22301001-0110</t>
  </si>
  <si>
    <t>24101001-0001</t>
  </si>
  <si>
    <t>ARENA</t>
  </si>
  <si>
    <t>CONSUMIBLE-24101</t>
  </si>
  <si>
    <t>24101001-0003</t>
  </si>
  <si>
    <t>GRAVA</t>
  </si>
  <si>
    <t>24101001-0004</t>
  </si>
  <si>
    <t>LADRILLO</t>
  </si>
  <si>
    <t>24101001-0005</t>
  </si>
  <si>
    <t>TEPETATE</t>
  </si>
  <si>
    <t>24101001-0006</t>
  </si>
  <si>
    <t>BLOCK</t>
  </si>
  <si>
    <t>24101001-0008</t>
  </si>
  <si>
    <t>GRANZÓN</t>
  </si>
  <si>
    <t>24101001-0009</t>
  </si>
  <si>
    <t>TEJA ASFALTICA</t>
  </si>
  <si>
    <t>24101001-0010</t>
  </si>
  <si>
    <t>BLOCK DE TABICON</t>
  </si>
  <si>
    <t>24101001-0011</t>
  </si>
  <si>
    <t>24101001-0012</t>
  </si>
  <si>
    <t>24101001-0013</t>
  </si>
  <si>
    <t>ARENA (BULTO DE 50 KG.)</t>
  </si>
  <si>
    <t>BULTO</t>
  </si>
  <si>
    <t>24101001-0014</t>
  </si>
  <si>
    <t>GRANZÓN DE ½" (BULTO DE 25 KG.)</t>
  </si>
  <si>
    <t>24101001-0015</t>
  </si>
  <si>
    <t>GRAVA (BULTO DE 25 KG.)</t>
  </si>
  <si>
    <t>24101001-0016</t>
  </si>
  <si>
    <t>TEPETATE (BULTO DE 25 KG.)</t>
  </si>
  <si>
    <t>24101001-0017</t>
  </si>
  <si>
    <t>SAL GRANULADA</t>
  </si>
  <si>
    <t>24101001-0018</t>
  </si>
  <si>
    <t>ARENA SILICA</t>
  </si>
  <si>
    <t>24101001-0019</t>
  </si>
  <si>
    <t>PIEDRA AMARILLO VIGORO</t>
  </si>
  <si>
    <t>24101001-0020</t>
  </si>
  <si>
    <t>TEZONTLE ROJO 28LTS VIGORO</t>
  </si>
  <si>
    <t>24101001-0021</t>
  </si>
  <si>
    <t>TEZONTLE NEGRO PISUMMA</t>
  </si>
  <si>
    <t>24200001-0001</t>
  </si>
  <si>
    <t>CEMENTO BLANCO</t>
  </si>
  <si>
    <t>CONSUMIBLE-24201</t>
  </si>
  <si>
    <t>24200001-0002</t>
  </si>
  <si>
    <t>CEMENTO PARA CONSTRUCCION</t>
  </si>
  <si>
    <t>24201001-0001</t>
  </si>
  <si>
    <t>EMBOQUILLADOR EPOXICO</t>
  </si>
  <si>
    <t>24201001-0002</t>
  </si>
  <si>
    <t>EMBOQUILLADOR BASE DE CEMENTO</t>
  </si>
  <si>
    <t>24201001-0003</t>
  </si>
  <si>
    <t>PANEL TABLACEMENTO</t>
  </si>
  <si>
    <t>24201001-0004</t>
  </si>
  <si>
    <t>BASECOAT CEMENTO FLEXIBLE</t>
  </si>
  <si>
    <t>24201001-0005</t>
  </si>
  <si>
    <t>PEGAZULEJO</t>
  </si>
  <si>
    <t>24201001-0006</t>
  </si>
  <si>
    <t>PEGAPISO</t>
  </si>
  <si>
    <t>24201001-0007</t>
  </si>
  <si>
    <t>MORTERO BASE CEMENTO</t>
  </si>
  <si>
    <t>24201001-0008</t>
  </si>
  <si>
    <t>CEROFINO EN BULTO -</t>
  </si>
  <si>
    <t>24201001-0009</t>
  </si>
  <si>
    <t>CERO GRUESO</t>
  </si>
  <si>
    <t>24201001-0010</t>
  </si>
  <si>
    <t>24201001-0011</t>
  </si>
  <si>
    <t>24201001-0012</t>
  </si>
  <si>
    <t>24201001-0013</t>
  </si>
  <si>
    <t>BASECOAT CEMENTO FLEXIBLE (BULTO DE 20 KG.)</t>
  </si>
  <si>
    <t>24201001-0014</t>
  </si>
  <si>
    <t>CEMENTO BLANCO (BULTO DE 50 KG.)</t>
  </si>
  <si>
    <t>24201001-0015</t>
  </si>
  <si>
    <t>CEROFINO (BULTO DE 50 KG.)</t>
  </si>
  <si>
    <t>24201001-0016</t>
  </si>
  <si>
    <t>CEROGRUESO (BULTO DE 50 KG.)</t>
  </si>
  <si>
    <t>24300001-0001</t>
  </si>
  <si>
    <t>TABLA ROCA</t>
  </si>
  <si>
    <t>CONSUMIBLE-24301</t>
  </si>
  <si>
    <t>24301001-0001</t>
  </si>
  <si>
    <t>YESO</t>
  </si>
  <si>
    <t>24301001-0002</t>
  </si>
  <si>
    <t>PLAFON</t>
  </si>
  <si>
    <t>24301001-0003</t>
  </si>
  <si>
    <t>PERFACINTA</t>
  </si>
  <si>
    <t>24301001-0004</t>
  </si>
  <si>
    <t>CAL</t>
  </si>
  <si>
    <t>24301001-0005</t>
  </si>
  <si>
    <t>POSTE PARA TABLA ROCA</t>
  </si>
  <si>
    <t>24301001-0006</t>
  </si>
  <si>
    <t>CANAL PARA TABLA ROCA</t>
  </si>
  <si>
    <t>24301001-0007</t>
  </si>
  <si>
    <t>CALHIDRA</t>
  </si>
  <si>
    <t>24301001-0008</t>
  </si>
  <si>
    <t>CAL (BULTO DE 25 KG.)</t>
  </si>
  <si>
    <t>24301001-0009</t>
  </si>
  <si>
    <t>YESO (BULTO DE 40KG.)</t>
  </si>
  <si>
    <t>24400003-0001</t>
  </si>
  <si>
    <t>PUERTA (MADERA)</t>
  </si>
  <si>
    <t>CONSUMIBLE-24401</t>
  </si>
  <si>
    <t>24400004-0001</t>
  </si>
  <si>
    <t>TABLA DE MADERA</t>
  </si>
  <si>
    <t>24400004-0003</t>
  </si>
  <si>
    <t>TABLA DE MADERA  .20 X 2.50 mts.</t>
  </si>
  <si>
    <t>24400004-0005</t>
  </si>
  <si>
    <t>TABLA DE MADERA  .30 X 2.50 mts.</t>
  </si>
  <si>
    <t>24400005-0001</t>
  </si>
  <si>
    <t>TARIMA</t>
  </si>
  <si>
    <t>24401001-0001</t>
  </si>
  <si>
    <t>PLACA DE FONDO DE MADERA</t>
  </si>
  <si>
    <t>24401001-0002</t>
  </si>
  <si>
    <t>LETRA DE MADERA</t>
  </si>
  <si>
    <t>24401001-0003</t>
  </si>
  <si>
    <t>ESCUDO NACIONAL EN MADERA</t>
  </si>
  <si>
    <t>24401001-0004</t>
  </si>
  <si>
    <t>RAMPA DE MADERA</t>
  </si>
  <si>
    <t>24401001-0005</t>
  </si>
  <si>
    <t>FIBRACEL</t>
  </si>
  <si>
    <t>24401001-0006</t>
  </si>
  <si>
    <t>MOLDURA DE MADERA</t>
  </si>
  <si>
    <t>24401001-0007</t>
  </si>
  <si>
    <t>PALO DE MADERA</t>
  </si>
  <si>
    <t>24401001-0008</t>
  </si>
  <si>
    <t>MARCO PARA PUERTA DE MADERA</t>
  </si>
  <si>
    <t>24401001-0009</t>
  </si>
  <si>
    <t>ESTUCHE DE MADERA</t>
  </si>
  <si>
    <t>24401001-0010</t>
  </si>
  <si>
    <t>TABLERO DE MDF</t>
  </si>
  <si>
    <t>24401001-0011</t>
  </si>
  <si>
    <t>CORTINERO DE MADERA</t>
  </si>
  <si>
    <t>24401001-0012</t>
  </si>
  <si>
    <t>ENTREPAÑO DE MELAMINA</t>
  </si>
  <si>
    <t>24500001-0001</t>
  </si>
  <si>
    <t>PLACA DE CRSITAL</t>
  </si>
  <si>
    <t>CONSUMIBLE-24501</t>
  </si>
  <si>
    <t>24500002-0001</t>
  </si>
  <si>
    <t>VIDRIO ¾ CRISTAL</t>
  </si>
  <si>
    <t>24501001-0001</t>
  </si>
  <si>
    <t>HOJA DE VIDRIO</t>
  </si>
  <si>
    <t>24501001-0002</t>
  </si>
  <si>
    <t>ESPEJO PARA BAÑO</t>
  </si>
  <si>
    <t>24501001-0003</t>
  </si>
  <si>
    <t>VIDRIO FILTRASOL</t>
  </si>
  <si>
    <t>24501001-0004</t>
  </si>
  <si>
    <t>CANCEL DE VIDRIO</t>
  </si>
  <si>
    <t>24501001-0005</t>
  </si>
  <si>
    <t>PUERTA DE CRISTAL</t>
  </si>
  <si>
    <t>24501001-0006</t>
  </si>
  <si>
    <t>PUERTA CORREDIZA DE CRISTAL</t>
  </si>
  <si>
    <t>24501001-0007</t>
  </si>
  <si>
    <t>MARCO DE VIDRIO</t>
  </si>
  <si>
    <t>24501001-0008</t>
  </si>
  <si>
    <t>CRISTAL DIVISORIO</t>
  </si>
  <si>
    <t>24501001-0009</t>
  </si>
  <si>
    <t>CRISTAL FILTRASOL</t>
  </si>
  <si>
    <t>24501001-0010</t>
  </si>
  <si>
    <t>VIDRIO</t>
  </si>
  <si>
    <t>24501001-0011</t>
  </si>
  <si>
    <t>ESPEJO</t>
  </si>
  <si>
    <t>24501001-0012</t>
  </si>
  <si>
    <t>PIPETA DE CRISTAL</t>
  </si>
  <si>
    <t>24501001-0013</t>
  </si>
  <si>
    <t>FRASCO DE CRISTAL</t>
  </si>
  <si>
    <t>24600001-0001</t>
  </si>
  <si>
    <t>ADAPTADOR P/LAMPARA PL 13</t>
  </si>
  <si>
    <t>24600002-0001</t>
  </si>
  <si>
    <t>CINTURON DE PLASTICO (CINCHO P/CABLE ELEC.)</t>
  </si>
  <si>
    <t>24600002-0002</t>
  </si>
  <si>
    <t>GRAPA AISLADA # 3 GALVANIZADA</t>
  </si>
  <si>
    <t>24600003-0001</t>
  </si>
  <si>
    <t>CINTA DE AISLAR (TELA)</t>
  </si>
  <si>
    <t>24600003-0004</t>
  </si>
  <si>
    <t>24600004-0001</t>
  </si>
  <si>
    <t>ALAMBRE DE 2 X 12</t>
  </si>
  <si>
    <t>24600004-0003</t>
  </si>
  <si>
    <t>CABLE DUPLEX 2 X 12</t>
  </si>
  <si>
    <t>24600004-0006</t>
  </si>
  <si>
    <t>CABLE NO. 10</t>
  </si>
  <si>
    <t>24600004-0007</t>
  </si>
  <si>
    <t>CABLE No. 12</t>
  </si>
  <si>
    <t>24600004-0008</t>
  </si>
  <si>
    <t>CABLE NO. 14</t>
  </si>
  <si>
    <t>24600004-0012</t>
  </si>
  <si>
    <t>CABLE THW CAL. 12</t>
  </si>
  <si>
    <t>24600004-0014</t>
  </si>
  <si>
    <t>CABLE TW-08</t>
  </si>
  <si>
    <t>24600004-0015</t>
  </si>
  <si>
    <t>CABLE TW-10</t>
  </si>
  <si>
    <t>24600004-0016</t>
  </si>
  <si>
    <t>CABLE TW-4</t>
  </si>
  <si>
    <t>24600004-0017</t>
  </si>
  <si>
    <t>CABLE UTP NIVEL 5</t>
  </si>
  <si>
    <t>24600004-0018</t>
  </si>
  <si>
    <t>CABLE COAXIAL</t>
  </si>
  <si>
    <t>24600004-0020</t>
  </si>
  <si>
    <t>CABLE MULTIPAR</t>
  </si>
  <si>
    <t>24600004-0022</t>
  </si>
  <si>
    <t>CABLE DE USO RUDO 4 X  6</t>
  </si>
  <si>
    <t>24600004-0028</t>
  </si>
  <si>
    <t>CABLE DE USO RUDO 3X14 AWG ANTIFLAMA</t>
  </si>
  <si>
    <t>24600004-0029</t>
  </si>
  <si>
    <t>CABLES VARIOS CALIBRES</t>
  </si>
  <si>
    <t>24600004-0030</t>
  </si>
  <si>
    <t>CABLE DE AUDIO DE 12 PARES</t>
  </si>
  <si>
    <t>24600004-0032</t>
  </si>
  <si>
    <t>CABLE DE AUDIO CON CONECTOR STEREO 3 1/2</t>
  </si>
  <si>
    <t>24600004-0033</t>
  </si>
  <si>
    <t>CABLE SATA L-TYPE 20 IN</t>
  </si>
  <si>
    <t>24600004-0034</t>
  </si>
  <si>
    <t>CABLE THW CALIBRE 6</t>
  </si>
  <si>
    <t>24600004-0035</t>
  </si>
  <si>
    <t>CABLE USO RUDO DE 3X10 AWG 600VCA</t>
  </si>
  <si>
    <t>24600004-0036</t>
  </si>
  <si>
    <t>CABLES CON ADAPTADOR VARIAS ENTREDAS</t>
  </si>
  <si>
    <t>24600004-0037</t>
  </si>
  <si>
    <t>CABLE 350 MCM</t>
  </si>
  <si>
    <t>24600004-0039</t>
  </si>
  <si>
    <t>CABLE THW CALIBER 10 C/100 MTS</t>
  </si>
  <si>
    <t>24600004-0040</t>
  </si>
  <si>
    <t>CABLE THW CALIBER 12 C/100 MTS</t>
  </si>
  <si>
    <t>24600004-0041</t>
  </si>
  <si>
    <t>CABLE USO RUDO 3X12 C/100 MTS.</t>
  </si>
  <si>
    <t>24600004-0042</t>
  </si>
  <si>
    <t>CABLE USO RUDO 3X10 C/100 MTS.</t>
  </si>
  <si>
    <t>24600004-0043</t>
  </si>
  <si>
    <t>CABLE DE USO RUDO 4X8 C/100 MTS</t>
  </si>
  <si>
    <t>24600004-0044</t>
  </si>
  <si>
    <t>CABLE THW CALIBRE 1/0 600 VCA C/100 MTS</t>
  </si>
  <si>
    <t>24600004-0045</t>
  </si>
  <si>
    <t>CABLE USO RUDO 3X14 C/100</t>
  </si>
  <si>
    <t>24600005-0001</t>
  </si>
  <si>
    <t>ARMELLA</t>
  </si>
  <si>
    <t>24600008-0001</t>
  </si>
  <si>
    <t>BASE P/FOTOCELDA</t>
  </si>
  <si>
    <t>24600009-0001</t>
  </si>
  <si>
    <t>BASE LAMPARA GAS NEON</t>
  </si>
  <si>
    <t>24600009-0002</t>
  </si>
  <si>
    <t>GABINETE P/LAMPARA</t>
  </si>
  <si>
    <t>24600009-0003</t>
  </si>
  <si>
    <t>BASE PARA LAMPARA HEMBRA</t>
  </si>
  <si>
    <t>24600009-0004</t>
  </si>
  <si>
    <t>BASE LAMPARA DE HALOGENO</t>
  </si>
  <si>
    <t>24600010-0001</t>
  </si>
  <si>
    <t>CABLE P/MICROFONO</t>
  </si>
  <si>
    <t>24600010-0002</t>
  </si>
  <si>
    <t>CABLE PARA EXTENSION TEL.</t>
  </si>
  <si>
    <t>24600010-0003</t>
  </si>
  <si>
    <t>CABLE TELEFONICO 2 HILOS</t>
  </si>
  <si>
    <t>24600010-0004</t>
  </si>
  <si>
    <t>CABLE TELEFONICO 4 HILOS</t>
  </si>
  <si>
    <t>24600010-0005</t>
  </si>
  <si>
    <t>CABLE TELEFONICO 6 PARES REF.</t>
  </si>
  <si>
    <t>24600010-0006</t>
  </si>
  <si>
    <t>CABLE TELEFONICO ESPIRAL</t>
  </si>
  <si>
    <t>24600010-0007</t>
  </si>
  <si>
    <t>EXTENSION DE CORRIENTE PARA USO RUDO</t>
  </si>
  <si>
    <t>24600010-0008</t>
  </si>
  <si>
    <t>EXTENSION ELECTRICA  2 mts.</t>
  </si>
  <si>
    <t>24600010-0009</t>
  </si>
  <si>
    <t>EXTENSION ELECTRICA  3 mts.</t>
  </si>
  <si>
    <t>24600010-0010</t>
  </si>
  <si>
    <t>EXTENSION ELECTRICA  4 mts.</t>
  </si>
  <si>
    <t>24600010-0011</t>
  </si>
  <si>
    <t>EXTENSION ELECTRICA  5 mts.</t>
  </si>
  <si>
    <t>24600010-0012</t>
  </si>
  <si>
    <t>EXTENSION ELECTRICA  6 mts.</t>
  </si>
  <si>
    <t>24600010-0013</t>
  </si>
  <si>
    <t>EXTENSION ELECTRICA  8 mts.</t>
  </si>
  <si>
    <t>24600010-0014</t>
  </si>
  <si>
    <t>EXTENSION ELECTRICA 10 mts.</t>
  </si>
  <si>
    <t>24600011-0001</t>
  </si>
  <si>
    <t>CABLE POT</t>
  </si>
  <si>
    <t>24600011-0002</t>
  </si>
  <si>
    <t>HILILLO DE PLASTICO</t>
  </si>
  <si>
    <t>24600012-0001</t>
  </si>
  <si>
    <t>BASE ELCON</t>
  </si>
  <si>
    <t>24600012-0004</t>
  </si>
  <si>
    <t>CAJA CONDULET 1/2</t>
  </si>
  <si>
    <t>24600012-0005</t>
  </si>
  <si>
    <t>CAJA CONDULET 3/4</t>
  </si>
  <si>
    <t>24600012-0006</t>
  </si>
  <si>
    <t>CAJA CONDULET CP 1/2</t>
  </si>
  <si>
    <t>24600012-0008</t>
  </si>
  <si>
    <t>CAJA CONDULET FREE 1/2</t>
  </si>
  <si>
    <t>24600012-0009</t>
  </si>
  <si>
    <t>CAJA CONDULET LB 1</t>
  </si>
  <si>
    <t>24600012-0010</t>
  </si>
  <si>
    <t>CAJA CONDULET LB 2</t>
  </si>
  <si>
    <t>24600012-0011</t>
  </si>
  <si>
    <t>CANALETA P/REGISTRO ELECTRICO</t>
  </si>
  <si>
    <t>24600012-0012</t>
  </si>
  <si>
    <t>CENTRO DE CARGA DE 2 VENTANAS</t>
  </si>
  <si>
    <t>24600012-0013</t>
  </si>
  <si>
    <t>CENTRO DE CARGA PARA PASTILLA TERMICA</t>
  </si>
  <si>
    <t>24600012-0014</t>
  </si>
  <si>
    <t>CHALUPAS (CAJAS REGISTRO)</t>
  </si>
  <si>
    <t>24600012-0017</t>
  </si>
  <si>
    <t>TRANSFORMADOR 110W. 12V.</t>
  </si>
  <si>
    <t>24600012-0020</t>
  </si>
  <si>
    <t>CAJA PANDUIT (REDES DE COMPUTO)</t>
  </si>
  <si>
    <t>24600012-0021</t>
  </si>
  <si>
    <t>TRANSFORMADOR DE 12V PARA LAMPARA DE HALÓGENO DE 12V</t>
  </si>
  <si>
    <t>24600013-0001</t>
  </si>
  <si>
    <t>CAPACITOR ELECTRICO O ELECTRONICO</t>
  </si>
  <si>
    <t>24600015-0001</t>
  </si>
  <si>
    <t>CLAVIJA DE REDONDO A PLANO</t>
  </si>
  <si>
    <t>24600015-0002</t>
  </si>
  <si>
    <t>CLAVIJA DE SEGURIDAD TRIFASICA</t>
  </si>
  <si>
    <t>24600015-0003</t>
  </si>
  <si>
    <t>CLAVIJA ELECTRICA</t>
  </si>
  <si>
    <t>24600015-0004</t>
  </si>
  <si>
    <t>CLAVIJA METALICA MONOFASICA</t>
  </si>
  <si>
    <t>24600015-0005</t>
  </si>
  <si>
    <t>CLAVIJA POLARIZADA</t>
  </si>
  <si>
    <t>24600015-0006</t>
  </si>
  <si>
    <t>CLAVIJA TRIPLE (LADRON)</t>
  </si>
  <si>
    <t>24600016-0001</t>
  </si>
  <si>
    <t>ARRANCADOR CON CONDENSADOR P/SLIM</t>
  </si>
  <si>
    <t>24600017-0001</t>
  </si>
  <si>
    <t>CODO CONDUIT DE 2</t>
  </si>
  <si>
    <t>24600017-0002</t>
  </si>
  <si>
    <t>CONECTOR 1/2 (PARA TUBERIA ELECTRICA)</t>
  </si>
  <si>
    <t>24600017-0003</t>
  </si>
  <si>
    <t>CONECTOR 3/4 (PARA TUBERIA ELECTRICA)</t>
  </si>
  <si>
    <t>24600017-0006</t>
  </si>
  <si>
    <t>CONECTOR PARA LIQUALITE RECTO LT/125 DE 1</t>
  </si>
  <si>
    <t>24600017-0009</t>
  </si>
  <si>
    <t>CONVERTIDOR TRIFASICO</t>
  </si>
  <si>
    <t>24600017-0010</t>
  </si>
  <si>
    <t>COPLE CONDUIT DE 2</t>
  </si>
  <si>
    <t>24600017-0011</t>
  </si>
  <si>
    <t>DIVISOR DE 3 VIAS</t>
  </si>
  <si>
    <t>24600017-0012</t>
  </si>
  <si>
    <t>TUBERIA CONDUIT Y SUS ACCESORIOS</t>
  </si>
  <si>
    <t>24600017-0013</t>
  </si>
  <si>
    <t>TUBO CONDUIT DE 1</t>
  </si>
  <si>
    <t>24600017-0014</t>
  </si>
  <si>
    <t>TUBO CONDUIT DE 1/2</t>
  </si>
  <si>
    <t>24600017-0016</t>
  </si>
  <si>
    <t>TUBO CONDUIT DE 2</t>
  </si>
  <si>
    <t>24600017-0019</t>
  </si>
  <si>
    <t>CAJA GALVANIZADA CONDUIT</t>
  </si>
  <si>
    <t>24600017-0020</t>
  </si>
  <si>
    <t>CONECTOR P/TUBO CONDUIT</t>
  </si>
  <si>
    <t>24600017-0021</t>
  </si>
  <si>
    <t>CONECTOR ELECTRICO</t>
  </si>
  <si>
    <t>24600017-0022</t>
  </si>
  <si>
    <t>PROTECTOR DE PLUG RJ45</t>
  </si>
  <si>
    <t>24600017-0023</t>
  </si>
  <si>
    <t>BOOSTER PARA ANTENA DE CUATRO SALIDAS</t>
  </si>
  <si>
    <t>24600017-0025</t>
  </si>
  <si>
    <t>INTERRUPTOR TERMOMAGNETICO DE 2X20A</t>
  </si>
  <si>
    <t>24600017-0026</t>
  </si>
  <si>
    <t>INTERRUPTOR TERMOMAGNETICO DE 2X32A</t>
  </si>
  <si>
    <t>24600017-0028</t>
  </si>
  <si>
    <t>INTERRUPTOR TERMOMAGNETICO DE 3X63A</t>
  </si>
  <si>
    <t>24600017-0031</t>
  </si>
  <si>
    <t>INTERRUPTOR TERMOMAGNETICO DE 1X20A</t>
  </si>
  <si>
    <t>24600017-0032</t>
  </si>
  <si>
    <t>CONTACTO DE MEDIA VUELTA FIJO</t>
  </si>
  <si>
    <t>24600017-0033</t>
  </si>
  <si>
    <t>INTERRUPTOR TERMOMAGNETICO DE 3X70A</t>
  </si>
  <si>
    <t>24600017-0037</t>
  </si>
  <si>
    <t>ZAPATA DE OJILLO CERRADO PARA CABLE DE 10AWG 3/16</t>
  </si>
  <si>
    <t>24600017-0038</t>
  </si>
  <si>
    <t>ZAPATA DE OJILLO PONCHABLE PARA CABLE DE 350 MCM ½"</t>
  </si>
  <si>
    <t>24600017-0039</t>
  </si>
  <si>
    <t>SOPORTE DE ALUMINIO A MURO PARA CABLE DE 8 ESPACIOS</t>
  </si>
  <si>
    <t>24600017-0040</t>
  </si>
  <si>
    <t>ZAPATA MECANICA DE ALUMINIO PARA CUATRO CONDUCTORES DE 400 MCM CAT. ZMCE4-600-4</t>
  </si>
  <si>
    <t>24600017-0041</t>
  </si>
  <si>
    <t>CONTACTO MARCA LEVITON CON CONEXIÓN A TIERRA</t>
  </si>
  <si>
    <t>24600018-0001</t>
  </si>
  <si>
    <t>APAGADOR</t>
  </si>
  <si>
    <t>24600018-0003</t>
  </si>
  <si>
    <t>CONTACTO DOBLE BAQUELITA</t>
  </si>
  <si>
    <t>24600018-0004</t>
  </si>
  <si>
    <t>CONTACTO POLARIZADO</t>
  </si>
  <si>
    <t>24600018-0005</t>
  </si>
  <si>
    <t>CONTACTO QUINCIÑO</t>
  </si>
  <si>
    <t>24600018-0006</t>
  </si>
  <si>
    <t>CONTACTO TOMACORRIENTE</t>
  </si>
  <si>
    <t>24600018-0007</t>
  </si>
  <si>
    <t>CONTACTO TRIPE DE PLASTICO</t>
  </si>
  <si>
    <t>24600018-0009</t>
  </si>
  <si>
    <t>SWITCH AUTOMATICO</t>
  </si>
  <si>
    <t>24600018-0010</t>
  </si>
  <si>
    <t>TAPA CIEGA</t>
  </si>
  <si>
    <t>24600018-0011</t>
  </si>
  <si>
    <t>TAPA CONTACTO UNA VENTANA</t>
  </si>
  <si>
    <t>24600018-0012</t>
  </si>
  <si>
    <t>TAPA CONTACTO DOS VENTANAS</t>
  </si>
  <si>
    <t>24600018-0013</t>
  </si>
  <si>
    <t>TAPA CONTACTO TRES VENTANAS</t>
  </si>
  <si>
    <t>24600018-0014</t>
  </si>
  <si>
    <t>CONTACTO MULTIPLE SIN SUPRESOR DE PICOS</t>
  </si>
  <si>
    <t>24600018-0015</t>
  </si>
  <si>
    <t>MULTICONTACTO C/6 C/FUSIBLE</t>
  </si>
  <si>
    <t>24600018-0018</t>
  </si>
  <si>
    <t>CONTACTO MULTIPLE C/SUPRESOR DE PICOS</t>
  </si>
  <si>
    <t>24600018-0019</t>
  </si>
  <si>
    <t>CONTACTO POLARIZADO DUPLEX</t>
  </si>
  <si>
    <t>24600018-0020</t>
  </si>
  <si>
    <t>TAPA PARA CONTACTO POLARIZADO DUPLEX</t>
  </si>
  <si>
    <t>24600018-0023</t>
  </si>
  <si>
    <t>APAGADORES QUINZIÑO TRADICIONAL</t>
  </si>
  <si>
    <t>24600018-0024</t>
  </si>
  <si>
    <t>CHASIS Y TAPA PARA APAGADORES P/ UNA UNIDAD</t>
  </si>
  <si>
    <t>24600018-0025</t>
  </si>
  <si>
    <t>CHASIS Y TAPA PARA APAGADORES P/ DOS UNIDADES</t>
  </si>
  <si>
    <t>24600018-0026</t>
  </si>
  <si>
    <t>APAGADOR SENCILLO LINEA MODUS MODELO E2001BN</t>
  </si>
  <si>
    <t>24600018-0027</t>
  </si>
  <si>
    <t>CONTACTO INDUSTRIAL NEMA L6-30R  CAT 6CWR-6-30R</t>
  </si>
  <si>
    <t>24600019-0001</t>
  </si>
  <si>
    <t>DIADEMA TELEFONISTA</t>
  </si>
  <si>
    <t>24600020-0002</t>
  </si>
  <si>
    <t>BALASTRA 1 X 38 w.</t>
  </si>
  <si>
    <t>24600020-0004</t>
  </si>
  <si>
    <t>BALASTRA 1 X 75 w.</t>
  </si>
  <si>
    <t>24600020-0005</t>
  </si>
  <si>
    <t>BALASTRA 2 X 20 w.</t>
  </si>
  <si>
    <t>24600020-0006</t>
  </si>
  <si>
    <t>BALASTRA 2 X 38 w.</t>
  </si>
  <si>
    <t>24600020-0007</t>
  </si>
  <si>
    <t>BALASTRA 2 X 39 w.</t>
  </si>
  <si>
    <t>24600020-0008</t>
  </si>
  <si>
    <t>BALASTRA 2 X 40 w.</t>
  </si>
  <si>
    <t>24600020-0009</t>
  </si>
  <si>
    <t>BALASTRA 2 X 74 w.</t>
  </si>
  <si>
    <t>24600020-0010</t>
  </si>
  <si>
    <t>BALASTRA 2 X 75 w. T/12</t>
  </si>
  <si>
    <t>24600020-0011</t>
  </si>
  <si>
    <t>BALASTRO 2 X 75 w.+B15</t>
  </si>
  <si>
    <t>24600020-0012</t>
  </si>
  <si>
    <t>BALASTRAS O BALASTROS</t>
  </si>
  <si>
    <t>24600020-0015</t>
  </si>
  <si>
    <t>BALASTRA 2X39 WATTS AFP 60C 127 VCA</t>
  </si>
  <si>
    <t>24600020-0017</t>
  </si>
  <si>
    <t>BALASTRA 2X75 WATTS AFP 60C 127 VCA</t>
  </si>
  <si>
    <t>24600020-0019</t>
  </si>
  <si>
    <t>BALASTRA 3 X 32</t>
  </si>
  <si>
    <t>24600020-0020</t>
  </si>
  <si>
    <t>CHAROLA DE ALUMINIO DE 9"X6"</t>
  </si>
  <si>
    <t>24600020-0021</t>
  </si>
  <si>
    <t>BALASTRA 2X59 W 127V T-8</t>
  </si>
  <si>
    <t>24600020-0022</t>
  </si>
  <si>
    <t>BALASTRA 2X32 W 127V T-8</t>
  </si>
  <si>
    <t>24600020-0023</t>
  </si>
  <si>
    <t>BALASTRA 2X17W 127V T8</t>
  </si>
  <si>
    <t>24600022-0001</t>
  </si>
  <si>
    <t>BATERIA P/REGULADOR DE CORRIENTE</t>
  </si>
  <si>
    <t>24600022-0002</t>
  </si>
  <si>
    <t>ELIMINADOR DE CORRIENTE</t>
  </si>
  <si>
    <t>24600022-0003</t>
  </si>
  <si>
    <t>ELIMINADOR DE BATERÍA PARA PAD DE FIRMA</t>
  </si>
  <si>
    <t>24600022-0004</t>
  </si>
  <si>
    <t>ELIMINADOR DE BATERÍA PARA ESCANER DE HUELLA</t>
  </si>
  <si>
    <t>24600022-0005</t>
  </si>
  <si>
    <t>CARGADOR DE BATERIAS AAA</t>
  </si>
  <si>
    <t>24600023-0002</t>
  </si>
  <si>
    <t>RIEL P/BASE DE FOCO T/SPOT</t>
  </si>
  <si>
    <t>24600024-0001</t>
  </si>
  <si>
    <t>ADAPTADOR TELEFONICO</t>
  </si>
  <si>
    <t>24600024-0002</t>
  </si>
  <si>
    <t>CAJA DE REG. TELEFONICO (ROSETA)</t>
  </si>
  <si>
    <t>24600024-0004</t>
  </si>
  <si>
    <t>CONECTOR RJ-11 4 PIN</t>
  </si>
  <si>
    <t>24600024-0006</t>
  </si>
  <si>
    <t>DIADEMA TELEFONICA</t>
  </si>
  <si>
    <t>24600024-0007</t>
  </si>
  <si>
    <t>JACKS DE SONIDO</t>
  </si>
  <si>
    <t>24600024-0008</t>
  </si>
  <si>
    <t>PLUG  (CONECTOR TELEFONICO)</t>
  </si>
  <si>
    <t>24600024-0009</t>
  </si>
  <si>
    <t>PLUG  METALICO</t>
  </si>
  <si>
    <t>24600024-0013</t>
  </si>
  <si>
    <t>CONECTOR RJ-45 8 PIN</t>
  </si>
  <si>
    <t>24600024-0014</t>
  </si>
  <si>
    <t>CONECTOR RJ-9 4 PIN</t>
  </si>
  <si>
    <t>24600024-0015</t>
  </si>
  <si>
    <t>CONECTOR CANON PARA AUDIO MACHO XLR3</t>
  </si>
  <si>
    <t>24600025-0001</t>
  </si>
  <si>
    <t>FOCO BOMBILLA</t>
  </si>
  <si>
    <t>24600025-0002</t>
  </si>
  <si>
    <t>FOCO DE  25 w.</t>
  </si>
  <si>
    <t>24600025-0003</t>
  </si>
  <si>
    <t>FOCO DE  40 w.</t>
  </si>
  <si>
    <t>24600025-0004</t>
  </si>
  <si>
    <t>FOCO DE  50 w.</t>
  </si>
  <si>
    <t>24600025-0005</t>
  </si>
  <si>
    <t>FOCO DE  60 w.</t>
  </si>
  <si>
    <t>24600025-0006</t>
  </si>
  <si>
    <t>FOCO DE  75 w.</t>
  </si>
  <si>
    <t>24600025-0007</t>
  </si>
  <si>
    <t>FOCO DE 100 w.</t>
  </si>
  <si>
    <t>24600025-0010</t>
  </si>
  <si>
    <t>FOCO DE LUZ DE DIA (P/RESTIRADOR)</t>
  </si>
  <si>
    <t>24600025-0011</t>
  </si>
  <si>
    <t>FOCO DE PELLISCO P/REFLECTOR</t>
  </si>
  <si>
    <t>24600025-0012</t>
  </si>
  <si>
    <t>FOCO MINIATURA 6 V. 3 W.</t>
  </si>
  <si>
    <t>24600025-0013</t>
  </si>
  <si>
    <t>FOCO PARA INTEMPERIE</t>
  </si>
  <si>
    <t>24600025-0015</t>
  </si>
  <si>
    <t>FOCO REFLECTOR 300 w.</t>
  </si>
  <si>
    <t>24600025-0016</t>
  </si>
  <si>
    <t>FOCO SPOT</t>
  </si>
  <si>
    <t>24600025-0019</t>
  </si>
  <si>
    <t>LAMPARA CIRCULAR DE 32 WATTS</t>
  </si>
  <si>
    <t>24600025-0020</t>
  </si>
  <si>
    <t>REPUESTO PARA LAMPARA DE 22 WATTS</t>
  </si>
  <si>
    <t>24600025-0021</t>
  </si>
  <si>
    <t>FOCO AHORRADOR DE ENERGIA EN ESPIRAL</t>
  </si>
  <si>
    <t>24600026-0003</t>
  </si>
  <si>
    <t>FUSIBLE DE 04 amp.</t>
  </si>
  <si>
    <t>24600026-0004</t>
  </si>
  <si>
    <t>FUSIBLE DE 05 amp.</t>
  </si>
  <si>
    <t>24600026-0007</t>
  </si>
  <si>
    <t>FUSIBLE DE 30 amp.</t>
  </si>
  <si>
    <t>24600026-0008</t>
  </si>
  <si>
    <t>FUSIBLE DE 60 amp.</t>
  </si>
  <si>
    <t>24600026-0009</t>
  </si>
  <si>
    <t>FUSIBLE ELECTRICO ALTA TENSION</t>
  </si>
  <si>
    <t>24600026-0012</t>
  </si>
  <si>
    <t>FILAMENTO DE  500 W.</t>
  </si>
  <si>
    <t>24600027-0001</t>
  </si>
  <si>
    <t>INTERRUPTOR DE SEGURIDAD</t>
  </si>
  <si>
    <t>24600027-0002</t>
  </si>
  <si>
    <t>INTERRUPTOR QUINZIÑO</t>
  </si>
  <si>
    <t>24600027-0003</t>
  </si>
  <si>
    <t>INTERRUPTOR TERMOMAGNETICO QO 1 X 20</t>
  </si>
  <si>
    <t>24600027-0004</t>
  </si>
  <si>
    <t>INTERRUPTOR TERMOMAGNETICO QO-120</t>
  </si>
  <si>
    <t>24600027-0005</t>
  </si>
  <si>
    <t>INTERRUPTOR TERMOMAGNETICO QO-130</t>
  </si>
  <si>
    <t>24600027-0006</t>
  </si>
  <si>
    <t>INTERRUPTOR TERMOMAGNETICO QO-140</t>
  </si>
  <si>
    <t>24600027-0009</t>
  </si>
  <si>
    <t>INTERRUPTOR TERMOMAGNETICO 3 X 170</t>
  </si>
  <si>
    <t>24600027-0010</t>
  </si>
  <si>
    <t>INTERRUPTOR TERMOMAGNETICO 3 X 225</t>
  </si>
  <si>
    <t>24600027-0012</t>
  </si>
  <si>
    <t>INTERRUPTOR TERMOMAGNETICO CON GABINETE DE 1000 AMP CAT MAL361000 C/GABINETE CAT. MA1000SMX</t>
  </si>
  <si>
    <t>24600027-0013</t>
  </si>
  <si>
    <t>INTERRUPTOR TERMOMAGNETICO TIPO QO 3X50 A</t>
  </si>
  <si>
    <t>24600027-0014</t>
  </si>
  <si>
    <t>INTERRUPTOR TERMOMAGNETICO TIPO QO 2X50A</t>
  </si>
  <si>
    <t>24600028-0001</t>
  </si>
  <si>
    <t>REFLECTOR DE CUARZO</t>
  </si>
  <si>
    <t>24600029-0001</t>
  </si>
  <si>
    <t>FOTOCELDAS 100 v.</t>
  </si>
  <si>
    <t>24600029-0002</t>
  </si>
  <si>
    <t>LAMPARA   20 w.</t>
  </si>
  <si>
    <t>24600029-0003</t>
  </si>
  <si>
    <t>LAMPARA   38 w.</t>
  </si>
  <si>
    <t>24600029-0004</t>
  </si>
  <si>
    <t>LAMPARA   39 w.</t>
  </si>
  <si>
    <t>24600029-0005</t>
  </si>
  <si>
    <t>LAMPARA   40 w.</t>
  </si>
  <si>
    <t>24600029-0006</t>
  </si>
  <si>
    <t>LAMPARA   55 w.</t>
  </si>
  <si>
    <t>24600029-0007</t>
  </si>
  <si>
    <t>LAMPARA   74 w.</t>
  </si>
  <si>
    <t>24600029-0008</t>
  </si>
  <si>
    <t>LAMPARA   75 w.</t>
  </si>
  <si>
    <t>24600029-0011</t>
  </si>
  <si>
    <t>LAMPARA (FOCO) PARA DIGITALIZADORA</t>
  </si>
  <si>
    <t>24600029-0012</t>
  </si>
  <si>
    <t>LAMPARA AHORRADORA TIPO BALA</t>
  </si>
  <si>
    <t>24600029-0013</t>
  </si>
  <si>
    <t>LAMPARA ARBOTANTE</t>
  </si>
  <si>
    <t>24600029-0014</t>
  </si>
  <si>
    <t>LAMPARA CIRCULAR 22 w.</t>
  </si>
  <si>
    <t>24600029-0015</t>
  </si>
  <si>
    <t>LAMPARA DE GABINETE 2 X 75 w.</t>
  </si>
  <si>
    <t>24600029-0016</t>
  </si>
  <si>
    <t>LAMPARA DE LARGA DURACION</t>
  </si>
  <si>
    <t>24600029-0018</t>
  </si>
  <si>
    <t>LAMPARA ELECTRICA</t>
  </si>
  <si>
    <t>24600029-0019</t>
  </si>
  <si>
    <t>LAMPARA FLUORESCENTE PL 13</t>
  </si>
  <si>
    <t>24600029-0020</t>
  </si>
  <si>
    <t>LAMPARA PARA PROYECTOR DE ACETATOS</t>
  </si>
  <si>
    <t>24600029-0021</t>
  </si>
  <si>
    <t>LAMPARA TUBO CUARZO</t>
  </si>
  <si>
    <t>24600029-0023</t>
  </si>
  <si>
    <t>LAMPARA DE HALOGENO 50 W.</t>
  </si>
  <si>
    <t>24600029-0025</t>
  </si>
  <si>
    <t>LAMPARA DE GABINETE 2 X 39 w.</t>
  </si>
  <si>
    <t>24600029-0027</t>
  </si>
  <si>
    <t>LAMPARA   60 w.</t>
  </si>
  <si>
    <t>24600029-0028</t>
  </si>
  <si>
    <t>LAMPARA   21 w.</t>
  </si>
  <si>
    <t>24600029-0029</t>
  </si>
  <si>
    <t>LAMPARA DE HALOGENO 750 W.</t>
  </si>
  <si>
    <t>24600029-0030</t>
  </si>
  <si>
    <t>FOTOCELDA 1500 W.</t>
  </si>
  <si>
    <t>24600029-0031</t>
  </si>
  <si>
    <t>LAMPARA TUBULAR DE 39 WATTS</t>
  </si>
  <si>
    <t>24600029-0032</t>
  </si>
  <si>
    <t>LAMPARA TUBULAR DE 75 WATTS</t>
  </si>
  <si>
    <t>24600029-0034</t>
  </si>
  <si>
    <t>LAMPARAS DE HALOGENO DE 50 WATTS</t>
  </si>
  <si>
    <t>24600029-0036</t>
  </si>
  <si>
    <t>LAMPARA AHORRADORA DE 26W DE 2 PINES PL-C</t>
  </si>
  <si>
    <t>24600029-0037</t>
  </si>
  <si>
    <t>TUBO FLUORESCENTE 17W T-8 LUZ DE DIA</t>
  </si>
  <si>
    <t>24600029-0038</t>
  </si>
  <si>
    <t>LAMPARA ESPIRAL LUZ DE DIA 23W</t>
  </si>
  <si>
    <t>24600029-0039</t>
  </si>
  <si>
    <t>FOCO ESPIRAL 23W LUZ DE DIA E-26</t>
  </si>
  <si>
    <t>24600029-0040</t>
  </si>
  <si>
    <t>LAMPARA TUBULAR TIPO T12 30W</t>
  </si>
  <si>
    <t>24600029-0041</t>
  </si>
  <si>
    <t>LAMPARA DE HALOGENO 12 V/50W</t>
  </si>
  <si>
    <t>24600029-0042</t>
  </si>
  <si>
    <t>LAMPARA FLUORECENTE  TE-20W/4100K, 127V 60HZ</t>
  </si>
  <si>
    <t>24600029-0043</t>
  </si>
  <si>
    <t>LAMPARA ESPIRAL HEL-13W/65, 127V BASE E26</t>
  </si>
  <si>
    <t>24600029-0044</t>
  </si>
  <si>
    <t>LAMPARA FLUORECENTE  MINI ESPIRAL  113W-4100K</t>
  </si>
  <si>
    <t>24600029-0045</t>
  </si>
  <si>
    <t>REFLECTOR INCANDECENTE</t>
  </si>
  <si>
    <t>24600030-0002</t>
  </si>
  <si>
    <t>PASTILLA TERMICA   2 X 20  2 FASES</t>
  </si>
  <si>
    <t>24600030-0004</t>
  </si>
  <si>
    <t>PASTILLA TERMICA  20 amp.</t>
  </si>
  <si>
    <t>24600030-0005</t>
  </si>
  <si>
    <t>PASTILLA TERMICA  30 amp.</t>
  </si>
  <si>
    <t>24600030-0006</t>
  </si>
  <si>
    <t>PASTILLA TERMICA  30 amp. 2 FASES</t>
  </si>
  <si>
    <t>24600030-0007</t>
  </si>
  <si>
    <t>PASTILLA TERMICA  40 amp. 1 FASE</t>
  </si>
  <si>
    <t>24600030-0009</t>
  </si>
  <si>
    <t>PASTILLA TERMICA 100 amp.</t>
  </si>
  <si>
    <t>24600031-0001</t>
  </si>
  <si>
    <t>PILA AA</t>
  </si>
  <si>
    <t>24600031-0002</t>
  </si>
  <si>
    <t>PILA AAA</t>
  </si>
  <si>
    <t>24600031-0003</t>
  </si>
  <si>
    <t>PILA  D  6 VOLTS</t>
  </si>
  <si>
    <t>24600031-0004</t>
  </si>
  <si>
    <t>PILA GRANDE</t>
  </si>
  <si>
    <t>24600031-0005</t>
  </si>
  <si>
    <t>PILA MEDIANA</t>
  </si>
  <si>
    <t>24600031-0006</t>
  </si>
  <si>
    <t>PILA 2 CR-5M</t>
  </si>
  <si>
    <t>24600031-0007</t>
  </si>
  <si>
    <t>PILA 9 VOLTS</t>
  </si>
  <si>
    <t>24600031-0008</t>
  </si>
  <si>
    <t>PILA CR 123A</t>
  </si>
  <si>
    <t>24600031-0009</t>
  </si>
  <si>
    <t>PILA P/CAMARA FOTOGR.6V 2CR-5 LITIO</t>
  </si>
  <si>
    <t>24600031-0011</t>
  </si>
  <si>
    <t>PILA PARA CAMARA</t>
  </si>
  <si>
    <t>24600031-0014</t>
  </si>
  <si>
    <t>PILA SELLADA 12 VLTS. 26 AH PARA UPS</t>
  </si>
  <si>
    <t>24600031-0015</t>
  </si>
  <si>
    <t>PILA RECARGABLE AA</t>
  </si>
  <si>
    <t>24600031-0016</t>
  </si>
  <si>
    <t>PILA RECARGABLE D</t>
  </si>
  <si>
    <t>24600031-0017</t>
  </si>
  <si>
    <t>PILA PARA COMPUTADORA</t>
  </si>
  <si>
    <t>24600031-0018</t>
  </si>
  <si>
    <t>BATERIA PARA UP'S</t>
  </si>
  <si>
    <t>24600031-0019</t>
  </si>
  <si>
    <t>PILA RECARGABLE AAA</t>
  </si>
  <si>
    <t>24600031-0020</t>
  </si>
  <si>
    <t>PILA RECARGABLE DE 9 VOLTIOS TIPO CUADRADA</t>
  </si>
  <si>
    <t>24600031-0021</t>
  </si>
  <si>
    <t>PILA PARA  PDA</t>
  </si>
  <si>
    <t>24600032-0001</t>
  </si>
  <si>
    <t>PLACA (MAT. ELECTRICO)</t>
  </si>
  <si>
    <t>24600033-0001</t>
  </si>
  <si>
    <t>CAJA METALICA 2 X 4 (PORTA FUSIBLES)</t>
  </si>
  <si>
    <t>24600033-0002</t>
  </si>
  <si>
    <t>PORTA FUSIBLE ALTA TENSION</t>
  </si>
  <si>
    <t>24600034-0002</t>
  </si>
  <si>
    <t>INDICADOR ELECTRONICO</t>
  </si>
  <si>
    <t>24600035-0001</t>
  </si>
  <si>
    <t>SOCKET LADRON TRIPLE</t>
  </si>
  <si>
    <t>24600035-0002</t>
  </si>
  <si>
    <t>SOCKET PARED DE PORCELANA</t>
  </si>
  <si>
    <t>24600035-0003</t>
  </si>
  <si>
    <t>SOCKET</t>
  </si>
  <si>
    <t>24600036-0001</t>
  </si>
  <si>
    <t>SOLDADURA DE ESTAÑO</t>
  </si>
  <si>
    <t>24600036-0002</t>
  </si>
  <si>
    <t>SOLDADURA ELECTRICA</t>
  </si>
  <si>
    <t>24600036-0003</t>
  </si>
  <si>
    <t>24600038-0001</t>
  </si>
  <si>
    <t>PASTA PARA SOLDAR</t>
  </si>
  <si>
    <t>24600039-0001</t>
  </si>
  <si>
    <t>TIMBRE O ZUMBADOR</t>
  </si>
  <si>
    <t>24600040-0001</t>
  </si>
  <si>
    <t>TUBO DE NEON 4</t>
  </si>
  <si>
    <t>24600040-0004</t>
  </si>
  <si>
    <t>TUBO CURVOLINE 32 WATTS T-8</t>
  </si>
  <si>
    <t>24600040-0005</t>
  </si>
  <si>
    <t>LAMPARA CURVALUM 40 WATTS</t>
  </si>
  <si>
    <t>24600040-0006</t>
  </si>
  <si>
    <t>TUBO SLIM LINE LUZ DE DIA DE 32W W-12 CAT. F48- T12/SS/865</t>
  </si>
  <si>
    <t>24600040-0007</t>
  </si>
  <si>
    <t>TUBO CURVALUM 32W LUZ DE DIA</t>
  </si>
  <si>
    <t>24600040-0008</t>
  </si>
  <si>
    <t>CAMPANA SR-60</t>
  </si>
  <si>
    <t>24600040-0009</t>
  </si>
  <si>
    <t>CENTRO DE CARGA TRIFASICO</t>
  </si>
  <si>
    <t>24600040-0010</t>
  </si>
  <si>
    <t>COLLARIN PLASTICO</t>
  </si>
  <si>
    <t>24600040-0011</t>
  </si>
  <si>
    <t>CONECTOR TIPO F COAXIAL</t>
  </si>
  <si>
    <t>24600040-0012</t>
  </si>
  <si>
    <t>CONTACTO REGULADO</t>
  </si>
  <si>
    <t>24600040-0013</t>
  </si>
  <si>
    <t>DIFUSOR PARA ILUMINARIA</t>
  </si>
  <si>
    <t>24600040-0014</t>
  </si>
  <si>
    <t>FOCO DE HALOGENO</t>
  </si>
  <si>
    <t>24600040-0015</t>
  </si>
  <si>
    <t>FOTOCELDA</t>
  </si>
  <si>
    <t>24600040-0016</t>
  </si>
  <si>
    <t>INTERRUPTOR TERMOMAGNETICO QO-3X100</t>
  </si>
  <si>
    <t>24600040-0017</t>
  </si>
  <si>
    <t>LAMPARA 13W</t>
  </si>
  <si>
    <t>24600040-0019</t>
  </si>
  <si>
    <t>LAMPARA CON ADAPTADOR MAG</t>
  </si>
  <si>
    <t>24600040-0020</t>
  </si>
  <si>
    <t>LAMPARA 26W</t>
  </si>
  <si>
    <t>24600040-0022</t>
  </si>
  <si>
    <t>LAMPARA FLUORESCENTE</t>
  </si>
  <si>
    <t>24600040-0023</t>
  </si>
  <si>
    <t>LAMPARA FLUORESCENTE EN ESPIRAL</t>
  </si>
  <si>
    <t>24600040-0024</t>
  </si>
  <si>
    <t>LAMPARA FLUORESCENTE TRIPLE</t>
  </si>
  <si>
    <t>24600040-0025</t>
  </si>
  <si>
    <t>LAMPARA HALOGENA</t>
  </si>
  <si>
    <t>24600040-0028</t>
  </si>
  <si>
    <t>LAMPARA DE PORCELANA</t>
  </si>
  <si>
    <t>24600040-0029</t>
  </si>
  <si>
    <t>PORTA-LAMPARA</t>
  </si>
  <si>
    <t>24600040-0030</t>
  </si>
  <si>
    <t>REDUCCION DE MOGUL</t>
  </si>
  <si>
    <t>24600040-0031</t>
  </si>
  <si>
    <t>TUBO FLUORESCENTE</t>
  </si>
  <si>
    <t>24600040-0032</t>
  </si>
  <si>
    <t>CONVERTIDOR AUDIO D/A</t>
  </si>
  <si>
    <t>24600040-0033</t>
  </si>
  <si>
    <t>CONVERTIDOR AUDIO A/D</t>
  </si>
  <si>
    <t>24600040-0034</t>
  </si>
  <si>
    <t>MODULO BNC DE AUDIO BALANCEADO</t>
  </si>
  <si>
    <t>24600040-0035</t>
  </si>
  <si>
    <t>MODULO BNC DE VIDEO</t>
  </si>
  <si>
    <t>24600040-0036</t>
  </si>
  <si>
    <t>SINCRONIZADOR SD/HD</t>
  </si>
  <si>
    <t>24600040-0037</t>
  </si>
  <si>
    <t>CONVERTIDOR DE VIDEO HD/SD</t>
  </si>
  <si>
    <t>24600040-0038</t>
  </si>
  <si>
    <t>CONVERTIDOR DE VIDEO SD/HD</t>
  </si>
  <si>
    <t>24600040-0039</t>
  </si>
  <si>
    <t>SUBMODULO PARA CHASIS</t>
  </si>
  <si>
    <t>24600040-0044</t>
  </si>
  <si>
    <t>GLOBO ROJO TEMPLADO PARA LUMINARIA DE OBSTRUCCION</t>
  </si>
  <si>
    <t>24600040-0045</t>
  </si>
  <si>
    <t>AMPLIFICADOR DE SEÑAL</t>
  </si>
  <si>
    <t>24601001-0001</t>
  </si>
  <si>
    <t>CABLE DE INTERCONEXION UTP CON CONECTORES</t>
  </si>
  <si>
    <t>24601001-0002</t>
  </si>
  <si>
    <t>RECEPTACULO</t>
  </si>
  <si>
    <t>24601001-0003</t>
  </si>
  <si>
    <t>LAMPARA DE MANO</t>
  </si>
  <si>
    <t>24601001-0004</t>
  </si>
  <si>
    <t>PILA ALCALINA C</t>
  </si>
  <si>
    <t>24601001-0005</t>
  </si>
  <si>
    <t>BATERIAS PARA RADIO</t>
  </si>
  <si>
    <t>24601001-0007</t>
  </si>
  <si>
    <t>CABLE UTP</t>
  </si>
  <si>
    <t>24601001-0008</t>
  </si>
  <si>
    <t>CANALETA DE PVC</t>
  </si>
  <si>
    <t>24601001-0009</t>
  </si>
  <si>
    <t>CANALETA DE ALUMINIO</t>
  </si>
  <si>
    <t>24601001-0010</t>
  </si>
  <si>
    <t>JACK</t>
  </si>
  <si>
    <t>24601001-0011</t>
  </si>
  <si>
    <t>CAJA TIPO CONDULET</t>
  </si>
  <si>
    <t>24601001-0012</t>
  </si>
  <si>
    <t>COPLE</t>
  </si>
  <si>
    <t>24601001-0013</t>
  </si>
  <si>
    <t>CONECTOR TIPO AMERICANO</t>
  </si>
  <si>
    <t>24601001-0014</t>
  </si>
  <si>
    <t>CLAVIJA CON POLO A TIERRA</t>
  </si>
  <si>
    <t>24601001-0015</t>
  </si>
  <si>
    <t>LAMPARA DE LED</t>
  </si>
  <si>
    <t>24601001-0016</t>
  </si>
  <si>
    <t>REFLECTOR LED</t>
  </si>
  <si>
    <t>24601001-0017</t>
  </si>
  <si>
    <t>DOWNLIGTH LED</t>
  </si>
  <si>
    <t>24601001-0018</t>
  </si>
  <si>
    <t>MODULO DE DIMMER</t>
  </si>
  <si>
    <t>24601001-0019</t>
  </si>
  <si>
    <t>LAMPARA DE EMERGENCIA</t>
  </si>
  <si>
    <t>24601001-0020</t>
  </si>
  <si>
    <t>LAMPARA PASO DE GATO</t>
  </si>
  <si>
    <t>24601001-0021</t>
  </si>
  <si>
    <t>TIRA DE LED</t>
  </si>
  <si>
    <t>24601001-0022</t>
  </si>
  <si>
    <t>CENTRO DE DISTRIBUCION</t>
  </si>
  <si>
    <t>24601001-0023</t>
  </si>
  <si>
    <t>ACOPLADOR DE IMPEDANCIA</t>
  </si>
  <si>
    <t>24601001-0024</t>
  </si>
  <si>
    <t>CABLE COAXIAL FABRICADO TERMINADO EN CONECTOR TIPO F</t>
  </si>
  <si>
    <t>24601001-0025</t>
  </si>
  <si>
    <t>CABLE PARA AUDIO RCA</t>
  </si>
  <si>
    <t>24601001-0026</t>
  </si>
  <si>
    <t>GRAPA DE PLASTICO</t>
  </si>
  <si>
    <t>24601001-0027</t>
  </si>
  <si>
    <t>TERMINAL PONCHABLE - ZAPATA</t>
  </si>
  <si>
    <t>24601001-0028</t>
  </si>
  <si>
    <t>LAMPARA SLIMLINE</t>
  </si>
  <si>
    <t>24601001-0029</t>
  </si>
  <si>
    <t>INTERRUPTOR TERMOMAGNETICO</t>
  </si>
  <si>
    <t>24601001-0030</t>
  </si>
  <si>
    <t>LAMPARA AHORRADORA  ESPIRAL</t>
  </si>
  <si>
    <t>24601001-0031</t>
  </si>
  <si>
    <t>LAMPARA AHORRADORA</t>
  </si>
  <si>
    <t>24601001-0032</t>
  </si>
  <si>
    <t>CABLE POT DUPLEX</t>
  </si>
  <si>
    <t>24601001-0033</t>
  </si>
  <si>
    <t>CLAVIJA AHULADA</t>
  </si>
  <si>
    <t>24601001-0034</t>
  </si>
  <si>
    <t>TUBO METALICO FLEXIBLE</t>
  </si>
  <si>
    <t>24601001-0036</t>
  </si>
  <si>
    <t>CABLE THW</t>
  </si>
  <si>
    <t>24601001-0037</t>
  </si>
  <si>
    <t>INTERRUPTOR SENCILLO</t>
  </si>
  <si>
    <t>24601001-0038</t>
  </si>
  <si>
    <t>LUMINARIA</t>
  </si>
  <si>
    <t>24601001-0039</t>
  </si>
  <si>
    <t>CENTRO DE CARGA INCLUYE KIT DE MONTAJE</t>
  </si>
  <si>
    <t>24601001-0040</t>
  </si>
  <si>
    <t>BATERIA PARA SERVIDOR</t>
  </si>
  <si>
    <t>24601001-0041</t>
  </si>
  <si>
    <t>LAMPARA EMPOTRABLE</t>
  </si>
  <si>
    <t>24601001-0042</t>
  </si>
  <si>
    <t>CAJA PARA CANALETA</t>
  </si>
  <si>
    <t>24601001-0043</t>
  </si>
  <si>
    <t>TUBO CONDUIT 3/4</t>
  </si>
  <si>
    <t>24601001-0044</t>
  </si>
  <si>
    <t>CODO CONDUIT 1/2</t>
  </si>
  <si>
    <t>24601001-0045</t>
  </si>
  <si>
    <t>CODO CONDUIT 3/4</t>
  </si>
  <si>
    <t>24601001-0046</t>
  </si>
  <si>
    <t>CABLE THW 14</t>
  </si>
  <si>
    <t>24601001-0047</t>
  </si>
  <si>
    <t>CABLE DUPLEX 16</t>
  </si>
  <si>
    <t>24601001-0048</t>
  </si>
  <si>
    <t>CABLE YOMPER</t>
  </si>
  <si>
    <t>24601001-0049</t>
  </si>
  <si>
    <t>FOCO 2 PINES LUZ DE DIA</t>
  </si>
  <si>
    <t>24601001-0050</t>
  </si>
  <si>
    <t>CABLE THHWS-LS 8</t>
  </si>
  <si>
    <t>24601001-0051</t>
  </si>
  <si>
    <t>CABLE DESNUDO 8</t>
  </si>
  <si>
    <t>24601001-0052</t>
  </si>
  <si>
    <t>CONTRA CONDUIT</t>
  </si>
  <si>
    <t>24601001-0053</t>
  </si>
  <si>
    <t>MONITOR CONDUIT</t>
  </si>
  <si>
    <t>24601001-0054</t>
  </si>
  <si>
    <t>BULBO</t>
  </si>
  <si>
    <t>24601001-0055</t>
  </si>
  <si>
    <t>FOCO DULUX</t>
  </si>
  <si>
    <t>24601001-0056</t>
  </si>
  <si>
    <t>FOCO DE LED</t>
  </si>
  <si>
    <t>24601001-0057</t>
  </si>
  <si>
    <t>FOCO DE OBSTRUCCION</t>
  </si>
  <si>
    <t>24601001-0058</t>
  </si>
  <si>
    <t>LAMPARA SPOT</t>
  </si>
  <si>
    <t>24601001-0059</t>
  </si>
  <si>
    <t>FOCO ADITIVO METALICO</t>
  </si>
  <si>
    <t>24601001-0060</t>
  </si>
  <si>
    <t>FOCO VAPOR DE SODIO</t>
  </si>
  <si>
    <t>24601001-0061</t>
  </si>
  <si>
    <t>IGNITOR PARA LAMPARA</t>
  </si>
  <si>
    <t>24601001-0062</t>
  </si>
  <si>
    <t>PILA DE LITIO</t>
  </si>
  <si>
    <t>24601001-0063</t>
  </si>
  <si>
    <t>KIT DE LUMINARIO INCLUYE LAMPARA(S) Y BALASTRO</t>
  </si>
  <si>
    <t>24601001-0064</t>
  </si>
  <si>
    <t>KIT DE LAMPARA INCLUYE BALASTRO</t>
  </si>
  <si>
    <t>24601001-0065</t>
  </si>
  <si>
    <t>MEMBRANA DE CABLE FLEXIBLE PARA INTERCONEXION DE CARRETE</t>
  </si>
  <si>
    <t>24601001-0066</t>
  </si>
  <si>
    <t>CABLE DE USO RUDO</t>
  </si>
  <si>
    <t>24601001-0067</t>
  </si>
  <si>
    <t>FUSIBLE</t>
  </si>
  <si>
    <t>24601001-0069</t>
  </si>
  <si>
    <t>CAJA PORTA-FUSIBLES</t>
  </si>
  <si>
    <t>24601001-0070</t>
  </si>
  <si>
    <t>24601001-0071</t>
  </si>
  <si>
    <t>JUMPER LS-SC MULTIMODO</t>
  </si>
  <si>
    <t>24601001-0072</t>
  </si>
  <si>
    <t>PATCH CORD CAT 6</t>
  </si>
  <si>
    <t>24601001-0073</t>
  </si>
  <si>
    <t>CONECTOR RJ45</t>
  </si>
  <si>
    <t>24601001-0074</t>
  </si>
  <si>
    <t>FOCO 150 w</t>
  </si>
  <si>
    <t>24601001-0075</t>
  </si>
  <si>
    <t>24601001-0076</t>
  </si>
  <si>
    <t>24601001-0077</t>
  </si>
  <si>
    <t>BORNE DE CONEXION</t>
  </si>
  <si>
    <t>24601001-0078</t>
  </si>
  <si>
    <t>CENTRO DE CARGA EMPOTRAR</t>
  </si>
  <si>
    <t>24601001-0079</t>
  </si>
  <si>
    <t>INTERRUPTOR DE TRES VIAS</t>
  </si>
  <si>
    <t>24601001-0080</t>
  </si>
  <si>
    <t>PEINE DE ALIMENTACION TRIPOLAR</t>
  </si>
  <si>
    <t>24601001-0081</t>
  </si>
  <si>
    <t>24601001-0082</t>
  </si>
  <si>
    <t>CABLE HOME THEATER 5 PLUG A 5 PLUG RCA</t>
  </si>
  <si>
    <t>24601001-0083</t>
  </si>
  <si>
    <t>CABLE DE AUDIO PLUG 3.5 A 2 PLUG RCA</t>
  </si>
  <si>
    <t>24601001-0084</t>
  </si>
  <si>
    <t>CABLE DE FIBRA OPTICA MINIPLUG A MINIPLUG</t>
  </si>
  <si>
    <t>24601001-0085</t>
  </si>
  <si>
    <t>ANTENA AEREA PARA SEÑAL DIGITAL</t>
  </si>
  <si>
    <t>24601001-0086</t>
  </si>
  <si>
    <t>SELECTOR HDMI DE 4 ENTRADAS CON CONTROL REMOTO</t>
  </si>
  <si>
    <t>24601001-0087</t>
  </si>
  <si>
    <t>CABLE HDMI MACHO A MACHO</t>
  </si>
  <si>
    <t>24601001-0088</t>
  </si>
  <si>
    <t>BALASTRA 2x60w</t>
  </si>
  <si>
    <t>24601001-0089</t>
  </si>
  <si>
    <t>LAMPARA 28w</t>
  </si>
  <si>
    <t>24601001-0091</t>
  </si>
  <si>
    <t>CABLE TELEFONICO</t>
  </si>
  <si>
    <t>24601001-0092</t>
  </si>
  <si>
    <t>GENERADOR Y AMPLIFICADOR DE TONOS - GASTO</t>
  </si>
  <si>
    <t>24601001-0093</t>
  </si>
  <si>
    <t>CIRCUITO SW AC/DC</t>
  </si>
  <si>
    <t>24601001-0094</t>
  </si>
  <si>
    <t>LAMPARA   32 w.</t>
  </si>
  <si>
    <t>24601001-0095</t>
  </si>
  <si>
    <t>CABLE ADY</t>
  </si>
  <si>
    <t>24601001-0096</t>
  </si>
  <si>
    <t>VARILLA PARA TIERRA</t>
  </si>
  <si>
    <t>24601001-0097</t>
  </si>
  <si>
    <t>FOCO AHORRADOR 85w</t>
  </si>
  <si>
    <t>24601001-0098</t>
  </si>
  <si>
    <t>CABLE 8</t>
  </si>
  <si>
    <t>24601001-0099</t>
  </si>
  <si>
    <t>24601001-0100</t>
  </si>
  <si>
    <t>CONECTOR SPEAKON 4 POLOS</t>
  </si>
  <si>
    <t>24601001-0101</t>
  </si>
  <si>
    <t>FOCO DE VAPOR DE SODIO</t>
  </si>
  <si>
    <t>24601001-0102</t>
  </si>
  <si>
    <t>EXTENSION DE CABLE DE PODER PARA COMPUTADORA</t>
  </si>
  <si>
    <t>24601001-0103</t>
  </si>
  <si>
    <t>EXTENSION DE CORRIENTE TIPO NEMA</t>
  </si>
  <si>
    <t>24601001-0104</t>
  </si>
  <si>
    <t>CAJA PARA CONTACTO TIPO NEMA</t>
  </si>
  <si>
    <t>24601001-0105</t>
  </si>
  <si>
    <t>CHAROLA TIPO MALLA PARA CANALIZACION DE CABLEADO</t>
  </si>
  <si>
    <t>24601001-0106</t>
  </si>
  <si>
    <t>SOPORTE DE FIJACION PARA CHAROLA TIPO MALLA</t>
  </si>
  <si>
    <t>24601001-0107</t>
  </si>
  <si>
    <t>CLEMA MEDIANA PARA UNION Y FIJACION</t>
  </si>
  <si>
    <t>24601001-0108</t>
  </si>
  <si>
    <t>EXTENSION DE CABLE DE ALIMENTACION PARA DISPOSITIVOS SAI</t>
  </si>
  <si>
    <t>24601001-0110</t>
  </si>
  <si>
    <t>SOPORTE DE CAJA PARA CONTACTO</t>
  </si>
  <si>
    <t>24601001-0111</t>
  </si>
  <si>
    <t>LAMPARA TIPO TUBO T8 75W</t>
  </si>
  <si>
    <t>24601001-0112</t>
  </si>
  <si>
    <t>LAMPARA TIPO TUBO T8 17W</t>
  </si>
  <si>
    <t>24601001-0113</t>
  </si>
  <si>
    <t>LAMPARA TIPO TUBO T8 28W</t>
  </si>
  <si>
    <t>24601001-0114</t>
  </si>
  <si>
    <t>LAMPARA TIPO TUBO T8 32W</t>
  </si>
  <si>
    <t>24601001-0115</t>
  </si>
  <si>
    <t>CLIP DE UNION PARA CHAROLA TIPO MALLA</t>
  </si>
  <si>
    <t>24601001-0116</t>
  </si>
  <si>
    <t>CARATULA PARA CAJA DE CONTACTO</t>
  </si>
  <si>
    <t>24601001-0117</t>
  </si>
  <si>
    <t>DIMMER O REGULADOR DE LUZ UNIVERSAL</t>
  </si>
  <si>
    <t>24601001-0118</t>
  </si>
  <si>
    <t>MODULO CIEGO - MAT ELECTRICO</t>
  </si>
  <si>
    <t>24601001-0119</t>
  </si>
  <si>
    <t>PULSADOR CON CHASIS</t>
  </si>
  <si>
    <t>24601001-0120</t>
  </si>
  <si>
    <t>FOCO MINI TWISTER 23W</t>
  </si>
  <si>
    <t>24601001-0121</t>
  </si>
  <si>
    <t>BOCINA PEQUEÑA - MAT ELECTRICO</t>
  </si>
  <si>
    <t>24601001-0122</t>
  </si>
  <si>
    <t>PANTALLA DE LCD A 2 LINEAS</t>
  </si>
  <si>
    <t>24601001-0123</t>
  </si>
  <si>
    <t>INTERRUPTOR DE CONTACTO MOMENTANEO MICRO-SWITCH</t>
  </si>
  <si>
    <t>24601001-0124</t>
  </si>
  <si>
    <t>INTERRUPTOR DE BOTON</t>
  </si>
  <si>
    <t>24601001-0125</t>
  </si>
  <si>
    <t>INTERRUPTOR DESLIZANTE</t>
  </si>
  <si>
    <t>24601001-0126</t>
  </si>
  <si>
    <t>INTERRUPTOR DE ENCENDIDO</t>
  </si>
  <si>
    <t>24601001-0127</t>
  </si>
  <si>
    <t>INTERRUPTOR DE PRESION</t>
  </si>
  <si>
    <t>24601001-0128</t>
  </si>
  <si>
    <t>LED</t>
  </si>
  <si>
    <t>24601001-0129</t>
  </si>
  <si>
    <t>SEPARADOR DE CIRCUITO IMPRESO CON BASE DE TORNILLO</t>
  </si>
  <si>
    <t>24601001-0130</t>
  </si>
  <si>
    <t>ESPACIADOR DE TARJETA ELECTRONICA</t>
  </si>
  <si>
    <t>24601001-0131</t>
  </si>
  <si>
    <t>ESPACIADOR LED</t>
  </si>
  <si>
    <t>24601001-0132</t>
  </si>
  <si>
    <t>PROTECTOR PARA LED</t>
  </si>
  <si>
    <t>24601001-0133</t>
  </si>
  <si>
    <t>ALAMBRE FORRADO</t>
  </si>
  <si>
    <t>24601001-0134</t>
  </si>
  <si>
    <t>BASE INTEGRADA DE MEDICION</t>
  </si>
  <si>
    <t>24601001-0135</t>
  </si>
  <si>
    <t>CABLE No 2</t>
  </si>
  <si>
    <t>24601001-0136</t>
  </si>
  <si>
    <t>CABLE No 4</t>
  </si>
  <si>
    <t>24601001-0137</t>
  </si>
  <si>
    <t>CABLE No 8</t>
  </si>
  <si>
    <t>24601001-0138</t>
  </si>
  <si>
    <t>CODO CONDUIT 1 1/4</t>
  </si>
  <si>
    <t>24601001-0139</t>
  </si>
  <si>
    <t>CAJA CONDULET 1 1/4</t>
  </si>
  <si>
    <t>24601001-0140</t>
  </si>
  <si>
    <t>CONECTOR BIPARTIDO</t>
  </si>
  <si>
    <t>24601001-0141</t>
  </si>
  <si>
    <t>CONECTOR 1 1/4</t>
  </si>
  <si>
    <t>24601001-0142</t>
  </si>
  <si>
    <t>CONECTOR CURVO</t>
  </si>
  <si>
    <t>24601001-0143</t>
  </si>
  <si>
    <t>CONECTOR PARA VARILLA TIPO COPPERWELD</t>
  </si>
  <si>
    <t>24601001-0144</t>
  </si>
  <si>
    <t>CONECTOR PARA USO RUDO</t>
  </si>
  <si>
    <t>24601001-0145</t>
  </si>
  <si>
    <t>CONECTOR RECTO</t>
  </si>
  <si>
    <t>24601001-0146</t>
  </si>
  <si>
    <t>COPLE BASE SOCKET</t>
  </si>
  <si>
    <t>24601001-0147</t>
  </si>
  <si>
    <t>ELECTRODO PARA TIERRA FISICA</t>
  </si>
  <si>
    <t>24601001-0148</t>
  </si>
  <si>
    <t>GABINETE PARA INTERRUPTOR TERMOMAGNETICO</t>
  </si>
  <si>
    <t>24601001-0149</t>
  </si>
  <si>
    <t>MUFA</t>
  </si>
  <si>
    <t>24601001-0150</t>
  </si>
  <si>
    <t>REDUCCION BUSHING</t>
  </si>
  <si>
    <t>24601001-0151</t>
  </si>
  <si>
    <t>TUBO CONDUIT</t>
  </si>
  <si>
    <t>24601001-0152</t>
  </si>
  <si>
    <t>TUBO GALVANIZADO</t>
  </si>
  <si>
    <t>24601001-0153</t>
  </si>
  <si>
    <t>TUBO LICUATITE</t>
  </si>
  <si>
    <t>24601001-0154</t>
  </si>
  <si>
    <t>ZAPATA MECANICA</t>
  </si>
  <si>
    <t>24601001-0155</t>
  </si>
  <si>
    <t>24601001-0156</t>
  </si>
  <si>
    <t>ADAPTADOR CON CONECTOR BNC HEMBRA A RCA MACHO</t>
  </si>
  <si>
    <t>24601001-0157</t>
  </si>
  <si>
    <t>ADAPTADOR CON CONECTOR BNC MACHO A RCA MACHO</t>
  </si>
  <si>
    <t>24601001-0158</t>
  </si>
  <si>
    <t>PLUG RCA</t>
  </si>
  <si>
    <t>24601001-0159</t>
  </si>
  <si>
    <t>PLUG DE AUDIO 6.3 ESTEREO</t>
  </si>
  <si>
    <t>24601001-0160</t>
  </si>
  <si>
    <t>PLUG DE AUDIO 3.5 ESTEREO</t>
  </si>
  <si>
    <t>24601001-0161</t>
  </si>
  <si>
    <t>PLUG DE AUDIO 6.3 MONOAURAL</t>
  </si>
  <si>
    <t>24601001-0162</t>
  </si>
  <si>
    <t>CONECTOR CANNON MACHO XLR</t>
  </si>
  <si>
    <t>24601001-0163</t>
  </si>
  <si>
    <t>CONECTOR CANNON HEMBRA XLR</t>
  </si>
  <si>
    <t>24601001-0164</t>
  </si>
  <si>
    <t>CONECTOR DE VGA/BNC</t>
  </si>
  <si>
    <t>24601001-0165</t>
  </si>
  <si>
    <t>FOCO AHORRADOR 65w</t>
  </si>
  <si>
    <t>24601001-0166</t>
  </si>
  <si>
    <t>FOCO AHORRADOR 20w</t>
  </si>
  <si>
    <t>24601001-0167</t>
  </si>
  <si>
    <t>EXTENSION ELECTRICA CON SOCKET</t>
  </si>
  <si>
    <t>24601001-0168</t>
  </si>
  <si>
    <t>BRIDA O CINTURON DE PLASTICO</t>
  </si>
  <si>
    <t>24601001-0169</t>
  </si>
  <si>
    <t>24601001-0170</t>
  </si>
  <si>
    <t>EXTENSION ELECTRICA</t>
  </si>
  <si>
    <t>24601001-0171</t>
  </si>
  <si>
    <t>LAMPARA DE TRABAJO</t>
  </si>
  <si>
    <t>24601001-0172</t>
  </si>
  <si>
    <t>MULTI-CONTACTO</t>
  </si>
  <si>
    <t>24601001-0173</t>
  </si>
  <si>
    <t>INVERSOR DE CORRIENTE</t>
  </si>
  <si>
    <t>24601001-0174</t>
  </si>
  <si>
    <t>EXTENSION ELECTRICA 15 M</t>
  </si>
  <si>
    <t>24601001-0175</t>
  </si>
  <si>
    <t>EXTENSION ELECTRICA 20 M</t>
  </si>
  <si>
    <t>24601001-0176</t>
  </si>
  <si>
    <t>EXTENSION ELECTRICA 25 M</t>
  </si>
  <si>
    <t>24601001-0177</t>
  </si>
  <si>
    <t>EXTENSION ELECTRICA 30 M</t>
  </si>
  <si>
    <t>24601001-0178</t>
  </si>
  <si>
    <t>FOCO AHORRADOR 27 W</t>
  </si>
  <si>
    <t>24601001-0179</t>
  </si>
  <si>
    <t>CURVA 1 1/4 GALV</t>
  </si>
  <si>
    <t>24601001-0180</t>
  </si>
  <si>
    <t>INTERRUPTOR TIPO CAJA HDL36100</t>
  </si>
  <si>
    <t>24601001-0181</t>
  </si>
  <si>
    <t>CABLE DE USO RUDO 3X12</t>
  </si>
  <si>
    <t>24601001-0182</t>
  </si>
  <si>
    <t>CAJA DE REGISTRO 3/4 GALV</t>
  </si>
  <si>
    <t>24601001-0183</t>
  </si>
  <si>
    <t>TAPA 3/4 GALV PARA CAJA DE REGISTRO</t>
  </si>
  <si>
    <t>24601001-0184</t>
  </si>
  <si>
    <t>TUBO 3/4 GALV</t>
  </si>
  <si>
    <t>24601001-0185</t>
  </si>
  <si>
    <t>TUBO 1/2 GALV</t>
  </si>
  <si>
    <t>24601001-0186</t>
  </si>
  <si>
    <t>CURVA 3/4 GALV</t>
  </si>
  <si>
    <t>24601001-0187</t>
  </si>
  <si>
    <t>TUBO FLEXIBLE TIPO UG 3/8</t>
  </si>
  <si>
    <t>24601001-0188</t>
  </si>
  <si>
    <t>CARGADOR USB PARA AUTOMOVIL</t>
  </si>
  <si>
    <t>24601001-0189</t>
  </si>
  <si>
    <t>FOCO DE  26w</t>
  </si>
  <si>
    <t>24601001-0190</t>
  </si>
  <si>
    <t>CANALETA DE CARGA PARA TABLAROCA -</t>
  </si>
  <si>
    <t>24601001-0191</t>
  </si>
  <si>
    <t>CINTA DE MADERA  -</t>
  </si>
  <si>
    <t>24601001-0192</t>
  </si>
  <si>
    <t>CLAVIJA TIPO COLGANTE DE 3 POLOS -</t>
  </si>
  <si>
    <t>24601001-0193</t>
  </si>
  <si>
    <t>CONDULET TIPO SF -</t>
  </si>
  <si>
    <t>24601001-0194</t>
  </si>
  <si>
    <t>CONECTOR PARA FLEXIBLE -</t>
  </si>
  <si>
    <t>24601001-0195</t>
  </si>
  <si>
    <t>CONECTOR TIPO GLANDULA -</t>
  </si>
  <si>
    <t>24601001-0196</t>
  </si>
  <si>
    <t>CONECTOR TIPO ZAPATA -</t>
  </si>
  <si>
    <t>24601001-0197</t>
  </si>
  <si>
    <t>CONTRA Y MONITOR GALVANIZADO -</t>
  </si>
  <si>
    <t>24601001-0198</t>
  </si>
  <si>
    <t>CURVA CONDUIT PARED DELGADA -</t>
  </si>
  <si>
    <t>24601001-0199</t>
  </si>
  <si>
    <t>FULMINANTE -</t>
  </si>
  <si>
    <t>24601001-0200</t>
  </si>
  <si>
    <t>LAMPARA PARA MURO TIPO ARBOTANTE DE LED -</t>
  </si>
  <si>
    <t>24601001-0201</t>
  </si>
  <si>
    <t>LAMPARA PARA PLAFON CUADRADA CON REJILLA DE LED -</t>
  </si>
  <si>
    <t>24601001-0202</t>
  </si>
  <si>
    <t>LAMPARA PARA PLAFON CUADRADA DE SOBREPONER DE LED -</t>
  </si>
  <si>
    <t>24601001-0203</t>
  </si>
  <si>
    <t>POLIDUCTO -</t>
  </si>
  <si>
    <t>24601001-0204</t>
  </si>
  <si>
    <t>SENSOR DE MOVIMIENTO DE 360 PARA ENCENDIDO AUTOMATICO -</t>
  </si>
  <si>
    <t>24601001-0205</t>
  </si>
  <si>
    <t>SOBRETAPA GALVANIZADA -</t>
  </si>
  <si>
    <t>24601001-0206</t>
  </si>
  <si>
    <t>TAPA CUADRADA GALVANIZADA -</t>
  </si>
  <si>
    <t>24601001-0207</t>
  </si>
  <si>
    <t>ZAPATA PONCHABLE -</t>
  </si>
  <si>
    <t>24601001-0208</t>
  </si>
  <si>
    <t>CONECTOR HDMI A VGA</t>
  </si>
  <si>
    <t>24601001-0209</t>
  </si>
  <si>
    <t>LAMPARA COLGANTE</t>
  </si>
  <si>
    <t>24601001-0210</t>
  </si>
  <si>
    <t>LAMPARA DE CAMPANA</t>
  </si>
  <si>
    <t>24601001-0211</t>
  </si>
  <si>
    <t>SOCKET LADRON</t>
  </si>
  <si>
    <t>24601001-0212</t>
  </si>
  <si>
    <t>TUBO FLEXIBLE</t>
  </si>
  <si>
    <t>24601001-0213</t>
  </si>
  <si>
    <t>REGULADOR PARA CAMARA DE CC</t>
  </si>
  <si>
    <t>24601001-0214</t>
  </si>
  <si>
    <t>BOTONERA DE PARED</t>
  </si>
  <si>
    <t>24601001-0215</t>
  </si>
  <si>
    <t>CONECTOR HDMI</t>
  </si>
  <si>
    <t>24601001-0216</t>
  </si>
  <si>
    <t>FUENTE DE ALIMENTACION PARA CAMARAS CCTV</t>
  </si>
  <si>
    <t>24601001-0217</t>
  </si>
  <si>
    <t>24601001-0218</t>
  </si>
  <si>
    <t>CABLE DE ALIMENTACION PARA ELECTRODOMESTICOS</t>
  </si>
  <si>
    <t>24601001-0219</t>
  </si>
  <si>
    <t>LAMPARA DE PISO</t>
  </si>
  <si>
    <t>24601001-0220</t>
  </si>
  <si>
    <t>SOLDADURA OMEGA</t>
  </si>
  <si>
    <t>24601001-0221</t>
  </si>
  <si>
    <t>CHAROLA TIPO ESCALERILLA DE ALUMINIO PARA CANALIZACION DE CABLEADO</t>
  </si>
  <si>
    <t>24601001-0222</t>
  </si>
  <si>
    <t>BATERIA PARA VIDEOCAMARA</t>
  </si>
  <si>
    <t>24601001-0223</t>
  </si>
  <si>
    <t>24601001-0224</t>
  </si>
  <si>
    <t>LAMPARA DE HALURO METALICO</t>
  </si>
  <si>
    <t>24601001-0225</t>
  </si>
  <si>
    <t>PILA DC 2.4 V</t>
  </si>
  <si>
    <t>24601001-0226</t>
  </si>
  <si>
    <t>PILA 3.6 V PARA TELEFONO INALAMBRICO</t>
  </si>
  <si>
    <t>24601001-0230</t>
  </si>
  <si>
    <t>PROTECTOR DE LINEA TELEFONICA PARA CONMUTADOR</t>
  </si>
  <si>
    <t>24601001-0231</t>
  </si>
  <si>
    <t>TARJETA DE  DOS CANALES PARA CONMUTADOR</t>
  </si>
  <si>
    <t>24601001-0232</t>
  </si>
  <si>
    <t>REFLECTOR HID PARA EXTERIOR</t>
  </si>
  <si>
    <t>24601001-0233</t>
  </si>
  <si>
    <t>BALASTRO AUTO-REGULADOR 1000W  220V</t>
  </si>
  <si>
    <t>24601001-0234</t>
  </si>
  <si>
    <t>CABLE DE VIDEO</t>
  </si>
  <si>
    <t>24601001-0235</t>
  </si>
  <si>
    <t>CABLE DE FIBRA OPTICA</t>
  </si>
  <si>
    <t>24601001-0236</t>
  </si>
  <si>
    <t>CABLE PARA CONTROL REMOTO</t>
  </si>
  <si>
    <t>24601001-0237</t>
  </si>
  <si>
    <t>FUENTE DE ALIMENTACION PARA CAMARA DE VIDEO</t>
  </si>
  <si>
    <t>24601001-0238</t>
  </si>
  <si>
    <t>CABLE DE CONEXION DE AUDIO</t>
  </si>
  <si>
    <t>24601001-0239</t>
  </si>
  <si>
    <t>CABLE DE CONEXION DE VIDEO</t>
  </si>
  <si>
    <t>24601001-0240</t>
  </si>
  <si>
    <t>CABLE PARA DISPOSITIVO TRANSCEPTOR PORTATIL</t>
  </si>
  <si>
    <t>24601001-0241</t>
  </si>
  <si>
    <t>BATERIA DE LITIO PARA CAMARA DE VIDEO</t>
  </si>
  <si>
    <t>24601001-0242</t>
  </si>
  <si>
    <t>CARGADOR DE BATERIAS PARA CAMARA DE VIDEO</t>
  </si>
  <si>
    <t>24601001-0243</t>
  </si>
  <si>
    <t>CABLE PARA MICROFONO</t>
  </si>
  <si>
    <t>24601001-0244</t>
  </si>
  <si>
    <t>CONECTOR COAXIAL HD BNC</t>
  </si>
  <si>
    <t>24601001-0245</t>
  </si>
  <si>
    <t>TARJETA PARA MONITOREO DE SEÑAL</t>
  </si>
  <si>
    <t>24601001-0246</t>
  </si>
  <si>
    <t>CABLE HDMI MACHO A HEMBRA</t>
  </si>
  <si>
    <t>24601001-0247</t>
  </si>
  <si>
    <t>LAMPARA PARA ESCRITORIO DE CLIP</t>
  </si>
  <si>
    <t>24601001-0248</t>
  </si>
  <si>
    <t>SENSOR PARA ELEVADOR</t>
  </si>
  <si>
    <t>24601001-0249</t>
  </si>
  <si>
    <t>TARJETA REMOTA PARA ELEVADOR</t>
  </si>
  <si>
    <t>24601001-0250</t>
  </si>
  <si>
    <t>ARRANCADOR MAGNETICO</t>
  </si>
  <si>
    <t>24601001-0251</t>
  </si>
  <si>
    <t>CABLE MAGNETICO PARA EMBOBINAR</t>
  </si>
  <si>
    <t>24601001-0252</t>
  </si>
  <si>
    <t>CODO CONDUIT ELECTRICO</t>
  </si>
  <si>
    <t>24601001-0253</t>
  </si>
  <si>
    <t>CABLE ARMADO TIPO MC</t>
  </si>
  <si>
    <t>24601001-0254</t>
  </si>
  <si>
    <t>CABLE DESNUDO</t>
  </si>
  <si>
    <t>24601001-0255</t>
  </si>
  <si>
    <t>CAJA PARA REGISTRO ELECTRICO</t>
  </si>
  <si>
    <t>24601001-0256</t>
  </si>
  <si>
    <t>CABLE DE USO EXTRA-RUDO</t>
  </si>
  <si>
    <t>24601001-0257</t>
  </si>
  <si>
    <t>COPLE RECTO GALVANIZADO</t>
  </si>
  <si>
    <t>24601001-0258</t>
  </si>
  <si>
    <t>ESFERA DE ACRILICO</t>
  </si>
  <si>
    <t>24601001-0259</t>
  </si>
  <si>
    <t>CABLE No 20</t>
  </si>
  <si>
    <t>24601001-0260</t>
  </si>
  <si>
    <t>TUBO TERMO-CONTRACTIL THERMOFIT</t>
  </si>
  <si>
    <t>24601001-0261</t>
  </si>
  <si>
    <t>JUMPER DE FIBRA OPTICA LC-SC</t>
  </si>
  <si>
    <t>24601001-0262</t>
  </si>
  <si>
    <t>JUMPER DE FIBRA OPTICA SC-SC</t>
  </si>
  <si>
    <t>24601001-0263</t>
  </si>
  <si>
    <t>JUMPER DE FIBRA OPTICA LC-LC</t>
  </si>
  <si>
    <t>24601001-0264</t>
  </si>
  <si>
    <t>LAMPARA DE LUZ ULTRA VIOLETA</t>
  </si>
  <si>
    <t>24601001-0265</t>
  </si>
  <si>
    <t>ADAPTADOR DE VIDEO DISPLAYPORT MACHO A HDMI HEMBRA</t>
  </si>
  <si>
    <t>24601001-0266</t>
  </si>
  <si>
    <t>ADAPTADOR DE VIDEO DISPLAYPORT MACHO A DVI-I HEMBRA</t>
  </si>
  <si>
    <t>24601001-0267</t>
  </si>
  <si>
    <t>ADAPTADOR USB A VGA</t>
  </si>
  <si>
    <t>24601001-0268</t>
  </si>
  <si>
    <t>CABLE CON ADAPTADOR DE VIDEO DISPLAYPORT MACHO A HDMI HEMBRA</t>
  </si>
  <si>
    <t>24601001-0269</t>
  </si>
  <si>
    <t>CABLE DISPLAYPORT MACHO</t>
  </si>
  <si>
    <t>24601001-0270</t>
  </si>
  <si>
    <t>CABLE DVI MACHO</t>
  </si>
  <si>
    <t>24601001-0271</t>
  </si>
  <si>
    <t>KIT DE CABLES DE PRUEBA PARA EQUIPO DE MEDICION</t>
  </si>
  <si>
    <t>24601001-0272</t>
  </si>
  <si>
    <t>LAMPARA DE BRAZO CON LENTE DE AUMENTO</t>
  </si>
  <si>
    <t>24601001-0273</t>
  </si>
  <si>
    <t>MALLA PARA DESOLDAR</t>
  </si>
  <si>
    <t>24601001-0274</t>
  </si>
  <si>
    <t>PASTA PARA DESOLDAR</t>
  </si>
  <si>
    <t>24601001-0275</t>
  </si>
  <si>
    <t>GRASA DISIPADORA DE CALOR</t>
  </si>
  <si>
    <t>24601001-0276</t>
  </si>
  <si>
    <t>TINTA CONDUCTIVA</t>
  </si>
  <si>
    <t>24601001-0277</t>
  </si>
  <si>
    <t>PINZA ESTRACTORA DE CHIPS</t>
  </si>
  <si>
    <t>24601001-0278</t>
  </si>
  <si>
    <t>CABLE FLEXIBLE PARA TARJETA ELECTRONICA</t>
  </si>
  <si>
    <t>24601001-0279</t>
  </si>
  <si>
    <t>ANTENA AEREA PROFESIONAL VHF/UHF - GASTO</t>
  </si>
  <si>
    <t>24601001-0280</t>
  </si>
  <si>
    <t>CABLE HOME THEATER 3.5 PLUG A 2 PLUG RCA</t>
  </si>
  <si>
    <t>24601001-0281</t>
  </si>
  <si>
    <t>ADAPTADOR 2 JACKS RCA A PLUG 6.3 MONO</t>
  </si>
  <si>
    <t>24601001-0282</t>
  </si>
  <si>
    <t>CARGADOR USB DOBLE</t>
  </si>
  <si>
    <t>24601001-0283</t>
  </si>
  <si>
    <t>BALASTRO ELECTRONIC 752 T8 T-12</t>
  </si>
  <si>
    <t>24601001-0284</t>
  </si>
  <si>
    <t>TUBO SLIM LINE 60 WT8 F96 LDD</t>
  </si>
  <si>
    <t>24601001-0285</t>
  </si>
  <si>
    <t>CARRETA PORTACABLE (CON CABLE)</t>
  </si>
  <si>
    <t>24601001-0286</t>
  </si>
  <si>
    <t>PLUG PANDUIT 24 AWG CAT 5e UTP</t>
  </si>
  <si>
    <t>24601001-0287</t>
  </si>
  <si>
    <t>TAPA PARA PROYECTOR</t>
  </si>
  <si>
    <t>24601001-0288</t>
  </si>
  <si>
    <t>PURELINK</t>
  </si>
  <si>
    <t>24601001-0289</t>
  </si>
  <si>
    <t>FOCO DICRONICO 50 W</t>
  </si>
  <si>
    <t>24601001-0300</t>
  </si>
  <si>
    <t>CABLE PARA DESCARGAR ARCHIVOS</t>
  </si>
  <si>
    <t>24601001-0301</t>
  </si>
  <si>
    <t>CARGADOR DUAL CON BATERIA</t>
  </si>
  <si>
    <t>24601001-0302</t>
  </si>
  <si>
    <t>CABLE MINI HDMI A HDMI</t>
  </si>
  <si>
    <t>24601001-0303</t>
  </si>
  <si>
    <t>FILTRO DE COLOR PARA LAMPARAS</t>
  </si>
  <si>
    <t>24601001-0304</t>
  </si>
  <si>
    <t>AISLADOR O TACON DE NEOPRENO</t>
  </si>
  <si>
    <t>24601001-0305</t>
  </si>
  <si>
    <t>LÁMPARA DE VAPOR DE MERCURIO</t>
  </si>
  <si>
    <t>24601001-0306</t>
  </si>
  <si>
    <t>INSERTO OCC 25 KV 200 A</t>
  </si>
  <si>
    <t>24601001-0307</t>
  </si>
  <si>
    <t>CODO APARTARRAYOS OCC 25 KV 200 A</t>
  </si>
  <si>
    <t>24601001-0308</t>
  </si>
  <si>
    <t>TERMINAL CONTRACTIL EN FRIO 25 KV</t>
  </si>
  <si>
    <t>24601001-0309</t>
  </si>
  <si>
    <t>ZAPATA 1/0 MEDIANA TENSION</t>
  </si>
  <si>
    <t>24601001-0310</t>
  </si>
  <si>
    <t>ZAPATA 6 CONEXIÓN A TIERRA</t>
  </si>
  <si>
    <t>24601001-0311</t>
  </si>
  <si>
    <t>CORTA CIRCUITOS TIPO C 25 A DE 27 KV</t>
  </si>
  <si>
    <t>24601001-0312</t>
  </si>
  <si>
    <t>CONECTOR PARA EXTENSION CABLE MACHO</t>
  </si>
  <si>
    <t>24601001-0313</t>
  </si>
  <si>
    <t>CONECTOR PARA EXTENSION CABLE HEMBRA</t>
  </si>
  <si>
    <t>24601001-0314</t>
  </si>
  <si>
    <t>CABLES SDI</t>
  </si>
  <si>
    <t>24601001-0315</t>
  </si>
  <si>
    <t>CONECTOR DE BLOQUEO CABEZA EXTENDIDA</t>
  </si>
  <si>
    <t>24601001-0316</t>
  </si>
  <si>
    <t>CABLE PLANO PARA EXTENSION TELEFONICA</t>
  </si>
  <si>
    <t>56701001-0009</t>
  </si>
  <si>
    <t>BOMBA ELECTRICA DE AGUA</t>
  </si>
  <si>
    <t>ACTIVO-Herra. Maq. Herra</t>
  </si>
  <si>
    <t>24601001-0318</t>
  </si>
  <si>
    <t>CARGADOR USB</t>
  </si>
  <si>
    <t>24601001-0319</t>
  </si>
  <si>
    <t>CABLE HDMI DE ALTA VELOCIDAD</t>
  </si>
  <si>
    <t>24601001-0320</t>
  </si>
  <si>
    <t>BATERIAS  9 VOLTS P/EQUIPO DE VERIFICACION DE CABLEADO DE RED</t>
  </si>
  <si>
    <t>24601001-0321</t>
  </si>
  <si>
    <t>ANTENA WIFI OMNIDIRECCIONAL - GASTO</t>
  </si>
  <si>
    <t>24601001-0322</t>
  </si>
  <si>
    <t>TERMINAL RECTA PARA TUBO</t>
  </si>
  <si>
    <t>24601001-0323</t>
  </si>
  <si>
    <t>CONECTOR A 90° PARA TUBO</t>
  </si>
  <si>
    <t>24601001-0324</t>
  </si>
  <si>
    <t>INTERRUPTOR DE STS UNIDAD RACK 16 A</t>
  </si>
  <si>
    <t>24601001-0325</t>
  </si>
  <si>
    <t>RELEVADOR TERMOMAGNETICO</t>
  </si>
  <si>
    <t>24601001-0326</t>
  </si>
  <si>
    <t>24601001-0327</t>
  </si>
  <si>
    <t>24601001-0328</t>
  </si>
  <si>
    <t>BATERIA ALCALINA TAMAÑO C</t>
  </si>
  <si>
    <t>24601001-0329</t>
  </si>
  <si>
    <t>FOCO</t>
  </si>
  <si>
    <t>24601001-0330</t>
  </si>
  <si>
    <t>CONVERTIDOR DE VIDEO  SDI A VGA</t>
  </si>
  <si>
    <t>24601001-0331</t>
  </si>
  <si>
    <t>CONVERTIDOR DE VIDEO  VGA A SDI</t>
  </si>
  <si>
    <t>24601001-0332</t>
  </si>
  <si>
    <t>CONVERTIDOR DE VIDEO  HDMI A SDI</t>
  </si>
  <si>
    <t>24601001-0333</t>
  </si>
  <si>
    <t>DISTRIBUIDOR DE VIDEO SDI</t>
  </si>
  <si>
    <t>24601001-0334</t>
  </si>
  <si>
    <t>DIVISOR DE VIDEO HDMI</t>
  </si>
  <si>
    <t>24601001-0335</t>
  </si>
  <si>
    <t>ROSETA SENCILLA DE RED RJ45</t>
  </si>
  <si>
    <t>24601001-0336</t>
  </si>
  <si>
    <t>LISTON 30 AMPERES</t>
  </si>
  <si>
    <t>24601001-0337</t>
  </si>
  <si>
    <t>PARES DE TRANSCEPTORES BNC</t>
  </si>
  <si>
    <t>24601001-0338</t>
  </si>
  <si>
    <t>CABLE USO RUDO 3X12 C/100 MTS</t>
  </si>
  <si>
    <t>24601001-0339</t>
  </si>
  <si>
    <t>24601001-0340</t>
  </si>
  <si>
    <t>CARRETE</t>
  </si>
  <si>
    <t>24601001-0341</t>
  </si>
  <si>
    <t>24601001-0343</t>
  </si>
  <si>
    <t>24601001-0344</t>
  </si>
  <si>
    <t>PILA ALCALINA AA PAQUETE C/4 PZAS</t>
  </si>
  <si>
    <t>24601001-0346</t>
  </si>
  <si>
    <t>PILA ALCALINA AAA PAQUETE C/4 PZAS</t>
  </si>
  <si>
    <t>24601001-0347</t>
  </si>
  <si>
    <t>ADAPTADOR ENCENDEDOR P/ VEHICULO</t>
  </si>
  <si>
    <t>24601001-0348</t>
  </si>
  <si>
    <t>PINZA AMPERIMETRICA MULTIFUNCIONAL</t>
  </si>
  <si>
    <t>24601001-0349</t>
  </si>
  <si>
    <t>JUEGO DE PUNTAS C/TAPAS PROTECTORAS P/EQUIPO FLUKE TL75</t>
  </si>
  <si>
    <t>24601001-0350</t>
  </si>
  <si>
    <t>24601001-0351</t>
  </si>
  <si>
    <t>SENSORES DE PRESENCIA DE MULTIPLES TECNOLOGIAS</t>
  </si>
  <si>
    <t>24601001-0352</t>
  </si>
  <si>
    <t>UNIDADES DE DISTRIBUCIÓN DE POTENCIA (PDU) MONITORIABLES</t>
  </si>
  <si>
    <t>24601001-0353</t>
  </si>
  <si>
    <t>CONTACTOS ELECTRICOS</t>
  </si>
  <si>
    <t>24601001-0354</t>
  </si>
  <si>
    <t>CABLES DE POTENCIA PARA EQUIPOS DE PROCESAMIENTO Y COMUNICACIONES</t>
  </si>
  <si>
    <t>24601001-0355</t>
  </si>
  <si>
    <t>BATERIA RECARGABLE TAMAÑO CR 2032  3V</t>
  </si>
  <si>
    <t>24601001-0356</t>
  </si>
  <si>
    <t>BATERIA RECARGABLE TAMAÑO CR 123 3V</t>
  </si>
  <si>
    <t>24601001-0357</t>
  </si>
  <si>
    <t>BATERIA RECARGABLE TAMAÑO D</t>
  </si>
  <si>
    <t>24601001-0358</t>
  </si>
  <si>
    <t>BATERIA RECARGABLE TAMAÑO AAA</t>
  </si>
  <si>
    <t>24601001-0359</t>
  </si>
  <si>
    <t>BATERIA RECARGABLE TAMAÑO AA</t>
  </si>
  <si>
    <t>24601001-0360</t>
  </si>
  <si>
    <t>BATERIA RECARGABLE TAMAÑO C</t>
  </si>
  <si>
    <t>24601001-0361</t>
  </si>
  <si>
    <t>CARGADOR DE BATERIA CR 2032 3V</t>
  </si>
  <si>
    <t>24601001-0362</t>
  </si>
  <si>
    <t>CARGADOR DE BATERIA CR 123 3V</t>
  </si>
  <si>
    <t>24601001-0363</t>
  </si>
  <si>
    <t>CARGADOR DE BATERIA AA, AAA, C Y D</t>
  </si>
  <si>
    <t>24601001-0364</t>
  </si>
  <si>
    <t>ADAPTADOR AV DIGITAL</t>
  </si>
  <si>
    <t>24601001-0365</t>
  </si>
  <si>
    <t>ADAPTADOR MINI DISPLAYPORT A VGA MACHO - HEMBRA</t>
  </si>
  <si>
    <t>24601001-0366</t>
  </si>
  <si>
    <t>CABLE ADAPTADOR DE VIDEO MINI DISPLAYPORT A HDMI</t>
  </si>
  <si>
    <t>24601001-0367</t>
  </si>
  <si>
    <t>ADAPTADOR LIGHTNING A AV DIGITAL APPLE</t>
  </si>
  <si>
    <t>24601001-0368</t>
  </si>
  <si>
    <t>CABLE POT DUPLEX 300V 60ºC CALIBRE Nº 12 (ROLLO DE 100M.)</t>
  </si>
  <si>
    <t>24601001-0369</t>
  </si>
  <si>
    <t>CABLE USO RUDO 3 X 14 AWG-600VCA 90º 600VCA (ROLLO DE 100 M.)</t>
  </si>
  <si>
    <t>24601001-0370</t>
  </si>
  <si>
    <t>CABLE USO RUDO DE 4 X 8 AWG-600VCA-90° (ROLLO DE 100 M.)</t>
  </si>
  <si>
    <t>24601001-0371</t>
  </si>
  <si>
    <t>DRIVER LED 38 - 40 W</t>
  </si>
  <si>
    <t>24601001-0372</t>
  </si>
  <si>
    <t>TRANSMISOR-RECEPTOR DE PUNTO DE ACCESO P8 CANALES</t>
  </si>
  <si>
    <t>24601001-0373</t>
  </si>
  <si>
    <t>TRANSMISOR-RECEPTOR DE PUNTO DE ACCESO P4 CANALES</t>
  </si>
  <si>
    <t>24601001-0374</t>
  </si>
  <si>
    <t>TRANSMISOR SHURE BODYPARCK MOD. MXW2/SM58</t>
  </si>
  <si>
    <t>24601001-0375</t>
  </si>
  <si>
    <t>TRANSMISOR SHURE MXW1/0</t>
  </si>
  <si>
    <t>24601001-0376</t>
  </si>
  <si>
    <t>TRANSMISORA PARA CUELLO DE GANZO SHURE MXW8</t>
  </si>
  <si>
    <t>24601001-0377</t>
  </si>
  <si>
    <t>INTERFAZ SHURE MOD. MXWANI8</t>
  </si>
  <si>
    <t>24601001-0378</t>
  </si>
  <si>
    <t>CABLE CONSOLA USB</t>
  </si>
  <si>
    <t>24601001-0379</t>
  </si>
  <si>
    <t>CARGADOR INALAMBRICO P/TELEFONO</t>
  </si>
  <si>
    <t>24601001-0380</t>
  </si>
  <si>
    <t>LAMPARA MANOS LIBRES</t>
  </si>
  <si>
    <t>24601001-0381</t>
  </si>
  <si>
    <t>CINCHOS DE PLASTICO</t>
  </si>
  <si>
    <t>24601001-0382</t>
  </si>
  <si>
    <t>CONECTOR RJ-45 CAT 6</t>
  </si>
  <si>
    <t>24601001-0383</t>
  </si>
  <si>
    <t>CABLE DE AUDIO</t>
  </si>
  <si>
    <t>24601001-0384</t>
  </si>
  <si>
    <t>ADAPTADOR RCA</t>
  </si>
  <si>
    <t>24601001-0385</t>
  </si>
  <si>
    <t>ADAPTADOR 6.3 MM</t>
  </si>
  <si>
    <t>24601001-0386</t>
  </si>
  <si>
    <t>MEDIDOR LASER</t>
  </si>
  <si>
    <t>24601001-0387</t>
  </si>
  <si>
    <t>RASTREADOR DE CIRCUITOS</t>
  </si>
  <si>
    <t>24601001-0388</t>
  </si>
  <si>
    <t>KIT DE LUZ SONDA</t>
  </si>
  <si>
    <t>24601001-0389</t>
  </si>
  <si>
    <t>PINZA AMPARIMETRICA</t>
  </si>
  <si>
    <t>24601001-0390</t>
  </si>
  <si>
    <t>24601001-0391</t>
  </si>
  <si>
    <t>DIVISOR DE 4 SALIDAS VERTICALES</t>
  </si>
  <si>
    <t>24601001-0392</t>
  </si>
  <si>
    <t>ADAPTADOR CON CONECTOR HEMBRA RCA A MACHO TIPO F</t>
  </si>
  <si>
    <t>24601001-0393</t>
  </si>
  <si>
    <t>ADAPTADOR CON CONECTOR HEMBRA RCA A MACHO BCN</t>
  </si>
  <si>
    <t>24601001-0394</t>
  </si>
  <si>
    <t>TUBO DE LED AC 127-60HZ 20W</t>
  </si>
  <si>
    <t>24601001-0395</t>
  </si>
  <si>
    <t>PLACA EJECUTIVA DE 2 PUERTOS  BLANCO OFICINA</t>
  </si>
  <si>
    <t>24601001-0396</t>
  </si>
  <si>
    <t>INCERTO CIEGO BLANCO OFICINA</t>
  </si>
  <si>
    <t>24601001-0397</t>
  </si>
  <si>
    <t>PLUG RJ45 8 POSICIONES</t>
  </si>
  <si>
    <t>24601001-0398</t>
  </si>
  <si>
    <t>FOCO FLUORECENTE TUBO</t>
  </si>
  <si>
    <t>24601001-0399</t>
  </si>
  <si>
    <t>ANTENA P/ACCESS POINT</t>
  </si>
  <si>
    <t>24601001-0400</t>
  </si>
  <si>
    <t>CABLE TRIPP LITE KVW B055-001-USB-V2, HD15/USB MACHO RJ45 HEMBRA</t>
  </si>
  <si>
    <t>24601001-0401</t>
  </si>
  <si>
    <t>CABLE POT DUPLEX 330V 60°C  ROLLO DE 100M</t>
  </si>
  <si>
    <t>24601001-0402</t>
  </si>
  <si>
    <t>CABLE UTP, CAT 6</t>
  </si>
  <si>
    <t>24601001-0403</t>
  </si>
  <si>
    <t>24601001-0404</t>
  </si>
  <si>
    <t>CABLE PATCH CORD CAT 6</t>
  </si>
  <si>
    <t>24601001-0405</t>
  </si>
  <si>
    <t>GABINETE T8 2 X 17 W LED C/REJILLA</t>
  </si>
  <si>
    <t>24601001-0406</t>
  </si>
  <si>
    <t>TUBO LED</t>
  </si>
  <si>
    <t>24601001-0407</t>
  </si>
  <si>
    <t>CABLE DE AUDIO C/305 MTS</t>
  </si>
  <si>
    <t>24601001-0408</t>
  </si>
  <si>
    <t>BATERIA RECARGABLE</t>
  </si>
  <si>
    <t>24601001-0409</t>
  </si>
  <si>
    <t>24601001-0410</t>
  </si>
  <si>
    <t>CABLE XLR CON CONECTORES</t>
  </si>
  <si>
    <t>24601001-0411</t>
  </si>
  <si>
    <t>PANEL DE 8 ZONAS CON GABINETE</t>
  </si>
  <si>
    <t>24601001-0412</t>
  </si>
  <si>
    <t>TRANSFORMADOR/CONVERTIDOR PARA ALARMA</t>
  </si>
  <si>
    <t>24601001-0413</t>
  </si>
  <si>
    <t>CONTACTOS MAGNETICOS P/VENTANAS</t>
  </si>
  <si>
    <t>24601001-0414</t>
  </si>
  <si>
    <t>ESTROBO LED</t>
  </si>
  <si>
    <t>24601001-0415</t>
  </si>
  <si>
    <t>ANTENA T/DIPOLO CON MASTIL</t>
  </si>
  <si>
    <t>24601001-0416</t>
  </si>
  <si>
    <t>CABLE DE USO RUDO DE 2 X 16 AWG C/100</t>
  </si>
  <si>
    <t>24601001-0417</t>
  </si>
  <si>
    <t>CABLE TIPO MEDUSA 8 CANALES PROEL</t>
  </si>
  <si>
    <t>24601001-0418</t>
  </si>
  <si>
    <t>CONTACTO DUPLEX POLARIZADO C/PLACA PLASTICA</t>
  </si>
  <si>
    <t>24601001-0419</t>
  </si>
  <si>
    <t>CAJA PLASTICA DE 3 MODULOS DE EMPOTRAR</t>
  </si>
  <si>
    <t>24601001-0420</t>
  </si>
  <si>
    <t>CONTACTO DOBLE MIXTO STD (MEDIO CHINO)</t>
  </si>
  <si>
    <t>24601001-0421</t>
  </si>
  <si>
    <t>CONTACTO DOBLE ATERRIZADO STD</t>
  </si>
  <si>
    <t>24601001-0422</t>
  </si>
  <si>
    <t>CAJA PLASTICA PARA CONTACTO DUPLEX</t>
  </si>
  <si>
    <t>24601001-0423</t>
  </si>
  <si>
    <t>TAPAS PLASTICAS PARA CONTACTO DUPLEX</t>
  </si>
  <si>
    <t>24601001-0424</t>
  </si>
  <si>
    <t>TUBO SLIM LINE 45 W</t>
  </si>
  <si>
    <t>24601001-0425</t>
  </si>
  <si>
    <t>FUSIBLE DE CUCHILLA DE 200 AMP</t>
  </si>
  <si>
    <t>24601001-0426</t>
  </si>
  <si>
    <t>CABLE 3 X 10 USO RUDO</t>
  </si>
  <si>
    <t>24601001-0427</t>
  </si>
  <si>
    <t>TABLERO ELECTRICO QUO 24</t>
  </si>
  <si>
    <t>24601001-0428</t>
  </si>
  <si>
    <t>LUMINARIA CON PANEL SOLAR</t>
  </si>
  <si>
    <t>24601001-0429</t>
  </si>
  <si>
    <t>CARGADOR P/TELEFONO CELULAR</t>
  </si>
  <si>
    <t>24601001-0430</t>
  </si>
  <si>
    <t>CAPACITOR</t>
  </si>
  <si>
    <t>24601001-0431</t>
  </si>
  <si>
    <t>CONTACTOR</t>
  </si>
  <si>
    <t>24601001-0432</t>
  </si>
  <si>
    <t>LAMPARA SOLAR</t>
  </si>
  <si>
    <t>24601001-0433</t>
  </si>
  <si>
    <t>24601001-0434</t>
  </si>
  <si>
    <t>LAMPARA TIPO FOCO (RECARGABLE)</t>
  </si>
  <si>
    <t>24601001-0435</t>
  </si>
  <si>
    <t>ADAPTADOR DE VIDEO USB 3.1 C - HDMI</t>
  </si>
  <si>
    <t>24601001-0436</t>
  </si>
  <si>
    <t>ADAPTADOR HDMI A UTP</t>
  </si>
  <si>
    <t>24601001-0437</t>
  </si>
  <si>
    <t>24601001-0438</t>
  </si>
  <si>
    <t>CABLE DE ENLACE</t>
  </si>
  <si>
    <t>24601001-0439</t>
  </si>
  <si>
    <t>ROLLO DE CABLE</t>
  </si>
  <si>
    <t>24601001-0440</t>
  </si>
  <si>
    <t>FACEPLATE</t>
  </si>
  <si>
    <t>24601001-0441</t>
  </si>
  <si>
    <t>CAJA SUPERFICIAL PARA FACEPLATE</t>
  </si>
  <si>
    <t>24601001-0442</t>
  </si>
  <si>
    <t>24601001-0443</t>
  </si>
  <si>
    <t>REGLETA DE ENCHUFES</t>
  </si>
  <si>
    <t>24601001-0444</t>
  </si>
  <si>
    <t>ADAPTADOR DE CORRIENTE PARA LAN SWITCH</t>
  </si>
  <si>
    <t>24601001-0445</t>
  </si>
  <si>
    <t>ADAPTADOR DE CORRIENTE PARA ROUTER</t>
  </si>
  <si>
    <t>24601001-0446</t>
  </si>
  <si>
    <t>CONECTOR TIPO JACK</t>
  </si>
  <si>
    <t>24601001-0447</t>
  </si>
  <si>
    <t>CARGADOR DE BATERIA AA Y AAA</t>
  </si>
  <si>
    <t>24601001-0448</t>
  </si>
  <si>
    <t>TRONCAL DE FIEBRE OPTICA</t>
  </si>
  <si>
    <t>24601001-0449</t>
  </si>
  <si>
    <t>24601001-0450</t>
  </si>
  <si>
    <t>CABLE XLR</t>
  </si>
  <si>
    <t>24601001-0451</t>
  </si>
  <si>
    <t>ADAPTADOR JACK RCA A PLUG MONO</t>
  </si>
  <si>
    <t>24601001-0452</t>
  </si>
  <si>
    <t>CONECTOR PLUG CANON HEMBRA</t>
  </si>
  <si>
    <t>24601001-0453</t>
  </si>
  <si>
    <t>ACTUADOR</t>
  </si>
  <si>
    <t>24601001-0454</t>
  </si>
  <si>
    <t>LINTERNA</t>
  </si>
  <si>
    <t>24601001-0455</t>
  </si>
  <si>
    <t>PANEL DE CONEXION PARA CONECTORES XLR</t>
  </si>
  <si>
    <t>24601001-0456</t>
  </si>
  <si>
    <t>PUNTO DE ACCESO INALAMBRICO</t>
  </si>
  <si>
    <t>24601001-0457</t>
  </si>
  <si>
    <t>BALASTRA DESNUDA VAPOR DE SODIO</t>
  </si>
  <si>
    <t>24601001-0458</t>
  </si>
  <si>
    <t>PLUG TELEFONICO</t>
  </si>
  <si>
    <t>24601001-0459</t>
  </si>
  <si>
    <t>LAMPARA TUBO FLUORESCENTE T5</t>
  </si>
  <si>
    <t>24601001-0460</t>
  </si>
  <si>
    <t>FOCO DURO TEST DE OBSTRUCCION</t>
  </si>
  <si>
    <t>24601001-0461</t>
  </si>
  <si>
    <t>PILA</t>
  </si>
  <si>
    <t>24601001-0462</t>
  </si>
  <si>
    <t>LAMPARA DE LED OMNIDIRECCIONAL</t>
  </si>
  <si>
    <t>24601001-0463</t>
  </si>
  <si>
    <t>SOCKET PORTALAMPARA DE PARED CUADRADO</t>
  </si>
  <si>
    <t>24601001-0464</t>
  </si>
  <si>
    <t>CUBIERTA PARA CENTRO DE CARGA MONOTRIFASICO</t>
  </si>
  <si>
    <t>24601001-0465</t>
  </si>
  <si>
    <t>ANTENA CELULAR SMA MACHO PARA ROUTER</t>
  </si>
  <si>
    <t>24601001-0466</t>
  </si>
  <si>
    <t>CONECTOR PLUG RJ-45 CAT. 6</t>
  </si>
  <si>
    <t>24601001-0467</t>
  </si>
  <si>
    <t>24601001-0468</t>
  </si>
  <si>
    <t>ANTENA WIFI P/RED INLAMBRICA USB</t>
  </si>
  <si>
    <t>24601001-0469</t>
  </si>
  <si>
    <t>BASE DE SUJECCION P/CINCHOS</t>
  </si>
  <si>
    <t>24601001-0470</t>
  </si>
  <si>
    <t>CABLE MULTICONDUCTOR</t>
  </si>
  <si>
    <t>24601001-0471</t>
  </si>
  <si>
    <t>CONECTORES</t>
  </si>
  <si>
    <t>24601001-0472</t>
  </si>
  <si>
    <t>DISTRIBUIDOR DE VIDEO HDMI</t>
  </si>
  <si>
    <t>24601001-0473</t>
  </si>
  <si>
    <t>CAJA PORTA OBJETOS</t>
  </si>
  <si>
    <t>24601001-0474</t>
  </si>
  <si>
    <t>CAPUCHON P/CABLE</t>
  </si>
  <si>
    <t>24601001-0476</t>
  </si>
  <si>
    <t>MEDUSA</t>
  </si>
  <si>
    <t>24601001-0477</t>
  </si>
  <si>
    <t>CABLE MPO</t>
  </si>
  <si>
    <t>24601001-0478</t>
  </si>
  <si>
    <t>UÑAS DE PRESION</t>
  </si>
  <si>
    <t>24601001-0479</t>
  </si>
  <si>
    <t>BASE DE BAQUELITA</t>
  </si>
  <si>
    <t>24601001-0480</t>
  </si>
  <si>
    <t>BARRA</t>
  </si>
  <si>
    <t>24601001-0481</t>
  </si>
  <si>
    <t>TERMINAL</t>
  </si>
  <si>
    <t>24601001-0482</t>
  </si>
  <si>
    <t>AISLADOR</t>
  </si>
  <si>
    <t>24601001-0483</t>
  </si>
  <si>
    <t>TORNILLO</t>
  </si>
  <si>
    <t>24601001-0484</t>
  </si>
  <si>
    <t>DUCTO</t>
  </si>
  <si>
    <t>24601001-0485</t>
  </si>
  <si>
    <t>PLACA DE CIERRE</t>
  </si>
  <si>
    <t>24601001-0486</t>
  </si>
  <si>
    <t>AEROSOL</t>
  </si>
  <si>
    <t>24601001-0487</t>
  </si>
  <si>
    <t>REGISTRO</t>
  </si>
  <si>
    <t>24601001-0488</t>
  </si>
  <si>
    <t>CENTRO DE CARGA</t>
  </si>
  <si>
    <t>24601001-0489</t>
  </si>
  <si>
    <t>COMPUESTO INTENSIFICADOR P/ELECTRODO</t>
  </si>
  <si>
    <t>24601001-0490</t>
  </si>
  <si>
    <t>CONECTOR</t>
  </si>
  <si>
    <t>24601001-0491</t>
  </si>
  <si>
    <t>THERMOFIT</t>
  </si>
  <si>
    <t>24601001-0492</t>
  </si>
  <si>
    <t>24601001-0493</t>
  </si>
  <si>
    <t>DIVISOR</t>
  </si>
  <si>
    <t>24601001-0494</t>
  </si>
  <si>
    <t>ADAPTADOR DE CORRIENTE</t>
  </si>
  <si>
    <t>24601001-0495</t>
  </si>
  <si>
    <t>DETECTOR DE CORRIENTE</t>
  </si>
  <si>
    <t>24601001-0496</t>
  </si>
  <si>
    <t>24601001-0497</t>
  </si>
  <si>
    <t>CABLE</t>
  </si>
  <si>
    <t>24601001-0498</t>
  </si>
  <si>
    <t>FUENTE DE ALIMENTACION</t>
  </si>
  <si>
    <t>24601001-0499</t>
  </si>
  <si>
    <t>GUANTES</t>
  </si>
  <si>
    <t>24601001-0500</t>
  </si>
  <si>
    <t>REFLECTOR</t>
  </si>
  <si>
    <t>24700001-0001</t>
  </si>
  <si>
    <t>ALAMBRE ACERADO</t>
  </si>
  <si>
    <t>CONSUMIBLE-24701</t>
  </si>
  <si>
    <t>24700006-0001</t>
  </si>
  <si>
    <t>CLAVO</t>
  </si>
  <si>
    <t>24700006-0002</t>
  </si>
  <si>
    <t>24700006-0003</t>
  </si>
  <si>
    <t>REMACHES</t>
  </si>
  <si>
    <t>24700008-0001</t>
  </si>
  <si>
    <t>LAMINA GALVANIZADA</t>
  </si>
  <si>
    <t>24700010-0001</t>
  </si>
  <si>
    <t>PIJAS (TORNILLOS)</t>
  </si>
  <si>
    <t>24700010-0002</t>
  </si>
  <si>
    <t>PIJA 2 1/2 PARA TABLAROCA</t>
  </si>
  <si>
    <t>24700010-0003</t>
  </si>
  <si>
    <t>PIJAS</t>
  </si>
  <si>
    <t>24700010-0004</t>
  </si>
  <si>
    <t>PIJAS PARA W.C.</t>
  </si>
  <si>
    <t>24700010-0005</t>
  </si>
  <si>
    <t>PIJAS (VARIAS)</t>
  </si>
  <si>
    <t>24700012-0001</t>
  </si>
  <si>
    <t>24700014-0001</t>
  </si>
  <si>
    <t>RONDANA</t>
  </si>
  <si>
    <t>24700015-0001</t>
  </si>
  <si>
    <t>SOPORTE METALICO</t>
  </si>
  <si>
    <t>24700016-0002</t>
  </si>
  <si>
    <t>TAPON HEMBRA</t>
  </si>
  <si>
    <t>24700017-0001</t>
  </si>
  <si>
    <t>TEE 0.61 M.L.</t>
  </si>
  <si>
    <t>24700017-0002</t>
  </si>
  <si>
    <t>TEE 1.22 M.L.</t>
  </si>
  <si>
    <t>24700017-0003</t>
  </si>
  <si>
    <t>TEE 3.66 M.L.</t>
  </si>
  <si>
    <t>24700018-0001</t>
  </si>
  <si>
    <t>24700018-0003</t>
  </si>
  <si>
    <t>TORNILLOS (VARIOS)</t>
  </si>
  <si>
    <t>24700019-0001</t>
  </si>
  <si>
    <t>TUBO DE COBRE</t>
  </si>
  <si>
    <t>24700019-0002</t>
  </si>
  <si>
    <t>TUBO O PUNTA MACIZA P/HACER TIERRA FISICA</t>
  </si>
  <si>
    <t>24700020-0002</t>
  </si>
  <si>
    <t>TUBO GALVANIZADO DE 1 1/4</t>
  </si>
  <si>
    <t>24700020-0003</t>
  </si>
  <si>
    <t>TUBO GALVANIZADO DE 1/2</t>
  </si>
  <si>
    <t>24700020-0008</t>
  </si>
  <si>
    <t>CONECTOR PARA VARILLA COPER (TIERRA FISICA)</t>
  </si>
  <si>
    <t>24700020-0017</t>
  </si>
  <si>
    <t>VALVULA DE 1/2</t>
  </si>
  <si>
    <t>24700021-0001</t>
  </si>
  <si>
    <t>CODO GALVANIZADO</t>
  </si>
  <si>
    <t>24700021-0002</t>
  </si>
  <si>
    <t>TEE GALVANIZADA</t>
  </si>
  <si>
    <t>24700021-0003</t>
  </si>
  <si>
    <t>TEE SOLDABLE</t>
  </si>
  <si>
    <t>24700021-0004</t>
  </si>
  <si>
    <t>TUERCA UNION SOLD</t>
  </si>
  <si>
    <t>24700022-0003</t>
  </si>
  <si>
    <t>MALLA ELECTRIFICADA</t>
  </si>
  <si>
    <t>24701001-0001</t>
  </si>
  <si>
    <t>ESCALERA DE EMERGENCIA CON PASO DE GATO</t>
  </si>
  <si>
    <t>24701001-0002</t>
  </si>
  <si>
    <t>ESCALONADO TIPO DURANODIK</t>
  </si>
  <si>
    <t>24701001-0003</t>
  </si>
  <si>
    <t>TAPABOLSA TIPO DURANODIK</t>
  </si>
  <si>
    <t>24701001-0004</t>
  </si>
  <si>
    <t>JUNQUILLO PARA ESCALONADO TIPO DURANODIK</t>
  </si>
  <si>
    <t>24701001-0005</t>
  </si>
  <si>
    <t>BOLSA  TIPO DURANODIK</t>
  </si>
  <si>
    <t>24701001-0006</t>
  </si>
  <si>
    <t>CERCO CHAPA PUERTA</t>
  </si>
  <si>
    <t>24701001-0007</t>
  </si>
  <si>
    <t>CABEZAL PUERTA TIPO DURANODIK</t>
  </si>
  <si>
    <t>24701001-0008</t>
  </si>
  <si>
    <t>INTERMEDIO PUERTA TIPO DURANODIK</t>
  </si>
  <si>
    <t>24701001-0009</t>
  </si>
  <si>
    <t>ZOCLO PUERTA TIPO DURANODIK</t>
  </si>
  <si>
    <t>24701001-0010</t>
  </si>
  <si>
    <t>JUNQUILLO PUERTA TIPO DURANODIK</t>
  </si>
  <si>
    <t>24701001-0011</t>
  </si>
  <si>
    <t>BATIENTE PUERTA TIPO DURANODIK</t>
  </si>
  <si>
    <t>24701001-0012</t>
  </si>
  <si>
    <t>PIVOTE DESCENTRADO TIPO DURANODIK</t>
  </si>
  <si>
    <t>24701001-0013</t>
  </si>
  <si>
    <t>TENSORES PUERTA CON TUERCA Y RONDANA</t>
  </si>
  <si>
    <t>24701001-0015</t>
  </si>
  <si>
    <t>NUDO PARA CABLE</t>
  </si>
  <si>
    <t>24701001-0016</t>
  </si>
  <si>
    <t>TENSOR DE VIENTO</t>
  </si>
  <si>
    <t>24701001-0017</t>
  </si>
  <si>
    <t>CABLE DE ACERO</t>
  </si>
  <si>
    <t>24701001-0018</t>
  </si>
  <si>
    <t>POSTE ESTRUCTURAL</t>
  </si>
  <si>
    <t>24701001-0019</t>
  </si>
  <si>
    <t>CANAL ESTRUCTURAL</t>
  </si>
  <si>
    <t>24701001-0020</t>
  </si>
  <si>
    <t>POSTE GALVANIZADO</t>
  </si>
  <si>
    <t>24701001-0021</t>
  </si>
  <si>
    <t>CHAMBRANA</t>
  </si>
  <si>
    <t>24701001-0022</t>
  </si>
  <si>
    <t>TRASLAPE</t>
  </si>
  <si>
    <t>24701001-0023</t>
  </si>
  <si>
    <t>CERCO FIJO</t>
  </si>
  <si>
    <t>24701001-0024</t>
  </si>
  <si>
    <t>PERFIL MARCO</t>
  </si>
  <si>
    <t>24701001-0025</t>
  </si>
  <si>
    <t>OPERADOR DE CELOSIA</t>
  </si>
  <si>
    <t>24701001-0026</t>
  </si>
  <si>
    <t>SOPORTE TIPO PERA PARA TUBO</t>
  </si>
  <si>
    <t>24701001-0027</t>
  </si>
  <si>
    <t>VARILLA ROSCADA</t>
  </si>
  <si>
    <t>24701001-0028</t>
  </si>
  <si>
    <t>TUERCA PARA TORNILLO</t>
  </si>
  <si>
    <t>24701001-0029</t>
  </si>
  <si>
    <t>24701001-0030</t>
  </si>
  <si>
    <t>CARRETILLA FIJA PARA VENTANA O PUERTA CORREDIZA</t>
  </si>
  <si>
    <t>24701001-0031</t>
  </si>
  <si>
    <t>ALAMBRE</t>
  </si>
  <si>
    <t>24701001-0032</t>
  </si>
  <si>
    <t>VARILLA</t>
  </si>
  <si>
    <t>24701001-0033</t>
  </si>
  <si>
    <t>CASTILLO ARMEX</t>
  </si>
  <si>
    <t>24701001-0034</t>
  </si>
  <si>
    <t>RIEL</t>
  </si>
  <si>
    <t>24701001-0035</t>
  </si>
  <si>
    <t>ANGULO ESMALTADO</t>
  </si>
  <si>
    <t>24701001-0036</t>
  </si>
  <si>
    <t>24701001-0037</t>
  </si>
  <si>
    <t>24701001-0038</t>
  </si>
  <si>
    <t>TEE ESMALTADO</t>
  </si>
  <si>
    <t>24701001-0039</t>
  </si>
  <si>
    <t>REMACHE</t>
  </si>
  <si>
    <t>CIENTO</t>
  </si>
  <si>
    <t>24701001-0040</t>
  </si>
  <si>
    <t>ALAMBRE GALVANIZADO</t>
  </si>
  <si>
    <t>24701001-0041</t>
  </si>
  <si>
    <t>VALVULA COMPUERTA</t>
  </si>
  <si>
    <t>24701001-0042</t>
  </si>
  <si>
    <t>ESTRUCTURA METALICA PARA DOMO</t>
  </si>
  <si>
    <t>24701001-0043</t>
  </si>
  <si>
    <t>CANCEL DE ALUMINIO</t>
  </si>
  <si>
    <t>24701001-0044</t>
  </si>
  <si>
    <t>MONTEN DE METAL 3 x 1 1/2</t>
  </si>
  <si>
    <t>24701001-0045</t>
  </si>
  <si>
    <t>VENTANA METALICA</t>
  </si>
  <si>
    <t>24701001-0046</t>
  </si>
  <si>
    <t>PUERTA METALICA</t>
  </si>
  <si>
    <t>24701001-0047</t>
  </si>
  <si>
    <t>ESTRUCTURA METALICA</t>
  </si>
  <si>
    <t>24701001-0048</t>
  </si>
  <si>
    <t>ESCALERA DE CARACOL DE HERRERIA</t>
  </si>
  <si>
    <t>24701001-0049</t>
  </si>
  <si>
    <t>BARANDAL DE HERRERIA</t>
  </si>
  <si>
    <t>24701001-0050</t>
  </si>
  <si>
    <t>TERMINAL RECTO PARA TUBO</t>
  </si>
  <si>
    <t>24701001-0051</t>
  </si>
  <si>
    <t>TERMINAL RECTO DE 90 GRADOS PARA TUBO</t>
  </si>
  <si>
    <t>24701001-0052</t>
  </si>
  <si>
    <t>CONECTOR CUERDA DE COBRE</t>
  </si>
  <si>
    <t>24701001-0053</t>
  </si>
  <si>
    <t>RONDANA O ARANDELA</t>
  </si>
  <si>
    <t>24701001-0054</t>
  </si>
  <si>
    <t>ALCAYATA</t>
  </si>
  <si>
    <t>24701001-0055</t>
  </si>
  <si>
    <t>TEE DE COBRE</t>
  </si>
  <si>
    <t>24701001-0056</t>
  </si>
  <si>
    <t>REDUCCION DE COBRE</t>
  </si>
  <si>
    <t>24701001-0057</t>
  </si>
  <si>
    <t>TAPON CAPA DE COBRE</t>
  </si>
  <si>
    <t>24701001-0059</t>
  </si>
  <si>
    <t>MODULO CABINA DE ALUMINIO PARA BAÑO</t>
  </si>
  <si>
    <t>24701001-0060</t>
  </si>
  <si>
    <t>CONECTOR ROSCA INTERIOR DE COBRE -</t>
  </si>
  <si>
    <t>24701001-0061</t>
  </si>
  <si>
    <t>ESPARRAGO DE 1/4 -</t>
  </si>
  <si>
    <t>24701001-0062</t>
  </si>
  <si>
    <t>TUBO DE LATON CROMADO HIDRAULICO -</t>
  </si>
  <si>
    <t>24701001-0063</t>
  </si>
  <si>
    <t>ESTRUCTURA METALICA CON MEMBRANA ARQUITECTONICA</t>
  </si>
  <si>
    <t>METRO CUADRADO</t>
  </si>
  <si>
    <t>24701001-0064</t>
  </si>
  <si>
    <t>PERFIL TUBULAR RECTANGULAR PTR</t>
  </si>
  <si>
    <t>24701001-0065</t>
  </si>
  <si>
    <t>BARRA UNICANAL</t>
  </si>
  <si>
    <t>24701001-0066</t>
  </si>
  <si>
    <t>TEE DE HIERRO FUNDIDO</t>
  </si>
  <si>
    <t>24701001-0067</t>
  </si>
  <si>
    <t>ANGULO DE ALUMINIO</t>
  </si>
  <si>
    <t>24701001-0068</t>
  </si>
  <si>
    <t>CERCO OVALADO PARA PUERTA</t>
  </si>
  <si>
    <t>24701001-0069</t>
  </si>
  <si>
    <t>CODO DE LAMINA DE ACERO</t>
  </si>
  <si>
    <t>24701001-0070</t>
  </si>
  <si>
    <t>CUELLO FLEXIBLE DE LONA</t>
  </si>
  <si>
    <t>24701001-0071</t>
  </si>
  <si>
    <t>DUCTERIA DE EXTRACCION PARA CAMPANAS DE COCINA</t>
  </si>
  <si>
    <t>24701001-0072</t>
  </si>
  <si>
    <t>ELECTRO MALLA DE ACERO</t>
  </si>
  <si>
    <t>24701001-0073</t>
  </si>
  <si>
    <t>JUNQUILLO</t>
  </si>
  <si>
    <t>24701001-0074</t>
  </si>
  <si>
    <t>POSTE PARA CONSTRUCCION</t>
  </si>
  <si>
    <t>24701001-0075</t>
  </si>
  <si>
    <t>POSTE OVALADO PARA PUERTA</t>
  </si>
  <si>
    <t>24701001-0076</t>
  </si>
  <si>
    <t>SOPORTE TIPO MENSULA</t>
  </si>
  <si>
    <t>24701001-0077</t>
  </si>
  <si>
    <t>VALVULA DE ALIVIO PARA CALENTADOR</t>
  </si>
  <si>
    <t>24701001-0078</t>
  </si>
  <si>
    <t>TUERCA ENJAULADA CON TORNILLO</t>
  </si>
  <si>
    <t>24701001-0079</t>
  </si>
  <si>
    <t>MALLA CICLONICA</t>
  </si>
  <si>
    <t>24701001-0080</t>
  </si>
  <si>
    <t>CORREDERA GALVANIZADA</t>
  </si>
  <si>
    <t>24701001-0081</t>
  </si>
  <si>
    <t>TELA GALLINERA</t>
  </si>
  <si>
    <t>24701001-0082</t>
  </si>
  <si>
    <t>TAPA LISA DE 3" ANONIZADO DURANODICK</t>
  </si>
  <si>
    <t>24701001-0083</t>
  </si>
  <si>
    <t>ÁNGULO DE FIERRO</t>
  </si>
  <si>
    <t>24701001-0084</t>
  </si>
  <si>
    <t>PERFIL PASAMANOS DE ALUMINIO DURANODICK</t>
  </si>
  <si>
    <t>24701001-0085</t>
  </si>
  <si>
    <t>PERFIL PASAMANOS SEMI CURVO</t>
  </si>
  <si>
    <t>24701001-0086</t>
  </si>
  <si>
    <t>ESQUINERO METALICO</t>
  </si>
  <si>
    <t>24701001-0088</t>
  </si>
  <si>
    <t>CANCEL DE HERRERIA</t>
  </si>
  <si>
    <t>24701001-0089</t>
  </si>
  <si>
    <t>PERFIL PTR</t>
  </si>
  <si>
    <t>24701001-0090</t>
  </si>
  <si>
    <t>ESCALERA DE HERRERIA</t>
  </si>
  <si>
    <t>24701001-0091</t>
  </si>
  <si>
    <t>24701001-0092</t>
  </si>
  <si>
    <t>24701001-0093</t>
  </si>
  <si>
    <t>TORNILLO DE MUELLE</t>
  </si>
  <si>
    <t>24701001-0094</t>
  </si>
  <si>
    <t>TORNILLO DE LA BARRA ESTABILIZADORA</t>
  </si>
  <si>
    <t>24701001-0095</t>
  </si>
  <si>
    <t>TORNILLO ESTABILIZADOR</t>
  </si>
  <si>
    <t>24701001-0096</t>
  </si>
  <si>
    <t>POSTE LISO DE 3" DURANODICK</t>
  </si>
  <si>
    <t>24701001-0097</t>
  </si>
  <si>
    <t>POSTE LISO DE 3" NATURAL</t>
  </si>
  <si>
    <t>24701001-0098</t>
  </si>
  <si>
    <t>MOLDURA DE ALUMINIO</t>
  </si>
  <si>
    <t>24701001-0099</t>
  </si>
  <si>
    <t>PIJA PUNTA DE BROCA DE 8X11/2"</t>
  </si>
  <si>
    <t>24701001-0100</t>
  </si>
  <si>
    <t>CONCERTINA O SERPENTINA GALVANIZADA</t>
  </si>
  <si>
    <t>24701001-0101</t>
  </si>
  <si>
    <t>PUNTAS DE SEGURIDAD</t>
  </si>
  <si>
    <t>24701001-0102</t>
  </si>
  <si>
    <t>TIRANTE Y ESQUINERO CON PLACA</t>
  </si>
  <si>
    <t>24701001-0103</t>
  </si>
  <si>
    <t>CABLE PAR TRENZADO SIN BLINDAR</t>
  </si>
  <si>
    <t>24701001-0104</t>
  </si>
  <si>
    <t>PUERTA DE ALUMINIO</t>
  </si>
  <si>
    <t>24701001-0105</t>
  </si>
  <si>
    <t>VENTANA DE ALUMINIO</t>
  </si>
  <si>
    <t>24701001-0106</t>
  </si>
  <si>
    <t>VALLA METALICA DE POPOTILLO</t>
  </si>
  <si>
    <t>24701001-0107</t>
  </si>
  <si>
    <t>MALLA ELECTRO SOLDADA</t>
  </si>
  <si>
    <t>24701001-0108</t>
  </si>
  <si>
    <t>CAÑUELA PARA COBRE</t>
  </si>
  <si>
    <t>24701001-0109</t>
  </si>
  <si>
    <t>24701001-0110</t>
  </si>
  <si>
    <t>MOSQUITERO FIJO DE ALUMINIO</t>
  </si>
  <si>
    <t>24701001-0111</t>
  </si>
  <si>
    <t>PERFIL DE ALUMINIO</t>
  </si>
  <si>
    <t>24701001-0112</t>
  </si>
  <si>
    <t>PERFIL PASAMANOS</t>
  </si>
  <si>
    <t>24701001-0113</t>
  </si>
  <si>
    <t>COMPONENTE P/SEPARACION DE SOLIDOS EN LIQUIDOS</t>
  </si>
  <si>
    <t>24701001-0114</t>
  </si>
  <si>
    <t>ABRAZADERA</t>
  </si>
  <si>
    <t>24701001-0115</t>
  </si>
  <si>
    <t>24701001-0116</t>
  </si>
  <si>
    <t>24701001-0117</t>
  </si>
  <si>
    <t>PIVOTE</t>
  </si>
  <si>
    <t>24701001-0118</t>
  </si>
  <si>
    <t>VALVULA</t>
  </si>
  <si>
    <t>24800001-0001</t>
  </si>
  <si>
    <t>ALFOMBRA</t>
  </si>
  <si>
    <t>24800004-0001</t>
  </si>
  <si>
    <t>CHAPA DE PINO (MADERA)</t>
  </si>
  <si>
    <t>24800005-0001</t>
  </si>
  <si>
    <t>CORTINAS</t>
  </si>
  <si>
    <t>24800007-0002</t>
  </si>
  <si>
    <t>UNICEL (VARIOS)</t>
  </si>
  <si>
    <t>24800008-0001</t>
  </si>
  <si>
    <t>LONA</t>
  </si>
  <si>
    <t>24800008-0003</t>
  </si>
  <si>
    <t>SUJETADOR DE MALLA</t>
  </si>
  <si>
    <t>24800008-0006</t>
  </si>
  <si>
    <t>MALLA SOMBRA</t>
  </si>
  <si>
    <t>24800009-0001</t>
  </si>
  <si>
    <t>MARCO DE MADERA</t>
  </si>
  <si>
    <t>24800010-0001</t>
  </si>
  <si>
    <t>PERSIANA</t>
  </si>
  <si>
    <t>24800010-0002</t>
  </si>
  <si>
    <t>24800012-0002</t>
  </si>
  <si>
    <t>PLANTA NATURAL (DE ORNATO)</t>
  </si>
  <si>
    <t>24800013-0001</t>
  </si>
  <si>
    <t>SEÑALAMIENTO DE SEGURIDAD</t>
  </si>
  <si>
    <t>24800014-0001</t>
  </si>
  <si>
    <t>TAPETE PARA PISOS</t>
  </si>
  <si>
    <t>24800015-0001</t>
  </si>
  <si>
    <t>HULE ESPUMA</t>
  </si>
  <si>
    <t>24800016-0001</t>
  </si>
  <si>
    <t>TRIPLAY DE PINO 19 m.m.</t>
  </si>
  <si>
    <t>24800016-0002</t>
  </si>
  <si>
    <t>TRIPLAY DE PINO  3 m.m.</t>
  </si>
  <si>
    <t>24800016-0003</t>
  </si>
  <si>
    <t>TRIPLAY DE PINO  6 m.m.</t>
  </si>
  <si>
    <t>24800016-0004</t>
  </si>
  <si>
    <t>TRIPLAY DE PINO 12 m.m.</t>
  </si>
  <si>
    <t>24800016-0007</t>
  </si>
  <si>
    <t>HOJAS DE TRIPLAY DE PINO DE 6</t>
  </si>
  <si>
    <t>24800016-0009</t>
  </si>
  <si>
    <t>CANAL DE AMARRE DE 6.3 CMS.</t>
  </si>
  <si>
    <t>24801001-0001</t>
  </si>
  <si>
    <t>HOJA DE CORCHO</t>
  </si>
  <si>
    <t>24801001-0002</t>
  </si>
  <si>
    <t>FELPA</t>
  </si>
  <si>
    <t>24801001-0003</t>
  </si>
  <si>
    <t>VINIL PATA DE COCHINO</t>
  </si>
  <si>
    <t>24801001-0005</t>
  </si>
  <si>
    <t>PELICULA DECORATIVA PARA CRISTALES</t>
  </si>
  <si>
    <t>24801001-0006</t>
  </si>
  <si>
    <t>ZOCLO VINILICO</t>
  </si>
  <si>
    <t>24801001-0007</t>
  </si>
  <si>
    <t>24801001-0008</t>
  </si>
  <si>
    <t>PISO LAMINADO</t>
  </si>
  <si>
    <t>24801001-0009</t>
  </si>
  <si>
    <t>CINTA DE MARCAJE</t>
  </si>
  <si>
    <t>24801001-0010</t>
  </si>
  <si>
    <t>CINTA DE BARRICADA</t>
  </si>
  <si>
    <t>24801001-0011</t>
  </si>
  <si>
    <t>TARJA METALICA - GASTO</t>
  </si>
  <si>
    <t>24801001-0013</t>
  </si>
  <si>
    <t>GABINETE PARA TARJA METALICA - GASTO</t>
  </si>
  <si>
    <t>24801001-0014</t>
  </si>
  <si>
    <t>MURO MOVIL</t>
  </si>
  <si>
    <t>24801001-0015</t>
  </si>
  <si>
    <t>GANCHO PARA SUJETAR CABLES</t>
  </si>
  <si>
    <t>24801001-0016</t>
  </si>
  <si>
    <t>MANGUERA FLEXIBLE PARA CABLES</t>
  </si>
  <si>
    <t>24801001-0017</t>
  </si>
  <si>
    <t>PISO CERAMICO</t>
  </si>
  <si>
    <t>24801001-0018</t>
  </si>
  <si>
    <t>FORMAICA</t>
  </si>
  <si>
    <t>24801001-0019</t>
  </si>
  <si>
    <t>24801001-0020</t>
  </si>
  <si>
    <t>PISO VINILICO</t>
  </si>
  <si>
    <t>24801001-0022</t>
  </si>
  <si>
    <t>LAVABO CON PEDESTAL</t>
  </si>
  <si>
    <t>24801001-0023</t>
  </si>
  <si>
    <t>MACETA</t>
  </si>
  <si>
    <t>24801001-0024</t>
  </si>
  <si>
    <t>DOMO TIPO ARCO</t>
  </si>
  <si>
    <t>24801001-0025</t>
  </si>
  <si>
    <t>FALDONES TIPO CAÑON</t>
  </si>
  <si>
    <t>24801001-0026</t>
  </si>
  <si>
    <t>DOMO CUBO</t>
  </si>
  <si>
    <t>24801001-0027</t>
  </si>
  <si>
    <t>MARCO DE ALUMINIO</t>
  </si>
  <si>
    <t>24801001-0028</t>
  </si>
  <si>
    <t>PISO DE PVC</t>
  </si>
  <si>
    <t>24801001-0029</t>
  </si>
  <si>
    <t>PLANTA ARTIFICIAL</t>
  </si>
  <si>
    <t>24801001-0031</t>
  </si>
  <si>
    <t>PELICULA DE SEGURIDAD FILTRASOL</t>
  </si>
  <si>
    <t>24801001-0032</t>
  </si>
  <si>
    <t>LAMBRIN</t>
  </si>
  <si>
    <t>24801001-0033</t>
  </si>
  <si>
    <t>ESPUMA DE POLIURETANO EN SPRAY</t>
  </si>
  <si>
    <t>24801001-0034</t>
  </si>
  <si>
    <t>VINIL DECORATIVO PARA BAÑO</t>
  </si>
  <si>
    <t>24801001-0035</t>
  </si>
  <si>
    <t>TINACO</t>
  </si>
  <si>
    <t>24801001-0036</t>
  </si>
  <si>
    <t>ALFOMBRA CON/SIN ACCESORIOS</t>
  </si>
  <si>
    <t>24801001-0037</t>
  </si>
  <si>
    <t>TARIMA DE PLASTICO</t>
  </si>
  <si>
    <t>24801001-0038</t>
  </si>
  <si>
    <t>GUARDAPOLVO</t>
  </si>
  <si>
    <t>24801001-0039</t>
  </si>
  <si>
    <t>CINTA DE ADVERTENCIA - PROHIBIDO EL PASO</t>
  </si>
  <si>
    <t>24801001-0040</t>
  </si>
  <si>
    <t>CINTA DE ADVERTENCIA - PRECAUCION</t>
  </si>
  <si>
    <t>24801001-0041</t>
  </si>
  <si>
    <t>PISO  DE PORCELANATO</t>
  </si>
  <si>
    <t>24801001-0042</t>
  </si>
  <si>
    <t>AZULEJO</t>
  </si>
  <si>
    <t>24801001-0043</t>
  </si>
  <si>
    <t>ZOCLO</t>
  </si>
  <si>
    <t>24801001-0044</t>
  </si>
  <si>
    <t>VINILO DE COLOR PARA MUEBLES</t>
  </si>
  <si>
    <t>24801001-0045</t>
  </si>
  <si>
    <t>GABINETE PARA LAVABO - GASTO</t>
  </si>
  <si>
    <t>24801001-0046</t>
  </si>
  <si>
    <t>MANGUERA FLEXIBLE PARA CABLE</t>
  </si>
  <si>
    <t>24801001-0047</t>
  </si>
  <si>
    <t>24801001-0048</t>
  </si>
  <si>
    <t>MAMPARA PARA SANITARIO</t>
  </si>
  <si>
    <t>24801001-0050</t>
  </si>
  <si>
    <t>VINIL PARA VIDRIO</t>
  </si>
  <si>
    <t>24801001-0051</t>
  </si>
  <si>
    <t>LAMINA DE POLICARBONATO</t>
  </si>
  <si>
    <t>24801001-0052</t>
  </si>
  <si>
    <t>APARCABICICLETA</t>
  </si>
  <si>
    <t>24801001-0053</t>
  </si>
  <si>
    <t>TRAFITAMBO</t>
  </si>
  <si>
    <t>24801001-0054</t>
  </si>
  <si>
    <t>CUBIERTA IMPERMEABLE DE PVC</t>
  </si>
  <si>
    <t>24801001-0055</t>
  </si>
  <si>
    <t>29601001-0028</t>
  </si>
  <si>
    <t>BOMBA DE AGUA - AUTOMOTRIZ</t>
  </si>
  <si>
    <t>24801001-0057</t>
  </si>
  <si>
    <t>PAPEL PARA POLARIZAR VENTANAS</t>
  </si>
  <si>
    <t>24801001-0058</t>
  </si>
  <si>
    <t>BURLETE DE ALUMINIO</t>
  </si>
  <si>
    <t>24801001-0059</t>
  </si>
  <si>
    <t>GABINETE P/EXTINTOR A/INOX P/CO2</t>
  </si>
  <si>
    <t>24801001-0060</t>
  </si>
  <si>
    <t>MICA 3MM</t>
  </si>
  <si>
    <t>24801001-0061</t>
  </si>
  <si>
    <t>CUBIERTA IMPERMEABLE PARA DOMO</t>
  </si>
  <si>
    <t>24801001-0062</t>
  </si>
  <si>
    <t>BASTIDOR DE MADERA</t>
  </si>
  <si>
    <t>24801001-0063</t>
  </si>
  <si>
    <t>BASE MOVIL PARA MACETA</t>
  </si>
  <si>
    <t>24801001-0064</t>
  </si>
  <si>
    <t>MARCO METALICO</t>
  </si>
  <si>
    <t>24801001-0065</t>
  </si>
  <si>
    <t>CARPA</t>
  </si>
  <si>
    <t>24801001-0066</t>
  </si>
  <si>
    <t>MUEBLE PARA MACETA</t>
  </si>
  <si>
    <t>24801001-0067</t>
  </si>
  <si>
    <t>RAMPA METALICA</t>
  </si>
  <si>
    <t>24801001-0068</t>
  </si>
  <si>
    <t>CONO FLEXIBLE</t>
  </si>
  <si>
    <t>24801001-0069</t>
  </si>
  <si>
    <t>CONO TRIANGULAR AUTOMOTRIZ</t>
  </si>
  <si>
    <t>24801001-0070</t>
  </si>
  <si>
    <t>POSTE ALINEADOR</t>
  </si>
  <si>
    <t>24801001-0072</t>
  </si>
  <si>
    <t>CINTA ADHESIVA LUMINICENTE</t>
  </si>
  <si>
    <t>24801001-0073</t>
  </si>
  <si>
    <t>ZOCLO PARA PISO LAMINADO</t>
  </si>
  <si>
    <t>24801001-0074</t>
  </si>
  <si>
    <t>CUARTO BOCEL PARA PISO LAMINADO</t>
  </si>
  <si>
    <t>24801001-0075</t>
  </si>
  <si>
    <t>TEE PARA PISO LAMINADO</t>
  </si>
  <si>
    <t>24801001-0076</t>
  </si>
  <si>
    <t>PLACA DE GRANITO FLAMEADO CEPILLADO COLOR GRIS OXFORD DE 60X60CM X 13MM</t>
  </si>
  <si>
    <t>24801001-0077</t>
  </si>
  <si>
    <t>PLACA DE GRANITO FLAMEADO PULIDO COLOR GRIS OXFORD DE 60X60CM X 13MM</t>
  </si>
  <si>
    <t>24801001-0078</t>
  </si>
  <si>
    <t>CINTA PLASTICA CON LEYENDA</t>
  </si>
  <si>
    <t>24801001-0079</t>
  </si>
  <si>
    <t>24801001-0080</t>
  </si>
  <si>
    <t>SEÑALAMIENTO TIPO BANDERA CUADRADO</t>
  </si>
  <si>
    <t>24801001-0081</t>
  </si>
  <si>
    <t>SEÑALAMIENTO TIPO PLANO CUADRADO</t>
  </si>
  <si>
    <t>24801001-0082</t>
  </si>
  <si>
    <t>SEÑALAMIENTO TIPO PLANO RECTANGULAR</t>
  </si>
  <si>
    <t>24801001-0083</t>
  </si>
  <si>
    <t>VINIL 1000 - 15 PATA DE COCHINO (ROLLO DE 100 M.; COLOR  A ELEGIR)</t>
  </si>
  <si>
    <t>24801001-0084</t>
  </si>
  <si>
    <t>VINIL 1000 -11 PATA DE COCHINO (ROLLO DE 100 M.; COLOR  A ELEGIR)</t>
  </si>
  <si>
    <t>24801001-0085</t>
  </si>
  <si>
    <t>VINIL PATA DE COCHINO NO. 5 (ROLLO DE 100 M.; COLOR  A ELEGIR)</t>
  </si>
  <si>
    <t>24801001-0086</t>
  </si>
  <si>
    <t>ZOCLO VINILICO STD. DE 7 CMS. DE ANCHO  (ROLLO DE 100 M.)</t>
  </si>
  <si>
    <t>24801001-0087</t>
  </si>
  <si>
    <t>PLACA DE PISO FALSO</t>
  </si>
  <si>
    <t>24801001-0088</t>
  </si>
  <si>
    <t>HOJA DE FORMICA MAGNETICA</t>
  </si>
  <si>
    <t>24801001-0089</t>
  </si>
  <si>
    <t>SEÑAL INDICATIVA (LETRERO) FABRICADO EN ALUMINIO CEPILLADO CON INDICADORES  MED. 30 X 15 CMS</t>
  </si>
  <si>
    <t>24801001-0090</t>
  </si>
  <si>
    <t>MODULO SUPERIOR EN FORMAICA</t>
  </si>
  <si>
    <t>24801001-0091</t>
  </si>
  <si>
    <t>PANEL L EN FORMAICA</t>
  </si>
  <si>
    <t>24801001-0092</t>
  </si>
  <si>
    <t>NARIZ DE VINIL PARA ESCALON</t>
  </si>
  <si>
    <t>24801001-0093</t>
  </si>
  <si>
    <t>LONA DE RAFIA</t>
  </si>
  <si>
    <t>24801001-0094</t>
  </si>
  <si>
    <t>BASTIDOR DE ALUMINIO</t>
  </si>
  <si>
    <t>24801001-0095</t>
  </si>
  <si>
    <t>BASE CON RUEDAS P/CONTENEDOR</t>
  </si>
  <si>
    <t>24801001-0096</t>
  </si>
  <si>
    <t>VINIL IMPRESO P/MARCAJE EN PISO</t>
  </si>
  <si>
    <t>24801001-0097</t>
  </si>
  <si>
    <t>PLANILLAS ADHERIBLES CIRCULAR  P/PISO</t>
  </si>
  <si>
    <t>24801001-0098</t>
  </si>
  <si>
    <t>TIRA DE ALUMINIO CUADRADA</t>
  </si>
  <si>
    <t>24801001-0099</t>
  </si>
  <si>
    <t>CINTA DE SEÑALAMIENTO</t>
  </si>
  <si>
    <t>24801001-0100</t>
  </si>
  <si>
    <t>CINTA VINÍLICA DE SEGURIDAD</t>
  </si>
  <si>
    <t>24801001-0101</t>
  </si>
  <si>
    <t>PISO FALSO</t>
  </si>
  <si>
    <t>24801001-0102</t>
  </si>
  <si>
    <t>COSTAL DE CONTENCION</t>
  </si>
  <si>
    <t>24801001-0103</t>
  </si>
  <si>
    <t>MARCO DE ACRILICO TRANSPARENTE</t>
  </si>
  <si>
    <t>24801001-0104</t>
  </si>
  <si>
    <t>24801001-0105</t>
  </si>
  <si>
    <t>PISTOLA NEBULIZADORA P/ DESINFECCION</t>
  </si>
  <si>
    <t>24801001-0106</t>
  </si>
  <si>
    <t>24801001-0107</t>
  </si>
  <si>
    <t>24801001-0108</t>
  </si>
  <si>
    <t>24801001-0109</t>
  </si>
  <si>
    <t>PASTO NATURAL EN ROLLO</t>
  </si>
  <si>
    <t>24801001-0110</t>
  </si>
  <si>
    <t>TUBO DE EXTENSION</t>
  </si>
  <si>
    <t>24801001-0111</t>
  </si>
  <si>
    <t>CINTA PARA SEÑALIZACIÓN</t>
  </si>
  <si>
    <t>24801001-0112</t>
  </si>
  <si>
    <t>CINTA SIN LAMINAR AMARILLO NEGRO</t>
  </si>
  <si>
    <t>24801001-0113</t>
  </si>
  <si>
    <t>CARPA RETRACTIL</t>
  </si>
  <si>
    <t>24801001-0114</t>
  </si>
  <si>
    <t>TAMBO ARENERO</t>
  </si>
  <si>
    <t>24801001-0115</t>
  </si>
  <si>
    <t>PLASTICO DISEÑO JARDIN</t>
  </si>
  <si>
    <t>24801001-0116</t>
  </si>
  <si>
    <t>TOPE DE PARED</t>
  </si>
  <si>
    <t>24801001-0117</t>
  </si>
  <si>
    <t>PISO PODOTACTIL</t>
  </si>
  <si>
    <t>24801001-0118</t>
  </si>
  <si>
    <t>MINGITORIO</t>
  </si>
  <si>
    <t>24801001-0119</t>
  </si>
  <si>
    <t>24801001-0120</t>
  </si>
  <si>
    <t>TOPE DE ESTACIONAMIENTO</t>
  </si>
  <si>
    <t>24801001-0121</t>
  </si>
  <si>
    <t>PLACA DE FALSO PLAFON</t>
  </si>
  <si>
    <t>24801001-0122</t>
  </si>
  <si>
    <t>BARRERA</t>
  </si>
  <si>
    <t>24801001-0123</t>
  </si>
  <si>
    <t>COJIN</t>
  </si>
  <si>
    <t>24900002-0001</t>
  </si>
  <si>
    <t>ABRAZADERA CADWELL</t>
  </si>
  <si>
    <t>24900002-0002</t>
  </si>
  <si>
    <t>ABRAZADERA DE 1/2</t>
  </si>
  <si>
    <t>24900002-0005</t>
  </si>
  <si>
    <t>ABRAZADERA TC 5/7 C/100 (GRAPA DE PLASTIC</t>
  </si>
  <si>
    <t>24900002-0006</t>
  </si>
  <si>
    <t>24900003-0001</t>
  </si>
  <si>
    <t>ACRILICO DE 2 X 39</t>
  </si>
  <si>
    <t>24900003-0002</t>
  </si>
  <si>
    <t>ACRILICO DE 2 X 74</t>
  </si>
  <si>
    <t>24900003-0003</t>
  </si>
  <si>
    <t>ACRILICO P/GABINETE 122 X 61 cm.</t>
  </si>
  <si>
    <t>24900003-0004</t>
  </si>
  <si>
    <t>ACRILICO P/GABINETE 244 X 61 cm</t>
  </si>
  <si>
    <t>24900003-0005</t>
  </si>
  <si>
    <t>ACRILICO PANEL DE ABEJA 61X1.22 LENS</t>
  </si>
  <si>
    <t>24900004-0001</t>
  </si>
  <si>
    <t>RESANADOR DE PINO</t>
  </si>
  <si>
    <t>24900004-0002</t>
  </si>
  <si>
    <t>RESANADOR PARA MURO</t>
  </si>
  <si>
    <t>24900005-0001</t>
  </si>
  <si>
    <t>BARNIZ PARA MADERA 1 LITRO</t>
  </si>
  <si>
    <t>24900007-0001</t>
  </si>
  <si>
    <t>PINTURA ESMALTE 1 lt.</t>
  </si>
  <si>
    <t>24900009-0002</t>
  </si>
  <si>
    <t>24900010-0001</t>
  </si>
  <si>
    <t>TELA IMPERMEABILIZANTE</t>
  </si>
  <si>
    <t>24900010-0002</t>
  </si>
  <si>
    <t>PASTA TEXTURIZADA</t>
  </si>
  <si>
    <t>24900011-0001</t>
  </si>
  <si>
    <t>LACA EN AEROSOL</t>
  </si>
  <si>
    <t>24900011-0002</t>
  </si>
  <si>
    <t>PINTURA EN LACA</t>
  </si>
  <si>
    <t>24900013-0001</t>
  </si>
  <si>
    <t>SILICON</t>
  </si>
  <si>
    <t>24900013-0002</t>
  </si>
  <si>
    <t>PEGAMENTO PARA LOSETA VINILICA</t>
  </si>
  <si>
    <t>24900013-0003</t>
  </si>
  <si>
    <t>PEGAMENTO PARA PVC</t>
  </si>
  <si>
    <t>24900014-0001</t>
  </si>
  <si>
    <t>PINTURA ACRILICA</t>
  </si>
  <si>
    <t>24900015-0001</t>
  </si>
  <si>
    <t>PINTURA DE ESMALTE 19 LITROS</t>
  </si>
  <si>
    <t>24900015-0002</t>
  </si>
  <si>
    <t>PINTURA EN AEROSOL</t>
  </si>
  <si>
    <t>24900015-0004</t>
  </si>
  <si>
    <t>PINTURA DE ACEITE 1 LITRO</t>
  </si>
  <si>
    <t>24900015-0005</t>
  </si>
  <si>
    <t>PINTURA DE ACEITE 1 GALON</t>
  </si>
  <si>
    <t>24900015-0007</t>
  </si>
  <si>
    <t>PINTURA DE ESMALTE GALON</t>
  </si>
  <si>
    <t>24900016-0001</t>
  </si>
  <si>
    <t>IMPERMEABILIZANTE</t>
  </si>
  <si>
    <t>24900017-0001</t>
  </si>
  <si>
    <t>SELLADOR VINILICO 1 LITRO</t>
  </si>
  <si>
    <t>24900017-0002</t>
  </si>
  <si>
    <t>SELLADOR TIPO AMERICANO DE 19 LTS.</t>
  </si>
  <si>
    <t>24900018-0001</t>
  </si>
  <si>
    <t>PINTURA VINILICA 1 LITRO</t>
  </si>
  <si>
    <t>24900018-0002</t>
  </si>
  <si>
    <t>PINTURA VINILICA 1 GALON</t>
  </si>
  <si>
    <t>24900018-0003</t>
  </si>
  <si>
    <t>PINTURA VINILICA PRO-1000 GRIS PERLA</t>
  </si>
  <si>
    <t>24900019-0001</t>
  </si>
  <si>
    <t>DISPERSANTE</t>
  </si>
  <si>
    <t>24900019-0002</t>
  </si>
  <si>
    <t>SOLVENTE SECADO NORMAL</t>
  </si>
  <si>
    <t>24900019-0003</t>
  </si>
  <si>
    <t>SOLVENTE SECADO RAPIDO</t>
  </si>
  <si>
    <t>24900020-0001</t>
  </si>
  <si>
    <t>THINER</t>
  </si>
  <si>
    <t>24900020-0003</t>
  </si>
  <si>
    <t>SOLVENTES PARA PINTURA</t>
  </si>
  <si>
    <t>24900021-0001</t>
  </si>
  <si>
    <t>TAQUETE DE EXPANSION</t>
  </si>
  <si>
    <t>24900021-0002</t>
  </si>
  <si>
    <t>TAQUETE DE MADERA</t>
  </si>
  <si>
    <t>24900021-0003</t>
  </si>
  <si>
    <t>TAQUETE DE PLASTICO</t>
  </si>
  <si>
    <t>24901001-0001</t>
  </si>
  <si>
    <t>COMPUESTO READY MIX ESTANDAR</t>
  </si>
  <si>
    <t>24901001-0002</t>
  </si>
  <si>
    <t>RELLENADOR PLASTICO HP COLOR CAR</t>
  </si>
  <si>
    <t>24901001-0003</t>
  </si>
  <si>
    <t>SELLADOR DE NITROCELULOSA</t>
  </si>
  <si>
    <t>24901001-0004</t>
  </si>
  <si>
    <t>SELLADOR DE SILICON 100%</t>
  </si>
  <si>
    <t>24901001-0005</t>
  </si>
  <si>
    <t>SELLADOR ELASTICO DE POLIURETANO DE SECADO RAPIDO</t>
  </si>
  <si>
    <t>24901001-0006</t>
  </si>
  <si>
    <t>SELLADOR DE SILICON PARA POLICARBONATO</t>
  </si>
  <si>
    <t>24901001-0007</t>
  </si>
  <si>
    <t>LACA AUTOMOTIVA</t>
  </si>
  <si>
    <t>22104001-0127</t>
  </si>
  <si>
    <t>AGUA PURIFICADA DE 600 ML</t>
  </si>
  <si>
    <t>24901001-0009</t>
  </si>
  <si>
    <t>ACABADO PROTECTOR</t>
  </si>
  <si>
    <t>24901001-0010</t>
  </si>
  <si>
    <t>CINTA DE REFUERZO PARA JUNTAS</t>
  </si>
  <si>
    <t>24901001-0011</t>
  </si>
  <si>
    <t>PINTURA VINIL ACRILICA</t>
  </si>
  <si>
    <t>24901001-0012</t>
  </si>
  <si>
    <t>PEGAMENTO DE CONTACTO</t>
  </si>
  <si>
    <t>24901001-0013</t>
  </si>
  <si>
    <t>LIJA</t>
  </si>
  <si>
    <t>24901001-0014</t>
  </si>
  <si>
    <t>PEGAMENTO BALNCO 850</t>
  </si>
  <si>
    <t>24901001-0015</t>
  </si>
  <si>
    <t>24901001-0016</t>
  </si>
  <si>
    <t>SELLADOR PARA MADERA</t>
  </si>
  <si>
    <t>24901001-0017</t>
  </si>
  <si>
    <t>PISTOLA PARA SILICON</t>
  </si>
  <si>
    <t>24901001-0018</t>
  </si>
  <si>
    <t>PEGAMENTO EPOXICO</t>
  </si>
  <si>
    <t>24901001-0019</t>
  </si>
  <si>
    <t>PINTURA EPOXICA</t>
  </si>
  <si>
    <t>24901001-0020</t>
  </si>
  <si>
    <t>COPLE PVC</t>
  </si>
  <si>
    <t>24901001-0021</t>
  </si>
  <si>
    <t>CONECTOR PVC</t>
  </si>
  <si>
    <t>24901001-0022</t>
  </si>
  <si>
    <t>ADAPTADOR MACHO PVC</t>
  </si>
  <si>
    <t>24901001-0023</t>
  </si>
  <si>
    <t>CATALIZADOR PARA ESMALTE</t>
  </si>
  <si>
    <t>24901001-0024</t>
  </si>
  <si>
    <t>PINTURA VINILICA</t>
  </si>
  <si>
    <t>24901001-0025</t>
  </si>
  <si>
    <t>24901001-0026</t>
  </si>
  <si>
    <t>ACELERADOR DE CIANOCRILATO</t>
  </si>
  <si>
    <t>24901001-0027</t>
  </si>
  <si>
    <t>ADHESIVO DE CIANOCRILATO</t>
  </si>
  <si>
    <t>24901001-0028</t>
  </si>
  <si>
    <t>PINTURA METALICA</t>
  </si>
  <si>
    <t>24901001-0029</t>
  </si>
  <si>
    <t>24901001-0030</t>
  </si>
  <si>
    <t>AISLANTE  CON CATALIZADOR</t>
  </si>
  <si>
    <t>24901001-0031</t>
  </si>
  <si>
    <t>PASTA PARA PULIR</t>
  </si>
  <si>
    <t>24901001-0032</t>
  </si>
  <si>
    <t>24901001-0033</t>
  </si>
  <si>
    <t>24901001-0034</t>
  </si>
  <si>
    <t>TEE DE PVC</t>
  </si>
  <si>
    <t>24901001-0035</t>
  </si>
  <si>
    <t>CINTA DE TEFLON</t>
  </si>
  <si>
    <t>24901001-0036</t>
  </si>
  <si>
    <t>REDUCCION</t>
  </si>
  <si>
    <t>24901001-0037</t>
  </si>
  <si>
    <t>SELLADOR PARA PISO</t>
  </si>
  <si>
    <t>24901001-0038</t>
  </si>
  <si>
    <t>MEMBRANA DE REFUERZO</t>
  </si>
  <si>
    <t>24901001-0039</t>
  </si>
  <si>
    <t>ABRAZADERA DE UÑA</t>
  </si>
  <si>
    <t>24901001-0040</t>
  </si>
  <si>
    <t>AISLADOR TIPO CARRETE</t>
  </si>
  <si>
    <t>24901001-0041</t>
  </si>
  <si>
    <t>BARNIZ PARA MADERA</t>
  </si>
  <si>
    <t>24901001-0042</t>
  </si>
  <si>
    <t>YEE DE PVC</t>
  </si>
  <si>
    <t>24901001-0043</t>
  </si>
  <si>
    <t>TAPON DE PVC</t>
  </si>
  <si>
    <t>24901001-0044</t>
  </si>
  <si>
    <t>ADHESIVO PARA PISO DE PORCELANATO -</t>
  </si>
  <si>
    <t>24901001-0045</t>
  </si>
  <si>
    <t>ADHESIVO COLOR PLATA -</t>
  </si>
  <si>
    <t>24901001-0046</t>
  </si>
  <si>
    <t>BOQUILLA PASTA BLANCA -</t>
  </si>
  <si>
    <t>24901001-0047</t>
  </si>
  <si>
    <t>CINTA METALICA PARA DUCTOS -</t>
  </si>
  <si>
    <t>24901001-0048</t>
  </si>
  <si>
    <t>SELLADOR -</t>
  </si>
  <si>
    <t>24901001-0049</t>
  </si>
  <si>
    <t>SELLADOR ADHECON -</t>
  </si>
  <si>
    <t>24901001-0050</t>
  </si>
  <si>
    <t>SELLADOR SHELAC  -</t>
  </si>
  <si>
    <t>24901001-0051</t>
  </si>
  <si>
    <t>SELLO FORMULA 2000 PARA FIERRO FUNDIDO -</t>
  </si>
  <si>
    <t>24901001-0052</t>
  </si>
  <si>
    <t>SEPARADORES DE PISO DE 5MM -</t>
  </si>
  <si>
    <t>24901001-0053</t>
  </si>
  <si>
    <t>CEMENTO PLASTICO</t>
  </si>
  <si>
    <t>24901001-0054</t>
  </si>
  <si>
    <t>PLAFON PARA TECHO FALSO</t>
  </si>
  <si>
    <t>24901001-0055</t>
  </si>
  <si>
    <t>PINTURA PARA PIZARRON INCLUYE KIT DE APLICACION</t>
  </si>
  <si>
    <t>24901001-0056</t>
  </si>
  <si>
    <t>24901001-0059</t>
  </si>
  <si>
    <t>SOPORTE TIPO CLIP CON VARILLA ROSCADA</t>
  </si>
  <si>
    <t>24901001-0060</t>
  </si>
  <si>
    <t>PEGAMENTO PARA PORCELANICOS Y PORCELANATO</t>
  </si>
  <si>
    <t>24901001-0062</t>
  </si>
  <si>
    <t>REDUCCION CONICA</t>
  </si>
  <si>
    <t>24901001-0063</t>
  </si>
  <si>
    <t>YEE DE ACERO</t>
  </si>
  <si>
    <t>24901001-0064</t>
  </si>
  <si>
    <t>ORGANIZADOR VERTICAL PARA RACK</t>
  </si>
  <si>
    <t>24901001-0065</t>
  </si>
  <si>
    <t>ORGANIZADOR HORIZONTAL PARA RACK</t>
  </si>
  <si>
    <t>24901001-0066</t>
  </si>
  <si>
    <t>KOLA GRANULADA</t>
  </si>
  <si>
    <t>24901001-0067</t>
  </si>
  <si>
    <t>RETARDADOR PARA LACA</t>
  </si>
  <si>
    <t>24901001-0068</t>
  </si>
  <si>
    <t>HOJA DE ACRILICO PERMATON LISO STD 1.20 X 1.80 BLANCO OPALINO</t>
  </si>
  <si>
    <t>24901001-0069</t>
  </si>
  <si>
    <t>24901001-0070</t>
  </si>
  <si>
    <t>24901001-0071</t>
  </si>
  <si>
    <t>REDIMIX</t>
  </si>
  <si>
    <t>24901001-0072</t>
  </si>
  <si>
    <t>CINTA DE ALUMINIO P/ SELLAR</t>
  </si>
  <si>
    <t>24901001-0073</t>
  </si>
  <si>
    <t>ADHESIVO P/ TEJA ASFALTICA</t>
  </si>
  <si>
    <t>24901001-0074</t>
  </si>
  <si>
    <t>SELLO FORMULA 2000 PARA FIERRO FUNDIDO</t>
  </si>
  <si>
    <t>24901001-0075</t>
  </si>
  <si>
    <t>24901001-0076</t>
  </si>
  <si>
    <t>24901001-0077</t>
  </si>
  <si>
    <t>24901001-0078</t>
  </si>
  <si>
    <t>24901001-0079</t>
  </si>
  <si>
    <t>24901001-0080</t>
  </si>
  <si>
    <t>24901001-0081</t>
  </si>
  <si>
    <t>24901001-0082</t>
  </si>
  <si>
    <t>24901001-0085</t>
  </si>
  <si>
    <t>ABRAZADERA PARA EXTINTOR</t>
  </si>
  <si>
    <t>24901001-0086</t>
  </si>
  <si>
    <t>PLASTICEMENT</t>
  </si>
  <si>
    <t>24901001-0088</t>
  </si>
  <si>
    <t>CINTA DE FIBRA DE VIRIO P/PANELES DE CEMENTO DE 76 MM. X 46 M.</t>
  </si>
  <si>
    <t>24901001-0089</t>
  </si>
  <si>
    <t>PEGAMENTO DE CONTACTO (CUBETA DE 19 LITROS)</t>
  </si>
  <si>
    <t>24901001-0090</t>
  </si>
  <si>
    <t>PEGAMENTO INDUSTRIAL P/ALFOMBRAS ( CUBETA DE 19 LTS)</t>
  </si>
  <si>
    <t>24901001-0094</t>
  </si>
  <si>
    <t>ACRILICO PARA GABINETE</t>
  </si>
  <si>
    <t>24901001-0095</t>
  </si>
  <si>
    <t>ADHESIVO EPOXICO</t>
  </si>
  <si>
    <t>24901001-0096</t>
  </si>
  <si>
    <t>TANQUE METALICO</t>
  </si>
  <si>
    <t>24901001-0097</t>
  </si>
  <si>
    <t>ACRILICO C/BASE</t>
  </si>
  <si>
    <t>24901001-0098</t>
  </si>
  <si>
    <t>LAMINA DE ACRILICO</t>
  </si>
  <si>
    <t>24901001-0099</t>
  </si>
  <si>
    <t>LAMINA DE ACRILICO P/ESTACION DE TRABAJO MAC</t>
  </si>
  <si>
    <t>24901001-0100</t>
  </si>
  <si>
    <t>ACRILICO TRANSPARENTE</t>
  </si>
  <si>
    <t>24901001-0101</t>
  </si>
  <si>
    <t>TANQUE PARA SOLDAR</t>
  </si>
  <si>
    <t>24901001-0102</t>
  </si>
  <si>
    <t>MAMPARA  ANTI CONTAGIO</t>
  </si>
  <si>
    <t>24901001-0103</t>
  </si>
  <si>
    <t>LIQUIDO REMOVEDOR DE ETIQUETAS Y CINTA ADHESIVA</t>
  </si>
  <si>
    <t>24901001-0104</t>
  </si>
  <si>
    <t>24901001-0105</t>
  </si>
  <si>
    <t>24901001-0106</t>
  </si>
  <si>
    <t>TAQUETE</t>
  </si>
  <si>
    <t>24901001-0107</t>
  </si>
  <si>
    <t>REMOVEDOR DE PINTURA</t>
  </si>
  <si>
    <t>24901001-0108</t>
  </si>
  <si>
    <t>ACRILICO SILICONIZADO</t>
  </si>
  <si>
    <t>TUBO</t>
  </si>
  <si>
    <t>24901001-0109</t>
  </si>
  <si>
    <t>ESPUMA DE POLIURETANO</t>
  </si>
  <si>
    <t>24901001-0110</t>
  </si>
  <si>
    <t>24901001-0111</t>
  </si>
  <si>
    <t>24901001-0112</t>
  </si>
  <si>
    <t>24901001-0114</t>
  </si>
  <si>
    <t>MICRO ESFERA DE VIDRIO</t>
  </si>
  <si>
    <t>24901001-0115</t>
  </si>
  <si>
    <t>VALVULA PP-R HIDRAULICO</t>
  </si>
  <si>
    <t>24901001-0116</t>
  </si>
  <si>
    <t>VALVULA DE COMPUERTA CPVC</t>
  </si>
  <si>
    <t>24901001-0117</t>
  </si>
  <si>
    <t>TUBO PP-R HIDRÁULICO</t>
  </si>
  <si>
    <t>24901001-0118</t>
  </si>
  <si>
    <t>TUBO CPVC</t>
  </si>
  <si>
    <t>24901001-0119</t>
  </si>
  <si>
    <t>TEE PP-R HIDRÁULICO</t>
  </si>
  <si>
    <t>24901001-0120</t>
  </si>
  <si>
    <t>TEE CPVC</t>
  </si>
  <si>
    <t>24901001-0121</t>
  </si>
  <si>
    <t>TAPON PP-R HIDRAULICO</t>
  </si>
  <si>
    <t>24901001-0122</t>
  </si>
  <si>
    <t>REDUCCION PP-R HIDRAULICO</t>
  </si>
  <si>
    <t>24901001-0123</t>
  </si>
  <si>
    <t>PEGAMENTO PARA CPVC</t>
  </si>
  <si>
    <t>24901001-0124</t>
  </si>
  <si>
    <t>COPLE PP-R HIDRAULICO</t>
  </si>
  <si>
    <t>24901001-0125</t>
  </si>
  <si>
    <t>COPLE CPVC</t>
  </si>
  <si>
    <t>24901001-0126</t>
  </si>
  <si>
    <t>CONECTOR PP-R HIDRAULICO</t>
  </si>
  <si>
    <t>24901001-0127</t>
  </si>
  <si>
    <t>CONECTOR CPVC</t>
  </si>
  <si>
    <t>24901001-0128</t>
  </si>
  <si>
    <t>CODO PP-R HIDRAULICO</t>
  </si>
  <si>
    <t>24901001-0129</t>
  </si>
  <si>
    <t>CODO CPVC</t>
  </si>
  <si>
    <t>24901001-0130</t>
  </si>
  <si>
    <t>MEDIDOR DE ESPESOR DE PINTURA</t>
  </si>
  <si>
    <t>24901001-0131</t>
  </si>
  <si>
    <t>24901001-0132</t>
  </si>
  <si>
    <t>ACOPLE</t>
  </si>
  <si>
    <t>25100001-0001</t>
  </si>
  <si>
    <t>SOSA CAUSTICA</t>
  </si>
  <si>
    <t>CONSUMIBLE-25101</t>
  </si>
  <si>
    <t>25101001-0002</t>
  </si>
  <si>
    <t>APLICADOR CON LIQUIDO COLORANTE</t>
  </si>
  <si>
    <t>25101001-0003</t>
  </si>
  <si>
    <t>TAPA DE APLICADOR TIPO PLUMON</t>
  </si>
  <si>
    <t>25101001-0004</t>
  </si>
  <si>
    <t>BENCINA  PRODUCTO LIMPIADOR</t>
  </si>
  <si>
    <t>25101001-0005</t>
  </si>
  <si>
    <t>SELLADOR PARA NEUMATICOS</t>
  </si>
  <si>
    <t>25101001-0007</t>
  </si>
  <si>
    <t>25101001-0008</t>
  </si>
  <si>
    <t>SUMINSTRO DE GAS REFRIGERANTE</t>
  </si>
  <si>
    <t>25101001-0009</t>
  </si>
  <si>
    <t>SUMINISTRO DE NITROGENO</t>
  </si>
  <si>
    <t>25101001-0010</t>
  </si>
  <si>
    <t>TANQUE DE NITROGENO</t>
  </si>
  <si>
    <t>25101001-0011</t>
  </si>
  <si>
    <t>REFRIGERANTE</t>
  </si>
  <si>
    <t>25200001-0001</t>
  </si>
  <si>
    <t>CONSUMIBLE-25201</t>
  </si>
  <si>
    <t>25201001-0001</t>
  </si>
  <si>
    <t>HERBICIDA</t>
  </si>
  <si>
    <t>25201001-0002</t>
  </si>
  <si>
    <t>TIERRA PARA PLANTAS DE ORNATO</t>
  </si>
  <si>
    <t>25201001-0003</t>
  </si>
  <si>
    <t>RATICIDA</t>
  </si>
  <si>
    <t>25201001-0004</t>
  </si>
  <si>
    <t>REPUESTO PARA REPELENTE ELECTRICO DE MOSQUITOS</t>
  </si>
  <si>
    <t>25201001-0005</t>
  </si>
  <si>
    <t>REPELENTE PARA MOSQUITOS</t>
  </si>
  <si>
    <t>25201001-0006</t>
  </si>
  <si>
    <t>FERTILIZANTE</t>
  </si>
  <si>
    <t>25201001-0007</t>
  </si>
  <si>
    <t>ENRAIZADOR</t>
  </si>
  <si>
    <t>25300001-0002</t>
  </si>
  <si>
    <t>SAL DE UVAS C/12</t>
  </si>
  <si>
    <t>CONSUMIBLE-25301</t>
  </si>
  <si>
    <t>25300001-0003</t>
  </si>
  <si>
    <t>TABCIN EFERVECENTE C/12</t>
  </si>
  <si>
    <t>25300002-0001</t>
  </si>
  <si>
    <t>BUSCAPINA TAB.</t>
  </si>
  <si>
    <t>25300002-0002</t>
  </si>
  <si>
    <t>MEDICAMENTO</t>
  </si>
  <si>
    <t>25300002-0004</t>
  </si>
  <si>
    <t>ASPIRINA C/40</t>
  </si>
  <si>
    <t>25300002-0009</t>
  </si>
  <si>
    <t>CAFIASPIRINA</t>
  </si>
  <si>
    <t>25300002-0011</t>
  </si>
  <si>
    <t>DESENFRIOL-D</t>
  </si>
  <si>
    <t>25300002-0015</t>
  </si>
  <si>
    <t>DRAMAMINE</t>
  </si>
  <si>
    <t>25300002-0017</t>
  </si>
  <si>
    <t>IMODIUM</t>
  </si>
  <si>
    <t>25300002-0018</t>
  </si>
  <si>
    <t>LOMOTIL</t>
  </si>
  <si>
    <t>25300002-0021</t>
  </si>
  <si>
    <t>NEO MELUBRINA</t>
  </si>
  <si>
    <t>25300002-0022</t>
  </si>
  <si>
    <t>NORDINET (ANALGESICO)</t>
  </si>
  <si>
    <t>25300002-0025</t>
  </si>
  <si>
    <t>SARIDON</t>
  </si>
  <si>
    <t>25300002-0026</t>
  </si>
  <si>
    <t>TEMPRA</t>
  </si>
  <si>
    <t>25300002-0029</t>
  </si>
  <si>
    <t>XL-3</t>
  </si>
  <si>
    <t>25300002-0030</t>
  </si>
  <si>
    <t>XL-DOL</t>
  </si>
  <si>
    <t>25300002-0032</t>
  </si>
  <si>
    <t>SEDALMERK</t>
  </si>
  <si>
    <t>25300002-0037</t>
  </si>
  <si>
    <t>LONOL GEL DE 60 GRS.</t>
  </si>
  <si>
    <t>25300002-0038</t>
  </si>
  <si>
    <t>ASPIRINA C/100</t>
  </si>
  <si>
    <t>25300002-0040</t>
  </si>
  <si>
    <t>NAPROXENO CON 20</t>
  </si>
  <si>
    <t>25300002-0041</t>
  </si>
  <si>
    <t>RANITIDINA TABLETAS</t>
  </si>
  <si>
    <t>25300002-0042</t>
  </si>
  <si>
    <t>DICLOFENACO GRAGEAS</t>
  </si>
  <si>
    <t>25300002-0043</t>
  </si>
  <si>
    <t>VITACILINA (TUBO)</t>
  </si>
  <si>
    <t>25300002-0045</t>
  </si>
  <si>
    <t>BONADOXINA</t>
  </si>
  <si>
    <t>25300002-0047</t>
  </si>
  <si>
    <t>COLIRIO EYEMO (GOTAS)</t>
  </si>
  <si>
    <t>25300002-0050</t>
  </si>
  <si>
    <t>FACIDEX</t>
  </si>
  <si>
    <t>25300002-0053</t>
  </si>
  <si>
    <t>A.S. COR</t>
  </si>
  <si>
    <t>25300002-0054</t>
  </si>
  <si>
    <t>ADALAT 10 MG CAPSULAS</t>
  </si>
  <si>
    <t>25300002-0056</t>
  </si>
  <si>
    <t>ALIN AMPOLLETAS 8 MG</t>
  </si>
  <si>
    <t>25300002-0057</t>
  </si>
  <si>
    <t>AMIKASINA 500 MGS. AMPOLLETAS</t>
  </si>
  <si>
    <t>25300002-0059</t>
  </si>
  <si>
    <t>AMOBAY 500 MG CAPSULAS</t>
  </si>
  <si>
    <t>25300002-0063</t>
  </si>
  <si>
    <t>AVAPENA 20 GRS. 2 ML. AMPOLLETAS</t>
  </si>
  <si>
    <t>25300002-0064</t>
  </si>
  <si>
    <t>BIFEBRAL 400 MG COMPRIMIDOS</t>
  </si>
  <si>
    <t>25300002-0065</t>
  </si>
  <si>
    <t>BONADOXINA 25 MG TABLETAS</t>
  </si>
  <si>
    <t>25300002-0066</t>
  </si>
  <si>
    <t>BUSCAPINA COMPOSITUM</t>
  </si>
  <si>
    <t>25300002-0067</t>
  </si>
  <si>
    <t>BUSCAPINA INYECTABLE AMPOLLETAS</t>
  </si>
  <si>
    <t>25300002-0068</t>
  </si>
  <si>
    <t>CAPOTENA</t>
  </si>
  <si>
    <t>25300002-0069</t>
  </si>
  <si>
    <t>CARBAFEN 350/400 TABLETAS</t>
  </si>
  <si>
    <t>25300002-0070</t>
  </si>
  <si>
    <t>CHERACOL "D" JARABE</t>
  </si>
  <si>
    <t>25300002-0071</t>
  </si>
  <si>
    <t>CIPROFLOXACINO 500 MGS. TABLETAS</t>
  </si>
  <si>
    <t>25300002-0073</t>
  </si>
  <si>
    <t>CLORO-TRIMETRON 8 MG</t>
  </si>
  <si>
    <t>25300002-0076</t>
  </si>
  <si>
    <t>DEBRIDAT 200 MG TABLETAS</t>
  </si>
  <si>
    <t>25300002-0077</t>
  </si>
  <si>
    <t>DICLOFENACO AMPOLLETAS 75 MGS</t>
  </si>
  <si>
    <t>25300002-0078</t>
  </si>
  <si>
    <t>DIGENOR PLUS CAPSULAS</t>
  </si>
  <si>
    <t>25300002-0082</t>
  </si>
  <si>
    <t>ESPACIL COMPUESTO CAPSULAS</t>
  </si>
  <si>
    <t>25300002-0083</t>
  </si>
  <si>
    <t>FEBRAX 275/300 MGS TABLETAS</t>
  </si>
  <si>
    <t>25300002-0084</t>
  </si>
  <si>
    <t>FLAGENASE 400 CAPSULAS</t>
  </si>
  <si>
    <t>25300002-0087</t>
  </si>
  <si>
    <t>GENTAMICINA AMP. 160 MGS KENDRIK</t>
  </si>
  <si>
    <t>25300002-0089</t>
  </si>
  <si>
    <t>INHIBITRON 20 MG CAPSULAS</t>
  </si>
  <si>
    <t>25300002-0094</t>
  </si>
  <si>
    <t>LINCONCIN 600 MG AMPOLLETAS</t>
  </si>
  <si>
    <t>25300002-0097</t>
  </si>
  <si>
    <t>MICCIL 10 MG TABLETAS SANOSIAN</t>
  </si>
  <si>
    <t>25300002-0098</t>
  </si>
  <si>
    <t>NASACORT AQ INHALADOR</t>
  </si>
  <si>
    <t>25300002-0099</t>
  </si>
  <si>
    <t>NAXODOL CAPSULAS</t>
  </si>
  <si>
    <t>25300002-0100</t>
  </si>
  <si>
    <t>NIZORAL 200 MG TABLETAS</t>
  </si>
  <si>
    <t>25300002-0101</t>
  </si>
  <si>
    <t>PANAC 500 MG AMPOLLETA</t>
  </si>
  <si>
    <t>25300002-0104</t>
  </si>
  <si>
    <t>PENPROCILINA DE 80,000 U.I. AMPOLLETA</t>
  </si>
  <si>
    <t>25300002-0105</t>
  </si>
  <si>
    <t>PIRIFUR ADULTO TABLETAS</t>
  </si>
  <si>
    <t>25300002-0106</t>
  </si>
  <si>
    <t>POLIXIN GOTAS OFTALMICAS 15 ML.</t>
  </si>
  <si>
    <t>25300002-0107</t>
  </si>
  <si>
    <t>PONSTAN 500 MG. TABLETAS</t>
  </si>
  <si>
    <t>25300002-0108</t>
  </si>
  <si>
    <t>QUADRIDERM CREMA TUBO DE 40 GM</t>
  </si>
  <si>
    <t>25300002-0109</t>
  </si>
  <si>
    <t>RANISEN 150 MG TABLETAS</t>
  </si>
  <si>
    <t>25300002-0110</t>
  </si>
  <si>
    <t>RIOPAN SUSPENSION EN SOBRES</t>
  </si>
  <si>
    <t>25300002-0111</t>
  </si>
  <si>
    <t>SENSIBIT D TABLETAS</t>
  </si>
  <si>
    <t>25300002-0114</t>
  </si>
  <si>
    <t>SUPRADOL AMPULAS C/3 MGS. AMPOLLETA</t>
  </si>
  <si>
    <t>25300002-0115</t>
  </si>
  <si>
    <t>TABCIN ACTIVE CAPSULAS</t>
  </si>
  <si>
    <t>25300002-0116</t>
  </si>
  <si>
    <t>TAFIROL AC 500 MG TABLETAS</t>
  </si>
  <si>
    <t>25300002-0119</t>
  </si>
  <si>
    <t>VOLTAREN GEL TUBO DE 60 MG</t>
  </si>
  <si>
    <t>25300002-0120</t>
  </si>
  <si>
    <t>VONTROL 25 MG TABLETAS</t>
  </si>
  <si>
    <t>25300002-0121</t>
  </si>
  <si>
    <t>ZINC FRIN OFTENO 15 ML GOTAS OFTALMICAS</t>
  </si>
  <si>
    <t>25300002-0123</t>
  </si>
  <si>
    <t>TETRAZOL GOTAS OFTALMICAS</t>
  </si>
  <si>
    <t>25300002-0133</t>
  </si>
  <si>
    <t>BEDOYECTA TRI C/5 JERINGAS DE 2 ML.</t>
  </si>
  <si>
    <t>25300002-0135</t>
  </si>
  <si>
    <t>NAPHACEL OFTENO DE 15 ML. GOTAS OFTALMICAS</t>
  </si>
  <si>
    <t>25300002-0137</t>
  </si>
  <si>
    <t>ADVIL TABLETAS</t>
  </si>
  <si>
    <t>25300002-0138</t>
  </si>
  <si>
    <t>IBUPROFENO TABLETAS</t>
  </si>
  <si>
    <t>25300002-0140</t>
  </si>
  <si>
    <t>AMBROXOL</t>
  </si>
  <si>
    <t>25300002-0141</t>
  </si>
  <si>
    <t>TESALON</t>
  </si>
  <si>
    <t>25300004-0001</t>
  </si>
  <si>
    <t>ANTIALERGICOS (ANTIHISTAMINICOS)</t>
  </si>
  <si>
    <t>25300005-0002</t>
  </si>
  <si>
    <t>TREDA</t>
  </si>
  <si>
    <t>25300006-0001</t>
  </si>
  <si>
    <t>MELOX PLUS C/48 TAB</t>
  </si>
  <si>
    <t>25300006-0003</t>
  </si>
  <si>
    <t>MELOX SUSPENSION</t>
  </si>
  <si>
    <t>25300006-0004</t>
  </si>
  <si>
    <t>PEPTO-BISMOL SUSP.</t>
  </si>
  <si>
    <t>25300006-0005</t>
  </si>
  <si>
    <t>PEPTO-BISMOL TAB.</t>
  </si>
  <si>
    <t>25300007-0001</t>
  </si>
  <si>
    <t>AFRINEX TAB.</t>
  </si>
  <si>
    <t>25300007-0002</t>
  </si>
  <si>
    <t>CO-TYLENOL</t>
  </si>
  <si>
    <t>25300008-0001</t>
  </si>
  <si>
    <t>FLANAX</t>
  </si>
  <si>
    <t>25300010-0001</t>
  </si>
  <si>
    <t>TINTURA DE YODO</t>
  </si>
  <si>
    <t>25300010-0004</t>
  </si>
  <si>
    <t>MERTHIOLATE</t>
  </si>
  <si>
    <t>22104001-0129</t>
  </si>
  <si>
    <t>AGUA PURIFICADA DE 250 ML</t>
  </si>
  <si>
    <t>22104001-0128</t>
  </si>
  <si>
    <t>AGUA PURIFICADA 600 ML</t>
  </si>
  <si>
    <t>25300010-0007</t>
  </si>
  <si>
    <t>ISODINE</t>
  </si>
  <si>
    <t>25300010-0008</t>
  </si>
  <si>
    <t>ALCOHOL (ANTISEPTICOS) 250 ML.</t>
  </si>
  <si>
    <t>25300010-0009</t>
  </si>
  <si>
    <t>ALCOHOL (ANTISEPTICOS) 500 ML.</t>
  </si>
  <si>
    <t>25300010-0010</t>
  </si>
  <si>
    <t>ALCOHOL ISOPROPILICO DE USO FARMACEUTICO</t>
  </si>
  <si>
    <t>25300010-0011</t>
  </si>
  <si>
    <t>ALCOHOL GEL</t>
  </si>
  <si>
    <t>22104001-0087</t>
  </si>
  <si>
    <t>AGUA PURIFICADA 500 ml.</t>
  </si>
  <si>
    <t>25300011-0001</t>
  </si>
  <si>
    <t>GRANEODIN</t>
  </si>
  <si>
    <t>25300012-0001</t>
  </si>
  <si>
    <t>ALKASELTZER C/12 TAB</t>
  </si>
  <si>
    <t>25300012-0002</t>
  </si>
  <si>
    <t>ALKASELTZER C/100 TAB</t>
  </si>
  <si>
    <t>25300014-0002</t>
  </si>
  <si>
    <t>VICK VAPORUB</t>
  </si>
  <si>
    <t>25300019-0001</t>
  </si>
  <si>
    <t>SUEROS Y VACUNAS</t>
  </si>
  <si>
    <t>25301001-0001</t>
  </si>
  <si>
    <t>POMADA DE ARNICA  5%</t>
  </si>
  <si>
    <t>25301001-0002</t>
  </si>
  <si>
    <t>SOLUCION DE MANZANILLA EN GOTAS</t>
  </si>
  <si>
    <t>25301001-0003</t>
  </si>
  <si>
    <t>REDAFLAN (NIMESULIDA)</t>
  </si>
  <si>
    <t>25301001-0004</t>
  </si>
  <si>
    <t>ALCOHOL DESNATURALIZADO</t>
  </si>
  <si>
    <t>25301001-0005</t>
  </si>
  <si>
    <t>BENZAL LIQUIDO SOLUCION</t>
  </si>
  <si>
    <t>22104001-0090</t>
  </si>
  <si>
    <t>25301001-0008</t>
  </si>
  <si>
    <t>LAV OFTENO LAVA-OJOS</t>
  </si>
  <si>
    <t>25301001-0009</t>
  </si>
  <si>
    <t>ASPIRINA EFERVESCENTE</t>
  </si>
  <si>
    <t>25301001-0010</t>
  </si>
  <si>
    <t>TABCIN EFERVECENTE</t>
  </si>
  <si>
    <t>25301001-0011</t>
  </si>
  <si>
    <t>ALGARIN TABLETAS</t>
  </si>
  <si>
    <t>25301001-0012</t>
  </si>
  <si>
    <t>AMPICILINA CAPSULAS</t>
  </si>
  <si>
    <t>25301001-0013</t>
  </si>
  <si>
    <t>ANTIFLU-DES CAPSULAS</t>
  </si>
  <si>
    <t>25301001-0014</t>
  </si>
  <si>
    <t>ARA 2 LOSARTAN TABLETAS</t>
  </si>
  <si>
    <t>25301001-0015</t>
  </si>
  <si>
    <t>AUMEGTIN 12 H TABLETAS</t>
  </si>
  <si>
    <t>25301001-0016</t>
  </si>
  <si>
    <t>BACTOCIN (OFLOXAXINO) TABLETAS</t>
  </si>
  <si>
    <t>25301001-0017</t>
  </si>
  <si>
    <t>BACTOKINA (LINCOMICINA) AMPOLLETAS</t>
  </si>
  <si>
    <t>25301001-0018</t>
  </si>
  <si>
    <t>BENEXOL TABLETAS</t>
  </si>
  <si>
    <t>25301001-0019</t>
  </si>
  <si>
    <t>BRE-A-COL JARABE</t>
  </si>
  <si>
    <t>25301001-0020</t>
  </si>
  <si>
    <t>BRUNADOL (NAPROXEN Y PARACETAMOL) TABLETAS</t>
  </si>
  <si>
    <t>25301001-0022</t>
  </si>
  <si>
    <t>CLORAFENICOL GOTAS OFT</t>
  </si>
  <si>
    <t>25301001-0023</t>
  </si>
  <si>
    <t>DERTRIN / BACTRIM F (TRIMETROPINA C/SULFAMETAZOL) TABLETAS</t>
  </si>
  <si>
    <t>25301001-0024</t>
  </si>
  <si>
    <t>ERITROMICINA AMPOLLETAS</t>
  </si>
  <si>
    <t>25301001-0025</t>
  </si>
  <si>
    <t>ESPACIL TABLETAS</t>
  </si>
  <si>
    <t>25301001-0026</t>
  </si>
  <si>
    <t>ITALDERMOL CREMA TUBO</t>
  </si>
  <si>
    <t>25301001-0027</t>
  </si>
  <si>
    <t>LM6 C/12  (V.O.M-6) COMPRIMIDOS</t>
  </si>
  <si>
    <t>25301001-0028</t>
  </si>
  <si>
    <t>LARATADINA TABLETAS</t>
  </si>
  <si>
    <t>25301001-0029</t>
  </si>
  <si>
    <t>MUCOXINA (AMOXICILINA - BROMHEXINA) CAPSULAS</t>
  </si>
  <si>
    <t>25301001-0030</t>
  </si>
  <si>
    <t>NAPROXEN TABLETAS</t>
  </si>
  <si>
    <t>25301001-0031</t>
  </si>
  <si>
    <t>NIFUROXAZIDA TABLETAS</t>
  </si>
  <si>
    <t>25301001-0032</t>
  </si>
  <si>
    <t>OFLOXACINA TABLETAS</t>
  </si>
  <si>
    <t>25301001-0033</t>
  </si>
  <si>
    <t>PARACETAMOL TABLETAS</t>
  </si>
  <si>
    <t>25301001-0034</t>
  </si>
  <si>
    <t>PORAL (HIDROCORTIZONA CLORANFENICOL BENZOCAINA) OTICO GOTERO</t>
  </si>
  <si>
    <t>25301001-0035</t>
  </si>
  <si>
    <t>ROSANIL (NITAZOXANIDA) TABLETAS</t>
  </si>
  <si>
    <t>25301001-0036</t>
  </si>
  <si>
    <t>SUPRADOL TABLETAS</t>
  </si>
  <si>
    <t>25301001-0037</t>
  </si>
  <si>
    <t>TOBRAMICINA GOTAS OFTALMICAS</t>
  </si>
  <si>
    <t>25301001-0038</t>
  </si>
  <si>
    <t>TRIBEDOCE-COMPUESTO AMPOLLETAS</t>
  </si>
  <si>
    <t>25301001-0039</t>
  </si>
  <si>
    <t>VAGITROL -V  OVULOS</t>
  </si>
  <si>
    <t>25301001-0040</t>
  </si>
  <si>
    <t>VISERTRAL  (CEFTIRIZINA) TABLETAS</t>
  </si>
  <si>
    <t>25301001-0041</t>
  </si>
  <si>
    <t>VOLTAREN GEL TUBO</t>
  </si>
  <si>
    <t>25301001-0042</t>
  </si>
  <si>
    <t>VO-REMI (BONADOXINA) AMPOLLETAS</t>
  </si>
  <si>
    <t>25301001-0043</t>
  </si>
  <si>
    <t>CEFALEXINA GI CAPSULAS</t>
  </si>
  <si>
    <t>25301001-0044</t>
  </si>
  <si>
    <t>CONBIVENT INHALADOR REPUESTO</t>
  </si>
  <si>
    <t>25301001-0045</t>
  </si>
  <si>
    <t>EFFORTIL COMPRIMIDOS</t>
  </si>
  <si>
    <t>25301001-0046</t>
  </si>
  <si>
    <t>ROBAXISAL TABLETAS</t>
  </si>
  <si>
    <t>25301001-0047</t>
  </si>
  <si>
    <t>AMPICILINA AMPOLLETAS</t>
  </si>
  <si>
    <t>25301001-0048</t>
  </si>
  <si>
    <t>AMANTADINA/CLOROFEN/PARAC</t>
  </si>
  <si>
    <t>25301001-0049</t>
  </si>
  <si>
    <t>BUTILHIOSCINA 10 MG</t>
  </si>
  <si>
    <t>25301001-0050</t>
  </si>
  <si>
    <t>DICLOFENACO 100 MG</t>
  </si>
  <si>
    <t>25301001-0051</t>
  </si>
  <si>
    <t>METAMIZOL 500 MG</t>
  </si>
  <si>
    <t>25301001-0052</t>
  </si>
  <si>
    <t>NIMESULIDA 100 MG</t>
  </si>
  <si>
    <t>25301001-0053</t>
  </si>
  <si>
    <t>OMEPRAZOL 20 MG</t>
  </si>
  <si>
    <t>25301001-0054</t>
  </si>
  <si>
    <t>LOPERAMIDA</t>
  </si>
  <si>
    <t>25301001-0055</t>
  </si>
  <si>
    <t>SYNCOL</t>
  </si>
  <si>
    <t>25301001-0056</t>
  </si>
  <si>
    <t>INHALADOR VICK</t>
  </si>
  <si>
    <t>25301001-0057</t>
  </si>
  <si>
    <t>AGRIFEN TABLETAS</t>
  </si>
  <si>
    <t>25301001-0058</t>
  </si>
  <si>
    <t>ACTRON CAPSULAS</t>
  </si>
  <si>
    <t>25301001-0059</t>
  </si>
  <si>
    <t>AKABAR CAPSULAS</t>
  </si>
  <si>
    <t>25301001-0060</t>
  </si>
  <si>
    <t>ALEVIAN DUO CAPSULAS</t>
  </si>
  <si>
    <t>25301001-0061</t>
  </si>
  <si>
    <t>AMOXICLAV BID TABLETAS</t>
  </si>
  <si>
    <t>25301001-0062</t>
  </si>
  <si>
    <t>ANDANTOL GEL</t>
  </si>
  <si>
    <t>25301001-0063</t>
  </si>
  <si>
    <t>ASPIRINA PROTEC TABLETAS</t>
  </si>
  <si>
    <t>25301001-0064</t>
  </si>
  <si>
    <t>ATHOS CAPSULAS</t>
  </si>
  <si>
    <t>25301001-0065</t>
  </si>
  <si>
    <t>AVAPENA GRAGEAS</t>
  </si>
  <si>
    <t>25301001-0066</t>
  </si>
  <si>
    <t>CARBAGER PLUS TABLETAS</t>
  </si>
  <si>
    <t>25301001-0067</t>
  </si>
  <si>
    <t>CARDINIT PARCHES</t>
  </si>
  <si>
    <t>25301001-0068</t>
  </si>
  <si>
    <t>CARNOTPRIM COMPRIMIDOS</t>
  </si>
  <si>
    <t>25301001-0069</t>
  </si>
  <si>
    <t>CICLOFERON CREMA</t>
  </si>
  <si>
    <t>25301001-0070</t>
  </si>
  <si>
    <t>CIPROBAC TABLETAS</t>
  </si>
  <si>
    <t>25301001-0071</t>
  </si>
  <si>
    <t>CLORAMFENI OFTENO SOLUCION</t>
  </si>
  <si>
    <t>25301001-0072</t>
  </si>
  <si>
    <t>CLORURO DE SODIO SOLUCION INYECTABLE</t>
  </si>
  <si>
    <t>25301001-0073</t>
  </si>
  <si>
    <t>DICETEL TABLETAS</t>
  </si>
  <si>
    <t>25301001-0074</t>
  </si>
  <si>
    <t>DOLO NEUROBION FORTE TABLETAS</t>
  </si>
  <si>
    <t>25301001-0075</t>
  </si>
  <si>
    <t>DOLO NEUROBION SIMPLE TABLETAS</t>
  </si>
  <si>
    <t>25301001-0076</t>
  </si>
  <si>
    <t>DORIXINA FORTE TABLETAS</t>
  </si>
  <si>
    <t>25301001-0077</t>
  </si>
  <si>
    <t>ECTAPRIM F TABLETAS</t>
  </si>
  <si>
    <t>25301001-0078</t>
  </si>
  <si>
    <t>ESPAVEN ALCALINO TABLETAS MASTICABLES</t>
  </si>
  <si>
    <t>25301001-0079</t>
  </si>
  <si>
    <t>GLUCOSA SOLUCION INYECTABLE</t>
  </si>
  <si>
    <t>25301001-0080</t>
  </si>
  <si>
    <t>METEOSPASMYL CAPSULAS</t>
  </si>
  <si>
    <t>25301001-0081</t>
  </si>
  <si>
    <t>METICEL OFTENO SOLUCION OFTALMICA</t>
  </si>
  <si>
    <t>25301001-0082</t>
  </si>
  <si>
    <t>MUCOVIBROL COMPRIMIDOS</t>
  </si>
  <si>
    <t>25301001-0083</t>
  </si>
  <si>
    <t>ONEMER SL TABLETAS SUBLINGUALES</t>
  </si>
  <si>
    <t>25301001-0084</t>
  </si>
  <si>
    <t>ONEMER SOLUCION INYECTABLE</t>
  </si>
  <si>
    <t>25301001-0085</t>
  </si>
  <si>
    <t>PANTOMICINA TABLETAS</t>
  </si>
  <si>
    <t>25301001-0086</t>
  </si>
  <si>
    <t>PENBRITIN CAPSULAS</t>
  </si>
  <si>
    <t>25301001-0087</t>
  </si>
  <si>
    <t>PENTREXYL SOLUCION INYECTABLE</t>
  </si>
  <si>
    <t>25301001-0088</t>
  </si>
  <si>
    <t>SOLDRIN OTICO SOLUCION</t>
  </si>
  <si>
    <t>25301001-0089</t>
  </si>
  <si>
    <t>SOLUCION HARTMAN</t>
  </si>
  <si>
    <t>25301001-0090</t>
  </si>
  <si>
    <t>TESAPERL CAPSULAS</t>
  </si>
  <si>
    <t>25301001-0091</t>
  </si>
  <si>
    <t>TOBRACORT SOLUCION OFTALMICA</t>
  </si>
  <si>
    <t>25301001-0092</t>
  </si>
  <si>
    <t>TRIXONA IM SOLUCION INYECTABLE</t>
  </si>
  <si>
    <t>25301001-0093</t>
  </si>
  <si>
    <t>VENTOLIN AEROSOL</t>
  </si>
  <si>
    <t>25301001-0094</t>
  </si>
  <si>
    <t>VOLTAREN AEROSOL</t>
  </si>
  <si>
    <t>25301001-0095</t>
  </si>
  <si>
    <t>VOLTAREN DOLO CAPSULAS</t>
  </si>
  <si>
    <t>25301001-0096</t>
  </si>
  <si>
    <t>POLIXIN OFTENO SOLUCION OFTALMICA</t>
  </si>
  <si>
    <t>25301001-0097</t>
  </si>
  <si>
    <t>VIOLETA DE GENCIANA</t>
  </si>
  <si>
    <t>25301001-0098</t>
  </si>
  <si>
    <t>ACIDO ACETILSALICILICO</t>
  </si>
  <si>
    <t>25301001-0099</t>
  </si>
  <si>
    <t>ADRENALINA EPINEFRINA INYECTABLE</t>
  </si>
  <si>
    <t>25301001-0100</t>
  </si>
  <si>
    <t>ANTIGRIPAL</t>
  </si>
  <si>
    <t>25301001-0101</t>
  </si>
  <si>
    <t>ATROPINA</t>
  </si>
  <si>
    <t>25301001-0102</t>
  </si>
  <si>
    <t>BROMURO DE IPRATROPIO</t>
  </si>
  <si>
    <t>25301001-0103</t>
  </si>
  <si>
    <t>CAPTOPRIL</t>
  </si>
  <si>
    <t>25301001-0104</t>
  </si>
  <si>
    <t>CARBON VEGETAL TABLETA</t>
  </si>
  <si>
    <t>25301001-0105</t>
  </si>
  <si>
    <t>CLORFENAMINA</t>
  </si>
  <si>
    <t>25301001-0106</t>
  </si>
  <si>
    <t>CLORURO DE ETILO</t>
  </si>
  <si>
    <t>25301001-0107</t>
  </si>
  <si>
    <t>DICLOFENACO GEL</t>
  </si>
  <si>
    <t>25301001-0108</t>
  </si>
  <si>
    <t>DIFENIDOL</t>
  </si>
  <si>
    <t>25301001-0109</t>
  </si>
  <si>
    <t>DINITRATO DE ISOSORBIDA</t>
  </si>
  <si>
    <t>25301001-0110</t>
  </si>
  <si>
    <t>ELECTROLITO</t>
  </si>
  <si>
    <t>25301001-0111</t>
  </si>
  <si>
    <t>FLEBOCORTID SOLUCION INYECTABLE</t>
  </si>
  <si>
    <t>25301001-0112</t>
  </si>
  <si>
    <t>FURAZOLIDONA CAOLIN PECTINA SUSPENSION</t>
  </si>
  <si>
    <t>25301001-0113</t>
  </si>
  <si>
    <t>GALEDOL SOLUCION INYECTABLE</t>
  </si>
  <si>
    <t>25301001-0114</t>
  </si>
  <si>
    <t>GLUCOSA GEL</t>
  </si>
  <si>
    <t>25301001-0115</t>
  </si>
  <si>
    <t>IBUPROFENO</t>
  </si>
  <si>
    <t>25301001-0116</t>
  </si>
  <si>
    <t>INDAFLEX CREMA</t>
  </si>
  <si>
    <t>25301001-0117</t>
  </si>
  <si>
    <t>ISORBID TABLETAS SUBLINGUALES</t>
  </si>
  <si>
    <t>25301001-0118</t>
  </si>
  <si>
    <t>KEFLEX TABLETAS</t>
  </si>
  <si>
    <t>25301001-0119</t>
  </si>
  <si>
    <t>KETOROLACO</t>
  </si>
  <si>
    <t>25301001-0120</t>
  </si>
  <si>
    <t>LACTEOL FORT CAPSULAS</t>
  </si>
  <si>
    <t>25301001-0121</t>
  </si>
  <si>
    <t>LIBERTRIM SII COMPRIMIDOS</t>
  </si>
  <si>
    <t>25301001-0122</t>
  </si>
  <si>
    <t>LORATADINA</t>
  </si>
  <si>
    <t>25301001-0123</t>
  </si>
  <si>
    <t>METFORMINA</t>
  </si>
  <si>
    <t>25301001-0124</t>
  </si>
  <si>
    <t>METOCLOPRAMIDA</t>
  </si>
  <si>
    <t>25301001-0125</t>
  </si>
  <si>
    <t>MULTIVITAMINICO</t>
  </si>
  <si>
    <t>25301001-0126</t>
  </si>
  <si>
    <t>ONEMER TABLETAS</t>
  </si>
  <si>
    <t>25301001-0127</t>
  </si>
  <si>
    <t>SALBUTAMOL</t>
  </si>
  <si>
    <t>25301001-0128</t>
  </si>
  <si>
    <t>SEVERIN NF TABLETAS</t>
  </si>
  <si>
    <t>25301001-0129</t>
  </si>
  <si>
    <t>TRINITRATO DE GLICERILO</t>
  </si>
  <si>
    <t>25301001-0130</t>
  </si>
  <si>
    <t>DALACIN CAPSULAS 300 MG</t>
  </si>
  <si>
    <t>25301001-0131</t>
  </si>
  <si>
    <t>DAXON 500 MG</t>
  </si>
  <si>
    <t>25301001-0132</t>
  </si>
  <si>
    <t>GRAMACINA 100 MG</t>
  </si>
  <si>
    <t>25301001-0133</t>
  </si>
  <si>
    <t>ILOSONE TABLETAS 500 MG</t>
  </si>
  <si>
    <t>25301001-0134</t>
  </si>
  <si>
    <t>NALIXONE TABLETAS</t>
  </si>
  <si>
    <t>25301001-0135</t>
  </si>
  <si>
    <t>REUMOPHAN TABLETAS</t>
  </si>
  <si>
    <t>25301001-0136</t>
  </si>
  <si>
    <t>RUFOCAL TABLETAS</t>
  </si>
  <si>
    <t>25301001-0137</t>
  </si>
  <si>
    <t>VOLFENAC SOLUCION INYECTABLE</t>
  </si>
  <si>
    <t>25301001-0138</t>
  </si>
  <si>
    <t>XILOCAINA SOLUCION INYECTABLE</t>
  </si>
  <si>
    <t>25301001-0139</t>
  </si>
  <si>
    <t>XILOCAINA SPRAY</t>
  </si>
  <si>
    <t>25301001-0140</t>
  </si>
  <si>
    <t>ZYPLO TABLETAS</t>
  </si>
  <si>
    <t>25301001-0141</t>
  </si>
  <si>
    <t>ACETONIDO DE FLUOCINOLONA/METRONIDAZOL/NISTANINA</t>
  </si>
  <si>
    <t>25301001-0142</t>
  </si>
  <si>
    <t>ACICLOVIR CREMA</t>
  </si>
  <si>
    <t>25301001-0143</t>
  </si>
  <si>
    <t>ACIDO NALIDIXICO/FENAZOPIRIDINA TABLETAS</t>
  </si>
  <si>
    <t>25301001-0144</t>
  </si>
  <si>
    <t>AMOXICILINA TRIHIDRATADA/CLAVULANATO DE POTASIO TABLETAS</t>
  </si>
  <si>
    <t>25301001-0145</t>
  </si>
  <si>
    <t>AMOXICILINA CAPSULAS</t>
  </si>
  <si>
    <t>25301001-0146</t>
  </si>
  <si>
    <t>BENCILPENICILINA SODICA/PROCAINICA SOLUCION INYECTABLE</t>
  </si>
  <si>
    <t>25301001-0147</t>
  </si>
  <si>
    <t>BENZONATATO PERLAS</t>
  </si>
  <si>
    <t>25301001-0148</t>
  </si>
  <si>
    <t>BUMETANIDA COMPRIMIDO</t>
  </si>
  <si>
    <t>25301001-0149</t>
  </si>
  <si>
    <t>BUTILHIOSCINA/CLONIXINATO DE LISINA AMPOLLETA</t>
  </si>
  <si>
    <t>25301001-0150</t>
  </si>
  <si>
    <t>BUTILHIOSCINA/PARACETAMOL COMPRIMIDOS</t>
  </si>
  <si>
    <t>25301001-0151</t>
  </si>
  <si>
    <t>BUTILHIOSCINA SOLUCION INYECTABLE</t>
  </si>
  <si>
    <t>25301001-0152</t>
  </si>
  <si>
    <t>CEFTRIAXONA SOLUCION INYECTABLE</t>
  </si>
  <si>
    <t>25301001-0153</t>
  </si>
  <si>
    <t>CIPROFLOXACINO TABLETAS</t>
  </si>
  <si>
    <t>25301001-0154</t>
  </si>
  <si>
    <t>CITRATO DE OXELADINA/CLORHIDRATO DE AMBROXOL SOLUCION</t>
  </si>
  <si>
    <t>25301001-0155</t>
  </si>
  <si>
    <t>CLONIXINATO DE LISINA COMPRIMIDOS</t>
  </si>
  <si>
    <t>25301001-0156</t>
  </si>
  <si>
    <t>CLORAFENICOL SOLUCION OFTALMICA</t>
  </si>
  <si>
    <t>25301001-0157</t>
  </si>
  <si>
    <t>CLORHIDRATO DE AMANTADINA/MALEATO DE CLORFENAMINA/PARACETAMOL CAPSULAS</t>
  </si>
  <si>
    <t>25301001-0158</t>
  </si>
  <si>
    <t>CLORHIDRATO DE AMBROXOL COMPRIMIDOS</t>
  </si>
  <si>
    <t>25301001-0159</t>
  </si>
  <si>
    <t>CLORHIDRATO DE CLINDAMICINA CAPSULAS</t>
  </si>
  <si>
    <t>25301001-0160</t>
  </si>
  <si>
    <t>CLORHIDRATO DE NAFAZOLINZA/HIPROMELOSA SOLUCION</t>
  </si>
  <si>
    <t>25301001-0161</t>
  </si>
  <si>
    <t>CLORHIDRATO DE RANITIDINA SOLUCION</t>
  </si>
  <si>
    <t>25301001-0162</t>
  </si>
  <si>
    <t>CLORHIDRATO DE TIAMINA/PIRIDOXINA/CIANOCOBALAMINA/DICLOFENACO SODICO SOLUCION INYECTABLE</t>
  </si>
  <si>
    <t>25301001-0163</t>
  </si>
  <si>
    <t>CLORHIDRATO DE TIAMINA/PIRIDOXINA/CIANOCOBALAMINA GRAGEAS</t>
  </si>
  <si>
    <t>25301001-0164</t>
  </si>
  <si>
    <t>CLOROPIRAMINA GRAGEAS</t>
  </si>
  <si>
    <t>25301001-0165</t>
  </si>
  <si>
    <t>CLOROPIRAMINA SOLUCION INYECTABLE</t>
  </si>
  <si>
    <t>25301001-0166</t>
  </si>
  <si>
    <t>DEXAMETASONA SOLUCION INYECTABLE</t>
  </si>
  <si>
    <t>25301001-0167</t>
  </si>
  <si>
    <t>CLORHIDRATO DE TIAMINA/PIRIDOXINA/CIANOCOBALAMINA/LIDOCAINA/DICLOFENACO/ SOLUCION INYECTABLE</t>
  </si>
  <si>
    <t>25301001-0168</t>
  </si>
  <si>
    <t>DIFENIDOL TABLETAS</t>
  </si>
  <si>
    <t>25301001-0169</t>
  </si>
  <si>
    <t>DIMENHIDRINATO TABLETAS</t>
  </si>
  <si>
    <t>25301001-0170</t>
  </si>
  <si>
    <t>DIPROPIONATO DE BETAMETASONA/CLOTRIMAZOL/SULFATO DE GENTAMICINA CREMA</t>
  </si>
  <si>
    <t>25301001-0171</t>
  </si>
  <si>
    <t>ERITROMICINA TABLETAS</t>
  </si>
  <si>
    <t>25301001-0172</t>
  </si>
  <si>
    <t>HIDROCLOROTIAZIDA TABLETAS</t>
  </si>
  <si>
    <t>25301001-0173</t>
  </si>
  <si>
    <t>HIDROCORTISONA/CLORANFENICOL/BENZOCAINA SOLUCION OPTICA</t>
  </si>
  <si>
    <t>25301001-0174</t>
  </si>
  <si>
    <t>HIDROXIDO DE ALUMINIO/MEGNESIO/DIMETICONA TABLETAS MASTICABLES</t>
  </si>
  <si>
    <t>25301001-0175</t>
  </si>
  <si>
    <t>HIPROMELOSA SOLUCION OFTALMICA</t>
  </si>
  <si>
    <t>25301001-0176</t>
  </si>
  <si>
    <t>INDOMETACINA CREMA</t>
  </si>
  <si>
    <t>25301001-0177</t>
  </si>
  <si>
    <t>KETOROLACO TROMETAMINA SOLUCION INYECTABLE</t>
  </si>
  <si>
    <t>25301001-0178</t>
  </si>
  <si>
    <t>KETOROLACO TROMETAMINA TABLETAS</t>
  </si>
  <si>
    <t>25301001-0179</t>
  </si>
  <si>
    <t>KETOROLACO TROMETAMINA TABLETAS SUBLINGUALES</t>
  </si>
  <si>
    <t>25301001-0180</t>
  </si>
  <si>
    <t>LINCOMICINA SOLUCION INYECTABLE</t>
  </si>
  <si>
    <t>25301001-0181</t>
  </si>
  <si>
    <t>LORATADINA/BETAMETASONA TABLETAS</t>
  </si>
  <si>
    <t>25301001-0182</t>
  </si>
  <si>
    <t>LOSARTAN TABLETAS</t>
  </si>
  <si>
    <t>25301001-0183</t>
  </si>
  <si>
    <t>MECLIZINA/PIRODOXINA TABLETAS</t>
  </si>
  <si>
    <t>25301001-0184</t>
  </si>
  <si>
    <t>METOCARBAMOL/PARACETAMOL TABLETAS</t>
  </si>
  <si>
    <t>25301001-0185</t>
  </si>
  <si>
    <t>METRONIDAZOL/DIYODOHIDROXIQUINOLEINA CAPSULAS</t>
  </si>
  <si>
    <t>25301001-0186</t>
  </si>
  <si>
    <t>NAPROXENO/CARISOPRODOL CAPSULAS</t>
  </si>
  <si>
    <t>25301001-0187</t>
  </si>
  <si>
    <t>NAPROXENO SODICO/PARACETAMOL TABLETAS</t>
  </si>
  <si>
    <t>25301001-0188</t>
  </si>
  <si>
    <t>NITAZOXANIDA TABLETAS</t>
  </si>
  <si>
    <t>25301001-0189</t>
  </si>
  <si>
    <t>CLORHIDRATO DE NORFENEFRINA SOLUCION GOTAS</t>
  </si>
  <si>
    <t>25301001-0190</t>
  </si>
  <si>
    <t>PARACETAMOL/COFEINA COMPRIMIDOS</t>
  </si>
  <si>
    <t>25301001-0191</t>
  </si>
  <si>
    <t>PARACETAMOL/CLORHIDRATO DE FENILEFRINA/MALEATO DE CLORFENAMINA COMPRIMIDOS</t>
  </si>
  <si>
    <t>25301001-0192</t>
  </si>
  <si>
    <t>RANITIDINA COMPRIMIDOS</t>
  </si>
  <si>
    <t>25301001-0193</t>
  </si>
  <si>
    <t>SULFATO DE NEOMICINA/POLIMIXINA B /GRAMICIDINA SOLUCION OFTALMICA</t>
  </si>
  <si>
    <t>25301001-0194</t>
  </si>
  <si>
    <t>TRIMETOPRIM/SULFAMETOXAZOL TABLETAS</t>
  </si>
  <si>
    <t>25301001-0195</t>
  </si>
  <si>
    <t>VICK PYRENA C/5 SOBRES</t>
  </si>
  <si>
    <t>25301001-0196</t>
  </si>
  <si>
    <t>VICK DROPS PASTILLAS C/20 TABLETAS</t>
  </si>
  <si>
    <t>25301001-0197</t>
  </si>
  <si>
    <t>ASPIRINA ADVENCE C/12 TABLETAS</t>
  </si>
  <si>
    <t>25301001-0198</t>
  </si>
  <si>
    <t>CONTAC-ULTRA C/12 TABLETAS</t>
  </si>
  <si>
    <t>25301001-0199</t>
  </si>
  <si>
    <t>ALCOHOL LIQUIDO ( 1 LT )</t>
  </si>
  <si>
    <t>25301001-0200</t>
  </si>
  <si>
    <t>ELECTRODOS ADULTO DAE ( ZOOL AEDCPR-D PADZ)</t>
  </si>
  <si>
    <t>25301001-0201</t>
  </si>
  <si>
    <t>ELECTRODOS PEDIATRICOS DAE ( PEDI PADZ II ZOL AED )</t>
  </si>
  <si>
    <t>25301001-0202</t>
  </si>
  <si>
    <t>ELECTROLITOS ORALES BOTELLA ( 625 ML )</t>
  </si>
  <si>
    <t>25301001-0203</t>
  </si>
  <si>
    <t>MASCARILLA CON BOLSA RESVORIO ( ADULTO )</t>
  </si>
  <si>
    <t>25301001-0204</t>
  </si>
  <si>
    <t>MASCARILLA SIMPLE ( ADULTO )</t>
  </si>
  <si>
    <t>25301001-0205</t>
  </si>
  <si>
    <t>RECOLECTOR ROJO PARA PUNZOCORTANTES ( 1 LT )</t>
  </si>
  <si>
    <t>25301001-0206</t>
  </si>
  <si>
    <t>SOLUCION CLORURO DE SODIO AL 0.9% ( BOTELLA DE 500 ML )</t>
  </si>
  <si>
    <t>25301001-0207</t>
  </si>
  <si>
    <t>SOLUCION DE GLUCOSA AL 5% ( BOTELLA DE 500 ML )</t>
  </si>
  <si>
    <t>25301001-0208</t>
  </si>
  <si>
    <t>SOLUCION DE GLUCOSA AL 50% ( BOTELLA DE 50 ML )</t>
  </si>
  <si>
    <t>25301001-0209</t>
  </si>
  <si>
    <t>ACICLOVIR TABLETAS</t>
  </si>
  <si>
    <t>25301001-0210</t>
  </si>
  <si>
    <t>AZITROMICINA TABLETAS</t>
  </si>
  <si>
    <t>25301001-0211</t>
  </si>
  <si>
    <t>DIMENHIDRINATO AMPOLLETAS</t>
  </si>
  <si>
    <t>25301001-0212</t>
  </si>
  <si>
    <t>ENALAPRIL TABLETAS</t>
  </si>
  <si>
    <t>25301001-0213</t>
  </si>
  <si>
    <t>LEVOFLOXACINO TABLETAS</t>
  </si>
  <si>
    <t>25301001-0214</t>
  </si>
  <si>
    <t>MECLIZINA/PIRIDOXINA AMPOLLETAS</t>
  </si>
  <si>
    <t>25301001-0215</t>
  </si>
  <si>
    <t>PREDNISONA TABLETAS</t>
  </si>
  <si>
    <t>25301001-0216</t>
  </si>
  <si>
    <t>VISINE EXTRA</t>
  </si>
  <si>
    <t>25301001-0217</t>
  </si>
  <si>
    <t>ISORSOBIDA TABLETAS</t>
  </si>
  <si>
    <t>25301001-0218</t>
  </si>
  <si>
    <t>METAMIZOL SOLUCION INYECTABLE</t>
  </si>
  <si>
    <t>25301001-0219</t>
  </si>
  <si>
    <t>CLOHIDRATO DE NALBUFINA SOLUCION INYECTABLE</t>
  </si>
  <si>
    <t>25301001-0220</t>
  </si>
  <si>
    <t>MIDAZOLAM SOLUCION INYECTABLE</t>
  </si>
  <si>
    <t>25301001-0221</t>
  </si>
  <si>
    <t>HIDROCORTIZONA SOLUCION INYECTABLE</t>
  </si>
  <si>
    <t>25301001-0222</t>
  </si>
  <si>
    <t>RANITIDINA SOLUCION INYECTABLE</t>
  </si>
  <si>
    <t>25301001-0223</t>
  </si>
  <si>
    <t>DIAZEPAM SOLUCION INYECTABLE</t>
  </si>
  <si>
    <t>25301001-0224</t>
  </si>
  <si>
    <t>MUCOANGIN PASTILLAS</t>
  </si>
  <si>
    <t>25301001-0225</t>
  </si>
  <si>
    <t>MASCARILLA PARA NEBULIZAR</t>
  </si>
  <si>
    <t>25301001-0226</t>
  </si>
  <si>
    <t>MICRODACYN SOLUCION ANTISEPTICA</t>
  </si>
  <si>
    <t>25301001-0227</t>
  </si>
  <si>
    <t>CLORHIDRATO DE CLOROPIRAMINA ( INYECCION )</t>
  </si>
  <si>
    <t>25301001-0228</t>
  </si>
  <si>
    <t>CLORHIDRATO DE CLOROPIRAMINA ( TABLETA )</t>
  </si>
  <si>
    <t>25301001-0229</t>
  </si>
  <si>
    <t>HIDRALAZINA</t>
  </si>
  <si>
    <t>25301001-0230</t>
  </si>
  <si>
    <t>BUTILHIOSCINA SOLUCION INYECTABLE CAJA 5 AMPOLLETAS DE 20 MG/1 ML</t>
  </si>
  <si>
    <t>25301001-0231</t>
  </si>
  <si>
    <t>MASCARILLA CON BOLSA RESERVORIO PEDIÁTRICO</t>
  </si>
  <si>
    <t>25301001-0232</t>
  </si>
  <si>
    <t>SOLUCION DE GLUCOSA DE 10 %</t>
  </si>
  <si>
    <t>25301001-0233</t>
  </si>
  <si>
    <t>EPINEFRINA</t>
  </si>
  <si>
    <t>25301001-0234</t>
  </si>
  <si>
    <t>ACIDOPHILUS PEARLS</t>
  </si>
  <si>
    <t>25301001-0235</t>
  </si>
  <si>
    <t>PHARMATON COMPLEX CAPSULAS</t>
  </si>
  <si>
    <t>25301001-0236</t>
  </si>
  <si>
    <t>SALOFALK GRAGEAS</t>
  </si>
  <si>
    <t>25301001-0237</t>
  </si>
  <si>
    <t>BICARBONATO DE SODIO</t>
  </si>
  <si>
    <t>25301001-0238</t>
  </si>
  <si>
    <t>ALCOHOL  ( ANTISEPTICO )</t>
  </si>
  <si>
    <t>25301001-0239</t>
  </si>
  <si>
    <t>PRUEBAS RÁPIDAS COVID-19 CERTIFICADAS</t>
  </si>
  <si>
    <t>25301001-0240</t>
  </si>
  <si>
    <t>25301001-0242</t>
  </si>
  <si>
    <t>CARPROBAY 50 MG</t>
  </si>
  <si>
    <t>25301001-0243</t>
  </si>
  <si>
    <t>GASTROPRAZOL 20 MG</t>
  </si>
  <si>
    <t>25301001-0244</t>
  </si>
  <si>
    <t>PIROFLOX 150 MG</t>
  </si>
  <si>
    <t>25301001-0245</t>
  </si>
  <si>
    <t>VETERIBAC 120 ML</t>
  </si>
  <si>
    <t>25301001-0246</t>
  </si>
  <si>
    <t>FLEXADIN</t>
  </si>
  <si>
    <t>25301001-0247</t>
  </si>
  <si>
    <t>VETERIBAC GEL 75 GR</t>
  </si>
  <si>
    <t>25301001-0248</t>
  </si>
  <si>
    <t>BROSIN 25 GR</t>
  </si>
  <si>
    <t>25301001-0249</t>
  </si>
  <si>
    <t>RELAXICAM 4 MG</t>
  </si>
  <si>
    <t>25301001-0250</t>
  </si>
  <si>
    <t>CLAVOXIVET</t>
  </si>
  <si>
    <t>25301001-0251</t>
  </si>
  <si>
    <t>POMADA P/QUEMADURAS</t>
  </si>
  <si>
    <t>25301001-0252</t>
  </si>
  <si>
    <t>ITRACONA PETS L 125MG 20 CAP</t>
  </si>
  <si>
    <t>25301001-0253</t>
  </si>
  <si>
    <t>GASTROPRAZOL 20MG 20 TAB</t>
  </si>
  <si>
    <t>25301001-0254</t>
  </si>
  <si>
    <t>MEGADERM 4ML 28 SACHETS</t>
  </si>
  <si>
    <t>25301001-0255</t>
  </si>
  <si>
    <t>BRAVECTO MASTICABLE L 1000MG</t>
  </si>
  <si>
    <t>25301001-0256</t>
  </si>
  <si>
    <t>PRUEBA PCR COVID-19</t>
  </si>
  <si>
    <t>22104001-0088</t>
  </si>
  <si>
    <t>AGUA PURIFICADA 300 ML.</t>
  </si>
  <si>
    <t>25301001-0259</t>
  </si>
  <si>
    <t>AMBROXOL/DEXTROMETROFANO</t>
  </si>
  <si>
    <t>25301001-0260</t>
  </si>
  <si>
    <t>BETAMETASONA</t>
  </si>
  <si>
    <t>25301001-0261</t>
  </si>
  <si>
    <t>CEFUROXIMA</t>
  </si>
  <si>
    <t>25301001-0262</t>
  </si>
  <si>
    <t>CETIRIZINA</t>
  </si>
  <si>
    <t>25301001-0263</t>
  </si>
  <si>
    <t>CIPROFLOXACINO/DEXAMETASONA</t>
  </si>
  <si>
    <t>25301001-0264</t>
  </si>
  <si>
    <t>CLARITROMICINA</t>
  </si>
  <si>
    <t>25301001-0265</t>
  </si>
  <si>
    <t>CLINDAMICINA/KETOCONAZOL</t>
  </si>
  <si>
    <t>25301001-0266</t>
  </si>
  <si>
    <t>FENAZOPIRIDINA</t>
  </si>
  <si>
    <t>25301001-0267</t>
  </si>
  <si>
    <t>FUROSEMIDA</t>
  </si>
  <si>
    <t>25301001-0268</t>
  </si>
  <si>
    <t>LIDOCAINA AI 2% SOLUCION INYECTABLE</t>
  </si>
  <si>
    <t>25301001-0269</t>
  </si>
  <si>
    <t>25301001-0270</t>
  </si>
  <si>
    <t>MOMETASONA SOLUCION NASAL</t>
  </si>
  <si>
    <t>25301001-0271</t>
  </si>
  <si>
    <t>NIFEDIPINO</t>
  </si>
  <si>
    <t>25301001-0272</t>
  </si>
  <si>
    <t>PARACETAMOL/CLORHIDRATO DE FENILEFRINA/MALEATO DE CLORFENAMINA</t>
  </si>
  <si>
    <t>25301001-0273</t>
  </si>
  <si>
    <t>PINAVERIO/DIMETICONA</t>
  </si>
  <si>
    <t>25301001-0274</t>
  </si>
  <si>
    <t>PRUEBA DE ANTIGENO COVID-19</t>
  </si>
  <si>
    <t>22104001-0086</t>
  </si>
  <si>
    <t>AGUA PURIFICADA 1.5 lt.</t>
  </si>
  <si>
    <t>22104001-0085</t>
  </si>
  <si>
    <t>AGUA PURIFICADA 1.0 lt.</t>
  </si>
  <si>
    <t>25301001-0277</t>
  </si>
  <si>
    <t>GEL DE ALUMINIO, MAGNESIO Y DIMETICONA</t>
  </si>
  <si>
    <t>25301001-0278</t>
  </si>
  <si>
    <t>SUERO ORAL</t>
  </si>
  <si>
    <t>25301001-0279</t>
  </si>
  <si>
    <t>ALCOHOL EN GEL</t>
  </si>
  <si>
    <t>25301001-0280</t>
  </si>
  <si>
    <t>ALCOHOL ETILICO AL 96%</t>
  </si>
  <si>
    <t>25301001-0281</t>
  </si>
  <si>
    <t>ISOSORBIDE</t>
  </si>
  <si>
    <t>25301001-0282</t>
  </si>
  <si>
    <t>GEL DE ALUMINIO, MAGNESIO  Y DIMETICONA</t>
  </si>
  <si>
    <t>25301001-0283</t>
  </si>
  <si>
    <t>22103001-0007</t>
  </si>
  <si>
    <t>AGUA PURIFICADA</t>
  </si>
  <si>
    <t>25301001-0285</t>
  </si>
  <si>
    <t>ALCOHOL EN SPRAY</t>
  </si>
  <si>
    <t>25301001-0286</t>
  </si>
  <si>
    <t>CIPROFLOXACINO/HIDROCORTISONA/LIDOCAINA</t>
  </si>
  <si>
    <t>25301001-0287</t>
  </si>
  <si>
    <t>DEXTROSA SOLUCION AL 5%</t>
  </si>
  <si>
    <t>25301001-0288</t>
  </si>
  <si>
    <t>DIPROPIONATO DE BECLOMETASONA</t>
  </si>
  <si>
    <t>25301001-0289</t>
  </si>
  <si>
    <t>DICLOFENACO DIETILAMONIO</t>
  </si>
  <si>
    <t>25301001-0290</t>
  </si>
  <si>
    <t>LIDOCAINA SPRAY AL 10%</t>
  </si>
  <si>
    <t>25301001-0291</t>
  </si>
  <si>
    <t>SOLUCION MIXTA</t>
  </si>
  <si>
    <t>25301001-0292</t>
  </si>
  <si>
    <t>HEXADINE SHAMPOO CLINICO</t>
  </si>
  <si>
    <t>25301001-0293</t>
  </si>
  <si>
    <t>MUPIROCINA TUBO</t>
  </si>
  <si>
    <t>25301001-0294</t>
  </si>
  <si>
    <t>CEFALEXINA TABLETAS</t>
  </si>
  <si>
    <t>25301001-0295</t>
  </si>
  <si>
    <t>TRIMEBUTINA</t>
  </si>
  <si>
    <t>25301001-0296</t>
  </si>
  <si>
    <t>CLONIXINATO DE LISINA/PARGAVERINA</t>
  </si>
  <si>
    <t>25301001-0297</t>
  </si>
  <si>
    <t>NAFAZOLINA</t>
  </si>
  <si>
    <t>25301001-0298</t>
  </si>
  <si>
    <t>NAPROXENO SODICO</t>
  </si>
  <si>
    <t>25301001-0299</t>
  </si>
  <si>
    <t>ALKA SELTZER</t>
  </si>
  <si>
    <t>25301001-0300</t>
  </si>
  <si>
    <t>SOLUCION DX</t>
  </si>
  <si>
    <t>25301001-0301</t>
  </si>
  <si>
    <t>TOBRAMICINA/DEXAMETASONA</t>
  </si>
  <si>
    <t>25301001-0302</t>
  </si>
  <si>
    <t>CITRATO DE ALVERINA/SIMETICONA</t>
  </si>
  <si>
    <t>25301001-0303</t>
  </si>
  <si>
    <t>CLORANFENICOL</t>
  </si>
  <si>
    <t>25301001-0304</t>
  </si>
  <si>
    <t>ACIDO NALIDIXCO/CLORHIDRATO FENAZOPIRIDINA</t>
  </si>
  <si>
    <t>25301001-0305</t>
  </si>
  <si>
    <t>AMPICILINA CLORFENIRAMINA GUAIFENESINA LIDOCAINA CLORHIDRATO DE METAMIZOL SODICO</t>
  </si>
  <si>
    <t>25301001-0306</t>
  </si>
  <si>
    <t>ELECTRODOS P/MONITOREO</t>
  </si>
  <si>
    <t>25301001-0307</t>
  </si>
  <si>
    <t>SILIPROTEC NATURAL</t>
  </si>
  <si>
    <t>25301001-0308</t>
  </si>
  <si>
    <t>METHIGEL</t>
  </si>
  <si>
    <t>25301001-0309</t>
  </si>
  <si>
    <t>CARPROFENO</t>
  </si>
  <si>
    <t>25301001-0311</t>
  </si>
  <si>
    <t>TEOFILINA</t>
  </si>
  <si>
    <t>25301001-0312</t>
  </si>
  <si>
    <t>PREGABALINA</t>
  </si>
  <si>
    <t>25301001-0313</t>
  </si>
  <si>
    <t>NESAJAR</t>
  </si>
  <si>
    <t>25301001-0314</t>
  </si>
  <si>
    <t>FORTIFLORA</t>
  </si>
  <si>
    <t>25301001-0315</t>
  </si>
  <si>
    <t>LEVODROPROPIZINA</t>
  </si>
  <si>
    <t>25301001-0316</t>
  </si>
  <si>
    <t>POMADA</t>
  </si>
  <si>
    <t>25301001-0317</t>
  </si>
  <si>
    <t>AUTRIN</t>
  </si>
  <si>
    <t>25301001-0318</t>
  </si>
  <si>
    <t>PREDNISOLONA</t>
  </si>
  <si>
    <t>25301001-0319</t>
  </si>
  <si>
    <t>ISOCONAZOL</t>
  </si>
  <si>
    <t>25301001-0320</t>
  </si>
  <si>
    <t>FLUOXETINA</t>
  </si>
  <si>
    <t>25301001-0321</t>
  </si>
  <si>
    <t>ANTISEPTICO</t>
  </si>
  <si>
    <t>25301001-0322</t>
  </si>
  <si>
    <t>PAROXETINA</t>
  </si>
  <si>
    <t>25301001-0323</t>
  </si>
  <si>
    <t>CARPROTEC</t>
  </si>
  <si>
    <t>25301001-0324</t>
  </si>
  <si>
    <t>AMOXICILINA</t>
  </si>
  <si>
    <t>25301001-0325</t>
  </si>
  <si>
    <t>METRONIDAZOL</t>
  </si>
  <si>
    <t>25301001-0326</t>
  </si>
  <si>
    <t>BROMURO PINAVERIO</t>
  </si>
  <si>
    <t>25301001-0327</t>
  </si>
  <si>
    <t>ACIDO ASCORBICO</t>
  </si>
  <si>
    <t>25301001-0328</t>
  </si>
  <si>
    <t>PROTELIV</t>
  </si>
  <si>
    <t>25401001-0139</t>
  </si>
  <si>
    <t>GEL ANTIBACTERIAL</t>
  </si>
  <si>
    <t>25401001-0140</t>
  </si>
  <si>
    <t>25401001-0142</t>
  </si>
  <si>
    <t>CUBREBOCAS</t>
  </si>
  <si>
    <t>25401001-0143</t>
  </si>
  <si>
    <t>BOTIQUIN DE PRIMEROS AUXILIOS</t>
  </si>
  <si>
    <t>25401001-0144</t>
  </si>
  <si>
    <t>ALGODÓN ( ESTERILIZADO )</t>
  </si>
  <si>
    <t>25401001-0145</t>
  </si>
  <si>
    <t>TALCO</t>
  </si>
  <si>
    <t>25401001-0146</t>
  </si>
  <si>
    <t>TELA ADHESIVA</t>
  </si>
  <si>
    <t>25401001-0147</t>
  </si>
  <si>
    <t>TERMOMETRO DIGITAL</t>
  </si>
  <si>
    <t>25401001-0148</t>
  </si>
  <si>
    <t>25401001-0149</t>
  </si>
  <si>
    <t>GUANTES QUIRURGICOS</t>
  </si>
  <si>
    <t>25401001-0150</t>
  </si>
  <si>
    <t>BANDITAS ADHESIVAS</t>
  </si>
  <si>
    <t>25401001-0151</t>
  </si>
  <si>
    <t>CUBRE BOCA QUIRURGICO</t>
  </si>
  <si>
    <t>25401001-0152</t>
  </si>
  <si>
    <t>GUANTES  ESTERIL</t>
  </si>
  <si>
    <t>25401001-0153</t>
  </si>
  <si>
    <t>25401001-0154</t>
  </si>
  <si>
    <t>ABATELENGUAS</t>
  </si>
  <si>
    <t>25401001-0155</t>
  </si>
  <si>
    <t>BASCULA MECANICA CON ESTADIMETRO</t>
  </si>
  <si>
    <t>25401001-0156</t>
  </si>
  <si>
    <t>BAUMANOMETRO DIGITAL</t>
  </si>
  <si>
    <t>25401001-0157</t>
  </si>
  <si>
    <t>BAUMANOMETRO DE MERCURIO</t>
  </si>
  <si>
    <t>25401001-0158</t>
  </si>
  <si>
    <t>BOTE SANITARIO CON PEDAL TAPA Y ASIENTO</t>
  </si>
  <si>
    <t>25401001-0159</t>
  </si>
  <si>
    <t>CATETER PARA VENOCLISIS</t>
  </si>
  <si>
    <t>25401001-0160</t>
  </si>
  <si>
    <t>CATETER PARA VENOCLISIS TIPO MARIPOSA</t>
  </si>
  <si>
    <t>25401001-0161</t>
  </si>
  <si>
    <t>CILINDRO DE OXIGENO PORTATIL</t>
  </si>
  <si>
    <t>25401001-0162</t>
  </si>
  <si>
    <t>COLLARIN TIPO STIFNECK SELECT ADULTO</t>
  </si>
  <si>
    <t>25401001-0163</t>
  </si>
  <si>
    <t>DETECTOR FETAL MINIDOPLER CON DISPLAY</t>
  </si>
  <si>
    <t>25401001-0164</t>
  </si>
  <si>
    <t>ESCALERILLA TUBULAR CROMADA</t>
  </si>
  <si>
    <t>25401001-0165</t>
  </si>
  <si>
    <t>ESTETOSCOPIO</t>
  </si>
  <si>
    <t>25401001-0166</t>
  </si>
  <si>
    <t>ESTUCHE DE DISECCION</t>
  </si>
  <si>
    <t>25401001-0167</t>
  </si>
  <si>
    <t>GASA NO ESTERIL</t>
  </si>
  <si>
    <t>25401001-0168</t>
  </si>
  <si>
    <t>GLUCOMETRO</t>
  </si>
  <si>
    <t>25401001-0169</t>
  </si>
  <si>
    <t>GUANTES NO ESTERILES</t>
  </si>
  <si>
    <t>25401001-0170</t>
  </si>
  <si>
    <t>ANTISEPTICO/GERMICIDA IODOPOVIDONA 8 G ESPUMA 3.785</t>
  </si>
  <si>
    <t>25401001-0171</t>
  </si>
  <si>
    <t>JERINGA C/AGUJA DESECHABLE</t>
  </si>
  <si>
    <t>25401001-0172</t>
  </si>
  <si>
    <t>JERINGA PARA INSULINA</t>
  </si>
  <si>
    <t>25401001-0173</t>
  </si>
  <si>
    <t>JERINGA DE PLÁSTICO HIPODÉRMICA CON AGUJA</t>
  </si>
  <si>
    <t>25401001-0174</t>
  </si>
  <si>
    <t>LAMPARA DE CHICOTE</t>
  </si>
  <si>
    <t>25401001-0175</t>
  </si>
  <si>
    <t>LANCETAS</t>
  </si>
  <si>
    <t>25401001-0176</t>
  </si>
  <si>
    <t>MARTILLO PARA REFLEJOS CON MANGO DE ACERO Y PUNTA DE GOMA</t>
  </si>
  <si>
    <t>25401001-0177</t>
  </si>
  <si>
    <t>MASCARILLA PARA OXIGENO</t>
  </si>
  <si>
    <t>25401001-0178</t>
  </si>
  <si>
    <t>MESA AUXILIAR MATERIAL</t>
  </si>
  <si>
    <t>25401001-0179</t>
  </si>
  <si>
    <t>MESA MAYO</t>
  </si>
  <si>
    <t>25401001-0180</t>
  </si>
  <si>
    <t>NEGATOSCOPIO</t>
  </si>
  <si>
    <t>25401001-0181</t>
  </si>
  <si>
    <t>OXIMETRO DE PULSO</t>
  </si>
  <si>
    <t>25401001-0182</t>
  </si>
  <si>
    <t>PORTAVENOCLISIS BASE TUBULAR DESARMABLE</t>
  </si>
  <si>
    <t>25401001-0183</t>
  </si>
  <si>
    <t>RIÑON DE ACERO INOXIDABLE</t>
  </si>
  <si>
    <t>25401001-0184</t>
  </si>
  <si>
    <t>SABANA DESECHABLE PARA MESA DE EXPLORACION</t>
  </si>
  <si>
    <t>25401001-0185</t>
  </si>
  <si>
    <t>SILLA DE RUEDAS</t>
  </si>
  <si>
    <t>25401001-0186</t>
  </si>
  <si>
    <t>SUTURA DE NYLON</t>
  </si>
  <si>
    <t>25401001-0187</t>
  </si>
  <si>
    <t>TIRAS REACTIVAS</t>
  </si>
  <si>
    <t>25401001-0188</t>
  </si>
  <si>
    <t>TORUNDERO DE ACERO INOXIDABLE</t>
  </si>
  <si>
    <t>25401001-0189</t>
  </si>
  <si>
    <t>VENDA  COBÁN</t>
  </si>
  <si>
    <t>25401001-0190</t>
  </si>
  <si>
    <t>VENDA ELÁSTICA DE TEJIDO PLANO DE ALGODÓN C/FIBRAS SINTÉTICAS ESTÉRIL</t>
  </si>
  <si>
    <t>25401001-0191</t>
  </si>
  <si>
    <t>GUANTES NO ESTERILES NITRILO</t>
  </si>
  <si>
    <t>25401001-0192</t>
  </si>
  <si>
    <t>CAMILLA RIGIDA DE PLASTICO - GASTO</t>
  </si>
  <si>
    <t>25401001-0193</t>
  </si>
  <si>
    <t>CARETA PROTECTORA</t>
  </si>
  <si>
    <t>25401001-0194</t>
  </si>
  <si>
    <t>PROTECTOR FACIAL</t>
  </si>
  <si>
    <t>25401001-0195</t>
  </si>
  <si>
    <t>TORUNDAS CON ALCOHOL</t>
  </si>
  <si>
    <t>25401001-0196</t>
  </si>
  <si>
    <t>GUANTE ESTERIL MEDIANO</t>
  </si>
  <si>
    <t>25401001-0197</t>
  </si>
  <si>
    <t>FUNDA P/ZAPATOS DESECHABLE</t>
  </si>
  <si>
    <t>25401001-0198</t>
  </si>
  <si>
    <t>25401001-0199</t>
  </si>
  <si>
    <t>APOSITOS ESTERIL</t>
  </si>
  <si>
    <t>25401001-0200</t>
  </si>
  <si>
    <t>TIJERA P/PARAMEDICO</t>
  </si>
  <si>
    <t>25401001-0201</t>
  </si>
  <si>
    <t>MALETA TRAUMA</t>
  </si>
  <si>
    <t>25401001-0202</t>
  </si>
  <si>
    <t>CUBRE BOCAS</t>
  </si>
  <si>
    <t>25401001-0203</t>
  </si>
  <si>
    <t>BATA DESECHABLE P/MEDICO</t>
  </si>
  <si>
    <t>25401001-0204</t>
  </si>
  <si>
    <t>GOOGLES</t>
  </si>
  <si>
    <t>25401001-0205</t>
  </si>
  <si>
    <t>OXIMETRO DE DEDO</t>
  </si>
  <si>
    <t>25401001-0206</t>
  </si>
  <si>
    <t>KIT CARETA CUBREBOCAS PAÑO Y SANITIZANTE</t>
  </si>
  <si>
    <t>KIT</t>
  </si>
  <si>
    <t>25401001-0207</t>
  </si>
  <si>
    <t>GOOGLES DE USO MEDICO</t>
  </si>
  <si>
    <t>25401001-0208</t>
  </si>
  <si>
    <t>OVEROL DESECHABLE</t>
  </si>
  <si>
    <t>25401001-0209</t>
  </si>
  <si>
    <t>BRAZALETE CON GEL ANTIBACTERIAL</t>
  </si>
  <si>
    <t>25401001-0210</t>
  </si>
  <si>
    <t>25401001-0211</t>
  </si>
  <si>
    <t>CINTA MICROPOROSA DE PAPEL</t>
  </si>
  <si>
    <t>25401001-0212</t>
  </si>
  <si>
    <t>HISOPOS</t>
  </si>
  <si>
    <t>25401001-0213</t>
  </si>
  <si>
    <t>CARETA PROTECTORA CON GORRA ABATIBLE</t>
  </si>
  <si>
    <t>25401001-0214</t>
  </si>
  <si>
    <t>TERMONEBULIZADOR (GASTOS)</t>
  </si>
  <si>
    <t>25401001-0215</t>
  </si>
  <si>
    <t>MACARILLA DOBLE CAPA DE TELA</t>
  </si>
  <si>
    <t>25401001-0216</t>
  </si>
  <si>
    <t>COTONETES</t>
  </si>
  <si>
    <t>25401001-0217</t>
  </si>
  <si>
    <t>TERMOMETRO INFRARROJO DE PARED</t>
  </si>
  <si>
    <t>25401001-0218</t>
  </si>
  <si>
    <t>GORROS  CIRUJANO  ( DESECHABLES )</t>
  </si>
  <si>
    <t>25401001-0219</t>
  </si>
  <si>
    <t>GORRO QUIRURGICO</t>
  </si>
  <si>
    <t>25401001-0220</t>
  </si>
  <si>
    <t>GORRO DESECHABLE</t>
  </si>
  <si>
    <t>25401001-0221</t>
  </si>
  <si>
    <t>MICA P/CARETA</t>
  </si>
  <si>
    <t>25401001-0222</t>
  </si>
  <si>
    <t>NEBULIZADOR</t>
  </si>
  <si>
    <t>25401001-0223</t>
  </si>
  <si>
    <t>MEDIDOR DE C02 P/INTERIORES</t>
  </si>
  <si>
    <t>25401001-0224</t>
  </si>
  <si>
    <t>TERMÓMETRO INFRARROJO MÉDICO</t>
  </si>
  <si>
    <t>25401001-0225</t>
  </si>
  <si>
    <t>TERMOMETRO INFRARROJO C/ TRIPIE</t>
  </si>
  <si>
    <t>25401001-0226</t>
  </si>
  <si>
    <t>BOTA SIN PLANTILLA DESECHABLE</t>
  </si>
  <si>
    <t>25401001-0227</t>
  </si>
  <si>
    <t>CARETA FACIAL CON SOPORTE DE LENTES</t>
  </si>
  <si>
    <t>25401001-0228</t>
  </si>
  <si>
    <t>FERULA MOLDEABLE</t>
  </si>
  <si>
    <t>25401001-0229</t>
  </si>
  <si>
    <t>GASA ESTERIL</t>
  </si>
  <si>
    <t>25401001-0230</t>
  </si>
  <si>
    <t>TIJERAS LISTER P/TRABAJO PESADO EN URGENCIAS</t>
  </si>
  <si>
    <t>25401001-0231</t>
  </si>
  <si>
    <t>VENDA AUTOADHERIBLE</t>
  </si>
  <si>
    <t>25401001-0232</t>
  </si>
  <si>
    <t>CABESTRILLO MEDIANO SOPORTE DE BRAZO Y HOMBRE AJUSTABLE</t>
  </si>
  <si>
    <t>25401001-0233</t>
  </si>
  <si>
    <t>CINTA TRANSPORE</t>
  </si>
  <si>
    <t>25401001-0234</t>
  </si>
  <si>
    <t>ESPONJA DE GASA</t>
  </si>
  <si>
    <t>25401001-0235</t>
  </si>
  <si>
    <t>EQUIPO DESECHABLE P/VENOCLISIS NORMO GOTERO</t>
  </si>
  <si>
    <t>25401001-0236</t>
  </si>
  <si>
    <t>EQUIPO DESECHABLE P/VENOCLISIS MICRO GOTERO</t>
  </si>
  <si>
    <t>25401001-0237</t>
  </si>
  <si>
    <t>EQUIPO P/VENOCLISIS LLAVE DE TRES PASOS</t>
  </si>
  <si>
    <t>25401001-0238</t>
  </si>
  <si>
    <t>GASA SIMPLE ESTERILIZADA</t>
  </si>
  <si>
    <t>25401001-0239</t>
  </si>
  <si>
    <t>PUNTAS NASALES PEDIATRICO</t>
  </si>
  <si>
    <t>25401001-0240</t>
  </si>
  <si>
    <t>PUNTAS NASALES ADULTO</t>
  </si>
  <si>
    <t>25401001-0241</t>
  </si>
  <si>
    <t>PERILLA DE ASPIRACION DE HULE N.- 2</t>
  </si>
  <si>
    <t>25401001-0242</t>
  </si>
  <si>
    <t>TUBOS ENDOTRAQUEALES ADULTO</t>
  </si>
  <si>
    <t>25401001-0243</t>
  </si>
  <si>
    <t>TUBOS ENDOTRAQUEALES PEDIATRICO</t>
  </si>
  <si>
    <t>25401001-0244</t>
  </si>
  <si>
    <t>TERMOMETRO DE MERCURIO</t>
  </si>
  <si>
    <t>25401001-0245</t>
  </si>
  <si>
    <t>ESTUCHE DE DIAGNOSTICO</t>
  </si>
  <si>
    <t>25401001-0246</t>
  </si>
  <si>
    <t>AMBU RESUCITADOR DESECHABLE OVAL ADULTO</t>
  </si>
  <si>
    <t>25401001-0247</t>
  </si>
  <si>
    <t>MASCARILLA CON MICRONEBULZADOR</t>
  </si>
  <si>
    <t>25401001-0248</t>
  </si>
  <si>
    <t>MASCARILLA SIMPLE PEDIATRICO</t>
  </si>
  <si>
    <t>25401001-0249</t>
  </si>
  <si>
    <t>25401001-0250</t>
  </si>
  <si>
    <t>MASCARILLA LARINGEA MANGUITO INFLABLE, TUBO DE VIA  AEREA, CONECTOR DE 15 mm</t>
  </si>
  <si>
    <t>25401001-0251</t>
  </si>
  <si>
    <t>TOALLAS SANITARIAS FEMENINAS</t>
  </si>
  <si>
    <t>25401001-0252</t>
  </si>
  <si>
    <t>VENDA ELASTICA V/M</t>
  </si>
  <si>
    <t>25401001-0253</t>
  </si>
  <si>
    <t>MICROPORE</t>
  </si>
  <si>
    <t>25401001-0254</t>
  </si>
  <si>
    <t>ALGODÓN</t>
  </si>
  <si>
    <t>25401001-0255</t>
  </si>
  <si>
    <t>GASAS ESTERIL</t>
  </si>
  <si>
    <t>25401001-0256</t>
  </si>
  <si>
    <t>25401001-0257</t>
  </si>
  <si>
    <t>25401001-0258</t>
  </si>
  <si>
    <t>BOTE PARA RPBI</t>
  </si>
  <si>
    <t>25401001-0259</t>
  </si>
  <si>
    <t>CANULA DE SUCCION YANKAHUER</t>
  </si>
  <si>
    <t>25401001-0260</t>
  </si>
  <si>
    <t>ELECTRODOS DE PARCHE AUTOADHERIBLE PARA ADULTO</t>
  </si>
  <si>
    <t>29100028-0001</t>
  </si>
  <si>
    <t>AGUA P/ACUMULADOR</t>
  </si>
  <si>
    <t>25401001-0262</t>
  </si>
  <si>
    <t>HOJAS DE BISTURI</t>
  </si>
  <si>
    <t>25401001-0263</t>
  </si>
  <si>
    <t>MASCARILLA SIMPLE P/ADULTO</t>
  </si>
  <si>
    <t>25401001-0264</t>
  </si>
  <si>
    <t>MASCARILLA AMBU PARA RESPIRACION ARTIFICIAL DESECHABLE</t>
  </si>
  <si>
    <t>25401001-0265</t>
  </si>
  <si>
    <t>SONDA NELATON LATEX</t>
  </si>
  <si>
    <t>25401001-0266</t>
  </si>
  <si>
    <t>TORUNDAS DE ALGODÓN</t>
  </si>
  <si>
    <t>25401001-0267</t>
  </si>
  <si>
    <t>PORTA CUBREBOCAS</t>
  </si>
  <si>
    <t>25401001-0268</t>
  </si>
  <si>
    <t>LAMPARA DE DIAGNOSTICO</t>
  </si>
  <si>
    <t>25401001-0269</t>
  </si>
  <si>
    <t>ESTUCHE DE DIAGNOSTICO CON ILUMINACION ESTANDAR</t>
  </si>
  <si>
    <t>25401001-0270</t>
  </si>
  <si>
    <t>SANTIZANTE NATURAL LIQUIDO P/MANOS Y SUPERFCIES</t>
  </si>
  <si>
    <t>25401001-0271</t>
  </si>
  <si>
    <t>GEL ANTIBACTERIAL  REPUESTO P/DESPACHADOR DE 1200 ML C/2 PZAS</t>
  </si>
  <si>
    <t>25401001-0272</t>
  </si>
  <si>
    <t>COLD/HOT PACK</t>
  </si>
  <si>
    <t>25401001-0273</t>
  </si>
  <si>
    <t>ESTILETE PARA INTUBACION</t>
  </si>
  <si>
    <t>25401001-0274</t>
  </si>
  <si>
    <t>KIT OBSTETRICO</t>
  </si>
  <si>
    <t>25401001-0275</t>
  </si>
  <si>
    <t>MASCARILLA CON RESERVORIO</t>
  </si>
  <si>
    <t>25401001-0276</t>
  </si>
  <si>
    <t>EXTENSOR DE CUBREBOCAS CON PROTECTOR SUJETADOR DE OREJAS</t>
  </si>
  <si>
    <t>25401001-0277</t>
  </si>
  <si>
    <t>PAPEL TERMICO P/REGISTRO DE TRAZOS DE ELECTROCARDIOGRAMA</t>
  </si>
  <si>
    <t>25401001-0278</t>
  </si>
  <si>
    <t>GABINETE MEDICO</t>
  </si>
  <si>
    <t>25401001-0279</t>
  </si>
  <si>
    <t>VITRINA MEDICA</t>
  </si>
  <si>
    <t>25401001-0280</t>
  </si>
  <si>
    <t>MESA DE EXPLORACION</t>
  </si>
  <si>
    <t>25401001-0281</t>
  </si>
  <si>
    <t>LAVAOJOS DE PLASTICO</t>
  </si>
  <si>
    <t>25401001-0282</t>
  </si>
  <si>
    <t>COMPRESA</t>
  </si>
  <si>
    <t>25401001-0283</t>
  </si>
  <si>
    <t>BAUMANOMETRO, ESTETOSCOPIO BIAURICULAR</t>
  </si>
  <si>
    <t>25401001-0284</t>
  </si>
  <si>
    <t>ASPIRADOR PORTATIL</t>
  </si>
  <si>
    <t>25401001-0285</t>
  </si>
  <si>
    <t>CANULA OROFARINGEA</t>
  </si>
  <si>
    <t>25401001-0286</t>
  </si>
  <si>
    <t>AGUJA</t>
  </si>
  <si>
    <t>25401001-0287</t>
  </si>
  <si>
    <t>TORUNDERO</t>
  </si>
  <si>
    <t>25401001-0288</t>
  </si>
  <si>
    <t>VENDA</t>
  </si>
  <si>
    <t>25401001-0289</t>
  </si>
  <si>
    <t>ASPIRADOR DE SECRECIONES</t>
  </si>
  <si>
    <t>25401001-0290</t>
  </si>
  <si>
    <t>TERMOMETRO</t>
  </si>
  <si>
    <t>25401001-0291</t>
  </si>
  <si>
    <t>LIGADURA</t>
  </si>
  <si>
    <t>25401001-0292</t>
  </si>
  <si>
    <t>SONDA</t>
  </si>
  <si>
    <t>25401001-0293</t>
  </si>
  <si>
    <t>PROTECTOR SOLAR</t>
  </si>
  <si>
    <t>25401001-0294</t>
  </si>
  <si>
    <t>KIT DE INMOVILIZACION</t>
  </si>
  <si>
    <t>25401001-0295</t>
  </si>
  <si>
    <t>SILLA EVACUADORA</t>
  </si>
  <si>
    <t>25500003-0001</t>
  </si>
  <si>
    <t>CEPILLO LIMPIA CAMARAS</t>
  </si>
  <si>
    <t>CONSUMIBLE-25501</t>
  </si>
  <si>
    <t>25500004-0001</t>
  </si>
  <si>
    <t>PAPEL FOTOGRAFICO KODABROME</t>
  </si>
  <si>
    <t>25500005-0002</t>
  </si>
  <si>
    <t>PELICULA FOTOGRAFICA ASA/100  35 m.m. 24</t>
  </si>
  <si>
    <t>25500005-0003</t>
  </si>
  <si>
    <t>PELICULA FOTOGRAFICA 135MM  36 EXP.</t>
  </si>
  <si>
    <t>25500005-0004</t>
  </si>
  <si>
    <t>PELICULAS FOTOGRAFICAS (VARIAS)</t>
  </si>
  <si>
    <t>25500005-0006</t>
  </si>
  <si>
    <t>KIT DE LIMPieza P/EQUIPO FOTOGRAFICO</t>
  </si>
  <si>
    <t>25500006-0010</t>
  </si>
  <si>
    <t>SOLVENTE</t>
  </si>
  <si>
    <t>25500007-0001</t>
  </si>
  <si>
    <t>PELICULA FOTOGRAFICA  35 m.m. 12 EXP.</t>
  </si>
  <si>
    <t>25500007-0002</t>
  </si>
  <si>
    <t>PELICULA FOTOGRAFICA 135 m.m. 36 EXP.</t>
  </si>
  <si>
    <t>25500007-0003</t>
  </si>
  <si>
    <t>PELICULA FOTOGRAFICA ASA/100  35 m.m. 12</t>
  </si>
  <si>
    <t>25500007-0004</t>
  </si>
  <si>
    <t>PELICULA FOTOGRAFICA ASA/100  35 m.m. 36</t>
  </si>
  <si>
    <t>25500007-0006</t>
  </si>
  <si>
    <t>PELICULA FOTOGRAFICA ASA/400 135 m.m. 24</t>
  </si>
  <si>
    <t>25500007-0008</t>
  </si>
  <si>
    <t>PELICULA DE 120 mm. ASA 400</t>
  </si>
  <si>
    <t>25901001-0001</t>
  </si>
  <si>
    <t>ALCOHOL ISOPROPILICO DE USO INDUSTRIAL</t>
  </si>
  <si>
    <t>CONSUMIBLE-25901</t>
  </si>
  <si>
    <t>25901001-0002</t>
  </si>
  <si>
    <t>25300010-0012</t>
  </si>
  <si>
    <t>AGUA OXIGENADA DE 480 ML.</t>
  </si>
  <si>
    <t>25901001-0004</t>
  </si>
  <si>
    <t>GASOLINA BLANCA</t>
  </si>
  <si>
    <t>25901001-0005</t>
  </si>
  <si>
    <t>ACETONA</t>
  </si>
  <si>
    <t>26102001-0004</t>
  </si>
  <si>
    <t>VALE DE GASOLINA DE $200 PESOS - SERVICIOS PUBLICOS</t>
  </si>
  <si>
    <t>CONSUMIBLE-26102</t>
  </si>
  <si>
    <t>26102001-0005</t>
  </si>
  <si>
    <t>VALE DE GASOLINA DE $100 PESOS - SERVICIOS PUBLICOS</t>
  </si>
  <si>
    <t>26102001-0006</t>
  </si>
  <si>
    <t>VALE DE GASOLINA DE $50 PESOS - SERVICIOS PUBLICOS</t>
  </si>
  <si>
    <t>26102001-0007</t>
  </si>
  <si>
    <t>VALE DE GASOLINA DE $30 PESOS - SERVICIOS PUBLICOS</t>
  </si>
  <si>
    <t>26102001-0008</t>
  </si>
  <si>
    <t>VALE DE GASOLINA DE $20 PESOS - SERVICIOS PUBLICOS</t>
  </si>
  <si>
    <t>26102001-0009</t>
  </si>
  <si>
    <t>VALE DE GASOLINA DE $10 PESOS - SERVICIOS PUBLICOS</t>
  </si>
  <si>
    <t>26102001-0010</t>
  </si>
  <si>
    <t>VALE DE GASOLINA DE $5 PESOS - SERVICIOS PUBLICOS</t>
  </si>
  <si>
    <t>26102001-0011</t>
  </si>
  <si>
    <t>VALE DE GASOLINA DE $1 PESO - SERVICIOS PUBLICOS</t>
  </si>
  <si>
    <t>26102001-0012</t>
  </si>
  <si>
    <t>VALE DE GASOLINA DE $2 PESOS - SERVICIOS PUBLICOS</t>
  </si>
  <si>
    <t>26102001-0013</t>
  </si>
  <si>
    <t>VALE DE GASOLINA DE $15 PESOS - SERVICIOS PUBLICOS</t>
  </si>
  <si>
    <t>26102001-0014</t>
  </si>
  <si>
    <t>VALE DE GASOLINA DE $25 PESOS - SERVICIOS PUBLICOS</t>
  </si>
  <si>
    <t>26102001-0015</t>
  </si>
  <si>
    <t>VALE DE GASOLINA DE $500 PESOS - SERVICIOS PUBLICOS</t>
  </si>
  <si>
    <t>26102001-0016</t>
  </si>
  <si>
    <t>VALE DE GASOLINA DE $300 PESOS - SERVICIOS PUBLICOS</t>
  </si>
  <si>
    <t>26102001-0017</t>
  </si>
  <si>
    <t>VALE DE GASOLINA DE $400 PESOS - SERVICIOS PUBLICOS</t>
  </si>
  <si>
    <t>26102001-0019</t>
  </si>
  <si>
    <t>26102001-0021</t>
  </si>
  <si>
    <t>LIQUIDO DE FRENOS</t>
  </si>
  <si>
    <t>26102001-0022</t>
  </si>
  <si>
    <t>ACEITE DE MOTOR</t>
  </si>
  <si>
    <t>26102001-0023</t>
  </si>
  <si>
    <t>ANTICONGELANTE</t>
  </si>
  <si>
    <t>26102001-0024</t>
  </si>
  <si>
    <t>LIQUIDO DIRECCION HIDRAULICA</t>
  </si>
  <si>
    <t>26103001-0006</t>
  </si>
  <si>
    <t>VALE DE GASOLINA DE $200 PESOS - SERVICIOS ADMINISTRATIVOS</t>
  </si>
  <si>
    <t>CONSUMIBLE-26103</t>
  </si>
  <si>
    <t>26103001-0007</t>
  </si>
  <si>
    <t>VALE DE GASOLINA DE $100 PESOS - SERVICIOS ADMINISTRATIVOS</t>
  </si>
  <si>
    <t>26103001-0008</t>
  </si>
  <si>
    <t>VALE DE GASOLINA DE $50 PESOS - SERVICIOS ADMINISTRATIVOS</t>
  </si>
  <si>
    <t>26103001-0009</t>
  </si>
  <si>
    <t>VALE DE GASOLINA DE $30 PESOS - SERVICIOS ADMINISTRATIVOS</t>
  </si>
  <si>
    <t>26103001-0010</t>
  </si>
  <si>
    <t>VALE DE GASOLINA DE $20 PESOS - SERVICIOS ADMINISTRATIVOS</t>
  </si>
  <si>
    <t>26103001-0011</t>
  </si>
  <si>
    <t>VALE DE GASOLINA DE $10 PESOS - SERVICIOS ADMINISTRATIVOS</t>
  </si>
  <si>
    <t>26103001-0012</t>
  </si>
  <si>
    <t>VALE DE GASOLINA DE $5 PESOS - SERVICIOS ADMINISTRATIVOS</t>
  </si>
  <si>
    <t>26103001-0013</t>
  </si>
  <si>
    <t>VALE DE GASOLINA DE $1 PESO - SERVICIOS ADMINISTRATIVOS</t>
  </si>
  <si>
    <t>26103001-0014</t>
  </si>
  <si>
    <t>VALE DE GASOLINA DE $2 PESOS - SERVICIOS ADMINISTRATIVOS</t>
  </si>
  <si>
    <t>26103001-0015</t>
  </si>
  <si>
    <t>VALE DE GASOLINA DE $15 PESOS - SERVICIOS ADMINISTRATIVOS</t>
  </si>
  <si>
    <t>26103001-0016</t>
  </si>
  <si>
    <t>VALE DE GASOLINA DE $25 PESOS - SERVICIOS ADMINISTRATIVOS</t>
  </si>
  <si>
    <t>26103001-0017</t>
  </si>
  <si>
    <t>VALE DE GASOLINA DE $500 PESOS - SERVICIOS ADMINISTRATIVOS</t>
  </si>
  <si>
    <t>26103001-0018</t>
  </si>
  <si>
    <t>VALE DE GASOLINA DE $300 PESOS - SERVICIOS ADMINISTRATIVOS</t>
  </si>
  <si>
    <t>26103001-0019</t>
  </si>
  <si>
    <t>VALE DE GASOLINA DE $400 PESOS - SERVICIOS ADMINISTRATIVOS</t>
  </si>
  <si>
    <t>26103001-0031</t>
  </si>
  <si>
    <t>26103001-0032</t>
  </si>
  <si>
    <t>26103001-0033</t>
  </si>
  <si>
    <t>26103001-0034</t>
  </si>
  <si>
    <t>26103001-0035</t>
  </si>
  <si>
    <t>26103001-0036</t>
  </si>
  <si>
    <t>26103001-0037</t>
  </si>
  <si>
    <t>26103001-0038</t>
  </si>
  <si>
    <t>VALE DE GASOLINA DE $180 PESOS - SERVICIOS ADMINISTRATIVOS</t>
  </si>
  <si>
    <t>26103001-0039</t>
  </si>
  <si>
    <t>VALE DE GASOLINA DE $160 PESOS - SERVICIOS ADMINISTRATIVOS</t>
  </si>
  <si>
    <t>26103001-0040</t>
  </si>
  <si>
    <t>VALE DE GASOLINA DE $150 PESOS - SERVICIOS ADMINISTRATIVOS</t>
  </si>
  <si>
    <t>26103001-0041</t>
  </si>
  <si>
    <t>VALE DE GASOLINA DE $150 PESOS - SERVICIOS PUBLICOS</t>
  </si>
  <si>
    <t>26103001-0042</t>
  </si>
  <si>
    <t>AFLOJATODO</t>
  </si>
  <si>
    <t>26104001-0003</t>
  </si>
  <si>
    <t>VALE DE GASOLINA DE $200 PESOS - SERVIDORES PUBLICOS</t>
  </si>
  <si>
    <t>CONSUMIBLE-26104</t>
  </si>
  <si>
    <t>26104001-0004</t>
  </si>
  <si>
    <t>VALE DE GASOLINA DE $100 PESOS - SERVIDORES PUBLICOS</t>
  </si>
  <si>
    <t>26104001-0005</t>
  </si>
  <si>
    <t>VALE DE GASOLINA DE $50 PESOS - SERVIDORES PUBLICOS</t>
  </si>
  <si>
    <t>26104001-0006</t>
  </si>
  <si>
    <t>VALE DE GASOLINA DE $30 PESOS - SERVIDORES PUBLICOS</t>
  </si>
  <si>
    <t>26104001-0007</t>
  </si>
  <si>
    <t>VALE DE GASOLINA DE $20 PESOS - SERVIDORES PUBLICOS</t>
  </si>
  <si>
    <t>26104001-0008</t>
  </si>
  <si>
    <t>VALE DE GASOLINA DE $10 PESOS - SERVIDORES PUBLICOS</t>
  </si>
  <si>
    <t>26104001-0009</t>
  </si>
  <si>
    <t>VALE DE GASOLINA DE $5 PESOS - SERVIDORES PUBLICOS</t>
  </si>
  <si>
    <t>26104001-0010</t>
  </si>
  <si>
    <t>VALE DE GASOLINA DE $1 PESO - SERVIDORES PUBLICOS</t>
  </si>
  <si>
    <t>26104001-0011</t>
  </si>
  <si>
    <t>VALE DE GASOLINA DE $2 PESOS - SERVIDORES PUBLICOS</t>
  </si>
  <si>
    <t>26104001-0012</t>
  </si>
  <si>
    <t>VALE DE GASOLINA DE $15 PESOS - SERVIDORES PUBLICOS</t>
  </si>
  <si>
    <t>26104001-0013</t>
  </si>
  <si>
    <t>VALE DE GASOLINA DE $25 PESOS - SERVIDORES PUBLICOS</t>
  </si>
  <si>
    <t>26104001-0014</t>
  </si>
  <si>
    <t>VALE DE GASOLINA DE $500 PESOS - SERVIDORES PUBLICOS</t>
  </si>
  <si>
    <t>26104001-0015</t>
  </si>
  <si>
    <t>VALE DE GASOLINA DE $300 PESOS - SERVIDORES PUBLICOS</t>
  </si>
  <si>
    <t>26104001-0016</t>
  </si>
  <si>
    <t>VALE DE GASOLINA DE $400 PESOS - SERVIDORES PUBLICOS</t>
  </si>
  <si>
    <t>26104001-0017</t>
  </si>
  <si>
    <t>DISPERSION ELECTRONICA DE COMBUSTIBLE PARA SERVIDORES PUBLICOS</t>
  </si>
  <si>
    <t>26104001-0018</t>
  </si>
  <si>
    <t>26104001-0019</t>
  </si>
  <si>
    <t>26105001-0008</t>
  </si>
  <si>
    <t>GAS LP (SUMINISTRO )</t>
  </si>
  <si>
    <t>CONSUMIBLE-26105</t>
  </si>
  <si>
    <t>26105001-0009</t>
  </si>
  <si>
    <t>ACEITE 3 EN 1</t>
  </si>
  <si>
    <t>26105001-0010</t>
  </si>
  <si>
    <t>GAS NATURAL</t>
  </si>
  <si>
    <t>26105001-0011</t>
  </si>
  <si>
    <t>DIESEL  SUMINISTRO</t>
  </si>
  <si>
    <t>26105001-0013</t>
  </si>
  <si>
    <t>DIESEL SUMINISTRO</t>
  </si>
  <si>
    <t>26105001-0014</t>
  </si>
  <si>
    <t>ACEITE HIDRAULICO</t>
  </si>
  <si>
    <t>26105001-0015</t>
  </si>
  <si>
    <t>GAS L.P. ( SUMINISTRO )</t>
  </si>
  <si>
    <t>26105001-0016</t>
  </si>
  <si>
    <t>ACEITE LUBRICANTE</t>
  </si>
  <si>
    <t>26105001-0017</t>
  </si>
  <si>
    <t>COMBUSTIBLE  ( SUMINISTRO )</t>
  </si>
  <si>
    <t>26105001-0018</t>
  </si>
  <si>
    <t>ACEITE</t>
  </si>
  <si>
    <t>27100001-0001</t>
  </si>
  <si>
    <t>BANDERA</t>
  </si>
  <si>
    <t>27100002-0001</t>
  </si>
  <si>
    <t>BLUSA</t>
  </si>
  <si>
    <t>27100002-0002</t>
  </si>
  <si>
    <t>FALDA</t>
  </si>
  <si>
    <t>27100003-0001</t>
  </si>
  <si>
    <t>GORRA</t>
  </si>
  <si>
    <t>27100003-0002</t>
  </si>
  <si>
    <t>GORRA IMPERMEABLE IMPRESA IFE</t>
  </si>
  <si>
    <t>27100003-0003</t>
  </si>
  <si>
    <t>GORRA GABARDINA IMPRESA</t>
  </si>
  <si>
    <t>27100004-0001</t>
  </si>
  <si>
    <t>BROCHE ¾ PIN</t>
  </si>
  <si>
    <t>27100006-0001</t>
  </si>
  <si>
    <t>CAMISA DE VESTIR</t>
  </si>
  <si>
    <t>27100006-0002</t>
  </si>
  <si>
    <t>CAMISOLA DE MEZCLILLA</t>
  </si>
  <si>
    <t>27100006-0003</t>
  </si>
  <si>
    <t>SACO DE VESTIR</t>
  </si>
  <si>
    <t>27100007-0001</t>
  </si>
  <si>
    <t>CASACA</t>
  </si>
  <si>
    <t>27100008-0001</t>
  </si>
  <si>
    <t>CHALECO</t>
  </si>
  <si>
    <t>27100009-0002</t>
  </si>
  <si>
    <t>CHAMARRA</t>
  </si>
  <si>
    <t>27100011-0001</t>
  </si>
  <si>
    <t>PANTALON DE VESTIR</t>
  </si>
  <si>
    <t>27100011-0002</t>
  </si>
  <si>
    <t>PANTALON DE MEZCLILLA</t>
  </si>
  <si>
    <t>27100012-0001</t>
  </si>
  <si>
    <t>CORBATA DE VESTIR</t>
  </si>
  <si>
    <t>27100013-0002</t>
  </si>
  <si>
    <t>CAMISETA IMPRESA IFE</t>
  </si>
  <si>
    <t>27100013-0003</t>
  </si>
  <si>
    <t>PLAYERA IMPRESA IFE</t>
  </si>
  <si>
    <t>27100013-0004</t>
  </si>
  <si>
    <t>PLAYERA</t>
  </si>
  <si>
    <t>27100013-0005</t>
  </si>
  <si>
    <t>PLAYERA TIPO POLO</t>
  </si>
  <si>
    <t>27100014-0001</t>
  </si>
  <si>
    <t>TRAJE PARA CABALLERO</t>
  </si>
  <si>
    <t>27100014-0002</t>
  </si>
  <si>
    <t>TRAJE PARA DAMA</t>
  </si>
  <si>
    <t>27100015-0001</t>
  </si>
  <si>
    <t>OVEROL P/HOMBRE</t>
  </si>
  <si>
    <t>27100015-0002</t>
  </si>
  <si>
    <t>BATA DE GABARDINA</t>
  </si>
  <si>
    <t>27100016-0001</t>
  </si>
  <si>
    <t>SOMBRERO TIP CAZADOR O PESCADOR</t>
  </si>
  <si>
    <t>27100016-0002</t>
  </si>
  <si>
    <t>BOLSA DE DORMIR</t>
  </si>
  <si>
    <t>25300010-0006</t>
  </si>
  <si>
    <t>AGUA OXIGENADA DE 224 ML.</t>
  </si>
  <si>
    <t>27101001-0002</t>
  </si>
  <si>
    <t>FILIPINA DE CHEF</t>
  </si>
  <si>
    <t>27101001-0003</t>
  </si>
  <si>
    <t>FILIPINA DE SERVICIO/AYUDANTE</t>
  </si>
  <si>
    <t>27101001-0004</t>
  </si>
  <si>
    <t>UNIFORME DEPORTIVO (PLAYERA-SHORT-MEDIAS)</t>
  </si>
  <si>
    <t>27101001-0005</t>
  </si>
  <si>
    <t>BATA INDUSTRIAL</t>
  </si>
  <si>
    <t>27101001-0006</t>
  </si>
  <si>
    <t>BOTIN CASUAL</t>
  </si>
  <si>
    <t>27101001-0007</t>
  </si>
  <si>
    <t>SILBATO</t>
  </si>
  <si>
    <t>27101001-0008</t>
  </si>
  <si>
    <t>BLUSA CASUAL MANGA CORTA</t>
  </si>
  <si>
    <t>27101001-0009</t>
  </si>
  <si>
    <t>BLUSA CASUAL MANGA LARGA</t>
  </si>
  <si>
    <t>27101001-0010</t>
  </si>
  <si>
    <t>CAMISA CASUAL MANGA CORTA</t>
  </si>
  <si>
    <t>27101001-0011</t>
  </si>
  <si>
    <t>27101001-0012</t>
  </si>
  <si>
    <t>PANTALON DE CARGO</t>
  </si>
  <si>
    <t>27101001-0013</t>
  </si>
  <si>
    <t>BOTAS PARAMEDICO</t>
  </si>
  <si>
    <t>27101001-0014</t>
  </si>
  <si>
    <t>CHAMARRA/CHALECO</t>
  </si>
  <si>
    <t>27101001-0015</t>
  </si>
  <si>
    <t>SUDADERA</t>
  </si>
  <si>
    <t>27101001-0016</t>
  </si>
  <si>
    <t>ZAPATO</t>
  </si>
  <si>
    <t>27101001-0017</t>
  </si>
  <si>
    <t>BOTA</t>
  </si>
  <si>
    <t>27101001-0018</t>
  </si>
  <si>
    <t>UNIFORME EJECUTIVO DAMA (SACO-PANTALON-BLUSA)</t>
  </si>
  <si>
    <t>27101001-0019</t>
  </si>
  <si>
    <t>MASCADA PARA DAMA</t>
  </si>
  <si>
    <t>27101001-0020</t>
  </si>
  <si>
    <t>PANTALON PARA DAMA</t>
  </si>
  <si>
    <t>27101001-0021</t>
  </si>
  <si>
    <t>SACO PARA DAMA</t>
  </si>
  <si>
    <t>27101001-0022</t>
  </si>
  <si>
    <t>BATA MEDICA</t>
  </si>
  <si>
    <t>27101001-0023</t>
  </si>
  <si>
    <t>BATA DE MANTENIMIENTO</t>
  </si>
  <si>
    <t>27101001-0024</t>
  </si>
  <si>
    <t>PENDON TRICOLOR</t>
  </si>
  <si>
    <t>27101001-0025</t>
  </si>
  <si>
    <t>CHALECO PARA DAMA</t>
  </si>
  <si>
    <t>27101001-0026</t>
  </si>
  <si>
    <t>CHALECO PARA HOMBRE</t>
  </si>
  <si>
    <t>27101001-0027</t>
  </si>
  <si>
    <t>BATA DE LABORATORIO</t>
  </si>
  <si>
    <t>27101001-0028</t>
  </si>
  <si>
    <t>BLUSA TIPO TOP</t>
  </si>
  <si>
    <t>27101001-0029</t>
  </si>
  <si>
    <t>ABRIGO</t>
  </si>
  <si>
    <t>27101001-0030</t>
  </si>
  <si>
    <t>CALCETINES</t>
  </si>
  <si>
    <t>27101001-0031</t>
  </si>
  <si>
    <t>CINTURON</t>
  </si>
  <si>
    <t>27101001-0032</t>
  </si>
  <si>
    <t>GUAYABERA</t>
  </si>
  <si>
    <t>27101001-0033</t>
  </si>
  <si>
    <t>CHALECO TIPO REPORTERO</t>
  </si>
  <si>
    <t>27101001-0034</t>
  </si>
  <si>
    <t>MOÑO</t>
  </si>
  <si>
    <t>27101001-0035</t>
  </si>
  <si>
    <t>27101001-0036</t>
  </si>
  <si>
    <t>PANTALON Y BATA</t>
  </si>
  <si>
    <t>27101001-0037</t>
  </si>
  <si>
    <t>ROMPEVIENTOS</t>
  </si>
  <si>
    <t>27101001-0039</t>
  </si>
  <si>
    <t>UNIFORMES DEPORTIVOS</t>
  </si>
  <si>
    <t>27101001-0040</t>
  </si>
  <si>
    <t>CAMISOLA</t>
  </si>
  <si>
    <t>27101001-0041</t>
  </si>
  <si>
    <t>27200001-0001</t>
  </si>
  <si>
    <t>LENTES DE SEGURIDAD</t>
  </si>
  <si>
    <t>CONSUMIBLE-27201</t>
  </si>
  <si>
    <t>27200001-0004</t>
  </si>
  <si>
    <t>LENTES PROTECTORES P/COMPUTADORA</t>
  </si>
  <si>
    <t>27200002-0001</t>
  </si>
  <si>
    <t>BOTAS DE HULE</t>
  </si>
  <si>
    <t>27200002-0002</t>
  </si>
  <si>
    <t>CUBIERTA P/BOTAS (TOTES)</t>
  </si>
  <si>
    <t>27200003-0001</t>
  </si>
  <si>
    <t>ZAPATO O BOTA DE SEGURIDAD</t>
  </si>
  <si>
    <t>27200003-0002</t>
  </si>
  <si>
    <t>BOTA PARA MOTOCICLISTA</t>
  </si>
  <si>
    <t>27200004-0001</t>
  </si>
  <si>
    <t>CASCO PARA MOTOCICLISTA</t>
  </si>
  <si>
    <t>27200004-0002</t>
  </si>
  <si>
    <t>CASCO SEGURIDAD</t>
  </si>
  <si>
    <t>27200005-0001</t>
  </si>
  <si>
    <t>ARNES MACHO</t>
  </si>
  <si>
    <t>27200005-0002</t>
  </si>
  <si>
    <t>FAJA DE CUERO</t>
  </si>
  <si>
    <t>27200005-0003</t>
  </si>
  <si>
    <t>FAJA DE SEGURIDAD ELASTICA CON TIRANTES</t>
  </si>
  <si>
    <t>27200007-0001</t>
  </si>
  <si>
    <t>GUANTES DE PIEL P/ELECTRICISTA</t>
  </si>
  <si>
    <t>27200007-0002</t>
  </si>
  <si>
    <t>GUANTES PARA MOTOCICLISTA</t>
  </si>
  <si>
    <t>27200007-0005</t>
  </si>
  <si>
    <t>GUANTES TEJIDO DE ALGODON</t>
  </si>
  <si>
    <t>27200007-0006</t>
  </si>
  <si>
    <t>GUANTES DE CARNAZA PARA TRABAJOS GENERALES</t>
  </si>
  <si>
    <t>27200008-0001</t>
  </si>
  <si>
    <t>MASCARILLA DE PROTECCION P/POLVO Y/O GAS</t>
  </si>
  <si>
    <t>27200010-0001</t>
  </si>
  <si>
    <t>IMPERMEABLE TIPO MANGA</t>
  </si>
  <si>
    <t>27200010-0002</t>
  </si>
  <si>
    <t>IMPERMEABLE (CAMISOLA Y PANTALON)</t>
  </si>
  <si>
    <t>27200010-0003</t>
  </si>
  <si>
    <t>CHAMARRA DE PIEL P/MOTOCICLISTA</t>
  </si>
  <si>
    <t>27200010-0005</t>
  </si>
  <si>
    <t>IMPERMEABLE PARA MOTOCICLISTA</t>
  </si>
  <si>
    <t>27200010-0006</t>
  </si>
  <si>
    <t>PANTALON DE PIEL P/MOTOCICLISTA</t>
  </si>
  <si>
    <t>27200010-0009</t>
  </si>
  <si>
    <t>CHAMARRA EN CORDURA PARA MOTOCICLISTA</t>
  </si>
  <si>
    <t>27200010-0010</t>
  </si>
  <si>
    <t>PANTALON EN CORDURA PARA MOTOCICLISTA</t>
  </si>
  <si>
    <t>27201001-0001</t>
  </si>
  <si>
    <t>OVEROL</t>
  </si>
  <si>
    <t>27201001-0002</t>
  </si>
  <si>
    <t>TAPONES AUDITIVOS</t>
  </si>
  <si>
    <t>27201001-0003</t>
  </si>
  <si>
    <t>FAJA ELASTICA</t>
  </si>
  <si>
    <t>27201001-0004</t>
  </si>
  <si>
    <t>GUANTES ANTIDERRAPANTES</t>
  </si>
  <si>
    <t>27201001-0005</t>
  </si>
  <si>
    <t>CUBRE-BOCA TIPO CONCHA</t>
  </si>
  <si>
    <t>27201001-0007</t>
  </si>
  <si>
    <t>ARNES DE SEGURIDAD</t>
  </si>
  <si>
    <t>27201001-0008</t>
  </si>
  <si>
    <t>MANDIL DE CARNAZA</t>
  </si>
  <si>
    <t>27201001-0009</t>
  </si>
  <si>
    <t>BANDANA PARA MOTOCICLISTA</t>
  </si>
  <si>
    <t>27201001-0010</t>
  </si>
  <si>
    <t>CHALECO DE VISIBILIDAD CONTRA ACCIDENTES - PROTECCION PERSONAL</t>
  </si>
  <si>
    <t>27201001-0011</t>
  </si>
  <si>
    <t>BRAZALETE PARA BRIGADISTA</t>
  </si>
  <si>
    <t>27201001-0013</t>
  </si>
  <si>
    <t>MICA PINLOCK PARA CASCO DE MOTOCICLISTA</t>
  </si>
  <si>
    <t>27201001-0014</t>
  </si>
  <si>
    <t>PANTALONERA</t>
  </si>
  <si>
    <t>27201001-0016</t>
  </si>
  <si>
    <t>CINTURON DE TRABAJO</t>
  </si>
  <si>
    <t>27201001-0017</t>
  </si>
  <si>
    <t>REPUESTO DE FILTRO P/MULTIPLES GASES</t>
  </si>
  <si>
    <t>27201001-0018</t>
  </si>
  <si>
    <t>GUANTES DE SEGURIDAD DE NYLON RECUBIERTOS DE NITRILO</t>
  </si>
  <si>
    <t>27201001-0019</t>
  </si>
  <si>
    <t>GUANTES DE TRABAJO MULTIPROPOSITO CON PALMA DE CUERO</t>
  </si>
  <si>
    <t>27201001-0020</t>
  </si>
  <si>
    <t>GUANTES DE MECANICO</t>
  </si>
  <si>
    <t>27201001-0021</t>
  </si>
  <si>
    <t>RODILLERAS</t>
  </si>
  <si>
    <t>27201001-0022</t>
  </si>
  <si>
    <t>CUBRE BOCAS T/CONCHA</t>
  </si>
  <si>
    <t>27201001-0023</t>
  </si>
  <si>
    <t>GUANTES  DE NYLON C/PLACA DE NITRICO</t>
  </si>
  <si>
    <t>27201001-0024</t>
  </si>
  <si>
    <t>OVEROL LAVABLE DE MICROFIBRA</t>
  </si>
  <si>
    <t>27201001-0025</t>
  </si>
  <si>
    <t>GUANTES DE LICRA C/CUBIERTA DE ESPUMA DE NITRILO</t>
  </si>
  <si>
    <t>27201001-0026</t>
  </si>
  <si>
    <t>CHAQUETON P/BOMBERO</t>
  </si>
  <si>
    <t>27201001-0027</t>
  </si>
  <si>
    <t>PANTALON P/BOMBERO</t>
  </si>
  <si>
    <t>27201001-0028</t>
  </si>
  <si>
    <t>CAPUCHA P/BOMBERO</t>
  </si>
  <si>
    <t>27201001-0029</t>
  </si>
  <si>
    <t>CASCO P/BOMBERO</t>
  </si>
  <si>
    <t>27201001-0030</t>
  </si>
  <si>
    <t>BOTAS P/BOMBERO</t>
  </si>
  <si>
    <t>27201001-0031</t>
  </si>
  <si>
    <t>GUANTES P/BOMBERO</t>
  </si>
  <si>
    <t>27201001-0032</t>
  </si>
  <si>
    <t>27201001-0034</t>
  </si>
  <si>
    <t>27201001-0035</t>
  </si>
  <si>
    <t>MANGA PROTECTORA</t>
  </si>
  <si>
    <t>27201001-0036</t>
  </si>
  <si>
    <t>BARBOQUEJO</t>
  </si>
  <si>
    <t>27201001-0037</t>
  </si>
  <si>
    <t>BANDA DE SUSPENSION</t>
  </si>
  <si>
    <t>27201001-0038</t>
  </si>
  <si>
    <t>CODERAS</t>
  </si>
  <si>
    <t>27201001-0039</t>
  </si>
  <si>
    <t>LINEA DE VIDA VERTICAL</t>
  </si>
  <si>
    <t>27201001-0040</t>
  </si>
  <si>
    <t>IMPERMEABLE</t>
  </si>
  <si>
    <t>27201001-0041</t>
  </si>
  <si>
    <t>AMORTIGUADOR</t>
  </si>
  <si>
    <t>27201001-0042</t>
  </si>
  <si>
    <t>PANTALON</t>
  </si>
  <si>
    <t>27201001-0043</t>
  </si>
  <si>
    <t>27301001-0001</t>
  </si>
  <si>
    <t>BALON DE FUTBOL SOCCER</t>
  </si>
  <si>
    <t>CONSUMIBLE-27301</t>
  </si>
  <si>
    <t>27301001-0002</t>
  </si>
  <si>
    <t>TROFEO</t>
  </si>
  <si>
    <t>27301001-0003</t>
  </si>
  <si>
    <t>CHALECO SALVAVIDAS</t>
  </si>
  <si>
    <t>27301001-0004</t>
  </si>
  <si>
    <t>PELOTA LISA</t>
  </si>
  <si>
    <t>27301001-0005</t>
  </si>
  <si>
    <t>RODILLERA</t>
  </si>
  <si>
    <t>27301001-0006</t>
  </si>
  <si>
    <t>CONTADOR MANUAL</t>
  </si>
  <si>
    <t>27301001-0007</t>
  </si>
  <si>
    <t>BALON</t>
  </si>
  <si>
    <t>27301001-0008</t>
  </si>
  <si>
    <t>RED DEPORTIVA</t>
  </si>
  <si>
    <t>27400001-0001</t>
  </si>
  <si>
    <t>CINTA P/RIVETEAR</t>
  </si>
  <si>
    <t>CONSUMIBLE-27401</t>
  </si>
  <si>
    <t>27400001-0003</t>
  </si>
  <si>
    <t>HILOS DE ALGODÓN</t>
  </si>
  <si>
    <t>27400002-0002</t>
  </si>
  <si>
    <t>PAÑO DE LANA</t>
  </si>
  <si>
    <t>27400003-0001</t>
  </si>
  <si>
    <t>TELAS DIVERSAS</t>
  </si>
  <si>
    <t>27401001-0001</t>
  </si>
  <si>
    <t>CORTINA DE TELA</t>
  </si>
  <si>
    <t>27401001-0003</t>
  </si>
  <si>
    <t>HILO DE HENEQUEN</t>
  </si>
  <si>
    <t>27401001-0004</t>
  </si>
  <si>
    <t>DADO 60 X 60</t>
  </si>
  <si>
    <t>27401001-0005</t>
  </si>
  <si>
    <t>DADO DE LONA</t>
  </si>
  <si>
    <t>27401001-0006</t>
  </si>
  <si>
    <t>27401001-0007</t>
  </si>
  <si>
    <t>FUNDA</t>
  </si>
  <si>
    <t>27500002-0001</t>
  </si>
  <si>
    <t>COLCHONETA</t>
  </si>
  <si>
    <t>CONSUMIBLE-27501</t>
  </si>
  <si>
    <t>27500002-0002</t>
  </si>
  <si>
    <t>COLCHON IND./MAT.</t>
  </si>
  <si>
    <t>27500005-0001</t>
  </si>
  <si>
    <t>TOALLA</t>
  </si>
  <si>
    <t>27501001-0001</t>
  </si>
  <si>
    <t>TRAPO MULTIUSO</t>
  </si>
  <si>
    <t>27501001-0002</t>
  </si>
  <si>
    <t>LISTON</t>
  </si>
  <si>
    <t>27501001-0003</t>
  </si>
  <si>
    <t>MANTEL</t>
  </si>
  <si>
    <t>27501001-0004</t>
  </si>
  <si>
    <t>CUBRE COLCHON INDIVIDUAL IMPERMEABLE</t>
  </si>
  <si>
    <t>27501001-0005</t>
  </si>
  <si>
    <t>SABANA INDIVIDUAL</t>
  </si>
  <si>
    <t>27501001-0006</t>
  </si>
  <si>
    <t>ALMOHADA</t>
  </si>
  <si>
    <t>27501001-0007</t>
  </si>
  <si>
    <t>COLCHON PARA LITERA - GASTO</t>
  </si>
  <si>
    <t>27501001-0008</t>
  </si>
  <si>
    <t>SABANA</t>
  </si>
  <si>
    <t>27501001-0009</t>
  </si>
  <si>
    <t>PAQUETE DE ALMOHADAS</t>
  </si>
  <si>
    <t>27501001-0010</t>
  </si>
  <si>
    <t>COBERTOR</t>
  </si>
  <si>
    <t>27501001-0011</t>
  </si>
  <si>
    <t>PROTECTOR PARA COLCHON</t>
  </si>
  <si>
    <t>29100002-0001</t>
  </si>
  <si>
    <t>APLICADOR DE SILICON</t>
  </si>
  <si>
    <t>29100003-0001</t>
  </si>
  <si>
    <t>ARCO SEGUETA</t>
  </si>
  <si>
    <t>29100004-0003</t>
  </si>
  <si>
    <t>EXTENSION PARA AUTOCLE</t>
  </si>
  <si>
    <t>29100004-0004</t>
  </si>
  <si>
    <t>JUEGO DE DADOS C/MATRACA Y MANERAL</t>
  </si>
  <si>
    <t>29100004-0005</t>
  </si>
  <si>
    <t>AUTOCLE CON MANERAL, DADO Y EXTENSIÓN</t>
  </si>
  <si>
    <t>29100006-0001</t>
  </si>
  <si>
    <t>BARRETA</t>
  </si>
  <si>
    <t>29100007-0001</t>
  </si>
  <si>
    <t>PRENSA DE BANCO DE 3 PULGADAS</t>
  </si>
  <si>
    <t>29100009-0001</t>
  </si>
  <si>
    <t>BROCA P/CONCRETO 1/2</t>
  </si>
  <si>
    <t>29100009-0002</t>
  </si>
  <si>
    <t>BROCA P/METAL</t>
  </si>
  <si>
    <t>29100009-0003</t>
  </si>
  <si>
    <t>BROCA P/METAL (JUEGO)</t>
  </si>
  <si>
    <t>29100009-0004</t>
  </si>
  <si>
    <t>BROCA PARA CONCRETO</t>
  </si>
  <si>
    <t>29100010-0001</t>
  </si>
  <si>
    <t>BROCHA DE 1""</t>
  </si>
  <si>
    <t>29100010-0002</t>
  </si>
  <si>
    <t>BROCHA DE 2""</t>
  </si>
  <si>
    <t>29100010-0003</t>
  </si>
  <si>
    <t>BROCHA DE 3 ""</t>
  </si>
  <si>
    <t>29100010-0004</t>
  </si>
  <si>
    <t>BROCHA DE 5""</t>
  </si>
  <si>
    <t>29100010-0005</t>
  </si>
  <si>
    <t>BROCHA DE 6""</t>
  </si>
  <si>
    <t>29100010-0006</t>
  </si>
  <si>
    <t>CEPILLO P/PINTURA</t>
  </si>
  <si>
    <t>29100010-0007</t>
  </si>
  <si>
    <t>BROCHA DE 4""</t>
  </si>
  <si>
    <t>29100012-0001</t>
  </si>
  <si>
    <t>CADENA DE FIERRO</t>
  </si>
  <si>
    <t>29100013-0001</t>
  </si>
  <si>
    <t>CAJA PARA HERRAMIENTAS</t>
  </si>
  <si>
    <t>29100015-0007</t>
  </si>
  <si>
    <t>SEGUROS DE PLOMO (SELLOS DE SEGURIDAD)</t>
  </si>
  <si>
    <t>29100016-0001</t>
  </si>
  <si>
    <t>CEPILLO DE ALAMBRE C/MANGO</t>
  </si>
  <si>
    <t>29100017-0003</t>
  </si>
  <si>
    <t>REPUESTO CILINDRO DE SOPLETE DESECHABLE</t>
  </si>
  <si>
    <t>29100017-0004</t>
  </si>
  <si>
    <t>BOQUILLA PARA GAS BUTANO DE BOTE</t>
  </si>
  <si>
    <t>29100018-0001</t>
  </si>
  <si>
    <t>CINCEL</t>
  </si>
  <si>
    <t>29100019-0001</t>
  </si>
  <si>
    <t>CINTA METRICA</t>
  </si>
  <si>
    <t>29100019-0002</t>
  </si>
  <si>
    <t>PLUMA PARA MEDIR DINAS</t>
  </si>
  <si>
    <t>29100020-0001</t>
  </si>
  <si>
    <t>CUERDA O LAZO DE NYLON</t>
  </si>
  <si>
    <t>29100021-0001</t>
  </si>
  <si>
    <t>BANDA PARA VENTILADOR</t>
  </si>
  <si>
    <t>29100022-0001</t>
  </si>
  <si>
    <t>CORTADOR DE TUBO</t>
  </si>
  <si>
    <t>29100024-0001</t>
  </si>
  <si>
    <t>CUCHARA PARA ALBAÑIL</t>
  </si>
  <si>
    <t>29100025-0001</t>
  </si>
  <si>
    <t>BANDA PARA ALTERNADOR</t>
  </si>
  <si>
    <t>29100026-0002</t>
  </si>
  <si>
    <t>DESARMADOR DE CRUZ MEDIANO</t>
  </si>
  <si>
    <t>29100026-0003</t>
  </si>
  <si>
    <t>DESARMADOR PLANO CHICO</t>
  </si>
  <si>
    <t>29100026-0005</t>
  </si>
  <si>
    <t>DESARMADOR PLANO MEDIANO</t>
  </si>
  <si>
    <t>29100026-0006</t>
  </si>
  <si>
    <t>KIT DE DESARMADORES</t>
  </si>
  <si>
    <t>29100026-0007</t>
  </si>
  <si>
    <t>PUNTAS PARA DESATORNILLADOR</t>
  </si>
  <si>
    <t>29100027-0001</t>
  </si>
  <si>
    <t>25300010-0005</t>
  </si>
  <si>
    <t>AGUA OXIGENADA DE 1.0 LT.</t>
  </si>
  <si>
    <t>29100030-0001</t>
  </si>
  <si>
    <t>ESCALERA DE TIJERA</t>
  </si>
  <si>
    <t>29100030-0004</t>
  </si>
  <si>
    <t>ESCALERA TUBULAR CON PLATAFORMA DE 1.2M DE ALTURA</t>
  </si>
  <si>
    <t>29100031-0001</t>
  </si>
  <si>
    <t>ESPATULA</t>
  </si>
  <si>
    <t>29100033-0001</t>
  </si>
  <si>
    <t>FLEJE DE PLASTICO 1/2 ""</t>
  </si>
  <si>
    <t>29100033-0002</t>
  </si>
  <si>
    <t>29100033-0003</t>
  </si>
  <si>
    <t>FLEJE DE PLÁSTICO 1/2""</t>
  </si>
  <si>
    <t>29100034-0001</t>
  </si>
  <si>
    <t>FLEXOMETRO (CINTA METRICA)</t>
  </si>
  <si>
    <t>29100035-0001</t>
  </si>
  <si>
    <t>FORJA ¾ LLAVE (CERRAJERIA)</t>
  </si>
  <si>
    <t>29100036-0001</t>
  </si>
  <si>
    <t>FORMON DE   1/2""</t>
  </si>
  <si>
    <t>29100036-0002</t>
  </si>
  <si>
    <t>FORMON DE   1/4""</t>
  </si>
  <si>
    <t>29100036-0003</t>
  </si>
  <si>
    <t>FORMON DE   3/4""</t>
  </si>
  <si>
    <t>29100036-0004</t>
  </si>
  <si>
    <t>FORMON DE 1 1/4""</t>
  </si>
  <si>
    <t>29100037-0001</t>
  </si>
  <si>
    <t>GRAPA METALICA P/FLEJE DE 1/2 ""</t>
  </si>
  <si>
    <t>29100037-0002</t>
  </si>
  <si>
    <t>GRAPA METALICA P/FLEJE</t>
  </si>
  <si>
    <t>29100040-0001</t>
  </si>
  <si>
    <t>RATONERA DE MADERA</t>
  </si>
  <si>
    <t>29100041-0001</t>
  </si>
  <si>
    <t>CINTA NEGRA ANTIDERRAPANTE</t>
  </si>
  <si>
    <t>25301001-0284</t>
  </si>
  <si>
    <t>AGUA OXIGENADA</t>
  </si>
  <si>
    <t>29100041-0003</t>
  </si>
  <si>
    <t>LIJA PARA ESMERIL</t>
  </si>
  <si>
    <t>29100041-0004</t>
  </si>
  <si>
    <t>LIJA PARA MADERA</t>
  </si>
  <si>
    <t>29100042-0002</t>
  </si>
  <si>
    <t>LIMA PARA METAL</t>
  </si>
  <si>
    <t>29100043-0001</t>
  </si>
  <si>
    <t>LINTERNA DE MANO</t>
  </si>
  <si>
    <t>29100045-0002</t>
  </si>
  <si>
    <t>LLAVE ALLEN (JUEGO)</t>
  </si>
  <si>
    <t>29100045-0003</t>
  </si>
  <si>
    <t>LLAVE TORK DELGADO</t>
  </si>
  <si>
    <t>29100047-0002</t>
  </si>
  <si>
    <t>JUEGO DE LLAVES ESPAÑOLAS</t>
  </si>
  <si>
    <t>29100047-0003</t>
  </si>
  <si>
    <t>JUEGO DE LLAVES MIXTAS</t>
  </si>
  <si>
    <t>29100047-0004</t>
  </si>
  <si>
    <t>KIT DE HERRAMIENTAS</t>
  </si>
  <si>
    <t>29100047-0006</t>
  </si>
  <si>
    <t>LLAVE ESPAÑOLA</t>
  </si>
  <si>
    <t>29100048-0001</t>
  </si>
  <si>
    <t>JUEGO DE LLAVES CON ASTRIAS</t>
  </si>
  <si>
    <t>29100049-0006</t>
  </si>
  <si>
    <t>REFACCIONES Y HERRAMIENTAS</t>
  </si>
  <si>
    <t>29100049-0007</t>
  </si>
  <si>
    <t>TAMBO DE LAMINA (CAPACIDAD 200 LITROS)</t>
  </si>
  <si>
    <t>29100050-0001</t>
  </si>
  <si>
    <t>LLAVE STILLSON</t>
  </si>
  <si>
    <t>29100051-0002</t>
  </si>
  <si>
    <t>HACHA</t>
  </si>
  <si>
    <t>29100052-0001</t>
  </si>
  <si>
    <t>MARTILLO BOLA</t>
  </si>
  <si>
    <t>29100053-0001</t>
  </si>
  <si>
    <t>MARTILLO DE UÑA</t>
  </si>
  <si>
    <t>29100054-0001</t>
  </si>
  <si>
    <t>PROBADOR DE CORRIENTE</t>
  </si>
  <si>
    <t>29100055-0001</t>
  </si>
  <si>
    <t>NAVAJA DE LIMPieza</t>
  </si>
  <si>
    <t>29100057-0001</t>
  </si>
  <si>
    <t>PALA PARA JARDIN</t>
  </si>
  <si>
    <t>29100058-0001</t>
  </si>
  <si>
    <t>PERICO</t>
  </si>
  <si>
    <t>29100060-0001</t>
  </si>
  <si>
    <t>PINZA DE MECANICO</t>
  </si>
  <si>
    <t>29100060-0002</t>
  </si>
  <si>
    <t>PINZA ELECTRICIDAD</t>
  </si>
  <si>
    <t>29100060-0003</t>
  </si>
  <si>
    <t>PINZA CORTADORA DE CABLE DE TRINQUETE</t>
  </si>
  <si>
    <t>29100060-0004</t>
  </si>
  <si>
    <t>PINZA DE CORTE</t>
  </si>
  <si>
    <t>29100060-0006</t>
  </si>
  <si>
    <t>PINZA CRIMPADORA PARA DATOS Y VOZ</t>
  </si>
  <si>
    <t>29100062-0001</t>
  </si>
  <si>
    <t>PINZA ( PELAR ALAMBRE )</t>
  </si>
  <si>
    <t>29100063-0001</t>
  </si>
  <si>
    <t>PINZA DE PRESION</t>
  </si>
  <si>
    <t>29100063-0003</t>
  </si>
  <si>
    <t>PINZA PARA CONECTOR</t>
  </si>
  <si>
    <t>29100063-0004</t>
  </si>
  <si>
    <t>PINZA PARA PLUGS</t>
  </si>
  <si>
    <t>29100063-0006</t>
  </si>
  <si>
    <t>REMACHADORA</t>
  </si>
  <si>
    <t>29100064-0001</t>
  </si>
  <si>
    <t>PINZA DE PUNTA</t>
  </si>
  <si>
    <t>29100065-0001</t>
  </si>
  <si>
    <t>PONCHADORA CRIMPEADORA RJ-45 DE 8 POSICIONES</t>
  </si>
  <si>
    <t>29100066-0001</t>
  </si>
  <si>
    <t>PORTA HERRAMIENTAS (CARCAZ)</t>
  </si>
  <si>
    <t>29100067-0002</t>
  </si>
  <si>
    <t>CAUTIN (PISTOLA)</t>
  </si>
  <si>
    <t>29100067-0003</t>
  </si>
  <si>
    <t>CAUTIN (T/LAPIZ)</t>
  </si>
  <si>
    <t>29100068-0001</t>
  </si>
  <si>
    <t>MATERIAL DE FERRETERIA (DIVERSO)</t>
  </si>
  <si>
    <t>29100069-0001</t>
  </si>
  <si>
    <t>SEGUETA P/MADERA</t>
  </si>
  <si>
    <t>29100069-0002</t>
  </si>
  <si>
    <t>SEGUETA P/METAL</t>
  </si>
  <si>
    <t>29100069-0004</t>
  </si>
  <si>
    <t>MACHETE PARA JARDIN</t>
  </si>
  <si>
    <t>29100071-0001</t>
  </si>
  <si>
    <t>SERROTE (COSTILLA)</t>
  </si>
  <si>
    <t>29100072-0001</t>
  </si>
  <si>
    <t>SERRUCHO</t>
  </si>
  <si>
    <t>29100073-0001</t>
  </si>
  <si>
    <t>TALADRO - GASTO</t>
  </si>
  <si>
    <t>29100074-0001</t>
  </si>
  <si>
    <t>TIJERA DE HOJALATERO</t>
  </si>
  <si>
    <t>29100077-0001</t>
  </si>
  <si>
    <t>MANGUERA</t>
  </si>
  <si>
    <t>29100077-0003</t>
  </si>
  <si>
    <t>MANGUERA P/TANQUE W.C.</t>
  </si>
  <si>
    <t>29100077-0004</t>
  </si>
  <si>
    <t>MANGUERA PARA GAS</t>
  </si>
  <si>
    <t>29100079-0001</t>
  </si>
  <si>
    <t>JUEGO DE HERRAMIENTAS</t>
  </si>
  <si>
    <t>29100080-0001</t>
  </si>
  <si>
    <t>JUEGO DE TIRALINEAS</t>
  </si>
  <si>
    <t>29100080-0002</t>
  </si>
  <si>
    <t>REPUESTO PARA TIZA</t>
  </si>
  <si>
    <t>29101001-0001</t>
  </si>
  <si>
    <t>BROCA</t>
  </si>
  <si>
    <t>29101001-0002</t>
  </si>
  <si>
    <t>CILINDRO DE GAS INTERCAMBIABLE</t>
  </si>
  <si>
    <t>29101001-0003</t>
  </si>
  <si>
    <t>RODILLO PARA PINTAR</t>
  </si>
  <si>
    <t>29101001-0004</t>
  </si>
  <si>
    <t>MALETA PARA HERRAMIENTA</t>
  </si>
  <si>
    <t>29101001-0006</t>
  </si>
  <si>
    <t>RATONERA</t>
  </si>
  <si>
    <t>29101001-0007</t>
  </si>
  <si>
    <t>CEPILLO LISO</t>
  </si>
  <si>
    <t>29101001-0008</t>
  </si>
  <si>
    <t>CORTADOR DE VIDRIO</t>
  </si>
  <si>
    <t>29101001-0009</t>
  </si>
  <si>
    <t>JUEGO DE CUÑAS</t>
  </si>
  <si>
    <t>29101001-0010</t>
  </si>
  <si>
    <t>KIT DE DESARMADOR CON PUNTAS INTERCAMBIABLES</t>
  </si>
  <si>
    <t>29101001-0011</t>
  </si>
  <si>
    <t>ESCUADRA DE COMBINACION</t>
  </si>
  <si>
    <t>29101001-0012</t>
  </si>
  <si>
    <t>ESCUADRA</t>
  </si>
  <si>
    <t>29101001-0013</t>
  </si>
  <si>
    <t>FORMON</t>
  </si>
  <si>
    <t>29101001-0014</t>
  </si>
  <si>
    <t>GUIA JALACABLE</t>
  </si>
  <si>
    <t>29101001-0015</t>
  </si>
  <si>
    <t>INDICADOR DE VOLTAJE</t>
  </si>
  <si>
    <t>29101001-0016</t>
  </si>
  <si>
    <t>JUEGO DE LIMAS</t>
  </si>
  <si>
    <t>29101001-0017</t>
  </si>
  <si>
    <t>JUEGO DE LIMATONES</t>
  </si>
  <si>
    <t>29101001-0018</t>
  </si>
  <si>
    <t>29101001-0019</t>
  </si>
  <si>
    <t>LLAVE CANTO RECTO</t>
  </si>
  <si>
    <t>29101001-0020</t>
  </si>
  <si>
    <t>LLAVE AJUSTABLE</t>
  </si>
  <si>
    <t>29101001-0021</t>
  </si>
  <si>
    <t>NAVAJA MULTIUSOS</t>
  </si>
  <si>
    <t>29101001-0022</t>
  </si>
  <si>
    <t>NIVEL DE ELECTRICISTA</t>
  </si>
  <si>
    <t>29101001-0023</t>
  </si>
  <si>
    <t>NIVELETA</t>
  </si>
  <si>
    <t>29101001-0024</t>
  </si>
  <si>
    <t>PISTOLA CALAFATEADORA</t>
  </si>
  <si>
    <t>29101001-0025</t>
  </si>
  <si>
    <t>PISTOLA DE PEGAMENTO</t>
  </si>
  <si>
    <t>29101001-0026</t>
  </si>
  <si>
    <t>PLOMADA DE ACERO</t>
  </si>
  <si>
    <t>29101001-0027</t>
  </si>
  <si>
    <t>PORTA-HERRAMIENTA</t>
  </si>
  <si>
    <t>29101001-0028</t>
  </si>
  <si>
    <t>PROBADOR DE POLARIDAD</t>
  </si>
  <si>
    <t>29101001-0029</t>
  </si>
  <si>
    <t>PUNTA DOBLE</t>
  </si>
  <si>
    <t>29101001-0030</t>
  </si>
  <si>
    <t>PUNTA</t>
  </si>
  <si>
    <t>29101001-0031</t>
  </si>
  <si>
    <t>BOQUILLA PARA SOPLETE</t>
  </si>
  <si>
    <t>29101001-0032</t>
  </si>
  <si>
    <t>PINZA DE EXTENSION</t>
  </si>
  <si>
    <t>29101001-0033</t>
  </si>
  <si>
    <t>ESCOFINA MEDIA CAÑA</t>
  </si>
  <si>
    <t>29101001-0034</t>
  </si>
  <si>
    <t>DADO MECANICO O DE HERRAMIENTA</t>
  </si>
  <si>
    <t>29101001-0035</t>
  </si>
  <si>
    <t>CAUTIN DE ESTACION</t>
  </si>
  <si>
    <t>29101001-0036</t>
  </si>
  <si>
    <t>JUEGO DE BROCAS</t>
  </si>
  <si>
    <t>29101001-0037</t>
  </si>
  <si>
    <t>JUEGO DE PINZAS DE PRESION</t>
  </si>
  <si>
    <t>22104001-0089</t>
  </si>
  <si>
    <t>AGUA NATURAL PURIFICADA</t>
  </si>
  <si>
    <t>29101001-0039</t>
  </si>
  <si>
    <t>MALETA DE HERRAMIENTAS</t>
  </si>
  <si>
    <t>29101001-0040</t>
  </si>
  <si>
    <t>DESTORNILLADOR DE CRUZ POSTE LARGO</t>
  </si>
  <si>
    <t>29101001-0041</t>
  </si>
  <si>
    <t>DESTORNILLADOR HEXAGONAL</t>
  </si>
  <si>
    <t>29101001-0042</t>
  </si>
  <si>
    <t>SIERRA CALADORA - GASTO</t>
  </si>
  <si>
    <t>29101001-0043</t>
  </si>
  <si>
    <t>CARRETILLA - GASTO</t>
  </si>
  <si>
    <t>29101001-0044</t>
  </si>
  <si>
    <t>CUCHILLO CORTA-CABLE</t>
  </si>
  <si>
    <t>29101001-0045</t>
  </si>
  <si>
    <t>ORGANIZADOR DE CABLE HORIZONTAL CON TAPA</t>
  </si>
  <si>
    <t>29101001-0046</t>
  </si>
  <si>
    <t>ROTULADOR DE LETRA TAG</t>
  </si>
  <si>
    <t>29101001-0047</t>
  </si>
  <si>
    <t>PISTOLA PARA PINTAR - GASTO</t>
  </si>
  <si>
    <t>29101001-0048</t>
  </si>
  <si>
    <t>DESATORNILLADOR ELECTRICO</t>
  </si>
  <si>
    <t>29101001-0049</t>
  </si>
  <si>
    <t>MANERAL</t>
  </si>
  <si>
    <t>29101001-0050</t>
  </si>
  <si>
    <t>MACHUELO</t>
  </si>
  <si>
    <t>29101001-0051</t>
  </si>
  <si>
    <t>EXTENSION METALICA PARA RODILLO DE PINTAR</t>
  </si>
  <si>
    <t>29101001-0052</t>
  </si>
  <si>
    <t>CARDA</t>
  </si>
  <si>
    <t>29101001-0053</t>
  </si>
  <si>
    <t>VENTOSA DE DOS GOMAS</t>
  </si>
  <si>
    <t>29101001-0054</t>
  </si>
  <si>
    <t>ROTOMARTILLO - GASTO</t>
  </si>
  <si>
    <t>29101001-0055</t>
  </si>
  <si>
    <t>FLEJADORA - GASTO</t>
  </si>
  <si>
    <t>29101001-0056</t>
  </si>
  <si>
    <t>PINZA SELLADORA MANUAL</t>
  </si>
  <si>
    <t>29101001-0057</t>
  </si>
  <si>
    <t>MARRO</t>
  </si>
  <si>
    <t>29101001-0058</t>
  </si>
  <si>
    <t>NIVEL DE BURBUJA</t>
  </si>
  <si>
    <t>29101001-0059</t>
  </si>
  <si>
    <t>PALA</t>
  </si>
  <si>
    <t>29101001-0060</t>
  </si>
  <si>
    <t>ESMERILADOR -  GASTO</t>
  </si>
  <si>
    <t>29101001-0061</t>
  </si>
  <si>
    <t>MAZO DE HULE CON MANGO</t>
  </si>
  <si>
    <t>29101001-0062</t>
  </si>
  <si>
    <t>TIJERAS PARA PODAR</t>
  </si>
  <si>
    <t>29101001-0063</t>
  </si>
  <si>
    <t>CUERDA DE JARCIA</t>
  </si>
  <si>
    <t>29101001-0064</t>
  </si>
  <si>
    <t>POLEA</t>
  </si>
  <si>
    <t>29101001-0065</t>
  </si>
  <si>
    <t>CIZALLA CORTA PERNOS</t>
  </si>
  <si>
    <t>29101001-0066</t>
  </si>
  <si>
    <t>PICO</t>
  </si>
  <si>
    <t>29101001-0067</t>
  </si>
  <si>
    <t>TALACHO</t>
  </si>
  <si>
    <t>29101001-0068</t>
  </si>
  <si>
    <t>ESCALERA DE EXTENSION</t>
  </si>
  <si>
    <t>29101001-0069</t>
  </si>
  <si>
    <t>LLANA</t>
  </si>
  <si>
    <t>29101001-0070</t>
  </si>
  <si>
    <t>ESCALERA PLEGABLE DE 2 ESCALONES</t>
  </si>
  <si>
    <t>29101001-0071</t>
  </si>
  <si>
    <t>LLAVE PERICA</t>
  </si>
  <si>
    <t>29101001-0072</t>
  </si>
  <si>
    <t>ESCALERA DE ALUMINIO</t>
  </si>
  <si>
    <t>29101001-0073</t>
  </si>
  <si>
    <t>SUJETADOR CON MATRACA</t>
  </si>
  <si>
    <t>29101001-0074</t>
  </si>
  <si>
    <t>GUIA GALVANIZADA  -</t>
  </si>
  <si>
    <t>29101001-0075</t>
  </si>
  <si>
    <t>PINZA DE CORTE DIAGONAL</t>
  </si>
  <si>
    <t>29101001-0076</t>
  </si>
  <si>
    <t>LLAVE DE TUBO</t>
  </si>
  <si>
    <t>29101001-0077</t>
  </si>
  <si>
    <t>MAZO DE HULE</t>
  </si>
  <si>
    <t>29101001-0078</t>
  </si>
  <si>
    <t>LLANA CON RANURA EN V</t>
  </si>
  <si>
    <t>29101001-0079</t>
  </si>
  <si>
    <t>LIJADOR DE PALMA - GASTO</t>
  </si>
  <si>
    <t>29101001-0080</t>
  </si>
  <si>
    <t>TRAMPA DE PEGAMENTO PARA ROEDORES</t>
  </si>
  <si>
    <t>29101001-0081</t>
  </si>
  <si>
    <t>GANCHO PARA ESLINGA</t>
  </si>
  <si>
    <t>29101001-0082</t>
  </si>
  <si>
    <t>PISTOLA PARA MANGUERA DE RIEGO</t>
  </si>
  <si>
    <t>29101001-0083</t>
  </si>
  <si>
    <t>GANCHO DE MOSQUETON</t>
  </si>
  <si>
    <t>29101001-0084</t>
  </si>
  <si>
    <t>CHAROLA DE PLASTICO PARA PINTURA</t>
  </si>
  <si>
    <t>29101001-0085</t>
  </si>
  <si>
    <t>PLANTA PARA SOLDAR - GASTO</t>
  </si>
  <si>
    <t>29101001-0087</t>
  </si>
  <si>
    <t>CADENA DE PLASTICO</t>
  </si>
  <si>
    <t>29101001-0088</t>
  </si>
  <si>
    <t>ESCALERA RODANTE DE FIERRO TUBULAR CON PLATAFORMA</t>
  </si>
  <si>
    <t>29101001-0089</t>
  </si>
  <si>
    <t>EXTRACTOR DE POLEA</t>
  </si>
  <si>
    <t>29101001-0090</t>
  </si>
  <si>
    <t>REPUESTO DE RODILLO PARA PINTAR</t>
  </si>
  <si>
    <t>29101001-0091</t>
  </si>
  <si>
    <t>CINTA DE AMARRE CON CRIQUE O TRINQUETE</t>
  </si>
  <si>
    <t>29101001-0092</t>
  </si>
  <si>
    <t>JUEGO PARA AUTOCLE</t>
  </si>
  <si>
    <t>29101001-0093</t>
  </si>
  <si>
    <t>PELADOR DE CABLE UTP</t>
  </si>
  <si>
    <t>29101001-0094</t>
  </si>
  <si>
    <t>PINZAS DE CORTE PARA CABLE UTP</t>
  </si>
  <si>
    <t>29101001-0095</t>
  </si>
  <si>
    <t>AGUJA TIPO TAPICERO</t>
  </si>
  <si>
    <t>29101001-0096</t>
  </si>
  <si>
    <t>GANCHO CON PUNTA IMANTADA</t>
  </si>
  <si>
    <t>29101001-0097</t>
  </si>
  <si>
    <t>KIT PROBADOR Y ANALIZADOR DE CABLE DE RED UTP Y FIBRA OPTICA</t>
  </si>
  <si>
    <t>29101001-0098</t>
  </si>
  <si>
    <t>JUEGO DE LLAVES ALLEN TRUPER MODELO ALL-30</t>
  </si>
  <si>
    <t>29101001-0099</t>
  </si>
  <si>
    <t>PORTA ROLLO PARA FLEJE DE PLASTICO</t>
  </si>
  <si>
    <t>29101001-0100</t>
  </si>
  <si>
    <t>SELLO PARA MARCAR NEUMATICOS ( LLANTAS )</t>
  </si>
  <si>
    <t>29101001-0101</t>
  </si>
  <si>
    <t>PISTOLA DE COLOR</t>
  </si>
  <si>
    <t>29101001-0102</t>
  </si>
  <si>
    <t>ROTULADOR BROTHER PT-D210</t>
  </si>
  <si>
    <t>29101001-0103</t>
  </si>
  <si>
    <t>PINCEL PARA RETOQUE DE PINTURA</t>
  </si>
  <si>
    <t>29101001-0104</t>
  </si>
  <si>
    <t>MACETA CON MANGO DE MADERA</t>
  </si>
  <si>
    <t>29101001-0105</t>
  </si>
  <si>
    <t>VENTOSA DE TRES GOMAS PARA VIDRIO</t>
  </si>
  <si>
    <t>29101001-0106</t>
  </si>
  <si>
    <t>LIJADORA ORBITAL</t>
  </si>
  <si>
    <t>29101001-0107</t>
  </si>
  <si>
    <t>GUIA POLIFLEX</t>
  </si>
  <si>
    <t>29101001-0108</t>
  </si>
  <si>
    <t>PISTOLA DE AIRE CALIENTE</t>
  </si>
  <si>
    <t>29101001-0109</t>
  </si>
  <si>
    <t>COLADOR P/PINTURA</t>
  </si>
  <si>
    <t>29101001-0110</t>
  </si>
  <si>
    <t>PINZAS VARIOS</t>
  </si>
  <si>
    <t>29101001-0111</t>
  </si>
  <si>
    <t>PLUMA ELECTRICA DE GRABADO</t>
  </si>
  <si>
    <t>29101001-0112</t>
  </si>
  <si>
    <t>RAMPA DE ALUMINIO DESMONTABLE</t>
  </si>
  <si>
    <t>29101001-0113</t>
  </si>
  <si>
    <t>LINTERNA RECARGABLE</t>
  </si>
  <si>
    <t>29101001-0114</t>
  </si>
  <si>
    <t>LLAVE UNIVERSAL P/AJUSTAR COPLES</t>
  </si>
  <si>
    <t>29101001-0115</t>
  </si>
  <si>
    <t>CHIFLON P/MANGUERA</t>
  </si>
  <si>
    <t>29101001-0116</t>
  </si>
  <si>
    <t>INDICADOR DE ROTACION DE FASES</t>
  </si>
  <si>
    <t>29101001-0117</t>
  </si>
  <si>
    <t>LINTERNA TIPO MINERO</t>
  </si>
  <si>
    <t>29101001-0118</t>
  </si>
  <si>
    <t>PINZA PELA CABLE COAXIAL RG6</t>
  </si>
  <si>
    <t>29101001-0119</t>
  </si>
  <si>
    <t>PINZA DE ELECTRICIDAD PUNTA LARGA</t>
  </si>
  <si>
    <t>29101001-0120</t>
  </si>
  <si>
    <t>JUEGO DE LLAVES TORX</t>
  </si>
  <si>
    <t>29101001-0121</t>
  </si>
  <si>
    <t>CAMA PARA MECANICO</t>
  </si>
  <si>
    <t>29101001-0122</t>
  </si>
  <si>
    <t>CORTADOR PARA MAQUINA DE PUNTO</t>
  </si>
  <si>
    <t>29101001-0123</t>
  </si>
  <si>
    <t>CUCHILLA CORTADORA P/MAQUINA DUPLICADORA DE LLAVES</t>
  </si>
  <si>
    <t>29101001-0124</t>
  </si>
  <si>
    <t>HUSILLO PARA PRESA</t>
  </si>
  <si>
    <t>29101001-0125</t>
  </si>
  <si>
    <t>PRESA</t>
  </si>
  <si>
    <t>29101001-0126</t>
  </si>
  <si>
    <t>PIEDRA AFILADORA</t>
  </si>
  <si>
    <t>29101001-0127</t>
  </si>
  <si>
    <t>RESBALON</t>
  </si>
  <si>
    <t>29101001-0128</t>
  </si>
  <si>
    <t>ARBOL PARA MEZCLADORA</t>
  </si>
  <si>
    <t>29101001-0129</t>
  </si>
  <si>
    <t>PRESA TORNILLO PARA BANCO DE CARPINTERO</t>
  </si>
  <si>
    <t>29101001-0130</t>
  </si>
  <si>
    <t>RESBALON DE RODILLO</t>
  </si>
  <si>
    <t>29101001-0131</t>
  </si>
  <si>
    <t>JUEGO DE DESARMADORES</t>
  </si>
  <si>
    <t>29101001-0132</t>
  </si>
  <si>
    <t>PINZA PONCHADORA</t>
  </si>
  <si>
    <t>29101001-0133</t>
  </si>
  <si>
    <t>DISCO P/TALADRO</t>
  </si>
  <si>
    <t>29101001-0134</t>
  </si>
  <si>
    <t>ROUTER</t>
  </si>
  <si>
    <t>29101001-0135</t>
  </si>
  <si>
    <t>NIVEL LASER</t>
  </si>
  <si>
    <t>22104001-0062</t>
  </si>
  <si>
    <t>AGUA MINERAL DE LATA DE 355 ML</t>
  </si>
  <si>
    <t>29101001-0138</t>
  </si>
  <si>
    <t>29101001-0139</t>
  </si>
  <si>
    <t>HOJAS P/SIERRA CALADORA</t>
  </si>
  <si>
    <t>29101001-0140</t>
  </si>
  <si>
    <t>KID DE 14 SIERRAS CORTA CÍRCULOS P/MADERA</t>
  </si>
  <si>
    <t>29101001-0141</t>
  </si>
  <si>
    <t>REFACCIONES P/PISTOLA DE BAJA PRESIÓN</t>
  </si>
  <si>
    <t>29101001-0142</t>
  </si>
  <si>
    <t>SIERRA CIRCULAR</t>
  </si>
  <si>
    <t>29101001-0143</t>
  </si>
  <si>
    <t>29101001-0144</t>
  </si>
  <si>
    <t>HUSILLO P/PRESA</t>
  </si>
  <si>
    <t>29101001-0145</t>
  </si>
  <si>
    <t>DESARMADOR PLANO</t>
  </si>
  <si>
    <t>29101001-0146</t>
  </si>
  <si>
    <t>DESARMADOR DE CRUZ</t>
  </si>
  <si>
    <t>29101001-0147</t>
  </si>
  <si>
    <t>COMPRESOR DE AIRE</t>
  </si>
  <si>
    <t>29101001-0148</t>
  </si>
  <si>
    <t>TROQUEL MEDIANO CON FICHAS DELRING</t>
  </si>
  <si>
    <t>29101001-0149</t>
  </si>
  <si>
    <t>29101001-0150</t>
  </si>
  <si>
    <t>KIT DE PINTURA</t>
  </si>
  <si>
    <t>29101001-0151</t>
  </si>
  <si>
    <t>ESTACION DE SOLDAR - GASTO</t>
  </si>
  <si>
    <t>29101001-0152</t>
  </si>
  <si>
    <t>CEPILLO ELÉCTRICO</t>
  </si>
  <si>
    <t>29101001-0153</t>
  </si>
  <si>
    <t>CINTA ANTIDERRAPANTE CON LINEA BLANCA FOTOLUMINICENTE</t>
  </si>
  <si>
    <t>29101001-0154</t>
  </si>
  <si>
    <t>MAZO DE CAUCHO</t>
  </si>
  <si>
    <t>29101001-0155</t>
  </si>
  <si>
    <t>LIJA DE BANDA</t>
  </si>
  <si>
    <t>29101001-0156</t>
  </si>
  <si>
    <t>MANGUERA DUCTO DE AIRE</t>
  </si>
  <si>
    <t>29101001-0157</t>
  </si>
  <si>
    <t>TIJERAS DE AVIACIÓN PARA CORTE DE LÁMINA</t>
  </si>
  <si>
    <t>29101001-0158</t>
  </si>
  <si>
    <t>FLEXOMETRO CINTA METRICA LASER</t>
  </si>
  <si>
    <t>29101001-0159</t>
  </si>
  <si>
    <t>PINZA MULTIHERRAMIENTA</t>
  </si>
  <si>
    <t>29101001-0160</t>
  </si>
  <si>
    <t>ROTULADORA DE CINTAS</t>
  </si>
  <si>
    <t>29101001-0161</t>
  </si>
  <si>
    <t>CINTA ANTIDERRAPANTE DIFERENCIA DE PISO " AMARILLO-NEGRO"</t>
  </si>
  <si>
    <t>29101001-0162</t>
  </si>
  <si>
    <t>TIJERA INDUSTRIAL</t>
  </si>
  <si>
    <t>29101001-0163</t>
  </si>
  <si>
    <t>SEGUETA DIENTE FINO</t>
  </si>
  <si>
    <t>29101001-0164</t>
  </si>
  <si>
    <t>JUEGO DE DESARMADOR ESTANDAR</t>
  </si>
  <si>
    <t>29101001-0165</t>
  </si>
  <si>
    <t>JUEGO DE PINZAS MECANICAS, ELECTRICISTA DE PUNTA Y CORTE</t>
  </si>
  <si>
    <t>29101001-0166</t>
  </si>
  <si>
    <t>29101001-0167</t>
  </si>
  <si>
    <t>JUEGO DE LLAVES ALLEN STD</t>
  </si>
  <si>
    <t>29101001-0168</t>
  </si>
  <si>
    <t>JUEGO DE DADOS</t>
  </si>
  <si>
    <t>29101001-0169</t>
  </si>
  <si>
    <t>JUEGO DE DADOS LARGOS  6 PUNTAS</t>
  </si>
  <si>
    <t>29101001-0170</t>
  </si>
  <si>
    <t>LLAVE STILSON AJUSTABLE</t>
  </si>
  <si>
    <t>29101001-0171</t>
  </si>
  <si>
    <t>PEINADOR DE CABLES UTP</t>
  </si>
  <si>
    <t>29101001-0172</t>
  </si>
  <si>
    <t>HERRAMIENTA PELACABLES</t>
  </si>
  <si>
    <t>29101001-0173</t>
  </si>
  <si>
    <t>JUEGO DE LLAVES AJUSTABLES</t>
  </si>
  <si>
    <t>29101001-0175</t>
  </si>
  <si>
    <t>GUADAÑA</t>
  </si>
  <si>
    <t>29101001-0176</t>
  </si>
  <si>
    <t>MANGO PARA GUADAÑA</t>
  </si>
  <si>
    <t>29101001-0177</t>
  </si>
  <si>
    <t>TERMOFUSORA</t>
  </si>
  <si>
    <t>29101001-0178</t>
  </si>
  <si>
    <t>PRENSA PARA CARPINTERO</t>
  </si>
  <si>
    <t>29101001-0179</t>
  </si>
  <si>
    <t>AZADON</t>
  </si>
  <si>
    <t>29101001-0180</t>
  </si>
  <si>
    <t>CUÑA DE ACERO</t>
  </si>
  <si>
    <t>29101001-0181</t>
  </si>
  <si>
    <t>MICROMETRO DIGITAL</t>
  </si>
  <si>
    <t>29101001-0182</t>
  </si>
  <si>
    <t>MOTOSIERRA</t>
  </si>
  <si>
    <t>29101001-0183</t>
  </si>
  <si>
    <t>PUNZONADORA</t>
  </si>
  <si>
    <t>29101001-0184</t>
  </si>
  <si>
    <t>DESATORNILLADOR</t>
  </si>
  <si>
    <t>29101001-0185</t>
  </si>
  <si>
    <t>JUEGO DE PUNTAS DE DESTORNILLADOR</t>
  </si>
  <si>
    <t>29101001-0186</t>
  </si>
  <si>
    <t>DETECTOR DE METAL</t>
  </si>
  <si>
    <t>29101001-0187</t>
  </si>
  <si>
    <t>CINTA DIFERENCIA DE PISO</t>
  </si>
  <si>
    <t>29101001-0188</t>
  </si>
  <si>
    <t>29101001-0189</t>
  </si>
  <si>
    <t>PATIN HIDRAULICO</t>
  </si>
  <si>
    <t>29101001-0190</t>
  </si>
  <si>
    <t>29101001-0191</t>
  </si>
  <si>
    <t>MAQUINA DE GRABADO LASER</t>
  </si>
  <si>
    <t>29101001-0192</t>
  </si>
  <si>
    <t>CINTA LARGA FIBRA DE VIDRIO TIPO CRUCETA</t>
  </si>
  <si>
    <t>29101001-0193</t>
  </si>
  <si>
    <t>DESOLDADOR</t>
  </si>
  <si>
    <t>29101001-0194</t>
  </si>
  <si>
    <t>DOBLADORA</t>
  </si>
  <si>
    <t>29101001-0195</t>
  </si>
  <si>
    <t>LLAVE TORX</t>
  </si>
  <si>
    <t>29101001-0196</t>
  </si>
  <si>
    <t>PROBADOR DE PILA</t>
  </si>
  <si>
    <t>29101001-0197</t>
  </si>
  <si>
    <t>BOMBA DESOLDADORA</t>
  </si>
  <si>
    <t>29101001-0198</t>
  </si>
  <si>
    <t>PANEL</t>
  </si>
  <si>
    <t>29101001-0199</t>
  </si>
  <si>
    <t>PISTOLA DE CHORRO DE ARENA</t>
  </si>
  <si>
    <t>29101001-0200</t>
  </si>
  <si>
    <t>PEINE</t>
  </si>
  <si>
    <t>29101001-0201</t>
  </si>
  <si>
    <t>DIABLO DE CARGA</t>
  </si>
  <si>
    <t>29101001-0202</t>
  </si>
  <si>
    <t>TIJERA DE ACERO INOXIDABLE</t>
  </si>
  <si>
    <t>29101001-0203</t>
  </si>
  <si>
    <t>JUEGO DE BROCAS Y PUNTAS</t>
  </si>
  <si>
    <t>29101001-0204</t>
  </si>
  <si>
    <t>ROTOMARTILLO INALAMBRICO</t>
  </si>
  <si>
    <t>29101001-0205</t>
  </si>
  <si>
    <t>PRESURIZADOR</t>
  </si>
  <si>
    <t>29101001-0206</t>
  </si>
  <si>
    <t>ROTOMARTILLO EN KIT</t>
  </si>
  <si>
    <t>29101001-0207</t>
  </si>
  <si>
    <t>29200002-0001</t>
  </si>
  <si>
    <t>TOPE PARA PUERTA</t>
  </si>
  <si>
    <t>CONSUMIBLE-29201</t>
  </si>
  <si>
    <t>29200003-0001</t>
  </si>
  <si>
    <t>BISAGRA DE BRONCE Y LATONADA</t>
  </si>
  <si>
    <t>29200005-0001</t>
  </si>
  <si>
    <t>CERRADURAS (VARIAS)</t>
  </si>
  <si>
    <t>29200005-0002</t>
  </si>
  <si>
    <t>PASADOR (CERRADURAS)</t>
  </si>
  <si>
    <t>29200006-0002</t>
  </si>
  <si>
    <t>CHAPA PARA CERRADURA</t>
  </si>
  <si>
    <t>29200006-0003</t>
  </si>
  <si>
    <t>CHAPA (CERRADURA)</t>
  </si>
  <si>
    <t>29200007-0001</t>
  </si>
  <si>
    <t>CODOS DE COBRE</t>
  </si>
  <si>
    <t>29200008-0001</t>
  </si>
  <si>
    <t>COLADERA</t>
  </si>
  <si>
    <t>29200008-0002</t>
  </si>
  <si>
    <t>COLADERA CUERDA PARA LABAVO</t>
  </si>
  <si>
    <t>29200010-0002</t>
  </si>
  <si>
    <t>ADAPTADOR P/ DUCTO</t>
  </si>
  <si>
    <t>29200010-0004</t>
  </si>
  <si>
    <t>BAJANTE P/DUCTO</t>
  </si>
  <si>
    <t>29200010-0005</t>
  </si>
  <si>
    <t>CAJA P/DUCTO</t>
  </si>
  <si>
    <t>29200012-0001</t>
  </si>
  <si>
    <t>JALADERA y/o MANIJA (VARIAS)</t>
  </si>
  <si>
    <t>29200014-0001</t>
  </si>
  <si>
    <t>LLAVE DE PASO</t>
  </si>
  <si>
    <t>29200014-0002</t>
  </si>
  <si>
    <t>LLAVE DE PASO 1/2</t>
  </si>
  <si>
    <t>29200014-0004</t>
  </si>
  <si>
    <t>LLAVE MEZCLADORA</t>
  </si>
  <si>
    <t>29200014-0005</t>
  </si>
  <si>
    <t>LLAVE NARIZ</t>
  </si>
  <si>
    <t>29200014-0006</t>
  </si>
  <si>
    <t>LLAVE PARA LAVABO</t>
  </si>
  <si>
    <t>29200015-0001</t>
  </si>
  <si>
    <t>LLAVERO</t>
  </si>
  <si>
    <t>29200017-0001</t>
  </si>
  <si>
    <t>FIBRA ASPEN T/MECHERO</t>
  </si>
  <si>
    <t>29200019-0001</t>
  </si>
  <si>
    <t>PORTA TOALLA</t>
  </si>
  <si>
    <t>29200020-0001</t>
  </si>
  <si>
    <t>RETEN (VARIOS)</t>
  </si>
  <si>
    <t>29201001-0001</t>
  </si>
  <si>
    <t>DUPLICADO DE LLAVE DE ALTA SEGURIDAD</t>
  </si>
  <si>
    <t>29201001-0002</t>
  </si>
  <si>
    <t>CILINDRO DE TECLAS CON LLAVE</t>
  </si>
  <si>
    <t>29201001-0003</t>
  </si>
  <si>
    <t>CHAPA DE PERILLA</t>
  </si>
  <si>
    <t>29201001-0004</t>
  </si>
  <si>
    <t>BARRA DE ACCION PARA CHAPA</t>
  </si>
  <si>
    <t>29201001-0005</t>
  </si>
  <si>
    <t>CERROJO DE ACCION VERTICAL</t>
  </si>
  <si>
    <t>29201001-0006</t>
  </si>
  <si>
    <t>CONTRA CHAPA DE POMO</t>
  </si>
  <si>
    <t>29201001-0007</t>
  </si>
  <si>
    <t>FORJAS VAROS MODELOS</t>
  </si>
  <si>
    <t>29201001-0008</t>
  </si>
  <si>
    <t>DISCOS PARA CAJA FUERTE</t>
  </si>
  <si>
    <t>29201001-0009</t>
  </si>
  <si>
    <t>GANSUA PUNTA DIAMANTE</t>
  </si>
  <si>
    <t>29201001-0010</t>
  </si>
  <si>
    <t>GANSUA DE ESPIRAL DIAMANT</t>
  </si>
  <si>
    <t>29201001-0011</t>
  </si>
  <si>
    <t>GANCHOS PARA APERTURA DE AUTOS</t>
  </si>
  <si>
    <t>29201001-0012</t>
  </si>
  <si>
    <t>REFACCION PARA CHAPA</t>
  </si>
  <si>
    <t>29201001-0013</t>
  </si>
  <si>
    <t>RESBALON PARA CHAPA</t>
  </si>
  <si>
    <t>29201001-0014</t>
  </si>
  <si>
    <t>RESORTE PARA CHAPA</t>
  </si>
  <si>
    <t>29201001-0015</t>
  </si>
  <si>
    <t>PASADOR DE GOLPE</t>
  </si>
  <si>
    <t>29201001-0016</t>
  </si>
  <si>
    <t>GUIA CIRCULAR A 52</t>
  </si>
  <si>
    <t>29201001-0017</t>
  </si>
  <si>
    <t>GUIA DE ACCION P/CHAPA</t>
  </si>
  <si>
    <t>29201001-0018</t>
  </si>
  <si>
    <t>ESPADA PARA APERTURA DE AUTOS</t>
  </si>
  <si>
    <t>29201001-0019</t>
  </si>
  <si>
    <t>CONTRA CROMADO PARA CHAPA DE BARRA</t>
  </si>
  <si>
    <t>29201001-0020</t>
  </si>
  <si>
    <t>CARTUCHO DE GAS PARA SOPLETE</t>
  </si>
  <si>
    <t>29201001-0021</t>
  </si>
  <si>
    <t>EMBOLO ARMADO PARA FLUXOMETRO DE MANIJA</t>
  </si>
  <si>
    <t>29201001-0022</t>
  </si>
  <si>
    <t>PALANCA DE DESAGUE  TANQUE BAJO</t>
  </si>
  <si>
    <t>29201001-0023</t>
  </si>
  <si>
    <t>LLAVE TANQUE BAJO</t>
  </si>
  <si>
    <t>29201001-0024</t>
  </si>
  <si>
    <t>VALVULA PERA DE DESCARGA</t>
  </si>
  <si>
    <t>29201001-0025</t>
  </si>
  <si>
    <t>VALVULA PERA CAÑON DESAGUE</t>
  </si>
  <si>
    <t>29201001-0026</t>
  </si>
  <si>
    <t>VALVULA TIPO SAPO</t>
  </si>
  <si>
    <t>29201001-0029</t>
  </si>
  <si>
    <t>ARBOL CENTRAL PARA LLAVE HELVEX</t>
  </si>
  <si>
    <t>29201001-0030</t>
  </si>
  <si>
    <t>KIT PARA LLAVE ECONOMIZADORA</t>
  </si>
  <si>
    <t>29201001-0031</t>
  </si>
  <si>
    <t>CILINDRO PARA ESCRITORIO MODULAR CON LLAVE</t>
  </si>
  <si>
    <t>29201001-0032</t>
  </si>
  <si>
    <t>BARRA DE PANICO</t>
  </si>
  <si>
    <t>29201001-0033</t>
  </si>
  <si>
    <t>LLAVE 3/4</t>
  </si>
  <si>
    <t>29201001-0034</t>
  </si>
  <si>
    <t>CODO 3/4</t>
  </si>
  <si>
    <t>29201001-0036</t>
  </si>
  <si>
    <t>ADAPTADOR HEMBRA 1/2</t>
  </si>
  <si>
    <t>29201001-0037</t>
  </si>
  <si>
    <t>BARRA METALICA PARA CHAPA DE SEGURIDAD</t>
  </si>
  <si>
    <t>29201001-0038</t>
  </si>
  <si>
    <t>SOPORTE DE ACCION PARA CHAPA DE PERILLA</t>
  </si>
  <si>
    <t>29201001-0039</t>
  </si>
  <si>
    <t>LLAVE ECONOMIZADORA</t>
  </si>
  <si>
    <t>29201001-0040</t>
  </si>
  <si>
    <t>BISAGRA HIDRAULICA</t>
  </si>
  <si>
    <t>29201001-0041</t>
  </si>
  <si>
    <t>BISAGRA DE PIANO</t>
  </si>
  <si>
    <t>29201001-0042</t>
  </si>
  <si>
    <t>DUPLICADO DE LLAVE</t>
  </si>
  <si>
    <t>29201001-0043</t>
  </si>
  <si>
    <t>MECANISMO PARA PUERTA AUTOMATICA</t>
  </si>
  <si>
    <t>29201001-0044</t>
  </si>
  <si>
    <t>BISAGRA DE LIBRO</t>
  </si>
  <si>
    <t>29201001-0045</t>
  </si>
  <si>
    <t>LLAVE ANGULAR DE BARRIL</t>
  </si>
  <si>
    <t>29201001-0047</t>
  </si>
  <si>
    <t>CONTRAREJILLA</t>
  </si>
  <si>
    <t>29201001-0048</t>
  </si>
  <si>
    <t>REJILLA</t>
  </si>
  <si>
    <t>29201001-0049</t>
  </si>
  <si>
    <t>PERNO DE BRONCE</t>
  </si>
  <si>
    <t>29201001-0050</t>
  </si>
  <si>
    <t>PORTACANDADO</t>
  </si>
  <si>
    <t>29201001-0051</t>
  </si>
  <si>
    <t>VALVULA TANQUE BAJO</t>
  </si>
  <si>
    <t>29201001-0052</t>
  </si>
  <si>
    <t>CANDADO 50mm</t>
  </si>
  <si>
    <t>29201001-0053</t>
  </si>
  <si>
    <t>EXTENSION PARA LAVABO</t>
  </si>
  <si>
    <t>29201001-0054</t>
  </si>
  <si>
    <t>CONTRA PARA LAVABO</t>
  </si>
  <si>
    <t>29201001-0055</t>
  </si>
  <si>
    <t>LLAVE ESFERA ROSCABLE</t>
  </si>
  <si>
    <t>29201001-0056</t>
  </si>
  <si>
    <t>LLAVE PARA BAÑO CON MANERAL</t>
  </si>
  <si>
    <t>29201001-0057</t>
  </si>
  <si>
    <t>VARILLA PARA MODULAR DE EMBUTIR PARA CERRADURA</t>
  </si>
  <si>
    <t>29201001-0058</t>
  </si>
  <si>
    <t>DESAGUE DOBLE</t>
  </si>
  <si>
    <t>29201001-0059</t>
  </si>
  <si>
    <t>TAPON CUBRE-TALADRO</t>
  </si>
  <si>
    <t>29201001-0060</t>
  </si>
  <si>
    <t>MANGUERA FLEXIBLE PARA GAS</t>
  </si>
  <si>
    <t>29201001-0061</t>
  </si>
  <si>
    <t>CANDADO</t>
  </si>
  <si>
    <t>29201001-0062</t>
  </si>
  <si>
    <t>NUDO DE INSERCION PARA TUBO</t>
  </si>
  <si>
    <t>29201001-0063</t>
  </si>
  <si>
    <t>VALVULA CHECK COLUMPIO</t>
  </si>
  <si>
    <t>29201001-0064</t>
  </si>
  <si>
    <t>MEZCLADORA PARA REGADERA</t>
  </si>
  <si>
    <t>29201001-0065</t>
  </si>
  <si>
    <t>PORTA-CEPILLO PARA BAÑO</t>
  </si>
  <si>
    <t>29201001-0066</t>
  </si>
  <si>
    <t>GANCHO PARA BAÑO</t>
  </si>
  <si>
    <t>29201001-0067</t>
  </si>
  <si>
    <t>LLAVE PARA BAÑO</t>
  </si>
  <si>
    <t>29201001-0068</t>
  </si>
  <si>
    <t>MONOMANDO PARA LAVABO</t>
  </si>
  <si>
    <t>29201001-0069</t>
  </si>
  <si>
    <t>LLAVE ELECTRONICA DE BATERIAS</t>
  </si>
  <si>
    <t>29201001-0070</t>
  </si>
  <si>
    <t>PORTA-PAPEL CROMADO</t>
  </si>
  <si>
    <t>29201001-0071</t>
  </si>
  <si>
    <t>MONOMANDO PARA REGADERA</t>
  </si>
  <si>
    <t>29201001-0072</t>
  </si>
  <si>
    <t>JABONERA PARA EMPOTRAR</t>
  </si>
  <si>
    <t>29201001-0073</t>
  </si>
  <si>
    <t>CODO DE FIERRO -</t>
  </si>
  <si>
    <t>29201001-0074</t>
  </si>
  <si>
    <t>COPLE DE COBRE</t>
  </si>
  <si>
    <t>29201001-0075</t>
  </si>
  <si>
    <t>REDUCCION DE COBRE -</t>
  </si>
  <si>
    <t>29201001-0076</t>
  </si>
  <si>
    <t>29201001-0077</t>
  </si>
  <si>
    <t>LLAVE DE INSERCION</t>
  </si>
  <si>
    <t>29201001-0078</t>
  </si>
  <si>
    <t>VALVULA ESFERA SOLDABLE</t>
  </si>
  <si>
    <t>29201001-0079</t>
  </si>
  <si>
    <t>VALVULA ESFERA ROSCABLE</t>
  </si>
  <si>
    <t>29201001-0080</t>
  </si>
  <si>
    <t>LLAVE PARA MIGITORIO CROMADA</t>
  </si>
  <si>
    <t>29201001-0081</t>
  </si>
  <si>
    <t>MIRILLA PARA PUERTA</t>
  </si>
  <si>
    <t>29201001-0082</t>
  </si>
  <si>
    <t>VALVULA DE PIE O PICHANCHA</t>
  </si>
  <si>
    <t>29201001-0083</t>
  </si>
  <si>
    <t>LLAVE PARA BEBEDERO</t>
  </si>
  <si>
    <t>29201001-0084</t>
  </si>
  <si>
    <t>BARRA DE SEGURIDAD PARA BAÑO</t>
  </si>
  <si>
    <t>29201001-0086</t>
  </si>
  <si>
    <t>CIERRAPUERTAS</t>
  </si>
  <si>
    <t>29201001-0087</t>
  </si>
  <si>
    <t>REPUESTO DE GAS BUTANO PARA SOPLETE</t>
  </si>
  <si>
    <t>29201001-0088</t>
  </si>
  <si>
    <t>TEJUELOS DE 3"</t>
  </si>
  <si>
    <t>29201001-0089</t>
  </si>
  <si>
    <t>BRAZO HIDRAULICO DE ALTO RENDIMIENTO</t>
  </si>
  <si>
    <t>29201001-0090</t>
  </si>
  <si>
    <t>MANERALES PARA MEZCLADORA</t>
  </si>
  <si>
    <t>29201001-0091</t>
  </si>
  <si>
    <t>DISCOS DE BRONCE P/CAJA FUERTE</t>
  </si>
  <si>
    <t>29201001-0092</t>
  </si>
  <si>
    <t>DISCOS P/CAJA FUERTE CON EJE DE ACERO</t>
  </si>
  <si>
    <t>29201001-0093</t>
  </si>
  <si>
    <t>GANCHO COLGADOR DOBLE P/PERCHERO</t>
  </si>
  <si>
    <t>29201001-0094</t>
  </si>
  <si>
    <t>GANCHO P/PERCHERO DE PARED CON DOBLE BRAZO</t>
  </si>
  <si>
    <t>29201001-0095</t>
  </si>
  <si>
    <t>GANCHO P/PERCHERO SENCILLO</t>
  </si>
  <si>
    <t>29201001-0096</t>
  </si>
  <si>
    <t>GANZÚA TETRA</t>
  </si>
  <si>
    <t>29201001-0097</t>
  </si>
  <si>
    <t>GANZÚA TUBULAR</t>
  </si>
  <si>
    <t>29201001-0098</t>
  </si>
  <si>
    <t>ARBOL PARA MEZCLADORA DE LAVABO</t>
  </si>
  <si>
    <t>29201001-0099</t>
  </si>
  <si>
    <t>LLAVE ORIGINAL PARA ARCHIVERO Y ESCRITORIO</t>
  </si>
  <si>
    <t>29201001-0100</t>
  </si>
  <si>
    <t>LLAVE ORIGINAL PARA CHAPA MANIJA</t>
  </si>
  <si>
    <t>29201001-0101</t>
  </si>
  <si>
    <t>VALVULA GLOBO ROSC 1/2"</t>
  </si>
  <si>
    <t>29201001-0102</t>
  </si>
  <si>
    <t>CUELLO DE CERA PARA WC</t>
  </si>
  <si>
    <t>29201001-0103</t>
  </si>
  <si>
    <t>CHAPA ELECTRICA</t>
  </si>
  <si>
    <t>29201001-0104</t>
  </si>
  <si>
    <t>HIDROMETRO</t>
  </si>
  <si>
    <t>29201001-0105</t>
  </si>
  <si>
    <t>CERROJO DE SEGURIDAD</t>
  </si>
  <si>
    <t>29201001-0106</t>
  </si>
  <si>
    <t>ESLABON DE RESORTE DE METAL</t>
  </si>
  <si>
    <t>29201001-0107</t>
  </si>
  <si>
    <t>CORTINERO</t>
  </si>
  <si>
    <t>29300001-0003</t>
  </si>
  <si>
    <t>SWITCH DE TRANSFERENCIA</t>
  </si>
  <si>
    <t>29300001-0010</t>
  </si>
  <si>
    <t>SWITCH PARA VIDEOGRABADORA BETACAM</t>
  </si>
  <si>
    <t>29300003-0001</t>
  </si>
  <si>
    <t>BASE SLIM P/GABINETE</t>
  </si>
  <si>
    <t>29300004-0001</t>
  </si>
  <si>
    <t>PEDESTAL DE MESA PARA MICROFONO</t>
  </si>
  <si>
    <t>29300005-0002</t>
  </si>
  <si>
    <t>RODAJA RIEL</t>
  </si>
  <si>
    <t>29300006-0001</t>
  </si>
  <si>
    <t>SUJETA LIBROS</t>
  </si>
  <si>
    <t>29301001-0001</t>
  </si>
  <si>
    <t>CABEZAL PARA MONOPIE</t>
  </si>
  <si>
    <t>29301001-0002</t>
  </si>
  <si>
    <t>ESTRUCTURA EN FORMA DE COLUMNA PARA MUEBLE</t>
  </si>
  <si>
    <t>29301001-0003</t>
  </si>
  <si>
    <t>SUJETADOR DE DOCUMENTOS</t>
  </si>
  <si>
    <t>29301001-0004</t>
  </si>
  <si>
    <t>REGADERA ELECTRICA</t>
  </si>
  <si>
    <t>29301001-0006</t>
  </si>
  <si>
    <t>GRABADORA DIGITAL - GASTO</t>
  </si>
  <si>
    <t>29301001-0007</t>
  </si>
  <si>
    <t>SOPORTE METALICO AJUSTABLE - GASTO</t>
  </si>
  <si>
    <t>29301001-0008</t>
  </si>
  <si>
    <t>SILLON EJECUTIVO CON RODAJAS - GASTO</t>
  </si>
  <si>
    <t>29301001-0009</t>
  </si>
  <si>
    <t>SILLA PARA VISITAS - GASTO</t>
  </si>
  <si>
    <t>29301001-0010</t>
  </si>
  <si>
    <t>PIZARRON - GASTO</t>
  </si>
  <si>
    <t>29301001-0011</t>
  </si>
  <si>
    <t>CATRE - GASTO</t>
  </si>
  <si>
    <t>29301001-0012</t>
  </si>
  <si>
    <t>SILLON SEMIEJECUTIVO - GASTO</t>
  </si>
  <si>
    <t>29301001-0013</t>
  </si>
  <si>
    <t>AMPLIFICADOR DE SONIDO - GASTO</t>
  </si>
  <si>
    <t>29301001-0014</t>
  </si>
  <si>
    <t>AMPLIFICADOR PARA PERIFONEO - GASTO</t>
  </si>
  <si>
    <t>29301001-0015</t>
  </si>
  <si>
    <t>ASPIRADORA - GASTO</t>
  </si>
  <si>
    <t>29301001-0016</t>
  </si>
  <si>
    <t>BOCINA DE PARED O TECHO - GASTO</t>
  </si>
  <si>
    <t>29301001-0017</t>
  </si>
  <si>
    <t>29301001-0018</t>
  </si>
  <si>
    <t>HIDROLAVADORA DE PRESION - GASTO</t>
  </si>
  <si>
    <t>29301001-0019</t>
  </si>
  <si>
    <t>LICUADORA - GASTO</t>
  </si>
  <si>
    <t>29301001-0020</t>
  </si>
  <si>
    <t>MEGAFONO - GASTO</t>
  </si>
  <si>
    <t>29301001-0021</t>
  </si>
  <si>
    <t>REPRODUCTOR DE DISCOS DE VIDEO - GASTO</t>
  </si>
  <si>
    <t>29301001-0022</t>
  </si>
  <si>
    <t>DISPLAY PORTATIL PARA PUBLICIDAD - GASTO</t>
  </si>
  <si>
    <t>29301001-0023</t>
  </si>
  <si>
    <t>PANTALLA DE PROYECCION - GASTO</t>
  </si>
  <si>
    <t>29301001-0024</t>
  </si>
  <si>
    <t>LECTOR DE CODIGO DE BARRAS TIPO PISTOLA - GASTO</t>
  </si>
  <si>
    <t>29301001-0025</t>
  </si>
  <si>
    <t>29301001-0026</t>
  </si>
  <si>
    <t>TRIPIE PARA BAFLE - GASTO</t>
  </si>
  <si>
    <t>29301001-0027</t>
  </si>
  <si>
    <t>TRIPIE PARA PANTALLA DE PROYECCION - GASTO</t>
  </si>
  <si>
    <t>29301001-0028</t>
  </si>
  <si>
    <t>SILLA SECRETARIAL CON RODAJAS - GASTO</t>
  </si>
  <si>
    <t>29301001-0029</t>
  </si>
  <si>
    <t>VENTILADOR DE PEDESTAL - GASTO</t>
  </si>
  <si>
    <t>29301001-0030</t>
  </si>
  <si>
    <t>TABLON RECTANGULAR DE FIBRACEL - GASTO</t>
  </si>
  <si>
    <t>29301001-0031</t>
  </si>
  <si>
    <t>COMPRESOR-LIMITADOR DE SEÑALES DE AUDIO - GASTO</t>
  </si>
  <si>
    <t>29301001-0032</t>
  </si>
  <si>
    <t>VENTILADOR DE TORRE - GASTO</t>
  </si>
  <si>
    <t>29301001-0033</t>
  </si>
  <si>
    <t>RADIO DE DOS VIAS - GASTO</t>
  </si>
  <si>
    <t>29301001-0034</t>
  </si>
  <si>
    <t>ESTANTE CON ENTREPAÑOS - GASTO</t>
  </si>
  <si>
    <t>29301001-0035</t>
  </si>
  <si>
    <t>ROTAFOLIO - GASTO</t>
  </si>
  <si>
    <t>29301001-0036</t>
  </si>
  <si>
    <t>29301001-0037</t>
  </si>
  <si>
    <t>MESA PARA EQUIPO DE COMPUTO - GASTO</t>
  </si>
  <si>
    <t>29301001-0039</t>
  </si>
  <si>
    <t>CARGADOR DE PILAS - GASTO</t>
  </si>
  <si>
    <t>29301001-0040</t>
  </si>
  <si>
    <t>DIABLO DE CARGA - GASTO</t>
  </si>
  <si>
    <t>29301001-0041</t>
  </si>
  <si>
    <t>POSTE UNIFILA</t>
  </si>
  <si>
    <t>29301001-0042</t>
  </si>
  <si>
    <t>FRENO PARA MOTOR DE CARRETE</t>
  </si>
  <si>
    <t>29301001-0043</t>
  </si>
  <si>
    <t>MOTOR DE CORRIENTE DIRECTA PARA CARRETE DE AVANCE DE CINTA</t>
  </si>
  <si>
    <t>29301001-0044</t>
  </si>
  <si>
    <t>ESPONJA LIMPIADORA PARA CABEZA DE VIDEO</t>
  </si>
  <si>
    <t>29301001-0045</t>
  </si>
  <si>
    <t>BLOQUE DE GUIA (SURTIDOR) DE CINTA (S)</t>
  </si>
  <si>
    <t>29301001-0046</t>
  </si>
  <si>
    <t>BLOQUE DE GUIA (RECIBE) DE CINTA (T)</t>
  </si>
  <si>
    <t>29301001-0047</t>
  </si>
  <si>
    <t>BLOQUE DE GUIA CENTRAL DE PRESION DE CINTA (P)</t>
  </si>
  <si>
    <t>29301001-0048</t>
  </si>
  <si>
    <t>VARILLA DE GUIA (SURTIDOR) DE CINTA (S)</t>
  </si>
  <si>
    <t>29301001-0049</t>
  </si>
  <si>
    <t>VARILLA DE GUIA (RECIBE) DE CINTA (T)</t>
  </si>
  <si>
    <t>29301001-0050</t>
  </si>
  <si>
    <t>VARILLA DE GUIA CENTRAL DE PRESION DE CINTA (P)</t>
  </si>
  <si>
    <t>29301001-0051</t>
  </si>
  <si>
    <t>CABEZA DE CONTROL DE TRACKING</t>
  </si>
  <si>
    <t>29301001-0052</t>
  </si>
  <si>
    <t>BRAZO DE TENSION DE GUIA (SURTIDOR) DE CINTA (S)</t>
  </si>
  <si>
    <t>29301001-0053</t>
  </si>
  <si>
    <t>BRAZO DE TENSION DE GUIA (RECIBE) DE CINTA (T)</t>
  </si>
  <si>
    <t>29301001-0054</t>
  </si>
  <si>
    <t>SENSOR MAGNETICO DE CINTA</t>
  </si>
  <si>
    <t>29301001-0055</t>
  </si>
  <si>
    <t>COMPARTIMENTO DE CASETE</t>
  </si>
  <si>
    <t>29301001-0056</t>
  </si>
  <si>
    <t>MOTOR DE CORRIENTE DIRECTA PARA COMPARTIMIENTO DE CASETE</t>
  </si>
  <si>
    <t>29301001-0057</t>
  </si>
  <si>
    <t>GOMA LIMITADORA PARA COMPARTIMIENTO DE CASETE</t>
  </si>
  <si>
    <t>29301001-0058</t>
  </si>
  <si>
    <t>PERILLA Y MECANISMO DE BLOQUE DE BUSQUEDA PARA VIDEO</t>
  </si>
  <si>
    <t>29301001-0059</t>
  </si>
  <si>
    <t>CABEZA DE VIDEO</t>
  </si>
  <si>
    <t>29301001-0060</t>
  </si>
  <si>
    <t>PLACA MECANICA PARA AJUSTE DE ALTURA</t>
  </si>
  <si>
    <t>29301001-0061</t>
  </si>
  <si>
    <t>PLACA NEGRA CON PERFORACION PARA MEDICION DE TENSION</t>
  </si>
  <si>
    <t>29301001-0062</t>
  </si>
  <si>
    <t>CINTA DE ALINEAMIENTO PARA AJUSTE DE RADIOFRECUENCIAS</t>
  </si>
  <si>
    <t>29301001-0063</t>
  </si>
  <si>
    <t>MEDIDOR DE TENSION MECANICA</t>
  </si>
  <si>
    <t>29301001-0064</t>
  </si>
  <si>
    <t>MOTOR DE CORRIENTE DIRECTA DE CARRETE IZQUIERDO</t>
  </si>
  <si>
    <t>29301001-0065</t>
  </si>
  <si>
    <t>MOTOR DE CORRIENTE DIRECTA DE CARRETE DERECHO</t>
  </si>
  <si>
    <t>29301001-0066</t>
  </si>
  <si>
    <t>BLOQUE DE CABEZA DE VIDEO</t>
  </si>
  <si>
    <t>29301001-0067</t>
  </si>
  <si>
    <t>BRAZO DE TENSION DE CINTA</t>
  </si>
  <si>
    <t>29301001-0068</t>
  </si>
  <si>
    <t>BASE DE TENSION DE CINTA</t>
  </si>
  <si>
    <t>29301001-0069</t>
  </si>
  <si>
    <t>BRAZO DE CARGA DE CINTA</t>
  </si>
  <si>
    <t>29301001-0070</t>
  </si>
  <si>
    <t>BASE CON RIEL PARA CARGA DE GUIAS</t>
  </si>
  <si>
    <t>29301001-0071</t>
  </si>
  <si>
    <t>BRAZO DE GUIA MECANICO</t>
  </si>
  <si>
    <t>29301001-0072</t>
  </si>
  <si>
    <t>BLOQUE LIMPIADOR DE CABEZA DE VIDEO</t>
  </si>
  <si>
    <t>29301001-0073</t>
  </si>
  <si>
    <t>RODILLO OPRESOR DE CINTA</t>
  </si>
  <si>
    <t>29301001-0074</t>
  </si>
  <si>
    <t>JUEGO DE ENGRANES PARA COMPARTIMENTO DE CASETE</t>
  </si>
  <si>
    <t>29301001-0075</t>
  </si>
  <si>
    <t>PENDULO MECANICO PARA COMPARTIMIENTO DE CASETE</t>
  </si>
  <si>
    <t>29301001-0076</t>
  </si>
  <si>
    <t>CANDADO PARA CONECTOR</t>
  </si>
  <si>
    <t>29301001-0077</t>
  </si>
  <si>
    <t>MESA PLEGABLE - GASTO</t>
  </si>
  <si>
    <t>22104001-0066</t>
  </si>
  <si>
    <t>AGUA MINERAL DE 2.5 L</t>
  </si>
  <si>
    <t>29301001-0079</t>
  </si>
  <si>
    <t>SILLA PLEGABLE - GASTO</t>
  </si>
  <si>
    <t>29301001-0080</t>
  </si>
  <si>
    <t>FAX - GASTO</t>
  </si>
  <si>
    <t>29301001-0081</t>
  </si>
  <si>
    <t>LOCKER METALICO - GASTO</t>
  </si>
  <si>
    <t>29301001-0082</t>
  </si>
  <si>
    <t>MICROCOMPONENTE DE AUDIO - GASTO</t>
  </si>
  <si>
    <t>29301001-0083</t>
  </si>
  <si>
    <t>REPRODUCTOR MP3 - GASTO</t>
  </si>
  <si>
    <t>29301001-0084</t>
  </si>
  <si>
    <t>CORREDERA DE EXTENSION</t>
  </si>
  <si>
    <t>29301001-0085</t>
  </si>
  <si>
    <t>CAMARA DE CIRCUITO CERRADO - GASTO</t>
  </si>
  <si>
    <t>29301001-0086</t>
  </si>
  <si>
    <t>FRIGOBAR - GASTO</t>
  </si>
  <si>
    <t>29301001-0087</t>
  </si>
  <si>
    <t>LAMPARA PARA VIDEOPROYECTOR</t>
  </si>
  <si>
    <t>29301001-0088</t>
  </si>
  <si>
    <t>SOPORTE TIPO BRAZO</t>
  </si>
  <si>
    <t>29301001-0089</t>
  </si>
  <si>
    <t>PERCHERO - GASTO</t>
  </si>
  <si>
    <t>29301001-0090</t>
  </si>
  <si>
    <t>BANCA DE MADERA - GASTO</t>
  </si>
  <si>
    <t>29301001-0091</t>
  </si>
  <si>
    <t>29301001-0092</t>
  </si>
  <si>
    <t>29301001-0093</t>
  </si>
  <si>
    <t>DETECTOR DE HUMO - GASTO</t>
  </si>
  <si>
    <t>29301001-0094</t>
  </si>
  <si>
    <t>LENTE PARA CAMARA FOTOGRAFICA - GASTO</t>
  </si>
  <si>
    <t>29301001-0095</t>
  </si>
  <si>
    <t>MESA PARA SALA DE JUNTAS</t>
  </si>
  <si>
    <t>29301001-0096</t>
  </si>
  <si>
    <t>MESA AUXILIAR - GASTO</t>
  </si>
  <si>
    <t>29301001-0097</t>
  </si>
  <si>
    <t>MAQUINA DE ESCRIBIR ELECTRICA - GASTO</t>
  </si>
  <si>
    <t>29301001-0098</t>
  </si>
  <si>
    <t>SILLA DE PIEL - GASTO</t>
  </si>
  <si>
    <t>29301001-0099</t>
  </si>
  <si>
    <t>29301001-0100</t>
  </si>
  <si>
    <t>BANCO PARA DIBUJO - GASTO</t>
  </si>
  <si>
    <t>29301001-0101</t>
  </si>
  <si>
    <t>TRIPIE PARA CAMARA FOTOGRAFICA - GASTO</t>
  </si>
  <si>
    <t>29301001-0102</t>
  </si>
  <si>
    <t>ARCHIVERO - GASTO</t>
  </si>
  <si>
    <t>29301001-0103</t>
  </si>
  <si>
    <t>TRADUCTOR PARLANTE</t>
  </si>
  <si>
    <t>29301001-0104</t>
  </si>
  <si>
    <t>ESTANTE - GASTO</t>
  </si>
  <si>
    <t>29301001-0105</t>
  </si>
  <si>
    <t>ESTANTE PARA CAJAS - GASTO</t>
  </si>
  <si>
    <t>29301001-0106</t>
  </si>
  <si>
    <t>MESA DE VIGILANCIA - GASTO</t>
  </si>
  <si>
    <t>29301001-0107</t>
  </si>
  <si>
    <t>MESA PARA SALA DE ESPERA - GASTO</t>
  </si>
  <si>
    <t>29301001-0108</t>
  </si>
  <si>
    <t>SILLA OPERATIVA - GASTO</t>
  </si>
  <si>
    <t>29301001-0109</t>
  </si>
  <si>
    <t>SILLA PARA MESA DE JUNTAS - GASTO</t>
  </si>
  <si>
    <t>29301001-0110</t>
  </si>
  <si>
    <t>PATA ANTI-DERRAPANTE DE PLASTICO</t>
  </si>
  <si>
    <t>29301001-0112</t>
  </si>
  <si>
    <t>MOTOR BAJA 1/2 HP - GASTO</t>
  </si>
  <si>
    <t>29301001-0113</t>
  </si>
  <si>
    <t>CAMARA TIPO BALA - GASTO</t>
  </si>
  <si>
    <t>29301001-0114</t>
  </si>
  <si>
    <t>CAMARA TIPO DOMO - GASTO</t>
  </si>
  <si>
    <t>29301001-0115</t>
  </si>
  <si>
    <t>SILLON PARA VISITAS - GASTO</t>
  </si>
  <si>
    <t>29301001-0116</t>
  </si>
  <si>
    <t>VENTILADOR DE TECHO - GASTO</t>
  </si>
  <si>
    <t>29301001-0117</t>
  </si>
  <si>
    <t>ESTUCHE PARA CAMARA - GASTO</t>
  </si>
  <si>
    <t>29301001-0118</t>
  </si>
  <si>
    <t>EXTRACTOR DE AIRE PARA BAÑO - GASTO</t>
  </si>
  <si>
    <t>29301001-0119</t>
  </si>
  <si>
    <t>CAJA FUERTE ELECTRONICA - GASTO</t>
  </si>
  <si>
    <t>29301001-0120</t>
  </si>
  <si>
    <t>MESA DE TRABAJO PARA USOS MULTIPLES - GASTO</t>
  </si>
  <si>
    <t>29301001-0121</t>
  </si>
  <si>
    <t>RELOJ DE PARED - GASTO</t>
  </si>
  <si>
    <t>29301001-0122</t>
  </si>
  <si>
    <t>CAJA METALICA PARA RESGUARDO DE LLAVES</t>
  </si>
  <si>
    <t>29301001-0123</t>
  </si>
  <si>
    <t>PARRILLA DE GAS</t>
  </si>
  <si>
    <t>29301001-0124</t>
  </si>
  <si>
    <t>SILLA APILABLE - GASTO</t>
  </si>
  <si>
    <t>29301001-0125</t>
  </si>
  <si>
    <t>PANTALLA LED - GASTO</t>
  </si>
  <si>
    <t>29301001-0126</t>
  </si>
  <si>
    <t>GABINETE UNIVERSAL</t>
  </si>
  <si>
    <t>29301001-0127</t>
  </si>
  <si>
    <t>MODULO CON PUERTAS ABATIBLES Y ENTREPAÑO - GASTO</t>
  </si>
  <si>
    <t>29301001-0128</t>
  </si>
  <si>
    <t>BASE PARA ASTA BANDERA</t>
  </si>
  <si>
    <t>29301001-0129</t>
  </si>
  <si>
    <t>ASTA BANDERA</t>
  </si>
  <si>
    <t>29301001-0130</t>
  </si>
  <si>
    <t>CALEFACTOR INFRARROJO MOVIL GAS - GASTO</t>
  </si>
  <si>
    <t>29301001-0131</t>
  </si>
  <si>
    <t>CALEFACTOR ELECTRICO - GASTO</t>
  </si>
  <si>
    <t>22104001-0064</t>
  </si>
  <si>
    <t>AGUA MINERAL DE 2 L</t>
  </si>
  <si>
    <t>29301001-0133</t>
  </si>
  <si>
    <t>MESA DE CENTRO - GASTO</t>
  </si>
  <si>
    <t>29301001-0134</t>
  </si>
  <si>
    <t>MESA PARA IMPRESORA - GASTO</t>
  </si>
  <si>
    <t>29301001-0135</t>
  </si>
  <si>
    <t>MESA DE APOYO - GASTO</t>
  </si>
  <si>
    <t>29301001-0136</t>
  </si>
  <si>
    <t>ANAQUEL METALICO - GASTO</t>
  </si>
  <si>
    <t>29301001-0137</t>
  </si>
  <si>
    <t>UNION PARA MESA - GASTO</t>
  </si>
  <si>
    <t>29301001-0138</t>
  </si>
  <si>
    <t>BANCO TABURETE</t>
  </si>
  <si>
    <t>29301001-0139</t>
  </si>
  <si>
    <t>VENTILADOR DE PARED - GASTO</t>
  </si>
  <si>
    <t>29301001-0140</t>
  </si>
  <si>
    <t>DETECTOR DE BILLETES FALSOS</t>
  </si>
  <si>
    <t>29301001-0141</t>
  </si>
  <si>
    <t>ESCRITORIO CON LIBRERO LATERAL INTEGRADO - GASTO</t>
  </si>
  <si>
    <t>29301001-0142</t>
  </si>
  <si>
    <t>PASACABLE PARA MUEBLE</t>
  </si>
  <si>
    <t>29301001-0143</t>
  </si>
  <si>
    <t>CALENTADOR PARA BAÑO BOILER - GASTO</t>
  </si>
  <si>
    <t>29301001-0144</t>
  </si>
  <si>
    <t>LLANTA PARA DIABLO DE CARGA</t>
  </si>
  <si>
    <t>29301001-0145</t>
  </si>
  <si>
    <t>BASCULA DE RESORTE - GASTO</t>
  </si>
  <si>
    <t>29301001-0146</t>
  </si>
  <si>
    <t>ESTUFA DE GAS - GASTO</t>
  </si>
  <si>
    <t>29301001-0147</t>
  </si>
  <si>
    <t>LITERA INDIVIDUAL - GASTO</t>
  </si>
  <si>
    <t>29301001-0148</t>
  </si>
  <si>
    <t>CAMA - GASTO</t>
  </si>
  <si>
    <t>29301001-0149</t>
  </si>
  <si>
    <t>PARRILLA ELECTRICA - GASTO</t>
  </si>
  <si>
    <t>29301001-0150</t>
  </si>
  <si>
    <t>TERMOSTATO ELECTRONICO AUTOMATICO</t>
  </si>
  <si>
    <t>29301001-0151</t>
  </si>
  <si>
    <t>29301001-0152</t>
  </si>
  <si>
    <t>TOLDO INSTANTANEO - GASTO</t>
  </si>
  <si>
    <t>29301001-0153</t>
  </si>
  <si>
    <t>VENTILADOR DE PISO - GASTO</t>
  </si>
  <si>
    <t>29301001-0154</t>
  </si>
  <si>
    <t>ALACENA - GASTO</t>
  </si>
  <si>
    <t>29301001-0155</t>
  </si>
  <si>
    <t>PAQUETE DE MESAS - GASTO</t>
  </si>
  <si>
    <t>29301001-0156</t>
  </si>
  <si>
    <t>BASE DE CAMA INDIVIDUAL</t>
  </si>
  <si>
    <t>29301001-0157</t>
  </si>
  <si>
    <t>MUEBLE PORTA MICROONDAS - GASTO</t>
  </si>
  <si>
    <t>29301001-0158</t>
  </si>
  <si>
    <t>SOPORTE DE TECHO PARA PROYECTOR - GASTO</t>
  </si>
  <si>
    <t>29301001-0159</t>
  </si>
  <si>
    <t>SOPORTE EMPOTRABLE PARA TV - GASTO</t>
  </si>
  <si>
    <t>29301001-0160</t>
  </si>
  <si>
    <t>SOPORTE DE TECHO PARA TV - GASTO</t>
  </si>
  <si>
    <t>29301001-0161</t>
  </si>
  <si>
    <t>SECADOR DE ROPA CENTRIFUGO - GASTO</t>
  </si>
  <si>
    <t>29301001-0162</t>
  </si>
  <si>
    <t>FILTRO PARA GRIFO</t>
  </si>
  <si>
    <t>29301001-0163</t>
  </si>
  <si>
    <t>TRIPIE PARA CAMARA DE VIDEO - GASTO</t>
  </si>
  <si>
    <t>29301001-0164</t>
  </si>
  <si>
    <t>ENFRIADOR DE AMBIENTE PORTATIL - GASTO</t>
  </si>
  <si>
    <t>29301001-0165</t>
  </si>
  <si>
    <t>REPRODUCTOR DE BLU RAY - GASTO</t>
  </si>
  <si>
    <t>29301001-0166</t>
  </si>
  <si>
    <t>REPUESTO ENGRANE PARA DESTRUCTORA DE PAPEL</t>
  </si>
  <si>
    <t>29301001-0168</t>
  </si>
  <si>
    <t>PARRILLA INDUSTRIAL - GASTO</t>
  </si>
  <si>
    <t>29301001-0169</t>
  </si>
  <si>
    <t>RODAJA PARA SILLA DE SECRETARIAL</t>
  </si>
  <si>
    <t>29301001-0170</t>
  </si>
  <si>
    <t>29301001-0171</t>
  </si>
  <si>
    <t>29301001-0172</t>
  </si>
  <si>
    <t>ANAQUEL DE MADERA TIPO LIBRERO - GASTO</t>
  </si>
  <si>
    <t>29301001-0173</t>
  </si>
  <si>
    <t>BAFLE PROFESIONAL CON CROSSOVER Y AMPLIFICADOR INTEGRADO - GASTO</t>
  </si>
  <si>
    <t>29301001-0174</t>
  </si>
  <si>
    <t>VIDEO PROYECTOR - GASTO</t>
  </si>
  <si>
    <t>29301001-0175</t>
  </si>
  <si>
    <t>VIDEO CAMARA - GASTO</t>
  </si>
  <si>
    <t>29301001-0176</t>
  </si>
  <si>
    <t>BASCULA</t>
  </si>
  <si>
    <t>29301001-0177</t>
  </si>
  <si>
    <t>SOFA 2 PLAZAS - GASTO</t>
  </si>
  <si>
    <t>29301001-0178</t>
  </si>
  <si>
    <t>BOCINA TIPO TROMPETA PARA EQUIPO DE PERIFONEO</t>
  </si>
  <si>
    <t>29301001-0179</t>
  </si>
  <si>
    <t>FONDO PARA FOTOGRAFIA Y VIDEO - GASTO</t>
  </si>
  <si>
    <t>29301001-0180</t>
  </si>
  <si>
    <t>TRIPIE DE PISO PARA MICROFONO - GASTO</t>
  </si>
  <si>
    <t>29301001-0181</t>
  </si>
  <si>
    <t>FONDO PARA FOTOGRAFIA - GASTO</t>
  </si>
  <si>
    <t>29301001-0182</t>
  </si>
  <si>
    <t>PIZARRON BLANCO 60X45 - GASTO</t>
  </si>
  <si>
    <t>29301001-0183</t>
  </si>
  <si>
    <t>REFLECTOR CIRCULAR PLEGABLE 5 EN 1  FOTO Y VIDEO - GASTO</t>
  </si>
  <si>
    <t>29301001-0184</t>
  </si>
  <si>
    <t>SOPORTE DE PEDESTAL PARA TV - GASTO</t>
  </si>
  <si>
    <t>29301001-0185</t>
  </si>
  <si>
    <t>ENTREPAÑO METALICO - GASTO</t>
  </si>
  <si>
    <t>29301001-0186</t>
  </si>
  <si>
    <t>BOMBA PARA INFLAR GLOBO</t>
  </si>
  <si>
    <t>29301001-0187</t>
  </si>
  <si>
    <t>FILTRO PARA ASPIRADORA</t>
  </si>
  <si>
    <t>29301001-0188</t>
  </si>
  <si>
    <t>BANCO PERIQUERO - GASTO</t>
  </si>
  <si>
    <t>29301001-0189</t>
  </si>
  <si>
    <t>FILTRO PARA CAMPANA EXTRACTORA DE COCINA</t>
  </si>
  <si>
    <t>29301001-0190</t>
  </si>
  <si>
    <t>RESTIRADOR O MESA PARA DIBUJO - GASTO</t>
  </si>
  <si>
    <t>29301001-0191</t>
  </si>
  <si>
    <t>BRAZO PARA SILLON EJECUTIVO</t>
  </si>
  <si>
    <t>29301001-0192</t>
  </si>
  <si>
    <t>29301001-0193</t>
  </si>
  <si>
    <t>BANCA DE ESPERA DE 3 PLAZAS - GASTO</t>
  </si>
  <si>
    <t>29301001-0194</t>
  </si>
  <si>
    <t>BANCA DE ESPERA DE 2 PLAZAS - GASTO</t>
  </si>
  <si>
    <t>29301001-0195</t>
  </si>
  <si>
    <t>BRAZO CON RODILLO DE LIMPEZA - EQUIPO DE GRABACION</t>
  </si>
  <si>
    <t>29301001-0196</t>
  </si>
  <si>
    <t>CABEZAL DE BORRADO - EQUIPO DE GRABACION - GASTO</t>
  </si>
  <si>
    <t>29301001-0197</t>
  </si>
  <si>
    <t>MECANISMO DE ENTRADA PARA EQUIPO DE GRABACION BETACAM</t>
  </si>
  <si>
    <t>29301001-0198</t>
  </si>
  <si>
    <t>ENGRANE DE LIMPIEZA - EQUIPO DE GRABACION</t>
  </si>
  <si>
    <t>29301001-0199</t>
  </si>
  <si>
    <t>CILINDRO DE ENSAMBLE - EQUIPO DE GRABACION</t>
  </si>
  <si>
    <t>29301001-0200</t>
  </si>
  <si>
    <t>MOTOR RIEL PARA BETACAM - EQUIPO DE GRABACION</t>
  </si>
  <si>
    <t>29301001-0201</t>
  </si>
  <si>
    <t>MOTOR TIPO CAPSTAN - EQUIPO DE GRABACION</t>
  </si>
  <si>
    <t>29301001-0202</t>
  </si>
  <si>
    <t>POTENCIOMETRO VARIABLE PARA EQUIPO DE GRABACION</t>
  </si>
  <si>
    <t>29301001-0203</t>
  </si>
  <si>
    <t>RESORTE DE TENSION - EQUIPO DE GRABACION</t>
  </si>
  <si>
    <t>29301001-0204</t>
  </si>
  <si>
    <t>GUIA PARA PASO DE CINTA - EQUIPO DE GRABACION</t>
  </si>
  <si>
    <t>29301001-0205</t>
  </si>
  <si>
    <t>TAMBOR PARA CABEZA DBH - EQUIPO DE GRABACION</t>
  </si>
  <si>
    <t>29301001-0206</t>
  </si>
  <si>
    <t>TAMBOR SUPERIOR PARA BETACAM - EQUIPO DE GRABACION</t>
  </si>
  <si>
    <t>29301001-0207</t>
  </si>
  <si>
    <t>UNIDAD DE FRENO EN S - EQUIPO DE GRABACION</t>
  </si>
  <si>
    <t>29301001-0208</t>
  </si>
  <si>
    <t>UNIDAD DE FRENO EN T - EQUIPO DE GRABACION</t>
  </si>
  <si>
    <t>29301001-0209</t>
  </si>
  <si>
    <t>VENTILADOR DE MESA - GASTO</t>
  </si>
  <si>
    <t>29301001-0210</t>
  </si>
  <si>
    <t>BASE PARA SOMBRILLA</t>
  </si>
  <si>
    <t>29301001-0211</t>
  </si>
  <si>
    <t>MESA PERIQUERA</t>
  </si>
  <si>
    <t>29301001-0212</t>
  </si>
  <si>
    <t>SOLERA DE 1" CAL. 1/8"</t>
  </si>
  <si>
    <t>29301001-0213</t>
  </si>
  <si>
    <t>CREDENZA (GASTO)</t>
  </si>
  <si>
    <t>29301001-0214</t>
  </si>
  <si>
    <t>CAJONERA DE 2 GAVETAS (GASTO)</t>
  </si>
  <si>
    <t>29301001-0215</t>
  </si>
  <si>
    <t>ACCESORIO PARA PUERTA DE LIBRERO (GASTO)</t>
  </si>
  <si>
    <t>29301001-0216</t>
  </si>
  <si>
    <t>ESCUADRA PARA ANAQUEL</t>
  </si>
  <si>
    <t>29301001-0217</t>
  </si>
  <si>
    <t>MINI SPLIT - GASTO</t>
  </si>
  <si>
    <t>29301001-0218</t>
  </si>
  <si>
    <t>REFRIGERADOR - GASTO</t>
  </si>
  <si>
    <t>29301001-0219</t>
  </si>
  <si>
    <t>DEMOSTAND</t>
  </si>
  <si>
    <t>29301001-0220</t>
  </si>
  <si>
    <t>29301001-0221</t>
  </si>
  <si>
    <t>MINI SPLIT 12000 BTU</t>
  </si>
  <si>
    <t>29301001-0222</t>
  </si>
  <si>
    <t>AIRE ACONDICIONADO DE 12000 BTUS (1 TONELADA) - GASTO</t>
  </si>
  <si>
    <t>29301001-0223</t>
  </si>
  <si>
    <t>CHAROLA PARA COPIADORA</t>
  </si>
  <si>
    <t>29301001-0224</t>
  </si>
  <si>
    <t>ESTACION DE TRABAJO - GASTO</t>
  </si>
  <si>
    <t>29301001-0225</t>
  </si>
  <si>
    <t>POSTE RANURADO PARA ENTREPAÑOS</t>
  </si>
  <si>
    <t>29301001-0226</t>
  </si>
  <si>
    <t>BUZON DE QUEJAS Y SUGERENCIAS - GASTO</t>
  </si>
  <si>
    <t>29301001-0227</t>
  </si>
  <si>
    <t>COMEDOR</t>
  </si>
  <si>
    <t>29301001-0228</t>
  </si>
  <si>
    <t>VITRINA</t>
  </si>
  <si>
    <t>29301001-0229</t>
  </si>
  <si>
    <t>CONJUNTO OPERATIVO - GASTO</t>
  </si>
  <si>
    <t>29301001-0230</t>
  </si>
  <si>
    <t>CARRO TERMOPLASTICO PARA VIDEO PROYECTOR</t>
  </si>
  <si>
    <t>29301001-0231</t>
  </si>
  <si>
    <t>CONGELADOR - GASTO</t>
  </si>
  <si>
    <t>29301001-0232</t>
  </si>
  <si>
    <t>MESA DE EXHIBICION</t>
  </si>
  <si>
    <t>29301001-0233</t>
  </si>
  <si>
    <t>CABALLETE AGLOMERADO</t>
  </si>
  <si>
    <t>29301001-0234</t>
  </si>
  <si>
    <t>MESA DE ATENCION</t>
  </si>
  <si>
    <t>29301001-0235</t>
  </si>
  <si>
    <t>GABINETE PARA PANTALLA</t>
  </si>
  <si>
    <t>29301001-0236</t>
  </si>
  <si>
    <t>SILLA MDF</t>
  </si>
  <si>
    <t>29301001-0237</t>
  </si>
  <si>
    <t>REPISA DE AGLOMERADO</t>
  </si>
  <si>
    <t>29301001-0238</t>
  </si>
  <si>
    <t>CARRO MULTIUSOS</t>
  </si>
  <si>
    <t>29301001-0239</t>
  </si>
  <si>
    <t>CARRO DE HERRAMIENTAS</t>
  </si>
  <si>
    <t>29301001-0240</t>
  </si>
  <si>
    <t>PANTALLA CON TRIPIE P/VIDEO PROYECTOR</t>
  </si>
  <si>
    <t>29301001-0241</t>
  </si>
  <si>
    <t>MODULO DE COMPUTO</t>
  </si>
  <si>
    <t>29301001-0242</t>
  </si>
  <si>
    <t>LAVADORA AUTOMATICA</t>
  </si>
  <si>
    <t>29301001-0243</t>
  </si>
  <si>
    <t>ARCHIVERO METALICO DE 2 GAVETAS</t>
  </si>
  <si>
    <t>29301001-0244</t>
  </si>
  <si>
    <t>TANQUE DE GAS ESTACIONARIO</t>
  </si>
  <si>
    <t>29301001-0245</t>
  </si>
  <si>
    <t>BASE P/TROMPETA</t>
  </si>
  <si>
    <t>29301001-0246</t>
  </si>
  <si>
    <t>CABLE DUPLEX</t>
  </si>
  <si>
    <t>29301001-0247</t>
  </si>
  <si>
    <t>SOPORTE PARA EXTINTOR</t>
  </si>
  <si>
    <t>29301001-0248</t>
  </si>
  <si>
    <t>VIDEOPROYECTOR 3000 LUM ( GASTO )</t>
  </si>
  <si>
    <t>29301001-0249</t>
  </si>
  <si>
    <t>BOTARGA INFLABLE</t>
  </si>
  <si>
    <t>29301001-0250</t>
  </si>
  <si>
    <t>CAJA METALICA PORTA LLAVES</t>
  </si>
  <si>
    <t>29301001-0251</t>
  </si>
  <si>
    <t>SOLERA DE 2" CAL. 1/8" (TRAMO DE 6 M.)</t>
  </si>
  <si>
    <t>29301001-0252</t>
  </si>
  <si>
    <t>SILLA ALTA TIPO CAJERO</t>
  </si>
  <si>
    <t>29301001-0253</t>
  </si>
  <si>
    <t>REPRODUCTOR DE MUSICA</t>
  </si>
  <si>
    <t>29301001-0254</t>
  </si>
  <si>
    <t>BUTACA TIPO AUDITORIO - GASTO</t>
  </si>
  <si>
    <t>29301001-0255</t>
  </si>
  <si>
    <t>DVR SALIDA DE AUDIO VGA, HDMI GRABACION DE 1TB  CAPACIDAD 4 CANALES</t>
  </si>
  <si>
    <t>29301001-0256</t>
  </si>
  <si>
    <t>DVR SALIDA DE AUDIO VGA, HDMI GRABACION DE 1TB  CAPACIDAD 16 CANALES</t>
  </si>
  <si>
    <t>29301001-0257</t>
  </si>
  <si>
    <t>PODIUM</t>
  </si>
  <si>
    <t>29301001-0258</t>
  </si>
  <si>
    <t>ESTABILIZADOR DE CAMARA</t>
  </si>
  <si>
    <t>29301001-0259</t>
  </si>
  <si>
    <t>MONITOR DE AUDIO</t>
  </si>
  <si>
    <t>29301001-0260</t>
  </si>
  <si>
    <t>CONECTOR 32 A, 3PINA + 1NC 110 VCA 50/60 HZ</t>
  </si>
  <si>
    <t>29301001-0261</t>
  </si>
  <si>
    <t>CAJA DE CONTROL PARA MOTOR SUMERGIBLE 3HP, BIFASICO 220V, 1 FASE</t>
  </si>
  <si>
    <t>29301001-0262</t>
  </si>
  <si>
    <t>TRIPIE P/GABINETE ACUSTICO</t>
  </si>
  <si>
    <t>29301001-0263</t>
  </si>
  <si>
    <t>NICHO PARA BANDERA - GASTO</t>
  </si>
  <si>
    <t>29301001-0264</t>
  </si>
  <si>
    <t>HORNO ELECTRICO</t>
  </si>
  <si>
    <t>29301001-0265</t>
  </si>
  <si>
    <t>BUFETERA</t>
  </si>
  <si>
    <t>29301001-0266</t>
  </si>
  <si>
    <t>SILLA SEMIEJECUTIVA - GASTO</t>
  </si>
  <si>
    <t>29301001-0267</t>
  </si>
  <si>
    <t>DESPACHADOR DE BOLETOS TOMA TURNO</t>
  </si>
  <si>
    <t>29301001-0268</t>
  </si>
  <si>
    <t>MESA LATERAL</t>
  </si>
  <si>
    <t>29301001-0269</t>
  </si>
  <si>
    <t>SISTEMA DE CONTROL DE ACCESO</t>
  </si>
  <si>
    <t>29301001-0270</t>
  </si>
  <si>
    <t>DVR DE 16 CANALES</t>
  </si>
  <si>
    <t>29301001-0271</t>
  </si>
  <si>
    <t>BASE METALICA P/ROTAFOLIO</t>
  </si>
  <si>
    <t>29301001-0272</t>
  </si>
  <si>
    <t>DIVISION P/ARCHIVO DE METAL</t>
  </si>
  <si>
    <t>29301001-0273</t>
  </si>
  <si>
    <t>IMPRESORA TERMICA</t>
  </si>
  <si>
    <t>29301001-0274</t>
  </si>
  <si>
    <t>TRIPIE PORTA BANNER</t>
  </si>
  <si>
    <t>29301001-0275</t>
  </si>
  <si>
    <t>RELOJ CHECADOR DE HUELLA DIGITAL</t>
  </si>
  <si>
    <t>29301001-0276</t>
  </si>
  <si>
    <t>MESA DE COMEDOR</t>
  </si>
  <si>
    <t>29301001-0277</t>
  </si>
  <si>
    <t>BOCINA CON MODULO DE VOZ SISTEMA DE TURNO</t>
  </si>
  <si>
    <t>29301001-0278</t>
  </si>
  <si>
    <t>BARRA PLEGABLE P/COCINA</t>
  </si>
  <si>
    <t>29301001-0279</t>
  </si>
  <si>
    <t>MESA TIPO CAJON</t>
  </si>
  <si>
    <t>29301001-0280</t>
  </si>
  <si>
    <t>BOCINA</t>
  </si>
  <si>
    <t>29301001-0281</t>
  </si>
  <si>
    <t>BOTONERA PARA ASIGNACION DE TURNO CON CABLE PARA BOTONERAS</t>
  </si>
  <si>
    <t>29301001-0282</t>
  </si>
  <si>
    <t>LIMPIADORA DE CRISTAL WV PLUS DE KARCHER</t>
  </si>
  <si>
    <t>29301001-0283</t>
  </si>
  <si>
    <t>SET DE MANGO TELESCOPICO P/LIMPIAR VENTANAS</t>
  </si>
  <si>
    <t>29301001-0284</t>
  </si>
  <si>
    <t>EXTRACTOR DE AIRE</t>
  </si>
  <si>
    <t>29301001-0285</t>
  </si>
  <si>
    <t>GABINETE ALTO C/5 ENTREPAÑOS - GASTO</t>
  </si>
  <si>
    <t>29301001-0286</t>
  </si>
  <si>
    <t>GABINETE P/MONTAJE DE SWITCH</t>
  </si>
  <si>
    <t>29301001-0287</t>
  </si>
  <si>
    <t>SOPORTE DE ACERO P/LECTORES DE RECONOCIMIENTO FACIAL</t>
  </si>
  <si>
    <t>29301001-0288</t>
  </si>
  <si>
    <t>CAMARA IP T/DOMO, 8 MEGAPIXELES P/CCTV, WDR REAL, LENTE DE 2.8 MM, ANGULO DE VISION 105 °</t>
  </si>
  <si>
    <t>29301001-0289</t>
  </si>
  <si>
    <t>SILLON SECRETARIAL DE RESPALDO MEDIO</t>
  </si>
  <si>
    <t>29301001-0290</t>
  </si>
  <si>
    <t>CABEZAL P/TRIPIE</t>
  </si>
  <si>
    <t>29301001-0291</t>
  </si>
  <si>
    <t>TANQUE DE GAS PROPANO</t>
  </si>
  <si>
    <t>29301001-0292</t>
  </si>
  <si>
    <t>PALETA ABATIBLE P/SILLAS</t>
  </si>
  <si>
    <t>29301001-0293</t>
  </si>
  <si>
    <t>CAJA P/RESGUARDO DE CREDENCIALES</t>
  </si>
  <si>
    <t>29301001-0294</t>
  </si>
  <si>
    <t>CAJA TRANSPORTADORA EQUIPO DE COMPUTO</t>
  </si>
  <si>
    <t>29301001-0295</t>
  </si>
  <si>
    <t>CAJA TRANSPORTADORA EQUIPO DE ELECTRONICO</t>
  </si>
  <si>
    <t>29301001-0296</t>
  </si>
  <si>
    <t>TROMPETA SONORA</t>
  </si>
  <si>
    <t>29301001-0297</t>
  </si>
  <si>
    <t>BANNER TIPO ROLL UP</t>
  </si>
  <si>
    <t>29301001-0298</t>
  </si>
  <si>
    <t>VITRINA DE CORCHO P/DOCUMENTOS TIPO ESTRADO</t>
  </si>
  <si>
    <t>29301001-0299</t>
  </si>
  <si>
    <t>SOFA  3 PLAZAS - GASTO</t>
  </si>
  <si>
    <t>29301001-0300</t>
  </si>
  <si>
    <t>TRIPIE RETRACTIL P/TERMOMETRO</t>
  </si>
  <si>
    <t>29301001-0301</t>
  </si>
  <si>
    <t>PURIFICADOR DE AIRE</t>
  </si>
  <si>
    <t>29301001-0302</t>
  </si>
  <si>
    <t>EQUIPO DE DESINFECCION DE HUMO</t>
  </si>
  <si>
    <t>29301001-0303</t>
  </si>
  <si>
    <t>ALTAVOZ PARA SONIDO DISTRIBUIDO</t>
  </si>
  <si>
    <t>29301001-0304</t>
  </si>
  <si>
    <t>BAFLE</t>
  </si>
  <si>
    <t>29301001-0305</t>
  </si>
  <si>
    <t>RESPALDO PARA TOMA DE FOTOGRAFIA</t>
  </si>
  <si>
    <t>29301001-0306</t>
  </si>
  <si>
    <t>TIENDA P/CAMPAÑA - GASTO</t>
  </si>
  <si>
    <t>29301001-0307</t>
  </si>
  <si>
    <t>MICROSCOPIO DIGITAL PORTATIL DE ESCRITORIO LCD</t>
  </si>
  <si>
    <t>29301001-0308</t>
  </si>
  <si>
    <t>PROTECTOR DE TERMOSTATO</t>
  </si>
  <si>
    <t>29301001-0309</t>
  </si>
  <si>
    <t>BASE DE 5 PUNTAS-REPUESTO SILA</t>
  </si>
  <si>
    <t>29301001-0310</t>
  </si>
  <si>
    <t>SOFA CAMA - GASTO</t>
  </si>
  <si>
    <t>29301001-0311</t>
  </si>
  <si>
    <t>ENTREPAÑO PARA CREDENZA</t>
  </si>
  <si>
    <t>29301001-0312</t>
  </si>
  <si>
    <t>FALDON</t>
  </si>
  <si>
    <t>29301001-0313</t>
  </si>
  <si>
    <t>LOOKER VERTICAL 4 CASILLEROS</t>
  </si>
  <si>
    <t>29301001-0315</t>
  </si>
  <si>
    <t>TELEVISION</t>
  </si>
  <si>
    <t>29301001-0316</t>
  </si>
  <si>
    <t>SOPORTE PARA TV</t>
  </si>
  <si>
    <t>29301001-0317</t>
  </si>
  <si>
    <t>PLACA DE MONTAJE PARA CAMARA</t>
  </si>
  <si>
    <t>29301001-0318</t>
  </si>
  <si>
    <t>KIT DE CONTROL DE LENTES</t>
  </si>
  <si>
    <t>29301001-0319</t>
  </si>
  <si>
    <t>TRIPIE PARA CAMARA</t>
  </si>
  <si>
    <t>29301001-0320</t>
  </si>
  <si>
    <t>TRANSMISOR DE BOLSILLO</t>
  </si>
  <si>
    <t>29301001-0321</t>
  </si>
  <si>
    <t>TARJETA DE ENTRADA DUAL SDI</t>
  </si>
  <si>
    <t>29301001-0322</t>
  </si>
  <si>
    <t>VIDEO-PORTERO</t>
  </si>
  <si>
    <t>29301001-0323</t>
  </si>
  <si>
    <t>MALETIN P/VIDEOPROYECTOR</t>
  </si>
  <si>
    <t>29301001-0324</t>
  </si>
  <si>
    <t>BANCA DE ESPERA DE 4 PLAZAS</t>
  </si>
  <si>
    <t>29301001-0325</t>
  </si>
  <si>
    <t>SILLON DE UNA PLAZA</t>
  </si>
  <si>
    <t>29301001-0326</t>
  </si>
  <si>
    <t>DVR DE 4 CANALES</t>
  </si>
  <si>
    <t>29301001-0327</t>
  </si>
  <si>
    <t>MELETIN P/MEZCLADORA DE SONIDO</t>
  </si>
  <si>
    <t>29301001-0328</t>
  </si>
  <si>
    <t>MODULO P/VALVULA DE EXPANSION O CONTROL</t>
  </si>
  <si>
    <t>29301001-0329</t>
  </si>
  <si>
    <t>PIEDRA DESECANTE</t>
  </si>
  <si>
    <t>29301001-0330</t>
  </si>
  <si>
    <t>FILTRO PARA PURIFICADOR DE AIRE</t>
  </si>
  <si>
    <t>29301001-0331</t>
  </si>
  <si>
    <t>PARED GRAFICA PLEGABLE TIPO ARAÑA</t>
  </si>
  <si>
    <t>29301001-0332</t>
  </si>
  <si>
    <t>DISPENSADOR DE VASOS DE PAPEL (CONO)</t>
  </si>
  <si>
    <t>29301001-0333</t>
  </si>
  <si>
    <t>PEDESTAL PARA TERMOMETRO DE PARED</t>
  </si>
  <si>
    <t>29301001-0334</t>
  </si>
  <si>
    <t>CILINDRO PARA GAS LP</t>
  </si>
  <si>
    <t>29301001-0335</t>
  </si>
  <si>
    <t>ATRIL</t>
  </si>
  <si>
    <t>29301001-0336</t>
  </si>
  <si>
    <t>PROTECTOR Y GUARDA MOTOR</t>
  </si>
  <si>
    <t>29301001-0337</t>
  </si>
  <si>
    <t>ARCHIVERO DE SEGURIDAD CONTRA FUEGO</t>
  </si>
  <si>
    <t>29301001-0338</t>
  </si>
  <si>
    <t>LLANTA PARA SILLA DE RUEDAS</t>
  </si>
  <si>
    <t>29301001-0339</t>
  </si>
  <si>
    <t>VENTILADOR PORTATIL USB</t>
  </si>
  <si>
    <t>29301001-0340</t>
  </si>
  <si>
    <t>FUNDA PARA BAFLE</t>
  </si>
  <si>
    <t>29301001-0341</t>
  </si>
  <si>
    <t>FUNDA PARA CONSOLA</t>
  </si>
  <si>
    <t>29301001-0342</t>
  </si>
  <si>
    <t>CARRITO DE CARGA PLEGABLE</t>
  </si>
  <si>
    <t>29301001-0343</t>
  </si>
  <si>
    <t>MUEBLE P/BUZON DE QUEJAS Y SUGERENCIAS (ESTRUCTURA)</t>
  </si>
  <si>
    <t>29301001-0344</t>
  </si>
  <si>
    <t>KIT DE FOTOGRAFIA</t>
  </si>
  <si>
    <t>29301001-0345</t>
  </si>
  <si>
    <t>SISTEMA DE GRABACION</t>
  </si>
  <si>
    <t>29301001-0347</t>
  </si>
  <si>
    <t>KIT HOUSING PARA CAMARA</t>
  </si>
  <si>
    <t>29301001-0348</t>
  </si>
  <si>
    <t>FUNDA PARA SILLA</t>
  </si>
  <si>
    <t>29301001-0349</t>
  </si>
  <si>
    <t>PROYECTOR DE HOLOGRAMA 3D</t>
  </si>
  <si>
    <t>29301001-0350</t>
  </si>
  <si>
    <t>COFRE DE SEGURIDAD</t>
  </si>
  <si>
    <t>29301001-0351</t>
  </si>
  <si>
    <t>GABINETE DE METAL P/PROTECCIÓN DE CÁMARA TIPO BALA (HOUSING)</t>
  </si>
  <si>
    <t>29301001-0352</t>
  </si>
  <si>
    <t>PROTECCIÓN FABRICADA P/CÁMARA OJO DE PEZ A MEDIDA</t>
  </si>
  <si>
    <t>29301001-0354</t>
  </si>
  <si>
    <t>MURO DESPLEGABLE</t>
  </si>
  <si>
    <t>29301001-0355</t>
  </si>
  <si>
    <t>REPISA</t>
  </si>
  <si>
    <t>29301001-0356</t>
  </si>
  <si>
    <t>ASIENTO INTELIGENTE</t>
  </si>
  <si>
    <t>29301001-0357</t>
  </si>
  <si>
    <t>MAQUINA PARA COCER</t>
  </si>
  <si>
    <t>29301001-0358</t>
  </si>
  <si>
    <t>DESPACHADOR DE CONOS</t>
  </si>
  <si>
    <t>29301001-0359</t>
  </si>
  <si>
    <t>BARRA DE COMEDOR</t>
  </si>
  <si>
    <t>29301001-0360</t>
  </si>
  <si>
    <t>MANIQUI CON PULMONES PARA RCP</t>
  </si>
  <si>
    <t>29301001-0361</t>
  </si>
  <si>
    <t>REGATON</t>
  </si>
  <si>
    <t>29301001-0362</t>
  </si>
  <si>
    <t>ARMARIO</t>
  </si>
  <si>
    <t>29301001-0363</t>
  </si>
  <si>
    <t>ESQUINERO</t>
  </si>
  <si>
    <t>29301001-0364</t>
  </si>
  <si>
    <t>BASE</t>
  </si>
  <si>
    <t>29301001-0365</t>
  </si>
  <si>
    <t>MESA</t>
  </si>
  <si>
    <t>29301001-0366</t>
  </si>
  <si>
    <t>ECUALIZADOR</t>
  </si>
  <si>
    <t>29301001-0367</t>
  </si>
  <si>
    <t>PLANCHA</t>
  </si>
  <si>
    <t>29301001-0368</t>
  </si>
  <si>
    <t>FILTRO PARA LENTE</t>
  </si>
  <si>
    <t>29301001-0369</t>
  </si>
  <si>
    <t>RADIOCOMUNICADOR</t>
  </si>
  <si>
    <t>29301001-0370</t>
  </si>
  <si>
    <t>KIT DE ILUMINACION</t>
  </si>
  <si>
    <t>29301001-0371</t>
  </si>
  <si>
    <t>SILLA</t>
  </si>
  <si>
    <t>29301001-0372</t>
  </si>
  <si>
    <t>CONTADOR DE BILLETES</t>
  </si>
  <si>
    <t>29301001-0373</t>
  </si>
  <si>
    <t>SOPORTE PARA PANTALLA</t>
  </si>
  <si>
    <t>29301001-0374</t>
  </si>
  <si>
    <t>29301001-0375</t>
  </si>
  <si>
    <t>SILLON</t>
  </si>
  <si>
    <t>29301001-0377</t>
  </si>
  <si>
    <t>GAVETA</t>
  </si>
  <si>
    <t>29301001-0378</t>
  </si>
  <si>
    <t>LATERAL PARA ESCRITORIO</t>
  </si>
  <si>
    <t>29301001-0380</t>
  </si>
  <si>
    <t>PUERTA</t>
  </si>
  <si>
    <t>29400001-0001</t>
  </si>
  <si>
    <t>CONSUMIBLE-29401</t>
  </si>
  <si>
    <t>29400003-0001</t>
  </si>
  <si>
    <t>CONCENTRADORES PARA REDES DE MICROCOMPUTADORAS</t>
  </si>
  <si>
    <t>29400006-0001</t>
  </si>
  <si>
    <t>FILTRO P/COMPUTADORA</t>
  </si>
  <si>
    <t>29400007-0001</t>
  </si>
  <si>
    <t>FUENTE DE PODER PARA C.P.U. (INTERNA)</t>
  </si>
  <si>
    <t>29400009-0001</t>
  </si>
  <si>
    <t>CABLE DE PODER DE PC</t>
  </si>
  <si>
    <t>29400009-0002</t>
  </si>
  <si>
    <t>CABLE PARA REDES UTP 4 PARES</t>
  </si>
  <si>
    <t>29400009-0003</t>
  </si>
  <si>
    <t>CONECTOR HUB DE 16 PUERTOS CNET</t>
  </si>
  <si>
    <t>29400009-0004</t>
  </si>
  <si>
    <t>CONECTOR RJ-45 4 PARES P/REDES</t>
  </si>
  <si>
    <t>29400009-0006</t>
  </si>
  <si>
    <t>CABLE PARALELO DE 3 MTS.</t>
  </si>
  <si>
    <t>29400009-0007</t>
  </si>
  <si>
    <t>CABLE PARALELO DE 7 MTS.</t>
  </si>
  <si>
    <t>29400009-0008</t>
  </si>
  <si>
    <t>CABLE PARALELO DE 2 MTS.</t>
  </si>
  <si>
    <t>29400009-0009</t>
  </si>
  <si>
    <t>CABLE PARALELO DE 4 MTS.</t>
  </si>
  <si>
    <t>29400009-0010</t>
  </si>
  <si>
    <t>CABLE PLANO INT. P/3 DISPOSITIVOS IDE</t>
  </si>
  <si>
    <t>29400009-0012</t>
  </si>
  <si>
    <t>CONECTOR DB25 HEMBRA</t>
  </si>
  <si>
    <t>29400009-0013</t>
  </si>
  <si>
    <t>CONECTOR DB25 MACHO</t>
  </si>
  <si>
    <t>29400009-0018</t>
  </si>
  <si>
    <t>CONECTOR PARA COMPUTADORA</t>
  </si>
  <si>
    <t>29400009-0019</t>
  </si>
  <si>
    <t>CONVERTIDOR P/TECLADO</t>
  </si>
  <si>
    <t>29400009-0020</t>
  </si>
  <si>
    <t>COPLE TELEFONICO P/COMPUTADORA</t>
  </si>
  <si>
    <t>29400009-0022</t>
  </si>
  <si>
    <t>KIT DE 8MB P/VECTTRS VL SERIES</t>
  </si>
  <si>
    <t>29400009-0030</t>
  </si>
  <si>
    <t>BOCINAS PARA COMPUTADORA</t>
  </si>
  <si>
    <t>29400009-0032</t>
  </si>
  <si>
    <t>ADAPTADOR JAZZ</t>
  </si>
  <si>
    <t>29400009-0034</t>
  </si>
  <si>
    <t>CABLE PARALELO DE  8 MTS.</t>
  </si>
  <si>
    <t>29400009-0035</t>
  </si>
  <si>
    <t>CABLE PARALELO DE 10 MTS.</t>
  </si>
  <si>
    <t>29400009-0036</t>
  </si>
  <si>
    <t>CONECTOR DB15 HEMBRA</t>
  </si>
  <si>
    <t>29400009-0038</t>
  </si>
  <si>
    <t>BOBINA DE CABLE UTP (REDES)</t>
  </si>
  <si>
    <t>29400009-0039</t>
  </si>
  <si>
    <t>CABLE PANDUIT (REDES)</t>
  </si>
  <si>
    <t>29400009-0042</t>
  </si>
  <si>
    <t>JACKS (CONECTORES DE REDES)</t>
  </si>
  <si>
    <t>29400009-0044</t>
  </si>
  <si>
    <t>KIT DE MANTENIMIENTO PARA IMPRESORA</t>
  </si>
  <si>
    <t>29400009-0045</t>
  </si>
  <si>
    <t>CABLE USB A/B 1.8 MTS.</t>
  </si>
  <si>
    <t>29400009-0048</t>
  </si>
  <si>
    <t>USB MINIHUB</t>
  </si>
  <si>
    <t>29400009-0049</t>
  </si>
  <si>
    <t>ARNES MACHO (CABLE DE CONECCION DE COMPUTO)</t>
  </si>
  <si>
    <t>29400009-0050</t>
  </si>
  <si>
    <t>USB BLUETOOTH</t>
  </si>
  <si>
    <t>29400009-0052</t>
  </si>
  <si>
    <t>LAMPARA DE EXPOSICION NP 8766545</t>
  </si>
  <si>
    <t>29400009-0053</t>
  </si>
  <si>
    <t>ESTUCHE DE IMAGING GUIDES NP 1564418</t>
  </si>
  <si>
    <t>29400009-0054</t>
  </si>
  <si>
    <t>CONVERTIDOR USB A PS/2</t>
  </si>
  <si>
    <t>29400009-0055</t>
  </si>
  <si>
    <t>CONECTOR JACKS</t>
  </si>
  <si>
    <t>29400009-0056</t>
  </si>
  <si>
    <t>HERRAMIENTA DE INSERCION (IMPACTO)</t>
  </si>
  <si>
    <t>29400009-0062</t>
  </si>
  <si>
    <t>KIT DE MANTENIMIENTO PARA IMPRESORA XEROX DOCU PRINT N2125, N° DE PARTE 108R328</t>
  </si>
  <si>
    <t>29400009-0064</t>
  </si>
  <si>
    <t>CARCASA PARA DISCO DURO IDE Y SATA</t>
  </si>
  <si>
    <t>29400009-0068</t>
  </si>
  <si>
    <t>KIT DE MANTENIMIENTO PARA IMPRESORA LASERJET 2420 N. PARTE H3980 60001</t>
  </si>
  <si>
    <t>29400009-0071</t>
  </si>
  <si>
    <t>KIT DE MANTENIMIENTO PARA ESCANER</t>
  </si>
  <si>
    <t>29400013-0018</t>
  </si>
  <si>
    <t>DIMM DE MEMORIA DE 128 MB.</t>
  </si>
  <si>
    <t>29400013-0019</t>
  </si>
  <si>
    <t>DIMM DE MEMORIA DE 256 MB</t>
  </si>
  <si>
    <t>29400013-0020</t>
  </si>
  <si>
    <t>DIMM DE MEMORIA DE 512 MB</t>
  </si>
  <si>
    <t>29400013-0021</t>
  </si>
  <si>
    <t>MODULO DE MEMORIA DE 512 MB</t>
  </si>
  <si>
    <t>29400013-0023</t>
  </si>
  <si>
    <t>MODULO DE MEMORIA DE 1 GB</t>
  </si>
  <si>
    <t>29400013-0027</t>
  </si>
  <si>
    <t>MEMORIA FLASH USB DE 2 GB</t>
  </si>
  <si>
    <t>29400013-0028</t>
  </si>
  <si>
    <t>PROGRAMADOR DE MICROCONTROLADORES</t>
  </si>
  <si>
    <t>29400013-0029</t>
  </si>
  <si>
    <t>MODULO DE MEMORIA RAM 2 GB</t>
  </si>
  <si>
    <t>29400013-0030</t>
  </si>
  <si>
    <t>MEMORIA FLASH USB DE 4 GB</t>
  </si>
  <si>
    <t>29400013-0031</t>
  </si>
  <si>
    <t>MEMORIA FLASH USB DE 8 GB</t>
  </si>
  <si>
    <t>29400013-0032</t>
  </si>
  <si>
    <t>MEMORIA FLASH USB DE 16 GB</t>
  </si>
  <si>
    <t>29400013-0033</t>
  </si>
  <si>
    <t>MEMORIA USB DE 32 GB</t>
  </si>
  <si>
    <t>29400013-0035</t>
  </si>
  <si>
    <t>ETIQUETA DE ALMACENAMIENTO RFID (CON MICROCHIP)</t>
  </si>
  <si>
    <t>29400013-0037</t>
  </si>
  <si>
    <t>"DIMM DE MEMORIA DDR2 DE 2GB 240 PINES 667 MHZ"</t>
  </si>
  <si>
    <t>29400013-0038</t>
  </si>
  <si>
    <t>"DIMM DE MEMORIA DDR2 DE 2GB PC2-6400 800 MHZ DC7800"</t>
  </si>
  <si>
    <t>29400013-0039</t>
  </si>
  <si>
    <t>"DIMM DE MEMORIA DDR2 DE 2GB 800 MHZ"</t>
  </si>
  <si>
    <t>29400013-0040</t>
  </si>
  <si>
    <t>DIMM DE MEMORIA DDR2 DE 2GB PC2-6400 800 MHZ DC7900</t>
  </si>
  <si>
    <t>29400014-0002</t>
  </si>
  <si>
    <t>MONITOR A COLOR ULTRA SCAN 14 X E</t>
  </si>
  <si>
    <t>29400014-0009</t>
  </si>
  <si>
    <t>MONITOR PARA EQUIPO DE COMPUTO</t>
  </si>
  <si>
    <t>29400014-0014</t>
  </si>
  <si>
    <t>BASE PARA MONITOR</t>
  </si>
  <si>
    <t>29400014-0019</t>
  </si>
  <si>
    <t>BASE PARA LAPTOP</t>
  </si>
  <si>
    <t>29400015-0001</t>
  </si>
  <si>
    <t>29400015-0002</t>
  </si>
  <si>
    <t>MOUSE P/EVEREST</t>
  </si>
  <si>
    <t>29400015-0003</t>
  </si>
  <si>
    <t>MOUSE OPTICO INALAMBRICO</t>
  </si>
  <si>
    <t>29400015-0004</t>
  </si>
  <si>
    <t>MOUSE OPTICO</t>
  </si>
  <si>
    <t>29400015-0005</t>
  </si>
  <si>
    <t>29400015-0006</t>
  </si>
  <si>
    <t>29400015-0007</t>
  </si>
  <si>
    <t>APUNTADOR MOUSE INALAMBRICO</t>
  </si>
  <si>
    <t>29400016-0001</t>
  </si>
  <si>
    <t>CABLE P/MULTIPLEXOR</t>
  </si>
  <si>
    <t>29400016-0003</t>
  </si>
  <si>
    <t>ADAPTADOR TIPO "Y"</t>
  </si>
  <si>
    <t>29400017-0001</t>
  </si>
  <si>
    <t>MULTIPLEXOR PARA IMPRESORA</t>
  </si>
  <si>
    <t>29400018-0001</t>
  </si>
  <si>
    <t>PANTALLA ANTIRREFLEJANTE</t>
  </si>
  <si>
    <t>29400021-0001</t>
  </si>
  <si>
    <t>PROBADOR DE CABLEADO DE REDES DE COMPUTO</t>
  </si>
  <si>
    <t>29400022-0001</t>
  </si>
  <si>
    <t>RODILLO BACK UP ROLLER PARA IMPRESORA LASER, OKIDATA OKIPAGE 10E  NP.3PB4083-6064P002</t>
  </si>
  <si>
    <t>29400022-0002</t>
  </si>
  <si>
    <t>ENGRANE IDLE GEAR P/IMPRESORA LASER OKIDATA, OKIPAGE 10E NP. 40778101</t>
  </si>
  <si>
    <t>29400023-0003</t>
  </si>
  <si>
    <t>MICROFONO PARA COMPUTADORA</t>
  </si>
  <si>
    <t>29400023-0005</t>
  </si>
  <si>
    <t>FUSOR PARA IMPRESORA HP 1300</t>
  </si>
  <si>
    <t>29400023-0006</t>
  </si>
  <si>
    <t>FUSOR PARA IMPRESORA HP 2400</t>
  </si>
  <si>
    <t>29400023-0009</t>
  </si>
  <si>
    <t>TRACKPAD</t>
  </si>
  <si>
    <t>29400024-0001</t>
  </si>
  <si>
    <t>TARJETA PCI DE PUERTOS PARALELO</t>
  </si>
  <si>
    <t>29400025-0001</t>
  </si>
  <si>
    <t>TARJETA DE SONIDO</t>
  </si>
  <si>
    <t>29400025-0003</t>
  </si>
  <si>
    <t>TARJETA DE VIDEO - GASTO</t>
  </si>
  <si>
    <t>29400025-0010</t>
  </si>
  <si>
    <t>TARJETA DE MEMORIA PARA CAMARA DIGITAL</t>
  </si>
  <si>
    <t>29400025-0015</t>
  </si>
  <si>
    <t>TARJETA SERIAL HWIC-8A</t>
  </si>
  <si>
    <t>29400025-0016</t>
  </si>
  <si>
    <t>TARJETA SERIAL HWIC-16A</t>
  </si>
  <si>
    <t>29400027-0001</t>
  </si>
  <si>
    <t>TECLADO DE AMPLIFICACION ESPECIAL</t>
  </si>
  <si>
    <t>29400027-0002</t>
  </si>
  <si>
    <t>TECLADO PARA GENERADOR DE CARACTERES (PARA P.C.)</t>
  </si>
  <si>
    <t>29400027-0003</t>
  </si>
  <si>
    <t>TECLADO PARA CONMUTADOR</t>
  </si>
  <si>
    <t>29400027-0015</t>
  </si>
  <si>
    <t>TECLADO USB</t>
  </si>
  <si>
    <t>29400028-0001</t>
  </si>
  <si>
    <t>CAMPANA RG-6</t>
  </si>
  <si>
    <t>29400029-0001</t>
  </si>
  <si>
    <t>DRIVE</t>
  </si>
  <si>
    <t>29400030-0002</t>
  </si>
  <si>
    <t>CINTA DE RESPALDO DDS-4 40 GB</t>
  </si>
  <si>
    <t>29400031-0001</t>
  </si>
  <si>
    <t>UNIDAD DE TAMBOR PARA IMPRESORA OKIPAGE 10/12</t>
  </si>
  <si>
    <t>29400032-0001</t>
  </si>
  <si>
    <t>UNIDAD LECTORA DE C.D.</t>
  </si>
  <si>
    <t>29400032-0002</t>
  </si>
  <si>
    <t>UNIDAD LECTORA DISCO FLEXIBLE 3.5"</t>
  </si>
  <si>
    <t>29400032-0003</t>
  </si>
  <si>
    <t>QUEMADOR INTERNO</t>
  </si>
  <si>
    <t>29400032-0004</t>
  </si>
  <si>
    <t>UNIDAD LECTORA Y/O GRABADORA DE DISCO COMPACTO PARA MICROCOMPUTADO</t>
  </si>
  <si>
    <t>29400032-0005</t>
  </si>
  <si>
    <t>UNIDAD EXTERNA DE DVD R/W</t>
  </si>
  <si>
    <t>29400032-0007</t>
  </si>
  <si>
    <t>DISCO EXTERNO DE 2.5", USB, 250 GB</t>
  </si>
  <si>
    <t>29400032-0008</t>
  </si>
  <si>
    <t>UNIDAD GRABADORA INTERNA DE CD</t>
  </si>
  <si>
    <t>29400033-0001</t>
  </si>
  <si>
    <t>VENTILADOR PARA UNIDAD CENTRAL DE PROCESO</t>
  </si>
  <si>
    <t>29401001-0001</t>
  </si>
  <si>
    <t>KIT DE CONSUMIBLE</t>
  </si>
  <si>
    <t>29401001-0002</t>
  </si>
  <si>
    <t>TOALLA PARA LIMPIEZA DE RODILLOS</t>
  </si>
  <si>
    <t>29401001-0003</t>
  </si>
  <si>
    <t>MODULO GENERADOR DE REFERENCIA Y SEÑALES DE PRUEBA</t>
  </si>
  <si>
    <t>29401001-0004</t>
  </si>
  <si>
    <t>MODULO GENERADOR DE ANALOGICO Y TRINIVEL</t>
  </si>
  <si>
    <t>29401001-0005</t>
  </si>
  <si>
    <t>CABLE USB</t>
  </si>
  <si>
    <t>29401001-0006</t>
  </si>
  <si>
    <t>MICA PARA IPAD</t>
  </si>
  <si>
    <t>29401001-0007</t>
  </si>
  <si>
    <t>FUNDA PARA IPAD</t>
  </si>
  <si>
    <t>29401001-0008</t>
  </si>
  <si>
    <t>CONVERTIDOR TIPO F</t>
  </si>
  <si>
    <t>29401001-0009</t>
  </si>
  <si>
    <t>MALETA PARA LAPTOP</t>
  </si>
  <si>
    <t>29401001-0010</t>
  </si>
  <si>
    <t>CANDADO DE SEGURIDAD PARA EQUIPO DE COMPUTO</t>
  </si>
  <si>
    <t>29401001-0011</t>
  </si>
  <si>
    <t>PUERTO DE COMUNICACION</t>
  </si>
  <si>
    <t>29401001-0012</t>
  </si>
  <si>
    <t>TARJETA DE RED - GASTO</t>
  </si>
  <si>
    <t>29401001-0013</t>
  </si>
  <si>
    <t>DISCO DURO INTERNO - GASTO</t>
  </si>
  <si>
    <t>29401001-0014</t>
  </si>
  <si>
    <t>BATERIA PARA LAPTOP</t>
  </si>
  <si>
    <t>29401001-0015</t>
  </si>
  <si>
    <t>BANDA DE CARRO PARA PLOTTER</t>
  </si>
  <si>
    <t>29401001-0016</t>
  </si>
  <si>
    <t>TARJETA DE RED INALAMBRICA USB</t>
  </si>
  <si>
    <t>29401001-0017</t>
  </si>
  <si>
    <t>KIT DE MANTENIMIENTO PARA IMPRESORA HP CP3505 RM1-2763</t>
  </si>
  <si>
    <t>29401001-0018</t>
  </si>
  <si>
    <t>KIT DE MANTENIMIENTO PARA IMPRESORA XEROX PHASER 4510 108R00717</t>
  </si>
  <si>
    <t>29401001-0019</t>
  </si>
  <si>
    <t>MODULO DE MEMORIA DE 8 GB</t>
  </si>
  <si>
    <t>29401001-0021</t>
  </si>
  <si>
    <t>IMPRESORA DE INYECCION DE TINTA - GASTO</t>
  </si>
  <si>
    <t>29401001-0022</t>
  </si>
  <si>
    <t>LECTOR DE HUELLAS DIGITALES - GASTO</t>
  </si>
  <si>
    <t>29401001-0023</t>
  </si>
  <si>
    <t>CABLE DE VIDEO VGA MACHO-MACHO</t>
  </si>
  <si>
    <t>29401001-0025</t>
  </si>
  <si>
    <t>MODULO DE MEMORIA DE 4 GB</t>
  </si>
  <si>
    <t>29401001-0026</t>
  </si>
  <si>
    <t>FUSOR IMPRESORA HP LASER JET 2420</t>
  </si>
  <si>
    <t>29401001-0027</t>
  </si>
  <si>
    <t>FUSOR IMPRESORA XEROX PHASER 3428</t>
  </si>
  <si>
    <t>29401001-0028</t>
  </si>
  <si>
    <t>SWITCH RUTEADOR - GASTO</t>
  </si>
  <si>
    <t>29401001-0029</t>
  </si>
  <si>
    <t>MODULO DE TARJETA DE EXTENSION ELECTRONICA</t>
  </si>
  <si>
    <t>29401001-0030</t>
  </si>
  <si>
    <t>TARJETA DE EXTENSION ELECTRONICA</t>
  </si>
  <si>
    <t>29401001-0031</t>
  </si>
  <si>
    <t>FUENTE DE PODER PARA CHASIS</t>
  </si>
  <si>
    <t>29401001-0032</t>
  </si>
  <si>
    <t>FUENTE DE PODER PARA ROUTING</t>
  </si>
  <si>
    <t>29401001-0033</t>
  </si>
  <si>
    <t>MODULO DE SINCRONIA GENLOCK</t>
  </si>
  <si>
    <t>29401001-0034</t>
  </si>
  <si>
    <t>MODULO DE SINCRONIA TC</t>
  </si>
  <si>
    <t>29401001-0035</t>
  </si>
  <si>
    <t>MODULO GENERADOR DE SEÑALES DE AUDIO</t>
  </si>
  <si>
    <t>29401001-0036</t>
  </si>
  <si>
    <t>MODULO GENERADOR DE SEÑALES DE VIDEO</t>
  </si>
  <si>
    <t>29401001-0037</t>
  </si>
  <si>
    <t>TARJETA DE CONEXION</t>
  </si>
  <si>
    <t>29401001-0038</t>
  </si>
  <si>
    <t>TARJETA DE CONTROL REDUNDANTE</t>
  </si>
  <si>
    <t>29401001-0039</t>
  </si>
  <si>
    <t>TARJETA DE EXPANSION AUDIO AES/EBU</t>
  </si>
  <si>
    <t>29401001-0040</t>
  </si>
  <si>
    <t>TARJETA DE EXPANSION AUDIO ANALOGICO</t>
  </si>
  <si>
    <t>29401001-0041</t>
  </si>
  <si>
    <t>TARJETA DE VIDEO 32 ENTRADAS</t>
  </si>
  <si>
    <t>29401001-0042</t>
  </si>
  <si>
    <t>TARJETA DE VIDEO 32 SALIDAS</t>
  </si>
  <si>
    <t>29401001-0043</t>
  </si>
  <si>
    <t>TARJETA DE VIDEO MATRIX</t>
  </si>
  <si>
    <t>29401001-0044</t>
  </si>
  <si>
    <t>TARJETA PARA FRAME</t>
  </si>
  <si>
    <t>29401001-0045</t>
  </si>
  <si>
    <t>29401001-0046</t>
  </si>
  <si>
    <t>TARJETA LOGICA</t>
  </si>
  <si>
    <t>29401001-0047</t>
  </si>
  <si>
    <t>29401001-0048</t>
  </si>
  <si>
    <t>ESCANER DE CAMA PLANA - GASTO</t>
  </si>
  <si>
    <t>29401001-0049</t>
  </si>
  <si>
    <t>CARGADOR PARA LAPTOP - GASTO</t>
  </si>
  <si>
    <t>29401001-0050</t>
  </si>
  <si>
    <t>29401001-0051</t>
  </si>
  <si>
    <t>KIT DE MANTENIMIENTO IMPRESORA HP LASERJET 4250</t>
  </si>
  <si>
    <t>29401001-0052</t>
  </si>
  <si>
    <t>29401001-0053</t>
  </si>
  <si>
    <t>TARJETA DE CAPTURA DE VIDEO - GASTO</t>
  </si>
  <si>
    <t>29401001-0054</t>
  </si>
  <si>
    <t>PASTA TERMICA PARA PROCESADOR</t>
  </si>
  <si>
    <t>29401001-0055</t>
  </si>
  <si>
    <t>KIT MOUSE Y TECLADO USB</t>
  </si>
  <si>
    <t>29401001-0056</t>
  </si>
  <si>
    <t>CABLE DE VIDEO DB15 MACHO</t>
  </si>
  <si>
    <t>29401001-0057</t>
  </si>
  <si>
    <t>CABLE SATA PARA CONEXION DE DISCO DURO</t>
  </si>
  <si>
    <t>29401001-0058</t>
  </si>
  <si>
    <t>CONECTOR RJ11</t>
  </si>
  <si>
    <t>29401001-0059</t>
  </si>
  <si>
    <t>CONECTOR RJ9</t>
  </si>
  <si>
    <t>29401001-0060</t>
  </si>
  <si>
    <t>EXTENCION USB MACHO - MACHO</t>
  </si>
  <si>
    <t>29401001-0061</t>
  </si>
  <si>
    <t>BOCINAS 2.1 BLUETOOTH SUBWOOFER</t>
  </si>
  <si>
    <t>29401001-0062</t>
  </si>
  <si>
    <t>MONITOR LED DE 23 PULGADAS HD</t>
  </si>
  <si>
    <t>29401001-0063</t>
  </si>
  <si>
    <t>DISCO DURO EXTERNO DE 1T - GASTO</t>
  </si>
  <si>
    <t>29401001-0064</t>
  </si>
  <si>
    <t>BANDEJA CADDY PARA DISCO DURO - GASTO</t>
  </si>
  <si>
    <t>29401001-0065</t>
  </si>
  <si>
    <t>DIMM DDR3 A 1333 MHZ COMPATIBILIDAD DELL</t>
  </si>
  <si>
    <t>29401001-0066</t>
  </si>
  <si>
    <t>DIMM DDR3 A 1333 HHZ COMPATIBILIDAD HP</t>
  </si>
  <si>
    <t>29401001-0067</t>
  </si>
  <si>
    <t>EXTENSION USB MACHO - HEMBRA</t>
  </si>
  <si>
    <t>29401001-0068</t>
  </si>
  <si>
    <t>APPLE TV</t>
  </si>
  <si>
    <t>29401001-0069</t>
  </si>
  <si>
    <t>TARJETA DE PROXIMIDAD</t>
  </si>
  <si>
    <t>29401001-0070</t>
  </si>
  <si>
    <t>PROTECTOR DE PANTALLA ANTI-REFLEJANTE PARA IPAD</t>
  </si>
  <si>
    <t>29401001-0071</t>
  </si>
  <si>
    <t>CARCASA PARA MACBOOK</t>
  </si>
  <si>
    <t>29401001-0072</t>
  </si>
  <si>
    <t>FUNDA PARA MAC</t>
  </si>
  <si>
    <t>29401001-0073</t>
  </si>
  <si>
    <t>MULTIFUNCIONAL - GASTO</t>
  </si>
  <si>
    <t>29401001-0074</t>
  </si>
  <si>
    <t>IMPRESORA LASER - GASTO</t>
  </si>
  <si>
    <t>29401001-0075</t>
  </si>
  <si>
    <t>GPS - GASTO</t>
  </si>
  <si>
    <t>29401001-0076</t>
  </si>
  <si>
    <t>ESTUCHE RIGIDO PARA TRANSPORTAR EQUIPO DE COMPUTO</t>
  </si>
  <si>
    <t>29401001-0077</t>
  </si>
  <si>
    <t>DISPLAY PARA LAPTOP</t>
  </si>
  <si>
    <t>29401001-0078</t>
  </si>
  <si>
    <t>29401001-0079</t>
  </si>
  <si>
    <t>MEMORIA RAM DE 16 GB</t>
  </si>
  <si>
    <t>29401001-0080</t>
  </si>
  <si>
    <t>SWITCH 8 PUERTOS - GASTO</t>
  </si>
  <si>
    <t>29401001-0081</t>
  </si>
  <si>
    <t>FUSOR PARA IMPRESORA  KYOCERA-TASKALFA FK-475</t>
  </si>
  <si>
    <t>29401001-0082</t>
  </si>
  <si>
    <t>MOTOR DE AVANCE DE PAPEL PARA IMPRESORA</t>
  </si>
  <si>
    <t>29401001-0083</t>
  </si>
  <si>
    <t>MICRO SD 16 GB</t>
  </si>
  <si>
    <t>29401001-0084</t>
  </si>
  <si>
    <t>IMPRESORA DE MATRIZ - GASTO</t>
  </si>
  <si>
    <t>29401001-0085</t>
  </si>
  <si>
    <t>UÑA DE FUSOR</t>
  </si>
  <si>
    <t>29401001-0086</t>
  </si>
  <si>
    <t>RESORTE DE UÑA</t>
  </si>
  <si>
    <t>29401001-0087</t>
  </si>
  <si>
    <t>FOTOCONDUCTOR AF MP301</t>
  </si>
  <si>
    <t>29401001-0088</t>
  </si>
  <si>
    <t>SODIMM DDR2 PC2-5300 667MHz DE 2GB</t>
  </si>
  <si>
    <t>29401001-0089</t>
  </si>
  <si>
    <t>DDR DIMM PC3200 400MHz DE 1GB</t>
  </si>
  <si>
    <t>29401001-0090</t>
  </si>
  <si>
    <t>DDR2 PC2-5300 667MHz DE 2GB</t>
  </si>
  <si>
    <t>29401001-0091</t>
  </si>
  <si>
    <t>GOMA DE ALIMENTACION PARA IMPRESORA</t>
  </si>
  <si>
    <t>29401001-0092</t>
  </si>
  <si>
    <t>MEMORIA USB KINGSTON 8 GB</t>
  </si>
  <si>
    <t>29401001-0093</t>
  </si>
  <si>
    <t>TOKEN CRIPTOGRAFICO TIPO USB</t>
  </si>
  <si>
    <t>29401001-0094</t>
  </si>
  <si>
    <t>ADAPTADOR USB A RED ETHERNET</t>
  </si>
  <si>
    <t>29401001-0095</t>
  </si>
  <si>
    <t>RODILLO CALIENTE PARA FOTOCOPIADORA</t>
  </si>
  <si>
    <t>29401001-0096</t>
  </si>
  <si>
    <t>IMPRESORA MULTIFUNCIONAL - GASTO</t>
  </si>
  <si>
    <t>29401001-0097</t>
  </si>
  <si>
    <t>SWITCH SOHO - GASTO</t>
  </si>
  <si>
    <t>29401001-0098</t>
  </si>
  <si>
    <t>MICRO SD 8 GB</t>
  </si>
  <si>
    <t>29401001-0099</t>
  </si>
  <si>
    <t>CABLE UTP CON CONECTORES</t>
  </si>
  <si>
    <t>29401001-0100</t>
  </si>
  <si>
    <t>SWITCH 16 PUERTOS - GASTO</t>
  </si>
  <si>
    <t>29401001-0101</t>
  </si>
  <si>
    <t>PANEL DE INTERCONEXION MODULAR DE 24 PUERTOS</t>
  </si>
  <si>
    <t>29401001-0102</t>
  </si>
  <si>
    <t>ORGANIZADOR DE CABLES HORIZONTAL DE 2 UR</t>
  </si>
  <si>
    <t>29401001-0103</t>
  </si>
  <si>
    <t>EXTENCION PARA MONITOR VGA MACHO - MACHO</t>
  </si>
  <si>
    <t>29401001-0104</t>
  </si>
  <si>
    <t>DIVISOR VGA 8 PUERTOS</t>
  </si>
  <si>
    <t>29401001-0105</t>
  </si>
  <si>
    <t>DIVISOR VGA 2 VIAS</t>
  </si>
  <si>
    <t>29401001-0106</t>
  </si>
  <si>
    <t>DISCO DURO EXTERNO DE 2T - GASTO</t>
  </si>
  <si>
    <t>29401001-0107</t>
  </si>
  <si>
    <t>KIT DE MANTENIMIENTO KYOCERA TA-255 TK-477</t>
  </si>
  <si>
    <t>29401001-0108</t>
  </si>
  <si>
    <t>FUNDA PARA TABLET</t>
  </si>
  <si>
    <t>29401001-0109</t>
  </si>
  <si>
    <t>MEMORIA RAM DE 4 GB</t>
  </si>
  <si>
    <t>29401001-0110</t>
  </si>
  <si>
    <t>MICRO SD 32 GB</t>
  </si>
  <si>
    <t>29401001-0111</t>
  </si>
  <si>
    <t>SENSOR DE TEMPERATURA</t>
  </si>
  <si>
    <t>29401001-0112</t>
  </si>
  <si>
    <t>LECTOR DE MEMORIAS SD</t>
  </si>
  <si>
    <t>29401001-0113</t>
  </si>
  <si>
    <t>QUEMADOR DE BLU-RAY EXTERNO - GASTO</t>
  </si>
  <si>
    <t>29401001-0114</t>
  </si>
  <si>
    <t>PLUMA PARA DISPOSITIVOS MOBILES</t>
  </si>
  <si>
    <t>29401001-0115</t>
  </si>
  <si>
    <t>TARJETA DIGITALIZADORA</t>
  </si>
  <si>
    <t>29401001-0116</t>
  </si>
  <si>
    <t>MODEM PARA TRANSMISION DE DATOS GSM/GPRS - GASTO</t>
  </si>
  <si>
    <t>29401001-0117</t>
  </si>
  <si>
    <t>GUIA DE ENTRADA DE FUSOR</t>
  </si>
  <si>
    <t>29401001-0118</t>
  </si>
  <si>
    <t>SWITCH 5 PUERTOS - GASTO</t>
  </si>
  <si>
    <t>29401001-0119</t>
  </si>
  <si>
    <t>PLACA DE PRESION PARA IMPRESORA RICOH MP301</t>
  </si>
  <si>
    <t>29401001-0120</t>
  </si>
  <si>
    <t>CABLE DE ALIMENTACION CON CLAVIJA INTERLOCK</t>
  </si>
  <si>
    <t>29401001-0121</t>
  </si>
  <si>
    <t>RODILLO DE ARRASTRE DE PAPEL PARA IMPRESORA</t>
  </si>
  <si>
    <t>29401001-0122</t>
  </si>
  <si>
    <t>CABLE USB PARALELO</t>
  </si>
  <si>
    <t>29401001-0123</t>
  </si>
  <si>
    <t>TAMBOR PARA MULTIFUNCIONAL SHARP NP MX 560DR</t>
  </si>
  <si>
    <t>29401001-0124</t>
  </si>
  <si>
    <t>REVELADOR PARA MULTIFUNCIONAL SHARP NP MX 560NV</t>
  </si>
  <si>
    <t>29401001-0125</t>
  </si>
  <si>
    <t>KIT DE MANTENIMIENTO PARA IMPRESORA XEROX 109R00783</t>
  </si>
  <si>
    <t>29401001-0126</t>
  </si>
  <si>
    <t>CUCHILLA O NAVAJA DE LIMPIEZA PARA MULTIFUNCIONAL SHARP</t>
  </si>
  <si>
    <t>29401001-0127</t>
  </si>
  <si>
    <t>LECTOR DE TARJETAS 64 EN 1</t>
  </si>
  <si>
    <t>29401001-0128</t>
  </si>
  <si>
    <t>ADAPTADOR DE COMPUTADORA A TV</t>
  </si>
  <si>
    <t>29401001-0129</t>
  </si>
  <si>
    <t>ADAPTADOR DE VGA A RCA</t>
  </si>
  <si>
    <t>29401001-0130</t>
  </si>
  <si>
    <t>SELLO SEPARADOR DE HOJAS PARA FOTOCOPIADORA</t>
  </si>
  <si>
    <t>29401001-0131</t>
  </si>
  <si>
    <t>MICRO SD 64 GB</t>
  </si>
  <si>
    <t>29401001-0132</t>
  </si>
  <si>
    <t>BISAGRA PARA IMPRESORA</t>
  </si>
  <si>
    <t>29401001-0133</t>
  </si>
  <si>
    <t>CONVERTIDOR DE VGA A HDMI</t>
  </si>
  <si>
    <t>29401001-0134</t>
  </si>
  <si>
    <t>FUENTE DE PODER - GASTO</t>
  </si>
  <si>
    <t>29401001-0135</t>
  </si>
  <si>
    <t>MEMORIA USB DE 16 GB</t>
  </si>
  <si>
    <t>29401001-0136</t>
  </si>
  <si>
    <t>BOCINA BLUETOOTH</t>
  </si>
  <si>
    <t>29401001-0137</t>
  </si>
  <si>
    <t>CORDON PANDUIT 3 ft CATEGORIA 6 AZUL</t>
  </si>
  <si>
    <t>29401001-0138</t>
  </si>
  <si>
    <t>LECTOR DE TARJETAS DE MEMORIA PROFESIONAL USB 3.0 DUAL-SLOT (UDMA 7) LEXAR</t>
  </si>
  <si>
    <t>29401001-0139</t>
  </si>
  <si>
    <t>MEMORIA USB</t>
  </si>
  <si>
    <t>29401001-0140</t>
  </si>
  <si>
    <t>FIBRA OPTICA</t>
  </si>
  <si>
    <t>29401001-0141</t>
  </si>
  <si>
    <t>MODULO DE INTERCONEXION TRONCAL MTP/MPO - LC DE 12 FIBRAS OM3</t>
  </si>
  <si>
    <t>29401001-0142</t>
  </si>
  <si>
    <t>DISCO DURO EXTERNO 4 Tb - GASTO</t>
  </si>
  <si>
    <t>29401001-0143</t>
  </si>
  <si>
    <t>ALMOHADILLAS DE HULE ESPUMA P/DIADEMA TELEFONICA</t>
  </si>
  <si>
    <t>29401001-0144</t>
  </si>
  <si>
    <t>CABLE USB A MICRO USB</t>
  </si>
  <si>
    <t>29401001-0146</t>
  </si>
  <si>
    <t>ROUTER TP-LINK</t>
  </si>
  <si>
    <t>29401001-0147</t>
  </si>
  <si>
    <t>DISCO DURO INTERNO</t>
  </si>
  <si>
    <t>29401001-0148</t>
  </si>
  <si>
    <t>QUEMADOR EXTERNO - GASTO</t>
  </si>
  <si>
    <t>29401001-0149</t>
  </si>
  <si>
    <t>CONVERTIDOR DE HDMI A RCA</t>
  </si>
  <si>
    <t>29401001-0150</t>
  </si>
  <si>
    <t>VDR HIBRIDO TURBO HD</t>
  </si>
  <si>
    <t>29401001-0151</t>
  </si>
  <si>
    <t>PRIMARY FEED UNIT</t>
  </si>
  <si>
    <t>29401001-0152</t>
  </si>
  <si>
    <t>RETARD ROLLER</t>
  </si>
  <si>
    <t>29401001-0153</t>
  </si>
  <si>
    <t>PULLEY FEED</t>
  </si>
  <si>
    <t>29401001-0154</t>
  </si>
  <si>
    <t>PULLEY PICK UP</t>
  </si>
  <si>
    <t>29401001-0155</t>
  </si>
  <si>
    <t>REAR HOOK PF COVER</t>
  </si>
  <si>
    <t>29401001-0156</t>
  </si>
  <si>
    <t>LEFT HINGE</t>
  </si>
  <si>
    <t>29401001-0157</t>
  </si>
  <si>
    <t>PUSH SWDP</t>
  </si>
  <si>
    <t>29401001-0158</t>
  </si>
  <si>
    <t>PARTS PRIMARY</t>
  </si>
  <si>
    <t>29401001-0159</t>
  </si>
  <si>
    <t>SPONGE ORIGINAL MAT</t>
  </si>
  <si>
    <t>29401001-0160</t>
  </si>
  <si>
    <t>SEPARATION PAD</t>
  </si>
  <si>
    <t>29401001-0161</t>
  </si>
  <si>
    <t>MFP ROLLER-PAD SET</t>
  </si>
  <si>
    <t>29401001-0162</t>
  </si>
  <si>
    <t>FUSER UNIT FK-475(U)</t>
  </si>
  <si>
    <t>29401001-0163</t>
  </si>
  <si>
    <t>DK - 475</t>
  </si>
  <si>
    <t>29401001-0164</t>
  </si>
  <si>
    <t>MC - 475</t>
  </si>
  <si>
    <t>29401001-0165</t>
  </si>
  <si>
    <t>BASE DP</t>
  </si>
  <si>
    <t>29401001-0166</t>
  </si>
  <si>
    <t>PARTS BASE ASSY</t>
  </si>
  <si>
    <t>29401001-0167</t>
  </si>
  <si>
    <t>PARTS OPERATION UNIT SP</t>
  </si>
  <si>
    <t>29401001-0168</t>
  </si>
  <si>
    <t>CABLE AMPLIFICADOR USB</t>
  </si>
  <si>
    <t>29401001-0169</t>
  </si>
  <si>
    <t>FUSOR LEXMAR P/IMPRESORA C748de 40 X 8110</t>
  </si>
  <si>
    <t>29401001-0170</t>
  </si>
  <si>
    <t>TRANSCEIVER 8G PARA SWITCH NEXUS N5K-C5548UP-FA</t>
  </si>
  <si>
    <t>29401001-0171</t>
  </si>
  <si>
    <t>ACCESO INALAMBRICO PARA INTERIORES (AP)</t>
  </si>
  <si>
    <t>29401001-0172</t>
  </si>
  <si>
    <t>EXPANSIONES O CHAROLAS DE DISCOS CON CAPACIDAD MINIMA. 24 DISCO DE 2.5  ( GASTO )</t>
  </si>
  <si>
    <t>29401001-0173</t>
  </si>
  <si>
    <t>FUENTE PODER PARA PLOTTER</t>
  </si>
  <si>
    <t>29401001-0174</t>
  </si>
  <si>
    <t>ADAPTADOR MULTIPUERTO DE USB-C A VGA</t>
  </si>
  <si>
    <t>29401001-0175</t>
  </si>
  <si>
    <t>ADAPTADOR MULTIPUERTO DE USB A VGA</t>
  </si>
  <si>
    <t>29401001-0176</t>
  </si>
  <si>
    <t>29401001-0177</t>
  </si>
  <si>
    <t>MEMORIA SD 64 GB CON LECTOR</t>
  </si>
  <si>
    <t>29401001-0178</t>
  </si>
  <si>
    <t>MEMORIA CF F128GB</t>
  </si>
  <si>
    <t>29401001-0179</t>
  </si>
  <si>
    <t>LECTOR DE TARJETAS SD Y CF</t>
  </si>
  <si>
    <t>29401001-0180</t>
  </si>
  <si>
    <t>DISCO DURO EXTERNO PORTATIL</t>
  </si>
  <si>
    <t>29401001-0181</t>
  </si>
  <si>
    <t>LECTOR MULTIFUNCIONAL DE TARJETAS</t>
  </si>
  <si>
    <t>29401001-0182</t>
  </si>
  <si>
    <t>MEMORIA COMPACT FLASH</t>
  </si>
  <si>
    <t>29401001-0183</t>
  </si>
  <si>
    <t>DVD EXTERNO SUPERDRIVE USB</t>
  </si>
  <si>
    <t>29401001-0184</t>
  </si>
  <si>
    <t>FUSOR IMPRESORA BROTHER HL-5450DN</t>
  </si>
  <si>
    <t>29401001-0186</t>
  </si>
  <si>
    <t>CABLE USB A V8 DE CELULAR</t>
  </si>
  <si>
    <t>29401001-0187</t>
  </si>
  <si>
    <t>CABLE USB LAGTHING DE CELULAR</t>
  </si>
  <si>
    <t>29401001-0188</t>
  </si>
  <si>
    <t>CABLE USB TIPO C DE CELULAR</t>
  </si>
  <si>
    <t>29401001-0189</t>
  </si>
  <si>
    <t>FUSOR PARA IMPRESORA</t>
  </si>
  <si>
    <t>29401001-0190</t>
  </si>
  <si>
    <t>PAD DE FIRMA</t>
  </si>
  <si>
    <t>29401001-0191</t>
  </si>
  <si>
    <t>DIVISOR DE IMAGEN CON AMPLIFICADOR HDMI</t>
  </si>
  <si>
    <t>29401001-0192</t>
  </si>
  <si>
    <t>MODULO TRANSCEIVER</t>
  </si>
  <si>
    <t>29401001-0193</t>
  </si>
  <si>
    <t>MONITOR 22" P/DVR RESOLUCION 1920 X 1080 PIXELES</t>
  </si>
  <si>
    <t>29401001-0194</t>
  </si>
  <si>
    <t>CABLE PARA DIADEMA</t>
  </si>
  <si>
    <t>29401001-0195</t>
  </si>
  <si>
    <t>PEDAL TRASCRIPTOR</t>
  </si>
  <si>
    <t>29401001-0196</t>
  </si>
  <si>
    <t>NANO ADAPTADOR USB WIFI</t>
  </si>
  <si>
    <t>29401001-0197</t>
  </si>
  <si>
    <t>TABLET GALAXY A 10.1 PANTALLA DE 10.1 PULGADAS 16 GB DE ALMACENAMIENTO</t>
  </si>
  <si>
    <t>29401001-0198</t>
  </si>
  <si>
    <t>ORGANIZADOR P/CABLEADO DE RED</t>
  </si>
  <si>
    <t>29401001-0199</t>
  </si>
  <si>
    <t>PANEL P/CABLEADO DE RED</t>
  </si>
  <si>
    <t>29401001-0200</t>
  </si>
  <si>
    <t>CARGADOR P/IPAD - GASTO</t>
  </si>
  <si>
    <t>29401001-0201</t>
  </si>
  <si>
    <t>BISAGRAS P/LAPTOP</t>
  </si>
  <si>
    <t>29401001-0202</t>
  </si>
  <si>
    <t>SWITCH PoE 8 PUERTOS</t>
  </si>
  <si>
    <t>29401001-0203</t>
  </si>
  <si>
    <t>FUENTES DE PODER 12 V 10A COMPATIBLE BT412</t>
  </si>
  <si>
    <t>29401001-0204</t>
  </si>
  <si>
    <t>CINTA ENCODER PARA PLOTTER</t>
  </si>
  <si>
    <t>29401001-0205</t>
  </si>
  <si>
    <t>MEMORIA FLASH USB</t>
  </si>
  <si>
    <t>29401001-0206</t>
  </si>
  <si>
    <t>MONITOR</t>
  </si>
  <si>
    <t>29401001-0207</t>
  </si>
  <si>
    <t>LECTORES DE TARJETA  DE PROXIMIDAD</t>
  </si>
  <si>
    <t>29401001-0208</t>
  </si>
  <si>
    <t>COPLE MODULAR</t>
  </si>
  <si>
    <t>29401001-0209</t>
  </si>
  <si>
    <t>FUENTE DE PODER PARA IMPRESORA</t>
  </si>
  <si>
    <t>29401001-0210</t>
  </si>
  <si>
    <t>MICA DE CRISTAL TEMPLADO P/ DISP. MOVIL</t>
  </si>
  <si>
    <t>29401001-0211</t>
  </si>
  <si>
    <t>FUNDA P/DISPOSITIVO MOVIL</t>
  </si>
  <si>
    <t>29401001-0212</t>
  </si>
  <si>
    <t>MEMORIA DE ALMACENAMIENTO</t>
  </si>
  <si>
    <t>29401001-0213</t>
  </si>
  <si>
    <t>GALAXI TAB A</t>
  </si>
  <si>
    <t>29401001-0214</t>
  </si>
  <si>
    <t>CABLE DE RED DE 305 MTS CAT 5 E</t>
  </si>
  <si>
    <t>29401001-0215</t>
  </si>
  <si>
    <t>BATERIA P/CONTROLADORA DE ALMACENAMIENTO</t>
  </si>
  <si>
    <t>29401001-0216</t>
  </si>
  <si>
    <t>UNIDAD DE ESTADO SOLIDO SSD</t>
  </si>
  <si>
    <t>29401001-0217</t>
  </si>
  <si>
    <t>TAPAS P/CONECTORES TIPO JACKS RJ - 45</t>
  </si>
  <si>
    <t>29401001-0218</t>
  </si>
  <si>
    <t>GRABADOR DE VIDEO NVR 8 CANALES IP</t>
  </si>
  <si>
    <t>29401001-0219</t>
  </si>
  <si>
    <t>CABLE DE RED</t>
  </si>
  <si>
    <t>29401001-0220</t>
  </si>
  <si>
    <t>TESTER DE CABLE UTP</t>
  </si>
  <si>
    <t>29401001-0221</t>
  </si>
  <si>
    <t>BOBINA DE CABLE FTP</t>
  </si>
  <si>
    <t>29401001-0222</t>
  </si>
  <si>
    <t>TARJETA CONVERTIDORA SDI-HDMI</t>
  </si>
  <si>
    <t>29401001-0223</t>
  </si>
  <si>
    <t>29401001-0224</t>
  </si>
  <si>
    <t>BOBINA DE CABLE UTP</t>
  </si>
  <si>
    <t>29401001-0225</t>
  </si>
  <si>
    <t>LECTORES BIOMÉTRICOS DE HUELLA DACTILAR</t>
  </si>
  <si>
    <t>29401001-0226</t>
  </si>
  <si>
    <t>CABLE DE RED PARA INTERCONEXION</t>
  </si>
  <si>
    <t>29401001-0227</t>
  </si>
  <si>
    <t>ENROLADOR DE HUELLA USB P/ESCRITORIO</t>
  </si>
  <si>
    <t>29401001-0228</t>
  </si>
  <si>
    <t>PLACA FRONTAL</t>
  </si>
  <si>
    <t>29401001-0229</t>
  </si>
  <si>
    <t>ENCHUFE MODULAR</t>
  </si>
  <si>
    <t>29401001-0230</t>
  </si>
  <si>
    <t>MODULO DE CONECTOR</t>
  </si>
  <si>
    <t>29401001-0231</t>
  </si>
  <si>
    <t>29401001-0232</t>
  </si>
  <si>
    <t>MEMORIA SD 128 GB</t>
  </si>
  <si>
    <t>29401001-0233</t>
  </si>
  <si>
    <t>CONVERTIDOR HDMI A VGA P/COMPUTADORA</t>
  </si>
  <si>
    <t>29401001-0234</t>
  </si>
  <si>
    <t>29401001-0235</t>
  </si>
  <si>
    <t>INTERFACE DE AUDIO 2 CANALES - GASTO</t>
  </si>
  <si>
    <t>29401001-0237</t>
  </si>
  <si>
    <t>TECLADO Y RATON</t>
  </si>
  <si>
    <t>29401001-0238</t>
  </si>
  <si>
    <t>CILINDRO B/N PARA MULTIFUNCINAL</t>
  </si>
  <si>
    <t>29401001-0239</t>
  </si>
  <si>
    <t>DEPOSITO DE DESECHO DE TONER</t>
  </si>
  <si>
    <t>29401001-0240</t>
  </si>
  <si>
    <t>LEVA PARA MULTIFUNCIONAL</t>
  </si>
  <si>
    <t>29401001-0241</t>
  </si>
  <si>
    <t>DIVISOR DE ANTENA</t>
  </si>
  <si>
    <t>29401001-0242</t>
  </si>
  <si>
    <t>ORGANIZADOR DE CABLES</t>
  </si>
  <si>
    <t>29401001-0243</t>
  </si>
  <si>
    <t>ADAPTADOR DE DISCO DURO HDD</t>
  </si>
  <si>
    <t>29401001-0244</t>
  </si>
  <si>
    <t>TELILLA DE LIMPIEZA PARA MULTIFUNCIONAL</t>
  </si>
  <si>
    <t>29401001-0245</t>
  </si>
  <si>
    <t>TECLADO PARA LAPTOP</t>
  </si>
  <si>
    <t>29401001-0246</t>
  </si>
  <si>
    <t>LAPTOP</t>
  </si>
  <si>
    <t>29401001-0247</t>
  </si>
  <si>
    <t>TABLET</t>
  </si>
  <si>
    <t>29401001-0248</t>
  </si>
  <si>
    <t>CABLE ADAPTADOR DE CORRIENTE</t>
  </si>
  <si>
    <t>29401001-0249</t>
  </si>
  <si>
    <t>TRANSMISOR INALAMBRICO HDMI</t>
  </si>
  <si>
    <t>29401001-0250</t>
  </si>
  <si>
    <t>BRAZO PARA MONITOR</t>
  </si>
  <si>
    <t>29401001-0251</t>
  </si>
  <si>
    <t>MEMORIA MICRO SD</t>
  </si>
  <si>
    <t>29401001-0252</t>
  </si>
  <si>
    <t>MEMORIA RAM</t>
  </si>
  <si>
    <t>29401001-0253</t>
  </si>
  <si>
    <t>AUDIFONO C/MIROFONO O P/RADIO</t>
  </si>
  <si>
    <t>29401001-0254</t>
  </si>
  <si>
    <t>REPLICADOR DE PUERTOS</t>
  </si>
  <si>
    <t>29401001-0255</t>
  </si>
  <si>
    <t>CONMUTADOR DE TRANSMISION</t>
  </si>
  <si>
    <t>29401001-0256</t>
  </si>
  <si>
    <t>DOCKING STATION PB</t>
  </si>
  <si>
    <t>29401001-0257</t>
  </si>
  <si>
    <t>TELEFONO C/DIADEMA</t>
  </si>
  <si>
    <t>29401001-0258</t>
  </si>
  <si>
    <t>REPLICADOR DE PUERTOS PERFIL PB</t>
  </si>
  <si>
    <t>29401001-0259</t>
  </si>
  <si>
    <t>DIVISOR DE AURICULAR</t>
  </si>
  <si>
    <t>29401001-0260</t>
  </si>
  <si>
    <t>TARJETA DE SEÑAL</t>
  </si>
  <si>
    <t>29401001-0261</t>
  </si>
  <si>
    <t>29401001-0262</t>
  </si>
  <si>
    <t>SUBMODULOS P/PANTALLA</t>
  </si>
  <si>
    <t>29401001-0263</t>
  </si>
  <si>
    <t>29401001-0264</t>
  </si>
  <si>
    <t>29401001-0265</t>
  </si>
  <si>
    <t>29401001-0266</t>
  </si>
  <si>
    <t>LECTOR CD/DVD EXTERNO</t>
  </si>
  <si>
    <t>29401001-0267</t>
  </si>
  <si>
    <t>LECTOR RFID</t>
  </si>
  <si>
    <t>29401001-0268</t>
  </si>
  <si>
    <t>MICROCHIP</t>
  </si>
  <si>
    <t>29401001-0270</t>
  </si>
  <si>
    <t>MODULO DE MEMORIA DRAM</t>
  </si>
  <si>
    <t>29401001-0271</t>
  </si>
  <si>
    <t>CINTA DE MONTAJE</t>
  </si>
  <si>
    <t>29401001-0272</t>
  </si>
  <si>
    <t>ADAPTADOR</t>
  </si>
  <si>
    <t>29401001-0273</t>
  </si>
  <si>
    <t>TAPETE</t>
  </si>
  <si>
    <t>29401001-0274</t>
  </si>
  <si>
    <t>MODULO DISPLAY</t>
  </si>
  <si>
    <t>29401001-0275</t>
  </si>
  <si>
    <t>TARJETA DE DESARROLLO</t>
  </si>
  <si>
    <t>29401001-0276</t>
  </si>
  <si>
    <t>AURICULAR</t>
  </si>
  <si>
    <t>29401001-0277</t>
  </si>
  <si>
    <t>LAPIZ CAPACITIVO</t>
  </si>
  <si>
    <t>29401001-0278</t>
  </si>
  <si>
    <t>MODULO</t>
  </si>
  <si>
    <t>29401001-0279</t>
  </si>
  <si>
    <t>CUCHILLA</t>
  </si>
  <si>
    <t>29401001-0281</t>
  </si>
  <si>
    <t>HERRAMIENTA DE IMPACTO Y CORTE</t>
  </si>
  <si>
    <t>29401001-0282</t>
  </si>
  <si>
    <t>IMPRESORA</t>
  </si>
  <si>
    <t>29401001-0283</t>
  </si>
  <si>
    <t>29600001-0005</t>
  </si>
  <si>
    <t>TAPETE PARA AUTOMOVIL</t>
  </si>
  <si>
    <t>29600001-0008</t>
  </si>
  <si>
    <t>FUNDA PARA VEHICULO</t>
  </si>
  <si>
    <t>29600002-0001</t>
  </si>
  <si>
    <t>ACUMULADOR PARA AUTOMOVIL</t>
  </si>
  <si>
    <t>29600003-0001</t>
  </si>
  <si>
    <t>29600005-0001</t>
  </si>
  <si>
    <t>BALATA FRENOS</t>
  </si>
  <si>
    <t>29600006-0001</t>
  </si>
  <si>
    <t>BANDA DE TRANSMISION</t>
  </si>
  <si>
    <t>29600007-0002</t>
  </si>
  <si>
    <t>BOBINA AUTOMOTRIZ DE 12 VCC</t>
  </si>
  <si>
    <t>29600008-0002</t>
  </si>
  <si>
    <t>BOMBA COMPACTA PARA AIRE ACONDICIONADO</t>
  </si>
  <si>
    <t>29600010-0001</t>
  </si>
  <si>
    <t>BUJIAS MOTOR</t>
  </si>
  <si>
    <t>29600012-0001</t>
  </si>
  <si>
    <t>CABLES PASA CORRIENTE</t>
  </si>
  <si>
    <t>29600016-0001</t>
  </si>
  <si>
    <t>CHICOTE (ACELERADOR-FRENO-CLUTCH-TACOMETR</t>
  </si>
  <si>
    <t>29600022-0001</t>
  </si>
  <si>
    <t>ESPEJO RETROVISOR</t>
  </si>
  <si>
    <t>29600023-0002</t>
  </si>
  <si>
    <t>BULBO DE TEMPERATURA PARA EQUIPO DE TRANSPORTE</t>
  </si>
  <si>
    <t>29600024-0001</t>
  </si>
  <si>
    <t>FILTRO P/AIRE ACEITE, GASOLINA</t>
  </si>
  <si>
    <t>29600026-0001</t>
  </si>
  <si>
    <t>LIMPIA PARABRISAS (PLUMA)</t>
  </si>
  <si>
    <t>29600027-0001</t>
  </si>
  <si>
    <t>LLANTA 155/80 R15</t>
  </si>
  <si>
    <t>29600027-0002</t>
  </si>
  <si>
    <t>LLANTA 155/SR-15 GT-100</t>
  </si>
  <si>
    <t>29600027-0003</t>
  </si>
  <si>
    <t>LLANTA 175/70 R13</t>
  </si>
  <si>
    <t>29600027-0004</t>
  </si>
  <si>
    <t>LLANTA 185 R14</t>
  </si>
  <si>
    <t>29600027-0006</t>
  </si>
  <si>
    <t>LLANTA 185/70 R14</t>
  </si>
  <si>
    <t>29600027-0007</t>
  </si>
  <si>
    <t>LLANTA 205/60 R13</t>
  </si>
  <si>
    <t>29600027-0008</t>
  </si>
  <si>
    <t>LLANTA 205/60 R14</t>
  </si>
  <si>
    <t>29600027-0009</t>
  </si>
  <si>
    <t>LLANTA 205/70 R13</t>
  </si>
  <si>
    <t>29600027-0010</t>
  </si>
  <si>
    <t>LLANTA 205/70 R14</t>
  </si>
  <si>
    <t>29600027-0012</t>
  </si>
  <si>
    <t>LLANTA 215/60 R14</t>
  </si>
  <si>
    <t>29600027-0013</t>
  </si>
  <si>
    <t>LLANTA 225/75 R15</t>
  </si>
  <si>
    <t>29600027-0014</t>
  </si>
  <si>
    <t>LLANTA 235/75 R15</t>
  </si>
  <si>
    <t>29600027-0016</t>
  </si>
  <si>
    <t>LLANTA 245/75 R15</t>
  </si>
  <si>
    <t>29600027-0017</t>
  </si>
  <si>
    <t>LLANTA 245/75 R16</t>
  </si>
  <si>
    <t>29600027-0018</t>
  </si>
  <si>
    <t>LLANTA 255/60 R15</t>
  </si>
  <si>
    <t>29600027-0024</t>
  </si>
  <si>
    <t>LLANTA RIN-14</t>
  </si>
  <si>
    <t>29600027-0025</t>
  </si>
  <si>
    <t>LLANTA 155/70 R13</t>
  </si>
  <si>
    <t>29600027-0026</t>
  </si>
  <si>
    <t>LLANTA 195/70 R14</t>
  </si>
  <si>
    <t>29600027-0027</t>
  </si>
  <si>
    <t>LLANTA 185/66 R15</t>
  </si>
  <si>
    <t>29600027-0031</t>
  </si>
  <si>
    <t>LLANTA 215/70 R15</t>
  </si>
  <si>
    <t>29600027-0033</t>
  </si>
  <si>
    <t>LLANTA 185 65 R-14</t>
  </si>
  <si>
    <t>29600027-0034</t>
  </si>
  <si>
    <t>LLANTA 225 70 R-15</t>
  </si>
  <si>
    <t>29600027-0036</t>
  </si>
  <si>
    <t>LLANTA 205/65 R15</t>
  </si>
  <si>
    <t>29600027-0037</t>
  </si>
  <si>
    <t>LLANTA 195/65 R15</t>
  </si>
  <si>
    <t>29600027-0038</t>
  </si>
  <si>
    <t>LLANTA 205/55 R16</t>
  </si>
  <si>
    <t>29600027-0039</t>
  </si>
  <si>
    <t>LLANTA 185 /60 R14</t>
  </si>
  <si>
    <t>29600027-0040</t>
  </si>
  <si>
    <t>LLANTA 225 /65 R17</t>
  </si>
  <si>
    <t>29600029-0001</t>
  </si>
  <si>
    <t>LLANTA 7.00 EXTRA</t>
  </si>
  <si>
    <t>29600029-0002</t>
  </si>
  <si>
    <t>LLANTA 750/17</t>
  </si>
  <si>
    <t>29600029-0003</t>
  </si>
  <si>
    <t>LLANTA 205/60 R-16</t>
  </si>
  <si>
    <t>29600029-0006</t>
  </si>
  <si>
    <t>LLANTA 255/70 R16.5</t>
  </si>
  <si>
    <t>29600029-0007</t>
  </si>
  <si>
    <t>LLANTA 225/65 R16</t>
  </si>
  <si>
    <t>29600031-0001</t>
  </si>
  <si>
    <t>LLAVE DE CRUZ P/AUTOMOVIL</t>
  </si>
  <si>
    <t>29600034-0001</t>
  </si>
  <si>
    <t>DISCO (FRENO)</t>
  </si>
  <si>
    <t>29600037-0001</t>
  </si>
  <si>
    <t>RIN PARA AUTOMOVIL</t>
  </si>
  <si>
    <t>29600042-0002</t>
  </si>
  <si>
    <t>FOCO AUTOMOTRIZ DE HALOGENO</t>
  </si>
  <si>
    <t>29600042-0004</t>
  </si>
  <si>
    <t>FOCO H4 PARA AUTOMOVIL</t>
  </si>
  <si>
    <t>29600043-0002</t>
  </si>
  <si>
    <t>VALVULA TANQUE ALTO</t>
  </si>
  <si>
    <t>29600044-0001</t>
  </si>
  <si>
    <t>VALVULA LLANTA</t>
  </si>
  <si>
    <t>29601001-0001</t>
  </si>
  <si>
    <t>ALARMA PARA VEHICULO</t>
  </si>
  <si>
    <t>29601001-0002</t>
  </si>
  <si>
    <t>LLANTA 175/70 R-14</t>
  </si>
  <si>
    <t>29601001-0003</t>
  </si>
  <si>
    <t>LLANTA 175/65 R-14</t>
  </si>
  <si>
    <t>29601001-0004</t>
  </si>
  <si>
    <t>LLANTA 195  R-15C</t>
  </si>
  <si>
    <t>29601001-0005</t>
  </si>
  <si>
    <t>BOLA DE ARRASTRE PARA REMOLQUE</t>
  </si>
  <si>
    <t>29601001-0006</t>
  </si>
  <si>
    <t>LLANTA</t>
  </si>
  <si>
    <t>29601001-0007</t>
  </si>
  <si>
    <t>CUBIERTA MANIJA PARA PUERTA DE VEHICULO</t>
  </si>
  <si>
    <t>29601001-0008</t>
  </si>
  <si>
    <t>PANEL DE ACABADO</t>
  </si>
  <si>
    <t>29601001-0009</t>
  </si>
  <si>
    <t>BIRLO DE SEGURIDAD</t>
  </si>
  <si>
    <t>29601001-0010</t>
  </si>
  <si>
    <t>EXTENSION DE CREMALLERA</t>
  </si>
  <si>
    <t>29601001-0011</t>
  </si>
  <si>
    <t>BASE DE AMORTIGUADOR</t>
  </si>
  <si>
    <t>29601001-0012</t>
  </si>
  <si>
    <t>ROTULA INFERIOR</t>
  </si>
  <si>
    <t>29601001-0013</t>
  </si>
  <si>
    <t>MOCHILA PARA MOTOCICLETA</t>
  </si>
  <si>
    <t>29601001-0014</t>
  </si>
  <si>
    <t>CALAVERA PARA VEHICULO</t>
  </si>
  <si>
    <t>29601001-0015</t>
  </si>
  <si>
    <t>RED SUJETADORA PARA MOTO</t>
  </si>
  <si>
    <t>29601001-0016</t>
  </si>
  <si>
    <t>AUTOESTEREO</t>
  </si>
  <si>
    <t>29601001-0017</t>
  </si>
  <si>
    <t>BOCINA PARA AUTOMOVIL</t>
  </si>
  <si>
    <t>29601001-0018</t>
  </si>
  <si>
    <t>SOPORTE PARA ESCAPE</t>
  </si>
  <si>
    <t>29601001-0019</t>
  </si>
  <si>
    <t>VISERA PARA NISSAN PICKUP</t>
  </si>
  <si>
    <t>29601001-0020</t>
  </si>
  <si>
    <t>ACUMULADOR</t>
  </si>
  <si>
    <t>29601001-0022</t>
  </si>
  <si>
    <t>TERMINAL DE BATERIA</t>
  </si>
  <si>
    <t>29601001-0023</t>
  </si>
  <si>
    <t>LLANTA 205/60 R15</t>
  </si>
  <si>
    <t>29601001-0024</t>
  </si>
  <si>
    <t>FUNDA PARA VOLANTE</t>
  </si>
  <si>
    <t>29601001-0025</t>
  </si>
  <si>
    <t>LLANTA 27X8.5 R14</t>
  </si>
  <si>
    <t>29601001-0026</t>
  </si>
  <si>
    <t>VARILLA DE DIRECCION</t>
  </si>
  <si>
    <t>29601001-0027</t>
  </si>
  <si>
    <t>BRAZO AUXILIAR</t>
  </si>
  <si>
    <t>22103001-0004</t>
  </si>
  <si>
    <t>AGUA MINERAL</t>
  </si>
  <si>
    <t>29601001-0029</t>
  </si>
  <si>
    <t>BOMBA DE GASOLINA - AUTOMOTRIZ</t>
  </si>
  <si>
    <t>29601001-0030</t>
  </si>
  <si>
    <t>BALERO PILOTO</t>
  </si>
  <si>
    <t>29601001-0031</t>
  </si>
  <si>
    <t>BALERO TREN FIJO</t>
  </si>
  <si>
    <t>29601001-0032</t>
  </si>
  <si>
    <t>DISCO DE CLUTCH</t>
  </si>
  <si>
    <t>29601001-0033</t>
  </si>
  <si>
    <t>PLATO DE CLUTCH</t>
  </si>
  <si>
    <t>29601001-0034</t>
  </si>
  <si>
    <t>COLLARIN DE CLUTCH</t>
  </si>
  <si>
    <t>29601001-0035</t>
  </si>
  <si>
    <t>LLAVE DE CRUZ PLEGABLE</t>
  </si>
  <si>
    <t>29601001-0036</t>
  </si>
  <si>
    <t>DISTRIBUIDOR PARA AUTOMOVIL</t>
  </si>
  <si>
    <t>29601001-0037</t>
  </si>
  <si>
    <t>GATO HIDRAULICO</t>
  </si>
  <si>
    <t>29601001-0038</t>
  </si>
  <si>
    <t>TAPON PARA TANQUE DE GASOLINA</t>
  </si>
  <si>
    <t>29601001-0039</t>
  </si>
  <si>
    <t>CABLE PARA BUJIAS</t>
  </si>
  <si>
    <t>29601001-0040</t>
  </si>
  <si>
    <t>FOCO DE LUZ DE FRENO - AUTOMOTRIZ</t>
  </si>
  <si>
    <t>29601001-0041</t>
  </si>
  <si>
    <t>FOCO DE LUZ BAJA - AUTOMOTRIZ</t>
  </si>
  <si>
    <t>29601001-0042</t>
  </si>
  <si>
    <t>FOCO DE LUZ REVERSA - AUTOMOTRIZ</t>
  </si>
  <si>
    <t>29601001-0043</t>
  </si>
  <si>
    <t>FOCO DE LUZ DIRECCIONAL - AUTOMOTRIZ</t>
  </si>
  <si>
    <t>29601001-0044</t>
  </si>
  <si>
    <t>CORONA PARA VEHICULO</t>
  </si>
  <si>
    <t>29601001-0045</t>
  </si>
  <si>
    <t>PIÑON PARA VEHICULO</t>
  </si>
  <si>
    <t>29601001-0046</t>
  </si>
  <si>
    <t>POLEA TENSORA DE BANDA DE TRANSMISION PARA VEHICULO</t>
  </si>
  <si>
    <t>29601001-0047</t>
  </si>
  <si>
    <t>BANDA DE TIEMPO PARA VEHICULO</t>
  </si>
  <si>
    <t>29601001-0048</t>
  </si>
  <si>
    <t>KIT DE DISTRIBUCION PARA VEHICULO</t>
  </si>
  <si>
    <t>29601001-0049</t>
  </si>
  <si>
    <t>ASIENTO PARA CAMIONETA</t>
  </si>
  <si>
    <t>29601001-0050</t>
  </si>
  <si>
    <t>BASE DE TANQUE DE GASOLINA PARA VEHICULO</t>
  </si>
  <si>
    <t>29601001-0051</t>
  </si>
  <si>
    <t>MOFLE  PARA VEHICULO</t>
  </si>
  <si>
    <t>29601001-0052</t>
  </si>
  <si>
    <t>CATALIZADOR  PARA VEHICULO</t>
  </si>
  <si>
    <t>29601001-0053</t>
  </si>
  <si>
    <t>MOTOR DE ARRANQUE O MARCHA PARA VEHICULO</t>
  </si>
  <si>
    <t>29601001-0054</t>
  </si>
  <si>
    <t>SOPORTE DE MOTOR</t>
  </si>
  <si>
    <t>29601001-0055</t>
  </si>
  <si>
    <t>MANGUERA SUPERIOR DEL RADIADOR</t>
  </si>
  <si>
    <t>29601001-0056</t>
  </si>
  <si>
    <t>SWITCH DE ENCENDIDO CON LLAVE PARA VEHICULO</t>
  </si>
  <si>
    <t>29601001-0057</t>
  </si>
  <si>
    <t>RACK DE RESPALDO PARA MOTOCICLETA</t>
  </si>
  <si>
    <t>29601001-0058</t>
  </si>
  <si>
    <t>ARCO RESPALDO PARA MOTOCICLETA</t>
  </si>
  <si>
    <t>29601001-0059</t>
  </si>
  <si>
    <t>ALMOHADILLA PARA MOTOCICLETA</t>
  </si>
  <si>
    <t>29601001-0060</t>
  </si>
  <si>
    <t>KIT DE SUJECION PARA MOTOCICLETA</t>
  </si>
  <si>
    <t>29601001-0061</t>
  </si>
  <si>
    <t>EJE PRINCIPAL - AUTOMOTRIZ</t>
  </si>
  <si>
    <t>29601001-0062</t>
  </si>
  <si>
    <t>TUERCA EJE PRINCIPAL - AUTOMOTRIZ</t>
  </si>
  <si>
    <t>29601001-0063</t>
  </si>
  <si>
    <t>ARANDELA - AUTOMOTRIZ</t>
  </si>
  <si>
    <t>29601001-0064</t>
  </si>
  <si>
    <t>ESPACIADOR - AUTOMOTRIZ</t>
  </si>
  <si>
    <t>29601001-0065</t>
  </si>
  <si>
    <t>COJINETE ENGRANAJE - AUTOMOTRIZ</t>
  </si>
  <si>
    <t>29601001-0066</t>
  </si>
  <si>
    <t>ENGRANE SUPERMARCHA - AUTOMOTRIZ</t>
  </si>
  <si>
    <t>29601001-0067</t>
  </si>
  <si>
    <t>BUJE ENGRANE  - AUTOMOTRIZ</t>
  </si>
  <si>
    <t>29601001-0068</t>
  </si>
  <si>
    <t>COJINETE RODILLO - AUTOMOTRIZ</t>
  </si>
  <si>
    <t>29601001-0069</t>
  </si>
  <si>
    <t>PUNTA PARA FLECHA PARA AUTOMOVIL</t>
  </si>
  <si>
    <t>29601001-0070</t>
  </si>
  <si>
    <t>CACAHUATE PARA SUSPENSION DE AUTOMOVIL</t>
  </si>
  <si>
    <t>29601001-0071</t>
  </si>
  <si>
    <t>BALERO RUEDA DELANTERA PARA AUTOMOVIL</t>
  </si>
  <si>
    <t>29601001-0072</t>
  </si>
  <si>
    <t>ANILLOS ESTANDAR PARA AUTOMOVIL</t>
  </si>
  <si>
    <t>29601001-0073</t>
  </si>
  <si>
    <t>METALES DE BIELA ESTANDAR PARA AUTOMOVIL</t>
  </si>
  <si>
    <t>29601001-0074</t>
  </si>
  <si>
    <t>RADIADOR PARA AUTOMOVIL</t>
  </si>
  <si>
    <t>29601001-0075</t>
  </si>
  <si>
    <t>VALVULA DE ADMISION PARA AUTOMOVIL</t>
  </si>
  <si>
    <t>29601001-0076</t>
  </si>
  <si>
    <t>VALVULA DE ESCAPE PARA AUTOMOVIL</t>
  </si>
  <si>
    <t>29601001-0077</t>
  </si>
  <si>
    <t>EMPAQUE COMPLETO DE MOTOR DE AUTOMOVIL</t>
  </si>
  <si>
    <t>29601001-0078</t>
  </si>
  <si>
    <t>RED SUJETADORA PARA CAMIONETA</t>
  </si>
  <si>
    <t>29601001-0079</t>
  </si>
  <si>
    <t>LLANTA LT 225/75 R17</t>
  </si>
  <si>
    <t>29601001-0080</t>
  </si>
  <si>
    <t>LLANTA LT 225/95 R17</t>
  </si>
  <si>
    <t>29601001-0081</t>
  </si>
  <si>
    <t>BARRA DE DIRECCION PARA VEHICULO</t>
  </si>
  <si>
    <t>29601001-0082</t>
  </si>
  <si>
    <t>DUPLICADO DE LLAVE PARA VEHICULO</t>
  </si>
  <si>
    <t>29601001-0083</t>
  </si>
  <si>
    <t>LIMPIA PARABRISAS PLUMA</t>
  </si>
  <si>
    <t>29601001-0084</t>
  </si>
  <si>
    <t>BASTON DE SEGURIDAD PARA VEHICULO</t>
  </si>
  <si>
    <t>29601001-0085</t>
  </si>
  <si>
    <t>TAPON DE RADIADOR</t>
  </si>
  <si>
    <t>29601001-0086</t>
  </si>
  <si>
    <t>ALTERNADOR PARA VEHICULO</t>
  </si>
  <si>
    <t>29601001-0087</t>
  </si>
  <si>
    <t>KIT DE CLUTCH</t>
  </si>
  <si>
    <t>29601001-0088</t>
  </si>
  <si>
    <t>HORQUILLA PARA CAMIONETA</t>
  </si>
  <si>
    <t>29601001-0089</t>
  </si>
  <si>
    <t>LLANTA 205/75  R14</t>
  </si>
  <si>
    <t>29601001-0090</t>
  </si>
  <si>
    <t>TAPON DE COPA PARA LLANTA</t>
  </si>
  <si>
    <t>29601001-0091</t>
  </si>
  <si>
    <t>DIFERENCIAL - AUTOMOTRIZ</t>
  </si>
  <si>
    <t>29601001-0092</t>
  </si>
  <si>
    <t>SILENCIADOR O MOFLE PARA SISTEMA DE ESCAPE - AUTOMOTRIZ</t>
  </si>
  <si>
    <t>29601001-0093</t>
  </si>
  <si>
    <t>TAMBOR RUEDA TRASERA - AUTOMOTRIZ</t>
  </si>
  <si>
    <t>29601001-0094</t>
  </si>
  <si>
    <t>MOLDURA PARA PARABRISAS</t>
  </si>
  <si>
    <t>29601001-0095</t>
  </si>
  <si>
    <t>LLANTA 215/75 R16</t>
  </si>
  <si>
    <t>29601001-0096</t>
  </si>
  <si>
    <t>LLANTA 215/75  R14</t>
  </si>
  <si>
    <t>29601001-0097</t>
  </si>
  <si>
    <t>INFLADOR Y VULCANIZADOR DE LLANTAS EN SPRAY</t>
  </si>
  <si>
    <t>29601001-0098</t>
  </si>
  <si>
    <t>CRUCETA PARA VEHICULO</t>
  </si>
  <si>
    <t>29601001-0099</t>
  </si>
  <si>
    <t>RETEN PARA VEHICULO</t>
  </si>
  <si>
    <t>29601001-0100</t>
  </si>
  <si>
    <t>CARGADOR PARA BATERIA VEHICULAR</t>
  </si>
  <si>
    <t>29601001-0101</t>
  </si>
  <si>
    <t>LLANTAS 255/70 R16</t>
  </si>
  <si>
    <t>29601001-0102</t>
  </si>
  <si>
    <t>CILINDRO PARA LLANTA - AUTOMOTRIZ</t>
  </si>
  <si>
    <t>29601001-0103</t>
  </si>
  <si>
    <t>BOMBA DE FRENO - AUTOMOTRIZ</t>
  </si>
  <si>
    <t>29601001-0104</t>
  </si>
  <si>
    <t>SENSOR DE OXIGENO - AUTOMOTRIZ</t>
  </si>
  <si>
    <t>29601001-0105</t>
  </si>
  <si>
    <t>LLANTA 165/60 R14</t>
  </si>
  <si>
    <t>29601001-0106</t>
  </si>
  <si>
    <t>LLANTA 185/80 R14</t>
  </si>
  <si>
    <t>29601001-0107</t>
  </si>
  <si>
    <t>LLANTA 225/75 R16</t>
  </si>
  <si>
    <t>29601001-0109</t>
  </si>
  <si>
    <t>LLANTA 7.50-16</t>
  </si>
  <si>
    <t>29601001-0110</t>
  </si>
  <si>
    <t>LLANTA 195 R14 C</t>
  </si>
  <si>
    <t>29601001-0111</t>
  </si>
  <si>
    <t>LLANTA 195/60 R 14</t>
  </si>
  <si>
    <t>29601001-0112</t>
  </si>
  <si>
    <t>LLANTA 235/70 R 16</t>
  </si>
  <si>
    <t>29601001-0113</t>
  </si>
  <si>
    <t>TAPA DE ARBOL DE LEVAS</t>
  </si>
  <si>
    <t>29601001-0114</t>
  </si>
  <si>
    <t>ARBOL DE LEVAS</t>
  </si>
  <si>
    <t>29601001-0115</t>
  </si>
  <si>
    <t>ENGRANE DE ARBOL DE LEVAS</t>
  </si>
  <si>
    <t>29601001-0116</t>
  </si>
  <si>
    <t>BOMBA DE ACEITE</t>
  </si>
  <si>
    <t>29601001-0117</t>
  </si>
  <si>
    <t>CINTURONES DE SEGURIDAD  P/ASIENTOS DE PASAJEROS</t>
  </si>
  <si>
    <t>29601001-0118</t>
  </si>
  <si>
    <t>LLANTA 185 R14 C</t>
  </si>
  <si>
    <t>29601001-0119</t>
  </si>
  <si>
    <t>LLANTA 215/75 R17.5</t>
  </si>
  <si>
    <t>29601001-0120</t>
  </si>
  <si>
    <t>LLANTA 225/50 R17</t>
  </si>
  <si>
    <t>29601001-0121</t>
  </si>
  <si>
    <t>LLANTA 235/85 R16</t>
  </si>
  <si>
    <t>29601001-0122</t>
  </si>
  <si>
    <t>LLANTA 245/70 R17</t>
  </si>
  <si>
    <t>29601001-0123</t>
  </si>
  <si>
    <t>LLANTA 265/75 R16</t>
  </si>
  <si>
    <t>29601001-0124</t>
  </si>
  <si>
    <t>LLANTA 11R 22.5</t>
  </si>
  <si>
    <t>29601001-0125</t>
  </si>
  <si>
    <t>LLANTA 265/70 R17</t>
  </si>
  <si>
    <t>29601001-0126</t>
  </si>
  <si>
    <t>LLANTA 235/80 R17</t>
  </si>
  <si>
    <t>29601001-0127</t>
  </si>
  <si>
    <t>LLANTA 325/75 R15</t>
  </si>
  <si>
    <t>29601001-0128</t>
  </si>
  <si>
    <t>LLANTA 215/60 R15</t>
  </si>
  <si>
    <t>29601001-0129</t>
  </si>
  <si>
    <t>LLANTA 235/70 R15</t>
  </si>
  <si>
    <t>29601001-0130</t>
  </si>
  <si>
    <t>PORTA EQUIPAJE PARA AUTOMÓVIL</t>
  </si>
  <si>
    <t>29601001-0131</t>
  </si>
  <si>
    <t>ALFORJA PARA MOTOCICLISTA</t>
  </si>
  <si>
    <t>29601001-0132</t>
  </si>
  <si>
    <t>RED ELASTICA PARA CASCO</t>
  </si>
  <si>
    <t>29601001-0133</t>
  </si>
  <si>
    <t>MANGUERA  ANTICONGELANTE</t>
  </si>
  <si>
    <t>29601001-0134</t>
  </si>
  <si>
    <t>BUJE DE MUELLE</t>
  </si>
  <si>
    <t>29601001-0135</t>
  </si>
  <si>
    <t>MAZA DELANTERA</t>
  </si>
  <si>
    <t>29601001-0136</t>
  </si>
  <si>
    <t>EDIDOR CALIBRADOR DE PRESION DE AIRE P/LLANTAS</t>
  </si>
  <si>
    <t>29601001-0137</t>
  </si>
  <si>
    <t>DISPOSITIVO DE ARRASTRE PARA REMOLQUE</t>
  </si>
  <si>
    <t>29601001-0138</t>
  </si>
  <si>
    <t>LLANTA 225/65 R17</t>
  </si>
  <si>
    <t>29601001-0139</t>
  </si>
  <si>
    <t>LLANTA 225/95 R17</t>
  </si>
  <si>
    <t>29601001-0140</t>
  </si>
  <si>
    <t>LLANTA 7.50 R17</t>
  </si>
  <si>
    <t>29601001-0141</t>
  </si>
  <si>
    <t>LLANTA 125/70 D16</t>
  </si>
  <si>
    <t>29601001-0142</t>
  </si>
  <si>
    <t>LLANTA 145/80 R16</t>
  </si>
  <si>
    <t>29601001-0143</t>
  </si>
  <si>
    <t>LLANTA 225/70 R14</t>
  </si>
  <si>
    <t>29601001-0144</t>
  </si>
  <si>
    <t>LLANTA 195/55 R15</t>
  </si>
  <si>
    <t>29601001-0145</t>
  </si>
  <si>
    <t>CAJA PARA MOTOCICLETA ( TOP CASE )</t>
  </si>
  <si>
    <t>29601001-0146</t>
  </si>
  <si>
    <t>ACOMULADOR</t>
  </si>
  <si>
    <t>29601001-0147</t>
  </si>
  <si>
    <t>ELEVADOR ELECTRICO DE VENTANA DE AUTOMOVIL</t>
  </si>
  <si>
    <t>29601001-0148</t>
  </si>
  <si>
    <t>PERNO DE SOPORTE DE PUERTA</t>
  </si>
  <si>
    <t>29601001-0149</t>
  </si>
  <si>
    <t>SOPORTE DE DEFENSA</t>
  </si>
  <si>
    <t>29601001-0150</t>
  </si>
  <si>
    <t>FARO P/VEHICULO</t>
  </si>
  <si>
    <t>29601001-0151</t>
  </si>
  <si>
    <t>LLANTA 175/60 R13</t>
  </si>
  <si>
    <t>29601001-0152</t>
  </si>
  <si>
    <t>LLANTA 225/70 R19.5</t>
  </si>
  <si>
    <t>29601001-0153</t>
  </si>
  <si>
    <t>LLANTA 235/85 R15</t>
  </si>
  <si>
    <t>29601001-0154</t>
  </si>
  <si>
    <t>LLANTA 245/65 R16</t>
  </si>
  <si>
    <t>29601001-0155</t>
  </si>
  <si>
    <t>LLANTA 225/70 R15</t>
  </si>
  <si>
    <t>25301001-0275</t>
  </si>
  <si>
    <t>AGUA INYECTABLE</t>
  </si>
  <si>
    <t>25301001-0276</t>
  </si>
  <si>
    <t>29601001-0158</t>
  </si>
  <si>
    <t>CUERPO DE ACELERACIÓN</t>
  </si>
  <si>
    <t>29601001-0159</t>
  </si>
  <si>
    <t>EMPAQUE PARA TAPA DE PUNTERIAS</t>
  </si>
  <si>
    <t>29601001-0160</t>
  </si>
  <si>
    <t>TERMINAL DE DIRECCION</t>
  </si>
  <si>
    <t>29601001-0161</t>
  </si>
  <si>
    <t>TORNILLO PARA DIRECCION</t>
  </si>
  <si>
    <t>29601001-0162</t>
  </si>
  <si>
    <t>GOMA PARA BARRA ESTABILIZADORA</t>
  </si>
  <si>
    <t>29601001-0163</t>
  </si>
  <si>
    <t>DEFENSA P/MOTOCICLETA</t>
  </si>
  <si>
    <t>29601001-0164</t>
  </si>
  <si>
    <t>PROTECTOR DE PUÑOS P/MOTOCICLETA</t>
  </si>
  <si>
    <t>29601001-0165</t>
  </si>
  <si>
    <t>MALETA OUTBACK P/MOTOCICLETA</t>
  </si>
  <si>
    <t>29601001-0166</t>
  </si>
  <si>
    <t>CUBRE CARTER ALUMINIO P/MOTOCICLETA</t>
  </si>
  <si>
    <t>29601001-0167</t>
  </si>
  <si>
    <t>DEPOSITO P/ANTICONGELANTE</t>
  </si>
  <si>
    <t>29601001-0168</t>
  </si>
  <si>
    <t>CONTRAPESO</t>
  </si>
  <si>
    <t>29601001-0169</t>
  </si>
  <si>
    <t>SISTEMA DE DISTRIBUCION</t>
  </si>
  <si>
    <t>29601001-0170</t>
  </si>
  <si>
    <t>JUEGO DE POLEAS</t>
  </si>
  <si>
    <t>29601001-0171</t>
  </si>
  <si>
    <t>MANIJA P/PUERTA DE VEHICULO</t>
  </si>
  <si>
    <t>29601001-0172</t>
  </si>
  <si>
    <t>PALANCA DE LUCES DIRECCIONALES</t>
  </si>
  <si>
    <t>29601001-0173</t>
  </si>
  <si>
    <t>GATO MECANICO</t>
  </si>
  <si>
    <t>29601001-0174</t>
  </si>
  <si>
    <t>PROTECTOR PARABRISAS</t>
  </si>
  <si>
    <t>29601001-0175</t>
  </si>
  <si>
    <t>RESPALDO DE ASIENTO PARA VEHICULO</t>
  </si>
  <si>
    <t>29601001-0176</t>
  </si>
  <si>
    <t>KIT DE SEGURIDAD</t>
  </si>
  <si>
    <t>29601001-0177</t>
  </si>
  <si>
    <t>ESTRIBO PARA VEHICULO</t>
  </si>
  <si>
    <t>29701001-0002</t>
  </si>
  <si>
    <t>ESCANER DETECTOR DE METALES MANUAL</t>
  </si>
  <si>
    <t>CONSUMIBLE-29701</t>
  </si>
  <si>
    <t>29800001-0001</t>
  </si>
  <si>
    <t>ENGRANE (VARIOS)</t>
  </si>
  <si>
    <t>CONSUMIBLE-29801</t>
  </si>
  <si>
    <t>29801001-0001</t>
  </si>
  <si>
    <t>DISCO PARA CORTAR</t>
  </si>
  <si>
    <t>29801001-0002</t>
  </si>
  <si>
    <t>TAPA OSCILANTE</t>
  </si>
  <si>
    <t>29801001-0003</t>
  </si>
  <si>
    <t>ROTOR</t>
  </si>
  <si>
    <t>29801001-0004</t>
  </si>
  <si>
    <t>ESTATOR</t>
  </si>
  <si>
    <t>29801001-0005</t>
  </si>
  <si>
    <t>ENGRASADORA</t>
  </si>
  <si>
    <t>29801001-0006</t>
  </si>
  <si>
    <t>CRIBA CON BARRENO PARA TRITURADORA</t>
  </si>
  <si>
    <t>29801001-0007</t>
  </si>
  <si>
    <t>ASPERSOR PARA CONTROL DE PLAGAS</t>
  </si>
  <si>
    <t>29801001-0008</t>
  </si>
  <si>
    <t>BUJIA PARA PLANTA DE EMERGENCIA</t>
  </si>
  <si>
    <t>29801001-0009</t>
  </si>
  <si>
    <t>MEDIDOR DE NIVEL DE DIESEL PARA TANQUE DE PLANTA DE EMERGENCIA</t>
  </si>
  <si>
    <t>29801001-0010</t>
  </si>
  <si>
    <t>CUCHILLA FIJA PARA TRITURADORA</t>
  </si>
  <si>
    <t>29801001-0011</t>
  </si>
  <si>
    <t>CUCHILLA MOVIL PARA TRITURADORA</t>
  </si>
  <si>
    <t>29801001-0012</t>
  </si>
  <si>
    <t>BALERO - REFACCION MAQUINARIA</t>
  </si>
  <si>
    <t>29801001-0013</t>
  </si>
  <si>
    <t>BANDA - REFACCION MAQUINARIA</t>
  </si>
  <si>
    <t>29801001-0014</t>
  </si>
  <si>
    <t>SELLO MECANICO - REFACCION MAQUINARIA</t>
  </si>
  <si>
    <t>29801001-0015</t>
  </si>
  <si>
    <t>VENTILADOR CENTRIFUGO  PARA MOTOR - REFACCION MAQUINARIA</t>
  </si>
  <si>
    <t>29801001-0016</t>
  </si>
  <si>
    <t>VENTILADOR TURBINA PARA MOTOR - REFACCION MAQUINARIA</t>
  </si>
  <si>
    <t>29801001-0017</t>
  </si>
  <si>
    <t>IMPULSOR METALICO PARA BOMBA - REFACCION MAQUINARIA</t>
  </si>
  <si>
    <t>29801001-0018</t>
  </si>
  <si>
    <t>TABLERO DE CONTROL PARA BOMBA DE SISTEMA HIDRONEUMATICO</t>
  </si>
  <si>
    <t>29801001-0019</t>
  </si>
  <si>
    <t>SENSOR DE FLUJO PARA EQUIPO DE AIRE ACONDICIONADO</t>
  </si>
  <si>
    <t>29801001-0020</t>
  </si>
  <si>
    <t>SENSOR DE TEMPERATURA DE SUCCION PARA EQUIPO DE AIRE ACONDICIONADO</t>
  </si>
  <si>
    <t>29801001-0021</t>
  </si>
  <si>
    <t>29801001-0022</t>
  </si>
  <si>
    <t>CADENA</t>
  </si>
  <si>
    <t>29801001-0023</t>
  </si>
  <si>
    <t>CERRADURA MAGNETICA</t>
  </si>
  <si>
    <t>29801001-0024</t>
  </si>
  <si>
    <t>PLACA DE SEPARACION</t>
  </si>
  <si>
    <t>29801001-0025</t>
  </si>
  <si>
    <t>BATERIA PARA GENERADOR</t>
  </si>
  <si>
    <t>29801001-0026</t>
  </si>
  <si>
    <t>CARGADOR DE BATERIA PARA GENERADOR</t>
  </si>
  <si>
    <t>29801001-0028</t>
  </si>
  <si>
    <t>CHUMACERA PARA BOMBA PARA FLECHA DE 1"</t>
  </si>
  <si>
    <t>29801001-0029</t>
  </si>
  <si>
    <t>ACOPLE DE ACERO</t>
  </si>
  <si>
    <t>29801001-0030</t>
  </si>
  <si>
    <t>CALENTADOR DE BLOQUE DE MOTOR DE GENERADOR CUMMINS</t>
  </si>
  <si>
    <t>29801001-0031</t>
  </si>
  <si>
    <t>CALIBRADOR VERNIER</t>
  </si>
  <si>
    <t>29801001-0032</t>
  </si>
  <si>
    <t>DISCO PARA PULIDORA DE PISOS</t>
  </si>
  <si>
    <t>29801001-0033</t>
  </si>
  <si>
    <t>FUNDA PARA AIRE ACONDICIONADO</t>
  </si>
  <si>
    <t>29900001-0001</t>
  </si>
  <si>
    <t>BASE DE MOTHORIMETRO 3 P 100 AMPS.</t>
  </si>
  <si>
    <t>CONSUMIBLE-29901</t>
  </si>
  <si>
    <t>29900002-0001</t>
  </si>
  <si>
    <t>CESPOL PARA LAVABO</t>
  </si>
  <si>
    <t>29900003-0001</t>
  </si>
  <si>
    <t>CHUPON PARA CESPOL</t>
  </si>
  <si>
    <t>29900003-0002</t>
  </si>
  <si>
    <t>TAPA PARA CESPOL</t>
  </si>
  <si>
    <t>29900004-0001</t>
  </si>
  <si>
    <t>MANGUERA ALIMENTADORA P/LAVABO</t>
  </si>
  <si>
    <t>29900006-0001</t>
  </si>
  <si>
    <t>FLOTADOR (TANQUE ALMACENAMIENTO)</t>
  </si>
  <si>
    <t>29900006-0002</t>
  </si>
  <si>
    <t>FLOTADOR P/W.C.</t>
  </si>
  <si>
    <t>29900006-0003</t>
  </si>
  <si>
    <t>LLAVE PARA FLOTADOR</t>
  </si>
  <si>
    <t>29900007-0001</t>
  </si>
  <si>
    <t>CONTRA PARA W.C.</t>
  </si>
  <si>
    <t>29900007-0003</t>
  </si>
  <si>
    <t>JUEGO DE HERRAJES C/FLOTADOR P / W.C.</t>
  </si>
  <si>
    <t>29900009-0001</t>
  </si>
  <si>
    <t>MIGITORIO</t>
  </si>
  <si>
    <t>29900010-0001</t>
  </si>
  <si>
    <t>NIPLE METALICO (TUBERIA)</t>
  </si>
  <si>
    <t>29900011-0001</t>
  </si>
  <si>
    <t>MANIVELA P/W.C.</t>
  </si>
  <si>
    <t>29900012-0001</t>
  </si>
  <si>
    <t>PERA PERFECTA W.C.</t>
  </si>
  <si>
    <t>29900012-0002</t>
  </si>
  <si>
    <t>RANITAS TAPA FUGAZ ¾ SAPO</t>
  </si>
  <si>
    <t>29900012-0003</t>
  </si>
  <si>
    <t>VALVULA ANGULAR</t>
  </si>
  <si>
    <t>29900012-0004</t>
  </si>
  <si>
    <t>VALVULA PERFECTA</t>
  </si>
  <si>
    <t>29900015-0001</t>
  </si>
  <si>
    <t>JUNTA SELLADORA P/W.C.</t>
  </si>
  <si>
    <t>29900016-0001</t>
  </si>
  <si>
    <t>ASIENTO PARA W.C.</t>
  </si>
  <si>
    <t>29900017-0001</t>
  </si>
  <si>
    <t>CODO PVC (VARIOS)</t>
  </si>
  <si>
    <t>29900017-0002</t>
  </si>
  <si>
    <t>TUBO PVC (VARIOS)</t>
  </si>
  <si>
    <t>29900017-0003</t>
  </si>
  <si>
    <t>TUBO PVC DE 2""</t>
  </si>
  <si>
    <t>29900018-0003</t>
  </si>
  <si>
    <t>ELIMINADOR DE BATERIA PARA LLAVES ECONOMIZADORAS ELECTRONICAS</t>
  </si>
  <si>
    <t>29901001-0001</t>
  </si>
  <si>
    <t>CONTROL REMOTO</t>
  </si>
  <si>
    <t>29901001-0002</t>
  </si>
  <si>
    <t>TAZA PARA BAÑO</t>
  </si>
  <si>
    <t>29901001-0003</t>
  </si>
  <si>
    <t>TANQUE PARA BAÑO</t>
  </si>
  <si>
    <t>29901001-0004</t>
  </si>
  <si>
    <t>ASIENTO PARA BAÑO</t>
  </si>
  <si>
    <t>29901001-0005</t>
  </si>
  <si>
    <t>CEDAZO CUADRADO PARA AIRE ACONDICIONADO</t>
  </si>
  <si>
    <t>29901001-0006</t>
  </si>
  <si>
    <t>CELDEK PAJA KUUL PAD PARA AIRE ACONDICIONADO</t>
  </si>
  <si>
    <t>29901001-0007</t>
  </si>
  <si>
    <t>TELEFONO INALAMBRICO  -  GASTO</t>
  </si>
  <si>
    <t>29901001-0008</t>
  </si>
  <si>
    <t>ANTENA PORTATIL DE ALTA DEFINICION (HDTV) ESPECIAL PARA LAPTOP O PC - GASTO</t>
  </si>
  <si>
    <t>29901001-0009</t>
  </si>
  <si>
    <t>SINTONIZADOR USB PARA CANALES DE ALTA DEFINICION Y TV ABIERTA HDTV - GASTO</t>
  </si>
  <si>
    <t>29901001-0010</t>
  </si>
  <si>
    <t>CHASIS DE 12 ESPACIOS PARA SLOTS CON VENTILADOR PARA RACK - GASTO</t>
  </si>
  <si>
    <t>29901001-0011</t>
  </si>
  <si>
    <t>HORNO DE MICROONDAS - GASTO</t>
  </si>
  <si>
    <t>29901001-0012</t>
  </si>
  <si>
    <t>SUPRESOR DE RUIDO PARA MICROFONO - GASTO</t>
  </si>
  <si>
    <t>29901001-0013</t>
  </si>
  <si>
    <t>CHAROLA PARA RACK - GASTO</t>
  </si>
  <si>
    <t>29901001-0014</t>
  </si>
  <si>
    <t>MICROFONO DE ESTUDIO - GASTO</t>
  </si>
  <si>
    <t>29901001-0015</t>
  </si>
  <si>
    <t>BASE PARA BRAZO DE MICROFONO - GASTO</t>
  </si>
  <si>
    <t>29901001-0016</t>
  </si>
  <si>
    <t>EQUIPO PROCESADOR DE VOZ - GASTO</t>
  </si>
  <si>
    <t>29901001-0017</t>
  </si>
  <si>
    <t>AUDIFONOS - GASTO</t>
  </si>
  <si>
    <t>29901001-0018</t>
  </si>
  <si>
    <t>MICRFONO AURICULAR - GASTO</t>
  </si>
  <si>
    <t>29901001-0019</t>
  </si>
  <si>
    <t>BASE PARA MICROFONO - GASTO</t>
  </si>
  <si>
    <t>29901001-0020</t>
  </si>
  <si>
    <t>EQUIPO DE ENERGIA ININTERRUMPIDA UPS - GASTO</t>
  </si>
  <si>
    <t>29901001-0022</t>
  </si>
  <si>
    <t>VOLT AMPERIMETRO</t>
  </si>
  <si>
    <t>29901001-0023</t>
  </si>
  <si>
    <t>DESBROZADORA PARA CESPED - GASTO</t>
  </si>
  <si>
    <t>29901001-0024</t>
  </si>
  <si>
    <t>EXTINTOR - GASTO</t>
  </si>
  <si>
    <t>29901001-0025</t>
  </si>
  <si>
    <t>EMBOLO ARMADO PARA FLUXOMETRO</t>
  </si>
  <si>
    <t>29901001-0026</t>
  </si>
  <si>
    <t>EMBOLO PARA LLAVE DE RETENCION</t>
  </si>
  <si>
    <t>29901001-0027</t>
  </si>
  <si>
    <t>EMBOLO MACHO PARA FLUXOMETRO</t>
  </si>
  <si>
    <t>29901001-0028</t>
  </si>
  <si>
    <t>EMPAQUE CONICO</t>
  </si>
  <si>
    <t>29901001-0029</t>
  </si>
  <si>
    <t>FLUXOMETRO DE SENSOR</t>
  </si>
  <si>
    <t>29901001-0031</t>
  </si>
  <si>
    <t>FLUXOMETRO MANUAL</t>
  </si>
  <si>
    <t>29901001-0032</t>
  </si>
  <si>
    <t>MANGUERA COFLEX PARA FREGADERO</t>
  </si>
  <si>
    <t>29901001-0033</t>
  </si>
  <si>
    <t>FLUXOMETRO DE PEDAL</t>
  </si>
  <si>
    <t>29901001-0034</t>
  </si>
  <si>
    <t>SEPARADOR BOQUILLA PARA LLAVE ECONOMIZADORA</t>
  </si>
  <si>
    <t>29901001-0035</t>
  </si>
  <si>
    <t>TAPON CAPA</t>
  </si>
  <si>
    <t>29901001-0036</t>
  </si>
  <si>
    <t>CUPULA CIEGA PARA FLUXOMETRO</t>
  </si>
  <si>
    <t>29901001-0037</t>
  </si>
  <si>
    <t>PANEL PARA ACUSTICA - GASTO</t>
  </si>
  <si>
    <t>29901001-0038</t>
  </si>
  <si>
    <t>PEDAL PARA FLUXOMETRO</t>
  </si>
  <si>
    <t>29901001-0039</t>
  </si>
  <si>
    <t>MULTIMETRO DIGITAL - GASTO</t>
  </si>
  <si>
    <t>29901001-0040</t>
  </si>
  <si>
    <t>BRAZO DE MICROFONO - GASTO</t>
  </si>
  <si>
    <t>29901001-0041</t>
  </si>
  <si>
    <t>TANQUE Y TAZA PARA BAÑO CON  ASIENTO</t>
  </si>
  <si>
    <t>29901001-0042</t>
  </si>
  <si>
    <t>KIT DE MONTAJE PARA RACK INCLUYE CHAROLA Y ACCESORIOS - GASTO</t>
  </si>
  <si>
    <t>29901001-0043</t>
  </si>
  <si>
    <t>TARJETA ELECTRONICA PARA CLIMA - GASTO</t>
  </si>
  <si>
    <t>29901001-0044</t>
  </si>
  <si>
    <t>CONTROL MANUAL PARA CLIMA - GASTO</t>
  </si>
  <si>
    <t>29901001-0045</t>
  </si>
  <si>
    <t>REGULADOR DE VOLTAJE - GASTO</t>
  </si>
  <si>
    <t>29901001-0047</t>
  </si>
  <si>
    <t>TELEFONO MULTILINEA - GASTO</t>
  </si>
  <si>
    <t>29901001-0048</t>
  </si>
  <si>
    <t>TELEFONO UNILINEA - GASTO</t>
  </si>
  <si>
    <t>29901001-0049</t>
  </si>
  <si>
    <t>MICROFONO INALAMBRICO - GASTO</t>
  </si>
  <si>
    <t>29901001-0050</t>
  </si>
  <si>
    <t>TELEFONO SECRETARIAL - GASTO</t>
  </si>
  <si>
    <t>29901001-0051</t>
  </si>
  <si>
    <t>COMPRESOR - GASTO</t>
  </si>
  <si>
    <t>29901001-0052</t>
  </si>
  <si>
    <t>NEUMATICOS PARA COMPRESOR</t>
  </si>
  <si>
    <t>29901001-0053</t>
  </si>
  <si>
    <t>ACCESORIOS VARIOS PARA BAÑO</t>
  </si>
  <si>
    <t>29901001-0054</t>
  </si>
  <si>
    <t>MINI FILTRO PARA COMPRESOR DE AIRE</t>
  </si>
  <si>
    <t>29901001-0055</t>
  </si>
  <si>
    <t>MEZCLADORA DE VOZ - GASTO</t>
  </si>
  <si>
    <t>29901001-0056</t>
  </si>
  <si>
    <t>TELEFONO ALAMBRICO  -  GASTO</t>
  </si>
  <si>
    <t>29901001-0057</t>
  </si>
  <si>
    <t>MEZCLADORA  DE AUDIO - GASTO</t>
  </si>
  <si>
    <t>29901001-0058</t>
  </si>
  <si>
    <t>MICROFONO TIPO CUELLO DE GANSO - GASTO</t>
  </si>
  <si>
    <t>29901001-0059</t>
  </si>
  <si>
    <t>BASE PARA MICROFONO TIPO CUELLO DE GANSO - GASTO</t>
  </si>
  <si>
    <t>29901001-0060</t>
  </si>
  <si>
    <t>KIT DE MICROFONOS INALAMBRICOS CON RECEPTOR - GASTO</t>
  </si>
  <si>
    <t>29901001-0061</t>
  </si>
  <si>
    <t>SOPORTE PARA LAVABO</t>
  </si>
  <si>
    <t>29901001-0062</t>
  </si>
  <si>
    <t>MEZCLADORA PARA LAVABO</t>
  </si>
  <si>
    <t>29901001-0063</t>
  </si>
  <si>
    <t>REGADERA</t>
  </si>
  <si>
    <t>29901001-0064</t>
  </si>
  <si>
    <t>CRONOMETRO - GASTO</t>
  </si>
  <si>
    <t>29901001-0065</t>
  </si>
  <si>
    <t>FORRO PARA EXTINTOR</t>
  </si>
  <si>
    <t>29901001-0066</t>
  </si>
  <si>
    <t>INTERFON CON TELEFONO - GASTO</t>
  </si>
  <si>
    <t>29901001-0067</t>
  </si>
  <si>
    <t>MICROFONO ALAMBRICO - GASTO</t>
  </si>
  <si>
    <t>29901001-0068</t>
  </si>
  <si>
    <t>TELEFONO PROGRAMADOR - GASTO</t>
  </si>
  <si>
    <t>29901001-0069</t>
  </si>
  <si>
    <t>LAVADERO</t>
  </si>
  <si>
    <t>29901001-0070</t>
  </si>
  <si>
    <t>TARJA - GASTO</t>
  </si>
  <si>
    <t>29901001-0071</t>
  </si>
  <si>
    <t>REGULADOR 1 VIA PARA GAS</t>
  </si>
  <si>
    <t>29901001-0072</t>
  </si>
  <si>
    <t>REGULADOR 2 VIAS PARA GAS</t>
  </si>
  <si>
    <t>29901001-0073</t>
  </si>
  <si>
    <t>ORGANIZADOR PARA TALLER Y HOGAR</t>
  </si>
  <si>
    <t>29901001-0074</t>
  </si>
  <si>
    <t>CHUPON CONECTOR TRAMPA-PARED</t>
  </si>
  <si>
    <t>29901001-0075</t>
  </si>
  <si>
    <t>ASIENTO CON PERNO EMBOLO PARA FLEXOMETRO</t>
  </si>
  <si>
    <t>29901001-0076</t>
  </si>
  <si>
    <t>BOTON ACCIONADOR MECANICO PARA FLUXOMETRO</t>
  </si>
  <si>
    <t>29901001-0077</t>
  </si>
  <si>
    <t>BOTON TANQUE DE SANITARIO PARA FLUXOMETRO</t>
  </si>
  <si>
    <t>29901001-0078</t>
  </si>
  <si>
    <t>ELECTROVALVULA</t>
  </si>
  <si>
    <t>29901001-0079</t>
  </si>
  <si>
    <t>EXTENCION PARA CESPOL DE LAVABO</t>
  </si>
  <si>
    <t>29901001-0080</t>
  </si>
  <si>
    <t>KIT EMBOLO PARA FLUXOMETRO</t>
  </si>
  <si>
    <t>29901001-0081</t>
  </si>
  <si>
    <t>KIT LLAVE DE RETENCION PARA FLUXOMETRO</t>
  </si>
  <si>
    <t>29901001-0082</t>
  </si>
  <si>
    <t>KIT MANIJA Y PEDAL PARA FLUXOMETRO</t>
  </si>
  <si>
    <t>29901001-0083</t>
  </si>
  <si>
    <t>KIT SALIDA ECONOMIZADORA PARA LLAVE</t>
  </si>
  <si>
    <t>29901001-0084</t>
  </si>
  <si>
    <t>KIT RONDANAS SPUD PARA FLUXOMETRO</t>
  </si>
  <si>
    <t>29901001-0085</t>
  </si>
  <si>
    <t>LLAVE DE RETENCION RECTA PARA FLUXOMETRO</t>
  </si>
  <si>
    <t>29901001-0086</t>
  </si>
  <si>
    <t>ASIENTO CON PERNO ESTOPERO PARA FLUXOMETRO</t>
  </si>
  <si>
    <t>29901001-0087</t>
  </si>
  <si>
    <t>RESORTE EMBOLO</t>
  </si>
  <si>
    <t>29901001-0088</t>
  </si>
  <si>
    <t>RESORTE ESTOPERO PARA FLUXOMETRO</t>
  </si>
  <si>
    <t>29901001-0089</t>
  </si>
  <si>
    <t>TORNILLO ELEVADOR PARA LLAVE DE RETENCION PARA FLUXOMETRO</t>
  </si>
  <si>
    <t>29901001-0090</t>
  </si>
  <si>
    <t>TRAMPA DE HULE PARA EVITAR MALOS OLORES</t>
  </si>
  <si>
    <t>29901001-0091</t>
  </si>
  <si>
    <t>TRAMPA SECA CON VALVULA AUTO-CIERRE</t>
  </si>
  <si>
    <t>29901001-0092</t>
  </si>
  <si>
    <t>FUENTE DE PODER PARA TELEFONO IP</t>
  </si>
  <si>
    <t>29901001-0094</t>
  </si>
  <si>
    <t>TINA GALVANIZADA</t>
  </si>
  <si>
    <t>29901001-0095</t>
  </si>
  <si>
    <t>TALLADOR PARA ROPA</t>
  </si>
  <si>
    <t>29901001-0096</t>
  </si>
  <si>
    <t>MANIJA ARMADA PARA FLUXOMETRO</t>
  </si>
  <si>
    <t>29901001-0097</t>
  </si>
  <si>
    <t>MANGUERA COFLEX PARA WC</t>
  </si>
  <si>
    <t>29901001-0098</t>
  </si>
  <si>
    <t>BOMBA DE CONDENSADO PARA AIRE ACONDICIONADO</t>
  </si>
  <si>
    <t>29901001-0104</t>
  </si>
  <si>
    <t>TAPA PARA TINACO</t>
  </si>
  <si>
    <t>29901001-0105</t>
  </si>
  <si>
    <t>TAZA PARA FLUXOMETRO</t>
  </si>
  <si>
    <t>29901001-0106</t>
  </si>
  <si>
    <t>REGADERA MANUAL CON EXTENSION</t>
  </si>
  <si>
    <t>29901001-0107</t>
  </si>
  <si>
    <t>CESPOL PARA TARJA -</t>
  </si>
  <si>
    <t>29901001-0108</t>
  </si>
  <si>
    <t>CHAPETON CROMADO -</t>
  </si>
  <si>
    <t>29901001-0109</t>
  </si>
  <si>
    <t>COFLEX PARA LAVABO -</t>
  </si>
  <si>
    <t>29901001-0110</t>
  </si>
  <si>
    <t>COFLEX PARA MINGITORIO -</t>
  </si>
  <si>
    <t>29901001-0111</t>
  </si>
  <si>
    <t>JUNTA PROEL -</t>
  </si>
  <si>
    <t>29901001-0112</t>
  </si>
  <si>
    <t>REDUCCION DE PVC -</t>
  </si>
  <si>
    <t>29901001-0113</t>
  </si>
  <si>
    <t>TAPON CAPA DE COBRE -</t>
  </si>
  <si>
    <t>29901001-0114</t>
  </si>
  <si>
    <t>TAPON DE PVC -</t>
  </si>
  <si>
    <t>29901001-0115</t>
  </si>
  <si>
    <t>TAPON MACHO DE BRONCE CUERDA EXTERIOR -</t>
  </si>
  <si>
    <t>29901001-0116</t>
  </si>
  <si>
    <t>TEE DE PVC -</t>
  </si>
  <si>
    <t>29901001-0117</t>
  </si>
  <si>
    <t>YEE DE COBRE -</t>
  </si>
  <si>
    <t>29901001-0118</t>
  </si>
  <si>
    <t>YEE DE PVC -</t>
  </si>
  <si>
    <t>29901001-0119</t>
  </si>
  <si>
    <t>TEE DE COBRE -</t>
  </si>
  <si>
    <t>29901001-0120</t>
  </si>
  <si>
    <t>GENERADOR ELECTRICO 800W - GASTO</t>
  </si>
  <si>
    <t>29901001-0121</t>
  </si>
  <si>
    <t>VALVULA DE AJUSTE DE NIVEL DEL FLOTADOR DEL WC</t>
  </si>
  <si>
    <t>29901001-0122</t>
  </si>
  <si>
    <t>PORTA-EXTINTOR METALICO</t>
  </si>
  <si>
    <t>29901001-0123</t>
  </si>
  <si>
    <t>CAJA ORGANIZADORA</t>
  </si>
  <si>
    <t>29901001-0124</t>
  </si>
  <si>
    <t>VALVULA DE BANQUETA</t>
  </si>
  <si>
    <t>29901001-0125</t>
  </si>
  <si>
    <t>MICROFONO DE SOLAPA - GASTO</t>
  </si>
  <si>
    <t>29901001-0126</t>
  </si>
  <si>
    <t>KIT DE INSTALACION PARA LAVABO</t>
  </si>
  <si>
    <t>29901001-0127</t>
  </si>
  <si>
    <t>KIT DE INSTALACION PARA TAZA DE BAÑO</t>
  </si>
  <si>
    <t>29901001-0128</t>
  </si>
  <si>
    <t>SOPORTE DE CELULAR PARA AUTOMOVIL AL TABLERO</t>
  </si>
  <si>
    <t>29901001-0129</t>
  </si>
  <si>
    <t>DECODIFICADOR/CONVERTIDOR ANALOGO A DIGITAL - GASTO</t>
  </si>
  <si>
    <t>29901001-0130</t>
  </si>
  <si>
    <t>SECADORA DE MANOS ELECTRICA - GASTO</t>
  </si>
  <si>
    <t>29901001-0131</t>
  </si>
  <si>
    <t>CONTRA CANASTA DE ACERO INOXIDABLE</t>
  </si>
  <si>
    <t>29901001-0132</t>
  </si>
  <si>
    <t>ALARMA PARA EVACUACION Y VOCEO - GASTO</t>
  </si>
  <si>
    <t>29901001-0133</t>
  </si>
  <si>
    <t>BANDA PARA AIRE ACONDICIONADO</t>
  </si>
  <si>
    <t>29901001-0134</t>
  </si>
  <si>
    <t>FILTRO METALICO LAVABLE PARA AIRE ACONDICIONADO</t>
  </si>
  <si>
    <t>29901001-0135</t>
  </si>
  <si>
    <t>TINA DE PLASTICO</t>
  </si>
  <si>
    <t>29901001-0136</t>
  </si>
  <si>
    <t>CONTROL DE VOLUMEN DE PARED - GASTO</t>
  </si>
  <si>
    <t>29901001-0137</t>
  </si>
  <si>
    <t>JUEGO DE TAZA, TANQUE, LAVABO Y PEDESTAL PARA BAÑO</t>
  </si>
  <si>
    <t>29901001-0138</t>
  </si>
  <si>
    <t>MANGUERA PARA HIDRATANTE - GASTO</t>
  </si>
  <si>
    <t>29901001-0139</t>
  </si>
  <si>
    <t>PANEL ACUSTICO PORTATIL - GASTO</t>
  </si>
  <si>
    <t>29901001-0140</t>
  </si>
  <si>
    <t>SEÑUELO ESPANTA AVES</t>
  </si>
  <si>
    <t>29901001-0141</t>
  </si>
  <si>
    <t>ACCESORIOS PARA TINACO</t>
  </si>
  <si>
    <t>29901001-0142</t>
  </si>
  <si>
    <t>TRAMPA DE PVC</t>
  </si>
  <si>
    <t>29901001-0143</t>
  </si>
  <si>
    <t>TUERCA UNION DE PVC</t>
  </si>
  <si>
    <t>29901001-0144</t>
  </si>
  <si>
    <t>KIT DE CONECTORES PARA COMPRESORA CON MEDIDOR DE PRESION</t>
  </si>
  <si>
    <t>29901001-0145</t>
  </si>
  <si>
    <t>KIT EXPANSIVO DE GAS CONGELANTE R407C</t>
  </si>
  <si>
    <t>29901001-0146</t>
  </si>
  <si>
    <t>GAS CONGELANTE R-407 C</t>
  </si>
  <si>
    <t>29901001-0147</t>
  </si>
  <si>
    <t>EMPAQUE DE ACOPLAR PARA W.C.  P-B7100</t>
  </si>
  <si>
    <t>29901001-0148</t>
  </si>
  <si>
    <t>LLAVES DE RETENCION ARMADA CROMADA MOD SF-572</t>
  </si>
  <si>
    <t>29901001-0149</t>
  </si>
  <si>
    <t>MANGUERA CONECTOR "T" PARA LAVABO ACERO INOX.</t>
  </si>
  <si>
    <t>29901001-0150</t>
  </si>
  <si>
    <t>PERA DE DESCARGA ( SAPO ) MOD P-B6036 3"</t>
  </si>
  <si>
    <t>29901001-0151</t>
  </si>
  <si>
    <t>PERA DE DESCARGA ( SAPO ) MOD00011</t>
  </si>
  <si>
    <t>29901001-0152</t>
  </si>
  <si>
    <t>SENSOR FLUXOMETRO DE CORRIENTE MOD SF-555</t>
  </si>
  <si>
    <t>29901001-0153</t>
  </si>
  <si>
    <t>SENSOR FLUXOMETRO  DE PILA MOD SF-556</t>
  </si>
  <si>
    <t>29901001-0154</t>
  </si>
  <si>
    <t>CAJA IMPERMEABLE DDACC-SD8 PARA 8 TARJETAS SD</t>
  </si>
  <si>
    <t>29901001-0155</t>
  </si>
  <si>
    <t>MOCHILA INVERSE 100 AW BELTPACK LP35233</t>
  </si>
  <si>
    <t>29901001-0156</t>
  </si>
  <si>
    <t>CANGURERA PARA LENTES Y MEMORIA PARA CAMARA FOTOGRAFICAS</t>
  </si>
  <si>
    <t>29901001-0157</t>
  </si>
  <si>
    <t>CONSOLA MEZCLADORA DE 6 CANALES</t>
  </si>
  <si>
    <t>29901001-0158</t>
  </si>
  <si>
    <t>CONECTOR PARA MANGUERA</t>
  </si>
  <si>
    <t>29901001-0159</t>
  </si>
  <si>
    <t>29901001-0160</t>
  </si>
  <si>
    <t>PORTA MICROFONOS DE PRESION</t>
  </si>
  <si>
    <t>29901001-0161</t>
  </si>
  <si>
    <t>SENSOR DE MOVIMIENTO INALAMBRICO</t>
  </si>
  <si>
    <t>29901001-0162</t>
  </si>
  <si>
    <t>29901001-0163</t>
  </si>
  <si>
    <t>29901001-0164</t>
  </si>
  <si>
    <t>29901001-0165</t>
  </si>
  <si>
    <t>TELEFONO IP</t>
  </si>
  <si>
    <t>29901001-0166</t>
  </si>
  <si>
    <t>EXTENSIÓN SEÑAL MIC/LINE</t>
  </si>
  <si>
    <t>29901001-0167</t>
  </si>
  <si>
    <t>PANTALLA ANTIVIENTO METALICA</t>
  </si>
  <si>
    <t>29901001-0168</t>
  </si>
  <si>
    <t>SKY DANCER</t>
  </si>
  <si>
    <t>29901001-0169</t>
  </si>
  <si>
    <t>PURIFICADOR DE 4 ETAPAS CON LAMPARA UV 16 W</t>
  </si>
  <si>
    <t>29901001-0170</t>
  </si>
  <si>
    <t>CARTUCHO DE RESINA CATIONICA</t>
  </si>
  <si>
    <t>29901001-0171</t>
  </si>
  <si>
    <t>RECEPTOR P/MICROFONO</t>
  </si>
  <si>
    <t>29901001-0172</t>
  </si>
  <si>
    <t>TRANSPORTADORA DE PLASTICO P/PERRO</t>
  </si>
  <si>
    <t>29901001-0173</t>
  </si>
  <si>
    <t>BOTÓN ACCIONADOR MECANICO PARA W.C.</t>
  </si>
  <si>
    <t>29901001-0174</t>
  </si>
  <si>
    <t>BOTÓN LATERAL PARA TANQUE DE SANITARIO</t>
  </si>
  <si>
    <t>29901001-0175</t>
  </si>
  <si>
    <t>DISPOSITIVOS MOVILES DE COMUNICACIÓN</t>
  </si>
  <si>
    <t>29901001-0176</t>
  </si>
  <si>
    <t>TERMOMETRO DIGITAL INFRARROJO TIPO PISTOLA</t>
  </si>
  <si>
    <t>29901001-0177</t>
  </si>
  <si>
    <t>FILTRO PARA CALEFACCION DE GAS NATURAL</t>
  </si>
  <si>
    <t>29901001-0178</t>
  </si>
  <si>
    <t>AUDIFONOS INALAMBRICOS</t>
  </si>
  <si>
    <t>29901001-0179</t>
  </si>
  <si>
    <t>MODULO MONITOR</t>
  </si>
  <si>
    <t>29901001-0180</t>
  </si>
  <si>
    <t>DETECTOR DE CORTO CIRCUITO</t>
  </si>
  <si>
    <t>29901001-0181</t>
  </si>
  <si>
    <t>FUMIGADORA</t>
  </si>
  <si>
    <t>29901001-0182</t>
  </si>
  <si>
    <t>MOTOR 3/4 HP 115V/1F  1725/1140 RPM 1/2"</t>
  </si>
  <si>
    <t>29901001-0183</t>
  </si>
  <si>
    <t>PROTECTOR DE ESPONJA P/MICROFONO</t>
  </si>
  <si>
    <t>29901001-0184</t>
  </si>
  <si>
    <t>CUELLO VASTAGO</t>
  </si>
  <si>
    <t>29901001-0185</t>
  </si>
  <si>
    <t>CELULAR GALAXY A10 CON PANTALLA DE 6.2 PULGADAS CON 32 GB DE ALMACENAMIENTO</t>
  </si>
  <si>
    <t>29901001-0186</t>
  </si>
  <si>
    <t>CELULAR HUAWEI P SMART PANTALLA DE 5.6 PULGADAS CON 32 GB DE ALMACENAMIENTO</t>
  </si>
  <si>
    <t>29901001-0187</t>
  </si>
  <si>
    <t>ESTACION MANUAL DE CARGA</t>
  </si>
  <si>
    <t>29901001-0188</t>
  </si>
  <si>
    <t>BOTON DE ABORTO</t>
  </si>
  <si>
    <t>29901001-0189</t>
  </si>
  <si>
    <t>ALARMA AUDIOVISUALES - GASTO</t>
  </si>
  <si>
    <t>29901001-0190</t>
  </si>
  <si>
    <t>ESTACION MANUAL DE DESCARGA</t>
  </si>
  <si>
    <t>29901001-0191</t>
  </si>
  <si>
    <t>PALANCA SALIDA DE EMERGENCIA C/TAPA PROTECTORA DE POLICARBONATO</t>
  </si>
  <si>
    <t>29901001-0192</t>
  </si>
  <si>
    <t>SIRENA DOS TONOS DE EMERGENCIA</t>
  </si>
  <si>
    <t>29901001-0193</t>
  </si>
  <si>
    <t>MICROFONO AMBIENTAL - GASTO</t>
  </si>
  <si>
    <t>29901001-0194</t>
  </si>
  <si>
    <t>TECLADO DE 8 ZONAS</t>
  </si>
  <si>
    <t>29901001-0195</t>
  </si>
  <si>
    <t>SIRENA INTERIOR/EXTERIOR</t>
  </si>
  <si>
    <t>29901001-0196</t>
  </si>
  <si>
    <t>SENSOR DE IMPACTO DE VIDRIOS</t>
  </si>
  <si>
    <t>29901001-0197</t>
  </si>
  <si>
    <t>LAMPARA EXTERIOR</t>
  </si>
  <si>
    <t>29901001-0198</t>
  </si>
  <si>
    <t>REFLECTOR EXTERIOR</t>
  </si>
  <si>
    <t>29901001-0199</t>
  </si>
  <si>
    <t>MEDIDOR DE DIOXIDO DE CARBONO</t>
  </si>
  <si>
    <t>29901001-0200</t>
  </si>
  <si>
    <t>FUNDA P/ACRILICOS</t>
  </si>
  <si>
    <t>29901001-0201</t>
  </si>
  <si>
    <t>SISTEMA INALAMBRICO CON MICROFONO DE MANO</t>
  </si>
  <si>
    <t>29901001-0202</t>
  </si>
  <si>
    <t>SINTONIZADORES P/RADIO HD</t>
  </si>
  <si>
    <t>29901001-0203</t>
  </si>
  <si>
    <t>MONITOR DE CALIDAD DE AIRE C02</t>
  </si>
  <si>
    <t>29901001-0204</t>
  </si>
  <si>
    <t>CELULAR GALAXY A 11</t>
  </si>
  <si>
    <t>29901001-0205</t>
  </si>
  <si>
    <t>CELULAR HUAWEI P30 LITE</t>
  </si>
  <si>
    <t>29901001-0206</t>
  </si>
  <si>
    <t>MICROFONO INALAMBRICO DE SOLAPA Y DIADEMA-GASTO</t>
  </si>
  <si>
    <t>29901001-0207</t>
  </si>
  <si>
    <t>RADIO INTERCOMUNICACION</t>
  </si>
  <si>
    <t>29901001-0208</t>
  </si>
  <si>
    <t>TOMBOLA DE ACRILICO QUE INCLUYE 50 ESFERAS DE PLASTICO</t>
  </si>
  <si>
    <t>29901001-0209</t>
  </si>
  <si>
    <t>MANOMETRO DE PRESION</t>
  </si>
  <si>
    <t>29901001-0210</t>
  </si>
  <si>
    <t>UNIDAD DE DISTRIBUCION DE ENERGIA ( PDU )</t>
  </si>
  <si>
    <t>29901001-0211</t>
  </si>
  <si>
    <t>GENERADOR DE ENERGIA A GASOLINA - GASTO</t>
  </si>
  <si>
    <t>29901001-0212</t>
  </si>
  <si>
    <t>RELOJ CRONOMETRO</t>
  </si>
  <si>
    <t>29901001-0213</t>
  </si>
  <si>
    <t>SECADORA DE PELO P/PERRO</t>
  </si>
  <si>
    <t>29901001-0214</t>
  </si>
  <si>
    <t>MOCHILA RED P/ LAP TOP</t>
  </si>
  <si>
    <t>29901001-0215</t>
  </si>
  <si>
    <t>VALVULA DE EXPANSION DE GAS CONGELANTE ELECTRONICA</t>
  </si>
  <si>
    <t>29901001-0216</t>
  </si>
  <si>
    <t>29901001-0217</t>
  </si>
  <si>
    <t>EMPAQUE DE LONA</t>
  </si>
  <si>
    <t>29901001-0218</t>
  </si>
  <si>
    <t>ESTACION MANUAL DE ALARMA</t>
  </si>
  <si>
    <t>29901001-0219</t>
  </si>
  <si>
    <t>29901001-0220</t>
  </si>
  <si>
    <t>MANGUERA TIPO COFLEX PARA LAVABO</t>
  </si>
  <si>
    <t>29901001-0221</t>
  </si>
  <si>
    <t>SISTEMA DE RIEGO P/JARDIN</t>
  </si>
  <si>
    <t>29901001-0222</t>
  </si>
  <si>
    <t>HILO P/DESBROZADORA</t>
  </si>
  <si>
    <t>29901001-0223</t>
  </si>
  <si>
    <t>UNIDAD DE ENERGÍA ININTERRUMPIDA (UPS) ESCRITORIO</t>
  </si>
  <si>
    <t>29901001-0224</t>
  </si>
  <si>
    <t>CONSOLA</t>
  </si>
  <si>
    <t>29901001-0225</t>
  </si>
  <si>
    <t>UNIDAD DE ENERGIA ININTERRUMPIDA PERFIL UPS TORRE</t>
  </si>
  <si>
    <t>29901001-0226</t>
  </si>
  <si>
    <t>RECEPTOR DE RADIO</t>
  </si>
  <si>
    <t>29901001-0227</t>
  </si>
  <si>
    <t>CELULAR</t>
  </si>
  <si>
    <t>29901001-0228</t>
  </si>
  <si>
    <t>RADIO PORTATIL</t>
  </si>
  <si>
    <t>29901001-0229</t>
  </si>
  <si>
    <t>COMPRESOR DE CONDENSADOR PARA AIRE ACONDICIONADO</t>
  </si>
  <si>
    <t>29901001-0230</t>
  </si>
  <si>
    <t>29901001-0231</t>
  </si>
  <si>
    <t>MUEBLE ORGANIZADOR</t>
  </si>
  <si>
    <t>29901001-0232</t>
  </si>
  <si>
    <t>MANIFUL</t>
  </si>
  <si>
    <t>29901001-0233</t>
  </si>
  <si>
    <t>DETECTOR DE GAS</t>
  </si>
  <si>
    <t>29901001-0234</t>
  </si>
  <si>
    <t>MULTIAMPERIMETRO</t>
  </si>
  <si>
    <t>29901001-0235</t>
  </si>
  <si>
    <t>BOMBA</t>
  </si>
  <si>
    <t>29901001-0236</t>
  </si>
  <si>
    <t>VACUOMETRO</t>
  </si>
  <si>
    <t>29901001-0237</t>
  </si>
  <si>
    <t>29901001-0238</t>
  </si>
  <si>
    <t>INTERCOMUNICADOR</t>
  </si>
  <si>
    <t>29901001-0239</t>
  </si>
  <si>
    <t>MOCHILA P/CAMARA</t>
  </si>
  <si>
    <t>51100001-0001</t>
  </si>
  <si>
    <t>ANAQUEL DE METAL</t>
  </si>
  <si>
    <t>ACTIVO-Mue. Of. Estan.</t>
  </si>
  <si>
    <t>51100001-0004</t>
  </si>
  <si>
    <t>ANAQUEL</t>
  </si>
  <si>
    <t>51100001-0007</t>
  </si>
  <si>
    <t>ANAQUEL METALICO 5 ENTREPAÑOS</t>
  </si>
  <si>
    <t>51100004-0002</t>
  </si>
  <si>
    <t>ARCHIVERO MOVIL PARA ESCRITORIO</t>
  </si>
  <si>
    <t>51100004-0004</t>
  </si>
  <si>
    <t>ARCHIVERO VERTICAL</t>
  </si>
  <si>
    <t>51100004-0005</t>
  </si>
  <si>
    <t>ARCHIVERO</t>
  </si>
  <si>
    <t>51100005-0001</t>
  </si>
  <si>
    <t>ARCHIVERO DE MADERA</t>
  </si>
  <si>
    <t>51100005-0002</t>
  </si>
  <si>
    <t>ARCHIVERO VERTICAL DE MADERA C/3 GAVETAS</t>
  </si>
  <si>
    <t>51100005-0005</t>
  </si>
  <si>
    <t>ARCHIVERO DE MADERA 4 GAVETAS</t>
  </si>
  <si>
    <t>51100005-0006</t>
  </si>
  <si>
    <t>ARCHIVERO DE MADERA 3 GAVETAS</t>
  </si>
  <si>
    <t>51100005-0014</t>
  </si>
  <si>
    <t>ARCHIVERO DE MADERA VERTICAL 2 GAVETAS</t>
  </si>
  <si>
    <t>51100006-0001</t>
  </si>
  <si>
    <t>ARCHIVERO DE METAL</t>
  </si>
  <si>
    <t>51100006-0002</t>
  </si>
  <si>
    <t>ARCHIVERO ESPECIAL P/CREDENCIALES FIJO</t>
  </si>
  <si>
    <t>51100006-0005</t>
  </si>
  <si>
    <t>ARCHIVERO DE METAL DE 4 GAVETAS</t>
  </si>
  <si>
    <t>51100006-0007</t>
  </si>
  <si>
    <t>ARCHIVERO METALICO DE 3 GAVETAS</t>
  </si>
  <si>
    <t>51100006-0008</t>
  </si>
  <si>
    <t>51100008-0001</t>
  </si>
  <si>
    <t>BANCA</t>
  </si>
  <si>
    <t>51100018-0001</t>
  </si>
  <si>
    <t>BASE POSTE Y CORDON PARA UNA SOLA FILA</t>
  </si>
  <si>
    <t>51100023-0001</t>
  </si>
  <si>
    <t>CARRITO PEDALES</t>
  </si>
  <si>
    <t>51100036-0001</t>
  </si>
  <si>
    <t>CATRE</t>
  </si>
  <si>
    <t>51100036-0003</t>
  </si>
  <si>
    <t>CATRE CON COLCHON</t>
  </si>
  <si>
    <t>51100039-0002</t>
  </si>
  <si>
    <t>CREDENZA SECRETARIAL</t>
  </si>
  <si>
    <t>51100039-0005</t>
  </si>
  <si>
    <t>CREDENZA DE MADERA</t>
  </si>
  <si>
    <t>51100043-0001</t>
  </si>
  <si>
    <t>ESCRITORIO</t>
  </si>
  <si>
    <t>51100043-0002</t>
  </si>
  <si>
    <t>ESCRITORIO SECRETARIAL CON PORTA TECLADO</t>
  </si>
  <si>
    <t>51100043-0003</t>
  </si>
  <si>
    <t>ESCRITORIO EJECUTIVO</t>
  </si>
  <si>
    <t>51100044-0001</t>
  </si>
  <si>
    <t>ESCRITORIO DE MADERA EJECUTIVO</t>
  </si>
  <si>
    <t>51100044-0002</t>
  </si>
  <si>
    <t>ESCRITORIO DE MADERA EJECUTIVO C/LATERAL</t>
  </si>
  <si>
    <t>51100044-0003</t>
  </si>
  <si>
    <t>ESCRITORIO DE MADERA SECRETARIAL</t>
  </si>
  <si>
    <t>51100044-0005</t>
  </si>
  <si>
    <t>ESCRITORIO DE MADERA SEMI-EJECUTIVO</t>
  </si>
  <si>
    <t>51100044-0015</t>
  </si>
  <si>
    <t>ESCRITORIO FIJO EN ESCUADRA 2 EN 1</t>
  </si>
  <si>
    <t>51100044-0016</t>
  </si>
  <si>
    <t>ESTACION DE TRABAJO EJECUTIVA C/BASE METALICA</t>
  </si>
  <si>
    <t>51100045-0004</t>
  </si>
  <si>
    <t>ESCRITORIO METAL SEMI-EJECUTIVO CUBIERTA FORMAICA</t>
  </si>
  <si>
    <t>51100050-0001</t>
  </si>
  <si>
    <t>GABINETE PARA ARCHIVO</t>
  </si>
  <si>
    <t>51100050-0004</t>
  </si>
  <si>
    <t>GABINETE P/ARCHIVERO C/ENTREPAÑOS TIPO LIBRERO</t>
  </si>
  <si>
    <t>51100054-0002</t>
  </si>
  <si>
    <t>GABINETE UNIVERSAL DE MADERA</t>
  </si>
  <si>
    <t>51100054-0004</t>
  </si>
  <si>
    <t>GABINETE</t>
  </si>
  <si>
    <t>51100054-0007</t>
  </si>
  <si>
    <t>GABINETE PARA RESGUARDO DE DOCUMENTOS</t>
  </si>
  <si>
    <t>51100054-0009</t>
  </si>
  <si>
    <t>GABINETE PARA SERVIDOR</t>
  </si>
  <si>
    <t>51100055-0001</t>
  </si>
  <si>
    <t>GAVETA ARCHIVADORA</t>
  </si>
  <si>
    <t>51100058-0001</t>
  </si>
  <si>
    <t>LIBRERO</t>
  </si>
  <si>
    <t>51100058-0003</t>
  </si>
  <si>
    <t>LIBRERO C/PUERTAS</t>
  </si>
  <si>
    <t>51100058-0007</t>
  </si>
  <si>
    <t>LIBRERO DE 5 REPISAS</t>
  </si>
  <si>
    <t>51100059-0003</t>
  </si>
  <si>
    <t>LIBRERO 4 ENTREPAÑOS</t>
  </si>
  <si>
    <t>51100059-0022</t>
  </si>
  <si>
    <t>LIBRERO SOBRE CREDENZA C/TABLERO MELAMINICO</t>
  </si>
  <si>
    <t>51100061-0003</t>
  </si>
  <si>
    <t>LOCKER (CASILLERO)</t>
  </si>
  <si>
    <t>51100062-0002</t>
  </si>
  <si>
    <t>MESA PARA COMPUTADORA</t>
  </si>
  <si>
    <t>51100062-0008</t>
  </si>
  <si>
    <t>MESA PLEGABLE</t>
  </si>
  <si>
    <t>51100062-0010</t>
  </si>
  <si>
    <t>MESA C/RUEDAS</t>
  </si>
  <si>
    <t>51100062-0016</t>
  </si>
  <si>
    <t>MESA DE TRABAJO</t>
  </si>
  <si>
    <t>51100062-0027</t>
  </si>
  <si>
    <t>MESA PLEGABLE P/USOS MULTIPLES</t>
  </si>
  <si>
    <t>51100062-0032</t>
  </si>
  <si>
    <t>51100062-0038</t>
  </si>
  <si>
    <t>MESA DE COMEDOR PARA EXTERIORES</t>
  </si>
  <si>
    <t>51100062-0041</t>
  </si>
  <si>
    <t>MESA P/COMPUTADORA CON REPISAS</t>
  </si>
  <si>
    <t>51100063-0002</t>
  </si>
  <si>
    <t>MESA AUXILIAR DE USOS MULTIPLES</t>
  </si>
  <si>
    <t>51100064-0021</t>
  </si>
  <si>
    <t>MESA AUXILIAR DE MADERA C/PORTATECLADO</t>
  </si>
  <si>
    <t>51100064-0023</t>
  </si>
  <si>
    <t>MESA DE SESIONES EN FORMA DE "U"</t>
  </si>
  <si>
    <t>51100070-0001</t>
  </si>
  <si>
    <t>MESA DE CENTRO</t>
  </si>
  <si>
    <t>51100073-0001</t>
  </si>
  <si>
    <t>MESA DE JUNTAS</t>
  </si>
  <si>
    <t>51100073-0006</t>
  </si>
  <si>
    <t>MESA DE JUNTAS OVALADA</t>
  </si>
  <si>
    <t>51100076-0001</t>
  </si>
  <si>
    <t>MESA DE TRABAJO PARA USOS MULTIPLES</t>
  </si>
  <si>
    <t>51100088-0001</t>
  </si>
  <si>
    <t>MESA DE MADERA</t>
  </si>
  <si>
    <t>51100090-0004</t>
  </si>
  <si>
    <t>MODULO SECRETARIAL</t>
  </si>
  <si>
    <t>51100090-0007</t>
  </si>
  <si>
    <t>MODULO SUBDIRECTOR</t>
  </si>
  <si>
    <t>51100090-0008</t>
  </si>
  <si>
    <t>MODULO OPERATIVO</t>
  </si>
  <si>
    <t>51100090-0018</t>
  </si>
  <si>
    <t>CENTRO DE TRABAJO P/COMPUTO</t>
  </si>
  <si>
    <t>51100090-0031</t>
  </si>
  <si>
    <t>MODULO DE RECEPCION</t>
  </si>
  <si>
    <t>51100090-0034</t>
  </si>
  <si>
    <t>MODULO C/LATERAL LIBRERO Y CREDENZA</t>
  </si>
  <si>
    <t>51100092-0001</t>
  </si>
  <si>
    <t>MOSTRADOR DE ATENCION</t>
  </si>
  <si>
    <t>51100093-0001</t>
  </si>
  <si>
    <t>NICHO PARA BANDERA</t>
  </si>
  <si>
    <t>51100095-0001</t>
  </si>
  <si>
    <t>PERCHERO</t>
  </si>
  <si>
    <t>51100103-0004</t>
  </si>
  <si>
    <t>ROTAFOLIO</t>
  </si>
  <si>
    <t>51100104-0001</t>
  </si>
  <si>
    <t>SILLA PLEGADIZA</t>
  </si>
  <si>
    <t>51100104-0002</t>
  </si>
  <si>
    <t>SILLA APILABLE</t>
  </si>
  <si>
    <t>51100104-0003</t>
  </si>
  <si>
    <t>SILLA SECRETARIAL C/RODAJAS</t>
  </si>
  <si>
    <t>51100104-0004</t>
  </si>
  <si>
    <t>SILLA FIJA C/ BRAZOS</t>
  </si>
  <si>
    <t>51100104-0005</t>
  </si>
  <si>
    <t>SILLA DE VISITA</t>
  </si>
  <si>
    <t>51100104-0007</t>
  </si>
  <si>
    <t>SILLA EJECUTIVA</t>
  </si>
  <si>
    <t>51100104-0009</t>
  </si>
  <si>
    <t>SILLA SECRETARIAL</t>
  </si>
  <si>
    <t>51100104-0010</t>
  </si>
  <si>
    <t>SILLA ALTA GIRATORIA</t>
  </si>
  <si>
    <t>51100104-0011</t>
  </si>
  <si>
    <t>SILLA APILABLE C/DESCANZABRAZOS</t>
  </si>
  <si>
    <t>51100104-0012</t>
  </si>
  <si>
    <t>SILLA DE PLASTICO</t>
  </si>
  <si>
    <t>51100104-0015</t>
  </si>
  <si>
    <t>SILLA SEMIEJECUTIVA</t>
  </si>
  <si>
    <t>51100104-0017</t>
  </si>
  <si>
    <t>SILLA DE PLASTICO PLEGABLE</t>
  </si>
  <si>
    <t>51100104-0020</t>
  </si>
  <si>
    <t>SILLA GIRATORIA</t>
  </si>
  <si>
    <t>51100104-0027</t>
  </si>
  <si>
    <t>SILLA PLEGABLE</t>
  </si>
  <si>
    <t>51100104-0028</t>
  </si>
  <si>
    <t>SILLA SECRETARIAL CON RODAJAS Y BRAZOS</t>
  </si>
  <si>
    <t>51100104-0029</t>
  </si>
  <si>
    <t>SILLA SECRETARIAL C/PISTON</t>
  </si>
  <si>
    <t>51100104-0035</t>
  </si>
  <si>
    <t>SILLA SECRETARIAL CON BRAZOS</t>
  </si>
  <si>
    <t>51100104-0044</t>
  </si>
  <si>
    <t>SILLA DE VISITA CON BASE DE TRINEO</t>
  </si>
  <si>
    <t>51100104-0048</t>
  </si>
  <si>
    <t>SILLA FIJA DE MADERA</t>
  </si>
  <si>
    <t>51100104-0049</t>
  </si>
  <si>
    <t>SILLA PLEGABLE ACOJINADA</t>
  </si>
  <si>
    <t>51100104-0054</t>
  </si>
  <si>
    <t>SILLA OPERATIVA RESPALDO MEDIO</t>
  </si>
  <si>
    <t>51100111-0001</t>
  </si>
  <si>
    <t>SILLON DE ESPERA 1 PLAZA (SOFA)</t>
  </si>
  <si>
    <t>51100111-0002</t>
  </si>
  <si>
    <t>SILLON DE ESPERA 2 PLAZAS (SOFA)</t>
  </si>
  <si>
    <t>51100111-0003</t>
  </si>
  <si>
    <t>SILLON DE ESPERA 3 PLAZAS (SOFA)</t>
  </si>
  <si>
    <t>51100111-0005</t>
  </si>
  <si>
    <t>SILLON EJECUTIVO</t>
  </si>
  <si>
    <t>51100111-0006</t>
  </si>
  <si>
    <t>SILLON FIJO PARA VISITA</t>
  </si>
  <si>
    <t>51100111-0009</t>
  </si>
  <si>
    <t>SILLON SEMIEJECUTIVO</t>
  </si>
  <si>
    <t>51100111-0011</t>
  </si>
  <si>
    <t>51100111-0019</t>
  </si>
  <si>
    <t>SILLON EJECUTIVO DE PIEL</t>
  </si>
  <si>
    <t>51100111-0028</t>
  </si>
  <si>
    <t>SILLON EJECUTIVO RESPALDO ALTO</t>
  </si>
  <si>
    <t>51100111-0040</t>
  </si>
  <si>
    <t>SILLON EJECUTIVO RECLINABLE C/BRAZOS</t>
  </si>
  <si>
    <t>51100111-0041</t>
  </si>
  <si>
    <t>SILLON EJECUTIVO C/CABECERA</t>
  </si>
  <si>
    <t>51100111-0052</t>
  </si>
  <si>
    <t>SILLON EJECUTIVO RESPALDO MEDIO</t>
  </si>
  <si>
    <t>51100113-0001</t>
  </si>
  <si>
    <t>SOFA</t>
  </si>
  <si>
    <t>51100113-0002</t>
  </si>
  <si>
    <t>SOFA DE 3 PLAZAS C/NIVELADORES</t>
  </si>
  <si>
    <t>51101001-0001</t>
  </si>
  <si>
    <t>CATRE METALICO</t>
  </si>
  <si>
    <t>51101001-0002</t>
  </si>
  <si>
    <t>LOCKER C/4 GABINETES Y COMPARTIMIENTOS    </t>
  </si>
  <si>
    <t>51101001-0003</t>
  </si>
  <si>
    <t>MODULO TIPO VIGILANCIA</t>
  </si>
  <si>
    <t>51101001-0004</t>
  </si>
  <si>
    <t>PASILLO PARA ANAQUEL</t>
  </si>
  <si>
    <t>51101001-0005</t>
  </si>
  <si>
    <t>PODIUM DE MADERA</t>
  </si>
  <si>
    <t>51101001-0006</t>
  </si>
  <si>
    <t>BANCO DE METAL</t>
  </si>
  <si>
    <t>51101001-0007</t>
  </si>
  <si>
    <t>SILLON SECRETARIAL</t>
  </si>
  <si>
    <t>51101001-0008</t>
  </si>
  <si>
    <t>MODULO SEMI-EJECUTIVO</t>
  </si>
  <si>
    <t>51101001-0009</t>
  </si>
  <si>
    <t>ARCHIVO MOVIL</t>
  </si>
  <si>
    <t>51101001-0011</t>
  </si>
  <si>
    <t>MESA DE JUNTAS CIRCULAR</t>
  </si>
  <si>
    <t>51101001-0025</t>
  </si>
  <si>
    <t>51101001-0026</t>
  </si>
  <si>
    <t>MODULO OPERATIVO CON PUERTAS 10 USUARIOS</t>
  </si>
  <si>
    <t>51101001-0027</t>
  </si>
  <si>
    <t>MODULO OPERATIVO CON REPISAS 2 USUARIOS</t>
  </si>
  <si>
    <t>51101001-0028</t>
  </si>
  <si>
    <t>MODULO OPERATIVO PARA 10 USUARIOS</t>
  </si>
  <si>
    <t>51101001-0029</t>
  </si>
  <si>
    <t>MODULO OPERATIVO PARA 11 USUARIOS</t>
  </si>
  <si>
    <t>51101001-0030</t>
  </si>
  <si>
    <t>MODULO OPERATIVO PARA 12 USUARIOS</t>
  </si>
  <si>
    <t>51101001-0031</t>
  </si>
  <si>
    <t>MODULO OPERATIVO PARA 2 USUARIOS</t>
  </si>
  <si>
    <t>51101001-0032</t>
  </si>
  <si>
    <t>MODULO OPERATIVO PARA 3 USUARIOS</t>
  </si>
  <si>
    <t>51101001-0033</t>
  </si>
  <si>
    <t>MODULO OPERATIVO PARA 4 USUARIOS</t>
  </si>
  <si>
    <t>51101001-0034</t>
  </si>
  <si>
    <t>MODULO OPERATIVO PARA 6 USUARIOS</t>
  </si>
  <si>
    <t>51101001-0035</t>
  </si>
  <si>
    <t>MODULO OPERATIVO PARA 7 USUARIOS</t>
  </si>
  <si>
    <t>51101001-0036</t>
  </si>
  <si>
    <t>MODULO OPERATIVO PARA 8 USUARIOS</t>
  </si>
  <si>
    <t>51101001-0037</t>
  </si>
  <si>
    <t>SILLA OPERATIVA RESPALDO ALTO</t>
  </si>
  <si>
    <t>51101001-0038</t>
  </si>
  <si>
    <t>MODULO EJECUTIVO</t>
  </si>
  <si>
    <t>51101001-0039</t>
  </si>
  <si>
    <t>MODULO DE ESTANTERIA MOVIL 3 SECCIONES</t>
  </si>
  <si>
    <t>51101001-0040</t>
  </si>
  <si>
    <t>MODULO DE ESTANTERIA MOVIL 5 SECCIONES</t>
  </si>
  <si>
    <t>51101001-0041</t>
  </si>
  <si>
    <t>MODULO DE ESTANTERIA MOVIL 4 SECCIONES</t>
  </si>
  <si>
    <t>51101001-0042</t>
  </si>
  <si>
    <t>MODULO DE ESTANTERIA MOVIL MIXTO</t>
  </si>
  <si>
    <t>51101001-0043</t>
  </si>
  <si>
    <t>MODULO TIPO JEFE DE DEPARTAMENTO</t>
  </si>
  <si>
    <t>51101001-0044</t>
  </si>
  <si>
    <t>ARCHIVERO TIPO FLIPPER</t>
  </si>
  <si>
    <t>51101001-0045</t>
  </si>
  <si>
    <t>ORGANIZADOR</t>
  </si>
  <si>
    <t>51101001-0046</t>
  </si>
  <si>
    <t>ESQUINERO PARA MESA DE TRABAJO</t>
  </si>
  <si>
    <t>51101001-0047</t>
  </si>
  <si>
    <t>MODULO CON PUERTAS ABATIBLES Y ENTREPAÑO</t>
  </si>
  <si>
    <t>51101001-0048</t>
  </si>
  <si>
    <t>MODULO TIPO DIRECTOR</t>
  </si>
  <si>
    <t>51101001-0049</t>
  </si>
  <si>
    <t>CARRITO TRANSPORTADOR TIPO ANAQUEL</t>
  </si>
  <si>
    <t>51101001-0050</t>
  </si>
  <si>
    <t>MESA MODULAR</t>
  </si>
  <si>
    <t>51101001-0051</t>
  </si>
  <si>
    <t>MESA SEMIOVAL</t>
  </si>
  <si>
    <t>51101001-0052</t>
  </si>
  <si>
    <t>MESA OVAL</t>
  </si>
  <si>
    <t>51101001-0053</t>
  </si>
  <si>
    <t>ANTECOMEDOR CON 6 SILLAS</t>
  </si>
  <si>
    <t>51101001-0054</t>
  </si>
  <si>
    <t>SALA DE 3 PIEZAS</t>
  </si>
  <si>
    <t>51101001-0055</t>
  </si>
  <si>
    <t>MUEBLE BUZON PARA SUGERENCIAS</t>
  </si>
  <si>
    <t>51101001-0056</t>
  </si>
  <si>
    <t>COMODA LIBRERO</t>
  </si>
  <si>
    <t>51101001-0057</t>
  </si>
  <si>
    <t>MUEBLE PARA COBRO</t>
  </si>
  <si>
    <t>51101001-0058</t>
  </si>
  <si>
    <t>BUTACA TIPO AUDITORIO</t>
  </si>
  <si>
    <t>51101001-0059</t>
  </si>
  <si>
    <t>ARCHIVERO LATERAL</t>
  </si>
  <si>
    <t>51101001-0060</t>
  </si>
  <si>
    <t>ESCRITORIO CURVO</t>
  </si>
  <si>
    <t>51101001-0061</t>
  </si>
  <si>
    <t>ESCRITORIO RADIAL</t>
  </si>
  <si>
    <t>51101001-0062</t>
  </si>
  <si>
    <t>MESA PUENTE</t>
  </si>
  <si>
    <t>51101001-0063</t>
  </si>
  <si>
    <t>MUEBLE GUARDA INTERIOR</t>
  </si>
  <si>
    <t>51101001-0064</t>
  </si>
  <si>
    <t>MUEBLE LATERAL</t>
  </si>
  <si>
    <t>51101001-0065</t>
  </si>
  <si>
    <t>PEDESTAL CON CAJONERAS</t>
  </si>
  <si>
    <t>51101001-0066</t>
  </si>
  <si>
    <t>MAMPARA PARA DIVIDIR ESPACIO</t>
  </si>
  <si>
    <t>51101001-0067</t>
  </si>
  <si>
    <t>MODULO OPERATIVO PARA 5 USUARIOS</t>
  </si>
  <si>
    <t>51101001-0068</t>
  </si>
  <si>
    <t>MODULO EN HERRADURA PARA 2 USUARIOS</t>
  </si>
  <si>
    <t>51101001-0069</t>
  </si>
  <si>
    <t>MODULO OPERATIVO CON GABINETE 4 USUARIOS</t>
  </si>
  <si>
    <t>51101001-0070</t>
  </si>
  <si>
    <t>MODULO OPERATIVO CON GABINETE 6 USUARIOS</t>
  </si>
  <si>
    <t>51101001-0071</t>
  </si>
  <si>
    <t>MODULO OPERATIVO CON GABINETE 2 USUARIOS</t>
  </si>
  <si>
    <t>51101001-0072</t>
  </si>
  <si>
    <t>ESTACION DE TRABAJO 7 USUARIOS</t>
  </si>
  <si>
    <t>51101001-0073</t>
  </si>
  <si>
    <t>ESTACION DE TRABAJO 8 USUARIOS</t>
  </si>
  <si>
    <t>51101001-0074</t>
  </si>
  <si>
    <t>ESTACION DE TRABAJO 20 USUARIOS</t>
  </si>
  <si>
    <t>51101001-0075</t>
  </si>
  <si>
    <t>ESTACION DE TRABAJO 22 USUARIOS</t>
  </si>
  <si>
    <t>51101001-0076</t>
  </si>
  <si>
    <t>MESA DE CAPACITACION</t>
  </si>
  <si>
    <t>51101001-0077</t>
  </si>
  <si>
    <t>PODIUM DE ACRILICO</t>
  </si>
  <si>
    <t>51101001-0078</t>
  </si>
  <si>
    <t>MUEBLE PARA EQUIPO DE SONIDO</t>
  </si>
  <si>
    <t>51101001-0079</t>
  </si>
  <si>
    <t>BASE PARA MESA</t>
  </si>
  <si>
    <t>51101001-0080</t>
  </si>
  <si>
    <t>ESTACION DE TRABAJO 1 USUARIO</t>
  </si>
  <si>
    <t>51101001-0081</t>
  </si>
  <si>
    <t>DINTEL DE ACCESO</t>
  </si>
  <si>
    <t>ACTIVO-Equi. Tec. Inf.</t>
  </si>
  <si>
    <t>51101001-0082</t>
  </si>
  <si>
    <t>CONJUNTO DIRECTIVO</t>
  </si>
  <si>
    <t>51101001-0083</t>
  </si>
  <si>
    <t>CONJUNTO SEMI EJECUTIVO</t>
  </si>
  <si>
    <t>51101001-0084</t>
  </si>
  <si>
    <t>BANCA DE TRES PLAZAS</t>
  </si>
  <si>
    <t>51101001-0085</t>
  </si>
  <si>
    <t>BANCA DE CUATRO PLAZAS</t>
  </si>
  <si>
    <t>51101001-0086</t>
  </si>
  <si>
    <t>SALA DE 2 PIEZAS</t>
  </si>
  <si>
    <t>51101001-0087</t>
  </si>
  <si>
    <t>51101001-0088</t>
  </si>
  <si>
    <t>SALA</t>
  </si>
  <si>
    <t>51101001-0089</t>
  </si>
  <si>
    <t>51101001-0090</t>
  </si>
  <si>
    <t>ARCHIVERO CON PUERTAS</t>
  </si>
  <si>
    <t>51101001-0091</t>
  </si>
  <si>
    <t>ARCHIVERO HORIZONTAL</t>
  </si>
  <si>
    <t>51101001-0092</t>
  </si>
  <si>
    <t>MESA PARA CHECADOR</t>
  </si>
  <si>
    <t>51101001-0093</t>
  </si>
  <si>
    <t>MESA PARA IMPRESORA</t>
  </si>
  <si>
    <t>51101001-0094</t>
  </si>
  <si>
    <t>MESA DE CENTRO CIRCULAR</t>
  </si>
  <si>
    <t>51101001-0095</t>
  </si>
  <si>
    <t>SILLA DE REUNIÓN</t>
  </si>
  <si>
    <t>51101001-0096</t>
  </si>
  <si>
    <t>MÓDULO JEFE DE DEPARTAMENTO PARA 2 USUARIOS (1.50 x 1.50)</t>
  </si>
  <si>
    <t>51101001-0097</t>
  </si>
  <si>
    <t>MÓDULO JEFE DE DEPARTAMENTO PARA 4 USUARIOS (1.50 x 1.50)</t>
  </si>
  <si>
    <t>51101001-0098</t>
  </si>
  <si>
    <t>ESTACION DE TRABAJO 8 OPERATIVOS 1 SUPERVISOR</t>
  </si>
  <si>
    <t>51101001-0099</t>
  </si>
  <si>
    <t>ESTACION DE TRABAJO 6 OPERATIVOS 1 SUPERVISOR</t>
  </si>
  <si>
    <t>51101001-0100</t>
  </si>
  <si>
    <t>ESTACION DE TRABAJO 9 OPERATIVOS 3 SUPERVISORES</t>
  </si>
  <si>
    <t>51101001-0101</t>
  </si>
  <si>
    <t>ESTACION DE TRABAJO 11 OPERATIVOS 1 SUPERVISOR</t>
  </si>
  <si>
    <t>51101001-0102</t>
  </si>
  <si>
    <t>ESTACION DE TRABAJO 5 OPERATIVOS LINEAL</t>
  </si>
  <si>
    <t>51101001-0103</t>
  </si>
  <si>
    <t>ESTACION DE TRABAJO 1 OPERATIVO 2 SUPERVISORES</t>
  </si>
  <si>
    <t>51101001-0104</t>
  </si>
  <si>
    <t>ESTACION DE TRABAJO 3 SUPERVISORES</t>
  </si>
  <si>
    <t>51101001-0105</t>
  </si>
  <si>
    <t>MESA ELEVADORA MANUAL DE TIJERA DOBLE</t>
  </si>
  <si>
    <t>51101001-0106</t>
  </si>
  <si>
    <t>ESTACION DE TRABAJO JEFE DE DEPARTAMENTO PARA 2 USUARIOS</t>
  </si>
  <si>
    <t>51101001-0107</t>
  </si>
  <si>
    <t>MESA DE JUNTAS SEMIELIPTICA</t>
  </si>
  <si>
    <t>51101001-0108</t>
  </si>
  <si>
    <t>51101001-0109</t>
  </si>
  <si>
    <t>SILLON DE TRES PLAZAS</t>
  </si>
  <si>
    <t>51101001-0110</t>
  </si>
  <si>
    <t>SILLON EJECUTIVO CON RESPALDO Y CABECERA</t>
  </si>
  <si>
    <t>51101001-0111</t>
  </si>
  <si>
    <t>CONJUNTO EJECUTIVO</t>
  </si>
  <si>
    <t>51101001-0112</t>
  </si>
  <si>
    <t>ESCRITORIO SEMI-EJECUTIVO</t>
  </si>
  <si>
    <t>51101001-0113</t>
  </si>
  <si>
    <t>MURO MÓVIL</t>
  </si>
  <si>
    <t>51101001-0114</t>
  </si>
  <si>
    <t>MESA PARA SALA DE CRISIS Y CREDENZA</t>
  </si>
  <si>
    <t>51101001-0115</t>
  </si>
  <si>
    <t>ESCRITORIO DE MONITOREO DE ALTURA VARIABLE</t>
  </si>
  <si>
    <t>51101001-0116</t>
  </si>
  <si>
    <t>ESTACION DE TRABAJO PARA 5 USUARIOS</t>
  </si>
  <si>
    <t>51101001-0117</t>
  </si>
  <si>
    <t>MESA ELEVADORA MANUAL</t>
  </si>
  <si>
    <t>51101001-0118</t>
  </si>
  <si>
    <t>PUERTA ABATIBLE</t>
  </si>
  <si>
    <t>51101001-0119</t>
  </si>
  <si>
    <t>51101001-0120</t>
  </si>
  <si>
    <t>MUEBLE P/ESTACION DE CAFE</t>
  </si>
  <si>
    <t>51101001-0121</t>
  </si>
  <si>
    <t>COBERTIZO ALMACENAMIENTO</t>
  </si>
  <si>
    <t>51101001-0122</t>
  </si>
  <si>
    <t>MUEBLE DE RECEPCION</t>
  </si>
  <si>
    <t>51101001-0123</t>
  </si>
  <si>
    <t>BANCO DE TRABAJO</t>
  </si>
  <si>
    <t>51101001-0124</t>
  </si>
  <si>
    <t>ESTACION DE TRABAJO</t>
  </si>
  <si>
    <t>51101001-0125</t>
  </si>
  <si>
    <t>51101001-0126</t>
  </si>
  <si>
    <t>RACK</t>
  </si>
  <si>
    <t>51500003-0001</t>
  </si>
  <si>
    <t>CHASIS PARA RACK</t>
  </si>
  <si>
    <t>51500006-0005</t>
  </si>
  <si>
    <t>CONCENTRADOR DE 8 PUERTOS</t>
  </si>
  <si>
    <t>51500008-0002</t>
  </si>
  <si>
    <t>CONVERTIDOR</t>
  </si>
  <si>
    <t>51500012-0001</t>
  </si>
  <si>
    <t>DIGITALIZADOR DE IMAGEN COMPUTARIZADA (SCANNER)</t>
  </si>
  <si>
    <t>51500016-0002</t>
  </si>
  <si>
    <t>DISPOSITIVO ELECTRONICO MOVIL C/PANTALLA MULTITACTIL (IPAD)</t>
  </si>
  <si>
    <t>51500016-0003</t>
  </si>
  <si>
    <t>IPAD</t>
  </si>
  <si>
    <t>51500020-0001</t>
  </si>
  <si>
    <t>EQUIPO MULTIFUNCIONAL (IMPRESORA,FAX,SCANNER,FOTOCOPIADORA)</t>
  </si>
  <si>
    <t>51500020-0002</t>
  </si>
  <si>
    <t>EQUIPO MULTIFUNCIONAL (IMPRESORA, SCANNER, FOTOCOPIADORA)</t>
  </si>
  <si>
    <t>51500025-0002</t>
  </si>
  <si>
    <t>51500028-0001</t>
  </si>
  <si>
    <t>IMPRESORA DE MATRIZ DE PUNTOS</t>
  </si>
  <si>
    <t>51500031-0003</t>
  </si>
  <si>
    <t>IMPRESORA DE INYECCION DE TINTA BLANCO Y NEGRO</t>
  </si>
  <si>
    <t>51500032-0001</t>
  </si>
  <si>
    <t>IMPRESORA LASSER A COLOR</t>
  </si>
  <si>
    <t>51500032-0002</t>
  </si>
  <si>
    <t>IMPRESORA LASSER</t>
  </si>
  <si>
    <t>51500032-0004</t>
  </si>
  <si>
    <t>IMPRESORA LASSER BLANCO Y NEGRO</t>
  </si>
  <si>
    <t>51500032-0007</t>
  </si>
  <si>
    <t>IMPRESORA FOTOGRAFICA</t>
  </si>
  <si>
    <t>51500033-0001</t>
  </si>
  <si>
    <t>IMRESORA LASSER PARA MICROCOMPUTADORA</t>
  </si>
  <si>
    <t>51500035-0005</t>
  </si>
  <si>
    <t>LAN SWITCH 8 PUERTOS</t>
  </si>
  <si>
    <t>51500035-0006</t>
  </si>
  <si>
    <t>LAN SWITCH 16 PUERTOS</t>
  </si>
  <si>
    <t>51500039-0002</t>
  </si>
  <si>
    <t>LECTOR OPTICO (PISTOLA LASSER)</t>
  </si>
  <si>
    <t>51500039-0007</t>
  </si>
  <si>
    <t>LECTOR DE HUELLAS DIGITALES</t>
  </si>
  <si>
    <t>51500039-0008</t>
  </si>
  <si>
    <t>LECTOR OPTICO (LECTOR DE CODIGO DE BARRAS)</t>
  </si>
  <si>
    <t>51500039-0009</t>
  </si>
  <si>
    <t>LECTOR LINEAL DE CODIGO DE BARRAS</t>
  </si>
  <si>
    <t>51500039-0011</t>
  </si>
  <si>
    <t>LECTOR DE COGIGO DE BARRAS, TIPO PISTOLA</t>
  </si>
  <si>
    <t>51500041-0007</t>
  </si>
  <si>
    <t>LIBRERIA DE RESPALDO</t>
  </si>
  <si>
    <t>51500041-0008</t>
  </si>
  <si>
    <t>ARREGLO DE DISCOS 100 TB</t>
  </si>
  <si>
    <t>51500041-0009</t>
  </si>
  <si>
    <t>ARREGLO DE DISCOS 52 TB</t>
  </si>
  <si>
    <t>51500046-0004</t>
  </si>
  <si>
    <t>COMPUTADORA PERSONAL</t>
  </si>
  <si>
    <t>51500046-0011</t>
  </si>
  <si>
    <t>51500046-0016</t>
  </si>
  <si>
    <t>COMPUTADORA MAC</t>
  </si>
  <si>
    <t>51500047-0001</t>
  </si>
  <si>
    <t>51500047-0002</t>
  </si>
  <si>
    <t>MACBOOK</t>
  </si>
  <si>
    <t>51500055-0003</t>
  </si>
  <si>
    <t>ACCESORIOS PARA GABINETE (CONSOLA Y SWITCH KVM)</t>
  </si>
  <si>
    <t>51500057-0003</t>
  </si>
  <si>
    <t>SCANNER JET A COLOR</t>
  </si>
  <si>
    <t>51500057-0005</t>
  </si>
  <si>
    <t>SCANNER CAMA PLANA A COLOR</t>
  </si>
  <si>
    <t>51500057-0006</t>
  </si>
  <si>
    <t>SCANNER</t>
  </si>
  <si>
    <t>51500057-0008</t>
  </si>
  <si>
    <t>SCANNER DE CAMA PLANA</t>
  </si>
  <si>
    <t>51500057-0009</t>
  </si>
  <si>
    <t>SCANNER A COLOR</t>
  </si>
  <si>
    <t>51500057-0010</t>
  </si>
  <si>
    <t>SCANNER MULTIFUNCIONAL</t>
  </si>
  <si>
    <t>51500057-0014</t>
  </si>
  <si>
    <t>SCANNER DE ALTO VOLUMEN</t>
  </si>
  <si>
    <t>51500057-0019</t>
  </si>
  <si>
    <t>SCANNER DUPLEX</t>
  </si>
  <si>
    <t>51500057-0021</t>
  </si>
  <si>
    <t>ESCANER DE HUELLA DECADACTILAR</t>
  </si>
  <si>
    <t>51500057-0022</t>
  </si>
  <si>
    <t>51500060-0001</t>
  </si>
  <si>
    <t>SERVIDOR PARA RED</t>
  </si>
  <si>
    <t>51500060-0003</t>
  </si>
  <si>
    <t>SERVIDOR DE ACCESO REMOTO</t>
  </si>
  <si>
    <t>51500060-0004</t>
  </si>
  <si>
    <t>SERVIDOR DE COMUNICACIONES</t>
  </si>
  <si>
    <t>51500060-0028</t>
  </si>
  <si>
    <t>SERVIDOR DE TELEFONIA</t>
  </si>
  <si>
    <t>51500060-0030</t>
  </si>
  <si>
    <t>SERVIDOR</t>
  </si>
  <si>
    <t>51500060-0040</t>
  </si>
  <si>
    <t>SERVIDOR DE 2 PROCESADORES</t>
  </si>
  <si>
    <t>51500061-0002</t>
  </si>
  <si>
    <t>SISTEMA DE ACCESO REMOTO</t>
  </si>
  <si>
    <t>51500061-0003</t>
  </si>
  <si>
    <t>FAST PAD</t>
  </si>
  <si>
    <t>51500062-0003</t>
  </si>
  <si>
    <t>SWITCH EQUIPO DE COMUNICACION DE DATOS</t>
  </si>
  <si>
    <t>51500062-0004</t>
  </si>
  <si>
    <t>SWITCH DE INTERCONEXION</t>
  </si>
  <si>
    <t>51500062-0005</t>
  </si>
  <si>
    <t>SWTICH FIBRE CHANNEL</t>
  </si>
  <si>
    <t>51500062-0007</t>
  </si>
  <si>
    <t>SWITCH KVM C/CONSOLA</t>
  </si>
  <si>
    <t>51500062-0014</t>
  </si>
  <si>
    <t>SWITCH MODULAR DE ACCESO</t>
  </si>
  <si>
    <t>51500062-0016</t>
  </si>
  <si>
    <t>SWITCH DE 8 PUERTOS</t>
  </si>
  <si>
    <t>51500062-0032</t>
  </si>
  <si>
    <t>EQUIPO DE SEGURIDAD</t>
  </si>
  <si>
    <t>51500064-0001</t>
  </si>
  <si>
    <t>TABLETA DIGITALIZADORA</t>
  </si>
  <si>
    <t>51500071-0008</t>
  </si>
  <si>
    <t>ALMACENAMIENTO EN CINTA</t>
  </si>
  <si>
    <t>51500073-0005</t>
  </si>
  <si>
    <t>DISCO DURO</t>
  </si>
  <si>
    <t>51500075-0003</t>
  </si>
  <si>
    <t>DISCO DURO EXTERNO</t>
  </si>
  <si>
    <t>51500076-0001</t>
  </si>
  <si>
    <t>UNIDAD DUPLICADORA DE DISCOS COMPACTOS</t>
  </si>
  <si>
    <t>51501001-0001</t>
  </si>
  <si>
    <t>TORRE DUPLICADORA DE CD/DVD</t>
  </si>
  <si>
    <t>51501001-0002</t>
  </si>
  <si>
    <t>PAD DE FIRMAS</t>
  </si>
  <si>
    <t>51501001-0003</t>
  </si>
  <si>
    <t>TARJETA DE CAPTURA DE VIDEO</t>
  </si>
  <si>
    <t>51501001-0004</t>
  </si>
  <si>
    <t>CPU (INCLUYE TECLADO Y MOUSE)</t>
  </si>
  <si>
    <t>51501001-0006</t>
  </si>
  <si>
    <t>ALMACENAJE CENTRAL SAN</t>
  </si>
  <si>
    <t>51501001-0007</t>
  </si>
  <si>
    <t>CHASIS CON FUENTE DE ALIMENTACION</t>
  </si>
  <si>
    <t>51501001-0008</t>
  </si>
  <si>
    <t>CONVERTIDOR DE AES A CAT</t>
  </si>
  <si>
    <t>51501001-0009</t>
  </si>
  <si>
    <t>DISPOSITIVO BIOMETRICO PARA CONTROL</t>
  </si>
  <si>
    <t>51501001-0010</t>
  </si>
  <si>
    <t>51501001-0011</t>
  </si>
  <si>
    <t>KIT DE INGESTA</t>
  </si>
  <si>
    <t>51501001-0012</t>
  </si>
  <si>
    <t>SERVIDOR MEDIA</t>
  </si>
  <si>
    <t>51501001-0013</t>
  </si>
  <si>
    <t>CODIFICADOR Y/O DECODIFICADOR DE VIDEO</t>
  </si>
  <si>
    <t>51501001-0014</t>
  </si>
  <si>
    <t>PLOTTER</t>
  </si>
  <si>
    <t>51501001-0015</t>
  </si>
  <si>
    <t>51501001-0016</t>
  </si>
  <si>
    <t>MODULO DE EXPANSION PARA ARREGLO DE DISCO</t>
  </si>
  <si>
    <t>51501001-0017</t>
  </si>
  <si>
    <t>CABLE MINI-SAS A MINI-SAS</t>
  </si>
  <si>
    <t>51501001-0018</t>
  </si>
  <si>
    <t>RUTEADOR DE VOZ</t>
  </si>
  <si>
    <t>51501001-0019</t>
  </si>
  <si>
    <t>FIREWAL</t>
  </si>
  <si>
    <t>51501001-0020</t>
  </si>
  <si>
    <t>51501001-0021</t>
  </si>
  <si>
    <t>IMPRESORA GRABADORA DE ETIQUETAS RFID</t>
  </si>
  <si>
    <t>51501001-0022</t>
  </si>
  <si>
    <t>KIT PARA ENLACE INALAMBRICO</t>
  </si>
  <si>
    <t>51501001-0023</t>
  </si>
  <si>
    <t>SISTEMA PARA MONITOREO DE EQUIPOS</t>
  </si>
  <si>
    <t>51501001-0024</t>
  </si>
  <si>
    <t>MODULO CRIPTOGRAFICO HSM</t>
  </si>
  <si>
    <t>51501001-0025</t>
  </si>
  <si>
    <t>ANTENA DE RADIO FRECUENCIA</t>
  </si>
  <si>
    <t>51501001-0026</t>
  </si>
  <si>
    <t>SWITCH CON PUERTOS PARA FIBRA OPTICA</t>
  </si>
  <si>
    <t>51501001-0027</t>
  </si>
  <si>
    <t>SWITCH DE 24 PUERTOS</t>
  </si>
  <si>
    <t>51501001-0028</t>
  </si>
  <si>
    <t>51501001-0029</t>
  </si>
  <si>
    <t>EQUIPO PARA BALANCEO DE CARGA</t>
  </si>
  <si>
    <t>51501001-0030</t>
  </si>
  <si>
    <t>KIT DE ALMACENAMIENTO INCLUYE DISCOS Y DAE'S</t>
  </si>
  <si>
    <t>51501001-0031</t>
  </si>
  <si>
    <t>SERVIDOR DE INGESTA</t>
  </si>
  <si>
    <t>51501001-0032</t>
  </si>
  <si>
    <t>SERVIDOR CENTRAL DE PROCESOS</t>
  </si>
  <si>
    <t>51501001-0035</t>
  </si>
  <si>
    <t>SERVIDOR DE BASE DE DATOS</t>
  </si>
  <si>
    <t>51501001-0036</t>
  </si>
  <si>
    <t>SERVIDOR PARA INTERCONEXION DE EQUIPOS</t>
  </si>
  <si>
    <t>51501001-0037</t>
  </si>
  <si>
    <t>PIZARRON INTERACTIVO LCD</t>
  </si>
  <si>
    <t>51501001-0038</t>
  </si>
  <si>
    <t>TARJETA DE VIDEO</t>
  </si>
  <si>
    <t>51501001-0039</t>
  </si>
  <si>
    <t>TARJETA DE RED</t>
  </si>
  <si>
    <t>51501001-0040</t>
  </si>
  <si>
    <t>51501001-0041</t>
  </si>
  <si>
    <t>ROUTER/RUTEADOR</t>
  </si>
  <si>
    <t>51501001-0042</t>
  </si>
  <si>
    <t>NODO DE ALMACENAMIENTO</t>
  </si>
  <si>
    <t>51501001-0043</t>
  </si>
  <si>
    <t>SWITCH DE ACCESO ALAMBRICO E INALAMBRICO</t>
  </si>
  <si>
    <t>51501001-0044</t>
  </si>
  <si>
    <t>SWITCH DE DISTRIBUCION</t>
  </si>
  <si>
    <t>51501001-0045</t>
  </si>
  <si>
    <t>LAPTOP MACBOOK PRO</t>
  </si>
  <si>
    <t>51501001-0046</t>
  </si>
  <si>
    <t>MONITOR APPLE THUNDERBOLT</t>
  </si>
  <si>
    <t>51501001-0047</t>
  </si>
  <si>
    <t>MEMBRANA TOUCH PARA PANTALLA</t>
  </si>
  <si>
    <t>51501001-0048</t>
  </si>
  <si>
    <t>MODULO DE EXPANSION  PARA SWITCH</t>
  </si>
  <si>
    <t>51501001-0049</t>
  </si>
  <si>
    <t>TRANSCEPTOR</t>
  </si>
  <si>
    <t>51501001-0050</t>
  </si>
  <si>
    <t>MODEM PARA TRANSMISION DE DATOS GSM/GPRS</t>
  </si>
  <si>
    <t>51501001-0051</t>
  </si>
  <si>
    <t>CAMARA WEB PARA VIDEOCONFERENCIA</t>
  </si>
  <si>
    <t>51501001-0052</t>
  </si>
  <si>
    <t>TARJETA DE CAPTURA DE VIDEO CONEXION POR USB</t>
  </si>
  <si>
    <t>51501001-0053</t>
  </si>
  <si>
    <t>DISPOSITIVO PARA CLONAR MEDIOS DE ALMACENAMIENTO</t>
  </si>
  <si>
    <t>51501001-0054</t>
  </si>
  <si>
    <t>GABINETE DE COMUNICACIONES CON/SIN ACCESORIOS</t>
  </si>
  <si>
    <t>51501001-0055</t>
  </si>
  <si>
    <t>GABINETE DE ALMACENAMIENTO</t>
  </si>
  <si>
    <t>51501001-0056</t>
  </si>
  <si>
    <t>GABINETE PARA EQUIPO DE PROCESAMIENTO</t>
  </si>
  <si>
    <t>51501001-0057</t>
  </si>
  <si>
    <t>GABINETE EXTERNO PARA DISCOS DUROS PARA MONTAJE EN RACK</t>
  </si>
  <si>
    <t>51501001-0058</t>
  </si>
  <si>
    <t>ARREGLO DE DISCOS</t>
  </si>
  <si>
    <t>51501001-0059</t>
  </si>
  <si>
    <t>DISPOSITIVO REPRODUCTOR DE MULTIMEDIA TIPO PLAYER</t>
  </si>
  <si>
    <t>51501001-0060</t>
  </si>
  <si>
    <t>BALANCEADOR DE DATOS</t>
  </si>
  <si>
    <t>51501001-0061</t>
  </si>
  <si>
    <t>EQUIPO DE ALMACENAMIENTO SAN</t>
  </si>
  <si>
    <t>51501001-0062</t>
  </si>
  <si>
    <t>DUPLICADORA DE MEMORIA USB</t>
  </si>
  <si>
    <t>51501001-0063</t>
  </si>
  <si>
    <t>NEXUS 9K ACI SPINE 36P 40G QSFP+ CON REFERENCIA N9K-C9336PQ</t>
  </si>
  <si>
    <t>51501001-0064</t>
  </si>
  <si>
    <t>NEXUS 9300 48P 1/10G SFP+ &amp; ADDITIONAL UPLINK MODULE REQ. CON REFERENCIA N9K-C939GPX</t>
  </si>
  <si>
    <t>51501001-0065</t>
  </si>
  <si>
    <t>APIC APPLIANCE - MEDIUM CONFIGURARON ( UP TO 1000 EDGE PORTS) CON REFERENCIA APIC-SERVER-M2</t>
  </si>
  <si>
    <t>51501001-0066</t>
  </si>
  <si>
    <t>MONITOR PARA COMPUTADORA LED 34"</t>
  </si>
  <si>
    <t>51501001-0067</t>
  </si>
  <si>
    <t>SWITCH CISCO NEXUS 2348UPQ FABRIC EXTENDER</t>
  </si>
  <si>
    <t>51501001-0068</t>
  </si>
  <si>
    <t>SWITCH CISCO CATALYST WS-C3650-48PS-L EN STACK</t>
  </si>
  <si>
    <t>51501001-0069</t>
  </si>
  <si>
    <t>51501001-0070</t>
  </si>
  <si>
    <t>51501001-0071</t>
  </si>
  <si>
    <t>MONITOR LED</t>
  </si>
  <si>
    <t>51501001-0072</t>
  </si>
  <si>
    <t>CRECIMIENTO DE 36 TB CONFORMADO DE DISCO TIPO SAS PARA EQUIPO DE ALMACENAMIENTO SAN</t>
  </si>
  <si>
    <t>51501001-0073</t>
  </si>
  <si>
    <t>CRECIMIENTO DE 9.6 TB CONFORMADO DE DISCO DE ESTADO SOLIDO PARA EQUIPO DE ALMACENAMIENTO SAN</t>
  </si>
  <si>
    <t>51501001-0074</t>
  </si>
  <si>
    <t>ENCLOSURE DE DISCO PARA EQUIPO DE ALMACENAMIENTO SAN</t>
  </si>
  <si>
    <t>51501001-0075</t>
  </si>
  <si>
    <t>SWITCH LAN DE ACCESO TIPO 3 ( EQUIPO SF110D-16 16 PORT 10/100 DESKTOP SWITCH SWITCH)</t>
  </si>
  <si>
    <t>51501001-0076</t>
  </si>
  <si>
    <t>KIT MODULO DE MEMORIA RAM 8 GB PARA MAC PRO</t>
  </si>
  <si>
    <t>51501001-0077</t>
  </si>
  <si>
    <t>CISCO NEXUS 3172TQ-32T SWITCH</t>
  </si>
  <si>
    <t>51501001-0078</t>
  </si>
  <si>
    <t>IMPRESORA INDUSTRIAL DE TRANSFERENCIA TERMICA</t>
  </si>
  <si>
    <t>51501001-0079</t>
  </si>
  <si>
    <t>SWITCH CISCO NEXUS</t>
  </si>
  <si>
    <t>51501001-0080</t>
  </si>
  <si>
    <t>TRANSCEIVER 8G FC PARA SWITCH NEXUS</t>
  </si>
  <si>
    <t>51501001-0081</t>
  </si>
  <si>
    <t>EQUIPO DE ACCESO INALAMBRICO PARA INTERIOR ( AP )</t>
  </si>
  <si>
    <t>51501001-0082</t>
  </si>
  <si>
    <t>EQUIPO P/ENLACE INALAMBRICO DE BANDA ANCHA DE TIPO PUNTO A PUNTO</t>
  </si>
  <si>
    <t>51501001-0083</t>
  </si>
  <si>
    <t>AUTORIDADES DE ESTAMPAS DE TIEMPO</t>
  </si>
  <si>
    <t>51501001-0084</t>
  </si>
  <si>
    <t>EXPANSIONES O CHAROLAS DE DISCOS CON CAPACIDAD MIN. 24 DISCO DE 2.5</t>
  </si>
  <si>
    <t>51501001-0085</t>
  </si>
  <si>
    <t>DISCOS TIPO SAS DISCO DE ALMACENAMIENTO</t>
  </si>
  <si>
    <t>51501001-0086</t>
  </si>
  <si>
    <t>DISCOS TIPO SSD DISCO DE ALMACENAMIENTO</t>
  </si>
  <si>
    <t>51501001-0087</t>
  </si>
  <si>
    <t>SWITCH CONMUTADOR  MATRIX  HDMI  4 X 4  CON  MULTIVISOR  VIDEOWALL  O  IMAGEN  E IMAGEN  PAP</t>
  </si>
  <si>
    <t>51501001-0088</t>
  </si>
  <si>
    <t>VIDOR PARA MONITOREO Y CONSOLAS DE ADMINISTRACION</t>
  </si>
  <si>
    <t>51501001-0089</t>
  </si>
  <si>
    <t>VIDOR DE PROCESAMIENTO/ALMACENAMIENTO</t>
  </si>
  <si>
    <t>51501001-0090</t>
  </si>
  <si>
    <t>MODULO DE IMPRESORA PARA CREDENCIALES</t>
  </si>
  <si>
    <t>51501001-0091</t>
  </si>
  <si>
    <t>PALYER/MINI COMPUTADORA DE ESCRITORIO</t>
  </si>
  <si>
    <t>51501001-0092</t>
  </si>
  <si>
    <t>MAC MINI</t>
  </si>
  <si>
    <t>51501001-0093</t>
  </si>
  <si>
    <t>IMAC DE 27 PULGADAS</t>
  </si>
  <si>
    <t>51501001-0094</t>
  </si>
  <si>
    <t>51501001-0095</t>
  </si>
  <si>
    <t>SWITCH CORE CISCO</t>
  </si>
  <si>
    <t>51501001-0096</t>
  </si>
  <si>
    <t>TARJETA GRAFICADORA CON DISPLAY 16"</t>
  </si>
  <si>
    <t>51501001-0097</t>
  </si>
  <si>
    <t>IMAC PRO 8 NUCLEO 32 GB</t>
  </si>
  <si>
    <t>51501001-0098</t>
  </si>
  <si>
    <t>DISCO DURO DE ESCRITORIO 6TB</t>
  </si>
  <si>
    <t>51501001-0099</t>
  </si>
  <si>
    <t>TARJETA DE CAPTURA DE AUDIO Y VIDEO</t>
  </si>
  <si>
    <t>51501001-0100</t>
  </si>
  <si>
    <t>DISCO DURO EXTERNO DE 16 TB CON CASE</t>
  </si>
  <si>
    <t>51501001-0101</t>
  </si>
  <si>
    <t>SWITCH LAN TIPO 1</t>
  </si>
  <si>
    <t>51501001-0102</t>
  </si>
  <si>
    <t>SWITCH LAN TIPO 2</t>
  </si>
  <si>
    <t>51501001-0103</t>
  </si>
  <si>
    <t>MODULOS TRANSCEIVER</t>
  </si>
  <si>
    <t>51501001-0104</t>
  </si>
  <si>
    <t>MODULOS DE MEMORIA RAM</t>
  </si>
  <si>
    <t>51501001-0105</t>
  </si>
  <si>
    <t>PISTOLA LECTORA PORTATILES DE RFID</t>
  </si>
  <si>
    <t>51501001-0106</t>
  </si>
  <si>
    <t>ARCOS RFID</t>
  </si>
  <si>
    <t>51501001-0107</t>
  </si>
  <si>
    <t>URNA ELECTRONICA</t>
  </si>
  <si>
    <t>51501001-0108</t>
  </si>
  <si>
    <t>SERVIDORES TIPO RACK</t>
  </si>
  <si>
    <t>51501001-0109</t>
  </si>
  <si>
    <t>TABLET IPAD PANTALLA 10.2 PULGADAS 32 GB ALMACENAMIENTO</t>
  </si>
  <si>
    <t>51501001-0110</t>
  </si>
  <si>
    <t>TABLET IPAD PRO 3 GENERACION PANTALLA 12.9 PULGADAS 64 GB ALMACENAMIENTO</t>
  </si>
  <si>
    <t>51501001-0111</t>
  </si>
  <si>
    <t>TABLET  GALAXY A 10.1 PANTALLA DE 10.1 PULGADAS CON 16 GB DE ALMACENAMIENTO</t>
  </si>
  <si>
    <t>51501001-0112</t>
  </si>
  <si>
    <t>GABINETE P/EQUIPO DE ALMACENAMIENTO TIPO SAN</t>
  </si>
  <si>
    <t>51501001-0113</t>
  </si>
  <si>
    <t>SAN SWITCHES DE FIBRA CANAL P/EQUIPO DE ALMACENAMIENTO  T/SAN</t>
  </si>
  <si>
    <t>51501001-0114</t>
  </si>
  <si>
    <t>MICRO SCANNER P/CABLEADO DE RED</t>
  </si>
  <si>
    <t>51501001-0115</t>
  </si>
  <si>
    <t>DISCO  DE 1.8 TB SAS</t>
  </si>
  <si>
    <t>51501001-0116</t>
  </si>
  <si>
    <t>DISCO  DE 3.2 TB SAS</t>
  </si>
  <si>
    <t>51501001-0117</t>
  </si>
  <si>
    <t>GABINETE DE ARREGLOS DE DISCOS  DAE</t>
  </si>
  <si>
    <t>51501001-0118</t>
  </si>
  <si>
    <t>SWITCH CATALYST 9200L48-PORT POE+4X 10G COMPONENTE C9200L-48P-4X-E-</t>
  </si>
  <si>
    <t>51501001-0119</t>
  </si>
  <si>
    <t>BALANCEADOR DE CARGA COMPONENTE BIG-IP LTM ¡5800</t>
  </si>
  <si>
    <t>51501001-0120</t>
  </si>
  <si>
    <t>SWITCH PoE 16 PUERTOS, P/EQUIPO DE VIDEO VIGILANCIA, ADMINISTRABLE CAPA SWITCHING 8.8G, 2 PUERTOS</t>
  </si>
  <si>
    <t>51501001-0121</t>
  </si>
  <si>
    <t>DISCO DURO 8 TD INTERNO, SATA 6 GB 7200 RPM, 256 MB CACHE FORMA 3.5" P/EQUIPO DE VIDEO VIGILANCIA</t>
  </si>
  <si>
    <t>51501001-0122</t>
  </si>
  <si>
    <t>LECTOR DE RECONOCIMIENTO FACIAL</t>
  </si>
  <si>
    <t>51501001-0123</t>
  </si>
  <si>
    <t>LECTOR DE PROXIMIDAD P/TARJETAS</t>
  </si>
  <si>
    <t>51501001-0124</t>
  </si>
  <si>
    <t>CONTROLADORAS P/SISTEMA DE CONTROL DE ACCESO</t>
  </si>
  <si>
    <t>51501001-0125</t>
  </si>
  <si>
    <t>LECTORAS BIOMETRICAS</t>
  </si>
  <si>
    <t>51501001-0126</t>
  </si>
  <si>
    <t>SERVIDOR DE PROCESAMIENTO</t>
  </si>
  <si>
    <t>51501001-0127</t>
  </si>
  <si>
    <t>SERVIDOR DE ALMACENAMIENTO</t>
  </si>
  <si>
    <t>51501001-0128</t>
  </si>
  <si>
    <t>SERVIDOR PARA CONSOLA DE ADMINISTRACION</t>
  </si>
  <si>
    <t>51501001-0129</t>
  </si>
  <si>
    <t>IPAD 10.2</t>
  </si>
  <si>
    <t>51501001-0130</t>
  </si>
  <si>
    <t>IPAD PRO 12.9" (4a GENERACION)</t>
  </si>
  <si>
    <t>51501001-0131</t>
  </si>
  <si>
    <t>LIBRERÍA DE ALMACENAMIENTO</t>
  </si>
  <si>
    <t>51501001-0132</t>
  </si>
  <si>
    <t>EQUIPO DE RESPALDOS NETBACKUP APPLIANCE</t>
  </si>
  <si>
    <t>51501001-0133</t>
  </si>
  <si>
    <t>SISTEMA DE MONITOREO DE EQUIPOS</t>
  </si>
  <si>
    <t>51501001-0134</t>
  </si>
  <si>
    <t>EQUIPO DE PROCESAMIENTO PARA AUTORIDAD DE ESTAMPAS</t>
  </si>
  <si>
    <t>51501001-0135</t>
  </si>
  <si>
    <t>EQUIPO FIREWALL</t>
  </si>
  <si>
    <t>51501001-0136</t>
  </si>
  <si>
    <t>GABINETE DE PARED</t>
  </si>
  <si>
    <t>51501001-0137</t>
  </si>
  <si>
    <t>PDU BARRA MULTICONTACTOS</t>
  </si>
  <si>
    <t>51501001-0138</t>
  </si>
  <si>
    <t>TARJETA DE MEMORIA ( SWITHCHER ) DR / HDR</t>
  </si>
  <si>
    <t>51501001-0139</t>
  </si>
  <si>
    <t>SISTEMA DE ALMACENAJE DIGITAL</t>
  </si>
  <si>
    <t>51501001-0141</t>
  </si>
  <si>
    <t>AMPLIACION DE ALMACENAMIENTO DE 10 TERAS DEN FORMATO RAW</t>
  </si>
  <si>
    <t>51501001-0143</t>
  </si>
  <si>
    <t>INCREMENTO DE INFRAESTRUCTURA DE ALMACENAMIENTO PARA EQUIPO UNITY DE LA MARCA EMC</t>
  </si>
  <si>
    <t>51501001-0144</t>
  </si>
  <si>
    <t>EXPANSION O CHAROLA DE DISCOS CON 25 DISCOS DE 2.5" SAS DE 1.8 TB DE AL MENOS 10KRPM  25 X 2.5 DRIVE UP</t>
  </si>
  <si>
    <t>51501001-0145</t>
  </si>
  <si>
    <t>EQUIPO KVM SWITCH 8  PUERTOS</t>
  </si>
  <si>
    <t>51501001-0146</t>
  </si>
  <si>
    <t>EQUIPO KVM SWITCH 16 PUERTOS</t>
  </si>
  <si>
    <t>51501001-0147</t>
  </si>
  <si>
    <t>EQUIPO DE TRANSCODIFICACION</t>
  </si>
  <si>
    <t>51501001-0148</t>
  </si>
  <si>
    <t>IMAC DE 24"</t>
  </si>
  <si>
    <t>51501001-0149</t>
  </si>
  <si>
    <t>CONTROLADORA PARA EQUIPO DE RED INALAMBRICA</t>
  </si>
  <si>
    <t>51501001-0150</t>
  </si>
  <si>
    <t>SERVIDORES DE ALTO RENDEMIENTO</t>
  </si>
  <si>
    <t>51501001-0151</t>
  </si>
  <si>
    <t>CODIFICADORES DE AUDIO Y VIDEO</t>
  </si>
  <si>
    <t>51501001-0152</t>
  </si>
  <si>
    <t>CRECIMIENTO DE 60 TB CONFORMADO DE DISCOS TIPO SAS P/EQUIPO DE ALMACENAMIENTO SAN</t>
  </si>
  <si>
    <t>51501001-0153</t>
  </si>
  <si>
    <t>PROCESADOR DE VIDEO</t>
  </si>
  <si>
    <t>51501001-0154</t>
  </si>
  <si>
    <t>SISTEMA DE ALIMENTACION DE ENERGIA ININTERUMPIDA UPS</t>
  </si>
  <si>
    <t>51501001-0155</t>
  </si>
  <si>
    <t>CHASIS  CONTROLADORAS E INTEFACES DE RED</t>
  </si>
  <si>
    <t>51501001-0156</t>
  </si>
  <si>
    <t>DISCO O DRIVE DE ALMACENAMIENTO</t>
  </si>
  <si>
    <t>51501001-0157</t>
  </si>
  <si>
    <t>ADAPTADOR PCI P/DISCO DURO</t>
  </si>
  <si>
    <t>51501001-0158</t>
  </si>
  <si>
    <t>PROBADOR DE CABLEADO DE RED DE COMPUTO</t>
  </si>
  <si>
    <t>51501001-0159</t>
  </si>
  <si>
    <t>51501001-0160</t>
  </si>
  <si>
    <t>EQUIPO DE COMPUTO PORTATIL TIPO TABLETA</t>
  </si>
  <si>
    <t>51501001-0161</t>
  </si>
  <si>
    <t>COMPUTADORA ( MAC STUDIO )</t>
  </si>
  <si>
    <t>51501001-0162</t>
  </si>
  <si>
    <t>MONITOR ( STUDIO DISPLAY )</t>
  </si>
  <si>
    <t>51501001-0163</t>
  </si>
  <si>
    <t>EQUIPO DE RESPALDOS</t>
  </si>
  <si>
    <t>51501001-0164</t>
  </si>
  <si>
    <t>PANTALLA INTERACTIVA</t>
  </si>
  <si>
    <t>51501001-0165</t>
  </si>
  <si>
    <t>COMPUTADORA</t>
  </si>
  <si>
    <t>51501001-0166</t>
  </si>
  <si>
    <t>SISTEMA DE VIDEOCONFERENCIA</t>
  </si>
  <si>
    <t>51501001-0168</t>
  </si>
  <si>
    <t>EQUIPO DE COMPUTO PERFIL  B</t>
  </si>
  <si>
    <t>51501001-0169</t>
  </si>
  <si>
    <t>EQUIPO DE COMPUTO PERFIL D</t>
  </si>
  <si>
    <t>51501001-0170</t>
  </si>
  <si>
    <t>EQUIPO DE COMPUTO PERFIL PA</t>
  </si>
  <si>
    <t>51501001-0171</t>
  </si>
  <si>
    <t>EQUIPO DE COMPUTO PERFIL PB</t>
  </si>
  <si>
    <t>51501001-0172</t>
  </si>
  <si>
    <t>51501001-0173</t>
  </si>
  <si>
    <t>UNIDAD DE ENERGIA ININTERRUMPIDA PERFIL UPS</t>
  </si>
  <si>
    <t>51501001-0174</t>
  </si>
  <si>
    <t>EQUIPOS APPLIANCES</t>
  </si>
  <si>
    <t>51501001-0175</t>
  </si>
  <si>
    <t>EQUIPO DE COMPUTO PERFIL C</t>
  </si>
  <si>
    <t>51501001-0176</t>
  </si>
  <si>
    <t>ESTACION DE TRABAJO DE ESCRITORIO PERFIL ETB</t>
  </si>
  <si>
    <t>51501001-0177</t>
  </si>
  <si>
    <t>ESTACION DE TRABAJO DE PORTATIL PERFIL ETC</t>
  </si>
  <si>
    <t>51501001-0178</t>
  </si>
  <si>
    <t>SERVIDOR PERFIL SB</t>
  </si>
  <si>
    <t>51501001-0179</t>
  </si>
  <si>
    <t>SWITCH</t>
  </si>
  <si>
    <t>51501001-0180</t>
  </si>
  <si>
    <t>EQUIPO DE CONECTIVIDAD</t>
  </si>
  <si>
    <t>51501001-0181</t>
  </si>
  <si>
    <t>CHASIS PARA SERVIDORES DE PROCESAMIENTO</t>
  </si>
  <si>
    <t>51501001-0182</t>
  </si>
  <si>
    <t>EQUIPO DE COMPUTO PERFIL A</t>
  </si>
  <si>
    <t>51501001-0183</t>
  </si>
  <si>
    <t>SERVIDOR PERFIL SA</t>
  </si>
  <si>
    <t>51501001-0184</t>
  </si>
  <si>
    <t>TARJETA DE MEMORIA</t>
  </si>
  <si>
    <t>51501001-0185</t>
  </si>
  <si>
    <t>51501001-0186</t>
  </si>
  <si>
    <t>ESCANER DE RED PARA WIFI</t>
  </si>
  <si>
    <t>51501001-0187</t>
  </si>
  <si>
    <t>REGLETA INTELIGENTE</t>
  </si>
  <si>
    <t>51900002-0001</t>
  </si>
  <si>
    <t>AIRE ACONDICIONADO DE 1 TONELADA</t>
  </si>
  <si>
    <t>51900002-0002</t>
  </si>
  <si>
    <t>AIRE ACONDICIONADO DE 2 TONELADAS</t>
  </si>
  <si>
    <t>51900002-0004</t>
  </si>
  <si>
    <t>AIRE ACONDICIONADO DE 4 TONELADAS</t>
  </si>
  <si>
    <t>51900002-0008</t>
  </si>
  <si>
    <t>AIRE ACONDICIONADO</t>
  </si>
  <si>
    <t>51900002-0009</t>
  </si>
  <si>
    <t>AIRE ACONDICIONADO DE 1 1/2 TONELADA</t>
  </si>
  <si>
    <t>51900002-0010</t>
  </si>
  <si>
    <t>ENFRIADOR DE AMBIENTE PORTATIL</t>
  </si>
  <si>
    <t>51900002-0012</t>
  </si>
  <si>
    <t>AIRE ACONDICIONADO DE 2.5 TONELADAS</t>
  </si>
  <si>
    <t>51900002-0013</t>
  </si>
  <si>
    <t>AIRE ACONDICIONADO DE 3 TONELADAS</t>
  </si>
  <si>
    <t>51900002-0014</t>
  </si>
  <si>
    <t>AIRE ACONDICIONADO DE 5 TONELADAS</t>
  </si>
  <si>
    <t>51900002-0015</t>
  </si>
  <si>
    <t>AIRE ACONDIC. 1 T. C/EVAP. Y CONDENS.</t>
  </si>
  <si>
    <t>51900002-0017</t>
  </si>
  <si>
    <t>AIRE ACONDICIONADO DE 5 TON. C/EVAP. Y COND.</t>
  </si>
  <si>
    <t>51900002-0018</t>
  </si>
  <si>
    <t>AIRE ACONDICIONADO DE 3 TON. C/EVAP. Y COND.</t>
  </si>
  <si>
    <t>51900002-0020</t>
  </si>
  <si>
    <t>AIRE ACONDIC. 2 T. C/EVAP. Y CONDENS.</t>
  </si>
  <si>
    <t>51900002-0027</t>
  </si>
  <si>
    <t>AIRE ACONDICIONADO TIPO MINI SPLIT</t>
  </si>
  <si>
    <t>51900002-0028</t>
  </si>
  <si>
    <t>MINI SPLIT DE 18,000 BTUS</t>
  </si>
  <si>
    <t>51900002-0029</t>
  </si>
  <si>
    <t>MINI SPLIT DE 24,000 BTUS</t>
  </si>
  <si>
    <t>51900002-0034</t>
  </si>
  <si>
    <t>MINI SPLIT DE 12,000 BTU</t>
  </si>
  <si>
    <t>51900002-0035</t>
  </si>
  <si>
    <t>MINISPLIT C/CONDENSADOR DE 26,000 BTU</t>
  </si>
  <si>
    <t>51900005-0004</t>
  </si>
  <si>
    <t>ALACENA ALTA</t>
  </si>
  <si>
    <t>51900013-0001</t>
  </si>
  <si>
    <t>AROMATIZADOR ELECTRICO</t>
  </si>
  <si>
    <t>51900016-0001</t>
  </si>
  <si>
    <t>51900022-0001</t>
  </si>
  <si>
    <t>BASCULA CORRESPONDENCIA</t>
  </si>
  <si>
    <t>51900035-0002</t>
  </si>
  <si>
    <t>CAFETERA METALICA</t>
  </si>
  <si>
    <t>51900035-0004</t>
  </si>
  <si>
    <t>CAFETERA ELECTRICA</t>
  </si>
  <si>
    <t>51900035-0005</t>
  </si>
  <si>
    <t>CAFETERA</t>
  </si>
  <si>
    <t>51900035-0010</t>
  </si>
  <si>
    <t>CAFETERA AUTOMATICA</t>
  </si>
  <si>
    <t>51900035-0011</t>
  </si>
  <si>
    <t>CAFETERA ELECTRICA DE ALUMINIO</t>
  </si>
  <si>
    <t>51900036-0001</t>
  </si>
  <si>
    <t>CAJA ARCHIVO</t>
  </si>
  <si>
    <t>51900043-0001</t>
  </si>
  <si>
    <t>CAMA MADERA O METAL (DESARMABLE)</t>
  </si>
  <si>
    <t>51900050-0006</t>
  </si>
  <si>
    <t>CARRO SOPORTE P/EQUIPO DE VIDEOCONFERENCIA</t>
  </si>
  <si>
    <t>51900058-0004</t>
  </si>
  <si>
    <t>GUILLOTINA DE MADERA USO PESADO</t>
  </si>
  <si>
    <t>51900060-0002</t>
  </si>
  <si>
    <t>TARJA</t>
  </si>
  <si>
    <t>51900061-0001</t>
  </si>
  <si>
    <t>COLCHON (BOX-SPRING)</t>
  </si>
  <si>
    <t>51900064-0001</t>
  </si>
  <si>
    <t>CONGELADOR</t>
  </si>
  <si>
    <t>51900077-0001</t>
  </si>
  <si>
    <t>25301001-0007</t>
  </si>
  <si>
    <t>AGUA ESTERILIZADA O ESTERIL</t>
  </si>
  <si>
    <t>22106001-0023</t>
  </si>
  <si>
    <t>AGUA EMBOTELLADA ( GARRAFON )</t>
  </si>
  <si>
    <t>22104001-0076</t>
  </si>
  <si>
    <t>AGUA EMBOTELLADA</t>
  </si>
  <si>
    <t>22104001-0161</t>
  </si>
  <si>
    <t>51900084-0001</t>
  </si>
  <si>
    <t>ENGARGOLADORA MANUAL</t>
  </si>
  <si>
    <t>51900084-0003</t>
  </si>
  <si>
    <t>ENGARGOLADORA ELECTRICA</t>
  </si>
  <si>
    <t>51900084-0004</t>
  </si>
  <si>
    <t>ENGARGOLADORA 21 PERFORACIONES C/ARRILLO PLASTICO</t>
  </si>
  <si>
    <t>51900084-0005</t>
  </si>
  <si>
    <t>ENGARGOLADORA METALICA MANUAL P/ARRILLO METAL</t>
  </si>
  <si>
    <t>51900084-0006</t>
  </si>
  <si>
    <t>ENGARGOLADORA P/ARILLO METALICO</t>
  </si>
  <si>
    <t>51900084-0007</t>
  </si>
  <si>
    <t>ENGARGOLADORA ELECTRICA-MANUAL</t>
  </si>
  <si>
    <t>51900084-0008</t>
  </si>
  <si>
    <t>ENGARGOLADORA P/ARILLO DE PLASTICO</t>
  </si>
  <si>
    <t>51900085-0001</t>
  </si>
  <si>
    <t>ENGARGOLADORA Y PERFORADORA INDUSTRIAL</t>
  </si>
  <si>
    <t>51900087-0001</t>
  </si>
  <si>
    <t>ENMICADORA PARA CREDENCIALES</t>
  </si>
  <si>
    <t>51900087-0002</t>
  </si>
  <si>
    <t>LAMINADORA</t>
  </si>
  <si>
    <t>51900087-0003</t>
  </si>
  <si>
    <t>ENMICADORA</t>
  </si>
  <si>
    <t>51900088-0001</t>
  </si>
  <si>
    <t>EQUIPO CONTRA INCENDIO</t>
  </si>
  <si>
    <t>51900088-0011</t>
  </si>
  <si>
    <t>ALARMA SISMICA Y VOCEO</t>
  </si>
  <si>
    <t>51900097-0002</t>
  </si>
  <si>
    <t>ESTUFA DE GAS 04 QUEMADORES</t>
  </si>
  <si>
    <t>51900102-0019</t>
  </si>
  <si>
    <t>EXTINGUIDOR BIOXIDO DE CARBONO 2.5 KGS.</t>
  </si>
  <si>
    <t>51900102-0023</t>
  </si>
  <si>
    <t>EXTINTOR</t>
  </si>
  <si>
    <t>51900103-0001</t>
  </si>
  <si>
    <t>51900116-0001</t>
  </si>
  <si>
    <t>51900127-0001</t>
  </si>
  <si>
    <t>LICUADORA (COCINA)</t>
  </si>
  <si>
    <t>51900128-0001</t>
  </si>
  <si>
    <t>LITERA</t>
  </si>
  <si>
    <t>51900132-0001</t>
  </si>
  <si>
    <t>LAMPARA DE EMERGENCIA, PARA ALUMBRADO</t>
  </si>
  <si>
    <t>51900137-0005</t>
  </si>
  <si>
    <t>MAQUINA CALCULADORA CON 12 DIGITOS</t>
  </si>
  <si>
    <t>51900137-0007</t>
  </si>
  <si>
    <t>MAQUINA CALCULADORA 10 DIGITOS</t>
  </si>
  <si>
    <t>51900137-0010</t>
  </si>
  <si>
    <t>CALCULADORA</t>
  </si>
  <si>
    <t>51900144-0001</t>
  </si>
  <si>
    <t>MAQUINA DESTRUCTORA DE DOCUMENTOS</t>
  </si>
  <si>
    <t>51900185-0001</t>
  </si>
  <si>
    <t>PIZARRON DE ALUMINIO</t>
  </si>
  <si>
    <t>51900185-0002</t>
  </si>
  <si>
    <t>PIZARRON DE CORCHO</t>
  </si>
  <si>
    <t>51900185-0011</t>
  </si>
  <si>
    <t>PIZARRON BLANCO PORCELANIZADO</t>
  </si>
  <si>
    <t>51900203-0002</t>
  </si>
  <si>
    <t>REFRIGERADOR DE 09 PIES</t>
  </si>
  <si>
    <t>51900203-0003</t>
  </si>
  <si>
    <t>REFRIGERADOR DE 10 PIES</t>
  </si>
  <si>
    <t>51900203-0004</t>
  </si>
  <si>
    <t>REFRIGERADOR DE 11 PIES</t>
  </si>
  <si>
    <t>51900203-0005</t>
  </si>
  <si>
    <t>FRIGOBAR</t>
  </si>
  <si>
    <t>51900203-0009</t>
  </si>
  <si>
    <t>REFRIGERADOR</t>
  </si>
  <si>
    <t>51900203-0012</t>
  </si>
  <si>
    <t>REFRIGERADOR DUPLEX 21 PIES</t>
  </si>
  <si>
    <t>51900203-0013</t>
  </si>
  <si>
    <t>REFRIGERADOR DE 13 PIES</t>
  </si>
  <si>
    <t>51900211-0003</t>
  </si>
  <si>
    <t>RELOJ CHECADOR</t>
  </si>
  <si>
    <t>51900214-0001</t>
  </si>
  <si>
    <t>RELOJ PARED CON PENDULO</t>
  </si>
  <si>
    <t>51900214-0002</t>
  </si>
  <si>
    <t>RELOJ DE PARED</t>
  </si>
  <si>
    <t>51900214-0004</t>
  </si>
  <si>
    <t>RELOJ DIGITAL DE PARED</t>
  </si>
  <si>
    <t>51900231-0002</t>
  </si>
  <si>
    <t>TELEFIX CON SOPORTE DE PARED TV Y VIDEO</t>
  </si>
  <si>
    <t>51900232-0001</t>
  </si>
  <si>
    <t>TABLERO CORCHO Y PANO</t>
  </si>
  <si>
    <t>51900246-0001</t>
  </si>
  <si>
    <t>VENTILADOR DE PEDESTAL</t>
  </si>
  <si>
    <t>51900246-0003</t>
  </si>
  <si>
    <t>VENTILADOR DE MESA</t>
  </si>
  <si>
    <t>51900246-0005</t>
  </si>
  <si>
    <t>VENTILADOR DE TORRE</t>
  </si>
  <si>
    <t>51900247-0010</t>
  </si>
  <si>
    <t>EQUIPO DE VIDEOCONFERENCIA FIJO</t>
  </si>
  <si>
    <t>51901001-0001</t>
  </si>
  <si>
    <t>MEGAFONO</t>
  </si>
  <si>
    <t>51901001-0004</t>
  </si>
  <si>
    <t>FUENTE DE PODER PARA DEMODULADOR</t>
  </si>
  <si>
    <t>51901001-0005</t>
  </si>
  <si>
    <t>CARRO DE SERVICIO</t>
  </si>
  <si>
    <t>51901001-0006</t>
  </si>
  <si>
    <t>GRABADORA DE VIDEO CON DISCO DURO</t>
  </si>
  <si>
    <t>51901001-0007</t>
  </si>
  <si>
    <t>EQUIPO DE CIRCUITO CERRADO DE TV</t>
  </si>
  <si>
    <t>51901001-0008</t>
  </si>
  <si>
    <t>51901001-0009</t>
  </si>
  <si>
    <t>UNIDAD INTERIOR TIPO FAN COIL</t>
  </si>
  <si>
    <t>51901001-0010</t>
  </si>
  <si>
    <t>PIZARRON ELECTRONICO</t>
  </si>
  <si>
    <t>51901001-0011</t>
  </si>
  <si>
    <t>CAMARA FIJA TIPO BALA PARA CCTV</t>
  </si>
  <si>
    <t>51901001-0012</t>
  </si>
  <si>
    <t>CAMARA MOVIL PARA CCTV</t>
  </si>
  <si>
    <t>51901001-0013</t>
  </si>
  <si>
    <t>CAMARA FIJA TIPO DOMO PARA CCTV</t>
  </si>
  <si>
    <t>51901001-0014</t>
  </si>
  <si>
    <t>MATRIXIAL CON 48 ENTRADAS PARA CCTV</t>
  </si>
  <si>
    <t>51901001-0015</t>
  </si>
  <si>
    <t>JOYSTICK PARA CCTV</t>
  </si>
  <si>
    <t>51901001-0016</t>
  </si>
  <si>
    <t>MONITOR HD PARA CCTV</t>
  </si>
  <si>
    <t>51901001-0017</t>
  </si>
  <si>
    <t>SISTEMA DE DETECCION Y EXTINCION DE INCENDIOS</t>
  </si>
  <si>
    <t>51901001-0018</t>
  </si>
  <si>
    <t>DISTANCIOMETRO</t>
  </si>
  <si>
    <t>51901001-0019</t>
  </si>
  <si>
    <t>DETECTOR DE HUMO IONICO</t>
  </si>
  <si>
    <t>51901001-0020</t>
  </si>
  <si>
    <t>IMPRESORA PORTATIL DE TRANSFERENCIA TERMICA</t>
  </si>
  <si>
    <t>51901001-0021</t>
  </si>
  <si>
    <t>RELOJ RECEPTOR DE DOCUMENTOS</t>
  </si>
  <si>
    <t>51901001-0022</t>
  </si>
  <si>
    <t>ASPIRADORA PORTATIL</t>
  </si>
  <si>
    <t>51901001-0023</t>
  </si>
  <si>
    <t>CAJA FUERTE ELECTRONICA</t>
  </si>
  <si>
    <t>51901001-0024</t>
  </si>
  <si>
    <t>DIRECTORIO DE CORCHO</t>
  </si>
  <si>
    <t>51901001-0025</t>
  </si>
  <si>
    <t>TRAMPA DE GRASA</t>
  </si>
  <si>
    <t>51901001-0026</t>
  </si>
  <si>
    <t>ESTUFA ELECTRICA</t>
  </si>
  <si>
    <t>51901001-0027</t>
  </si>
  <si>
    <t>PANEL DE CONTROL PARA SISTEMA DE DETECCION Y EXTINCION DE INCENDIOS</t>
  </si>
  <si>
    <t>51901001-0028</t>
  </si>
  <si>
    <t>BAÑO MARIA ELECTRICO</t>
  </si>
  <si>
    <t>51901001-0029</t>
  </si>
  <si>
    <t>BARRA LISA TIPO GABINETE PARA COCINA</t>
  </si>
  <si>
    <t>51901001-0030</t>
  </si>
  <si>
    <t>CAMPANA PARA COCINA</t>
  </si>
  <si>
    <t>51901001-0031</t>
  </si>
  <si>
    <t>CARRITO PARA CHAROLAS Y CUBIERTOS</t>
  </si>
  <si>
    <t>51901001-0032</t>
  </si>
  <si>
    <t>CARRO TIPO RACK DE UNA COLUMNA PARA CHAROLAS</t>
  </si>
  <si>
    <t>51901001-0033</t>
  </si>
  <si>
    <t>COLGADOR TIPO GARABATO PARA UTENSILIOS DE COCINA</t>
  </si>
  <si>
    <t>51901001-0034</t>
  </si>
  <si>
    <t>FREGADERO PARA COCINA</t>
  </si>
  <si>
    <t>51901001-0035</t>
  </si>
  <si>
    <t>GABINETE CON ANEXO PARA PLATOS PARA COCINA</t>
  </si>
  <si>
    <t>51901001-0036</t>
  </si>
  <si>
    <t>GABINETE PARA COCINA</t>
  </si>
  <si>
    <t>51901001-0037</t>
  </si>
  <si>
    <t>REPISA PARA COCINA</t>
  </si>
  <si>
    <t>51901001-0038</t>
  </si>
  <si>
    <t>MINISPLIT DE 2 TON</t>
  </si>
  <si>
    <t>51901001-0039</t>
  </si>
  <si>
    <t>SOPORTE PEDESTAL CURVO PARA PANTALLA</t>
  </si>
  <si>
    <t>51901001-0040</t>
  </si>
  <si>
    <t>51901001-0041</t>
  </si>
  <si>
    <t>FOTO-COPIADORA</t>
  </si>
  <si>
    <t>51901001-0042</t>
  </si>
  <si>
    <t>CORTINA DE AIRE (EQUIPO DE VENTILACION)</t>
  </si>
  <si>
    <t>51901001-0043</t>
  </si>
  <si>
    <t>SOPORTE DE PARED PARA PANTALLA DE TV</t>
  </si>
  <si>
    <t>51901001-0044</t>
  </si>
  <si>
    <t>51901001-0045</t>
  </si>
  <si>
    <t>PARRILLA ELECTRICA</t>
  </si>
  <si>
    <t>51901001-0046</t>
  </si>
  <si>
    <t>CALENTADOR PARA BAÑO BOILER</t>
  </si>
  <si>
    <t>51901001-0047</t>
  </si>
  <si>
    <t>TRITURADOR DE COMIDA</t>
  </si>
  <si>
    <t>51901001-0048</t>
  </si>
  <si>
    <t>ESTUFA DE GAS</t>
  </si>
  <si>
    <t>51901001-0049</t>
  </si>
  <si>
    <t>LAVADORA</t>
  </si>
  <si>
    <t>51901001-0050</t>
  </si>
  <si>
    <t>SECADORA</t>
  </si>
  <si>
    <t>51901001-0051</t>
  </si>
  <si>
    <t>COCINETA</t>
  </si>
  <si>
    <t>51901001-0052</t>
  </si>
  <si>
    <t>ESTRUCTURA METALICA PLEGABLE</t>
  </si>
  <si>
    <t>51901001-0053</t>
  </si>
  <si>
    <t>CIZALLA PARA OFICINA</t>
  </si>
  <si>
    <t>51901001-0054</t>
  </si>
  <si>
    <t>GABINETE PARA LAVABO</t>
  </si>
  <si>
    <t>51901001-0055</t>
  </si>
  <si>
    <t>REFRIGERADOR PARA CONSERVAR LECHE MATERNA</t>
  </si>
  <si>
    <t>51901001-0056</t>
  </si>
  <si>
    <t>MARMITA ELECTRICA</t>
  </si>
  <si>
    <t>51901001-0057</t>
  </si>
  <si>
    <t>LAVAMANOS DE PARED</t>
  </si>
  <si>
    <t>51901001-0058</t>
  </si>
  <si>
    <t>LAVALOZA</t>
  </si>
  <si>
    <t>51901001-0059</t>
  </si>
  <si>
    <t>MANGUERA DE PRELAVADO</t>
  </si>
  <si>
    <t>51901001-0060</t>
  </si>
  <si>
    <t>CAFETERA SEMI-AUTOMATICA</t>
  </si>
  <si>
    <t>51901001-0061</t>
  </si>
  <si>
    <t>SISTEMA DE TIMBRES INALAMBRICOS</t>
  </si>
  <si>
    <t>51901001-0062</t>
  </si>
  <si>
    <t>ESTRADO DE PUBLICACION DE ALUMINIO</t>
  </si>
  <si>
    <t>51901001-0063</t>
  </si>
  <si>
    <t>ALARMA PARA EVACUACION Y VOCEO</t>
  </si>
  <si>
    <t>51901001-0064</t>
  </si>
  <si>
    <t>VENTILADOR DE PISO</t>
  </si>
  <si>
    <t>51901001-0065</t>
  </si>
  <si>
    <t>MAQUINA PARA CONTAR PAPEL</t>
  </si>
  <si>
    <t>51901001-0066</t>
  </si>
  <si>
    <t>VITRINA DE CORCHO PARA DOCUMENTOS TIPO ESTRADO</t>
  </si>
  <si>
    <t>51901001-0067</t>
  </si>
  <si>
    <t>SECADORA DE MANOS ELECTRICA</t>
  </si>
  <si>
    <t>51901001-0068</t>
  </si>
  <si>
    <t>SARTEN ELECTRICO</t>
  </si>
  <si>
    <t>51901001-0069</t>
  </si>
  <si>
    <t>CAFETERA CAPUCHINERA</t>
  </si>
  <si>
    <t>51901001-0070</t>
  </si>
  <si>
    <t>COMPRESOR PARA AIRE ACONDICIONADO</t>
  </si>
  <si>
    <t>51901001-0071</t>
  </si>
  <si>
    <t>VENTILADOR DE TECHO</t>
  </si>
  <si>
    <t>51901001-0072</t>
  </si>
  <si>
    <t>51901001-0073</t>
  </si>
  <si>
    <t>SISTEMA DE CONTROL DE ACCESO CON DIVERSOS COMPONENTES</t>
  </si>
  <si>
    <t>51901001-0074</t>
  </si>
  <si>
    <t>MINI SPLIT</t>
  </si>
  <si>
    <t>51901001-0075</t>
  </si>
  <si>
    <t>CALENTADOR SOLAR</t>
  </si>
  <si>
    <t>51901001-0076</t>
  </si>
  <si>
    <t>SISTEMA DE CIRCUITO CERRADO DE TELEVISION ( CCTV )</t>
  </si>
  <si>
    <t>51901001-0077</t>
  </si>
  <si>
    <t>51901001-0078</t>
  </si>
  <si>
    <t>DISPOSITIVO BIOMETRICO PARA CONTROL DE ACCESO</t>
  </si>
  <si>
    <t>51901001-0079</t>
  </si>
  <si>
    <t>ARCO DETECTOR DE METAL P/ CONTROL DE ACCESO</t>
  </si>
  <si>
    <t>51901001-0080</t>
  </si>
  <si>
    <t>GABINETE DE INTERIOR PARA DESFIBRILADOR</t>
  </si>
  <si>
    <t>51901001-0081</t>
  </si>
  <si>
    <t>SOPORTE PEDESTAL PARA PANTALLA</t>
  </si>
  <si>
    <t>51901001-0082</t>
  </si>
  <si>
    <t>PINTARRON PEDESTAL 90 X 120 CM</t>
  </si>
  <si>
    <t>51901001-0083</t>
  </si>
  <si>
    <t>TOLDO FIJO C/CORTINAS</t>
  </si>
  <si>
    <t>51901001-0084</t>
  </si>
  <si>
    <t>PANEL CENTRAL</t>
  </si>
  <si>
    <t>51901001-0085</t>
  </si>
  <si>
    <t>ALARMAS AUDIOVISUALES</t>
  </si>
  <si>
    <t>51901001-0086</t>
  </si>
  <si>
    <t>DETECCION TEMPRANA</t>
  </si>
  <si>
    <t>51901001-0087</t>
  </si>
  <si>
    <t>TANQUE CONTENEDOR DE AGENTE EXTINTOR</t>
  </si>
  <si>
    <t>51901001-0088</t>
  </si>
  <si>
    <t>CABEZAL ELECTRICO P/ACTUACION AUTOMATICA DEL TANQUE</t>
  </si>
  <si>
    <t>51901001-0089</t>
  </si>
  <si>
    <t>PANTALLA LDC 28' PROFESIONAL P/CCTV PANEL NIVEL INDUSTRIAL 24/7 ALTAVOCES</t>
  </si>
  <si>
    <t>51901001-0090</t>
  </si>
  <si>
    <t>TORNIQUETES DE ACERO P/CONTROL DE ACERO</t>
  </si>
  <si>
    <t>51901001-0091</t>
  </si>
  <si>
    <t>TORNIQUETE T/BANDERA DE ACERO P/PUERTA DE CORTESIA</t>
  </si>
  <si>
    <t>51901001-0092</t>
  </si>
  <si>
    <t>SISTEMA DE VIGILANCIA</t>
  </si>
  <si>
    <t>51901001-0093</t>
  </si>
  <si>
    <t>EQUIPO RECEPTOR DE MULTI-ALERTAMIENTO SISMICO</t>
  </si>
  <si>
    <t>51901001-0094</t>
  </si>
  <si>
    <t>CAMARAS P/SISTEMA DE VIDEOVIGILANCIA</t>
  </si>
  <si>
    <t>51901001-0095</t>
  </si>
  <si>
    <t>ESTACION DE MONITOREO</t>
  </si>
  <si>
    <t>51901001-0096</t>
  </si>
  <si>
    <t>MINI SPLIT DE 36,000 BTUS</t>
  </si>
  <si>
    <t>51901001-0097</t>
  </si>
  <si>
    <t>51901001-0098</t>
  </si>
  <si>
    <t>TOLDO FIJO</t>
  </si>
  <si>
    <t>51901001-0099</t>
  </si>
  <si>
    <t>MINI SPLIT TIPO PISO TECHO 5 TONELADAS</t>
  </si>
  <si>
    <t>51901001-0100</t>
  </si>
  <si>
    <t>EQUIPO DE AIRE ACONDICIONADO DE PRECISION TIPO IN ROW (EVAPORADORA)</t>
  </si>
  <si>
    <t>51901001-0101</t>
  </si>
  <si>
    <t>EQUIPO DE AIRE ACONDICIONADO DE PRECISION TIPO IN ROW (CONDENSADORA)</t>
  </si>
  <si>
    <t>51901001-0102</t>
  </si>
  <si>
    <t>EVAPORADORA PARA MINISPLIT</t>
  </si>
  <si>
    <t>51901001-0103</t>
  </si>
  <si>
    <t>51901001-0104</t>
  </si>
  <si>
    <t>AIRE ACONDICIONADO TIPO CASSETE</t>
  </si>
  <si>
    <t>51901001-0105</t>
  </si>
  <si>
    <t>CIERRAPUERTAS HIDRAULICO DE PISO DORMA BTS 75R</t>
  </si>
  <si>
    <t>51901001-0106</t>
  </si>
  <si>
    <t>SISTEMA DE CONTROL DE ACCESO Y CCTV</t>
  </si>
  <si>
    <t>51901001-0107</t>
  </si>
  <si>
    <t>Sistema</t>
  </si>
  <si>
    <t>51901001-0108</t>
  </si>
  <si>
    <t>CALEFACTOR</t>
  </si>
  <si>
    <t>51901001-0110</t>
  </si>
  <si>
    <t>51901001-0111</t>
  </si>
  <si>
    <t>CANCEL</t>
  </si>
  <si>
    <t>51901001-0112</t>
  </si>
  <si>
    <t>GABINETE TIPO ARMARIO</t>
  </si>
  <si>
    <t>51901001-0113</t>
  </si>
  <si>
    <t>VENTILADOR</t>
  </si>
  <si>
    <t>51901001-0114</t>
  </si>
  <si>
    <t>CONDENSADOR PARA AIRE ACONDICIONADO</t>
  </si>
  <si>
    <t>51901001-0115</t>
  </si>
  <si>
    <t>51901001-0116</t>
  </si>
  <si>
    <t>TROQUEL</t>
  </si>
  <si>
    <t>51901001-0118</t>
  </si>
  <si>
    <t>ESTUFA DE GAS/CON CAMAPANA</t>
  </si>
  <si>
    <t>51901001-0119</t>
  </si>
  <si>
    <t>51901001-0120</t>
  </si>
  <si>
    <t>51901001-0121</t>
  </si>
  <si>
    <t>EQUIPO DE RAYOS X</t>
  </si>
  <si>
    <t>51901001-0122</t>
  </si>
  <si>
    <t>TANQUE</t>
  </si>
  <si>
    <t>51901001-0123</t>
  </si>
  <si>
    <t>REGULADOR PARA TANQUE</t>
  </si>
  <si>
    <t>51901001-0124</t>
  </si>
  <si>
    <t>EQUIPO DE OXIACETILENO</t>
  </si>
  <si>
    <t>51901001-0125</t>
  </si>
  <si>
    <t>RELOJ DIGITAL NTP</t>
  </si>
  <si>
    <t>51901001-0126</t>
  </si>
  <si>
    <t>KIT DE ALARMA INALAMBRICO</t>
  </si>
  <si>
    <t>51901001-0127</t>
  </si>
  <si>
    <t>MAQUINA PARA HACER HIELO</t>
  </si>
  <si>
    <t>51901001-0128</t>
  </si>
  <si>
    <t>DETECTOR DE HUMO</t>
  </si>
  <si>
    <t>52100002-0001</t>
  </si>
  <si>
    <t>AMPLIFICADOR DE SEÑAL DE AUDIO</t>
  </si>
  <si>
    <t>ACTIVO-Equi. Apar. Audio.</t>
  </si>
  <si>
    <t>52100005-0001</t>
  </si>
  <si>
    <t>AMPLIFICADOR PROYECTOR</t>
  </si>
  <si>
    <t>52100022-0003</t>
  </si>
  <si>
    <t>GRABADORA DIGITAL PORTATIL</t>
  </si>
  <si>
    <t>52100022-0017</t>
  </si>
  <si>
    <t>GRABADORA C/CD</t>
  </si>
  <si>
    <t>52100022-0036</t>
  </si>
  <si>
    <t>GRABADORA TIPO REPORTERO</t>
  </si>
  <si>
    <t>52100022-0045</t>
  </si>
  <si>
    <t>GRABADORA DIGITAL DE VOZ</t>
  </si>
  <si>
    <t>52100022-0051</t>
  </si>
  <si>
    <t>GRABADORA DE VOZ</t>
  </si>
  <si>
    <t>52100022-0057</t>
  </si>
  <si>
    <t>CHASIS PARA TRAJETA DE AUDIO Y VIDEO</t>
  </si>
  <si>
    <t>52100025-0001</t>
  </si>
  <si>
    <t>MICROGRABADORA</t>
  </si>
  <si>
    <t>52100027-0002</t>
  </si>
  <si>
    <t>MICROFONO, PARA SOLAPA</t>
  </si>
  <si>
    <t>52100027-0003</t>
  </si>
  <si>
    <t>MICROFONO, INALAMBRICO</t>
  </si>
  <si>
    <t>52100027-0006</t>
  </si>
  <si>
    <t>MICROFONO</t>
  </si>
  <si>
    <t>52100027-0011</t>
  </si>
  <si>
    <t>MICROFONO, INALAMBRICO C/RECEPTOR</t>
  </si>
  <si>
    <t>52100027-0012</t>
  </si>
  <si>
    <t>MICROFONO, INALAMBRICO DE SOLAPA C/RECEPTOR</t>
  </si>
  <si>
    <t>52100027-0027</t>
  </si>
  <si>
    <t>MICROFONO CUELLO DE GANSO</t>
  </si>
  <si>
    <t>52100029-0001</t>
  </si>
  <si>
    <t>PANTALLA PARA ACETATOS</t>
  </si>
  <si>
    <t>52100029-0004</t>
  </si>
  <si>
    <t>PANTALLA DE PROYECCION ELECTRICA</t>
  </si>
  <si>
    <t>52100029-0005</t>
  </si>
  <si>
    <t>PANTALLA TRIPIE</t>
  </si>
  <si>
    <t>52100029-0007</t>
  </si>
  <si>
    <t>PANTALLA DE PROYECCION PLEGABLE</t>
  </si>
  <si>
    <t>52100029-0011</t>
  </si>
  <si>
    <t>PANTALLA DE PARED P/PROYECCION</t>
  </si>
  <si>
    <t>52100029-0020</t>
  </si>
  <si>
    <t>PANTALLA</t>
  </si>
  <si>
    <t>52100029-0021</t>
  </si>
  <si>
    <t>PANTALLA DE PLASMA DE 42""</t>
  </si>
  <si>
    <t>52100029-0023</t>
  </si>
  <si>
    <t>MONITOR LED Y REPRODUCTOR BLUE-RAY</t>
  </si>
  <si>
    <t>52100030-0009</t>
  </si>
  <si>
    <t>PANTALLA DE PARED DE 1.78 X 1.78</t>
  </si>
  <si>
    <t>52100036-0002</t>
  </si>
  <si>
    <t>PROYECTOR VIDEOPROYECTOR</t>
  </si>
  <si>
    <t>52100038-0001</t>
  </si>
  <si>
    <t>VIDEOPROYECTOR</t>
  </si>
  <si>
    <t>52100039-0002</t>
  </si>
  <si>
    <t>PROYECTOR</t>
  </si>
  <si>
    <t>52100039-0004</t>
  </si>
  <si>
    <t>PROYECTOR DE VIDEO</t>
  </si>
  <si>
    <t>52100040-0003</t>
  </si>
  <si>
    <t>PROYECTOR (CAÑON) MULTIMEDIA</t>
  </si>
  <si>
    <t>52100040-0006</t>
  </si>
  <si>
    <t>VIDEOPROYECTOR INALAHAMBRICO</t>
  </si>
  <si>
    <t>52100041-0005</t>
  </si>
  <si>
    <t>REPRODUCTOR DE DVD/CD</t>
  </si>
  <si>
    <t>52100051-0001</t>
  </si>
  <si>
    <t>VIDEOREPRODUCTORA</t>
  </si>
  <si>
    <t>52100051-0023</t>
  </si>
  <si>
    <t>RECEPTOR DE AUDIO Y VIDEO (DECODER)</t>
  </si>
  <si>
    <t>52100052-0014</t>
  </si>
  <si>
    <t>GRABADOR DE DVD C/DISCO DURO</t>
  </si>
  <si>
    <t>52101001-0001</t>
  </si>
  <si>
    <t>MICROFONO INALAMBRICO DE SOLAPA Y DIADEMA UHF</t>
  </si>
  <si>
    <t>52101001-0002</t>
  </si>
  <si>
    <t>MICROFONO INALAMBRICO DE SOLAPA Y DIADEMA</t>
  </si>
  <si>
    <t>52101001-0003</t>
  </si>
  <si>
    <t>52101001-0004</t>
  </si>
  <si>
    <t>MONITOR DE ESTUDIO BIAMPLIFICADO</t>
  </si>
  <si>
    <t>52101001-0005</t>
  </si>
  <si>
    <t>BRAZO DE MICROFONO</t>
  </si>
  <si>
    <t>52101001-0006</t>
  </si>
  <si>
    <t>GRABADORA DIGITAL</t>
  </si>
  <si>
    <t>52101001-0007</t>
  </si>
  <si>
    <t>52101001-0008</t>
  </si>
  <si>
    <t>BELT PACK DIGITAL</t>
  </si>
  <si>
    <t>52101001-0009</t>
  </si>
  <si>
    <t>CONSOLA AUDIO DIGITAL DE 48 CANALES</t>
  </si>
  <si>
    <t>52101001-0010</t>
  </si>
  <si>
    <t>CONVERTIDOR HD/SD</t>
  </si>
  <si>
    <t>52101001-0011</t>
  </si>
  <si>
    <t>CONVERTIDOR SD/HD</t>
  </si>
  <si>
    <t>52101001-0012</t>
  </si>
  <si>
    <t>EQUIPO DE MICROFONIA INALAMBRICO</t>
  </si>
  <si>
    <t>52101001-0013</t>
  </si>
  <si>
    <t>GENERADOR DE SEÑALES MODULAR</t>
  </si>
  <si>
    <t>52101001-0014</t>
  </si>
  <si>
    <t>INTERFAZ PARA CONEXION CAT5</t>
  </si>
  <si>
    <t>52101001-0015</t>
  </si>
  <si>
    <t>INTERFAZ RDSI</t>
  </si>
  <si>
    <t>52101001-0016</t>
  </si>
  <si>
    <t>KIT MULTIVISOR</t>
  </si>
  <si>
    <t>52101001-0017</t>
  </si>
  <si>
    <t>MICRO BODYPACK UHF</t>
  </si>
  <si>
    <t>52101001-0018</t>
  </si>
  <si>
    <t>MICROFONO DE INTERCOM</t>
  </si>
  <si>
    <t>52101001-0019</t>
  </si>
  <si>
    <t>MICROFONO LAVALIER</t>
  </si>
  <si>
    <t>52101001-0020</t>
  </si>
  <si>
    <t>MICROFONO SUPERCARDIOIDE</t>
  </si>
  <si>
    <t>52101001-0021</t>
  </si>
  <si>
    <t>MONITOR BROADCAST 55</t>
  </si>
  <si>
    <t>52101001-0022</t>
  </si>
  <si>
    <t>MONITOR BROADCAST 8.4</t>
  </si>
  <si>
    <t>52101001-0023</t>
  </si>
  <si>
    <t>MONITOR FORMA DE ONDA</t>
  </si>
  <si>
    <t>52101001-0025</t>
  </si>
  <si>
    <t>PANEL DE CONTROL</t>
  </si>
  <si>
    <t>52101001-0026</t>
  </si>
  <si>
    <t>PANEL DE CONTROL XY</t>
  </si>
  <si>
    <t>52101001-0027</t>
  </si>
  <si>
    <t>PANEL DE MEDIDORES</t>
  </si>
  <si>
    <t>52101001-0028</t>
  </si>
  <si>
    <t>RECEPTOR DOBLE UHF</t>
  </si>
  <si>
    <t>52101001-0029</t>
  </si>
  <si>
    <t>TRANSMISOR DE MANO UHF</t>
  </si>
  <si>
    <t>52101001-0030</t>
  </si>
  <si>
    <t>UNIDAD DE CONEXION</t>
  </si>
  <si>
    <t>52101001-0031</t>
  </si>
  <si>
    <t>UNIDAD DE CONMUTACION DE SEÑALES</t>
  </si>
  <si>
    <t>52101001-0032</t>
  </si>
  <si>
    <t>COMPRESOR-LIMITADOR DE SEÑALES DE AUDIO</t>
  </si>
  <si>
    <t>52101001-0033</t>
  </si>
  <si>
    <t>SISTEMA DE ROUTING</t>
  </si>
  <si>
    <t>52101001-0034</t>
  </si>
  <si>
    <t>MATRIZ DE INTERCOMUNICACION DIGITAL</t>
  </si>
  <si>
    <t>52101001-0035</t>
  </si>
  <si>
    <t>REPRODUCTOR DE BLU-RAY</t>
  </si>
  <si>
    <t>52101001-0036</t>
  </si>
  <si>
    <t>CONSOLA MEZCLADORA DE 32 CANALES</t>
  </si>
  <si>
    <t>52101001-0037</t>
  </si>
  <si>
    <t>CONSOLA DE AUDIO DE 12 CANALES</t>
  </si>
  <si>
    <t>52101001-0038</t>
  </si>
  <si>
    <t>REPRODUCTOR/GRABADOR RECARGABLE USB SD MMC</t>
  </si>
  <si>
    <t>52101001-0039</t>
  </si>
  <si>
    <t>BOCINA DE PARED</t>
  </si>
  <si>
    <t>52101001-0040</t>
  </si>
  <si>
    <t>MEZCLADORA CON 20 CANALES DE ENTRADA USB</t>
  </si>
  <si>
    <t>52101001-0041</t>
  </si>
  <si>
    <t>PROCESADOR DIGITAL DE SEÑAL</t>
  </si>
  <si>
    <t>52101001-0042</t>
  </si>
  <si>
    <t>CONSOLA DIGITAL (INCLUYE MICROFONO Y CABLES)</t>
  </si>
  <si>
    <t>52101001-0043</t>
  </si>
  <si>
    <t>UNIDAD CENTRAL PARA CONTROL DE MICROFONOS</t>
  </si>
  <si>
    <t>52101001-0044</t>
  </si>
  <si>
    <t>MEZCLADORA DE SONIDO CON ENTRADA USB</t>
  </si>
  <si>
    <t>52101001-0045</t>
  </si>
  <si>
    <t>DECODIFICADOR/CONVERTIDOR ANALOGO A DIGITAL</t>
  </si>
  <si>
    <t>52101001-0046</t>
  </si>
  <si>
    <t>REPRODUCTOR DE MEDIOS PLAY-OUT</t>
  </si>
  <si>
    <t>52101001-0047</t>
  </si>
  <si>
    <t>CONSOLA DE AUDIO DE 10 CANALES</t>
  </si>
  <si>
    <t>52101001-0048</t>
  </si>
  <si>
    <t>EQUIPO DE  SONIDO (INCLUYE MEZCLADORA Y 2 ALTAVOCES)</t>
  </si>
  <si>
    <t>52101001-0049</t>
  </si>
  <si>
    <t>MEZCLADORA DE 12 CANALES</t>
  </si>
  <si>
    <t>52101001-0050</t>
  </si>
  <si>
    <t>CONSOLA MEZCLADORA 16 CANALES</t>
  </si>
  <si>
    <t>52101001-0051</t>
  </si>
  <si>
    <t>ALTAVOZ PARA PLAFON</t>
  </si>
  <si>
    <t>52101001-0052</t>
  </si>
  <si>
    <t>CONTROL DE VOLUMEN DE PARED</t>
  </si>
  <si>
    <t>52101001-0053</t>
  </si>
  <si>
    <t>EQUIPO DE  SONIDO (INCLUYE MEZCLADORA, BAFLE Y MICROFONO)</t>
  </si>
  <si>
    <t>52101001-0054</t>
  </si>
  <si>
    <t>DIADEMA INALAMBRICA</t>
  </si>
  <si>
    <t>52101001-0055</t>
  </si>
  <si>
    <t>BOCINA APLIFICADORA MOVIL CON BLUETOOTH-USB</t>
  </si>
  <si>
    <t>52101001-0056</t>
  </si>
  <si>
    <t>DESEMBEBEDOR DE AUDIO</t>
  </si>
  <si>
    <t>52101001-0057</t>
  </si>
  <si>
    <t>EMBEBEDOR DE AUDIO</t>
  </si>
  <si>
    <t>52101001-0058</t>
  </si>
  <si>
    <t>ESTUCHE RIGIDO PARA TRANSPORTAR EQUIPO</t>
  </si>
  <si>
    <t>52101001-0059</t>
  </si>
  <si>
    <t>PANEL ACUSTICO</t>
  </si>
  <si>
    <t>52101001-0060</t>
  </si>
  <si>
    <t>INTERFACE DE AUDIO DE 2 CANALES</t>
  </si>
  <si>
    <t>52101001-0061</t>
  </si>
  <si>
    <t>RECEPTOR DE AUDIO</t>
  </si>
  <si>
    <t>52101001-0062</t>
  </si>
  <si>
    <t>PANTALLA DE TV</t>
  </si>
  <si>
    <t>52101001-0063</t>
  </si>
  <si>
    <t>EMBEBEDOR/DESEMBEBEDOR DE AUDIO</t>
  </si>
  <si>
    <t>52101001-0064</t>
  </si>
  <si>
    <t>DIADEMA MONOAURAL CON MICROFONO</t>
  </si>
  <si>
    <t>52101001-0065</t>
  </si>
  <si>
    <t>SISTEMA DE MICROFONIA INALAMBRICA</t>
  </si>
  <si>
    <t>52101001-0066</t>
  </si>
  <si>
    <t>MICROFONO DE ESTUDIO</t>
  </si>
  <si>
    <t>52101001-0067</t>
  </si>
  <si>
    <t>BRAZO TIPO GRUA PARA TOMAS LEJANAS CON CAMARA DE VIDEO</t>
  </si>
  <si>
    <t>52101001-0068</t>
  </si>
  <si>
    <t>MONITOR 2 EN 1 PARA CONTROL DE EMISION</t>
  </si>
  <si>
    <t>52101001-0069</t>
  </si>
  <si>
    <t>UNIDAD DE CONVERSACION PORTATIL PARA CONFERENCIAS</t>
  </si>
  <si>
    <t>52101001-0070</t>
  </si>
  <si>
    <t>DISTRIBUIDOR DE VIDEO HD</t>
  </si>
  <si>
    <t>52101001-0071</t>
  </si>
  <si>
    <t>RECEPTOR DUAL PARA MICROFONOS INALAMBRICOS</t>
  </si>
  <si>
    <t>52101001-0072</t>
  </si>
  <si>
    <t>52101001-0073</t>
  </si>
  <si>
    <t>DISTRIBUIDOR DE AUDIO</t>
  </si>
  <si>
    <t>52101001-0074</t>
  </si>
  <si>
    <t>SISTEMA LINEAL DE BOCINAS</t>
  </si>
  <si>
    <t>52101001-0075</t>
  </si>
  <si>
    <t>SISTEMA TRANSPORTADOR DE SEÑALES TIPO SNAKE</t>
  </si>
  <si>
    <t>52101001-0076</t>
  </si>
  <si>
    <t>52101001-0077</t>
  </si>
  <si>
    <t>KIT DE MICROFONO INALAMBRICO</t>
  </si>
  <si>
    <t>52101001-0078</t>
  </si>
  <si>
    <t>MEZCLADORA DE 8 CANALES</t>
  </si>
  <si>
    <t>52101001-0079</t>
  </si>
  <si>
    <t>MODULO VIDEO WALL</t>
  </si>
  <si>
    <t>52101001-0080</t>
  </si>
  <si>
    <t>MONITOR PORTATIL DE 5" PARA DSLR</t>
  </si>
  <si>
    <t>52101001-0081</t>
  </si>
  <si>
    <t>CONTROL DE DESPLAZAMIENTO USB</t>
  </si>
  <si>
    <t>52101001-0082</t>
  </si>
  <si>
    <t>DIVISOR BIFURCADOR HDMI DE 8 PUERTOS CON AMPLIFICADOR SPLITT</t>
  </si>
  <si>
    <t>52101001-0083</t>
  </si>
  <si>
    <t>MINI CONVERTIDOR</t>
  </si>
  <si>
    <t>52101001-0084</t>
  </si>
  <si>
    <t>USB 2.0 INTERFAZ DE AUDIO 18-ENTRADA/20-SALIDA 24-BIT/192 KHZ P/CONEXIÓN DE EQUIPO DE AUDIO COMPUTADORA PROYECTORES</t>
  </si>
  <si>
    <t>52101001-0085</t>
  </si>
  <si>
    <t>52101001-0086</t>
  </si>
  <si>
    <t>AMPLIFICADOR DE PODER 2 ZONAS</t>
  </si>
  <si>
    <t>52101001-0087</t>
  </si>
  <si>
    <t>CONSOLA MEZCLADORA 24 CANALES</t>
  </si>
  <si>
    <t>52101001-0088</t>
  </si>
  <si>
    <t>MEZCLADORA DIGITAL 16 ENTRADAS</t>
  </si>
  <si>
    <t>52101001-0089</t>
  </si>
  <si>
    <t>DISTRIBUIDOR DE AUDIFONOS</t>
  </si>
  <si>
    <t>52101001-0090</t>
  </si>
  <si>
    <t>REPRODUCTOR DE CD DUAL USB Y MP3</t>
  </si>
  <si>
    <t>52101001-0091</t>
  </si>
  <si>
    <t>GRABADOR DE CD/REPRODUCTOR</t>
  </si>
  <si>
    <t>52101001-0092</t>
  </si>
  <si>
    <t>SISTEMA DE AUDIO</t>
  </si>
  <si>
    <t>52101001-0093</t>
  </si>
  <si>
    <t>CONSOLA DE ILUMINACION PARA ESTUDIO DE TELEVISION</t>
  </si>
  <si>
    <t>52101001-0094</t>
  </si>
  <si>
    <t>INTERFAZ  I/O DE AUDIO P/EQUIPO DE EDICION</t>
  </si>
  <si>
    <t>52101001-0095</t>
  </si>
  <si>
    <t>GABINETE DE CONECTIVIDAD</t>
  </si>
  <si>
    <t>52101001-0096</t>
  </si>
  <si>
    <t>MONITOR BROADCAST</t>
  </si>
  <si>
    <t>52101001-0097</t>
  </si>
  <si>
    <t>GRABADOR DE VIDEO NVR 32 CANALES IP</t>
  </si>
  <si>
    <t>52101001-0098</t>
  </si>
  <si>
    <t>EQUIPO TRANSMISOR INALAMBRICO P/ESTUDIO DE TELEVISION</t>
  </si>
  <si>
    <t>52101001-0099</t>
  </si>
  <si>
    <t>MEZCLADOR DE IMAGEN</t>
  </si>
  <si>
    <t>52101001-0100</t>
  </si>
  <si>
    <t>RECEPTOR DOS CANALES</t>
  </si>
  <si>
    <t>52101001-0101</t>
  </si>
  <si>
    <t>TARJETA CONVERTIDORA SDI</t>
  </si>
  <si>
    <t>52101001-0102</t>
  </si>
  <si>
    <t>52101001-0103</t>
  </si>
  <si>
    <t>DIADEMA AURICULAR</t>
  </si>
  <si>
    <t>52101001-0104</t>
  </si>
  <si>
    <t>MONITOR 43 PULGADAS</t>
  </si>
  <si>
    <t>52101001-0105</t>
  </si>
  <si>
    <t>KIT DE AUDIFONOS</t>
  </si>
  <si>
    <t>52101001-0106</t>
  </si>
  <si>
    <t>BASE PARA MICROFONO</t>
  </si>
  <si>
    <t>52101001-0107</t>
  </si>
  <si>
    <t>MEZCLADORA</t>
  </si>
  <si>
    <t>52101001-0108</t>
  </si>
  <si>
    <t>PANTALLA DE VISUALIZACION</t>
  </si>
  <si>
    <t>52101001-0109</t>
  </si>
  <si>
    <t>MEDIDOR DE RADAR DE SONORIDAD</t>
  </si>
  <si>
    <t>52101001-0110</t>
  </si>
  <si>
    <t>CONSOLA DE AUDIO</t>
  </si>
  <si>
    <t>52101001-0111</t>
  </si>
  <si>
    <t>SISTEMA INALAMBRICO DE AUDIO MICROFONOS TIPO CUELLO DE GANSO</t>
  </si>
  <si>
    <t>52101001-0112</t>
  </si>
  <si>
    <t>GRABADORA PLACA DE METAL</t>
  </si>
  <si>
    <t>52101001-0113</t>
  </si>
  <si>
    <t>SISTEMA DE AUDIO PORTATIL</t>
  </si>
  <si>
    <t>52101001-0114</t>
  </si>
  <si>
    <t>GRABADORA DE AUDIO</t>
  </si>
  <si>
    <t>52101001-0115</t>
  </si>
  <si>
    <t>CONSOLA MEZCLADORA</t>
  </si>
  <si>
    <t>52101001-0116</t>
  </si>
  <si>
    <t>PANTALLA LED EXTERIOR</t>
  </si>
  <si>
    <t>52101001-0117</t>
  </si>
  <si>
    <t>CONTROL DE VOLUMEN P/MONITOR AUDIO</t>
  </si>
  <si>
    <t>52101001-0118</t>
  </si>
  <si>
    <t>EXPANSOR</t>
  </si>
  <si>
    <t>52101001-0119</t>
  </si>
  <si>
    <t>PROTECTOR DE MICROFONO</t>
  </si>
  <si>
    <t>52101001-0120</t>
  </si>
  <si>
    <t>MEZCLADORA DE VIDEO</t>
  </si>
  <si>
    <t>52101001-0121</t>
  </si>
  <si>
    <t>EQUIPOS DE MEDICION</t>
  </si>
  <si>
    <t>52300013-0004</t>
  </si>
  <si>
    <t>CAMARA FOTOGRAFICA</t>
  </si>
  <si>
    <t>ACTIVO-Cam. Foto. Vide.</t>
  </si>
  <si>
    <t>52300013-0005</t>
  </si>
  <si>
    <t>CAMARA FOTOGRAFICA DIGITAL</t>
  </si>
  <si>
    <t>52300013-0006</t>
  </si>
  <si>
    <t>CAMARA FOTOGRAFICA P/VIDEO C/ACCESORIOS</t>
  </si>
  <si>
    <t>52300013-0008</t>
  </si>
  <si>
    <t>CAMARA DIGITAL</t>
  </si>
  <si>
    <t>52300013-0011</t>
  </si>
  <si>
    <t>ESTUCHE P/CAMARA FOTOGRAFICA</t>
  </si>
  <si>
    <t>52300013-0012</t>
  </si>
  <si>
    <t>ESTUCHE P/CAMARA VIDEO</t>
  </si>
  <si>
    <t>52300013-0014</t>
  </si>
  <si>
    <t>VIDEOCAMARA</t>
  </si>
  <si>
    <t>52300013-0015</t>
  </si>
  <si>
    <t>TRIPIE DE ALUMINIO</t>
  </si>
  <si>
    <t>52300013-0017</t>
  </si>
  <si>
    <t>DUPLICADOR DVD/CD</t>
  </si>
  <si>
    <t>52300013-0018</t>
  </si>
  <si>
    <t>LECTOR DE TARJETAS/GRABADORA PORTABLE</t>
  </si>
  <si>
    <t>52300023-0004</t>
  </si>
  <si>
    <t>LENTE FOTOGRAFICO</t>
  </si>
  <si>
    <t>52301001-0001</t>
  </si>
  <si>
    <t>CABEZAL PARA TRIPIE</t>
  </si>
  <si>
    <t>52301001-0002</t>
  </si>
  <si>
    <t>PLACA PARA TRIPIE</t>
  </si>
  <si>
    <t>52301001-0003</t>
  </si>
  <si>
    <t>VIDEO-GRABADORA DIGITAL</t>
  </si>
  <si>
    <t>52301001-0004</t>
  </si>
  <si>
    <t>FLASH PARA CAMARA FOTOGRAFICA</t>
  </si>
  <si>
    <t>52301001-0005</t>
  </si>
  <si>
    <t>MEZCLADOR DE PRODUCCION Y TRANSMISION DE VIDEO EN DIRECTO</t>
  </si>
  <si>
    <t>52301001-0006</t>
  </si>
  <si>
    <t>TRIPIE CON LAMPARA INCLUIDA</t>
  </si>
  <si>
    <t>52301001-0007</t>
  </si>
  <si>
    <t>KIT DE ILUMINACION PARA FOTOGRAFIA Y VIDEO</t>
  </si>
  <si>
    <t>52301001-0008</t>
  </si>
  <si>
    <t>SOPORTE PARA FONDO PARA FOTOGRAFIA Y VIDEO</t>
  </si>
  <si>
    <t>52301001-0009</t>
  </si>
  <si>
    <t>CABEZAL PANORAMICO PARA CAMARA DE VIDEO EN INTERIORES</t>
  </si>
  <si>
    <t>52301001-0010</t>
  </si>
  <si>
    <t>PANEL DE CONTROL REMOTO TIPO JOSTICK PARA CAMARAS DE VIDEO</t>
  </si>
  <si>
    <t>52301001-0011</t>
  </si>
  <si>
    <t>CONMUTADOR PRINCIPAL PARA PROCESAMIENTO DE SEÑALES DE VIDEO</t>
  </si>
  <si>
    <t>52301001-0012</t>
  </si>
  <si>
    <t>PANEL DE CONTROL PARA CONMUTADOR PRINCIPAL</t>
  </si>
  <si>
    <t>52301001-0013</t>
  </si>
  <si>
    <t>PANEL DE CONTROL EN PANTALLA TACTIL PARA CONMUTADOR PRINCIPAL</t>
  </si>
  <si>
    <t>52301001-0014</t>
  </si>
  <si>
    <t>UNIDAD DE ALMACENAMIENTO PARA PROCESAMIENTO DE SEÑALES DE VIDEO</t>
  </si>
  <si>
    <t>52301001-0015</t>
  </si>
  <si>
    <t>TELEPROMPTER</t>
  </si>
  <si>
    <t>52301001-0016</t>
  </si>
  <si>
    <t>DISTRIBUIDOR AMPLIFICADOR PARA SEÑALES 3G HD -SDI</t>
  </si>
  <si>
    <t>52301001-0017</t>
  </si>
  <si>
    <t>GRABADOR PORTATIL Y ADMINISTRADOR DE VIDEO DE ALTA CALIDAD</t>
  </si>
  <si>
    <t>52301001-0018</t>
  </si>
  <si>
    <t>SWITCH DE MATRIZ PARA SEÑALES 3G HD -SDI</t>
  </si>
  <si>
    <t>52301001-0019</t>
  </si>
  <si>
    <t>BAHIA DE PARCHEO DE AUDIO</t>
  </si>
  <si>
    <t>52301001-0020</t>
  </si>
  <si>
    <t>BAHIA DE PARCHEO DE VIDEO</t>
  </si>
  <si>
    <t>52301001-0021</t>
  </si>
  <si>
    <t>MATRIZ DE INTERCOMUNICACION DE 24 PUERTOS</t>
  </si>
  <si>
    <t>52301001-0022</t>
  </si>
  <si>
    <t>INTERFAZ DE PANEL PARA MATRIZ  DE INTERCOMUNICACION</t>
  </si>
  <si>
    <t>52301001-0023</t>
  </si>
  <si>
    <t>CONCENTRADOR PARA DISPOSITIVOS TRANSCEPTORES O VIDEOCAMARAS</t>
  </si>
  <si>
    <t>52301001-0024</t>
  </si>
  <si>
    <t>LAMPARA DE LUZ ULTRALIVIANA PARA CAMARAS Y VIDEOCAMARAS</t>
  </si>
  <si>
    <t>52301001-0025</t>
  </si>
  <si>
    <t>PLUG-IN INALAMBRICO TRANSMISOR DE SEÑAL DE AUDIO</t>
  </si>
  <si>
    <t>52301001-0026</t>
  </si>
  <si>
    <t>TRANSMISOR INALAMBRICO DE SEÑALES PARA EQUIPOS PORTATILES</t>
  </si>
  <si>
    <t>52301001-0027</t>
  </si>
  <si>
    <t>DISPOSITIVO GENERADOR DE GRAFICOS EN TIEMPO REAL PARA PRODUCCIONES</t>
  </si>
  <si>
    <t>52301001-0028</t>
  </si>
  <si>
    <t>DISTRIBUIDOR AMPLIFICADOR PARA SEÑALES DE AUDIO MONO</t>
  </si>
  <si>
    <t>52301001-0029</t>
  </si>
  <si>
    <t>BLU RAY CON DD INTERNO PARA ALMACENAR Y EDITAR VIDEOS EN MULTIPLES FORMATOS</t>
  </si>
  <si>
    <t>52301001-0030</t>
  </si>
  <si>
    <t>EQUIPO RASTERIZADOR DE IMAGENES</t>
  </si>
  <si>
    <t>52301001-0031</t>
  </si>
  <si>
    <t>ADAPTADOR PARA TRIPIE</t>
  </si>
  <si>
    <t>52301001-0032</t>
  </si>
  <si>
    <t>SWICHT PARA MONITOREAR, ANALIZAR Y GENERAR AJUSTES DE SEÑALES DE VIDEO EN DIRECTO</t>
  </si>
  <si>
    <t>52301001-0033</t>
  </si>
  <si>
    <t>UNIDAD DE CONTROL DE CAMARAS DE ESTUDIO</t>
  </si>
  <si>
    <t>52301001-0034</t>
  </si>
  <si>
    <t>PANEL PARA OPERACION DE CAMARAS A CONTROL REMOTO</t>
  </si>
  <si>
    <t>52301001-0035</t>
  </si>
  <si>
    <t>VISOR LCD A COLOR PARA CAMARA</t>
  </si>
  <si>
    <t>52301001-0036</t>
  </si>
  <si>
    <t>CHROMA KEY</t>
  </si>
  <si>
    <t>52301001-0037</t>
  </si>
  <si>
    <t>KIT DE CONTROL TRASERO DE LENTE</t>
  </si>
  <si>
    <t>52301001-0038</t>
  </si>
  <si>
    <t>CONVERTIDOR DE FORMATO PARA SEÑALES DE VIDEO</t>
  </si>
  <si>
    <t>52301001-0039</t>
  </si>
  <si>
    <t>SWICHT PARA SEÑAL DE VIDEO</t>
  </si>
  <si>
    <t>52301001-0040</t>
  </si>
  <si>
    <t>BELTPACK ALAMBRICO</t>
  </si>
  <si>
    <t>52301001-0041</t>
  </si>
  <si>
    <t>TRIPIE PARA CAMARA FOTOGRAFICA</t>
  </si>
  <si>
    <t>52301001-0042</t>
  </si>
  <si>
    <t>BASTIDOR CON FUENTE DE ALIMENTACION Y VENTILADOR</t>
  </si>
  <si>
    <t>52301001-0043</t>
  </si>
  <si>
    <t>MONOPIE</t>
  </si>
  <si>
    <t>52301001-0044</t>
  </si>
  <si>
    <t>CAMARA CON ESTABILIZADOR</t>
  </si>
  <si>
    <t>52301001-0045</t>
  </si>
  <si>
    <t>FILTRO DE DENSIDAD NEUTRA VARIABLE PARA LENTE</t>
  </si>
  <si>
    <t>52301001-0046</t>
  </si>
  <si>
    <t>LUZ DE SOL PORTATIL ( LAMPARA )</t>
  </si>
  <si>
    <t>52301001-0047</t>
  </si>
  <si>
    <t>DRON CON CAMARA</t>
  </si>
  <si>
    <t>52301001-0048</t>
  </si>
  <si>
    <t>CAMARA DE VIDEO Y FOTOGRAFIA</t>
  </si>
  <si>
    <t>52301001-0049</t>
  </si>
  <si>
    <t>LAMPARA PARA GRABACION</t>
  </si>
  <si>
    <t>52301001-0050</t>
  </si>
  <si>
    <t>MOCHILA PARA EQUIPO FOTOGRAFICO</t>
  </si>
  <si>
    <t>52301001-0051</t>
  </si>
  <si>
    <t>SOPORTE PARA CAMARA</t>
  </si>
  <si>
    <t>52301001-0052</t>
  </si>
  <si>
    <t>LAMPARA DE LEDS</t>
  </si>
  <si>
    <t>52301001-0053</t>
  </si>
  <si>
    <t>LAMPARA DE TUNGSTENO</t>
  </si>
  <si>
    <t>52301001-0054</t>
  </si>
  <si>
    <t>LAMPARA PARA ESTUDIO DE TELEVISION</t>
  </si>
  <si>
    <t>52301001-0055</t>
  </si>
  <si>
    <t>KIT DE 8 CAMARAS</t>
  </si>
  <si>
    <t>52301001-0056</t>
  </si>
  <si>
    <t>DISTRIBUIDOR AMPLIFICADOR P/SEÑALES HDMI</t>
  </si>
  <si>
    <t>52301001-0057</t>
  </si>
  <si>
    <t>CUERPO DE CAMARA FOTOGRAFICA</t>
  </si>
  <si>
    <t>52301001-0058</t>
  </si>
  <si>
    <t>CAMARA AK- HC5000</t>
  </si>
  <si>
    <t>52301001-0059</t>
  </si>
  <si>
    <t>CONTROL DE CAMARA</t>
  </si>
  <si>
    <t>52301001-0060</t>
  </si>
  <si>
    <t>CONTROL REMOTO RACK</t>
  </si>
  <si>
    <t>52301001-0061</t>
  </si>
  <si>
    <t>PANTALLA LIGERA</t>
  </si>
  <si>
    <t>52301001-0062</t>
  </si>
  <si>
    <t>LENTE PARA CAMARA</t>
  </si>
  <si>
    <t>52301001-0063</t>
  </si>
  <si>
    <t>GRUA CABEZAL</t>
  </si>
  <si>
    <t>52301001-0064</t>
  </si>
  <si>
    <t>ANALIZADOR DE SEÑAL</t>
  </si>
  <si>
    <t>52301001-0065</t>
  </si>
  <si>
    <t>MONITOR DOBLE</t>
  </si>
  <si>
    <t>52301001-0066</t>
  </si>
  <si>
    <t>MATRIZ INTERCOM</t>
  </si>
  <si>
    <t>52301001-0067</t>
  </si>
  <si>
    <t>ESTACION INTERCOM</t>
  </si>
  <si>
    <t>52301001-0068</t>
  </si>
  <si>
    <t>52301001-0069</t>
  </si>
  <si>
    <t>LAMPARA P/ESTUDIO FOTOGRAFICO</t>
  </si>
  <si>
    <t>52301001-0070</t>
  </si>
  <si>
    <t>CAMARA FOTOGRAFICA CON LENTE</t>
  </si>
  <si>
    <t>52301001-0071</t>
  </si>
  <si>
    <t>ESTABILIZADOR PARA CAMARA</t>
  </si>
  <si>
    <t>52301001-0072</t>
  </si>
  <si>
    <t>KIT DE CAMARA DE VIDEO C/ACCESORIOS</t>
  </si>
  <si>
    <t>52301001-0073</t>
  </si>
  <si>
    <t>CONMUTADOR</t>
  </si>
  <si>
    <t>52901001-0001</t>
  </si>
  <si>
    <t>BALANCIN O SUBE Y BAJA</t>
  </si>
  <si>
    <t>ACTIVO-otr. Mob. Edu. Recre.</t>
  </si>
  <si>
    <t>53100127-0001</t>
  </si>
  <si>
    <t>GABINETE CURACIONES</t>
  </si>
  <si>
    <t>ACTIVO-Equi. Med. Lab.</t>
  </si>
  <si>
    <t>53101001-0001</t>
  </si>
  <si>
    <t>CAMILLA RIGIDA DE PLASTICO</t>
  </si>
  <si>
    <t>53101001-0002</t>
  </si>
  <si>
    <t>MICROSCOPIO</t>
  </si>
  <si>
    <t>53101001-0003</t>
  </si>
  <si>
    <t>ACTIVO-Inst. Med. Lab.</t>
  </si>
  <si>
    <t>53101001-0004</t>
  </si>
  <si>
    <t>MESA DE EXPLORACION GABINETE CON TRES CAJONES</t>
  </si>
  <si>
    <t>53101001-0005</t>
  </si>
  <si>
    <t>MESA AUXILIAR</t>
  </si>
  <si>
    <t>53101001-0006</t>
  </si>
  <si>
    <t>53101001-0007</t>
  </si>
  <si>
    <t>53101001-0008</t>
  </si>
  <si>
    <t>DESFIBRILADOR EXTERNO AUTOMATICO</t>
  </si>
  <si>
    <t>53101001-0009</t>
  </si>
  <si>
    <t>ASPIRADOR DE SECRECIONES ELECTRICO PORTATIL Y RECARGABLE CON VASO DE 800 ML</t>
  </si>
  <si>
    <t>53101001-0010</t>
  </si>
  <si>
    <t>MONITOR DE SIGNOS VITALES</t>
  </si>
  <si>
    <t>53101001-0011</t>
  </si>
  <si>
    <t>ARCO SANITIZANTE</t>
  </si>
  <si>
    <t>53101001-0012</t>
  </si>
  <si>
    <t>CABINA SANITIZANTE / INCLUIDO LÍQUIDO</t>
  </si>
  <si>
    <t>53101001-0013</t>
  </si>
  <si>
    <t>TERMONEBULIZADOR/ SANITIZADOR</t>
  </si>
  <si>
    <t>53101001-0014</t>
  </si>
  <si>
    <t>CONCENTRADOR DE OXÍGENO</t>
  </si>
  <si>
    <t>53200414-0002</t>
  </si>
  <si>
    <t>MALETA DE TRAUMA EQUIPADA CON INSTRUMENTAL MEDICO</t>
  </si>
  <si>
    <t>53201001-0001</t>
  </si>
  <si>
    <t>OTOSCOPIO</t>
  </si>
  <si>
    <t>53201001-0002</t>
  </si>
  <si>
    <t>BASCULA CON ESTADIMETRO</t>
  </si>
  <si>
    <t>53201001-0003</t>
  </si>
  <si>
    <t>54100001-0001</t>
  </si>
  <si>
    <t>AMBULANCIA</t>
  </si>
  <si>
    <t>ACTIVO-Auto. Equi. Terr.</t>
  </si>
  <si>
    <t>54100001-0003</t>
  </si>
  <si>
    <t>VEHICULO</t>
  </si>
  <si>
    <t>54104001-0001</t>
  </si>
  <si>
    <t>AUTOMOVIL SEDAN PARA SERVICIOS ADMINISTRATIVOS</t>
  </si>
  <si>
    <t>54104001-0002</t>
  </si>
  <si>
    <t>CAMIONETA TIPO PANEL PARA SERVICIOS ADMINISTRATIVOS</t>
  </si>
  <si>
    <t>54104001-0003</t>
  </si>
  <si>
    <t>MOTOCICLETA PARA SERVICIOS ADMINISTRATIVOS</t>
  </si>
  <si>
    <t>54104001-0004</t>
  </si>
  <si>
    <t>CAMION DE PASAJEROS</t>
  </si>
  <si>
    <t>54104001-0005</t>
  </si>
  <si>
    <t>54104001-0007</t>
  </si>
  <si>
    <t>54201001-0001</t>
  </si>
  <si>
    <t>CARROCERIAS Y REMOLQUES</t>
  </si>
  <si>
    <t>ACTIVO-Equi. Carr. Rem</t>
  </si>
  <si>
    <t>56201001-0002</t>
  </si>
  <si>
    <t>56201001-0003</t>
  </si>
  <si>
    <t>HIDROLAVADORA</t>
  </si>
  <si>
    <t>56201001-0004</t>
  </si>
  <si>
    <t>TANQUE HIDRONEUMATICO DE REPUESTO</t>
  </si>
  <si>
    <t>56201001-0005</t>
  </si>
  <si>
    <t>TANQUE HIDRONEUMATICO</t>
  </si>
  <si>
    <t>56201001-0006</t>
  </si>
  <si>
    <t>ELEVADOR PARA PERSONAS CON CAPACIDADES DIFERENTES</t>
  </si>
  <si>
    <t>56201001-0007</t>
  </si>
  <si>
    <t>ASPIRADORA INDUSTRIAL</t>
  </si>
  <si>
    <t>56201001-0008</t>
  </si>
  <si>
    <t>ELEVADOR</t>
  </si>
  <si>
    <t>22106001-0005</t>
  </si>
  <si>
    <t>56201001-0010</t>
  </si>
  <si>
    <t>BOMBA SUMERGIBLE PARA DRENAJE</t>
  </si>
  <si>
    <t>56201001-0011</t>
  </si>
  <si>
    <t>56201001-0012</t>
  </si>
  <si>
    <t>MOTOR PARA BOMBA SUMERGIBLE 3HP, BIFASICO 220 V Y 1 FASE</t>
  </si>
  <si>
    <t>22106001-0019</t>
  </si>
  <si>
    <t>56201001-0014</t>
  </si>
  <si>
    <t>ESTACION DE SOLDAR</t>
  </si>
  <si>
    <t>56201001-0015</t>
  </si>
  <si>
    <t>56201001-0016</t>
  </si>
  <si>
    <t>MOTOR ELECTRICO P/PORTON</t>
  </si>
  <si>
    <t>56201001-0017</t>
  </si>
  <si>
    <t>POLIPASTO ELECTRICO</t>
  </si>
  <si>
    <t>56201001-0018</t>
  </si>
  <si>
    <t>MOLDE SELLO " X "</t>
  </si>
  <si>
    <t>56500001-0001</t>
  </si>
  <si>
    <t>ADAPTADOR ONDA CORTA</t>
  </si>
  <si>
    <t>ACTIVO-Equi. Comu. Tel.</t>
  </si>
  <si>
    <t>56500004-0008</t>
  </si>
  <si>
    <t>ANTENA AEREA PROFESIONAL VHF/UHF</t>
  </si>
  <si>
    <t>56500022-0001</t>
  </si>
  <si>
    <t>CONMUTADOR TELEFONICO</t>
  </si>
  <si>
    <t>56500022-0013</t>
  </si>
  <si>
    <t>EQUIPO DE ADMINISTRACION DE TELEFONIA</t>
  </si>
  <si>
    <t>56500022-0020</t>
  </si>
  <si>
    <t>EQUIPO DE ACCESO INALAMBRICO P/INTERIORES</t>
  </si>
  <si>
    <t>56500031-0001</t>
  </si>
  <si>
    <t>EQUIPO DE SEGURIDAD TIPO HARDWARE</t>
  </si>
  <si>
    <t>56500034-0005</t>
  </si>
  <si>
    <t>FAX</t>
  </si>
  <si>
    <t>56500080-0009</t>
  </si>
  <si>
    <t>SISTEMA DE CONTROL DE ACCESO DE PERSONAL C/TARJETA</t>
  </si>
  <si>
    <t>56500085-0001</t>
  </si>
  <si>
    <t>TELEFONO MULTILINEA</t>
  </si>
  <si>
    <t>56500085-0003</t>
  </si>
  <si>
    <t>TELEFONO SECRETARIAL</t>
  </si>
  <si>
    <t>56500085-0004</t>
  </si>
  <si>
    <t>TELEFONO UNILINEA</t>
  </si>
  <si>
    <t>56500085-0007</t>
  </si>
  <si>
    <t>TELEFONO INALAMBRICO</t>
  </si>
  <si>
    <t>56500085-0008</t>
  </si>
  <si>
    <t>TELEFONO DIGITAL MANOS LIBRES</t>
  </si>
  <si>
    <t>56500085-0023</t>
  </si>
  <si>
    <t>56500088-0002</t>
  </si>
  <si>
    <t>TRANSMISOR DE VIDEO Y AUDIO</t>
  </si>
  <si>
    <t>56501001-0001</t>
  </si>
  <si>
    <t>DEMODULADOR DE SEÑAL DIGITAL</t>
  </si>
  <si>
    <t>56501001-0002</t>
  </si>
  <si>
    <t>VIDEOCAMARA PARA TELEFONO IP</t>
  </si>
  <si>
    <t>56501001-0003</t>
  </si>
  <si>
    <t>CONTROLADOR DE AUDIO Y VIDEO</t>
  </si>
  <si>
    <t>56501001-0004</t>
  </si>
  <si>
    <t>HIDRIDO TELEFONICO DIGITAL</t>
  </si>
  <si>
    <t>56501001-0005</t>
  </si>
  <si>
    <t>CELULAR  IPHONE 8 PLUS PANTALLA 5.5PULGADAS  64 GB ALMACENAMIENTO</t>
  </si>
  <si>
    <t>56501001-0006</t>
  </si>
  <si>
    <t>CELULAR 11 PRO MAX PANTALLA 6.5 PULGADAS 64 GB ALMACENAMIENTO</t>
  </si>
  <si>
    <t>56501001-0007</t>
  </si>
  <si>
    <t>CELULAR IPHONE 8 PANTALLA 4.7 PULGADAS 64 GB ALMACENAMIENTO</t>
  </si>
  <si>
    <t>56501001-0008</t>
  </si>
  <si>
    <t>CELULAR GALAXY S10 PANTALLA 6.4 PULGADAS 128 GB ALMACENAMIENTO</t>
  </si>
  <si>
    <t>56501001-0009</t>
  </si>
  <si>
    <t>CELULAR  GALAXY A10 CON PANTALLA DE 6.2 PULGADAS CON 32 GB DE ALMACENAMIENTO</t>
  </si>
  <si>
    <t>56501001-0010</t>
  </si>
  <si>
    <t>CELULAR HUAWEI  P SMART PANTALLA DE 5.6 PULGADAS CON 32 DE ALMACENAMIENTO</t>
  </si>
  <si>
    <t>56501001-0011</t>
  </si>
  <si>
    <t>56501001-0012</t>
  </si>
  <si>
    <t>CELULAR IPHONE SE</t>
  </si>
  <si>
    <t>56501001-0013</t>
  </si>
  <si>
    <t>CELULAR IPHONE XR</t>
  </si>
  <si>
    <t>56501001-0014</t>
  </si>
  <si>
    <t>GENERADOR DE SEÑALES</t>
  </si>
  <si>
    <t>56501001-0016</t>
  </si>
  <si>
    <t>SINTONIZADOR DE TV</t>
  </si>
  <si>
    <t>56501001-0017</t>
  </si>
  <si>
    <t>EQUIPO REPETIDOR DE SEÑAL</t>
  </si>
  <si>
    <t>56501001-0018</t>
  </si>
  <si>
    <t>EQUIPO NAVEGADOR GPS</t>
  </si>
  <si>
    <t>56501001-0019</t>
  </si>
  <si>
    <t>ANTENA SATELITAL</t>
  </si>
  <si>
    <t>56501001-0020</t>
  </si>
  <si>
    <t>EQUIPO</t>
  </si>
  <si>
    <t>56600015-0002</t>
  </si>
  <si>
    <t>CARGADOR DE BATERIAS</t>
  </si>
  <si>
    <t>56600051-0001</t>
  </si>
  <si>
    <t>56600083-0005</t>
  </si>
  <si>
    <t>PODADORA PARA CESPED</t>
  </si>
  <si>
    <t>56600096-0001</t>
  </si>
  <si>
    <t>REGULADOR CORRIENTE, VOLTAJE (NO BREAKE)</t>
  </si>
  <si>
    <t>56600096-0007</t>
  </si>
  <si>
    <t>EQUIPO DE ENERGIA ININTERRUMPIBLE</t>
  </si>
  <si>
    <t>56600096-0009</t>
  </si>
  <si>
    <t>UNIDAD DE RESPALDO DE ENERGIA UPS</t>
  </si>
  <si>
    <t>56600096-0010</t>
  </si>
  <si>
    <t>BATERIA P/SERVIDOR DE TELEFONIA</t>
  </si>
  <si>
    <t>56600096-0013</t>
  </si>
  <si>
    <t>UNIDAD DE ENERGIA ININTERRUMPIDA UPS</t>
  </si>
  <si>
    <t>56600096-0014</t>
  </si>
  <si>
    <t>UNIDAD DE DISTRIBUCION DE POTENCIA PDU</t>
  </si>
  <si>
    <t>56601001-0002</t>
  </si>
  <si>
    <t>DISPOSITIVO SUPRESOR DE TRANSITORIOS DTS</t>
  </si>
  <si>
    <t>56601001-0003</t>
  </si>
  <si>
    <t>DATALOGGER</t>
  </si>
  <si>
    <t>56601001-0004</t>
  </si>
  <si>
    <t>TRANSFORMADOR TIPO SECO</t>
  </si>
  <si>
    <t>56601001-0005</t>
  </si>
  <si>
    <t>PLANTA DE ENERGIA ELECTRICA</t>
  </si>
  <si>
    <t>56601001-0006</t>
  </si>
  <si>
    <t>TABLERO DE TRANSFERENCIAS</t>
  </si>
  <si>
    <t>56601001-0007</t>
  </si>
  <si>
    <t>PINZA AMPERIMETRICA</t>
  </si>
  <si>
    <t>56601001-0008</t>
  </si>
  <si>
    <t>LUXOMETRO</t>
  </si>
  <si>
    <t>56601001-0009</t>
  </si>
  <si>
    <t>TELUROMETRO</t>
  </si>
  <si>
    <t>56601001-0010</t>
  </si>
  <si>
    <t>CAMARA TERMICA</t>
  </si>
  <si>
    <t>56601001-0011</t>
  </si>
  <si>
    <t>ANALIZADOR TRIFASICO DE CALIDAD DE LA ENERGIA ELECTRICA</t>
  </si>
  <si>
    <t>56601001-0012</t>
  </si>
  <si>
    <t>DISTRIBUIDOR Y ACONDICIONADOR DE VOLTAJE</t>
  </si>
  <si>
    <t>56601001-0013</t>
  </si>
  <si>
    <t>INTERRUPTOR DE TRANSFERENCIA ESTATICA STS</t>
  </si>
  <si>
    <t>56601001-0014</t>
  </si>
  <si>
    <t>INTERRUPTOR DE BYPASS ESTATICO EXTERNO PARA UPS</t>
  </si>
  <si>
    <t>56601001-0015</t>
  </si>
  <si>
    <t>ANALIZADOR DE SEÑALES</t>
  </si>
  <si>
    <t>56601001-0016</t>
  </si>
  <si>
    <t>TRAZADOR DE SEÑALES</t>
  </si>
  <si>
    <t>56601001-0017</t>
  </si>
  <si>
    <t>TARJETA DE MONITOREO PARA EQUIPO ELECTROMECANICO</t>
  </si>
  <si>
    <t>56601001-0018</t>
  </si>
  <si>
    <t>BATERIAS PARA DRON</t>
  </si>
  <si>
    <t>56601001-0019</t>
  </si>
  <si>
    <t>BOTONERA SELECTORA DE SEÑAL</t>
  </si>
  <si>
    <t>56601001-0020</t>
  </si>
  <si>
    <t>TRAZADOR DE CABLEADO</t>
  </si>
  <si>
    <t>56601001-0021</t>
  </si>
  <si>
    <t>MEDIDOR DE FLUJO DE AIRE</t>
  </si>
  <si>
    <t>56601001-0022</t>
  </si>
  <si>
    <t>JUEGO DE PINZAS DE CORRIENTE</t>
  </si>
  <si>
    <t>56601001-0023</t>
  </si>
  <si>
    <t>SISTEMA DE MONITOREO</t>
  </si>
  <si>
    <t>56601001-0025</t>
  </si>
  <si>
    <t>PINZAS DE CORRIENTE</t>
  </si>
  <si>
    <t>56601001-0026</t>
  </si>
  <si>
    <t>MEDUSA PROEL 16 CANALES</t>
  </si>
  <si>
    <t>56601001-0027</t>
  </si>
  <si>
    <t>SUPRESORES DE TRANSITORIOS ( TVSS )</t>
  </si>
  <si>
    <t>56601001-0028</t>
  </si>
  <si>
    <t>BANCO DE BATERIA PARA UPS</t>
  </si>
  <si>
    <t>56601001-0029</t>
  </si>
  <si>
    <t>56601001-0030</t>
  </si>
  <si>
    <t>INDICADOR DE ROTACION DE FASES TRIFASICO CON DISPLAY LCD</t>
  </si>
  <si>
    <t>56601001-0031</t>
  </si>
  <si>
    <t>TABLERO DE ALIMENTACION ELECTRICA</t>
  </si>
  <si>
    <t>56601001-0032</t>
  </si>
  <si>
    <t>EQUIPO SOLAR ( PANEL )</t>
  </si>
  <si>
    <t>56601001-0033</t>
  </si>
  <si>
    <t>PARARRAYOS IONIZANTE</t>
  </si>
  <si>
    <t>56601001-0034</t>
  </si>
  <si>
    <t>ELECTRODUCTO</t>
  </si>
  <si>
    <t>56601001-0035</t>
  </si>
  <si>
    <t>TRANSFORMADOR DE POTENCIA DE 300 KVA</t>
  </si>
  <si>
    <t>56601001-0036</t>
  </si>
  <si>
    <t>SWITCH DE TRANSFERENCIA ESTATICA</t>
  </si>
  <si>
    <t>56601001-0037</t>
  </si>
  <si>
    <t>SWITCH DE TRANSFERENCIA AUTOMATICO ATS</t>
  </si>
  <si>
    <t>56601001-0038</t>
  </si>
  <si>
    <t>BATERIA INDUSTRIAL P/MONTACARGA</t>
  </si>
  <si>
    <t>56601001-0039</t>
  </si>
  <si>
    <t>FUENTES DE PODER PARA SWITCH DE ACCESO</t>
  </si>
  <si>
    <t>56601001-0040</t>
  </si>
  <si>
    <t>OSCILOSCOPIO DIGITAL</t>
  </si>
  <si>
    <t>56601001-0041</t>
  </si>
  <si>
    <t>MODULO DE EXPANSION</t>
  </si>
  <si>
    <t>56601001-0042</t>
  </si>
  <si>
    <t>RENOVACIÓN DE LA SUBESTACIÓN ELÉCTRICA DE MEDIANA TENSIÓN</t>
  </si>
  <si>
    <t>25301001-0258</t>
  </si>
  <si>
    <t>AGUA BIDESTILADA SOLUCION INYECTABLE</t>
  </si>
  <si>
    <t>56601001-0044</t>
  </si>
  <si>
    <t>GENERADOR DE ENERGIA A GASOLINA</t>
  </si>
  <si>
    <t>56601001-0045</t>
  </si>
  <si>
    <t>TRANSFORMADOR DE POTENCIA</t>
  </si>
  <si>
    <t>56601001-0046</t>
  </si>
  <si>
    <t>GENERADOR ELECTRICO</t>
  </si>
  <si>
    <t>56601001-0047</t>
  </si>
  <si>
    <t>MEDUSA PROEL</t>
  </si>
  <si>
    <t>56601001-0048</t>
  </si>
  <si>
    <t>SUBESTACION ELECTRICA</t>
  </si>
  <si>
    <t>56601001-0049</t>
  </si>
  <si>
    <t>UNIDAD DE ENERGIA ININTERRUMPIDA PERFIL UPS RACK</t>
  </si>
  <si>
    <t>56601001-0050</t>
  </si>
  <si>
    <t>RASTREADOR</t>
  </si>
  <si>
    <t>56601001-0051</t>
  </si>
  <si>
    <t>DISPOSITIVO SUPRESOR DE TRANSITORIOS</t>
  </si>
  <si>
    <t>56601001-0052</t>
  </si>
  <si>
    <t>CERCO ELECTRICO</t>
  </si>
  <si>
    <t>56601001-0053</t>
  </si>
  <si>
    <t>INTERRUPTOR</t>
  </si>
  <si>
    <t>56601001-0054</t>
  </si>
  <si>
    <t>SISTEMA A PUESTA A TIERRA</t>
  </si>
  <si>
    <t>56601001-0055</t>
  </si>
  <si>
    <t>56700001-0001</t>
  </si>
  <si>
    <t>ABECEDARIO MANDO NEUMATICO</t>
  </si>
  <si>
    <t>56700047-0002</t>
  </si>
  <si>
    <t>ENCUADERNADORA TERMICA</t>
  </si>
  <si>
    <t>56700060-0003</t>
  </si>
  <si>
    <t>FLEJADORA SEMI-AUTOMATICA</t>
  </si>
  <si>
    <t>56700088-0005</t>
  </si>
  <si>
    <t>PATIN HIDRAHULICO</t>
  </si>
  <si>
    <t>56700090-0001</t>
  </si>
  <si>
    <t>MONTACARGA MANUAL</t>
  </si>
  <si>
    <t>56700107-0002</t>
  </si>
  <si>
    <t>PORTAROLLO PARA FLEJE</t>
  </si>
  <si>
    <t>56700150-0001</t>
  </si>
  <si>
    <t>TALADRO</t>
  </si>
  <si>
    <t>56700163-0001</t>
  </si>
  <si>
    <t>TRITURADORA DE PAPEL, DESTRUCTORA</t>
  </si>
  <si>
    <t>56700163-0005</t>
  </si>
  <si>
    <t>TRITURADORA DE PAPEL Y PLASTICO</t>
  </si>
  <si>
    <t>56700163-0006</t>
  </si>
  <si>
    <t>TRITURADORA</t>
  </si>
  <si>
    <t>56701001-0002</t>
  </si>
  <si>
    <t>MAQUINA PARA COSER COSTALES</t>
  </si>
  <si>
    <t>56701001-0003</t>
  </si>
  <si>
    <t>56701001-0004</t>
  </si>
  <si>
    <t>DESBROZADORA U ORILLADORA</t>
  </si>
  <si>
    <t>56701001-0005</t>
  </si>
  <si>
    <t>MONTACARGA ELECTRICO</t>
  </si>
  <si>
    <t>56701001-0006</t>
  </si>
  <si>
    <t>PLATAFORMA DE ACERO CON RUEDAS PARA ARRASTRE</t>
  </si>
  <si>
    <t>56701001-0007</t>
  </si>
  <si>
    <t>RAMPA O PLATAFORMA HIDRAULICA PARA CAMION</t>
  </si>
  <si>
    <t>25901001-0003</t>
  </si>
  <si>
    <t>AGENTE QUIMICO PARA LIMPIAR AGUAS RESIDUALES</t>
  </si>
  <si>
    <t>56701001-0010</t>
  </si>
  <si>
    <t>ROTOMARTILLO</t>
  </si>
  <si>
    <t>56701001-0011</t>
  </si>
  <si>
    <t>HAMACA MANUAL</t>
  </si>
  <si>
    <t>56701001-0012</t>
  </si>
  <si>
    <t>56701001-0013</t>
  </si>
  <si>
    <t>MAQUINA DUPLICADORA DE LLAVES</t>
  </si>
  <si>
    <t>56701001-0014</t>
  </si>
  <si>
    <t>DESTAPACAÑOS ELÉCTRICO</t>
  </si>
  <si>
    <t>56701001-0015</t>
  </si>
  <si>
    <t>ESCALERA DE ALUMINIO ALTURA DE 1.50 MTS</t>
  </si>
  <si>
    <t>56701001-0016</t>
  </si>
  <si>
    <t>ESCALERA DE ALUMINIO ALTURA DE 1.80 MTS</t>
  </si>
  <si>
    <t>56701001-0017</t>
  </si>
  <si>
    <t>MAQUINA DUPLICADORA DE LLAVES  SEMIAUTOMATICA</t>
  </si>
  <si>
    <t>56701001-0018</t>
  </si>
  <si>
    <t>MAQUINA DUPLICADORA DE LLAVES  DE PUNTO DE SEGURIDAD</t>
  </si>
  <si>
    <t>56701001-0019</t>
  </si>
  <si>
    <t>ARRANCADOR Y COMPRESOR PORTATIL</t>
  </si>
  <si>
    <t>56701001-0020</t>
  </si>
  <si>
    <t>KIT PROBADOR Y ANALIZADOR DE CABLES DE RED UTO Y FIBRA OPTICA</t>
  </si>
  <si>
    <t>56701001-0021</t>
  </si>
  <si>
    <t>GABINETE AUTOSOPORTADO CAT</t>
  </si>
  <si>
    <t>56701001-0022</t>
  </si>
  <si>
    <t>SOLDADORA INVERSORA</t>
  </si>
  <si>
    <t>56701001-0023</t>
  </si>
  <si>
    <t>ANDAMIO</t>
  </si>
  <si>
    <t>56701001-0024</t>
  </si>
  <si>
    <t>CANASTILLA A BASE DE ANGULO, FORRADA Y REFORZADA</t>
  </si>
  <si>
    <t>56701001-0025</t>
  </si>
  <si>
    <t>SIERRA CINTA</t>
  </si>
  <si>
    <t>56701001-0026</t>
  </si>
  <si>
    <t>SIERRA DE MESA O BANCO</t>
  </si>
  <si>
    <t>56701001-0027</t>
  </si>
  <si>
    <t>SIERRA DE INGLETE</t>
  </si>
  <si>
    <t>56701001-0028</t>
  </si>
  <si>
    <t>56701001-0029</t>
  </si>
  <si>
    <t>COMPRESOR</t>
  </si>
  <si>
    <t>56701001-0030</t>
  </si>
  <si>
    <t>56701001-0031</t>
  </si>
  <si>
    <t>PULIDORA DE PISOS PROFESIONAL</t>
  </si>
  <si>
    <t>56701001-0032</t>
  </si>
  <si>
    <t>56701001-0033</t>
  </si>
  <si>
    <t>ESTIBADOR ELECTRICO</t>
  </si>
  <si>
    <t>56701001-0034</t>
  </si>
  <si>
    <t>APILADOR ELECTRICO</t>
  </si>
  <si>
    <t>56701001-0035</t>
  </si>
  <si>
    <t>CARRITO CON PLATAFORMA</t>
  </si>
  <si>
    <t>56701001-0036</t>
  </si>
  <si>
    <t>CORTADORA LASER</t>
  </si>
  <si>
    <t>56701001-0037</t>
  </si>
  <si>
    <t>RAMPA</t>
  </si>
  <si>
    <t>56701001-0038</t>
  </si>
  <si>
    <t>RECUPERADORA DE REFRIGERANTE</t>
  </si>
  <si>
    <t>56701001-0039</t>
  </si>
  <si>
    <t>56701001-0040</t>
  </si>
  <si>
    <t>ESCALERA</t>
  </si>
  <si>
    <t>56900096-0001</t>
  </si>
  <si>
    <t>ASPIRADORA</t>
  </si>
  <si>
    <t>56900173-0001</t>
  </si>
  <si>
    <t>CRONOMETRO (RELOJ)</t>
  </si>
  <si>
    <t>56900199-0003</t>
  </si>
  <si>
    <t>DICTAFONO (EQUIPO DE TRANSCRIPCION)</t>
  </si>
  <si>
    <t>56900349-0001</t>
  </si>
  <si>
    <t>LIMPIADORA</t>
  </si>
  <si>
    <t>56900478-0002</t>
  </si>
  <si>
    <t>SUPRESOR DE TRANSIENTES SSTT</t>
  </si>
  <si>
    <t>56900575-0002</t>
  </si>
  <si>
    <t>CORTINA CON MECANISMO DE DESPLAZAMIENTO ELECTRICO</t>
  </si>
  <si>
    <t>56900575-0003</t>
  </si>
  <si>
    <t>MANGUERA PARA HIDRATANTE</t>
  </si>
  <si>
    <t>56902001-0001</t>
  </si>
  <si>
    <t>CONTENEDOR DE EXPLOSIVOS EN TIERRA</t>
  </si>
  <si>
    <t>56902001-0002</t>
  </si>
  <si>
    <t>CASETA PREFABRICADA DESMONTABLE</t>
  </si>
  <si>
    <t>56902001-0003</t>
  </si>
  <si>
    <t>CHASIS PARA RACK SIN COMPONENTES</t>
  </si>
  <si>
    <t>56902001-0004</t>
  </si>
  <si>
    <t>MODULO DETECTOR DE LIQUIDOS</t>
  </si>
  <si>
    <t>56902001-0005</t>
  </si>
  <si>
    <t>CONTENEDOR INDUSTRIAL DE POLIETILENO</t>
  </si>
  <si>
    <t>56902001-0006</t>
  </si>
  <si>
    <t>OSCILOSCOPIO DE DOMINIO MIXTO</t>
  </si>
  <si>
    <t>56902001-0007</t>
  </si>
  <si>
    <t>MULTIMETRO DIGITAL</t>
  </si>
  <si>
    <t>56902001-0008</t>
  </si>
  <si>
    <t>FRECUENCIMETRO</t>
  </si>
  <si>
    <t>56902001-0009</t>
  </si>
  <si>
    <t>GENERADOR DE FUNCIONES ARBITRARIAS</t>
  </si>
  <si>
    <t>56902001-0010</t>
  </si>
  <si>
    <t>TECLADO PROGRAMAR CRONOMETRO</t>
  </si>
  <si>
    <t>56902001-0011</t>
  </si>
  <si>
    <t>VARIADOR DE VELOCIDAD</t>
  </si>
  <si>
    <t>56902001-0012</t>
  </si>
  <si>
    <t>ROUTER CON SPINDLEY Y LASER</t>
  </si>
  <si>
    <t>56902001-0013</t>
  </si>
  <si>
    <t>CASA/BODEGA PORTATIL</t>
  </si>
  <si>
    <t>56902001-0014</t>
  </si>
  <si>
    <t>CRONOMETRO DIGITAL DE PARED</t>
  </si>
  <si>
    <t>56902001-0015</t>
  </si>
  <si>
    <t>CORTINA METALICA</t>
  </si>
  <si>
    <t>59101001-0005</t>
  </si>
  <si>
    <t>SOFTWARE PARA PROTOTIPO DE BOLETA ELECTRONICA</t>
  </si>
  <si>
    <t>SOFTWARE</t>
  </si>
  <si>
    <t>ACTIVO-Activos Intangibles</t>
  </si>
  <si>
    <t>59101001-0006</t>
  </si>
  <si>
    <t>SOFTWARE DE MINERIA DE DATOS</t>
  </si>
  <si>
    <t>59101001-0011</t>
  </si>
  <si>
    <t>SOFTWARE OFFICE STD 2016 OLP NL GOV</t>
  </si>
  <si>
    <t>59101001-0012</t>
  </si>
  <si>
    <t>ACTUALIZACION DE SOFTWARE DE PKI</t>
  </si>
  <si>
    <t>59101001-0013</t>
  </si>
  <si>
    <t>SOFWARE INFORMATICO PERPETUO</t>
  </si>
  <si>
    <t>LICENCIA</t>
  </si>
  <si>
    <t>59701001-0001</t>
  </si>
  <si>
    <t>LICENCIAMIENTO DE SOFTWARE</t>
  </si>
  <si>
    <t>59701001-0002</t>
  </si>
  <si>
    <t>59701001-0004</t>
  </si>
  <si>
    <t>SOFTWARE PARA NITRO PRO</t>
  </si>
  <si>
    <t>Programa Anual de Adquisiciones, Arrendamientos y Servicios del INE  2024 (PAAASINE)</t>
  </si>
  <si>
    <t>RESMA</t>
  </si>
  <si>
    <t>PIEZA</t>
  </si>
  <si>
    <t>BOLIGRAFO TINTA AZUL</t>
  </si>
  <si>
    <t>BOLIGRAFO TINTA NEGRO</t>
  </si>
  <si>
    <t>MARCADOR AQUACOLOR C/ 8  pzs.</t>
  </si>
  <si>
    <t>VASO THERMICO DESECHABLE</t>
  </si>
  <si>
    <t>PEGAMENTO ADHESIVO T/ LAPIZ</t>
  </si>
  <si>
    <t>BLOCK DE TAQUIGRAFIA</t>
  </si>
  <si>
    <t>REGLA METALICA   30cm.</t>
  </si>
  <si>
    <t>BOLIGRAFO TINTA ROJO</t>
  </si>
  <si>
    <t>PEGAMENTO UHU   8 ml.</t>
  </si>
  <si>
    <t>BLOCK DE NOTAS POST-IT NEON 2027</t>
  </si>
  <si>
    <t>BLOCK DE NOTAS POST-IT  # 653</t>
  </si>
  <si>
    <t>CINTA DYMO  9.5 M.M.</t>
  </si>
  <si>
    <t>CORRECTOR LIQUIDO T/LAPIZ</t>
  </si>
  <si>
    <t>BLOCK DE NOTAS POST-IT  # 654</t>
  </si>
  <si>
    <t>CLIP ESTANDAR # 2</t>
  </si>
  <si>
    <t>CLIP MARIPOSA  # 1</t>
  </si>
  <si>
    <t>CLIP MARIPOSA  # 2</t>
  </si>
  <si>
    <t>CLIP ESTANDAR # 1</t>
  </si>
  <si>
    <t>ARILLO DE  1 1/2"</t>
  </si>
  <si>
    <t>ARILLO DE  1 "</t>
  </si>
  <si>
    <t>CERA PARA CONTAR (CUENTA FACIL)</t>
  </si>
  <si>
    <t>CINTA MASKING TAPE  18 X 50</t>
  </si>
  <si>
    <t>MATERIALES Y ÚTILES DE IMPRESIÓN Y REPRODUCCIÓN</t>
  </si>
  <si>
    <t>ADJUDICACION DIRECTA</t>
  </si>
  <si>
    <t>JABON LIQUIDO P/UTENCILIOS DE COCINA</t>
  </si>
  <si>
    <t>JABON DETERGENTE EN POLVO 500 gr..</t>
  </si>
  <si>
    <t>JABON LIQUIDO</t>
  </si>
  <si>
    <t>ESCOBA DE PLASTICO TIPO  CEPILLO</t>
  </si>
  <si>
    <t>JABON P/MANOS  ( SHAMPOO )</t>
  </si>
  <si>
    <t>JABON P/MANOS (SHAMPOO) 1 GALON</t>
  </si>
  <si>
    <t>JABON DETERGENTE EN POLVO  1 kg.</t>
  </si>
  <si>
    <t>GALLETA SURTUDO ESPECIAL</t>
  </si>
  <si>
    <t>KILO</t>
  </si>
  <si>
    <t>GARRAFON  DE AGUA 20 LTS</t>
  </si>
  <si>
    <t>BATERIA ALCALINA AA TAMAÑO AA</t>
  </si>
  <si>
    <t>BATERIA ALCALINA  TAMAÑO AAA</t>
  </si>
  <si>
    <t>Metro</t>
  </si>
  <si>
    <t>GABINETE METALICO CON ENTREPAÑOS - GASTO</t>
  </si>
  <si>
    <t>AUDIFONOS P/COMPUTADORA T/DIADEMA</t>
  </si>
  <si>
    <t>TAPETE PARA MOUSE (RATON)</t>
  </si>
  <si>
    <t>SERVICIO</t>
  </si>
  <si>
    <t>ARRENDAMIENTO DE MAQUINARIA Y EQUIPO</t>
  </si>
  <si>
    <t>OTRAS ASESORÍAS PARA LA OPERACIÓN DE PROGRAMAS</t>
  </si>
  <si>
    <t>33605</t>
  </si>
  <si>
    <t>INFORMACIÓN EN MEDIOS MASIVOS DERIVADA DE LA OPERACIÓN Y</t>
  </si>
  <si>
    <t>35101</t>
  </si>
  <si>
    <t>ADMINISTRACIÓN DE LAS UNIDADES RESPONSABLES.</t>
  </si>
  <si>
    <t>LICITACIÓN PÚBLICA</t>
  </si>
  <si>
    <t>SERVCIOS DE VIGILANCIA</t>
  </si>
  <si>
    <t>SERVILLETAS DESECHABLES 500 Piezas</t>
  </si>
  <si>
    <t>BOTELLA DE AGUA 500 ml</t>
  </si>
  <si>
    <t>CAFÉ MOLIDO 1 kg.</t>
  </si>
  <si>
    <t>AZÚCAR 1 kg</t>
  </si>
  <si>
    <t xml:space="preserve">GALLETA SURTIDA </t>
  </si>
  <si>
    <t>ALIMENTACION</t>
  </si>
  <si>
    <t>CINTA CANELA 48 X 50 6 PIEZAS</t>
  </si>
  <si>
    <t>PAPEL BOND T/OFICIO  C/5000 hjs.</t>
  </si>
  <si>
    <t>ADJUDICACIÓN DIRECTA POR MONTO</t>
  </si>
  <si>
    <t>REFRESCO DE LATA DE 355 ML</t>
  </si>
  <si>
    <t>VIATICO</t>
  </si>
  <si>
    <t>PEAJES</t>
  </si>
  <si>
    <t>GRAPA STANDAR</t>
  </si>
  <si>
    <t>21201</t>
  </si>
  <si>
    <t>21601</t>
  </si>
  <si>
    <t>24801</t>
  </si>
  <si>
    <t>29101</t>
  </si>
  <si>
    <t>HERRAMIENTAS MENORES</t>
  </si>
  <si>
    <t>REFACCIONES Y ACCESORIOS MENORES DE EDIFICIOS</t>
  </si>
  <si>
    <t>REFACCIONES Y ACCESORIOS MENORES DE MOBILIARIO Y EQUIPO DE ADMINISTRACIÓN,</t>
  </si>
  <si>
    <t>29401</t>
  </si>
  <si>
    <t>EDUCACIONAL Y RECREATIVO</t>
  </si>
  <si>
    <t>REFACCIONES Y ACCESORIOS PARA EQUIPO DE CÓMPUTO</t>
  </si>
  <si>
    <t>29901</t>
  </si>
  <si>
    <t>31801</t>
  </si>
  <si>
    <t>REFACCIONES Y ACCESORIOS MENORES OTROS BIENES MUEBLES.</t>
  </si>
  <si>
    <t>-</t>
  </si>
  <si>
    <t>32601</t>
  </si>
  <si>
    <t>VIATICOS</t>
  </si>
  <si>
    <t>B00MO02</t>
  </si>
  <si>
    <t>2613001-0008</t>
  </si>
  <si>
    <t>COMBUSTBLE</t>
  </si>
  <si>
    <t>33604</t>
  </si>
  <si>
    <t xml:space="preserve">IMPRESIÓN Y ELABORACIÓN DE MATERIAL INFORMATIVO DERIVADO DE LA OPERACIÓN Y ADMINISTRACIÓN DE LAS UNIDADES RESPONSABLES
</t>
  </si>
  <si>
    <t>37501</t>
  </si>
  <si>
    <t>VIÁTICOS NACIONALES PARA LABORES EN CAMPO Y DE SUPERVISIÓN</t>
  </si>
  <si>
    <t>IMPUESTOS</t>
  </si>
  <si>
    <t>B00CA01</t>
  </si>
  <si>
    <t xml:space="preserve">MATERIALES Y ÚTILES DE OFICINA
</t>
  </si>
  <si>
    <t xml:space="preserve">VIÁTICOS NACIONALES PARA LABORES EN CAMPO Y DE SUPERVISIÓN
</t>
  </si>
  <si>
    <t>B00PE02</t>
  </si>
  <si>
    <t>COMBUSTIBLES, LUBRICANTES Y ADITIVOS PARA VEHÍCULOS TERRESTRES, AÉREOS, MARÍTIMOS, LACUSTRES Y FLUVIALES DESTINADOS A SERVICIOS PÚBLICOS Y LA OPERACIÓN DE PROGRAMAS PÚBLICOS</t>
  </si>
  <si>
    <t>COMBUSTIBLE</t>
  </si>
  <si>
    <t>SERVICIO A NAVAJAS DE TRITURADORA</t>
  </si>
  <si>
    <t>22103</t>
  </si>
  <si>
    <t>AMPLIACIONES A UNIDADES RESPONSABLES</t>
  </si>
  <si>
    <t>ALIMENTACIÓN PARA EVENTO DE MÓDULOS DE ATENCIÓN CIUDADANA</t>
  </si>
  <si>
    <t>GASTOS PARA OPERATIVOS Y TRABAJOS DE CAMPO EN ÁREAS RURALES</t>
  </si>
  <si>
    <t>GASTOS DE CAMPO</t>
  </si>
  <si>
    <t>BANDERITAS POST IT DE COLORES</t>
  </si>
  <si>
    <t>LIBRETAS PARA TAQUIGRAFIA PEN-TAB</t>
  </si>
  <si>
    <t xml:space="preserve">MARCADOR  FIJO CARTER COLOR NEGRO </t>
  </si>
  <si>
    <t xml:space="preserve">MARCADOR  FIJO CARTER COLOR ROJO </t>
  </si>
  <si>
    <t>POST IT NOTAS 3" X 3" HIGHLAND 654</t>
  </si>
  <si>
    <t>SEPARADORES DE LIBROS</t>
  </si>
  <si>
    <t>TOALLAS AZULES USO RUDO ROLLO</t>
  </si>
  <si>
    <t>MATERIALES DE LIMPIEZA</t>
  </si>
  <si>
    <t>ACEITE CUBRE RASPADURAS DE MADERA</t>
  </si>
  <si>
    <t xml:space="preserve">AJAX CON AMONIA </t>
  </si>
  <si>
    <t>ESPONJA DOBLE USO</t>
  </si>
  <si>
    <t>LIQUIDO LIMPIA VIDRIOS</t>
  </si>
  <si>
    <t>JABON LIQUIDO PARA MANOS ( SHAMPOO )</t>
  </si>
  <si>
    <t>PASTILLA PARA SANITARIO DE 60 GRS.</t>
  </si>
  <si>
    <t>REPUESTO PARA DESODORANTE TIME MIST</t>
  </si>
  <si>
    <t xml:space="preserve">PAPEL SANITARIO (PAQ. 4 ROLLOS) </t>
  </si>
  <si>
    <t>PAÑUELOS KLEENEX (CAJA CON 100 PAÑUELOS) BLANCOS</t>
  </si>
  <si>
    <t xml:space="preserve">MAGITEL </t>
  </si>
  <si>
    <t>CHAROLA</t>
  </si>
  <si>
    <t>UTENSILIOS PARA EL SERVICIO DE ALIMENTOS</t>
  </si>
  <si>
    <t>TAZAS</t>
  </si>
  <si>
    <t>REFACCIONES Y ACCESORIOS PARA EQUIPO DE COMPUTO Y TELECOMUUNICACIONES</t>
  </si>
  <si>
    <t>ACCESORIOS</t>
  </si>
  <si>
    <t>SERVICIO DE AGENCIA</t>
  </si>
  <si>
    <t>PASAJES AÉREOS NACIONALES PARA SERVIDORES PÚBLICOS DE MAND</t>
  </si>
  <si>
    <t>VUELOS</t>
  </si>
  <si>
    <t>GASTOS PARA ALIMENTACIÓN DE SERVIDORES PÚBLICOS DE MANDO</t>
  </si>
  <si>
    <t>BATERIA ALCALINA TAMAÑO AAA</t>
  </si>
  <si>
    <t>BATERIA ALCALINA TAMAÑO AA</t>
  </si>
  <si>
    <t>CONECTORES, CABLES DE AUDIO/VIDEO</t>
  </si>
  <si>
    <t>BATERIA 9V TIPO CUADRADA</t>
  </si>
  <si>
    <t>GAS LP</t>
  </si>
  <si>
    <t>LITROS</t>
  </si>
  <si>
    <t>CAJA DE BOLÍGRAFOS TINTA AZUL</t>
  </si>
  <si>
    <t>CINTA ADHESIVA DOBLE CARA 3M</t>
  </si>
  <si>
    <t>CUADERNO TIPO BLOCK</t>
  </si>
  <si>
    <t>NOTAS ADHESIVAS 3M POST-IT</t>
  </si>
  <si>
    <t>PORTALAPIZ DE METAL</t>
  </si>
  <si>
    <t>TIJERA DEL  # 8</t>
  </si>
  <si>
    <t>21401001-0832</t>
  </si>
  <si>
    <t>CARTUCHO TONER HP HPW2130A HP 213A NEGRO</t>
  </si>
  <si>
    <t>21401001-0833</t>
  </si>
  <si>
    <t>CARTUCHO TONER ORIGINAL HP LASERJET 213A CIAN</t>
  </si>
  <si>
    <t>21401001-0834</t>
  </si>
  <si>
    <t>CARTUCHO TONER ORIGINAL HP LASERJET 213A AMARILLO</t>
  </si>
  <si>
    <t>21401001-0835</t>
  </si>
  <si>
    <t>CARTUCHO TONER ORIGINAL HP LASERJET 213A MAGENTA</t>
  </si>
  <si>
    <t>ATOMIZADOR DE PLASTICO</t>
  </si>
  <si>
    <t>DESINFECTANTE LIMPIADOR  (FABULOSO)</t>
  </si>
  <si>
    <t>PINOL 1 GALON</t>
  </si>
  <si>
    <t>ACIDO MURIATICO DE 1 LT.</t>
  </si>
  <si>
    <t>ACIDO MURIATICO DE 420 ml.</t>
  </si>
  <si>
    <t>JABON DE CREMA KEY 800 ml.</t>
  </si>
  <si>
    <t>JABON DE PASTA</t>
  </si>
  <si>
    <t>JABON DE TOCADOR</t>
  </si>
  <si>
    <t>JABON DETERGENTE EN POLVO  1 kg.</t>
  </si>
  <si>
    <t>JABON DETERGENTE EN POLVO  5 kg.</t>
  </si>
  <si>
    <t>JABON DETERGENTE EN POLVO 10 kg.</t>
  </si>
  <si>
    <t>JABON NEUTRO</t>
  </si>
  <si>
    <t>JABON P/MANOS  ( SHAMPOO )</t>
  </si>
  <si>
    <t>JABON P/TRASTES EN PASTA</t>
  </si>
  <si>
    <t>JABON P/MANOS (SHAMPOO) 1 LITRO</t>
  </si>
  <si>
    <t>ACIDO MURIATICO</t>
  </si>
  <si>
    <t>JABON PARA MANOS CARTUCHO CON 500ML CAJA CON 12</t>
  </si>
  <si>
    <t>BATERIA ALCALINA  TAMAÑO AAA</t>
  </si>
  <si>
    <t>24601001-0501</t>
  </si>
  <si>
    <t>CABLE UTP, CAT.6</t>
  </si>
  <si>
    <t>24601001-0502</t>
  </si>
  <si>
    <t>ANTENA</t>
  </si>
  <si>
    <t>25301001-0329</t>
  </si>
  <si>
    <t>SUCRALFATO</t>
  </si>
  <si>
    <t>25301001-0331</t>
  </si>
  <si>
    <t>FLUCONZAOL CAPSULAS</t>
  </si>
  <si>
    <t>25301001-0332</t>
  </si>
  <si>
    <t>ELECTROLITOS ORALES POLVO</t>
  </si>
  <si>
    <t>25301001-0333</t>
  </si>
  <si>
    <t>MICONAZOL CREMA</t>
  </si>
  <si>
    <t>JABON QUIRURGICO</t>
  </si>
  <si>
    <t>CAMARA DIGITAL - GASTO</t>
  </si>
  <si>
    <t>DVR ANALOGICO 8 CANALES - GASTO</t>
  </si>
  <si>
    <t>29301001-0381</t>
  </si>
  <si>
    <t>PROTECTOR DE LAMPARA</t>
  </si>
  <si>
    <t>29301001-0382</t>
  </si>
  <si>
    <t>MOUSE (RATON ACCESORIO DE COMPUTACION)</t>
  </si>
  <si>
    <t>ADAPTADOR P/MOUSE (RATON)</t>
  </si>
  <si>
    <t>29401001-0284</t>
  </si>
  <si>
    <t>COMBO DE TECLADO Y MOUSE</t>
  </si>
  <si>
    <t>29401001-0285</t>
  </si>
  <si>
    <t>29901001-0240</t>
  </si>
  <si>
    <t>MEZCLADORA DE VIDEO - GASTO</t>
  </si>
  <si>
    <t>29901001-0241</t>
  </si>
  <si>
    <t>DOLLY PARA PERRO</t>
  </si>
  <si>
    <t>29901001-0242</t>
  </si>
  <si>
    <t>BOTON DE LIBERACION</t>
  </si>
  <si>
    <t>51501001-0188</t>
  </si>
  <si>
    <t>GABINETE PARA SERVIDORES TIPO RACK</t>
  </si>
  <si>
    <t>51501001-0189</t>
  </si>
  <si>
    <t>TARJETA CONTROLADORA</t>
  </si>
  <si>
    <t>51501001-0190</t>
  </si>
  <si>
    <t>SISTEMA DE CREDENCIALIZACION</t>
  </si>
  <si>
    <t>51901001-0129</t>
  </si>
  <si>
    <t>51901001-0130</t>
  </si>
  <si>
    <t>TORNIQUETE DE ALTURA COMPLETA</t>
  </si>
  <si>
    <t>52101001-0122</t>
  </si>
  <si>
    <t>DISTRIBUIDOR</t>
  </si>
  <si>
    <t>52101001-0123</t>
  </si>
  <si>
    <t>52101001-0125</t>
  </si>
  <si>
    <t>SOLUCION TECNOLOGICA VIDEO WALL</t>
  </si>
  <si>
    <t>52101001-0127</t>
  </si>
  <si>
    <t>MODULO VIDEO WALL MURO DE VISUALIZACION</t>
  </si>
  <si>
    <t>52301001-0074</t>
  </si>
  <si>
    <t>LAMPARA</t>
  </si>
  <si>
    <t>56501001-0021</t>
  </si>
  <si>
    <t>SISTEMA ANTI-DRONES</t>
  </si>
  <si>
    <t>56902001-0016</t>
  </si>
  <si>
    <t>SISTEMA DE MONITOREO DE CALIDAD DEL AIRE</t>
  </si>
  <si>
    <t>SERVICIOS DE LIMPIEZA</t>
  </si>
  <si>
    <t>CASETAS MEXICALI - ENSENADA</t>
  </si>
  <si>
    <t>VIATICO COMPLETO MM Y OPERATIVOS</t>
  </si>
  <si>
    <t>MATERIALES Y ÚTILES PARA EL PROCESAMIENTO DE EQUIPOS Y BIENES INFORMÁTICOS</t>
  </si>
  <si>
    <t>MATERIALES Y ÚTILES PARA EL PROCESAMIENTO EN EQUIPOS Y BIENES INFORMÁTICOS</t>
  </si>
  <si>
    <t>COMBUSTIBLE, LUBRICANTES Y ADITIVOS PARA VEHÍCULOS TERRESTRES, AÉREOS, MARÍTIMOS, LACUSTRES Y FLUVIALES DESTINADOS A SERVICIOS ADMINISTRATIVOS.</t>
  </si>
  <si>
    <t>PASAJES AÉREOS NACIONALES PARA SERVIDORES PÚBLICOS DE MANDO</t>
  </si>
  <si>
    <t>ARRENDAMIENTO DE MAQUINARIA Y EQUIPO D E FOTOCOPIADO</t>
  </si>
  <si>
    <t>MANTENIMIENTO Y CONSERVACIÓN DE INMUEBLES</t>
  </si>
  <si>
    <t>SUBCONTRATACIÓN DE SERVICIOS CON TERCEROS</t>
  </si>
  <si>
    <t>GUANTES DE HULE P/Limpieza</t>
  </si>
  <si>
    <t>SERVICIO POSTAL GUÍAS DE MENSAJERÍA ENTREGA ESTÁNDAR 2 DÍAS</t>
  </si>
  <si>
    <t xml:space="preserve">VIATICOS </t>
  </si>
  <si>
    <t>PLAGUICIDAS, ABONOS Y FERTILIZANTES</t>
  </si>
  <si>
    <t>GASTOS DE REPRESENTACION</t>
  </si>
  <si>
    <t>IMPRESION DE CARTELES</t>
  </si>
  <si>
    <t>COMBUSTIBLES, LUBRICANTES Y ADITIVOS PARA MAQUINARIA, EQUIPO DE PRODUCCIÓN Y SERVICIOS ADMINISTRATIVOS</t>
  </si>
  <si>
    <t>ARTÍCULOS METÁLICOS PARA LA CONSTRUCCIÓN</t>
  </si>
  <si>
    <t>INFORMACIÓN EN MEDIOS MASIVOS DERIVADA DE LA OPERACIÓN Y ADMINISTRACIÓN DE LAS UNIDADES RESPONSABLES</t>
  </si>
  <si>
    <t>SERVICIOS BANCARIOS Y FINANCIEROS (Incluye los gastos por la realización de avalúo de bienes muebles e inmuebles o por justipreciación)</t>
  </si>
  <si>
    <t>AVALUO - PROGRAMA ANUAL DE DESINCORPORACIÓN DE BIENES MUEBLES Y DE CONSUMO</t>
  </si>
  <si>
    <t>N/A</t>
  </si>
  <si>
    <t>BC01</t>
  </si>
  <si>
    <t xml:space="preserve">BOLIGRAFO PUNTO MEDIANO </t>
  </si>
  <si>
    <t>OTROS IMPUESTOS Y DERECHOS (REVALIDACION DE PLACAS)</t>
  </si>
  <si>
    <t>MANTENIMIENTO Y CONSERVACIÓN DE VEHÍCULOS TERRESTRES, AÉREOS, MARÍTIMOS, LACUSTRES Y FLUVIALES. PLACAS AN02664-AM91690</t>
  </si>
  <si>
    <t>MANTENIMIENTO Y CONSERVACIÓN DE VEHÍCULOS TERRESTRES, AÉREOS, MARÍTIMOS, LACUSTRES Y FLUVIALES. KM 18000</t>
  </si>
  <si>
    <t>31301</t>
  </si>
  <si>
    <t>SOLO TRAMITE DE PAGO</t>
  </si>
  <si>
    <t>35801</t>
  </si>
  <si>
    <t>LICITACION PUBLICA</t>
  </si>
  <si>
    <t>33801</t>
  </si>
  <si>
    <t>35701</t>
  </si>
  <si>
    <t>35901</t>
  </si>
  <si>
    <t>32201</t>
  </si>
  <si>
    <t>011/2024</t>
  </si>
  <si>
    <t>088</t>
  </si>
  <si>
    <t>31401</t>
  </si>
  <si>
    <t>VALE DE GASOLINA DE $1.00 PESOS - SERVICIOS ADMINISTRATIVOS</t>
  </si>
  <si>
    <t>BC02</t>
  </si>
  <si>
    <t xml:space="preserve">MATERIALES Y ÚTILES DE OFICINA </t>
  </si>
  <si>
    <t>BLACK DE NOTAS POST-IT GRANDE</t>
  </si>
  <si>
    <t>BOLIGRAFO PUNTO MEDIANO AZUL</t>
  </si>
  <si>
    <t>BOLIGRAFO PUNTO MEDIANO NEGRO</t>
  </si>
  <si>
    <t>CARTULINA OPALINA T/C BLANCO</t>
  </si>
  <si>
    <t>CINTA ADHESIVA 3/4 X 36 OPACA HIGHLAND</t>
  </si>
  <si>
    <t>ETIQUETA ADESIVA 2 5/8 X 1</t>
  </si>
  <si>
    <t>ETIQUETA ADHESIVA NO. 4</t>
  </si>
  <si>
    <t>MARCADOR SHARPIE PUNTO MEDIANO NEGRO</t>
  </si>
  <si>
    <t xml:space="preserve">MATERIAL DE LIMPIEZA </t>
  </si>
  <si>
    <t>SERVICIO DE AGUA  (JDE)</t>
  </si>
  <si>
    <t xml:space="preserve">SERVICIOS </t>
  </si>
  <si>
    <t>ARRENDAMIENTO DE EDIFICIOS Y LOCALES (EDIFICIO SEDE Y ANEXO)</t>
  </si>
  <si>
    <t>SERVICIO DE VIGILANCIA (JDE)</t>
  </si>
  <si>
    <t>MANTENIMIENTO Y CONSERVACION DE INMUEBLES</t>
  </si>
  <si>
    <t>SERVICIO DE MANTENIMIENTO Y CONSERVACION DE INMUEBLES</t>
  </si>
  <si>
    <t xml:space="preserve">MONITOREO DE ALARMA </t>
  </si>
  <si>
    <t>SERVICIO DE LIMPIEZA (JDE)</t>
  </si>
  <si>
    <t>PILA ALCALINA AA PAQUETE C/4 PZAS.</t>
  </si>
  <si>
    <t>MEDICINAS Y PRODUCTOS FARMACEUTICOS</t>
  </si>
  <si>
    <t>MATERIALES, ACCESORIOS Y SUMINISTROS MEDICOS</t>
  </si>
  <si>
    <t>ALGODÓN 200 gr. (ESTERILIZADO)</t>
  </si>
  <si>
    <t>BANDITAS ADHESIVAS (CURITAS)</t>
  </si>
  <si>
    <t xml:space="preserve">VENDA   </t>
  </si>
  <si>
    <t>SERVICIO TELEFÓNICO CONVENCIONAL (JDE)</t>
  </si>
  <si>
    <t>ARRENDAMIENTO DE FOTOCOPIADORA</t>
  </si>
  <si>
    <t>ADQUISICIÓN DE LICENCIAS DE SOFTWARE ADOBE PRO</t>
  </si>
  <si>
    <t>INFORMACION EN MEDIOS MASIVOS DERIVADA DE LA OPERACIÓN Y ADMINISTRACION DE LAS UNIDADES RESPONSABLES</t>
  </si>
  <si>
    <t>PUBLICACION EN EL DIARIO OFICIAL</t>
  </si>
  <si>
    <t xml:space="preserve">MANTENIMIENTO Y CONSERVACIÓN DE MAQUINARIA Y EQUIPO </t>
  </si>
  <si>
    <t>MANTENIMIENTO DE EQUIPOS DE AIRE ACONDIONADO</t>
  </si>
  <si>
    <t xml:space="preserve">MANTENIMIENTO Y CONSERVACIÓN DE VEHÍCULOS TERRESTRES, AÉREOS, MARÍTIMOS, LACUSTRES Y FLUVIALES </t>
  </si>
  <si>
    <t>SERVICIO A VEHÍCULOS PROPIOS DE LA JDE</t>
  </si>
  <si>
    <t>MANTENIMIENTO Y RECARGA DE EXTINGUIDORES</t>
  </si>
  <si>
    <t>PEGAMENTO ADHESIVO T/LAPIZ</t>
  </si>
  <si>
    <t>REGLA METALICA 30 CM.</t>
  </si>
  <si>
    <t>SOBRE MANILA T/OFICIO</t>
  </si>
  <si>
    <t>SUJETADOR PARA PAPELES (BINDER CLIPS) 3/8" CHICOS</t>
  </si>
  <si>
    <t>SUJETADOR PARA PAPELES (BINDER CLIPS) 5/8" MEDIANOS</t>
  </si>
  <si>
    <t>TIJERA DEL # 8</t>
  </si>
  <si>
    <t>PAPEL TOALLA  EN ROLLO</t>
  </si>
  <si>
    <t>PODA DE ARBOLES</t>
  </si>
  <si>
    <t>SERVICIO DE FUMIGACIÓN</t>
  </si>
  <si>
    <t>PAPEL BOND T/CARTA 500 hjs. (VOE)</t>
  </si>
  <si>
    <t>CAJA DE ARCHIVO MUERTO T/OFICIO (VCEYEC)</t>
  </si>
  <si>
    <t>PAPEL BOND T/CARTA 500 hjs. (VCEYEC)</t>
  </si>
  <si>
    <t>BLOCK DE NOTAS POST-IT  (MAC)</t>
  </si>
  <si>
    <t>BOLIGRAFO PUNTO MEDIANO AZUL (MAC)</t>
  </si>
  <si>
    <t>CAJA DE ARCHIVO MUERTO T/OFICIO (MAC)</t>
  </si>
  <si>
    <t>CINTA ADHESIVA 3/4 X 36 OPACA HIGHLAND (MAC)</t>
  </si>
  <si>
    <t>CINTA CANELA TRANSPARENTE (MAC)</t>
  </si>
  <si>
    <t>CLIPS JUMBO C/100 PZ (MAC)</t>
  </si>
  <si>
    <t>CORRECTOR DE CINTA (MANUAL) (MAC)</t>
  </si>
  <si>
    <t>CORRECTOR LIQUIDO T/LAPIZ (MAC)</t>
  </si>
  <si>
    <t>FOLDER T/C (MAC)</t>
  </si>
  <si>
    <t>GRAPA STANDAR (MAC)</t>
  </si>
  <si>
    <t>GRAPA PARA USO RUDO 1/2" (MAC)</t>
  </si>
  <si>
    <t>LIBRETA PROFESIONAL DE RAYA 200 hjs. (MAC)</t>
  </si>
  <si>
    <t>LIGAS NUMERO 18 (MAC)</t>
  </si>
  <si>
    <t>PAPEL BOND T/CARTA 500 hjs. (MAC)</t>
  </si>
  <si>
    <t>PAPEL BOND T/CARTA 500 hjs. (VRFE)</t>
  </si>
  <si>
    <t>AROMATIZANTE DE AMBIENTE EN SPRAY</t>
  </si>
  <si>
    <t>AROMATIZANTE REPUESTO</t>
  </si>
  <si>
    <t>DISPENSADOR DESODORANTE AMBIENTAL</t>
  </si>
  <si>
    <t>PAPEL BOND T/OFICIO  C/500 hjs. (MAC)</t>
  </si>
  <si>
    <t>TIJERA DEL # 8 (MAC)</t>
  </si>
  <si>
    <t>GUANTE ESTERIL</t>
  </si>
  <si>
    <t>PAPEL HIGIENICO JUMBO FAPSA HD 400</t>
  </si>
  <si>
    <t>TOALLA DE MICROFIBRA AMARILLA</t>
  </si>
  <si>
    <t>COMBUSTIBLES, LUBRICANTES Y ADITIVOS PARA VEHICULOS TERRESTRES, AÉREOS, MARÍTIMOS, LACUSTRES Y FLUVIALES DESTINADOS A SERVICIOS PÚBLICOS Y LA OPERACIÓN DE PROGRAMAS PÚBLICOS</t>
  </si>
  <si>
    <t>SERVICIO DE AGUA (MAC )</t>
  </si>
  <si>
    <t>SERVICIO TELEFÓNICO CONVENCIONAL (MAC 020251 Y 020252)</t>
  </si>
  <si>
    <t>ARRENDAMIENTO DE EDIFICIOS Y LOCALES (MAC 020251 Y 020252)</t>
  </si>
  <si>
    <t>SERVICIOS DE VIGILANCIA (MAC)</t>
  </si>
  <si>
    <t>SERVICIO DE LIMPIEZA (MAC)</t>
  </si>
  <si>
    <t>BC03</t>
  </si>
  <si>
    <t>PEDIDO DE CONTRATO</t>
  </si>
  <si>
    <t>ADJUDICACIÓN DIRECTA</t>
  </si>
  <si>
    <t>SOBRE  MANILA T/OFICIO</t>
  </si>
  <si>
    <t xml:space="preserve">JABON DETERGENTE EN POLVO  </t>
  </si>
  <si>
    <t xml:space="preserve">SERVICIO TELEFÓNICO </t>
  </si>
  <si>
    <t>LICENCIAS DE ADOBE</t>
  </si>
  <si>
    <t>SERVICIO DE JARDINERIA Y FUMIGACION</t>
  </si>
  <si>
    <t>CONTRATO</t>
  </si>
  <si>
    <t>BC04</t>
  </si>
  <si>
    <t xml:space="preserve">CAJA ARCHIVADORA TAMAÑO CARTA </t>
  </si>
  <si>
    <t>BLOCK DE NOTAS POST-IT  N 653</t>
  </si>
  <si>
    <t>BLOCK DE NOTAS POST-IT  N 654</t>
  </si>
  <si>
    <t xml:space="preserve">GUANTES DE HULE P/LIMPIEZA </t>
  </si>
  <si>
    <t xml:space="preserve">DELEGACIONALES </t>
  </si>
  <si>
    <t>MEDICINAS Y PRODUCTOS FARMACÉUTICOS</t>
  </si>
  <si>
    <t>MAGALDRATO / DIMETICONA</t>
  </si>
  <si>
    <t>NEOMICINA / CAOLIN/ PECTINA</t>
  </si>
  <si>
    <t>LORATADINA FENILEFRINA Y PARACETAMOL</t>
  </si>
  <si>
    <t xml:space="preserve">LOPERAMIDA </t>
  </si>
  <si>
    <t xml:space="preserve">SUERO ORAL </t>
  </si>
  <si>
    <t xml:space="preserve"> MATERIALES, ACCESORIOS Y SUMINISTRO MEDICOS</t>
  </si>
  <si>
    <t>VALE DE GASOLINA DE $1 PESOS - SERVICIOS ADMINISTRATIVOS</t>
  </si>
  <si>
    <t xml:space="preserve">REFACCIONES Y ACCESORIOS MENORES OTROS BIENES MUEBLES </t>
  </si>
  <si>
    <t xml:space="preserve">PIEZA </t>
  </si>
  <si>
    <t>REFACCIONES Y ACCESORIOS PARA EQUIPO DE COMPUTO Y TELECOMUNICACIONES.</t>
  </si>
  <si>
    <t>GUIAS PREPAGADAS LOCALES</t>
  </si>
  <si>
    <t xml:space="preserve">GUIAS PREPAGADAS NACIONALES </t>
  </si>
  <si>
    <t>CASETAS MEXICALI-TIJUANA</t>
  </si>
  <si>
    <t>PATENTES, REGALIAS Y OTROS</t>
  </si>
  <si>
    <t>LICENCIA ACROBAT</t>
  </si>
  <si>
    <t>INFORMACION EN MEDIOS MASICOS DERIVADA DE LA OPERACIÓN Y ADMINISTRACION DE LAS UNIDADES RESPONSABLES.</t>
  </si>
  <si>
    <t>PUBLICACION LICITACION DOF</t>
  </si>
  <si>
    <t>ARRENDAMIENTOS DE EDIFICIOS Y LOCALES</t>
  </si>
  <si>
    <t>SERVICIO DE ARRENDAMIENTO DE LAS INSTALACIONES DE LA 04 JUNTA DISTRITAL EJECUTIVA</t>
  </si>
  <si>
    <t>PINTURA DE DIVERSAS AREAS</t>
  </si>
  <si>
    <t xml:space="preserve">AFINACION MAYOR VEHICULO </t>
  </si>
  <si>
    <t>MANTENIMIENTO Y CONSERVACION DE MAQUINARIA Y EQUIPO</t>
  </si>
  <si>
    <t>RECARGA EXTINTORES</t>
  </si>
  <si>
    <t>VIATICOS NACIONALES PARA SERVIDORES PUBLICOS EN EL DESEMPEÑO DE FUNCIONES OFICIALES</t>
  </si>
  <si>
    <t xml:space="preserve">SERVICIO DE AGUA POTABLE </t>
  </si>
  <si>
    <t>7A01985</t>
  </si>
  <si>
    <t>SERVICIO DE VIGILANCIA EN LAS INSTALACIONES DE LA 04 JUNTA DISTRITAL EJECUTIVA</t>
  </si>
  <si>
    <t>SERVICIO DE LIMPIEZA DE INSTALACIONES DE LA 04 JUNTA DISTRITAL</t>
  </si>
  <si>
    <t xml:space="preserve">SERVICIO DE JARDINERIA Y FUMIGACION </t>
  </si>
  <si>
    <t>SERVICIO DE FUMIGACION JUNTA DISTRITAL</t>
  </si>
  <si>
    <t>SERVICIO DE FUMIGACION MAC 020452</t>
  </si>
  <si>
    <t>SERVICIO DE FUMIGACION MAC 020453</t>
  </si>
  <si>
    <t>SERVICIO DE ARRENDAMIENTO MAC ADICIONAL 020452 020453</t>
  </si>
  <si>
    <t>SERVICIO DE MONITOREO MAC 020452</t>
  </si>
  <si>
    <t>SERVICIO DE MONITOREO MAC 020453</t>
  </si>
  <si>
    <t>SERVICIO DE VIGILANCIA DE MAC</t>
  </si>
  <si>
    <t>SERVICIO DE LIMPIEZA DE INSTALACIONES MAC 020452 Y 020453</t>
  </si>
  <si>
    <t>BC05</t>
  </si>
  <si>
    <t>MATERIALES Y UTILIES DE OFICINA</t>
  </si>
  <si>
    <t>ADJUDICACION DIRECTA POR MONTO</t>
  </si>
  <si>
    <t>SERV 10-2022</t>
  </si>
  <si>
    <t xml:space="preserve">SERVICIO POSTAL </t>
  </si>
  <si>
    <t>SERV 03-2026</t>
  </si>
  <si>
    <t>PAGO OFICIAL DE LA FEDERACION</t>
  </si>
  <si>
    <t>MANTENIMIENTO VEHICULO SERVICIO MAYOR NUEVOS</t>
  </si>
  <si>
    <t>001-2023</t>
  </si>
  <si>
    <t>SERVICIOS DE VIGILANCIA-JDE</t>
  </si>
  <si>
    <t>003-2025</t>
  </si>
  <si>
    <t>MONITOREO POR ALARMA</t>
  </si>
  <si>
    <t>MANTENIMIENTO Y CONSERVACION DE INMUEBLE</t>
  </si>
  <si>
    <t>MANTENIMIENTO Y CONSERVACIÓN DE MOBILIARIO Y EQUIPO DE ADMINISTRACIÓN.</t>
  </si>
  <si>
    <t>RECARGA DE EXTINTORES-</t>
  </si>
  <si>
    <t>RECARGA DE EXTINTORES</t>
  </si>
  <si>
    <t>MANTENIMIENTO DE AIRES ACONDICIONADOS JDE</t>
  </si>
  <si>
    <t>MANTENIMIENTO DE AIRES ACONDICIONADOS MAC</t>
  </si>
  <si>
    <t>SERVICIO DE LAVANDERIA, LIMPIEZA E HIGIENE</t>
  </si>
  <si>
    <t>001-2026
002-2026</t>
  </si>
  <si>
    <t>SERVICIO DE FUMIGACION JDE</t>
  </si>
  <si>
    <t>SERVICIO DE FUMIGACION MAC</t>
  </si>
  <si>
    <t>001-2026</t>
  </si>
  <si>
    <t>004-2025</t>
  </si>
  <si>
    <t>BC06</t>
  </si>
  <si>
    <t>SOBRE MANILA T/O</t>
  </si>
  <si>
    <t>22100001-0001</t>
  </si>
  <si>
    <t>AGUA PURIFICADA (GARRAFON)</t>
  </si>
  <si>
    <t>22100003-0001</t>
  </si>
  <si>
    <t>22100006-0002</t>
  </si>
  <si>
    <t>22100002-0003</t>
  </si>
  <si>
    <t>COMBUSTIBLES, LUBRICANTES Y ADITIVOS PARA VEHÍCULOS TERRESTRES, AÉREOS, MARÍTIMOS, LACUSTRES Y FLUVIALES ASIGNADOS A SERVICIOS ADMINISTRATIVOS</t>
  </si>
  <si>
    <t xml:space="preserve">SERVICIO DE AGUA </t>
  </si>
  <si>
    <t>SOLO PARA TRAMITE DE PAGO</t>
  </si>
  <si>
    <t>TELEFONO CONVENCIONAL</t>
  </si>
  <si>
    <t>GUIAS DE MENSAJERIA BAJA PACK LOCAL</t>
  </si>
  <si>
    <t>GUIAS DE MENSAJERIA ESTAFETA NACIONAL</t>
  </si>
  <si>
    <t>ARRENDAMIENTO JD06</t>
  </si>
  <si>
    <t>LICENCIA ANUAL ACROBAT PRO</t>
  </si>
  <si>
    <t>PUBLICACIÓN LICITACIÓN PUBLICA NACIONAL SERVICIOS BASICOS VIGILANCIA Y LIMPIEZA</t>
  </si>
  <si>
    <t>VIGILANCIA JD06</t>
  </si>
  <si>
    <t>MONITOREO (ALARMA)</t>
  </si>
  <si>
    <t>APLICACIÓN DE PINTURA INTRIOR Y EXTERIOR (INCLUYE PREPARACION, RESANE, PINTURA, LIMPIEZA, MATERIAL Y MANO
DE OBRA)</t>
  </si>
  <si>
    <t>MANTENIMIENTO A MINISPLIT 1 TONELADA</t>
  </si>
  <si>
    <t>MANTENIMIENTO A MINISPLIT 2 TONELADAS</t>
  </si>
  <si>
    <t>MANTENIMIENTO A MINISPLIT 3 TONELADAS</t>
  </si>
  <si>
    <t>AFINACION MEYOR NISSAN 2010</t>
  </si>
  <si>
    <t>AFINACION MAYOR CHEVROLETT S10 2024</t>
  </si>
  <si>
    <t>AFINACION MENOR CHEVROLETT S10 2024</t>
  </si>
  <si>
    <t>MTTO PREVENTIVO BOMBA DE AGUA</t>
  </si>
  <si>
    <t>LIMPIEZA  JUNTA DISTRITAL 06</t>
  </si>
  <si>
    <t>FUMIGACION PULGAS</t>
  </si>
  <si>
    <t>FUMIGACION PULGAS, GARRAPATAS Y CUCARACHAS</t>
  </si>
  <si>
    <t xml:space="preserve">VIATICOS NACIONALES PARA SERVIDORES PUBLICOS EN EL DESEMPEÑO DE  FUNCIONES OFICIALES </t>
  </si>
  <si>
    <t>VIATICOS VS</t>
  </si>
  <si>
    <t>PEAJE VS</t>
  </si>
  <si>
    <t>TENENCIA VEHICULAR NISSAN 2010</t>
  </si>
  <si>
    <t>TENENCIA VEHICULAR CHEVROLETT S10 2024</t>
  </si>
  <si>
    <t>CUMBUSTIBLE Y LUBRICANTES PARA VEHICULOS DESTINADOS A SERVICIOS PUBLICOS Y OPERACIÓN DE PROGRAMAS PUBLICOS</t>
  </si>
  <si>
    <t>VIGILANCIA MAC 020651</t>
  </si>
  <si>
    <t>LIMPIEZA MAC 020651</t>
  </si>
  <si>
    <t>BC07</t>
  </si>
  <si>
    <t>DISPERSIÓN ELECTRONICA DE COMBUSTIBLE PARA SERVICIOS ADMINISTRATIVOS</t>
  </si>
  <si>
    <t>INE-110-2022</t>
  </si>
  <si>
    <t>PLURIANUAL</t>
  </si>
  <si>
    <t>PAGO DE SERVICIO DE FOTOCOPIADO PARA ACTIVIDADES ORDINARIAS DE LA SEDE DISTRITAL EJECUTIVA</t>
  </si>
  <si>
    <t>PAGO DE SUSCRIPCIÓN DE LICENCIA ADOBE ACROBAT PRO DC PARA CONTAR CON HERRAMIENTA INFORMÁTICA PARA ACTIVIDADES DE ACCESO A LA INFORMACIÓN Y PROTECCIÓN DE DATOS</t>
  </si>
  <si>
    <t xml:space="preserve">PAGO DE DOF POR PUBLICACION DE CONVOCATORIA PARA LA LICITACION PUBLICA DE LOS SERVICIOS DE VIGILANCIA Y LIMPIEZA 2025 DE LA 07 JDE Y MAC PERTENECIENTES A ESTA SUBDELEGACION </t>
  </si>
  <si>
    <t>PAGO DE COMISIÓN POR DISPERSIÓN ELECTRÓNICA DE COMBUSTIBLE</t>
  </si>
  <si>
    <t>PAGO POR MANTENIMIENTO PREVENTIVO DE KILOMETRAJE DE LAS UNIDADES PROPIAS DEL INSTITUTO</t>
  </si>
  <si>
    <t>SERVICIO DE PEAJES</t>
  </si>
  <si>
    <t>ARRENDAMIENTO DE SEDE DISTRITAL EJECUTIVA</t>
  </si>
  <si>
    <t>SERVICIOS DE VIGILANCIA DE LA SEDE DISTRITAL EJECUTIVA</t>
  </si>
  <si>
    <t>SERVICIO DE MANTENIMIENTO PREVENTIVO DE LA SEDE DISTRITAL EJECUTIVA</t>
  </si>
  <si>
    <t>SERVICIO DE MANTENIMIENTO DE AIRES ACONDICIONADOS Y EXTINTORES CON LOS QUE CUENTA LA SEDE DISTRITAL EJECUTIVA</t>
  </si>
  <si>
    <t>PAGO DE SERICIO DE RECOLECCIÓN DE BASURA DE LA SEDE DISTRITAL EJECUTIVA</t>
  </si>
  <si>
    <t>PAGO DE SERVICIO DE LIMPIEZA DE LA SEDE DISTRITAL EJECUTIVA</t>
  </si>
  <si>
    <t>SERVICIO DE FUMIGACIÓN DE LA SEDE DISTRITAL EJECUTIVA</t>
  </si>
  <si>
    <t>PAGO DE REFRENDO DE LA TARJETA DE CIRCULACIÓN DE CADA UNA DE LAS UNIDADES PROPIAS PARA LLEVAR A CABO LAS ACTIVIDADES ORDINARIAS, EXTRAORDINARIAS Y DURANTE LOS PROCESOS ELECTORALES DE LA JUNTA DISTRITAL EJECUTIVA</t>
  </si>
  <si>
    <t>PAGO DE SERVICIO DE AGUA POTABLE DEL LOS MODULO DE ATENCIÓN CIUDADANA</t>
  </si>
  <si>
    <t xml:space="preserve"> ARRENDAMIENTO DE EDIFICIOS Y LOCALES</t>
  </si>
  <si>
    <t xml:space="preserve"> ARRENDAMIENTO DE MODULOS DE ATENCIÓN CIUDADANA</t>
  </si>
  <si>
    <t>SERVICIO DE VIGILANCIA DE MODULOS DE ATENCIÓN CIUDADANA</t>
  </si>
  <si>
    <t>SERVICIOS DE LAVANDERIA, LIMPIEZA E HIGIENE</t>
  </si>
  <si>
    <t>SERVICIO LIMPIEZA DE LOS MODULOS DE ATENCIÓN CIUDADANA</t>
  </si>
  <si>
    <t>SERVICIOS DE JARDINERIA Y FUMIGACION</t>
  </si>
  <si>
    <t>SERVICIOS DE FUMIGACIÓN DE MODULO DE ATENCIÓN CIUDADANA</t>
  </si>
  <si>
    <t>RECURSOS PARA VIÁTICOS PARA LA INSTALACIÓN DEL MÓDULO DE ATENCIÓN CIUDADANA DE TIPO SEMI-FIJO EN LAS DIVERSAS LOCALIDADES DEL DISTRITO</t>
  </si>
  <si>
    <t>BC08</t>
  </si>
  <si>
    <t>PQTE</t>
  </si>
  <si>
    <t>PIEZAS</t>
  </si>
  <si>
    <t>JABON DETERGENTE EN POLVO  10KG</t>
  </si>
  <si>
    <t>JABON DETERGENTE EN POLVO  1KG.</t>
  </si>
  <si>
    <t>PAPEL TOALLA EN ROLLO</t>
  </si>
  <si>
    <t>GARRAFON</t>
  </si>
  <si>
    <t>VALE</t>
  </si>
  <si>
    <t>SERVICIO TELÉFONICO CONVENCIONAL</t>
  </si>
  <si>
    <t>SERVICIO LÍNEAS TELEFONICAS EN LA JDE</t>
  </si>
  <si>
    <t>10-2022</t>
  </si>
  <si>
    <t>CONTRATO PLURIANUAL</t>
  </si>
  <si>
    <t xml:space="preserve">ARRENDAMIENTO DE EQUIPO DE IMPRESIÓN </t>
  </si>
  <si>
    <t>003/2026</t>
  </si>
  <si>
    <t>ADQUISICION LICENCIAS ADOBE ACROBAT</t>
  </si>
  <si>
    <t>INFORMACIÓN EN MEDIOA MASIVOS DERIVADA DE LA OPERACIÓN Y ADMINISTRACIÓN DE LAS UNIDADES RESPONSABLES</t>
  </si>
  <si>
    <t>PUBLICACIÓN DIARIO OFICIAL DE LA FEDERACIÓN</t>
  </si>
  <si>
    <t>MANTENIMIENTO DE  UNIDADES VEHICULARES DEL INSTITUTO ASIGNADA A ESTA UNIDAD RESPONABLE</t>
  </si>
  <si>
    <t>VIÁTICOS NACIONALES PARA SERVIDORES PÚBLICOS EN EL DESEMPEÑO DEDE SUS FUNCIONES OFICIALES</t>
  </si>
  <si>
    <t xml:space="preserve">VIÁTICOS PARA EL PERSONAL QUE ES COMISIONADO </t>
  </si>
  <si>
    <t xml:space="preserve">PAGO DE DERECHOS </t>
  </si>
  <si>
    <t>SERVICIO DE AGUA POTALE EN LAS INSTALAICONES DE LA JUNTA DISTRITAL</t>
  </si>
  <si>
    <t>SERVICIO DE ARRENDAMIENTO INSTALACIONES DE LA JUNTA DISTRITAL</t>
  </si>
  <si>
    <t>001/2026</t>
  </si>
  <si>
    <t>ADJUDICACIÓN DIRECTA POR EXCPCIÓN A LA INVITACIÓN DE CUANDO MENOS TRES PERSONAS O LICITACIÓN PÚBLICA</t>
  </si>
  <si>
    <t>SERVICIO DE VIGILANCIA</t>
  </si>
  <si>
    <t>SERVICIO VIGILANCIA INSTALACIONES DE LA JUNTA DISTRITAL</t>
  </si>
  <si>
    <t>INE/SERV/08JDE/003/2025</t>
  </si>
  <si>
    <t>ADENDA</t>
  </si>
  <si>
    <t>MANTENIMIENTO DE EQUIPOS DE AIRE ACONDICIONADO INSTALADOS EN LA JUNTA DISTRITAL</t>
  </si>
  <si>
    <t>SERVICIO DE LAVANDERÍA, LIMPIEZA E HIGIENE</t>
  </si>
  <si>
    <t>SERVICIO DE LIMPIEZA INSTALACIONES DE LA JUNTA DISTRITAL</t>
  </si>
  <si>
    <t xml:space="preserve">SERVICIO DE JARDINERÍA Y FUMIGACIÓN  </t>
  </si>
  <si>
    <t>COMBUSTIBLES, LUBRICANTES Y ADITIVOS PARA VEHÍCULOS TERRESTRES, AÉREOS, MARÍTIMOS, LACUSTRES Y FLUVIALES DESTINADOS  A SERVICIOS PÚBLICOS Y LA OPERACIÓN DE  PROGRAMAS PÚBLICOS</t>
  </si>
  <si>
    <t>SERVICIO DE ARRENDAMIENTO INSTALACIONES DEL MAC 020851</t>
  </si>
  <si>
    <t>002/2026</t>
  </si>
  <si>
    <t>BC09</t>
  </si>
  <si>
    <t>CHAROLA ORGANIZADORA</t>
  </si>
  <si>
    <t>CHINCHETAS</t>
  </si>
  <si>
    <t>DESPACHADOR DE CINTA ADHESIVA</t>
  </si>
  <si>
    <t>FILTRO PARA CAFETERA</t>
  </si>
  <si>
    <t>CUADERNO RAYA</t>
  </si>
  <si>
    <t xml:space="preserve">MATERIALES DE ADMINISTRACIÓN, EMISIÓN DE DOCUMENTOS Y ARTÍCULOS OFICIALES </t>
  </si>
  <si>
    <t>BOLSA DE PLASTICO P/BASURA PARA 55 gl.</t>
  </si>
  <si>
    <t xml:space="preserve">MOPA </t>
  </si>
  <si>
    <t>TELEFONO INALAMBRICO  -  GASTO</t>
  </si>
  <si>
    <t>SERVICIO TELEFÓNICO CONVENCIONAL JDE</t>
  </si>
  <si>
    <t>SERVICIO POSTAL GUIAS DE MENSAJERÍA</t>
  </si>
  <si>
    <t>LICENCIAS ADOBE ACROBAT</t>
  </si>
  <si>
    <t>B00OM02</t>
  </si>
  <si>
    <t>LLANTA (NP-300 2010 205/70R15)</t>
  </si>
  <si>
    <t>LLANTA INCLUYE INSTALACION Y BALANCEO CON GARANTIA (S10 MAX 245/75R16)</t>
  </si>
  <si>
    <t>VIÁTICO COMPLETO DÍA MM Y OPERATIVOS</t>
  </si>
  <si>
    <t>INFORMACIÓN EN MEDIOS MASIVOS DERIVADA DE LA OPERACIÓN
Y ADMINISTRACIÓN DE LAS UNIDADES RESPONSABLES</t>
  </si>
  <si>
    <t>MANTENIMIENTO Y CONSERVACIÓN DE MAQUINARIA Y EQUIPO (A/C)</t>
  </si>
  <si>
    <t>MANTENIMIENTO Y CONSERVACIÓN DE MAQUINARIA Y EQUIPO (EXTINTORES)</t>
  </si>
  <si>
    <t>ARRENDAMIENTO DE INMUEBLE PLAZA CORONA ENERO A JULIO</t>
  </si>
  <si>
    <t>ARRENDAMIENTO DE INMUEBLE PLAZA CORONA AJUSTE AGOSTO</t>
  </si>
  <si>
    <t>ARRENDAMIENTO SEPTIEMBRE A DICIEMBRE</t>
  </si>
  <si>
    <t>MANTENIMIENTO A LA SUBDELEGACION</t>
  </si>
  <si>
    <t>ARRENDAMIENTO DE INMUEBLE SANTA FE</t>
  </si>
  <si>
    <t>SERVICIO TELEFONICO</t>
  </si>
  <si>
    <t>COMBUSTIBLES, LUBRICANTES Y ADITIVOS PARA VEHÍCULOS
TERRESTRES, AÉREOS, MARÍTIMOS, LACUSTRES Y FLUVIALES DESTINADOS A
SERVICIOS PÚBLICOS Y LA OPERACIÓN DE PROGRAMAS PÚBLICOS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</si>
</sst>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</font>
    <font>
      <sz val="8"/>
      <color theme="0"/>
      <name val="Calibri"/>
      <family val="2"/>
      <scheme val="minor"/>
    </font>
    <font>
      <sz val="10"/>
      <name val="Arial"/>
      <family val="2"/>
      <charset val="1"/>
    </font>
    <font>
      <b/>
      <sz val="9"/>
      <color theme="0"/>
      <name val="Arial Narrow"/>
      <family val="2"/>
    </font>
    <font>
      <sz val="7"/>
      <color rgb="FF000000"/>
      <name val="Arial Narrow"/>
      <family val="2"/>
    </font>
    <font>
      <b/>
      <sz val="8"/>
      <color theme="4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theme="3" tint="0.249977111117893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4" fillId="0" borderId="0" applyNumberForma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20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</cellStyleXfs>
  <cellXfs count="264">
    <xf numFmtId="0" fontId="0" fillId="0" borderId="0" xfId="0"/>
    <xf numFmtId="0" fontId="6" fillId="0" borderId="0" xfId="6" applyFont="1"/>
    <xf numFmtId="0" fontId="6" fillId="0" borderId="0" xfId="6" applyFont="1" applyAlignment="1">
      <alignment horizontal="left" wrapText="1"/>
    </xf>
    <xf numFmtId="0" fontId="6" fillId="0" borderId="0" xfId="6" applyFont="1" applyAlignment="1">
      <alignment horizontal="center"/>
    </xf>
    <xf numFmtId="0" fontId="6" fillId="0" borderId="0" xfId="6" applyFont="1" applyAlignment="1">
      <alignment horizontal="right"/>
    </xf>
    <xf numFmtId="0" fontId="9" fillId="0" borderId="1" xfId="3" quotePrefix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49" fontId="9" fillId="0" borderId="1" xfId="3" quotePrefix="1" applyNumberFormat="1" applyFont="1" applyBorder="1" applyAlignment="1">
      <alignment horizontal="center" vertical="center" wrapText="1"/>
    </xf>
    <xf numFmtId="1" fontId="10" fillId="0" borderId="1" xfId="4" applyNumberFormat="1" applyFont="1" applyBorder="1" applyAlignment="1">
      <alignment horizontal="center" vertical="center" wrapText="1"/>
    </xf>
    <xf numFmtId="1" fontId="10" fillId="0" borderId="1" xfId="4" applyNumberFormat="1" applyFont="1" applyBorder="1" applyAlignment="1">
      <alignment horizontal="left" vertical="center"/>
    </xf>
    <xf numFmtId="1" fontId="9" fillId="0" borderId="1" xfId="3" applyNumberFormat="1" applyFont="1" applyBorder="1" applyAlignment="1">
      <alignment horizontal="left" vertical="center"/>
    </xf>
    <xf numFmtId="3" fontId="9" fillId="0" borderId="1" xfId="3" applyNumberFormat="1" applyFont="1" applyBorder="1" applyAlignment="1">
      <alignment vertical="center" wrapText="1"/>
    </xf>
    <xf numFmtId="3" fontId="10" fillId="0" borderId="1" xfId="4" applyNumberFormat="1" applyFont="1" applyBorder="1" applyAlignment="1">
      <alignment horizontal="right" vertical="center" wrapText="1"/>
    </xf>
    <xf numFmtId="3" fontId="9" fillId="0" borderId="1" xfId="3" applyNumberFormat="1" applyFont="1" applyBorder="1" applyAlignment="1">
      <alignment horizontal="center" vertical="center" wrapText="1"/>
    </xf>
    <xf numFmtId="1" fontId="9" fillId="0" borderId="1" xfId="3" applyNumberFormat="1" applyFont="1" applyBorder="1" applyAlignment="1">
      <alignment horizontal="right" vertical="center" wrapText="1"/>
    </xf>
    <xf numFmtId="0" fontId="7" fillId="0" borderId="1" xfId="3" applyFont="1" applyBorder="1" applyAlignment="1">
      <alignment horizontal="center" vertical="center" wrapText="1"/>
    </xf>
    <xf numFmtId="4" fontId="9" fillId="0" borderId="1" xfId="3" applyNumberFormat="1" applyFont="1" applyBorder="1" applyAlignment="1">
      <alignment horizontal="left" vertical="center"/>
    </xf>
    <xf numFmtId="1" fontId="10" fillId="0" borderId="1" xfId="4" applyNumberFormat="1" applyFont="1" applyBorder="1" applyAlignment="1">
      <alignment horizontal="center" vertical="center"/>
    </xf>
    <xf numFmtId="1" fontId="10" fillId="0" borderId="1" xfId="4" applyNumberFormat="1" applyFont="1" applyBorder="1" applyAlignment="1">
      <alignment horizontal="right" vertical="center" wrapText="1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" fontId="10" fillId="0" borderId="1" xfId="4" applyNumberFormat="1" applyFont="1" applyBorder="1" applyAlignment="1">
      <alignment vertical="center" wrapText="1"/>
    </xf>
    <xf numFmtId="0" fontId="10" fillId="0" borderId="1" xfId="7" applyFont="1" applyBorder="1" applyAlignment="1">
      <alignment horizontal="right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8" quotePrefix="1" applyFont="1" applyFill="1" applyBorder="1" applyAlignment="1">
      <alignment horizontal="center" vertical="center"/>
    </xf>
    <xf numFmtId="0" fontId="7" fillId="0" borderId="1" xfId="2" applyFont="1" applyBorder="1"/>
    <xf numFmtId="0" fontId="7" fillId="0" borderId="1" xfId="2" applyFont="1" applyBorder="1" applyAlignment="1">
      <alignment wrapText="1"/>
    </xf>
    <xf numFmtId="1" fontId="9" fillId="0" borderId="1" xfId="3" applyNumberFormat="1" applyFont="1" applyBorder="1" applyAlignment="1">
      <alignment vertical="center"/>
    </xf>
    <xf numFmtId="0" fontId="10" fillId="0" borderId="1" xfId="7" applyFont="1" applyBorder="1"/>
    <xf numFmtId="0" fontId="7" fillId="0" borderId="1" xfId="2" applyFont="1" applyBorder="1" applyAlignment="1">
      <alignment horizontal="center"/>
    </xf>
    <xf numFmtId="0" fontId="7" fillId="0" borderId="1" xfId="2" applyFont="1" applyBorder="1" applyAlignment="1">
      <alignment horizontal="left"/>
    </xf>
    <xf numFmtId="0" fontId="7" fillId="0" borderId="1" xfId="2" applyFont="1" applyBorder="1" applyAlignment="1">
      <alignment horizontal="right"/>
    </xf>
    <xf numFmtId="1" fontId="7" fillId="0" borderId="1" xfId="2" applyNumberFormat="1" applyFont="1" applyBorder="1" applyAlignment="1">
      <alignment horizontal="right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2" xfId="0" applyFont="1" applyBorder="1"/>
    <xf numFmtId="0" fontId="7" fillId="0" borderId="0" xfId="2" applyFont="1" applyAlignment="1">
      <alignment horizontal="center"/>
    </xf>
    <xf numFmtId="49" fontId="7" fillId="0" borderId="0" xfId="2" applyNumberFormat="1" applyFont="1" applyAlignment="1">
      <alignment horizontal="center"/>
    </xf>
    <xf numFmtId="0" fontId="7" fillId="0" borderId="0" xfId="2" applyFont="1"/>
    <xf numFmtId="0" fontId="7" fillId="0" borderId="0" xfId="2" applyFont="1" applyAlignment="1">
      <alignment horizontal="left"/>
    </xf>
    <xf numFmtId="0" fontId="7" fillId="0" borderId="0" xfId="2" applyFont="1" applyAlignment="1">
      <alignment horizontal="right"/>
    </xf>
    <xf numFmtId="1" fontId="7" fillId="0" borderId="0" xfId="2" applyNumberFormat="1" applyFont="1" applyAlignment="1">
      <alignment horizontal="right"/>
    </xf>
    <xf numFmtId="49" fontId="8" fillId="0" borderId="0" xfId="3" applyNumberFormat="1" applyFont="1" applyAlignment="1">
      <alignment horizontal="center"/>
    </xf>
    <xf numFmtId="0" fontId="8" fillId="0" borderId="0" xfId="3" applyFont="1"/>
    <xf numFmtId="0" fontId="8" fillId="0" borderId="0" xfId="3" applyFont="1" applyAlignment="1">
      <alignment horizontal="left"/>
    </xf>
    <xf numFmtId="0" fontId="8" fillId="0" borderId="0" xfId="3" applyFont="1" applyAlignment="1">
      <alignment horizontal="right"/>
    </xf>
    <xf numFmtId="1" fontId="8" fillId="0" borderId="0" xfId="3" applyNumberFormat="1" applyFont="1" applyAlignment="1">
      <alignment horizontal="right"/>
    </xf>
    <xf numFmtId="3" fontId="9" fillId="0" borderId="1" xfId="3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right"/>
    </xf>
    <xf numFmtId="0" fontId="7" fillId="0" borderId="1" xfId="2" applyFont="1" applyBorder="1" applyAlignment="1">
      <alignment horizontal="right" wrapText="1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left"/>
    </xf>
    <xf numFmtId="1" fontId="7" fillId="0" borderId="1" xfId="0" applyNumberFormat="1" applyFont="1" applyBorder="1" applyAlignment="1">
      <alignment horizontal="right"/>
    </xf>
    <xf numFmtId="1" fontId="7" fillId="3" borderId="1" xfId="0" applyNumberFormat="1" applyFont="1" applyFill="1" applyBorder="1" applyAlignment="1">
      <alignment horizontal="right" vertical="center" wrapText="1"/>
    </xf>
    <xf numFmtId="1" fontId="7" fillId="0" borderId="0" xfId="0" applyNumberFormat="1" applyFont="1" applyAlignment="1">
      <alignment horizontal="right"/>
    </xf>
    <xf numFmtId="1" fontId="10" fillId="0" borderId="1" xfId="3" applyNumberFormat="1" applyFont="1" applyBorder="1" applyAlignment="1">
      <alignment horizontal="right" vertical="center" wrapText="1"/>
    </xf>
    <xf numFmtId="1" fontId="10" fillId="3" borderId="1" xfId="0" applyNumberFormat="1" applyFont="1" applyFill="1" applyBorder="1" applyAlignment="1" applyProtection="1">
      <alignment horizontal="right" vertical="center" wrapText="1"/>
      <protection locked="0"/>
    </xf>
    <xf numFmtId="1" fontId="7" fillId="0" borderId="1" xfId="2" applyNumberFormat="1" applyFont="1" applyBorder="1" applyAlignment="1">
      <alignment horizontal="right" wrapText="1"/>
    </xf>
    <xf numFmtId="0" fontId="7" fillId="0" borderId="1" xfId="2" applyFont="1" applyBorder="1" applyAlignment="1">
      <alignment horizontal="center" wrapText="1"/>
    </xf>
    <xf numFmtId="0" fontId="12" fillId="4" borderId="1" xfId="0" applyFont="1" applyFill="1" applyBorder="1" applyAlignment="1">
      <alignment horizontal="left" vertical="top"/>
    </xf>
    <xf numFmtId="1" fontId="10" fillId="0" borderId="4" xfId="4" applyNumberFormat="1" applyFont="1" applyBorder="1" applyAlignment="1">
      <alignment horizontal="center" vertical="center" wrapText="1"/>
    </xf>
    <xf numFmtId="0" fontId="8" fillId="0" borderId="0" xfId="3" applyFont="1" applyAlignment="1">
      <alignment horizontal="center"/>
    </xf>
    <xf numFmtId="4" fontId="9" fillId="0" borderId="1" xfId="3" applyNumberFormat="1" applyFont="1" applyBorder="1" applyAlignment="1">
      <alignment vertical="center" wrapText="1"/>
    </xf>
    <xf numFmtId="1" fontId="10" fillId="0" borderId="1" xfId="4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justify" vertical="center" wrapText="1"/>
    </xf>
    <xf numFmtId="4" fontId="9" fillId="0" borderId="1" xfId="3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center" wrapText="1"/>
    </xf>
    <xf numFmtId="4" fontId="9" fillId="0" borderId="1" xfId="3" applyNumberFormat="1" applyFont="1" applyBorder="1" applyAlignment="1">
      <alignment horizontal="left" vertical="top" wrapText="1"/>
    </xf>
    <xf numFmtId="1" fontId="10" fillId="0" borderId="1" xfId="4" applyNumberFormat="1" applyFont="1" applyBorder="1" applyAlignment="1">
      <alignment horizontal="left" vertical="top" wrapText="1"/>
    </xf>
    <xf numFmtId="1" fontId="10" fillId="0" borderId="1" xfId="4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12" fillId="4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top" wrapText="1"/>
    </xf>
    <xf numFmtId="49" fontId="7" fillId="0" borderId="4" xfId="0" applyNumberFormat="1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/>
    </xf>
    <xf numFmtId="0" fontId="10" fillId="0" borderId="5" xfId="7" applyFont="1" applyBorder="1"/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top" wrapText="1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center"/>
    </xf>
    <xf numFmtId="0" fontId="7" fillId="0" borderId="5" xfId="0" applyFont="1" applyBorder="1"/>
    <xf numFmtId="0" fontId="10" fillId="0" borderId="5" xfId="7" applyFont="1" applyBorder="1" applyAlignment="1">
      <alignment horizontal="center"/>
    </xf>
    <xf numFmtId="0" fontId="12" fillId="4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1" fontId="16" fillId="0" borderId="0" xfId="2" applyNumberFormat="1" applyFont="1" applyAlignment="1">
      <alignment horizontal="right"/>
    </xf>
    <xf numFmtId="1" fontId="17" fillId="0" borderId="0" xfId="3" applyNumberFormat="1" applyFont="1" applyAlignment="1">
      <alignment horizontal="right" vertical="center"/>
    </xf>
    <xf numFmtId="0" fontId="2" fillId="2" borderId="1" xfId="4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center" vertical="center"/>
    </xf>
    <xf numFmtId="1" fontId="2" fillId="2" borderId="1" xfId="4" applyNumberFormat="1" applyFont="1" applyFill="1" applyBorder="1" applyAlignment="1">
      <alignment horizontal="left" vertical="center"/>
    </xf>
    <xf numFmtId="1" fontId="2" fillId="2" borderId="1" xfId="4" applyNumberFormat="1" applyFont="1" applyFill="1" applyBorder="1" applyAlignment="1">
      <alignment horizontal="right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1" fontId="2" fillId="2" borderId="1" xfId="5" applyNumberFormat="1" applyFont="1" applyFill="1" applyBorder="1" applyAlignment="1">
      <alignment horizontal="right" vertical="center" wrapText="1"/>
    </xf>
    <xf numFmtId="0" fontId="14" fillId="0" borderId="2" xfId="0" applyFont="1" applyBorder="1"/>
    <xf numFmtId="0" fontId="14" fillId="0" borderId="0" xfId="0" applyFont="1"/>
    <xf numFmtId="0" fontId="14" fillId="0" borderId="1" xfId="0" applyFont="1" applyBorder="1"/>
    <xf numFmtId="0" fontId="10" fillId="0" borderId="1" xfId="0" applyFont="1" applyBorder="1"/>
    <xf numFmtId="0" fontId="7" fillId="0" borderId="1" xfId="3" applyFont="1" applyBorder="1" applyAlignment="1">
      <alignment horizontal="left" vertical="center"/>
    </xf>
    <xf numFmtId="49" fontId="7" fillId="0" borderId="1" xfId="3" applyNumberFormat="1" applyFont="1" applyBorder="1" applyAlignment="1">
      <alignment horizontal="left" vertical="center"/>
    </xf>
    <xf numFmtId="0" fontId="18" fillId="0" borderId="6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1" fontId="5" fillId="0" borderId="0" xfId="0" applyNumberFormat="1" applyFont="1" applyAlignment="1">
      <alignment horizontal="right" wrapText="1"/>
    </xf>
    <xf numFmtId="1" fontId="10" fillId="0" borderId="4" xfId="4" applyNumberFormat="1" applyFont="1" applyBorder="1" applyAlignment="1">
      <alignment horizontal="center" vertical="center"/>
    </xf>
    <xf numFmtId="1" fontId="10" fillId="0" borderId="7" xfId="4" applyNumberFormat="1" applyFont="1" applyBorder="1" applyAlignment="1">
      <alignment horizontal="center" vertical="center"/>
    </xf>
    <xf numFmtId="1" fontId="10" fillId="3" borderId="7" xfId="4" applyNumberFormat="1" applyFont="1" applyFill="1" applyBorder="1" applyAlignment="1">
      <alignment horizontal="center" vertical="center"/>
    </xf>
    <xf numFmtId="1" fontId="10" fillId="0" borderId="4" xfId="4" applyNumberFormat="1" applyFont="1" applyBorder="1" applyAlignment="1">
      <alignment horizontal="left" vertical="center"/>
    </xf>
    <xf numFmtId="1" fontId="10" fillId="0" borderId="5" xfId="4" applyNumberFormat="1" applyFont="1" applyBorder="1" applyAlignment="1">
      <alignment horizontal="center" vertical="center" wrapText="1"/>
    </xf>
    <xf numFmtId="3" fontId="9" fillId="0" borderId="5" xfId="3" applyNumberFormat="1" applyFont="1" applyBorder="1" applyAlignment="1">
      <alignment vertical="center" wrapText="1"/>
    </xf>
    <xf numFmtId="0" fontId="12" fillId="4" borderId="1" xfId="0" applyFont="1" applyFill="1" applyBorder="1" applyAlignment="1">
      <alignment vertical="center"/>
    </xf>
    <xf numFmtId="0" fontId="10" fillId="0" borderId="7" xfId="7" applyFont="1" applyBorder="1"/>
    <xf numFmtId="0" fontId="7" fillId="3" borderId="7" xfId="0" applyFont="1" applyFill="1" applyBorder="1"/>
    <xf numFmtId="0" fontId="10" fillId="0" borderId="4" xfId="7" applyFont="1" applyBorder="1"/>
    <xf numFmtId="0" fontId="7" fillId="0" borderId="4" xfId="0" applyFont="1" applyBorder="1"/>
    <xf numFmtId="49" fontId="7" fillId="0" borderId="4" xfId="3" applyNumberFormat="1" applyFont="1" applyBorder="1" applyAlignment="1">
      <alignment horizontal="left" vertical="center"/>
    </xf>
    <xf numFmtId="1" fontId="10" fillId="0" borderId="7" xfId="4" applyNumberFormat="1" applyFont="1" applyBorder="1" applyAlignment="1">
      <alignment horizontal="left" vertical="center"/>
    </xf>
    <xf numFmtId="0" fontId="7" fillId="0" borderId="7" xfId="0" applyFont="1" applyBorder="1"/>
    <xf numFmtId="49" fontId="7" fillId="3" borderId="1" xfId="0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right" wrapText="1"/>
    </xf>
    <xf numFmtId="0" fontId="7" fillId="0" borderId="1" xfId="3" applyFont="1" applyBorder="1" applyAlignment="1">
      <alignment horizontal="left" vertical="top" wrapText="1"/>
    </xf>
    <xf numFmtId="1" fontId="9" fillId="0" borderId="1" xfId="3" applyNumberFormat="1" applyFont="1" applyBorder="1" applyAlignment="1">
      <alignment horizontal="left" vertical="top" wrapText="1"/>
    </xf>
    <xf numFmtId="164" fontId="8" fillId="0" borderId="0" xfId="1" applyNumberFormat="1" applyFont="1" applyBorder="1" applyAlignment="1">
      <alignment horizontal="right"/>
    </xf>
    <xf numFmtId="44" fontId="7" fillId="0" borderId="3" xfId="1" applyFont="1" applyBorder="1" applyAlignment="1">
      <alignment horizontal="right"/>
    </xf>
    <xf numFmtId="44" fontId="7" fillId="0" borderId="3" xfId="1" applyFont="1" applyBorder="1" applyAlignment="1">
      <alignment horizontal="center"/>
    </xf>
    <xf numFmtId="44" fontId="7" fillId="0" borderId="3" xfId="1" applyFont="1" applyBorder="1" applyAlignment="1"/>
    <xf numFmtId="44" fontId="7" fillId="0" borderId="3" xfId="1" applyFont="1" applyBorder="1" applyAlignment="1">
      <alignment horizontal="left"/>
    </xf>
    <xf numFmtId="44" fontId="7" fillId="0" borderId="3" xfId="1" applyFont="1" applyBorder="1"/>
    <xf numFmtId="44" fontId="7" fillId="0" borderId="0" xfId="1" applyFont="1" applyBorder="1"/>
    <xf numFmtId="44" fontId="7" fillId="0" borderId="1" xfId="1" applyFont="1" applyBorder="1"/>
    <xf numFmtId="0" fontId="12" fillId="0" borderId="0" xfId="0" applyFont="1" applyAlignment="1">
      <alignment horizontal="left" vertical="top" wrapText="1"/>
    </xf>
    <xf numFmtId="0" fontId="19" fillId="0" borderId="0" xfId="0" applyFont="1"/>
    <xf numFmtId="0" fontId="19" fillId="5" borderId="0" xfId="0" applyFont="1" applyFill="1"/>
    <xf numFmtId="0" fontId="19" fillId="5" borderId="0" xfId="0" applyFont="1" applyFill="1" applyAlignment="1">
      <alignment horizontal="center"/>
    </xf>
    <xf numFmtId="3" fontId="2" fillId="5" borderId="0" xfId="1" applyNumberFormat="1" applyFont="1" applyFill="1" applyAlignment="1">
      <alignment horizontal="right"/>
    </xf>
    <xf numFmtId="44" fontId="13" fillId="5" borderId="3" xfId="1" applyFont="1" applyFill="1" applyBorder="1" applyAlignment="1">
      <alignment horizontal="right"/>
    </xf>
    <xf numFmtId="1" fontId="2" fillId="0" borderId="0" xfId="1" applyNumberFormat="1" applyFont="1" applyFill="1" applyAlignment="1">
      <alignment horizontal="right"/>
    </xf>
    <xf numFmtId="0" fontId="19" fillId="0" borderId="0" xfId="0" applyFont="1" applyAlignment="1">
      <alignment horizontal="center"/>
    </xf>
    <xf numFmtId="1" fontId="2" fillId="2" borderId="1" xfId="5" applyNumberFormat="1" applyFont="1" applyFill="1" applyBorder="1" applyAlignment="1">
      <alignment horizontal="center" vertical="center" wrapText="1"/>
    </xf>
    <xf numFmtId="0" fontId="21" fillId="6" borderId="6" xfId="0" applyFont="1" applyFill="1" applyBorder="1" applyAlignment="1">
      <alignment horizontal="left" vertical="top" wrapText="1" indent="1"/>
    </xf>
    <xf numFmtId="0" fontId="21" fillId="6" borderId="6" xfId="0" applyFont="1" applyFill="1" applyBorder="1" applyAlignment="1">
      <alignment vertical="top" wrapText="1"/>
    </xf>
    <xf numFmtId="0" fontId="22" fillId="4" borderId="6" xfId="0" applyFont="1" applyFill="1" applyBorder="1" applyAlignment="1">
      <alignment horizontal="left" vertical="top" wrapText="1" indent="1"/>
    </xf>
    <xf numFmtId="0" fontId="22" fillId="4" borderId="6" xfId="0" applyFont="1" applyFill="1" applyBorder="1" applyAlignment="1">
      <alignment vertical="top" wrapText="1"/>
    </xf>
    <xf numFmtId="0" fontId="9" fillId="0" borderId="1" xfId="3" applyFont="1" applyBorder="1" applyAlignment="1">
      <alignment horizontal="left" vertical="center"/>
    </xf>
    <xf numFmtId="3" fontId="10" fillId="0" borderId="1" xfId="4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49" fontId="10" fillId="0" borderId="1" xfId="9" applyNumberFormat="1" applyFont="1" applyBorder="1" applyAlignment="1">
      <alignment horizontal="center" vertical="center"/>
    </xf>
    <xf numFmtId="0" fontId="9" fillId="0" borderId="1" xfId="10" applyFont="1" applyBorder="1" applyAlignment="1">
      <alignment horizontal="center" vertical="center" wrapText="1"/>
    </xf>
    <xf numFmtId="0" fontId="10" fillId="0" borderId="1" xfId="8" quotePrefix="1" applyFont="1" applyBorder="1" applyAlignment="1">
      <alignment horizontal="center" vertical="center"/>
    </xf>
    <xf numFmtId="0" fontId="10" fillId="0" borderId="1" xfId="8" applyFont="1" applyBorder="1" applyAlignment="1">
      <alignment horizontal="left" vertical="center"/>
    </xf>
    <xf numFmtId="0" fontId="10" fillId="0" borderId="1" xfId="8" applyFont="1" applyBorder="1" applyAlignment="1">
      <alignment horizontal="center" vertical="center"/>
    </xf>
    <xf numFmtId="0" fontId="10" fillId="0" borderId="1" xfId="10" applyFont="1" applyBorder="1" applyAlignment="1">
      <alignment horizontal="center" vertical="center" wrapText="1"/>
    </xf>
    <xf numFmtId="0" fontId="7" fillId="0" borderId="1" xfId="8" quotePrefix="1" applyFont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right" vertical="center" wrapText="1"/>
    </xf>
    <xf numFmtId="0" fontId="7" fillId="0" borderId="1" xfId="2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/>
    </xf>
    <xf numFmtId="0" fontId="10" fillId="0" borderId="1" xfId="8" applyFont="1" applyBorder="1" applyAlignment="1" applyProtection="1">
      <alignment horizontal="center" vertical="center"/>
      <protection locked="0"/>
    </xf>
    <xf numFmtId="0" fontId="10" fillId="0" borderId="1" xfId="3" applyFont="1" applyBorder="1" applyAlignment="1">
      <alignment horizontal="center" vertical="center" wrapText="1"/>
    </xf>
    <xf numFmtId="0" fontId="10" fillId="0" borderId="1" xfId="3" quotePrefix="1" applyFont="1" applyBorder="1" applyAlignment="1">
      <alignment horizontal="center" vertical="center" wrapText="1"/>
    </xf>
    <xf numFmtId="1" fontId="10" fillId="0" borderId="1" xfId="11" applyNumberFormat="1" applyFont="1" applyBorder="1" applyAlignment="1">
      <alignment horizontal="center" vertical="center" wrapText="1"/>
    </xf>
    <xf numFmtId="1" fontId="10" fillId="0" borderId="1" xfId="3" applyNumberFormat="1" applyFont="1" applyBorder="1" applyAlignment="1">
      <alignment horizontal="center" vertical="center" wrapText="1"/>
    </xf>
    <xf numFmtId="3" fontId="10" fillId="0" borderId="1" xfId="3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1" fontId="10" fillId="0" borderId="1" xfId="11" applyNumberFormat="1" applyFont="1" applyBorder="1" applyAlignment="1">
      <alignment horizontal="center" vertical="center"/>
    </xf>
    <xf numFmtId="3" fontId="10" fillId="0" borderId="1" xfId="3" applyNumberFormat="1" applyFont="1" applyBorder="1" applyAlignment="1">
      <alignment vertical="center" wrapText="1"/>
    </xf>
    <xf numFmtId="3" fontId="10" fillId="0" borderId="1" xfId="11" applyNumberFormat="1" applyFont="1" applyBorder="1" applyAlignment="1">
      <alignment vertical="center" wrapText="1"/>
    </xf>
    <xf numFmtId="49" fontId="10" fillId="0" borderId="1" xfId="11" applyNumberFormat="1" applyFont="1" applyBorder="1" applyAlignment="1">
      <alignment vertical="center" wrapText="1"/>
    </xf>
    <xf numFmtId="3" fontId="10" fillId="0" borderId="1" xfId="11" applyNumberFormat="1" applyFont="1" applyBorder="1" applyAlignment="1">
      <alignment horizontal="center" vertical="center" wrapText="1"/>
    </xf>
    <xf numFmtId="1" fontId="10" fillId="0" borderId="1" xfId="8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9" fontId="9" fillId="0" borderId="1" xfId="3" applyNumberFormat="1" applyFont="1" applyBorder="1" applyAlignment="1">
      <alignment horizontal="center" vertical="center" wrapText="1"/>
    </xf>
    <xf numFmtId="49" fontId="10" fillId="0" borderId="1" xfId="11" applyNumberFormat="1" applyFont="1" applyBorder="1" applyAlignment="1">
      <alignment horizontal="center" vertical="center" wrapText="1"/>
    </xf>
    <xf numFmtId="0" fontId="10" fillId="0" borderId="1" xfId="3" applyFont="1" applyBorder="1" applyAlignment="1">
      <alignment horizontal="left" vertical="center" wrapText="1"/>
    </xf>
    <xf numFmtId="49" fontId="10" fillId="0" borderId="1" xfId="3" quotePrefix="1" applyNumberFormat="1" applyFont="1" applyBorder="1" applyAlignment="1">
      <alignment horizontal="center" vertical="center" wrapText="1"/>
    </xf>
    <xf numFmtId="49" fontId="10" fillId="0" borderId="1" xfId="3" applyNumberFormat="1" applyFont="1" applyBorder="1" applyAlignment="1">
      <alignment horizontal="center" vertical="center" wrapText="1"/>
    </xf>
    <xf numFmtId="2" fontId="10" fillId="0" borderId="1" xfId="11" applyNumberFormat="1" applyFont="1" applyBorder="1" applyAlignment="1">
      <alignment horizontal="center" vertical="center" wrapText="1"/>
    </xf>
    <xf numFmtId="165" fontId="9" fillId="0" borderId="1" xfId="1" applyNumberFormat="1" applyFont="1" applyBorder="1" applyAlignment="1">
      <alignment horizontal="right" vertical="center" wrapText="1"/>
    </xf>
    <xf numFmtId="0" fontId="7" fillId="0" borderId="1" xfId="3" applyFont="1" applyBorder="1" applyAlignment="1">
      <alignment horizontal="left" vertical="center" wrapText="1"/>
    </xf>
    <xf numFmtId="1" fontId="10" fillId="0" borderId="1" xfId="3" applyNumberFormat="1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7" fillId="0" borderId="1" xfId="0" quotePrefix="1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3" fontId="10" fillId="0" borderId="1" xfId="3" applyNumberFormat="1" applyFont="1" applyBorder="1" applyAlignment="1">
      <alignment wrapText="1"/>
    </xf>
    <xf numFmtId="1" fontId="10" fillId="0" borderId="1" xfId="3" applyNumberFormat="1" applyFont="1" applyBorder="1" applyAlignment="1">
      <alignment wrapText="1"/>
    </xf>
    <xf numFmtId="0" fontId="10" fillId="0" borderId="1" xfId="2" applyFont="1" applyBorder="1" applyAlignment="1">
      <alignment horizontal="center" vertical="center" wrapText="1"/>
    </xf>
    <xf numFmtId="0" fontId="10" fillId="0" borderId="1" xfId="2" applyFont="1" applyBorder="1" applyAlignment="1">
      <alignment vertical="center" wrapText="1"/>
    </xf>
    <xf numFmtId="0" fontId="10" fillId="0" borderId="1" xfId="2" applyFont="1" applyBorder="1" applyAlignment="1">
      <alignment wrapText="1"/>
    </xf>
    <xf numFmtId="3" fontId="10" fillId="3" borderId="1" xfId="3" applyNumberFormat="1" applyFont="1" applyFill="1" applyBorder="1" applyAlignment="1">
      <alignment horizontal="center" vertical="center" wrapText="1"/>
    </xf>
    <xf numFmtId="3" fontId="10" fillId="3" borderId="1" xfId="3" applyNumberFormat="1" applyFont="1" applyFill="1" applyBorder="1" applyAlignment="1">
      <alignment vertical="center" wrapText="1"/>
    </xf>
    <xf numFmtId="1" fontId="10" fillId="0" borderId="1" xfId="8" applyNumberFormat="1" applyFont="1" applyBorder="1" applyAlignment="1">
      <alignment horizontal="center" vertical="center" wrapText="1"/>
    </xf>
    <xf numFmtId="1" fontId="10" fillId="0" borderId="1" xfId="8" applyNumberFormat="1" applyFont="1" applyBorder="1" applyAlignment="1">
      <alignment vertical="center" wrapText="1"/>
    </xf>
    <xf numFmtId="0" fontId="10" fillId="0" borderId="1" xfId="6" applyFont="1" applyBorder="1" applyAlignment="1">
      <alignment vertical="center" wrapText="1"/>
    </xf>
    <xf numFmtId="0" fontId="10" fillId="0" borderId="1" xfId="6" applyFont="1" applyBorder="1" applyAlignment="1">
      <alignment horizontal="center" vertical="center" wrapText="1"/>
    </xf>
    <xf numFmtId="0" fontId="10" fillId="3" borderId="1" xfId="2" applyFont="1" applyFill="1" applyBorder="1" applyAlignment="1">
      <alignment horizontal="center" vertical="center" wrapText="1"/>
    </xf>
    <xf numFmtId="0" fontId="10" fillId="3" borderId="1" xfId="2" applyFont="1" applyFill="1" applyBorder="1" applyAlignment="1">
      <alignment vertical="center" wrapText="1"/>
    </xf>
    <xf numFmtId="3" fontId="10" fillId="0" borderId="1" xfId="8" applyNumberFormat="1" applyFont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right" vertical="center"/>
    </xf>
    <xf numFmtId="165" fontId="10" fillId="0" borderId="1" xfId="1" applyNumberFormat="1" applyFont="1" applyFill="1" applyBorder="1" applyAlignment="1" applyProtection="1">
      <alignment horizontal="right" vertical="center"/>
    </xf>
    <xf numFmtId="165" fontId="10" fillId="0" borderId="1" xfId="3" applyNumberFormat="1" applyFont="1" applyBorder="1" applyAlignment="1">
      <alignment horizontal="right" vertical="center" wrapText="1"/>
    </xf>
    <xf numFmtId="165" fontId="10" fillId="0" borderId="1" xfId="3" quotePrefix="1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 vertical="center" wrapText="1"/>
    </xf>
    <xf numFmtId="165" fontId="7" fillId="0" borderId="1" xfId="0" applyNumberFormat="1" applyFont="1" applyBorder="1" applyAlignment="1">
      <alignment horizontal="right" vertical="center" wrapText="1"/>
    </xf>
    <xf numFmtId="165" fontId="10" fillId="0" borderId="1" xfId="2" applyNumberFormat="1" applyFont="1" applyBorder="1" applyAlignment="1">
      <alignment horizontal="right" vertical="center" wrapText="1"/>
    </xf>
    <xf numFmtId="165" fontId="9" fillId="0" borderId="1" xfId="3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 vertical="center"/>
    </xf>
    <xf numFmtId="165" fontId="10" fillId="0" borderId="1" xfId="13" applyNumberFormat="1" applyFont="1" applyFill="1" applyBorder="1" applyAlignment="1">
      <alignment horizontal="right" vertical="center" wrapText="1"/>
    </xf>
    <xf numFmtId="44" fontId="7" fillId="0" borderId="0" xfId="1" applyFont="1" applyBorder="1" applyAlignment="1"/>
    <xf numFmtId="44" fontId="7" fillId="0" borderId="0" xfId="1" applyFont="1" applyBorder="1" applyAlignment="1">
      <alignment horizontal="left"/>
    </xf>
    <xf numFmtId="44" fontId="7" fillId="0" borderId="0" xfId="1" applyFont="1" applyBorder="1" applyAlignment="1">
      <alignment horizontal="right"/>
    </xf>
    <xf numFmtId="44" fontId="7" fillId="0" borderId="0" xfId="1" applyFont="1" applyBorder="1" applyAlignment="1">
      <alignment horizontal="center"/>
    </xf>
    <xf numFmtId="165" fontId="10" fillId="3" borderId="1" xfId="3" applyNumberFormat="1" applyFont="1" applyFill="1" applyBorder="1" applyAlignment="1">
      <alignment horizontal="right" vertical="center" wrapText="1"/>
    </xf>
    <xf numFmtId="165" fontId="10" fillId="0" borderId="1" xfId="1" applyNumberFormat="1" applyFont="1" applyFill="1" applyBorder="1" applyAlignment="1">
      <alignment horizontal="right" vertical="center" wrapText="1"/>
    </xf>
    <xf numFmtId="165" fontId="10" fillId="0" borderId="1" xfId="6" applyNumberFormat="1" applyFont="1" applyBorder="1" applyAlignment="1">
      <alignment horizontal="right" vertical="center" wrapText="1"/>
    </xf>
    <xf numFmtId="165" fontId="10" fillId="0" borderId="1" xfId="8" applyNumberFormat="1" applyFont="1" applyBorder="1" applyAlignment="1">
      <alignment horizontal="right" vertical="center"/>
    </xf>
    <xf numFmtId="165" fontId="23" fillId="0" borderId="1" xfId="3" applyNumberFormat="1" applyFont="1" applyBorder="1" applyAlignment="1">
      <alignment horizontal="right" vertical="center" wrapText="1"/>
    </xf>
    <xf numFmtId="165" fontId="13" fillId="5" borderId="1" xfId="1" applyNumberFormat="1" applyFont="1" applyFill="1" applyBorder="1" applyAlignment="1">
      <alignment horizontal="right" vertical="center"/>
    </xf>
    <xf numFmtId="0" fontId="10" fillId="3" borderId="1" xfId="3" applyFont="1" applyFill="1" applyBorder="1" applyAlignment="1">
      <alignment horizontal="center" vertical="center" wrapText="1"/>
    </xf>
    <xf numFmtId="0" fontId="7" fillId="0" borderId="0" xfId="2" applyFont="1" applyAlignment="1">
      <alignment horizontal="center" vertical="center"/>
    </xf>
    <xf numFmtId="0" fontId="8" fillId="0" borderId="0" xfId="3" applyFont="1" applyAlignment="1">
      <alignment horizontal="center" vertical="center"/>
    </xf>
    <xf numFmtId="44" fontId="7" fillId="0" borderId="0" xfId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9" fillId="0" borderId="1" xfId="3" quotePrefix="1" applyFont="1" applyBorder="1" applyAlignment="1">
      <alignment horizontal="left" vertical="center"/>
    </xf>
    <xf numFmtId="0" fontId="10" fillId="0" borderId="1" xfId="8" quotePrefix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2" applyFont="1" applyBorder="1" applyAlignment="1">
      <alignment horizontal="left" vertical="center"/>
    </xf>
    <xf numFmtId="0" fontId="7" fillId="0" borderId="1" xfId="3" applyFont="1" applyBorder="1" applyAlignment="1">
      <alignment horizontal="center" vertical="center"/>
    </xf>
    <xf numFmtId="1" fontId="9" fillId="0" borderId="1" xfId="10" applyNumberFormat="1" applyFont="1" applyBorder="1" applyAlignment="1">
      <alignment horizontal="left" vertical="center"/>
    </xf>
    <xf numFmtId="1" fontId="9" fillId="0" borderId="1" xfId="10" applyNumberFormat="1" applyFont="1" applyBorder="1" applyAlignment="1">
      <alignment horizontal="center" vertical="center"/>
    </xf>
    <xf numFmtId="4" fontId="10" fillId="0" borderId="1" xfId="3" applyNumberFormat="1" applyFont="1" applyBorder="1" applyAlignment="1">
      <alignment horizontal="left" vertical="center"/>
    </xf>
    <xf numFmtId="1" fontId="10" fillId="0" borderId="1" xfId="8" quotePrefix="1" applyNumberFormat="1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>
      <alignment horizontal="left" vertical="center"/>
    </xf>
    <xf numFmtId="1" fontId="10" fillId="0" borderId="1" xfId="3" applyNumberFormat="1" applyFont="1" applyBorder="1" applyAlignment="1">
      <alignment horizontal="left" vertical="center"/>
    </xf>
    <xf numFmtId="0" fontId="10" fillId="0" borderId="1" xfId="2" applyFont="1" applyBorder="1" applyAlignment="1">
      <alignment horizontal="left" vertical="center"/>
    </xf>
    <xf numFmtId="0" fontId="10" fillId="0" borderId="1" xfId="9" applyFont="1" applyBorder="1" applyAlignment="1" applyProtection="1">
      <alignment horizontal="left" vertical="center"/>
      <protection locked="0"/>
    </xf>
    <xf numFmtId="0" fontId="10" fillId="0" borderId="1" xfId="8" quotePrefix="1" applyFont="1" applyBorder="1" applyAlignment="1" applyProtection="1">
      <alignment horizontal="left" vertical="center"/>
      <protection locked="0"/>
    </xf>
    <xf numFmtId="1" fontId="10" fillId="0" borderId="1" xfId="3" quotePrefix="1" applyNumberFormat="1" applyFont="1" applyBorder="1" applyAlignment="1">
      <alignment horizontal="left" vertical="center"/>
    </xf>
    <xf numFmtId="0" fontId="10" fillId="0" borderId="1" xfId="3" applyFont="1" applyBorder="1" applyAlignment="1">
      <alignment horizontal="left" vertical="center"/>
    </xf>
    <xf numFmtId="1" fontId="10" fillId="0" borderId="1" xfId="10" applyNumberFormat="1" applyFont="1" applyBorder="1" applyAlignment="1">
      <alignment horizontal="left" vertical="center"/>
    </xf>
    <xf numFmtId="0" fontId="2" fillId="5" borderId="9" xfId="6" applyFont="1" applyFill="1" applyBorder="1" applyAlignment="1">
      <alignment horizontal="center"/>
    </xf>
    <xf numFmtId="0" fontId="2" fillId="5" borderId="8" xfId="6" applyFont="1" applyFill="1" applyBorder="1" applyAlignment="1">
      <alignment horizontal="center"/>
    </xf>
    <xf numFmtId="0" fontId="2" fillId="5" borderId="10" xfId="6" applyFont="1" applyFill="1" applyBorder="1" applyAlignment="1">
      <alignment horizontal="center"/>
    </xf>
    <xf numFmtId="3" fontId="17" fillId="0" borderId="0" xfId="1" applyNumberFormat="1" applyFont="1" applyBorder="1" applyAlignment="1">
      <alignment horizontal="right" vertical="center"/>
    </xf>
    <xf numFmtId="3" fontId="17" fillId="0" borderId="0" xfId="1" applyNumberFormat="1" applyFont="1" applyBorder="1" applyAlignment="1">
      <alignment horizontal="right" vertical="center" wrapText="1"/>
    </xf>
    <xf numFmtId="0" fontId="15" fillId="0" borderId="0" xfId="3" applyFont="1" applyAlignment="1">
      <alignment horizontal="center"/>
    </xf>
    <xf numFmtId="0" fontId="15" fillId="0" borderId="0" xfId="3" applyFont="1" applyAlignment="1">
      <alignment horizontal="center" vertical="center"/>
    </xf>
    <xf numFmtId="1" fontId="15" fillId="0" borderId="0" xfId="3" applyNumberFormat="1" applyFont="1" applyAlignment="1">
      <alignment horizontal="center"/>
    </xf>
    <xf numFmtId="41" fontId="2" fillId="5" borderId="0" xfId="1" applyNumberFormat="1" applyFont="1" applyFill="1" applyAlignment="1">
      <alignment horizontal="center"/>
    </xf>
    <xf numFmtId="0" fontId="2" fillId="5" borderId="0" xfId="6" applyFont="1" applyFill="1" applyAlignment="1">
      <alignment horizontal="center"/>
    </xf>
  </cellXfs>
  <cellStyles count="14">
    <cellStyle name="Millares" xfId="13" builtinId="3"/>
    <cellStyle name="Millares 2" xfId="5" xr:uid="{89BCF8FF-8C12-460F-BDBB-040CD1246682}"/>
    <cellStyle name="Moneda" xfId="1" builtinId="4"/>
    <cellStyle name="Normal" xfId="0" builtinId="0"/>
    <cellStyle name="Normal 2 2" xfId="3" xr:uid="{C7A208D8-8244-4E6D-BF93-7B124C973D6F}"/>
    <cellStyle name="Normal 2 2 2" xfId="10" xr:uid="{AEBA3D9D-8D5D-4322-B198-FED1BECE259F}"/>
    <cellStyle name="Normal 2 2 2 2 2" xfId="12" xr:uid="{ECF36230-FB2F-40A2-AAD9-D1EF21C81507}"/>
    <cellStyle name="Normal 3" xfId="7" xr:uid="{CF370731-EF83-47A9-AFC4-E197F30E4F3C}"/>
    <cellStyle name="Normal 4" xfId="9" xr:uid="{2ACB4148-CFB0-4439-B7D7-00B053F5C59E}"/>
    <cellStyle name="Normal 4 2" xfId="6" xr:uid="{80A501A7-FF7B-4E5A-A2B8-1884E1812EE3}"/>
    <cellStyle name="Normal 5" xfId="2" xr:uid="{E718C1F5-6DA8-4757-B4C2-38B191FEEA1F}"/>
    <cellStyle name="Normal 8" xfId="4" xr:uid="{62621AB7-B126-4623-9B01-105604F4BB29}"/>
    <cellStyle name="Normal 8 2" xfId="11" xr:uid="{1B010BDD-7CD6-4558-B7E8-AE4E9AD741DA}"/>
    <cellStyle name="Normal_FORMATO_JUSTIFICACION DE AP 2004" xfId="8" xr:uid="{0DE6F2B1-3FD0-4DE8-8B9C-FE8C7B17478B}"/>
  </cellStyles>
  <dxfs count="6"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0070C0"/>
        </patternFill>
      </fill>
    </dxf>
  </dxfs>
  <tableStyles count="1" defaultTableStyle="TableStyleMedium2" defaultPivotStyle="PivotStyleLight16">
    <tableStyle name="Invisible" pivot="0" table="0" count="0" xr9:uid="{B2EC4C06-DD15-4EC6-8473-762E91385E42}"/>
  </tableStyles>
  <colors>
    <mruColors>
      <color rgb="FF993366"/>
      <color rgb="FF660033"/>
      <color rgb="FF660066"/>
      <color rgb="FF800080"/>
      <color rgb="FFCC0066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354693</xdr:colOff>
      <xdr:row>2</xdr:row>
      <xdr:rowOff>127907</xdr:rowOff>
    </xdr:from>
    <xdr:to>
      <xdr:col>3</xdr:col>
      <xdr:colOff>442006</xdr:colOff>
      <xdr:row>5</xdr:row>
      <xdr:rowOff>234769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87A190-3EA6-4D63-825B-C9972DAA7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693" y="381907"/>
          <a:ext cx="2600099" cy="8688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590551</xdr:colOff>
      <xdr:row>0</xdr:row>
      <xdr:rowOff>1</xdr:rowOff>
    </xdr:from>
    <xdr:to>
      <xdr:col>3</xdr:col>
      <xdr:colOff>293688</xdr:colOff>
      <xdr:row>5</xdr:row>
      <xdr:rowOff>84637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DA9CCA-2BA8-4391-9C2E-A5E3E44EF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1" y="1"/>
          <a:ext cx="1898649" cy="8466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7BBB-9ABA-4F90-951A-25C3720432B7}">
  <sheetPr>
    <tabColor rgb="FFFF0000"/>
    <pageSetUpPr fitToPage="1"/>
  </sheetPr>
  <dimension ref="A1:AD1800"/>
  <sheetViews>
    <sheetView tabSelected="1" topLeftCell="A2" zoomScale="70" zoomScaleNormal="70" workbookViewId="0">
      <selection activeCell="D12" sqref="D12"/>
    </sheetView>
  </sheetViews>
  <sheetFormatPr baseColWidth="10" defaultColWidth="11.54296875" defaultRowHeight="15" customHeight="1" x14ac:dyDescent="0.25"/>
  <cols>
    <col min="1" max="1" width="15.1796875" style="39" customWidth="1"/>
    <col min="2" max="2" width="10" style="39" customWidth="1"/>
    <col min="3" max="3" width="10.7265625" style="39" customWidth="1"/>
    <col min="4" max="4" width="7.54296875" style="39" customWidth="1"/>
    <col min="5" max="5" width="8.1796875" style="39" customWidth="1"/>
    <col min="6" max="6" width="13.7265625" style="39" customWidth="1"/>
    <col min="7" max="7" width="10" style="39" customWidth="1"/>
    <col min="8" max="8" width="8.54296875" style="40" customWidth="1"/>
    <col min="9" max="9" width="39" style="39" customWidth="1"/>
    <col min="10" max="10" width="12.26953125" style="39" bestFit="1" customWidth="1"/>
    <col min="11" max="11" width="65" style="39" bestFit="1" customWidth="1"/>
    <col min="12" max="12" width="15.453125" style="39" customWidth="1"/>
    <col min="13" max="13" width="15.7265625" style="39" bestFit="1" customWidth="1"/>
    <col min="14" max="14" width="17.54296875" style="56" bestFit="1" customWidth="1"/>
    <col min="15" max="15" width="9.1796875" style="40" bestFit="1" customWidth="1"/>
    <col min="16" max="16" width="18" style="61" bestFit="1" customWidth="1"/>
    <col min="17" max="17" width="84" style="235" bestFit="1" customWidth="1"/>
    <col min="18" max="18" width="14.453125" style="61" bestFit="1" customWidth="1"/>
    <col min="19" max="19" width="11.54296875" style="61" bestFit="1" customWidth="1"/>
    <col min="20" max="20" width="15" style="61" bestFit="1" customWidth="1"/>
    <col min="21" max="21" width="13.81640625" style="61" customWidth="1"/>
    <col min="22" max="22" width="15" style="61" bestFit="1" customWidth="1"/>
    <col min="23" max="26" width="14.1796875" style="61" bestFit="1" customWidth="1"/>
    <col min="27" max="27" width="16" style="61" bestFit="1" customWidth="1"/>
    <col min="28" max="28" width="15.7265625" style="61" customWidth="1"/>
    <col min="29" max="29" width="15.54296875" style="61" bestFit="1" customWidth="1"/>
    <col min="30" max="30" width="14.7265625" style="61" bestFit="1" customWidth="1"/>
    <col min="31" max="16384" width="11.54296875" style="39"/>
  </cols>
  <sheetData>
    <row r="1" spans="1:30" ht="15" hidden="1" customHeight="1" x14ac:dyDescent="0.5">
      <c r="A1" s="42"/>
      <c r="B1" s="42"/>
      <c r="C1" s="42"/>
      <c r="D1" s="42"/>
      <c r="E1" s="42"/>
      <c r="F1" s="43"/>
      <c r="G1" s="42"/>
      <c r="H1" s="42"/>
      <c r="I1" s="44"/>
      <c r="J1" s="44"/>
      <c r="K1" s="45"/>
      <c r="L1" s="44"/>
      <c r="M1" s="44"/>
      <c r="N1" s="46"/>
      <c r="O1" s="42"/>
      <c r="P1" s="47"/>
      <c r="Q1" s="45"/>
      <c r="R1" s="47"/>
      <c r="S1" s="47"/>
      <c r="T1" s="47"/>
      <c r="U1" s="47"/>
      <c r="V1" s="47"/>
      <c r="W1" s="47"/>
      <c r="X1" s="47"/>
      <c r="Y1" s="47"/>
      <c r="Z1" s="93"/>
      <c r="AA1" s="93"/>
      <c r="AB1" s="94" t="s">
        <v>0</v>
      </c>
      <c r="AC1" s="93"/>
      <c r="AD1" s="94"/>
    </row>
    <row r="2" spans="1:30" ht="20.149999999999999" customHeight="1" x14ac:dyDescent="0.5">
      <c r="A2" s="42"/>
      <c r="B2" s="42"/>
      <c r="C2" s="42"/>
      <c r="D2" s="42"/>
      <c r="E2" s="42"/>
      <c r="F2" s="43"/>
      <c r="G2" s="42"/>
      <c r="H2" s="42"/>
      <c r="I2" s="44"/>
      <c r="J2" s="44"/>
      <c r="K2" s="45"/>
      <c r="L2" s="44"/>
      <c r="M2" s="44"/>
      <c r="N2" s="46"/>
      <c r="O2" s="42"/>
      <c r="P2" s="47"/>
      <c r="Q2" s="232"/>
      <c r="R2" s="47"/>
      <c r="S2" s="47"/>
      <c r="T2" s="47"/>
      <c r="U2" s="47"/>
      <c r="V2" s="47"/>
      <c r="W2" s="47"/>
      <c r="X2" s="257" t="s">
        <v>0</v>
      </c>
      <c r="Y2" s="257"/>
      <c r="Z2" s="257"/>
      <c r="AA2" s="257"/>
      <c r="AB2" s="94"/>
      <c r="AC2" s="93"/>
      <c r="AD2" s="94"/>
    </row>
    <row r="3" spans="1:30" ht="20.149999999999999" customHeight="1" x14ac:dyDescent="0.5">
      <c r="A3" s="42"/>
      <c r="B3" s="42"/>
      <c r="C3" s="42"/>
      <c r="D3" s="42"/>
      <c r="E3" s="42"/>
      <c r="F3" s="43"/>
      <c r="G3" s="42"/>
      <c r="H3" s="42"/>
      <c r="I3" s="44"/>
      <c r="J3" s="44"/>
      <c r="K3" s="45"/>
      <c r="L3" s="44"/>
      <c r="M3" s="44"/>
      <c r="N3" s="46"/>
      <c r="O3" s="42"/>
      <c r="P3" s="47"/>
      <c r="Q3" s="232"/>
      <c r="R3" s="47"/>
      <c r="S3" s="47"/>
      <c r="T3" s="47"/>
      <c r="U3" s="47"/>
      <c r="V3" s="47"/>
      <c r="W3" s="47"/>
      <c r="X3" s="258" t="s">
        <v>1</v>
      </c>
      <c r="Y3" s="258"/>
      <c r="Z3" s="258"/>
      <c r="AA3" s="258"/>
      <c r="AB3" s="94"/>
      <c r="AC3" s="93"/>
      <c r="AD3" s="94"/>
    </row>
    <row r="4" spans="1:30" ht="20.149999999999999" customHeight="1" x14ac:dyDescent="0.25">
      <c r="A4" s="42"/>
      <c r="B4" s="42"/>
      <c r="C4" s="42"/>
      <c r="D4" s="42"/>
      <c r="E4" s="42"/>
      <c r="F4" s="43"/>
      <c r="G4" s="42"/>
      <c r="H4" s="42"/>
      <c r="I4" s="44"/>
      <c r="J4" s="44"/>
      <c r="K4" s="45"/>
      <c r="L4" s="44"/>
      <c r="M4" s="44"/>
      <c r="N4" s="46"/>
      <c r="O4" s="42"/>
      <c r="P4" s="47"/>
      <c r="Q4" s="232"/>
      <c r="R4" s="47"/>
      <c r="S4" s="47"/>
      <c r="T4" s="47"/>
      <c r="U4" s="47"/>
      <c r="V4" s="47"/>
      <c r="W4" s="47"/>
      <c r="X4" s="257" t="s">
        <v>2</v>
      </c>
      <c r="Y4" s="257"/>
      <c r="Z4" s="257"/>
      <c r="AA4" s="257"/>
      <c r="AB4" s="47"/>
      <c r="AC4" s="47"/>
      <c r="AD4" s="94"/>
    </row>
    <row r="5" spans="1:30" ht="20.149999999999999" customHeight="1" x14ac:dyDescent="0.25">
      <c r="A5" s="42"/>
      <c r="B5" s="42"/>
      <c r="C5" s="42"/>
      <c r="D5" s="42"/>
      <c r="E5" s="42"/>
      <c r="F5" s="43"/>
      <c r="G5" s="42"/>
      <c r="H5" s="42"/>
      <c r="I5" s="44"/>
      <c r="J5" s="44"/>
      <c r="K5" s="45"/>
      <c r="L5" s="44"/>
      <c r="M5" s="44"/>
      <c r="N5" s="46"/>
      <c r="O5" s="42"/>
      <c r="P5" s="47"/>
      <c r="Q5" s="232"/>
      <c r="R5" s="47"/>
      <c r="S5" s="47"/>
      <c r="T5" s="47"/>
      <c r="U5" s="47"/>
      <c r="V5" s="47"/>
      <c r="W5" s="47"/>
      <c r="X5" s="257" t="s">
        <v>3</v>
      </c>
      <c r="Y5" s="257"/>
      <c r="Z5" s="257"/>
      <c r="AA5" s="257"/>
      <c r="AB5" s="47"/>
      <c r="AC5" s="47"/>
      <c r="AD5" s="94"/>
    </row>
    <row r="6" spans="1:30" ht="20.149999999999999" customHeight="1" x14ac:dyDescent="0.25">
      <c r="A6" s="42"/>
      <c r="B6" s="42"/>
      <c r="C6" s="42"/>
      <c r="D6" s="42"/>
      <c r="E6" s="42"/>
      <c r="F6" s="43"/>
      <c r="G6" s="42"/>
      <c r="H6" s="42"/>
      <c r="I6" s="44"/>
      <c r="J6" s="44"/>
      <c r="K6" s="45"/>
      <c r="L6" s="44"/>
      <c r="M6" s="44"/>
      <c r="N6" s="46"/>
      <c r="O6" s="42"/>
      <c r="P6" s="47"/>
      <c r="Q6" s="232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94"/>
    </row>
    <row r="7" spans="1:30" ht="20.149999999999999" customHeight="1" x14ac:dyDescent="0.6">
      <c r="A7" s="259" t="s">
        <v>4</v>
      </c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60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94"/>
    </row>
    <row r="8" spans="1:30" ht="20.149999999999999" customHeight="1" x14ac:dyDescent="0.25">
      <c r="A8" s="68"/>
      <c r="B8" s="68"/>
      <c r="C8" s="68"/>
      <c r="D8" s="68"/>
      <c r="E8" s="68"/>
      <c r="F8" s="48"/>
      <c r="G8" s="68"/>
      <c r="H8" s="68"/>
      <c r="I8" s="49"/>
      <c r="J8" s="68"/>
      <c r="K8" s="50"/>
      <c r="L8" s="68"/>
      <c r="M8" s="68"/>
      <c r="N8" s="51"/>
      <c r="O8" s="68"/>
      <c r="P8" s="52"/>
      <c r="Q8" s="233"/>
      <c r="R8" s="130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94"/>
    </row>
    <row r="9" spans="1:30" ht="20.149999999999999" customHeight="1" x14ac:dyDescent="0.35">
      <c r="A9" s="254" t="s">
        <v>5</v>
      </c>
      <c r="B9" s="255"/>
      <c r="C9" s="255"/>
      <c r="D9" s="255"/>
      <c r="E9" s="255"/>
      <c r="F9" s="255"/>
      <c r="G9" s="255"/>
      <c r="H9" s="256"/>
      <c r="I9" s="221"/>
      <c r="J9" s="221"/>
      <c r="K9" s="222"/>
      <c r="L9" s="136"/>
      <c r="M9" s="136"/>
      <c r="N9" s="223"/>
      <c r="O9" s="224"/>
      <c r="P9" s="223"/>
      <c r="Q9" s="234"/>
      <c r="R9" s="230">
        <f t="shared" ref="R9:AD9" si="0">SUM(R11:R1457)</f>
        <v>47975259.267050266</v>
      </c>
      <c r="S9" s="230">
        <f t="shared" si="0"/>
        <v>175305.32819999999</v>
      </c>
      <c r="T9" s="230">
        <f t="shared" si="0"/>
        <v>6031022.2895387998</v>
      </c>
      <c r="U9" s="230">
        <f t="shared" si="0"/>
        <v>5241074.4880600004</v>
      </c>
      <c r="V9" s="230">
        <f t="shared" si="0"/>
        <v>5628590.5341713596</v>
      </c>
      <c r="W9" s="230">
        <f t="shared" si="0"/>
        <v>5577488.3969206382</v>
      </c>
      <c r="X9" s="230">
        <f t="shared" si="0"/>
        <v>3860650.9685499985</v>
      </c>
      <c r="Y9" s="230">
        <f t="shared" si="0"/>
        <v>3471266.2094999994</v>
      </c>
      <c r="Z9" s="230">
        <f t="shared" si="0"/>
        <v>3885529.3217414403</v>
      </c>
      <c r="AA9" s="230">
        <f t="shared" si="0"/>
        <v>3512136.2138399999</v>
      </c>
      <c r="AB9" s="230">
        <f t="shared" si="0"/>
        <v>2875540.8305600001</v>
      </c>
      <c r="AC9" s="230">
        <f t="shared" si="0"/>
        <v>2776029.4027920007</v>
      </c>
      <c r="AD9" s="230">
        <f t="shared" si="0"/>
        <v>4943525.2819999997</v>
      </c>
    </row>
    <row r="10" spans="1:30" s="104" customFormat="1" ht="56.25" customHeight="1" x14ac:dyDescent="0.35">
      <c r="A10" s="95" t="s">
        <v>6</v>
      </c>
      <c r="B10" s="95" t="s">
        <v>7</v>
      </c>
      <c r="C10" s="95" t="s">
        <v>8</v>
      </c>
      <c r="D10" s="95" t="s">
        <v>9</v>
      </c>
      <c r="E10" s="95" t="s">
        <v>10</v>
      </c>
      <c r="F10" s="96" t="s">
        <v>11</v>
      </c>
      <c r="G10" s="95" t="s">
        <v>12</v>
      </c>
      <c r="H10" s="97" t="s">
        <v>13</v>
      </c>
      <c r="I10" s="98" t="s">
        <v>14</v>
      </c>
      <c r="J10" s="98" t="s">
        <v>15</v>
      </c>
      <c r="K10" s="98" t="s">
        <v>16</v>
      </c>
      <c r="L10" s="97" t="s">
        <v>17</v>
      </c>
      <c r="M10" s="97" t="s">
        <v>18</v>
      </c>
      <c r="N10" s="97" t="s">
        <v>19</v>
      </c>
      <c r="O10" s="101" t="s">
        <v>20</v>
      </c>
      <c r="P10" s="97" t="s">
        <v>21</v>
      </c>
      <c r="Q10" s="101" t="s">
        <v>22</v>
      </c>
      <c r="R10" s="146" t="s">
        <v>23</v>
      </c>
      <c r="S10" s="146" t="s">
        <v>24</v>
      </c>
      <c r="T10" s="146" t="s">
        <v>25</v>
      </c>
      <c r="U10" s="146" t="s">
        <v>26</v>
      </c>
      <c r="V10" s="146" t="s">
        <v>27</v>
      </c>
      <c r="W10" s="146" t="s">
        <v>28</v>
      </c>
      <c r="X10" s="146" t="s">
        <v>29</v>
      </c>
      <c r="Y10" s="146" t="s">
        <v>30</v>
      </c>
      <c r="Z10" s="146" t="s">
        <v>31</v>
      </c>
      <c r="AA10" s="146" t="s">
        <v>32</v>
      </c>
      <c r="AB10" s="146" t="s">
        <v>33</v>
      </c>
      <c r="AC10" s="146" t="s">
        <v>34</v>
      </c>
      <c r="AD10" s="146" t="s">
        <v>35</v>
      </c>
    </row>
    <row r="11" spans="1:30" ht="12" customHeight="1" x14ac:dyDescent="0.25">
      <c r="A11" s="128" t="s">
        <v>36</v>
      </c>
      <c r="B11" s="15" t="s">
        <v>37</v>
      </c>
      <c r="C11" s="15" t="s">
        <v>37</v>
      </c>
      <c r="D11" s="155" t="s">
        <v>38</v>
      </c>
      <c r="E11" s="156" t="s">
        <v>39</v>
      </c>
      <c r="F11" s="155" t="s">
        <v>38</v>
      </c>
      <c r="G11" s="155" t="s">
        <v>40</v>
      </c>
      <c r="H11" s="157">
        <v>21101</v>
      </c>
      <c r="I11" s="158" t="s">
        <v>46</v>
      </c>
      <c r="J11" s="17" t="str">
        <f>_xlfn.XLOOKUP(K11,XXI___INV_Catalogo_de_Articulo_!B:B,XXI___INV_Catalogo_de_Articulo_!A:A,"NO ENCONTRADO",FALSE)</f>
        <v>21100081-0001</v>
      </c>
      <c r="K11" s="151" t="s">
        <v>189</v>
      </c>
      <c r="L11" s="8" t="s">
        <v>16491</v>
      </c>
      <c r="M11" s="8" t="s">
        <v>16491</v>
      </c>
      <c r="N11" s="152" t="str">
        <f>_xlfn.XLOOKUP('2026 -1'!J11,XXI___INV_Catalogo_de_Articulo_!A:A,XXI___INV_Catalogo_de_Articulo_!C:C,"NO ENCONTRADO",FALSE)</f>
        <v>Pieza</v>
      </c>
      <c r="O11" s="6">
        <v>26</v>
      </c>
      <c r="P11" s="162">
        <v>93.257999999999996</v>
      </c>
      <c r="Q11" s="153" t="s">
        <v>47</v>
      </c>
      <c r="R11" s="162">
        <f t="shared" ref="R11:R74" si="1">SUM(S11:AD11)</f>
        <v>2424.75</v>
      </c>
      <c r="S11" s="162">
        <v>0</v>
      </c>
      <c r="T11" s="162">
        <v>808.25</v>
      </c>
      <c r="U11" s="162">
        <v>0</v>
      </c>
      <c r="V11" s="162">
        <v>0</v>
      </c>
      <c r="W11" s="162">
        <v>808.25</v>
      </c>
      <c r="X11" s="162">
        <v>0</v>
      </c>
      <c r="Y11" s="162">
        <v>0</v>
      </c>
      <c r="Z11" s="162">
        <v>808.25</v>
      </c>
      <c r="AA11" s="162">
        <v>0</v>
      </c>
      <c r="AB11" s="162">
        <v>0</v>
      </c>
      <c r="AC11" s="162">
        <v>0</v>
      </c>
      <c r="AD11" s="162">
        <v>0</v>
      </c>
    </row>
    <row r="12" spans="1:30" ht="12" customHeight="1" x14ac:dyDescent="0.25">
      <c r="A12" s="128" t="s">
        <v>36</v>
      </c>
      <c r="B12" s="15" t="s">
        <v>37</v>
      </c>
      <c r="C12" s="15" t="s">
        <v>37</v>
      </c>
      <c r="D12" s="155" t="s">
        <v>38</v>
      </c>
      <c r="E12" s="156" t="s">
        <v>39</v>
      </c>
      <c r="F12" s="155" t="s">
        <v>38</v>
      </c>
      <c r="G12" s="155" t="s">
        <v>40</v>
      </c>
      <c r="H12" s="157">
        <v>21101</v>
      </c>
      <c r="I12" s="158" t="s">
        <v>46</v>
      </c>
      <c r="J12" s="17" t="str">
        <f>_xlfn.XLOOKUP(K12,XXI___INV_Catalogo_de_Articulo_!B:B,XXI___INV_Catalogo_de_Articulo_!A:A,"NO ENCONTRADO",FALSE)</f>
        <v>21100081-0002</v>
      </c>
      <c r="K12" s="151" t="s">
        <v>42</v>
      </c>
      <c r="L12" s="8" t="s">
        <v>16491</v>
      </c>
      <c r="M12" s="8" t="s">
        <v>16491</v>
      </c>
      <c r="N12" s="152" t="str">
        <f>_xlfn.XLOOKUP('2026 -1'!J12,XXI___INV_Catalogo_de_Articulo_!A:A,XXI___INV_Catalogo_de_Articulo_!C:C,"NO ENCONTRADO",FALSE)</f>
        <v>BLOC</v>
      </c>
      <c r="O12" s="6">
        <v>120</v>
      </c>
      <c r="P12" s="162">
        <v>11.232408</v>
      </c>
      <c r="Q12" s="154" t="s">
        <v>47</v>
      </c>
      <c r="R12" s="162">
        <f t="shared" si="1"/>
        <v>1347.88896</v>
      </c>
      <c r="S12" s="162">
        <v>0</v>
      </c>
      <c r="T12" s="162">
        <v>449.29631999999998</v>
      </c>
      <c r="U12" s="162">
        <v>0</v>
      </c>
      <c r="V12" s="162">
        <v>0</v>
      </c>
      <c r="W12" s="162">
        <v>449.29631999999998</v>
      </c>
      <c r="X12" s="162">
        <v>0</v>
      </c>
      <c r="Y12" s="162">
        <v>0</v>
      </c>
      <c r="Z12" s="162">
        <v>449.29631999999998</v>
      </c>
      <c r="AA12" s="162">
        <v>0</v>
      </c>
      <c r="AB12" s="162">
        <v>0</v>
      </c>
      <c r="AC12" s="162">
        <v>0</v>
      </c>
      <c r="AD12" s="162">
        <v>0</v>
      </c>
    </row>
    <row r="13" spans="1:30" ht="12" customHeight="1" x14ac:dyDescent="0.25">
      <c r="A13" s="128" t="s">
        <v>36</v>
      </c>
      <c r="B13" s="15" t="s">
        <v>37</v>
      </c>
      <c r="C13" s="15" t="s">
        <v>37</v>
      </c>
      <c r="D13" s="155" t="s">
        <v>38</v>
      </c>
      <c r="E13" s="156" t="s">
        <v>39</v>
      </c>
      <c r="F13" s="155" t="s">
        <v>38</v>
      </c>
      <c r="G13" s="155" t="s">
        <v>40</v>
      </c>
      <c r="H13" s="157">
        <v>21101</v>
      </c>
      <c r="I13" s="158" t="s">
        <v>46</v>
      </c>
      <c r="J13" s="17" t="str">
        <f>_xlfn.XLOOKUP(K13,XXI___INV_Catalogo_de_Articulo_!B:B,XXI___INV_Catalogo_de_Articulo_!A:A,"NO ENCONTRADO",FALSE)</f>
        <v>21100041-0007</v>
      </c>
      <c r="K13" s="151" t="s">
        <v>16261</v>
      </c>
      <c r="L13" s="8" t="s">
        <v>16491</v>
      </c>
      <c r="M13" s="8" t="s">
        <v>16491</v>
      </c>
      <c r="N13" s="152" t="str">
        <f>_xlfn.XLOOKUP('2026 -1'!J13,XXI___INV_Catalogo_de_Articulo_!A:A,XXI___INV_Catalogo_de_Articulo_!C:C,"NO ENCONTRADO",FALSE)</f>
        <v>BLOC</v>
      </c>
      <c r="O13" s="6">
        <v>21</v>
      </c>
      <c r="P13" s="162">
        <v>22.817124</v>
      </c>
      <c r="Q13" s="154" t="s">
        <v>47</v>
      </c>
      <c r="R13" s="162">
        <f t="shared" si="1"/>
        <v>479.15960399999994</v>
      </c>
      <c r="S13" s="162">
        <v>0</v>
      </c>
      <c r="T13" s="162">
        <v>159.71986799999999</v>
      </c>
      <c r="U13" s="162">
        <v>0</v>
      </c>
      <c r="V13" s="162">
        <v>0</v>
      </c>
      <c r="W13" s="162">
        <v>159.71986799999999</v>
      </c>
      <c r="X13" s="162">
        <v>0</v>
      </c>
      <c r="Y13" s="162">
        <v>0</v>
      </c>
      <c r="Z13" s="162">
        <v>159.71986799999999</v>
      </c>
      <c r="AA13" s="162">
        <v>0</v>
      </c>
      <c r="AB13" s="162">
        <v>0</v>
      </c>
      <c r="AC13" s="162">
        <v>0</v>
      </c>
      <c r="AD13" s="162">
        <v>0</v>
      </c>
    </row>
    <row r="14" spans="1:30" ht="12" customHeight="1" x14ac:dyDescent="0.25">
      <c r="A14" s="128" t="s">
        <v>36</v>
      </c>
      <c r="B14" s="15" t="s">
        <v>37</v>
      </c>
      <c r="C14" s="15" t="s">
        <v>37</v>
      </c>
      <c r="D14" s="155" t="s">
        <v>38</v>
      </c>
      <c r="E14" s="156" t="s">
        <v>39</v>
      </c>
      <c r="F14" s="155" t="s">
        <v>38</v>
      </c>
      <c r="G14" s="155" t="s">
        <v>40</v>
      </c>
      <c r="H14" s="157">
        <v>21101</v>
      </c>
      <c r="I14" s="158" t="s">
        <v>46</v>
      </c>
      <c r="J14" s="17" t="str">
        <f>_xlfn.XLOOKUP(K14,XXI___INV_Catalogo_de_Articulo_!B:B,XXI___INV_Catalogo_de_Articulo_!A:A,"NO ENCONTRADO",FALSE)</f>
        <v>21100013-0003</v>
      </c>
      <c r="K14" s="151" t="s">
        <v>2692</v>
      </c>
      <c r="L14" s="8" t="s">
        <v>16491</v>
      </c>
      <c r="M14" s="8" t="s">
        <v>16491</v>
      </c>
      <c r="N14" s="152" t="str">
        <f>_xlfn.XLOOKUP('2026 -1'!J14,XXI___INV_Catalogo_de_Articulo_!A:A,XXI___INV_Catalogo_de_Articulo_!C:C,"NO ENCONTRADO",FALSE)</f>
        <v>Pieza</v>
      </c>
      <c r="O14" s="6">
        <v>7</v>
      </c>
      <c r="P14" s="162">
        <v>17.563589999999998</v>
      </c>
      <c r="Q14" s="154" t="s">
        <v>47</v>
      </c>
      <c r="R14" s="162">
        <f t="shared" si="1"/>
        <v>122.94512999999998</v>
      </c>
      <c r="S14" s="162">
        <v>0</v>
      </c>
      <c r="T14" s="162">
        <v>17.563589999999998</v>
      </c>
      <c r="U14" s="162">
        <v>0</v>
      </c>
      <c r="V14" s="162">
        <v>0</v>
      </c>
      <c r="W14" s="162">
        <v>52.690769999999993</v>
      </c>
      <c r="X14" s="162">
        <v>0</v>
      </c>
      <c r="Y14" s="162">
        <v>0</v>
      </c>
      <c r="Z14" s="162">
        <v>52.690769999999993</v>
      </c>
      <c r="AA14" s="162">
        <v>0</v>
      </c>
      <c r="AB14" s="162">
        <v>0</v>
      </c>
      <c r="AC14" s="162">
        <v>0</v>
      </c>
      <c r="AD14" s="162">
        <v>0</v>
      </c>
    </row>
    <row r="15" spans="1:30" ht="12" customHeight="1" x14ac:dyDescent="0.25">
      <c r="A15" s="128" t="s">
        <v>36</v>
      </c>
      <c r="B15" s="15" t="s">
        <v>37</v>
      </c>
      <c r="C15" s="15" t="s">
        <v>37</v>
      </c>
      <c r="D15" s="155" t="s">
        <v>38</v>
      </c>
      <c r="E15" s="156" t="s">
        <v>39</v>
      </c>
      <c r="F15" s="155" t="s">
        <v>38</v>
      </c>
      <c r="G15" s="155" t="s">
        <v>40</v>
      </c>
      <c r="H15" s="157">
        <v>21101</v>
      </c>
      <c r="I15" s="158" t="s">
        <v>46</v>
      </c>
      <c r="J15" s="17" t="str">
        <f>_xlfn.XLOOKUP(K15,XXI___INV_Catalogo_de_Articulo_!B:B,XXI___INV_Catalogo_de_Articulo_!A:A,"NO ENCONTRADO",FALSE)</f>
        <v>21100013-0004</v>
      </c>
      <c r="K15" s="151" t="s">
        <v>2445</v>
      </c>
      <c r="L15" s="8" t="s">
        <v>16491</v>
      </c>
      <c r="M15" s="8" t="s">
        <v>16491</v>
      </c>
      <c r="N15" s="152" t="str">
        <f>_xlfn.XLOOKUP('2026 -1'!J15,XXI___INV_Catalogo_de_Articulo_!A:A,XXI___INV_Catalogo_de_Articulo_!C:C,"NO ENCONTRADO",FALSE)</f>
        <v>Pieza</v>
      </c>
      <c r="O15" s="6">
        <v>45</v>
      </c>
      <c r="P15" s="162">
        <v>45.737867999999999</v>
      </c>
      <c r="Q15" s="154" t="s">
        <v>47</v>
      </c>
      <c r="R15" s="162">
        <f t="shared" si="1"/>
        <v>2058.20406</v>
      </c>
      <c r="S15" s="162">
        <v>0</v>
      </c>
      <c r="T15" s="162">
        <v>686.06801999999993</v>
      </c>
      <c r="U15" s="162">
        <v>0</v>
      </c>
      <c r="V15" s="162">
        <v>0</v>
      </c>
      <c r="W15" s="162">
        <v>686.06801999999993</v>
      </c>
      <c r="X15" s="162">
        <v>0</v>
      </c>
      <c r="Y15" s="162">
        <v>0</v>
      </c>
      <c r="Z15" s="162">
        <v>686.06801999999993</v>
      </c>
      <c r="AA15" s="162">
        <v>0</v>
      </c>
      <c r="AB15" s="162">
        <v>0</v>
      </c>
      <c r="AC15" s="162">
        <v>0</v>
      </c>
      <c r="AD15" s="162">
        <v>0</v>
      </c>
    </row>
    <row r="16" spans="1:30" ht="12" customHeight="1" x14ac:dyDescent="0.25">
      <c r="A16" s="128" t="s">
        <v>36</v>
      </c>
      <c r="B16" s="15" t="s">
        <v>37</v>
      </c>
      <c r="C16" s="15" t="s">
        <v>37</v>
      </c>
      <c r="D16" s="155" t="s">
        <v>38</v>
      </c>
      <c r="E16" s="156" t="s">
        <v>39</v>
      </c>
      <c r="F16" s="155" t="s">
        <v>38</v>
      </c>
      <c r="G16" s="155" t="s">
        <v>40</v>
      </c>
      <c r="H16" s="157">
        <v>21101</v>
      </c>
      <c r="I16" s="158" t="s">
        <v>46</v>
      </c>
      <c r="J16" s="17" t="str">
        <f>_xlfn.XLOOKUP(K16,XXI___INV_Catalogo_de_Articulo_!B:B,XXI___INV_Catalogo_de_Articulo_!A:A,"NO ENCONTRADO",FALSE)</f>
        <v>21100013-0005</v>
      </c>
      <c r="K16" s="151" t="s">
        <v>16256</v>
      </c>
      <c r="L16" s="8" t="s">
        <v>16491</v>
      </c>
      <c r="M16" s="8" t="s">
        <v>16491</v>
      </c>
      <c r="N16" s="152" t="str">
        <f>_xlfn.XLOOKUP('2026 -1'!J16,XXI___INV_Catalogo_de_Articulo_!A:A,XXI___INV_Catalogo_de_Articulo_!C:C,"NO ENCONTRADO",FALSE)</f>
        <v>Pieza</v>
      </c>
      <c r="O16" s="6">
        <v>177</v>
      </c>
      <c r="P16" s="162">
        <v>48.017508000000007</v>
      </c>
      <c r="Q16" s="154" t="s">
        <v>47</v>
      </c>
      <c r="R16" s="162">
        <f t="shared" si="1"/>
        <v>8499.0989160000008</v>
      </c>
      <c r="S16" s="162">
        <v>0</v>
      </c>
      <c r="T16" s="162">
        <v>2833.0329720000004</v>
      </c>
      <c r="U16" s="162">
        <v>0</v>
      </c>
      <c r="V16" s="162">
        <v>0</v>
      </c>
      <c r="W16" s="162">
        <v>2833.0329720000004</v>
      </c>
      <c r="X16" s="162">
        <v>0</v>
      </c>
      <c r="Y16" s="162">
        <v>0</v>
      </c>
      <c r="Z16" s="162">
        <v>2833.0329720000004</v>
      </c>
      <c r="AA16" s="162">
        <v>0</v>
      </c>
      <c r="AB16" s="162">
        <v>0</v>
      </c>
      <c r="AC16" s="162">
        <v>0</v>
      </c>
      <c r="AD16" s="162">
        <v>0</v>
      </c>
    </row>
    <row r="17" spans="1:30" ht="12" customHeight="1" x14ac:dyDescent="0.25">
      <c r="A17" s="128" t="s">
        <v>36</v>
      </c>
      <c r="B17" s="15" t="s">
        <v>37</v>
      </c>
      <c r="C17" s="15" t="s">
        <v>37</v>
      </c>
      <c r="D17" s="155" t="s">
        <v>38</v>
      </c>
      <c r="E17" s="156" t="s">
        <v>39</v>
      </c>
      <c r="F17" s="155" t="s">
        <v>38</v>
      </c>
      <c r="G17" s="155" t="s">
        <v>40</v>
      </c>
      <c r="H17" s="157">
        <v>21101</v>
      </c>
      <c r="I17" s="158" t="s">
        <v>46</v>
      </c>
      <c r="J17" s="17" t="str">
        <f>_xlfn.XLOOKUP(K17,XXI___INV_Catalogo_de_Articulo_!B:B,XXI___INV_Catalogo_de_Articulo_!A:A,"NO ENCONTRADO",FALSE)</f>
        <v>21100013-0006</v>
      </c>
      <c r="K17" s="151" t="s">
        <v>16257</v>
      </c>
      <c r="L17" s="8" t="s">
        <v>16491</v>
      </c>
      <c r="M17" s="8" t="s">
        <v>16491</v>
      </c>
      <c r="N17" s="152" t="str">
        <f>_xlfn.XLOOKUP('2026 -1'!J17,XXI___INV_Catalogo_de_Articulo_!A:A,XXI___INV_Catalogo_de_Articulo_!C:C,"NO ENCONTRADO",FALSE)</f>
        <v>Pieza</v>
      </c>
      <c r="O17" s="6">
        <v>19</v>
      </c>
      <c r="P17" s="162">
        <v>45.737867999999999</v>
      </c>
      <c r="Q17" s="154" t="s">
        <v>47</v>
      </c>
      <c r="R17" s="162">
        <f t="shared" si="1"/>
        <v>869.01949200000013</v>
      </c>
      <c r="S17" s="162">
        <v>0</v>
      </c>
      <c r="T17" s="162">
        <v>274.42720800000001</v>
      </c>
      <c r="U17" s="162">
        <v>0</v>
      </c>
      <c r="V17" s="162">
        <v>0</v>
      </c>
      <c r="W17" s="162">
        <v>320.165076</v>
      </c>
      <c r="X17" s="162">
        <v>0</v>
      </c>
      <c r="Y17" s="162">
        <v>0</v>
      </c>
      <c r="Z17" s="162">
        <v>274.42720800000001</v>
      </c>
      <c r="AA17" s="162">
        <v>0</v>
      </c>
      <c r="AB17" s="162">
        <v>0</v>
      </c>
      <c r="AC17" s="162">
        <v>0</v>
      </c>
      <c r="AD17" s="162">
        <v>0</v>
      </c>
    </row>
    <row r="18" spans="1:30" ht="12" customHeight="1" x14ac:dyDescent="0.25">
      <c r="A18" s="128" t="s">
        <v>36</v>
      </c>
      <c r="B18" s="15" t="s">
        <v>37</v>
      </c>
      <c r="C18" s="15" t="s">
        <v>37</v>
      </c>
      <c r="D18" s="155" t="s">
        <v>38</v>
      </c>
      <c r="E18" s="156" t="s">
        <v>39</v>
      </c>
      <c r="F18" s="155" t="s">
        <v>38</v>
      </c>
      <c r="G18" s="155" t="s">
        <v>40</v>
      </c>
      <c r="H18" s="157">
        <v>21101</v>
      </c>
      <c r="I18" s="158" t="s">
        <v>46</v>
      </c>
      <c r="J18" s="17" t="str">
        <f>_xlfn.XLOOKUP(K18,XXI___INV_Catalogo_de_Articulo_!B:B,XXI___INV_Catalogo_de_Articulo_!A:A,"NO ENCONTRADO",FALSE)</f>
        <v>21101001-0294</v>
      </c>
      <c r="K18" s="151" t="s">
        <v>48</v>
      </c>
      <c r="L18" s="8" t="s">
        <v>16491</v>
      </c>
      <c r="M18" s="8" t="s">
        <v>16491</v>
      </c>
      <c r="N18" s="152" t="str">
        <f>_xlfn.XLOOKUP('2026 -1'!J18,XXI___INV_Catalogo_de_Articulo_!A:A,XXI___INV_Catalogo_de_Articulo_!C:C,"NO ENCONTRADO",FALSE)</f>
        <v>Pieza</v>
      </c>
      <c r="O18" s="6">
        <v>21</v>
      </c>
      <c r="P18" s="162">
        <v>74.865449999999996</v>
      </c>
      <c r="Q18" s="154" t="s">
        <v>47</v>
      </c>
      <c r="R18" s="162">
        <f t="shared" si="1"/>
        <v>1572.17445</v>
      </c>
      <c r="S18" s="162">
        <v>0</v>
      </c>
      <c r="T18" s="162">
        <v>524.05814999999996</v>
      </c>
      <c r="U18" s="162">
        <v>0</v>
      </c>
      <c r="V18" s="162">
        <v>0</v>
      </c>
      <c r="W18" s="162">
        <v>524.05814999999996</v>
      </c>
      <c r="X18" s="162">
        <v>0</v>
      </c>
      <c r="Y18" s="162">
        <v>0</v>
      </c>
      <c r="Z18" s="162">
        <v>524.05814999999996</v>
      </c>
      <c r="AA18" s="162">
        <v>0</v>
      </c>
      <c r="AB18" s="162">
        <v>0</v>
      </c>
      <c r="AC18" s="162">
        <v>0</v>
      </c>
      <c r="AD18" s="162">
        <v>0</v>
      </c>
    </row>
    <row r="19" spans="1:30" ht="12" customHeight="1" x14ac:dyDescent="0.25">
      <c r="A19" s="128" t="s">
        <v>36</v>
      </c>
      <c r="B19" s="15" t="s">
        <v>37</v>
      </c>
      <c r="C19" s="15" t="s">
        <v>37</v>
      </c>
      <c r="D19" s="155" t="s">
        <v>38</v>
      </c>
      <c r="E19" s="156" t="s">
        <v>39</v>
      </c>
      <c r="F19" s="155" t="s">
        <v>38</v>
      </c>
      <c r="G19" s="155" t="s">
        <v>40</v>
      </c>
      <c r="H19" s="157">
        <v>21101</v>
      </c>
      <c r="I19" s="158" t="s">
        <v>46</v>
      </c>
      <c r="J19" s="17" t="str">
        <f>_xlfn.XLOOKUP(K19,XXI___INV_Catalogo_de_Articulo_!B:B,XXI___INV_Catalogo_de_Articulo_!A:A,"NO ENCONTRADO",FALSE)</f>
        <v>21100017-0003</v>
      </c>
      <c r="K19" s="151" t="s">
        <v>49</v>
      </c>
      <c r="L19" s="8" t="s">
        <v>16491</v>
      </c>
      <c r="M19" s="8" t="s">
        <v>16491</v>
      </c>
      <c r="N19" s="152" t="str">
        <f>_xlfn.XLOOKUP('2026 -1'!J19,XXI___INV_Catalogo_de_Articulo_!A:A,XXI___INV_Catalogo_de_Articulo_!C:C,"NO ENCONTRADO",FALSE)</f>
        <v>Pieza</v>
      </c>
      <c r="O19" s="6">
        <v>108</v>
      </c>
      <c r="P19" s="162">
        <v>132.612876</v>
      </c>
      <c r="Q19" s="154" t="s">
        <v>47</v>
      </c>
      <c r="R19" s="162">
        <f t="shared" si="1"/>
        <v>14322.190607999999</v>
      </c>
      <c r="S19" s="162">
        <v>0</v>
      </c>
      <c r="T19" s="162">
        <v>4774.0635359999997</v>
      </c>
      <c r="U19" s="162">
        <v>0</v>
      </c>
      <c r="V19" s="162">
        <v>0</v>
      </c>
      <c r="W19" s="162">
        <v>4774.0635359999997</v>
      </c>
      <c r="X19" s="162">
        <v>0</v>
      </c>
      <c r="Y19" s="162">
        <v>0</v>
      </c>
      <c r="Z19" s="162">
        <v>4774.0635359999997</v>
      </c>
      <c r="AA19" s="162">
        <v>0</v>
      </c>
      <c r="AB19" s="162">
        <v>0</v>
      </c>
      <c r="AC19" s="162">
        <v>0</v>
      </c>
      <c r="AD19" s="162">
        <v>0</v>
      </c>
    </row>
    <row r="20" spans="1:30" ht="12" customHeight="1" x14ac:dyDescent="0.25">
      <c r="A20" s="128" t="s">
        <v>36</v>
      </c>
      <c r="B20" s="15" t="s">
        <v>37</v>
      </c>
      <c r="C20" s="15" t="s">
        <v>37</v>
      </c>
      <c r="D20" s="155" t="s">
        <v>38</v>
      </c>
      <c r="E20" s="156" t="s">
        <v>39</v>
      </c>
      <c r="F20" s="155" t="s">
        <v>38</v>
      </c>
      <c r="G20" s="155" t="s">
        <v>40</v>
      </c>
      <c r="H20" s="157">
        <v>21101</v>
      </c>
      <c r="I20" s="158" t="s">
        <v>46</v>
      </c>
      <c r="J20" s="17" t="str">
        <f>_xlfn.XLOOKUP(K20,XXI___INV_Catalogo_de_Articulo_!B:B,XXI___INV_Catalogo_de_Articulo_!A:A,"NO ENCONTRADO",FALSE)</f>
        <v>21100022-0014</v>
      </c>
      <c r="K20" s="151" t="s">
        <v>50</v>
      </c>
      <c r="L20" s="8" t="s">
        <v>16491</v>
      </c>
      <c r="M20" s="8" t="s">
        <v>16491</v>
      </c>
      <c r="N20" s="152" t="str">
        <f>_xlfn.XLOOKUP('2026 -1'!J20,XXI___INV_Catalogo_de_Articulo_!A:A,XXI___INV_Catalogo_de_Articulo_!C:C,"NO ENCONTRADO",FALSE)</f>
        <v>Pieza</v>
      </c>
      <c r="O20" s="6">
        <v>35</v>
      </c>
      <c r="P20" s="162">
        <v>103.82724</v>
      </c>
      <c r="Q20" s="154" t="s">
        <v>47</v>
      </c>
      <c r="R20" s="162">
        <f t="shared" si="1"/>
        <v>3633.9534000000003</v>
      </c>
      <c r="S20" s="162">
        <v>0</v>
      </c>
      <c r="T20" s="162">
        <v>1142.0996400000001</v>
      </c>
      <c r="U20" s="162">
        <v>0</v>
      </c>
      <c r="V20" s="162">
        <v>0</v>
      </c>
      <c r="W20" s="162">
        <v>1245.92688</v>
      </c>
      <c r="X20" s="162">
        <v>0</v>
      </c>
      <c r="Y20" s="162">
        <v>0</v>
      </c>
      <c r="Z20" s="162">
        <v>1245.92688</v>
      </c>
      <c r="AA20" s="162">
        <v>0</v>
      </c>
      <c r="AB20" s="162">
        <v>0</v>
      </c>
      <c r="AC20" s="162">
        <v>0</v>
      </c>
      <c r="AD20" s="162">
        <v>0</v>
      </c>
    </row>
    <row r="21" spans="1:30" ht="12" customHeight="1" x14ac:dyDescent="0.25">
      <c r="A21" s="128" t="s">
        <v>36</v>
      </c>
      <c r="B21" s="15" t="s">
        <v>37</v>
      </c>
      <c r="C21" s="15" t="s">
        <v>37</v>
      </c>
      <c r="D21" s="155" t="s">
        <v>38</v>
      </c>
      <c r="E21" s="156" t="s">
        <v>39</v>
      </c>
      <c r="F21" s="155" t="s">
        <v>38</v>
      </c>
      <c r="G21" s="155" t="s">
        <v>40</v>
      </c>
      <c r="H21" s="157">
        <v>21101</v>
      </c>
      <c r="I21" s="158" t="s">
        <v>46</v>
      </c>
      <c r="J21" s="17" t="str">
        <f>_xlfn.XLOOKUP(K21,XXI___INV_Catalogo_de_Articulo_!B:B,XXI___INV_Catalogo_de_Articulo_!A:A,"NO ENCONTRADO",FALSE)</f>
        <v>21100022-0019</v>
      </c>
      <c r="K21" s="151" t="s">
        <v>51</v>
      </c>
      <c r="L21" s="8" t="s">
        <v>16491</v>
      </c>
      <c r="M21" s="8" t="s">
        <v>16491</v>
      </c>
      <c r="N21" s="152" t="str">
        <f>_xlfn.XLOOKUP('2026 -1'!J21,XXI___INV_Catalogo_de_Articulo_!A:A,XXI___INV_Catalogo_de_Articulo_!C:C,"NO ENCONTRADO",FALSE)</f>
        <v>Pieza</v>
      </c>
      <c r="O21" s="6">
        <v>3</v>
      </c>
      <c r="P21" s="162">
        <v>72.710154000000003</v>
      </c>
      <c r="Q21" s="154" t="s">
        <v>47</v>
      </c>
      <c r="R21" s="162">
        <f t="shared" si="1"/>
        <v>218.13046200000002</v>
      </c>
      <c r="S21" s="162">
        <v>0</v>
      </c>
      <c r="T21" s="162">
        <v>72.710154000000003</v>
      </c>
      <c r="U21" s="162">
        <v>0</v>
      </c>
      <c r="V21" s="162">
        <v>0</v>
      </c>
      <c r="W21" s="162">
        <v>72.710154000000003</v>
      </c>
      <c r="X21" s="162">
        <v>0</v>
      </c>
      <c r="Y21" s="162">
        <v>0</v>
      </c>
      <c r="Z21" s="162">
        <v>72.710154000000003</v>
      </c>
      <c r="AA21" s="162">
        <v>0</v>
      </c>
      <c r="AB21" s="162">
        <v>0</v>
      </c>
      <c r="AC21" s="162">
        <v>0</v>
      </c>
      <c r="AD21" s="162">
        <v>0</v>
      </c>
    </row>
    <row r="22" spans="1:30" ht="12" customHeight="1" x14ac:dyDescent="0.25">
      <c r="A22" s="128" t="s">
        <v>36</v>
      </c>
      <c r="B22" s="15" t="s">
        <v>37</v>
      </c>
      <c r="C22" s="15" t="s">
        <v>37</v>
      </c>
      <c r="D22" s="155" t="s">
        <v>38</v>
      </c>
      <c r="E22" s="156" t="s">
        <v>39</v>
      </c>
      <c r="F22" s="155" t="s">
        <v>38</v>
      </c>
      <c r="G22" s="155" t="s">
        <v>40</v>
      </c>
      <c r="H22" s="157">
        <v>21101</v>
      </c>
      <c r="I22" s="158" t="s">
        <v>46</v>
      </c>
      <c r="J22" s="17" t="str">
        <f>_xlfn.XLOOKUP(K22,XXI___INV_Catalogo_de_Articulo_!B:B,XXI___INV_Catalogo_de_Articulo_!A:A,"NO ENCONTRADO",FALSE)</f>
        <v>21100053-0003</v>
      </c>
      <c r="K22" s="151" t="s">
        <v>16276</v>
      </c>
      <c r="L22" s="8" t="s">
        <v>16491</v>
      </c>
      <c r="M22" s="8" t="s">
        <v>16491</v>
      </c>
      <c r="N22" s="152" t="str">
        <f>_xlfn.XLOOKUP('2026 -1'!J22,XXI___INV_Catalogo_de_Articulo_!A:A,XXI___INV_Catalogo_de_Articulo_!C:C,"NO ENCONTRADO",FALSE)</f>
        <v>Pieza</v>
      </c>
      <c r="O22" s="6">
        <v>9</v>
      </c>
      <c r="P22" s="162">
        <v>28.143191999999999</v>
      </c>
      <c r="Q22" s="154" t="s">
        <v>47</v>
      </c>
      <c r="R22" s="162">
        <f t="shared" si="1"/>
        <v>253.28872799999999</v>
      </c>
      <c r="S22" s="162">
        <v>0</v>
      </c>
      <c r="T22" s="162">
        <v>84.429575999999997</v>
      </c>
      <c r="U22" s="162">
        <v>0</v>
      </c>
      <c r="V22" s="162">
        <v>0</v>
      </c>
      <c r="W22" s="162">
        <v>84.429575999999997</v>
      </c>
      <c r="X22" s="162">
        <v>0</v>
      </c>
      <c r="Y22" s="162">
        <v>0</v>
      </c>
      <c r="Z22" s="162">
        <v>84.429575999999997</v>
      </c>
      <c r="AA22" s="162">
        <v>0</v>
      </c>
      <c r="AB22" s="162">
        <v>0</v>
      </c>
      <c r="AC22" s="162">
        <v>0</v>
      </c>
      <c r="AD22" s="162">
        <v>0</v>
      </c>
    </row>
    <row r="23" spans="1:30" ht="12" customHeight="1" x14ac:dyDescent="0.25">
      <c r="A23" s="128" t="s">
        <v>36</v>
      </c>
      <c r="B23" s="15" t="s">
        <v>37</v>
      </c>
      <c r="C23" s="15" t="s">
        <v>37</v>
      </c>
      <c r="D23" s="155" t="s">
        <v>38</v>
      </c>
      <c r="E23" s="156" t="s">
        <v>39</v>
      </c>
      <c r="F23" s="155" t="s">
        <v>38</v>
      </c>
      <c r="G23" s="155" t="s">
        <v>40</v>
      </c>
      <c r="H23" s="157">
        <v>21101</v>
      </c>
      <c r="I23" s="158" t="s">
        <v>46</v>
      </c>
      <c r="J23" s="17" t="str">
        <f>_xlfn.XLOOKUP(K23,XXI___INV_Catalogo_de_Articulo_!B:B,XXI___INV_Catalogo_de_Articulo_!A:A,"NO ENCONTRADO",FALSE)</f>
        <v>21100031-0001</v>
      </c>
      <c r="K23" s="151" t="s">
        <v>52</v>
      </c>
      <c r="L23" s="8" t="s">
        <v>16491</v>
      </c>
      <c r="M23" s="8" t="s">
        <v>16491</v>
      </c>
      <c r="N23" s="152" t="str">
        <f>_xlfn.XLOOKUP('2026 -1'!J23,XXI___INV_Catalogo_de_Articulo_!A:A,XXI___INV_Catalogo_de_Articulo_!C:C,"NO ENCONTRADO",FALSE)</f>
        <v>Pieza</v>
      </c>
      <c r="O23" s="6">
        <v>5</v>
      </c>
      <c r="P23" s="162">
        <v>254.33528999999999</v>
      </c>
      <c r="Q23" s="154" t="s">
        <v>47</v>
      </c>
      <c r="R23" s="162">
        <f t="shared" si="1"/>
        <v>1271.6764499999999</v>
      </c>
      <c r="S23" s="162">
        <v>0</v>
      </c>
      <c r="T23" s="162">
        <v>508.67057999999997</v>
      </c>
      <c r="U23" s="162">
        <v>0</v>
      </c>
      <c r="V23" s="162">
        <v>0</v>
      </c>
      <c r="W23" s="162">
        <v>254.33528999999999</v>
      </c>
      <c r="X23" s="162">
        <v>0</v>
      </c>
      <c r="Y23" s="162">
        <v>0</v>
      </c>
      <c r="Z23" s="162">
        <v>508.67057999999997</v>
      </c>
      <c r="AA23" s="162">
        <v>0</v>
      </c>
      <c r="AB23" s="162">
        <v>0</v>
      </c>
      <c r="AC23" s="162">
        <v>0</v>
      </c>
      <c r="AD23" s="162">
        <v>0</v>
      </c>
    </row>
    <row r="24" spans="1:30" ht="12" customHeight="1" x14ac:dyDescent="0.25">
      <c r="A24" s="128" t="s">
        <v>36</v>
      </c>
      <c r="B24" s="15" t="s">
        <v>37</v>
      </c>
      <c r="C24" s="15" t="s">
        <v>37</v>
      </c>
      <c r="D24" s="155" t="s">
        <v>38</v>
      </c>
      <c r="E24" s="156" t="s">
        <v>39</v>
      </c>
      <c r="F24" s="155" t="s">
        <v>38</v>
      </c>
      <c r="G24" s="155" t="s">
        <v>40</v>
      </c>
      <c r="H24" s="157">
        <v>21101</v>
      </c>
      <c r="I24" s="158" t="s">
        <v>46</v>
      </c>
      <c r="J24" s="17" t="str">
        <f>_xlfn.XLOOKUP(K24,XXI___INV_Catalogo_de_Articulo_!B:B,XXI___INV_Catalogo_de_Articulo_!A:A,"NO ENCONTRADO",FALSE)</f>
        <v>21100032-0002</v>
      </c>
      <c r="K24" s="151" t="s">
        <v>53</v>
      </c>
      <c r="L24" s="8" t="s">
        <v>16491</v>
      </c>
      <c r="M24" s="8" t="s">
        <v>16491</v>
      </c>
      <c r="N24" s="152" t="str">
        <f>_xlfn.XLOOKUP('2026 -1'!J24,XXI___INV_Catalogo_de_Articulo_!A:A,XXI___INV_Catalogo_de_Articulo_!C:C,"NO ENCONTRADO",FALSE)</f>
        <v>CAJA</v>
      </c>
      <c r="O24" s="6">
        <v>2</v>
      </c>
      <c r="P24" s="162">
        <v>36.816186000000002</v>
      </c>
      <c r="Q24" s="154" t="s">
        <v>47</v>
      </c>
      <c r="R24" s="162">
        <f t="shared" si="1"/>
        <v>73.632372000000004</v>
      </c>
      <c r="S24" s="162">
        <v>0</v>
      </c>
      <c r="T24" s="162">
        <v>0</v>
      </c>
      <c r="U24" s="162">
        <v>0</v>
      </c>
      <c r="V24" s="162">
        <v>0</v>
      </c>
      <c r="W24" s="162">
        <v>36.816186000000002</v>
      </c>
      <c r="X24" s="162">
        <v>0</v>
      </c>
      <c r="Y24" s="162">
        <v>0</v>
      </c>
      <c r="Z24" s="162">
        <v>36.816186000000002</v>
      </c>
      <c r="AA24" s="162">
        <v>0</v>
      </c>
      <c r="AB24" s="162">
        <v>0</v>
      </c>
      <c r="AC24" s="162">
        <v>0</v>
      </c>
      <c r="AD24" s="162">
        <v>0</v>
      </c>
    </row>
    <row r="25" spans="1:30" ht="12" customHeight="1" x14ac:dyDescent="0.25">
      <c r="A25" s="128" t="s">
        <v>36</v>
      </c>
      <c r="B25" s="15" t="s">
        <v>37</v>
      </c>
      <c r="C25" s="15" t="s">
        <v>37</v>
      </c>
      <c r="D25" s="155" t="s">
        <v>38</v>
      </c>
      <c r="E25" s="156" t="s">
        <v>39</v>
      </c>
      <c r="F25" s="155" t="s">
        <v>38</v>
      </c>
      <c r="G25" s="155" t="s">
        <v>40</v>
      </c>
      <c r="H25" s="157">
        <v>21101</v>
      </c>
      <c r="I25" s="158" t="s">
        <v>46</v>
      </c>
      <c r="J25" s="17" t="str">
        <f>_xlfn.XLOOKUP(K25,XXI___INV_Catalogo_de_Articulo_!B:B,XXI___INV_Catalogo_de_Articulo_!A:A,"NO ENCONTRADO",FALSE)</f>
        <v>21100033-0006</v>
      </c>
      <c r="K25" s="151" t="s">
        <v>54</v>
      </c>
      <c r="L25" s="8" t="s">
        <v>16491</v>
      </c>
      <c r="M25" s="8" t="s">
        <v>16491</v>
      </c>
      <c r="N25" s="152" t="str">
        <f>_xlfn.XLOOKUP('2026 -1'!J25,XXI___INV_Catalogo_de_Articulo_!A:A,XXI___INV_Catalogo_de_Articulo_!C:C,"NO ENCONTRADO",FALSE)</f>
        <v>Pieza</v>
      </c>
      <c r="O25" s="6">
        <v>9</v>
      </c>
      <c r="P25" s="162">
        <v>30.951294000000001</v>
      </c>
      <c r="Q25" s="154" t="s">
        <v>47</v>
      </c>
      <c r="R25" s="162">
        <f t="shared" si="1"/>
        <v>278.561646</v>
      </c>
      <c r="S25" s="162">
        <v>0</v>
      </c>
      <c r="T25" s="162">
        <v>92.853881999999999</v>
      </c>
      <c r="U25" s="162">
        <v>0</v>
      </c>
      <c r="V25" s="162">
        <v>0</v>
      </c>
      <c r="W25" s="162">
        <v>92.853881999999999</v>
      </c>
      <c r="X25" s="162">
        <v>0</v>
      </c>
      <c r="Y25" s="162">
        <v>0</v>
      </c>
      <c r="Z25" s="162">
        <v>92.853881999999999</v>
      </c>
      <c r="AA25" s="162">
        <v>0</v>
      </c>
      <c r="AB25" s="162">
        <v>0</v>
      </c>
      <c r="AC25" s="162">
        <v>0</v>
      </c>
      <c r="AD25" s="162">
        <v>0</v>
      </c>
    </row>
    <row r="26" spans="1:30" ht="12" customHeight="1" x14ac:dyDescent="0.25">
      <c r="A26" s="128" t="s">
        <v>36</v>
      </c>
      <c r="B26" s="15" t="s">
        <v>37</v>
      </c>
      <c r="C26" s="15" t="s">
        <v>37</v>
      </c>
      <c r="D26" s="155" t="s">
        <v>38</v>
      </c>
      <c r="E26" s="156" t="s">
        <v>39</v>
      </c>
      <c r="F26" s="155" t="s">
        <v>38</v>
      </c>
      <c r="G26" s="155" t="s">
        <v>40</v>
      </c>
      <c r="H26" s="157">
        <v>21101</v>
      </c>
      <c r="I26" s="158" t="s">
        <v>46</v>
      </c>
      <c r="J26" s="17" t="str">
        <f>_xlfn.XLOOKUP(K26,XXI___INV_Catalogo_de_Articulo_!B:B,XXI___INV_Catalogo_de_Articulo_!A:A,"NO ENCONTRADO",FALSE)</f>
        <v>21100033-0007</v>
      </c>
      <c r="K26" s="151" t="s">
        <v>55</v>
      </c>
      <c r="L26" s="8" t="s">
        <v>16491</v>
      </c>
      <c r="M26" s="8" t="s">
        <v>16491</v>
      </c>
      <c r="N26" s="152" t="str">
        <f>_xlfn.XLOOKUP('2026 -1'!J26,XXI___INV_Catalogo_de_Articulo_!A:A,XXI___INV_Catalogo_de_Articulo_!C:C,"NO ENCONTRADO",FALSE)</f>
        <v>Pieza</v>
      </c>
      <c r="O26" s="6">
        <v>3</v>
      </c>
      <c r="P26" s="162">
        <v>23.718617999999999</v>
      </c>
      <c r="Q26" s="154" t="s">
        <v>47</v>
      </c>
      <c r="R26" s="162">
        <f t="shared" si="1"/>
        <v>71.155854000000005</v>
      </c>
      <c r="S26" s="162">
        <v>0</v>
      </c>
      <c r="T26" s="162">
        <v>23.718617999999999</v>
      </c>
      <c r="U26" s="162">
        <v>0</v>
      </c>
      <c r="V26" s="162">
        <v>0</v>
      </c>
      <c r="W26" s="162">
        <v>23.718617999999999</v>
      </c>
      <c r="X26" s="162">
        <v>0</v>
      </c>
      <c r="Y26" s="162">
        <v>0</v>
      </c>
      <c r="Z26" s="162">
        <v>23.718617999999999</v>
      </c>
      <c r="AA26" s="162">
        <v>0</v>
      </c>
      <c r="AB26" s="162">
        <v>0</v>
      </c>
      <c r="AC26" s="162">
        <v>0</v>
      </c>
      <c r="AD26" s="162">
        <v>0</v>
      </c>
    </row>
    <row r="27" spans="1:30" ht="12" customHeight="1" x14ac:dyDescent="0.25">
      <c r="A27" s="128" t="s">
        <v>36</v>
      </c>
      <c r="B27" s="15" t="s">
        <v>37</v>
      </c>
      <c r="C27" s="15" t="s">
        <v>37</v>
      </c>
      <c r="D27" s="155" t="s">
        <v>38</v>
      </c>
      <c r="E27" s="156" t="s">
        <v>39</v>
      </c>
      <c r="F27" s="155" t="s">
        <v>38</v>
      </c>
      <c r="G27" s="155" t="s">
        <v>40</v>
      </c>
      <c r="H27" s="157">
        <v>21101</v>
      </c>
      <c r="I27" s="158" t="s">
        <v>46</v>
      </c>
      <c r="J27" s="17" t="str">
        <f>_xlfn.XLOOKUP(K27,XXI___INV_Catalogo_de_Articulo_!B:B,XXI___INV_Catalogo_de_Articulo_!A:A,"NO ENCONTRADO",FALSE)</f>
        <v>21101001-0166</v>
      </c>
      <c r="K27" s="151" t="s">
        <v>56</v>
      </c>
      <c r="L27" s="8" t="s">
        <v>16491</v>
      </c>
      <c r="M27" s="8" t="s">
        <v>16491</v>
      </c>
      <c r="N27" s="152" t="str">
        <f>_xlfn.XLOOKUP('2026 -1'!J27,XXI___INV_Catalogo_de_Articulo_!A:A,XXI___INV_Catalogo_de_Articulo_!C:C,"NO ENCONTRADO",FALSE)</f>
        <v>Pieza</v>
      </c>
      <c r="O27" s="6">
        <v>26</v>
      </c>
      <c r="P27" s="162">
        <v>28.39188</v>
      </c>
      <c r="Q27" s="154" t="s">
        <v>47</v>
      </c>
      <c r="R27" s="162">
        <f t="shared" si="1"/>
        <v>738.18888000000004</v>
      </c>
      <c r="S27" s="162">
        <v>0</v>
      </c>
      <c r="T27" s="162">
        <v>255.52692000000002</v>
      </c>
      <c r="U27" s="162">
        <v>0</v>
      </c>
      <c r="V27" s="162">
        <v>0</v>
      </c>
      <c r="W27" s="162">
        <v>227.13504</v>
      </c>
      <c r="X27" s="162">
        <v>0</v>
      </c>
      <c r="Y27" s="162">
        <v>0</v>
      </c>
      <c r="Z27" s="162">
        <v>255.52692000000002</v>
      </c>
      <c r="AA27" s="162">
        <v>0</v>
      </c>
      <c r="AB27" s="162">
        <v>0</v>
      </c>
      <c r="AC27" s="162">
        <v>0</v>
      </c>
      <c r="AD27" s="162">
        <v>0</v>
      </c>
    </row>
    <row r="28" spans="1:30" ht="12" customHeight="1" x14ac:dyDescent="0.25">
      <c r="A28" s="128" t="s">
        <v>36</v>
      </c>
      <c r="B28" s="15" t="s">
        <v>37</v>
      </c>
      <c r="C28" s="15" t="s">
        <v>37</v>
      </c>
      <c r="D28" s="155" t="s">
        <v>38</v>
      </c>
      <c r="E28" s="156" t="s">
        <v>39</v>
      </c>
      <c r="F28" s="155" t="s">
        <v>38</v>
      </c>
      <c r="G28" s="155" t="s">
        <v>40</v>
      </c>
      <c r="H28" s="157">
        <v>21101</v>
      </c>
      <c r="I28" s="158" t="s">
        <v>46</v>
      </c>
      <c r="J28" s="17" t="str">
        <f>_xlfn.XLOOKUP(K28,XXI___INV_Catalogo_de_Articulo_!B:B,XXI___INV_Catalogo_de_Articulo_!A:A,"NO ENCONTRADO",FALSE)</f>
        <v>21100036-0001</v>
      </c>
      <c r="K28" s="151" t="s">
        <v>16273</v>
      </c>
      <c r="L28" s="8" t="s">
        <v>16491</v>
      </c>
      <c r="M28" s="8" t="s">
        <v>16491</v>
      </c>
      <c r="N28" s="152" t="str">
        <f>_xlfn.XLOOKUP('2026 -1'!J28,XXI___INV_Catalogo_de_Articulo_!A:A,XXI___INV_Catalogo_de_Articulo_!C:C,"NO ENCONTRADO",FALSE)</f>
        <v>CAJA</v>
      </c>
      <c r="O28" s="6">
        <v>42</v>
      </c>
      <c r="P28" s="162">
        <v>7.5124500000000003</v>
      </c>
      <c r="Q28" s="154" t="s">
        <v>47</v>
      </c>
      <c r="R28" s="162">
        <f t="shared" si="1"/>
        <v>315.52289999999999</v>
      </c>
      <c r="S28" s="162">
        <v>0</v>
      </c>
      <c r="T28" s="162">
        <v>105.1743</v>
      </c>
      <c r="U28" s="162">
        <v>0</v>
      </c>
      <c r="V28" s="162">
        <v>0</v>
      </c>
      <c r="W28" s="162">
        <v>105.1743</v>
      </c>
      <c r="X28" s="162">
        <v>0</v>
      </c>
      <c r="Y28" s="162">
        <v>0</v>
      </c>
      <c r="Z28" s="162">
        <v>105.1743</v>
      </c>
      <c r="AA28" s="162">
        <v>0</v>
      </c>
      <c r="AB28" s="162">
        <v>0</v>
      </c>
      <c r="AC28" s="162">
        <v>0</v>
      </c>
      <c r="AD28" s="162">
        <v>0</v>
      </c>
    </row>
    <row r="29" spans="1:30" ht="12" customHeight="1" x14ac:dyDescent="0.25">
      <c r="A29" s="128" t="s">
        <v>36</v>
      </c>
      <c r="B29" s="15" t="s">
        <v>37</v>
      </c>
      <c r="C29" s="15" t="s">
        <v>37</v>
      </c>
      <c r="D29" s="155" t="s">
        <v>38</v>
      </c>
      <c r="E29" s="156" t="s">
        <v>39</v>
      </c>
      <c r="F29" s="155" t="s">
        <v>38</v>
      </c>
      <c r="G29" s="155" t="s">
        <v>40</v>
      </c>
      <c r="H29" s="157">
        <v>21101</v>
      </c>
      <c r="I29" s="158" t="s">
        <v>46</v>
      </c>
      <c r="J29" s="17" t="str">
        <f>_xlfn.XLOOKUP(K29,XXI___INV_Catalogo_de_Articulo_!B:B,XXI___INV_Catalogo_de_Articulo_!A:A,"NO ENCONTRADO",FALSE)</f>
        <v>21100036-0002</v>
      </c>
      <c r="K29" s="151" t="s">
        <v>16270</v>
      </c>
      <c r="L29" s="8" t="s">
        <v>16491</v>
      </c>
      <c r="M29" s="8" t="s">
        <v>16491</v>
      </c>
      <c r="N29" s="152" t="str">
        <f>_xlfn.XLOOKUP('2026 -1'!J29,XXI___INV_Catalogo_de_Articulo_!A:A,XXI___INV_Catalogo_de_Articulo_!C:C,"NO ENCONTRADO",FALSE)</f>
        <v>CAJA</v>
      </c>
      <c r="O29" s="6">
        <v>9</v>
      </c>
      <c r="P29" s="162">
        <v>14.5068</v>
      </c>
      <c r="Q29" s="154" t="s">
        <v>47</v>
      </c>
      <c r="R29" s="162">
        <f t="shared" si="1"/>
        <v>130.56120000000001</v>
      </c>
      <c r="S29" s="162">
        <v>0</v>
      </c>
      <c r="T29" s="162">
        <v>43.520400000000002</v>
      </c>
      <c r="U29" s="162">
        <v>0</v>
      </c>
      <c r="V29" s="162">
        <v>0</v>
      </c>
      <c r="W29" s="162">
        <v>43.520400000000002</v>
      </c>
      <c r="X29" s="162">
        <v>0</v>
      </c>
      <c r="Y29" s="162">
        <v>0</v>
      </c>
      <c r="Z29" s="162">
        <v>43.520400000000002</v>
      </c>
      <c r="AA29" s="162">
        <v>0</v>
      </c>
      <c r="AB29" s="162">
        <v>0</v>
      </c>
      <c r="AC29" s="162">
        <v>0</v>
      </c>
      <c r="AD29" s="162">
        <v>0</v>
      </c>
    </row>
    <row r="30" spans="1:30" ht="12" customHeight="1" x14ac:dyDescent="0.25">
      <c r="A30" s="128" t="s">
        <v>36</v>
      </c>
      <c r="B30" s="15" t="s">
        <v>37</v>
      </c>
      <c r="C30" s="15" t="s">
        <v>37</v>
      </c>
      <c r="D30" s="155" t="s">
        <v>38</v>
      </c>
      <c r="E30" s="156" t="s">
        <v>39</v>
      </c>
      <c r="F30" s="155" t="s">
        <v>38</v>
      </c>
      <c r="G30" s="155" t="s">
        <v>40</v>
      </c>
      <c r="H30" s="157">
        <v>21101</v>
      </c>
      <c r="I30" s="158" t="s">
        <v>46</v>
      </c>
      <c r="J30" s="17" t="str">
        <f>_xlfn.XLOOKUP(K30,XXI___INV_Catalogo_de_Articulo_!B:B,XXI___INV_Catalogo_de_Articulo_!A:A,"NO ENCONTRADO",FALSE)</f>
        <v>21100039-0003</v>
      </c>
      <c r="K30" s="151" t="s">
        <v>57</v>
      </c>
      <c r="L30" s="8" t="s">
        <v>16491</v>
      </c>
      <c r="M30" s="8" t="s">
        <v>16491</v>
      </c>
      <c r="N30" s="152" t="str">
        <f>_xlfn.XLOOKUP('2026 -1'!J30,XXI___INV_Catalogo_de_Articulo_!A:A,XXI___INV_Catalogo_de_Articulo_!C:C,"NO ENCONTRADO",FALSE)</f>
        <v>Pieza</v>
      </c>
      <c r="O30" s="6">
        <v>14</v>
      </c>
      <c r="P30" s="162">
        <v>17.905536000000001</v>
      </c>
      <c r="Q30" s="154" t="s">
        <v>47</v>
      </c>
      <c r="R30" s="162">
        <f t="shared" si="1"/>
        <v>250.67750400000003</v>
      </c>
      <c r="S30" s="162">
        <v>0</v>
      </c>
      <c r="T30" s="162">
        <v>89.527680000000004</v>
      </c>
      <c r="U30" s="162">
        <v>0</v>
      </c>
      <c r="V30" s="162">
        <v>0</v>
      </c>
      <c r="W30" s="162">
        <v>71.622144000000006</v>
      </c>
      <c r="X30" s="162">
        <v>0</v>
      </c>
      <c r="Y30" s="162">
        <v>0</v>
      </c>
      <c r="Z30" s="162">
        <v>89.527680000000004</v>
      </c>
      <c r="AA30" s="162">
        <v>0</v>
      </c>
      <c r="AB30" s="162">
        <v>0</v>
      </c>
      <c r="AC30" s="162">
        <v>0</v>
      </c>
      <c r="AD30" s="162">
        <v>0</v>
      </c>
    </row>
    <row r="31" spans="1:30" ht="12" customHeight="1" x14ac:dyDescent="0.25">
      <c r="A31" s="128" t="s">
        <v>36</v>
      </c>
      <c r="B31" s="15" t="s">
        <v>37</v>
      </c>
      <c r="C31" s="15" t="s">
        <v>37</v>
      </c>
      <c r="D31" s="155" t="s">
        <v>38</v>
      </c>
      <c r="E31" s="156" t="s">
        <v>39</v>
      </c>
      <c r="F31" s="155" t="s">
        <v>38</v>
      </c>
      <c r="G31" s="155" t="s">
        <v>40</v>
      </c>
      <c r="H31" s="157">
        <v>21101</v>
      </c>
      <c r="I31" s="158" t="s">
        <v>46</v>
      </c>
      <c r="J31" s="17" t="str">
        <f>_xlfn.XLOOKUP(K31,XXI___INV_Catalogo_de_Articulo_!B:B,XXI___INV_Catalogo_de_Articulo_!A:A,"NO ENCONTRADO",FALSE)</f>
        <v>21100040-0005</v>
      </c>
      <c r="K31" s="151" t="s">
        <v>16268</v>
      </c>
      <c r="L31" s="8" t="s">
        <v>16491</v>
      </c>
      <c r="M31" s="8" t="s">
        <v>16491</v>
      </c>
      <c r="N31" s="152" t="str">
        <f>_xlfn.XLOOKUP('2026 -1'!J31,XXI___INV_Catalogo_de_Articulo_!A:A,XXI___INV_Catalogo_de_Articulo_!C:C,"NO ENCONTRADO",FALSE)</f>
        <v>Pieza</v>
      </c>
      <c r="O31" s="6">
        <v>4</v>
      </c>
      <c r="P31" s="162">
        <v>36.671118</v>
      </c>
      <c r="Q31" s="154" t="s">
        <v>47</v>
      </c>
      <c r="R31" s="162">
        <f t="shared" si="1"/>
        <v>146.684472</v>
      </c>
      <c r="S31" s="162">
        <v>0</v>
      </c>
      <c r="T31" s="162">
        <v>36.671118</v>
      </c>
      <c r="U31" s="162">
        <v>0</v>
      </c>
      <c r="V31" s="162">
        <v>0</v>
      </c>
      <c r="W31" s="162">
        <v>36.671118</v>
      </c>
      <c r="X31" s="162">
        <v>0</v>
      </c>
      <c r="Y31" s="162">
        <v>0</v>
      </c>
      <c r="Z31" s="162">
        <v>73.342236</v>
      </c>
      <c r="AA31" s="162">
        <v>0</v>
      </c>
      <c r="AB31" s="162">
        <v>0</v>
      </c>
      <c r="AC31" s="162">
        <v>0</v>
      </c>
      <c r="AD31" s="162">
        <v>0</v>
      </c>
    </row>
    <row r="32" spans="1:30" ht="12" customHeight="1" x14ac:dyDescent="0.25">
      <c r="A32" s="128" t="s">
        <v>36</v>
      </c>
      <c r="B32" s="15" t="s">
        <v>37</v>
      </c>
      <c r="C32" s="15" t="s">
        <v>37</v>
      </c>
      <c r="D32" s="155" t="s">
        <v>38</v>
      </c>
      <c r="E32" s="156" t="s">
        <v>39</v>
      </c>
      <c r="F32" s="155" t="s">
        <v>38</v>
      </c>
      <c r="G32" s="155" t="s">
        <v>40</v>
      </c>
      <c r="H32" s="157">
        <v>21101</v>
      </c>
      <c r="I32" s="158" t="s">
        <v>46</v>
      </c>
      <c r="J32" s="17" t="str">
        <f>_xlfn.XLOOKUP(K32,XXI___INV_Catalogo_de_Articulo_!B:B,XXI___INV_Catalogo_de_Articulo_!A:A,"NO ENCONTRADO",FALSE)</f>
        <v>21100132-0002</v>
      </c>
      <c r="K32" s="151" t="s">
        <v>58</v>
      </c>
      <c r="L32" s="8" t="s">
        <v>16491</v>
      </c>
      <c r="M32" s="8" t="s">
        <v>16491</v>
      </c>
      <c r="N32" s="152" t="str">
        <f>_xlfn.XLOOKUP('2026 -1'!J32,XXI___INV_Catalogo_de_Articulo_!A:A,XXI___INV_Catalogo_de_Articulo_!C:C,"NO ENCONTRADO",FALSE)</f>
        <v>PAQUETE</v>
      </c>
      <c r="O32" s="6">
        <v>15</v>
      </c>
      <c r="P32" s="162">
        <v>18.91065</v>
      </c>
      <c r="Q32" s="154" t="s">
        <v>47</v>
      </c>
      <c r="R32" s="162">
        <f t="shared" si="1"/>
        <v>283.65975000000003</v>
      </c>
      <c r="S32" s="162">
        <v>0</v>
      </c>
      <c r="T32" s="162">
        <v>94.553250000000006</v>
      </c>
      <c r="U32" s="162">
        <v>0</v>
      </c>
      <c r="V32" s="162">
        <v>0</v>
      </c>
      <c r="W32" s="162">
        <v>94.553250000000006</v>
      </c>
      <c r="X32" s="162">
        <v>0</v>
      </c>
      <c r="Y32" s="162">
        <v>0</v>
      </c>
      <c r="Z32" s="162">
        <v>94.553250000000006</v>
      </c>
      <c r="AA32" s="162">
        <v>0</v>
      </c>
      <c r="AB32" s="162">
        <v>0</v>
      </c>
      <c r="AC32" s="162">
        <v>0</v>
      </c>
      <c r="AD32" s="162">
        <v>0</v>
      </c>
    </row>
    <row r="33" spans="1:30" ht="12" customHeight="1" x14ac:dyDescent="0.25">
      <c r="A33" s="128" t="s">
        <v>36</v>
      </c>
      <c r="B33" s="15" t="s">
        <v>37</v>
      </c>
      <c r="C33" s="15" t="s">
        <v>37</v>
      </c>
      <c r="D33" s="155" t="s">
        <v>38</v>
      </c>
      <c r="E33" s="156" t="s">
        <v>39</v>
      </c>
      <c r="F33" s="155" t="s">
        <v>38</v>
      </c>
      <c r="G33" s="155" t="s">
        <v>40</v>
      </c>
      <c r="H33" s="157">
        <v>21101</v>
      </c>
      <c r="I33" s="158" t="s">
        <v>46</v>
      </c>
      <c r="J33" s="17" t="str">
        <f>_xlfn.XLOOKUP(K33,XXI___INV_Catalogo_de_Articulo_!B:B,XXI___INV_Catalogo_de_Articulo_!A:A,"NO ENCONTRADO",FALSE)</f>
        <v>21100045-0002</v>
      </c>
      <c r="K33" s="151" t="s">
        <v>59</v>
      </c>
      <c r="L33" s="8" t="s">
        <v>16491</v>
      </c>
      <c r="M33" s="8" t="s">
        <v>16491</v>
      </c>
      <c r="N33" s="152" t="str">
        <f>_xlfn.XLOOKUP('2026 -1'!J33,XXI___INV_Catalogo_de_Articulo_!A:A,XXI___INV_Catalogo_de_Articulo_!C:C,"NO ENCONTRADO",FALSE)</f>
        <v>Pieza</v>
      </c>
      <c r="O33" s="6">
        <v>1</v>
      </c>
      <c r="P33" s="162">
        <v>101.86882200000001</v>
      </c>
      <c r="Q33" s="154" t="s">
        <v>47</v>
      </c>
      <c r="R33" s="162">
        <f t="shared" si="1"/>
        <v>101.86882200000001</v>
      </c>
      <c r="S33" s="162">
        <v>0</v>
      </c>
      <c r="T33" s="162">
        <v>0</v>
      </c>
      <c r="U33" s="162">
        <v>0</v>
      </c>
      <c r="V33" s="162">
        <v>0</v>
      </c>
      <c r="W33" s="162">
        <v>101.86882200000001</v>
      </c>
      <c r="X33" s="162">
        <v>0</v>
      </c>
      <c r="Y33" s="162">
        <v>0</v>
      </c>
      <c r="Z33" s="162">
        <v>0</v>
      </c>
      <c r="AA33" s="162">
        <v>0</v>
      </c>
      <c r="AB33" s="162">
        <v>0</v>
      </c>
      <c r="AC33" s="162">
        <v>0</v>
      </c>
      <c r="AD33" s="162">
        <v>0</v>
      </c>
    </row>
    <row r="34" spans="1:30" ht="12" customHeight="1" x14ac:dyDescent="0.25">
      <c r="A34" s="128" t="s">
        <v>36</v>
      </c>
      <c r="B34" s="15" t="s">
        <v>37</v>
      </c>
      <c r="C34" s="15" t="s">
        <v>37</v>
      </c>
      <c r="D34" s="155" t="s">
        <v>38</v>
      </c>
      <c r="E34" s="156" t="s">
        <v>39</v>
      </c>
      <c r="F34" s="155" t="s">
        <v>38</v>
      </c>
      <c r="G34" s="155" t="s">
        <v>40</v>
      </c>
      <c r="H34" s="157">
        <v>21101</v>
      </c>
      <c r="I34" s="158" t="s">
        <v>46</v>
      </c>
      <c r="J34" s="17" t="str">
        <f>_xlfn.XLOOKUP(K34,XXI___INV_Catalogo_de_Articulo_!B:B,XXI___INV_Catalogo_de_Articulo_!A:A,"NO ENCONTRADO",FALSE)</f>
        <v>21100045-0006</v>
      </c>
      <c r="K34" s="151" t="s">
        <v>60</v>
      </c>
      <c r="L34" s="8" t="s">
        <v>16491</v>
      </c>
      <c r="M34" s="8" t="s">
        <v>16491</v>
      </c>
      <c r="N34" s="152" t="str">
        <f>_xlfn.XLOOKUP('2026 -1'!J34,XXI___INV_Catalogo_de_Articulo_!A:A,XXI___INV_Catalogo_de_Articulo_!C:C,"NO ENCONTRADO",FALSE)</f>
        <v>Pieza</v>
      </c>
      <c r="O34" s="6">
        <v>1</v>
      </c>
      <c r="P34" s="162">
        <v>76.108890000000002</v>
      </c>
      <c r="Q34" s="154" t="s">
        <v>47</v>
      </c>
      <c r="R34" s="162">
        <f t="shared" si="1"/>
        <v>76.108890000000002</v>
      </c>
      <c r="S34" s="162">
        <v>0</v>
      </c>
      <c r="T34" s="162">
        <v>0</v>
      </c>
      <c r="U34" s="162">
        <v>0</v>
      </c>
      <c r="V34" s="162">
        <v>0</v>
      </c>
      <c r="W34" s="162">
        <v>0</v>
      </c>
      <c r="X34" s="162">
        <v>0</v>
      </c>
      <c r="Y34" s="162">
        <v>0</v>
      </c>
      <c r="Z34" s="162">
        <v>76.108890000000002</v>
      </c>
      <c r="AA34" s="162">
        <v>0</v>
      </c>
      <c r="AB34" s="162">
        <v>0</v>
      </c>
      <c r="AC34" s="162">
        <v>0</v>
      </c>
      <c r="AD34" s="162">
        <v>0</v>
      </c>
    </row>
    <row r="35" spans="1:30" ht="12" customHeight="1" x14ac:dyDescent="0.25">
      <c r="A35" s="128" t="s">
        <v>36</v>
      </c>
      <c r="B35" s="15" t="s">
        <v>37</v>
      </c>
      <c r="C35" s="15" t="s">
        <v>37</v>
      </c>
      <c r="D35" s="155" t="s">
        <v>38</v>
      </c>
      <c r="E35" s="156" t="s">
        <v>39</v>
      </c>
      <c r="F35" s="155" t="s">
        <v>38</v>
      </c>
      <c r="G35" s="155" t="s">
        <v>40</v>
      </c>
      <c r="H35" s="157">
        <v>21101</v>
      </c>
      <c r="I35" s="158" t="s">
        <v>46</v>
      </c>
      <c r="J35" s="17" t="str">
        <f>_xlfn.XLOOKUP(K35,XXI___INV_Catalogo_de_Articulo_!B:B,XXI___INV_Catalogo_de_Articulo_!A:A,"NO ENCONTRADO",FALSE)</f>
        <v>21100081-0058</v>
      </c>
      <c r="K35" s="151" t="s">
        <v>61</v>
      </c>
      <c r="L35" s="8" t="s">
        <v>16491</v>
      </c>
      <c r="M35" s="8" t="s">
        <v>16491</v>
      </c>
      <c r="N35" s="152" t="str">
        <f>_xlfn.XLOOKUP('2026 -1'!J35,XXI___INV_Catalogo_de_Articulo_!A:A,XXI___INV_Catalogo_de_Articulo_!C:C,"NO ENCONTRADO",FALSE)</f>
        <v>PAQUETE</v>
      </c>
      <c r="O35" s="6">
        <v>2</v>
      </c>
      <c r="P35" s="162">
        <v>324.67254600000001</v>
      </c>
      <c r="Q35" s="154" t="s">
        <v>47</v>
      </c>
      <c r="R35" s="162">
        <f t="shared" si="1"/>
        <v>649.34509200000002</v>
      </c>
      <c r="S35" s="162">
        <v>0</v>
      </c>
      <c r="T35" s="162">
        <v>324.67254600000001</v>
      </c>
      <c r="U35" s="162">
        <v>0</v>
      </c>
      <c r="V35" s="162">
        <v>0</v>
      </c>
      <c r="W35" s="162">
        <v>324.67254600000001</v>
      </c>
      <c r="X35" s="162">
        <v>0</v>
      </c>
      <c r="Y35" s="162">
        <v>0</v>
      </c>
      <c r="Z35" s="162">
        <v>0</v>
      </c>
      <c r="AA35" s="162">
        <v>0</v>
      </c>
      <c r="AB35" s="162">
        <v>0</v>
      </c>
      <c r="AC35" s="162">
        <v>0</v>
      </c>
      <c r="AD35" s="162">
        <v>0</v>
      </c>
    </row>
    <row r="36" spans="1:30" ht="12" customHeight="1" x14ac:dyDescent="0.25">
      <c r="A36" s="128" t="s">
        <v>36</v>
      </c>
      <c r="B36" s="15" t="s">
        <v>37</v>
      </c>
      <c r="C36" s="15" t="s">
        <v>37</v>
      </c>
      <c r="D36" s="155" t="s">
        <v>38</v>
      </c>
      <c r="E36" s="156" t="s">
        <v>39</v>
      </c>
      <c r="F36" s="155" t="s">
        <v>38</v>
      </c>
      <c r="G36" s="155" t="s">
        <v>40</v>
      </c>
      <c r="H36" s="157">
        <v>21101</v>
      </c>
      <c r="I36" s="158" t="s">
        <v>46</v>
      </c>
      <c r="J36" s="17" t="str">
        <f>_xlfn.XLOOKUP(K36,XXI___INV_Catalogo_de_Articulo_!B:B,XXI___INV_Catalogo_de_Articulo_!A:A,"NO ENCONTRADO",FALSE)</f>
        <v>21101001-0217</v>
      </c>
      <c r="K36" s="151" t="s">
        <v>62</v>
      </c>
      <c r="L36" s="8" t="s">
        <v>16491</v>
      </c>
      <c r="M36" s="8" t="s">
        <v>16491</v>
      </c>
      <c r="N36" s="152" t="str">
        <f>_xlfn.XLOOKUP('2026 -1'!J36,XXI___INV_Catalogo_de_Articulo_!A:A,XXI___INV_Catalogo_de_Articulo_!C:C,"NO ENCONTRADO",FALSE)</f>
        <v>PAQUETE</v>
      </c>
      <c r="O36" s="6">
        <v>3</v>
      </c>
      <c r="P36" s="162">
        <v>122.49956400000001</v>
      </c>
      <c r="Q36" s="154" t="s">
        <v>47</v>
      </c>
      <c r="R36" s="162">
        <f t="shared" si="1"/>
        <v>367.49869200000001</v>
      </c>
      <c r="S36" s="162">
        <v>0</v>
      </c>
      <c r="T36" s="162">
        <v>122.49956400000001</v>
      </c>
      <c r="U36" s="162">
        <v>0</v>
      </c>
      <c r="V36" s="162">
        <v>0</v>
      </c>
      <c r="W36" s="162">
        <v>122.49956400000001</v>
      </c>
      <c r="X36" s="162">
        <v>0</v>
      </c>
      <c r="Y36" s="162">
        <v>0</v>
      </c>
      <c r="Z36" s="162">
        <v>122.49956400000001</v>
      </c>
      <c r="AA36" s="162">
        <v>0</v>
      </c>
      <c r="AB36" s="162">
        <v>0</v>
      </c>
      <c r="AC36" s="162">
        <v>0</v>
      </c>
      <c r="AD36" s="162">
        <v>0</v>
      </c>
    </row>
    <row r="37" spans="1:30" ht="12" customHeight="1" x14ac:dyDescent="0.25">
      <c r="A37" s="128" t="s">
        <v>36</v>
      </c>
      <c r="B37" s="15" t="s">
        <v>37</v>
      </c>
      <c r="C37" s="15" t="s">
        <v>37</v>
      </c>
      <c r="D37" s="155" t="s">
        <v>38</v>
      </c>
      <c r="E37" s="156" t="s">
        <v>39</v>
      </c>
      <c r="F37" s="155" t="s">
        <v>38</v>
      </c>
      <c r="G37" s="155" t="s">
        <v>40</v>
      </c>
      <c r="H37" s="157">
        <v>21101</v>
      </c>
      <c r="I37" s="158" t="s">
        <v>46</v>
      </c>
      <c r="J37" s="17" t="str">
        <f>_xlfn.XLOOKUP(K37,XXI___INV_Catalogo_de_Articulo_!B:B,XXI___INV_Catalogo_de_Articulo_!A:A,"NO ENCONTRADO",FALSE)</f>
        <v>21100058-0002</v>
      </c>
      <c r="K37" s="151" t="s">
        <v>63</v>
      </c>
      <c r="L37" s="8" t="s">
        <v>16491</v>
      </c>
      <c r="M37" s="8" t="s">
        <v>16491</v>
      </c>
      <c r="N37" s="152" t="str">
        <f>_xlfn.XLOOKUP('2026 -1'!J37,XXI___INV_Catalogo_de_Articulo_!A:A,XXI___INV_Catalogo_de_Articulo_!C:C,"NO ENCONTRADO",FALSE)</f>
        <v>Pieza</v>
      </c>
      <c r="O37" s="6">
        <v>9</v>
      </c>
      <c r="P37" s="162">
        <v>283.06911600000001</v>
      </c>
      <c r="Q37" s="154" t="s">
        <v>47</v>
      </c>
      <c r="R37" s="162">
        <f t="shared" si="1"/>
        <v>2547.6220440000002</v>
      </c>
      <c r="S37" s="162">
        <v>0</v>
      </c>
      <c r="T37" s="162">
        <v>849.20734800000002</v>
      </c>
      <c r="U37" s="162">
        <v>0</v>
      </c>
      <c r="V37" s="162">
        <v>0</v>
      </c>
      <c r="W37" s="162">
        <v>849.20734800000002</v>
      </c>
      <c r="X37" s="162">
        <v>0</v>
      </c>
      <c r="Y37" s="162">
        <v>0</v>
      </c>
      <c r="Z37" s="162">
        <v>849.20734800000002</v>
      </c>
      <c r="AA37" s="162">
        <v>0</v>
      </c>
      <c r="AB37" s="162">
        <v>0</v>
      </c>
      <c r="AC37" s="162">
        <v>0</v>
      </c>
      <c r="AD37" s="162">
        <v>0</v>
      </c>
    </row>
    <row r="38" spans="1:30" ht="12" customHeight="1" x14ac:dyDescent="0.25">
      <c r="A38" s="128" t="s">
        <v>36</v>
      </c>
      <c r="B38" s="15" t="s">
        <v>37</v>
      </c>
      <c r="C38" s="15" t="s">
        <v>37</v>
      </c>
      <c r="D38" s="155" t="s">
        <v>38</v>
      </c>
      <c r="E38" s="156" t="s">
        <v>39</v>
      </c>
      <c r="F38" s="155" t="s">
        <v>38</v>
      </c>
      <c r="G38" s="155" t="s">
        <v>40</v>
      </c>
      <c r="H38" s="157">
        <v>21101</v>
      </c>
      <c r="I38" s="158" t="s">
        <v>46</v>
      </c>
      <c r="J38" s="17" t="str">
        <f>_xlfn.XLOOKUP(K38,XXI___INV_Catalogo_de_Articulo_!B:B,XXI___INV_Catalogo_de_Articulo_!A:A,"NO ENCONTRADO",FALSE)</f>
        <v>21101001-0087</v>
      </c>
      <c r="K38" s="151" t="s">
        <v>64</v>
      </c>
      <c r="L38" s="8" t="s">
        <v>16491</v>
      </c>
      <c r="M38" s="8" t="s">
        <v>16491</v>
      </c>
      <c r="N38" s="152" t="str">
        <f>_xlfn.XLOOKUP('2026 -1'!J38,XXI___INV_Catalogo_de_Articulo_!A:A,XXI___INV_Catalogo_de_Articulo_!C:C,"NO ENCONTRADO",FALSE)</f>
        <v>PAQUETE</v>
      </c>
      <c r="O38" s="6">
        <v>9</v>
      </c>
      <c r="P38" s="162">
        <v>450.29107199999999</v>
      </c>
      <c r="Q38" s="154" t="s">
        <v>47</v>
      </c>
      <c r="R38" s="162">
        <f t="shared" si="1"/>
        <v>4052.6196479999999</v>
      </c>
      <c r="S38" s="162">
        <v>0</v>
      </c>
      <c r="T38" s="162">
        <v>1350.873216</v>
      </c>
      <c r="U38" s="162">
        <v>0</v>
      </c>
      <c r="V38" s="162">
        <v>0</v>
      </c>
      <c r="W38" s="162">
        <v>1350.873216</v>
      </c>
      <c r="X38" s="162">
        <v>0</v>
      </c>
      <c r="Y38" s="162">
        <v>0</v>
      </c>
      <c r="Z38" s="162">
        <v>1350.873216</v>
      </c>
      <c r="AA38" s="162">
        <v>0</v>
      </c>
      <c r="AB38" s="162">
        <v>0</v>
      </c>
      <c r="AC38" s="162">
        <v>0</v>
      </c>
      <c r="AD38" s="162">
        <v>0</v>
      </c>
    </row>
    <row r="39" spans="1:30" ht="12" customHeight="1" x14ac:dyDescent="0.25">
      <c r="A39" s="128" t="s">
        <v>36</v>
      </c>
      <c r="B39" s="15" t="s">
        <v>37</v>
      </c>
      <c r="C39" s="15" t="s">
        <v>37</v>
      </c>
      <c r="D39" s="155" t="s">
        <v>38</v>
      </c>
      <c r="E39" s="156" t="s">
        <v>39</v>
      </c>
      <c r="F39" s="155" t="s">
        <v>38</v>
      </c>
      <c r="G39" s="155" t="s">
        <v>40</v>
      </c>
      <c r="H39" s="157">
        <v>21101</v>
      </c>
      <c r="I39" s="158" t="s">
        <v>46</v>
      </c>
      <c r="J39" s="17" t="str">
        <f>_xlfn.XLOOKUP(K39,XXI___INV_Catalogo_de_Articulo_!B:B,XXI___INV_Catalogo_de_Articulo_!A:A,"NO ENCONTRADO",FALSE)</f>
        <v>21100074-0013</v>
      </c>
      <c r="K39" s="151" t="s">
        <v>2293</v>
      </c>
      <c r="L39" s="8" t="s">
        <v>16491</v>
      </c>
      <c r="M39" s="8" t="s">
        <v>16491</v>
      </c>
      <c r="N39" s="152" t="str">
        <f>_xlfn.XLOOKUP('2026 -1'!J39,XXI___INV_Catalogo_de_Articulo_!A:A,XXI___INV_Catalogo_de_Articulo_!C:C,"NO ENCONTRADO",FALSE)</f>
        <v>Pieza</v>
      </c>
      <c r="O39" s="6">
        <v>108</v>
      </c>
      <c r="P39" s="162">
        <v>78.347082</v>
      </c>
      <c r="Q39" s="154" t="s">
        <v>47</v>
      </c>
      <c r="R39" s="162">
        <f t="shared" si="1"/>
        <v>8461.4848559999991</v>
      </c>
      <c r="S39" s="162">
        <v>0</v>
      </c>
      <c r="T39" s="162">
        <v>2820.494952</v>
      </c>
      <c r="U39" s="162">
        <v>0</v>
      </c>
      <c r="V39" s="162">
        <v>0</v>
      </c>
      <c r="W39" s="162">
        <v>2820.494952</v>
      </c>
      <c r="X39" s="162">
        <v>0</v>
      </c>
      <c r="Y39" s="162">
        <v>0</v>
      </c>
      <c r="Z39" s="162">
        <v>2820.494952</v>
      </c>
      <c r="AA39" s="162">
        <v>0</v>
      </c>
      <c r="AB39" s="162">
        <v>0</v>
      </c>
      <c r="AC39" s="162">
        <v>0</v>
      </c>
      <c r="AD39" s="162">
        <v>0</v>
      </c>
    </row>
    <row r="40" spans="1:30" ht="12" customHeight="1" x14ac:dyDescent="0.25">
      <c r="A40" s="128" t="s">
        <v>36</v>
      </c>
      <c r="B40" s="15" t="s">
        <v>37</v>
      </c>
      <c r="C40" s="15" t="s">
        <v>37</v>
      </c>
      <c r="D40" s="155" t="s">
        <v>38</v>
      </c>
      <c r="E40" s="156" t="s">
        <v>39</v>
      </c>
      <c r="F40" s="155" t="s">
        <v>38</v>
      </c>
      <c r="G40" s="155" t="s">
        <v>40</v>
      </c>
      <c r="H40" s="157">
        <v>21101</v>
      </c>
      <c r="I40" s="158" t="s">
        <v>46</v>
      </c>
      <c r="J40" s="17" t="str">
        <f>_xlfn.XLOOKUP(K40,XXI___INV_Catalogo_de_Articulo_!B:B,XXI___INV_Catalogo_de_Articulo_!A:A,"NO ENCONTRADO",FALSE)</f>
        <v>21101001-0012</v>
      </c>
      <c r="K40" s="151" t="s">
        <v>65</v>
      </c>
      <c r="L40" s="8" t="s">
        <v>16491</v>
      </c>
      <c r="M40" s="8" t="s">
        <v>16491</v>
      </c>
      <c r="N40" s="152" t="str">
        <f>_xlfn.XLOOKUP('2026 -1'!J40,XXI___INV_Catalogo_de_Articulo_!A:A,XXI___INV_Catalogo_de_Articulo_!C:C,"NO ENCONTRADO",FALSE)</f>
        <v>Pieza</v>
      </c>
      <c r="O40" s="6">
        <v>2</v>
      </c>
      <c r="P40" s="162">
        <v>211.38480000000001</v>
      </c>
      <c r="Q40" s="154" t="s">
        <v>47</v>
      </c>
      <c r="R40" s="162">
        <f t="shared" si="1"/>
        <v>422.76960000000003</v>
      </c>
      <c r="S40" s="162">
        <v>0</v>
      </c>
      <c r="T40" s="162">
        <v>211.38480000000001</v>
      </c>
      <c r="U40" s="162">
        <v>0</v>
      </c>
      <c r="V40" s="162">
        <v>0</v>
      </c>
      <c r="W40" s="162">
        <v>211.38480000000001</v>
      </c>
      <c r="X40" s="162">
        <v>0</v>
      </c>
      <c r="Y40" s="162">
        <v>0</v>
      </c>
      <c r="Z40" s="162">
        <v>0</v>
      </c>
      <c r="AA40" s="162">
        <v>0</v>
      </c>
      <c r="AB40" s="162">
        <v>0</v>
      </c>
      <c r="AC40" s="162">
        <v>0</v>
      </c>
      <c r="AD40" s="162">
        <v>0</v>
      </c>
    </row>
    <row r="41" spans="1:30" ht="12" customHeight="1" x14ac:dyDescent="0.25">
      <c r="A41" s="128" t="s">
        <v>36</v>
      </c>
      <c r="B41" s="15" t="s">
        <v>37</v>
      </c>
      <c r="C41" s="15" t="s">
        <v>37</v>
      </c>
      <c r="D41" s="155" t="s">
        <v>38</v>
      </c>
      <c r="E41" s="156" t="s">
        <v>39</v>
      </c>
      <c r="F41" s="155" t="s">
        <v>38</v>
      </c>
      <c r="G41" s="155" t="s">
        <v>40</v>
      </c>
      <c r="H41" s="157">
        <v>21101</v>
      </c>
      <c r="I41" s="158" t="s">
        <v>46</v>
      </c>
      <c r="J41" s="17" t="str">
        <f>_xlfn.XLOOKUP(K41,XXI___INV_Catalogo_de_Articulo_!B:B,XXI___INV_Catalogo_de_Articulo_!A:A,"NO ENCONTRADO",FALSE)</f>
        <v>21100041-0050</v>
      </c>
      <c r="K41" s="151" t="s">
        <v>66</v>
      </c>
      <c r="L41" s="8" t="s">
        <v>16491</v>
      </c>
      <c r="M41" s="8" t="s">
        <v>16491</v>
      </c>
      <c r="N41" s="152" t="str">
        <f>_xlfn.XLOOKUP('2026 -1'!J41,XXI___INV_Catalogo_de_Articulo_!A:A,XXI___INV_Catalogo_de_Articulo_!C:C,"NO ENCONTRADO",FALSE)</f>
        <v>Pieza</v>
      </c>
      <c r="O41" s="6">
        <v>1</v>
      </c>
      <c r="P41" s="162">
        <v>183.531744</v>
      </c>
      <c r="Q41" s="154" t="s">
        <v>47</v>
      </c>
      <c r="R41" s="162">
        <f t="shared" si="1"/>
        <v>183.531744</v>
      </c>
      <c r="S41" s="162">
        <v>0</v>
      </c>
      <c r="T41" s="162">
        <v>0</v>
      </c>
      <c r="U41" s="162">
        <v>0</v>
      </c>
      <c r="V41" s="162">
        <v>0</v>
      </c>
      <c r="W41" s="162">
        <v>183.531744</v>
      </c>
      <c r="X41" s="162">
        <v>0</v>
      </c>
      <c r="Y41" s="162">
        <v>0</v>
      </c>
      <c r="Z41" s="162">
        <v>0</v>
      </c>
      <c r="AA41" s="162">
        <v>0</v>
      </c>
      <c r="AB41" s="162">
        <v>0</v>
      </c>
      <c r="AC41" s="162">
        <v>0</v>
      </c>
      <c r="AD41" s="162">
        <v>0</v>
      </c>
    </row>
    <row r="42" spans="1:30" ht="12" customHeight="1" x14ac:dyDescent="0.25">
      <c r="A42" s="128" t="s">
        <v>36</v>
      </c>
      <c r="B42" s="15" t="s">
        <v>37</v>
      </c>
      <c r="C42" s="15" t="s">
        <v>37</v>
      </c>
      <c r="D42" s="155" t="s">
        <v>38</v>
      </c>
      <c r="E42" s="156" t="s">
        <v>39</v>
      </c>
      <c r="F42" s="155" t="s">
        <v>38</v>
      </c>
      <c r="G42" s="155" t="s">
        <v>40</v>
      </c>
      <c r="H42" s="157">
        <v>21101</v>
      </c>
      <c r="I42" s="158" t="s">
        <v>46</v>
      </c>
      <c r="J42" s="17" t="str">
        <f>_xlfn.XLOOKUP(K42,XXI___INV_Catalogo_de_Articulo_!B:B,XXI___INV_Catalogo_de_Articulo_!A:A,"NO ENCONTRADO",FALSE)</f>
        <v>21100013-0009</v>
      </c>
      <c r="K42" s="151" t="s">
        <v>67</v>
      </c>
      <c r="L42" s="8" t="s">
        <v>16491</v>
      </c>
      <c r="M42" s="8" t="s">
        <v>16491</v>
      </c>
      <c r="N42" s="152" t="str">
        <f>_xlfn.XLOOKUP('2026 -1'!J42,XXI___INV_Catalogo_de_Articulo_!A:A,XXI___INV_Catalogo_de_Articulo_!C:C,"NO ENCONTRADO",FALSE)</f>
        <v>Pieza</v>
      </c>
      <c r="O42" s="6">
        <v>4</v>
      </c>
      <c r="P42" s="162">
        <v>16.52739</v>
      </c>
      <c r="Q42" s="154" t="s">
        <v>47</v>
      </c>
      <c r="R42" s="162">
        <f t="shared" si="1"/>
        <v>66.109560000000002</v>
      </c>
      <c r="S42" s="162">
        <v>0</v>
      </c>
      <c r="T42" s="162">
        <v>0</v>
      </c>
      <c r="U42" s="162">
        <v>0</v>
      </c>
      <c r="V42" s="162">
        <v>0</v>
      </c>
      <c r="W42" s="162">
        <v>33.054780000000001</v>
      </c>
      <c r="X42" s="162">
        <v>0</v>
      </c>
      <c r="Y42" s="162">
        <v>0</v>
      </c>
      <c r="Z42" s="162">
        <v>33.054780000000001</v>
      </c>
      <c r="AA42" s="162">
        <v>0</v>
      </c>
      <c r="AB42" s="162">
        <v>0</v>
      </c>
      <c r="AC42" s="162">
        <v>0</v>
      </c>
      <c r="AD42" s="162">
        <v>0</v>
      </c>
    </row>
    <row r="43" spans="1:30" ht="12" customHeight="1" x14ac:dyDescent="0.25">
      <c r="A43" s="128" t="s">
        <v>36</v>
      </c>
      <c r="B43" s="15" t="s">
        <v>37</v>
      </c>
      <c r="C43" s="15" t="s">
        <v>37</v>
      </c>
      <c r="D43" s="155" t="s">
        <v>38</v>
      </c>
      <c r="E43" s="156" t="s">
        <v>39</v>
      </c>
      <c r="F43" s="155" t="s">
        <v>38</v>
      </c>
      <c r="G43" s="155" t="s">
        <v>40</v>
      </c>
      <c r="H43" s="157">
        <v>21101</v>
      </c>
      <c r="I43" s="158" t="s">
        <v>46</v>
      </c>
      <c r="J43" s="17" t="str">
        <f>_xlfn.XLOOKUP(K43,XXI___INV_Catalogo_de_Articulo_!B:B,XXI___INV_Catalogo_de_Articulo_!A:A,"NO ENCONTRADO",FALSE)</f>
        <v>21100013-0018</v>
      </c>
      <c r="K43" s="151" t="s">
        <v>68</v>
      </c>
      <c r="L43" s="8" t="s">
        <v>16491</v>
      </c>
      <c r="M43" s="8" t="s">
        <v>16491</v>
      </c>
      <c r="N43" s="152" t="str">
        <f>_xlfn.XLOOKUP('2026 -1'!J43,XXI___INV_Catalogo_de_Articulo_!A:A,XXI___INV_Catalogo_de_Articulo_!C:C,"NO ENCONTRADO",FALSE)</f>
        <v>JUEGO</v>
      </c>
      <c r="O43" s="6">
        <v>4</v>
      </c>
      <c r="P43" s="162">
        <v>26.941200000000002</v>
      </c>
      <c r="Q43" s="154" t="s">
        <v>47</v>
      </c>
      <c r="R43" s="162">
        <f t="shared" si="1"/>
        <v>107.76480000000001</v>
      </c>
      <c r="S43" s="162">
        <v>0</v>
      </c>
      <c r="T43" s="162">
        <v>53.882400000000004</v>
      </c>
      <c r="U43" s="162">
        <v>0</v>
      </c>
      <c r="V43" s="162">
        <v>0</v>
      </c>
      <c r="W43" s="162">
        <v>26.941200000000002</v>
      </c>
      <c r="X43" s="162">
        <v>0</v>
      </c>
      <c r="Y43" s="162">
        <v>0</v>
      </c>
      <c r="Z43" s="162">
        <v>26.941200000000002</v>
      </c>
      <c r="AA43" s="162">
        <v>0</v>
      </c>
      <c r="AB43" s="162">
        <v>0</v>
      </c>
      <c r="AC43" s="162">
        <v>0</v>
      </c>
      <c r="AD43" s="162">
        <v>0</v>
      </c>
    </row>
    <row r="44" spans="1:30" ht="12" customHeight="1" x14ac:dyDescent="0.25">
      <c r="A44" s="128" t="s">
        <v>36</v>
      </c>
      <c r="B44" s="15" t="s">
        <v>37</v>
      </c>
      <c r="C44" s="15" t="s">
        <v>37</v>
      </c>
      <c r="D44" s="155" t="s">
        <v>38</v>
      </c>
      <c r="E44" s="156" t="s">
        <v>39</v>
      </c>
      <c r="F44" s="155" t="s">
        <v>38</v>
      </c>
      <c r="G44" s="155" t="s">
        <v>40</v>
      </c>
      <c r="H44" s="157">
        <v>21101</v>
      </c>
      <c r="I44" s="158" t="s">
        <v>46</v>
      </c>
      <c r="J44" s="17" t="str">
        <f>_xlfn.XLOOKUP(K44,XXI___INV_Catalogo_de_Articulo_!B:B,XXI___INV_Catalogo_de_Articulo_!A:A,"NO ENCONTRADO",FALSE)</f>
        <v>21100013-0022</v>
      </c>
      <c r="K44" s="151" t="s">
        <v>69</v>
      </c>
      <c r="L44" s="8" t="s">
        <v>16491</v>
      </c>
      <c r="M44" s="8" t="s">
        <v>16491</v>
      </c>
      <c r="N44" s="152" t="str">
        <f>_xlfn.XLOOKUP('2026 -1'!J44,XXI___INV_Catalogo_de_Articulo_!A:A,XXI___INV_Catalogo_de_Articulo_!C:C,"NO ENCONTRADO",FALSE)</f>
        <v>Pieza</v>
      </c>
      <c r="O44" s="6">
        <v>3</v>
      </c>
      <c r="P44" s="162">
        <v>15.149243999999999</v>
      </c>
      <c r="Q44" s="154" t="s">
        <v>47</v>
      </c>
      <c r="R44" s="162">
        <f t="shared" si="1"/>
        <v>45.447732000000002</v>
      </c>
      <c r="S44" s="162">
        <v>0</v>
      </c>
      <c r="T44" s="162">
        <v>15.149243999999999</v>
      </c>
      <c r="U44" s="162">
        <v>0</v>
      </c>
      <c r="V44" s="162">
        <v>0</v>
      </c>
      <c r="W44" s="162">
        <v>15.149243999999999</v>
      </c>
      <c r="X44" s="162">
        <v>0</v>
      </c>
      <c r="Y44" s="162">
        <v>0</v>
      </c>
      <c r="Z44" s="162">
        <v>15.149243999999999</v>
      </c>
      <c r="AA44" s="162">
        <v>0</v>
      </c>
      <c r="AB44" s="162">
        <v>0</v>
      </c>
      <c r="AC44" s="162">
        <v>0</v>
      </c>
      <c r="AD44" s="162">
        <v>0</v>
      </c>
    </row>
    <row r="45" spans="1:30" ht="12" customHeight="1" x14ac:dyDescent="0.25">
      <c r="A45" s="128" t="s">
        <v>36</v>
      </c>
      <c r="B45" s="15" t="s">
        <v>37</v>
      </c>
      <c r="C45" s="15" t="s">
        <v>37</v>
      </c>
      <c r="D45" s="155" t="s">
        <v>38</v>
      </c>
      <c r="E45" s="156" t="s">
        <v>39</v>
      </c>
      <c r="F45" s="155" t="s">
        <v>38</v>
      </c>
      <c r="G45" s="155" t="s">
        <v>40</v>
      </c>
      <c r="H45" s="157">
        <v>21101</v>
      </c>
      <c r="I45" s="158" t="s">
        <v>46</v>
      </c>
      <c r="J45" s="17" t="str">
        <f>_xlfn.XLOOKUP(K45,XXI___INV_Catalogo_de_Articulo_!B:B,XXI___INV_Catalogo_de_Articulo_!A:A,"NO ENCONTRADO",FALSE)</f>
        <v>21100013-0025</v>
      </c>
      <c r="K45" s="151" t="s">
        <v>70</v>
      </c>
      <c r="L45" s="8" t="s">
        <v>16491</v>
      </c>
      <c r="M45" s="8" t="s">
        <v>16491</v>
      </c>
      <c r="N45" s="152" t="str">
        <f>_xlfn.XLOOKUP('2026 -1'!J45,XXI___INV_Catalogo_de_Articulo_!A:A,XXI___INV_Catalogo_de_Articulo_!C:C,"NO ENCONTRADO",FALSE)</f>
        <v>Pieza</v>
      </c>
      <c r="O45" s="6">
        <v>18</v>
      </c>
      <c r="P45" s="162">
        <v>11.076978</v>
      </c>
      <c r="Q45" s="154" t="s">
        <v>47</v>
      </c>
      <c r="R45" s="162">
        <f t="shared" si="1"/>
        <v>199.38560400000003</v>
      </c>
      <c r="S45" s="162">
        <v>0</v>
      </c>
      <c r="T45" s="162">
        <v>66.46186800000001</v>
      </c>
      <c r="U45" s="162">
        <v>0</v>
      </c>
      <c r="V45" s="162">
        <v>0</v>
      </c>
      <c r="W45" s="162">
        <v>66.46186800000001</v>
      </c>
      <c r="X45" s="162">
        <v>0</v>
      </c>
      <c r="Y45" s="162">
        <v>0</v>
      </c>
      <c r="Z45" s="162">
        <v>66.46186800000001</v>
      </c>
      <c r="AA45" s="162">
        <v>0</v>
      </c>
      <c r="AB45" s="162">
        <v>0</v>
      </c>
      <c r="AC45" s="162">
        <v>0</v>
      </c>
      <c r="AD45" s="162">
        <v>0</v>
      </c>
    </row>
    <row r="46" spans="1:30" ht="12" customHeight="1" x14ac:dyDescent="0.25">
      <c r="A46" s="128" t="s">
        <v>36</v>
      </c>
      <c r="B46" s="15" t="s">
        <v>37</v>
      </c>
      <c r="C46" s="15" t="s">
        <v>37</v>
      </c>
      <c r="D46" s="155" t="s">
        <v>38</v>
      </c>
      <c r="E46" s="156" t="s">
        <v>39</v>
      </c>
      <c r="F46" s="155" t="s">
        <v>38</v>
      </c>
      <c r="G46" s="155" t="s">
        <v>40</v>
      </c>
      <c r="H46" s="157">
        <v>21101</v>
      </c>
      <c r="I46" s="158" t="s">
        <v>46</v>
      </c>
      <c r="J46" s="17" t="str">
        <f>_xlfn.XLOOKUP(K46,XXI___INV_Catalogo_de_Articulo_!B:B,XXI___INV_Catalogo_de_Articulo_!A:A,"NO ENCONTRADO",FALSE)</f>
        <v>21100013-0030</v>
      </c>
      <c r="K46" s="151" t="s">
        <v>71</v>
      </c>
      <c r="L46" s="8" t="s">
        <v>16491</v>
      </c>
      <c r="M46" s="8" t="s">
        <v>16491</v>
      </c>
      <c r="N46" s="152" t="str">
        <f>_xlfn.XLOOKUP('2026 -1'!J46,XXI___INV_Catalogo_de_Articulo_!A:A,XXI___INV_Catalogo_de_Articulo_!C:C,"NO ENCONTRADO",FALSE)</f>
        <v>Pieza</v>
      </c>
      <c r="O46" s="6">
        <v>6</v>
      </c>
      <c r="P46" s="162">
        <v>10.631411999999999</v>
      </c>
      <c r="Q46" s="154" t="s">
        <v>47</v>
      </c>
      <c r="R46" s="162">
        <f t="shared" si="1"/>
        <v>63.788471999999999</v>
      </c>
      <c r="S46" s="162">
        <v>0</v>
      </c>
      <c r="T46" s="162">
        <v>21.262823999999998</v>
      </c>
      <c r="U46" s="162">
        <v>0</v>
      </c>
      <c r="V46" s="162">
        <v>0</v>
      </c>
      <c r="W46" s="162">
        <v>21.262823999999998</v>
      </c>
      <c r="X46" s="162">
        <v>0</v>
      </c>
      <c r="Y46" s="162">
        <v>0</v>
      </c>
      <c r="Z46" s="162">
        <v>21.262823999999998</v>
      </c>
      <c r="AA46" s="162">
        <v>0</v>
      </c>
      <c r="AB46" s="162">
        <v>0</v>
      </c>
      <c r="AC46" s="162">
        <v>0</v>
      </c>
      <c r="AD46" s="162">
        <v>0</v>
      </c>
    </row>
    <row r="47" spans="1:30" ht="12" customHeight="1" x14ac:dyDescent="0.25">
      <c r="A47" s="128" t="s">
        <v>36</v>
      </c>
      <c r="B47" s="15" t="s">
        <v>37</v>
      </c>
      <c r="C47" s="15" t="s">
        <v>37</v>
      </c>
      <c r="D47" s="155" t="s">
        <v>38</v>
      </c>
      <c r="E47" s="156" t="s">
        <v>39</v>
      </c>
      <c r="F47" s="155" t="s">
        <v>38</v>
      </c>
      <c r="G47" s="155" t="s">
        <v>40</v>
      </c>
      <c r="H47" s="157">
        <v>21101</v>
      </c>
      <c r="I47" s="158" t="s">
        <v>46</v>
      </c>
      <c r="J47" s="17" t="str">
        <f>_xlfn.XLOOKUP(K47,XXI___INV_Catalogo_de_Articulo_!B:B,XXI___INV_Catalogo_de_Articulo_!A:A,"NO ENCONTRADO",FALSE)</f>
        <v>21100111-0002</v>
      </c>
      <c r="K47" s="151" t="s">
        <v>72</v>
      </c>
      <c r="L47" s="8" t="s">
        <v>16491</v>
      </c>
      <c r="M47" s="8" t="s">
        <v>16491</v>
      </c>
      <c r="N47" s="152" t="str">
        <f>_xlfn.XLOOKUP('2026 -1'!J47,XXI___INV_Catalogo_de_Articulo_!A:A,XXI___INV_Catalogo_de_Articulo_!C:C,"NO ENCONTRADO",FALSE)</f>
        <v>ESTUCHE</v>
      </c>
      <c r="O47" s="6">
        <v>3</v>
      </c>
      <c r="P47" s="162">
        <v>7.2534000000000001</v>
      </c>
      <c r="Q47" s="154" t="s">
        <v>47</v>
      </c>
      <c r="R47" s="162">
        <f t="shared" si="1"/>
        <v>21.760200000000001</v>
      </c>
      <c r="S47" s="162">
        <v>0</v>
      </c>
      <c r="T47" s="162">
        <v>7.2534000000000001</v>
      </c>
      <c r="U47" s="162">
        <v>0</v>
      </c>
      <c r="V47" s="162">
        <v>0</v>
      </c>
      <c r="W47" s="162">
        <v>7.2534000000000001</v>
      </c>
      <c r="X47" s="162">
        <v>0</v>
      </c>
      <c r="Y47" s="162">
        <v>0</v>
      </c>
      <c r="Z47" s="162">
        <v>7.2534000000000001</v>
      </c>
      <c r="AA47" s="162">
        <v>0</v>
      </c>
      <c r="AB47" s="162">
        <v>0</v>
      </c>
      <c r="AC47" s="162">
        <v>0</v>
      </c>
      <c r="AD47" s="162">
        <v>0</v>
      </c>
    </row>
    <row r="48" spans="1:30" ht="12" customHeight="1" x14ac:dyDescent="0.25">
      <c r="A48" s="128" t="s">
        <v>36</v>
      </c>
      <c r="B48" s="15" t="s">
        <v>37</v>
      </c>
      <c r="C48" s="15" t="s">
        <v>37</v>
      </c>
      <c r="D48" s="155" t="s">
        <v>38</v>
      </c>
      <c r="E48" s="156" t="s">
        <v>39</v>
      </c>
      <c r="F48" s="155" t="s">
        <v>38</v>
      </c>
      <c r="G48" s="155" t="s">
        <v>40</v>
      </c>
      <c r="H48" s="157">
        <v>21101</v>
      </c>
      <c r="I48" s="158" t="s">
        <v>46</v>
      </c>
      <c r="J48" s="17" t="str">
        <f>_xlfn.XLOOKUP(K48,XXI___INV_Catalogo_de_Articulo_!B:B,XXI___INV_Catalogo_de_Articulo_!A:A,"NO ENCONTRADO",FALSE)</f>
        <v>21100083-0001</v>
      </c>
      <c r="K48" s="151" t="s">
        <v>73</v>
      </c>
      <c r="L48" s="8" t="s">
        <v>16491</v>
      </c>
      <c r="M48" s="8" t="s">
        <v>16491</v>
      </c>
      <c r="N48" s="152" t="str">
        <f>_xlfn.XLOOKUP('2026 -1'!J48,XXI___INV_Catalogo_de_Articulo_!A:A,XXI___INV_Catalogo_de_Articulo_!C:C,"NO ENCONTRADO",FALSE)</f>
        <v>CAJA</v>
      </c>
      <c r="O48" s="6">
        <v>4</v>
      </c>
      <c r="P48" s="162">
        <v>16.226891999999999</v>
      </c>
      <c r="Q48" s="154" t="s">
        <v>47</v>
      </c>
      <c r="R48" s="162">
        <f t="shared" si="1"/>
        <v>64.907567999999998</v>
      </c>
      <c r="S48" s="162">
        <v>0</v>
      </c>
      <c r="T48" s="162">
        <v>32.453783999999999</v>
      </c>
      <c r="U48" s="162">
        <v>0</v>
      </c>
      <c r="V48" s="162">
        <v>0</v>
      </c>
      <c r="W48" s="162">
        <v>16.226891999999999</v>
      </c>
      <c r="X48" s="162">
        <v>0</v>
      </c>
      <c r="Y48" s="162">
        <v>0</v>
      </c>
      <c r="Z48" s="162">
        <v>16.226891999999999</v>
      </c>
      <c r="AA48" s="162">
        <v>0</v>
      </c>
      <c r="AB48" s="162">
        <v>0</v>
      </c>
      <c r="AC48" s="162">
        <v>0</v>
      </c>
      <c r="AD48" s="162">
        <v>0</v>
      </c>
    </row>
    <row r="49" spans="1:30" ht="12" customHeight="1" x14ac:dyDescent="0.25">
      <c r="A49" s="128" t="s">
        <v>36</v>
      </c>
      <c r="B49" s="15" t="s">
        <v>37</v>
      </c>
      <c r="C49" s="15" t="s">
        <v>37</v>
      </c>
      <c r="D49" s="155" t="s">
        <v>38</v>
      </c>
      <c r="E49" s="156" t="s">
        <v>39</v>
      </c>
      <c r="F49" s="155" t="s">
        <v>38</v>
      </c>
      <c r="G49" s="155" t="s">
        <v>40</v>
      </c>
      <c r="H49" s="157">
        <v>21101</v>
      </c>
      <c r="I49" s="158" t="s">
        <v>46</v>
      </c>
      <c r="J49" s="17" t="str">
        <f>_xlfn.XLOOKUP(K49,XXI___INV_Catalogo_de_Articulo_!B:B,XXI___INV_Catalogo_de_Articulo_!A:A,"NO ENCONTRADO",FALSE)</f>
        <v>21100087-0013</v>
      </c>
      <c r="K49" s="151" t="s">
        <v>74</v>
      </c>
      <c r="L49" s="8" t="s">
        <v>16491</v>
      </c>
      <c r="M49" s="8" t="s">
        <v>16491</v>
      </c>
      <c r="N49" s="152" t="str">
        <f>_xlfn.XLOOKUP('2026 -1'!J49,XXI___INV_Catalogo_de_Articulo_!A:A,XXI___INV_Catalogo_de_Articulo_!C:C,"NO ENCONTRADO",FALSE)</f>
        <v>PAQUETE</v>
      </c>
      <c r="O49" s="6">
        <v>63</v>
      </c>
      <c r="P49" s="162">
        <v>93.071483999999998</v>
      </c>
      <c r="Q49" s="154" t="s">
        <v>47</v>
      </c>
      <c r="R49" s="162">
        <f t="shared" si="1"/>
        <v>5863.5034919999998</v>
      </c>
      <c r="S49" s="162">
        <v>0</v>
      </c>
      <c r="T49" s="162">
        <v>1954.501164</v>
      </c>
      <c r="U49" s="162">
        <v>0</v>
      </c>
      <c r="V49" s="162">
        <v>0</v>
      </c>
      <c r="W49" s="162">
        <v>1954.501164</v>
      </c>
      <c r="X49" s="162">
        <v>0</v>
      </c>
      <c r="Y49" s="162">
        <v>0</v>
      </c>
      <c r="Z49" s="162">
        <v>1954.501164</v>
      </c>
      <c r="AA49" s="162">
        <v>0</v>
      </c>
      <c r="AB49" s="162">
        <v>0</v>
      </c>
      <c r="AC49" s="162">
        <v>0</v>
      </c>
      <c r="AD49" s="162">
        <v>0</v>
      </c>
    </row>
    <row r="50" spans="1:30" ht="12" customHeight="1" x14ac:dyDescent="0.25">
      <c r="A50" s="128" t="s">
        <v>36</v>
      </c>
      <c r="B50" s="15" t="s">
        <v>37</v>
      </c>
      <c r="C50" s="15" t="s">
        <v>37</v>
      </c>
      <c r="D50" s="155" t="s">
        <v>38</v>
      </c>
      <c r="E50" s="156" t="s">
        <v>39</v>
      </c>
      <c r="F50" s="155" t="s">
        <v>38</v>
      </c>
      <c r="G50" s="155" t="s">
        <v>40</v>
      </c>
      <c r="H50" s="157">
        <v>21101</v>
      </c>
      <c r="I50" s="158" t="s">
        <v>46</v>
      </c>
      <c r="J50" s="17" t="str">
        <f>_xlfn.XLOOKUP(K50,XXI___INV_Catalogo_de_Articulo_!B:B,XXI___INV_Catalogo_de_Articulo_!A:A,"NO ENCONTRADO",FALSE)</f>
        <v>21101001-0169</v>
      </c>
      <c r="K50" s="151" t="s">
        <v>75</v>
      </c>
      <c r="L50" s="8" t="s">
        <v>16491</v>
      </c>
      <c r="M50" s="8" t="s">
        <v>16491</v>
      </c>
      <c r="N50" s="152" t="str">
        <f>_xlfn.XLOOKUP('2026 -1'!J50,XXI___INV_Catalogo_de_Articulo_!A:A,XXI___INV_Catalogo_de_Articulo_!C:C,"NO ENCONTRADO",FALSE)</f>
        <v>JUEGO</v>
      </c>
      <c r="O50" s="6">
        <v>1</v>
      </c>
      <c r="P50" s="162">
        <v>186.51599999999999</v>
      </c>
      <c r="Q50" s="154" t="s">
        <v>47</v>
      </c>
      <c r="R50" s="162">
        <f t="shared" si="1"/>
        <v>186.51599999999999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186.51599999999999</v>
      </c>
      <c r="AA50" s="162">
        <v>0</v>
      </c>
      <c r="AB50" s="162">
        <v>0</v>
      </c>
      <c r="AC50" s="162">
        <v>0</v>
      </c>
      <c r="AD50" s="162">
        <v>0</v>
      </c>
    </row>
    <row r="51" spans="1:30" ht="12" customHeight="1" x14ac:dyDescent="0.25">
      <c r="A51" s="128" t="s">
        <v>36</v>
      </c>
      <c r="B51" s="15" t="s">
        <v>37</v>
      </c>
      <c r="C51" s="15" t="s">
        <v>37</v>
      </c>
      <c r="D51" s="155" t="s">
        <v>38</v>
      </c>
      <c r="E51" s="156" t="s">
        <v>39</v>
      </c>
      <c r="F51" s="155" t="s">
        <v>38</v>
      </c>
      <c r="G51" s="155" t="s">
        <v>40</v>
      </c>
      <c r="H51" s="157">
        <v>21101</v>
      </c>
      <c r="I51" s="158" t="s">
        <v>46</v>
      </c>
      <c r="J51" s="17" t="str">
        <f>_xlfn.XLOOKUP(K51,XXI___INV_Catalogo_de_Articulo_!B:B,XXI___INV_Catalogo_de_Articulo_!A:A,"NO ENCONTRADO",FALSE)</f>
        <v>21101001-0405</v>
      </c>
      <c r="K51" s="151" t="s">
        <v>76</v>
      </c>
      <c r="L51" s="8" t="s">
        <v>16491</v>
      </c>
      <c r="M51" s="8" t="s">
        <v>16491</v>
      </c>
      <c r="N51" s="152" t="str">
        <f>_xlfn.XLOOKUP('2026 -1'!J51,XXI___INV_Catalogo_de_Articulo_!A:A,XXI___INV_Catalogo_de_Articulo_!C:C,"NO ENCONTRADO",FALSE)</f>
        <v>Pieza</v>
      </c>
      <c r="O51" s="6">
        <v>2</v>
      </c>
      <c r="P51" s="162">
        <v>30.412470000000003</v>
      </c>
      <c r="Q51" s="154" t="s">
        <v>47</v>
      </c>
      <c r="R51" s="162">
        <f t="shared" si="1"/>
        <v>60.824940000000005</v>
      </c>
      <c r="S51" s="162">
        <v>0</v>
      </c>
      <c r="T51" s="162">
        <v>30.412470000000003</v>
      </c>
      <c r="U51" s="162">
        <v>0</v>
      </c>
      <c r="V51" s="162">
        <v>0</v>
      </c>
      <c r="W51" s="162">
        <v>30.412470000000003</v>
      </c>
      <c r="X51" s="162">
        <v>0</v>
      </c>
      <c r="Y51" s="162">
        <v>0</v>
      </c>
      <c r="Z51" s="162">
        <v>0</v>
      </c>
      <c r="AA51" s="162">
        <v>0</v>
      </c>
      <c r="AB51" s="162">
        <v>0</v>
      </c>
      <c r="AC51" s="162">
        <v>0</v>
      </c>
      <c r="AD51" s="162">
        <v>0</v>
      </c>
    </row>
    <row r="52" spans="1:30" ht="12" customHeight="1" x14ac:dyDescent="0.25">
      <c r="A52" s="128" t="s">
        <v>36</v>
      </c>
      <c r="B52" s="15" t="s">
        <v>37</v>
      </c>
      <c r="C52" s="15" t="s">
        <v>37</v>
      </c>
      <c r="D52" s="155" t="s">
        <v>38</v>
      </c>
      <c r="E52" s="156" t="s">
        <v>39</v>
      </c>
      <c r="F52" s="155" t="s">
        <v>38</v>
      </c>
      <c r="G52" s="155" t="s">
        <v>40</v>
      </c>
      <c r="H52" s="157">
        <v>21101</v>
      </c>
      <c r="I52" s="158" t="s">
        <v>46</v>
      </c>
      <c r="J52" s="17" t="str">
        <f>_xlfn.XLOOKUP(K52,XXI___INV_Catalogo_de_Articulo_!B:B,XXI___INV_Catalogo_de_Articulo_!A:A,"NO ENCONTRADO",FALSE)</f>
        <v>21100091-0001</v>
      </c>
      <c r="K52" s="151" t="s">
        <v>16260</v>
      </c>
      <c r="L52" s="8" t="s">
        <v>16491</v>
      </c>
      <c r="M52" s="8" t="s">
        <v>16491</v>
      </c>
      <c r="N52" s="152" t="str">
        <f>_xlfn.XLOOKUP('2026 -1'!J52,XXI___INV_Catalogo_de_Articulo_!A:A,XXI___INV_Catalogo_de_Articulo_!C:C,"NO ENCONTRADO",FALSE)</f>
        <v>Pieza</v>
      </c>
      <c r="O52" s="6">
        <v>3</v>
      </c>
      <c r="P52" s="162">
        <v>19.242234</v>
      </c>
      <c r="Q52" s="154" t="s">
        <v>47</v>
      </c>
      <c r="R52" s="162">
        <f t="shared" si="1"/>
        <v>57.726702000000003</v>
      </c>
      <c r="S52" s="162">
        <v>0</v>
      </c>
      <c r="T52" s="162">
        <v>19.242234</v>
      </c>
      <c r="U52" s="162">
        <v>0</v>
      </c>
      <c r="V52" s="162">
        <v>0</v>
      </c>
      <c r="W52" s="162">
        <v>19.242234</v>
      </c>
      <c r="X52" s="162">
        <v>0</v>
      </c>
      <c r="Y52" s="162">
        <v>0</v>
      </c>
      <c r="Z52" s="162">
        <v>19.242234</v>
      </c>
      <c r="AA52" s="162">
        <v>0</v>
      </c>
      <c r="AB52" s="162">
        <v>0</v>
      </c>
      <c r="AC52" s="162">
        <v>0</v>
      </c>
      <c r="AD52" s="162">
        <v>0</v>
      </c>
    </row>
    <row r="53" spans="1:30" ht="12" customHeight="1" x14ac:dyDescent="0.25">
      <c r="A53" s="128" t="s">
        <v>36</v>
      </c>
      <c r="B53" s="15" t="s">
        <v>37</v>
      </c>
      <c r="C53" s="15" t="s">
        <v>37</v>
      </c>
      <c r="D53" s="155" t="s">
        <v>38</v>
      </c>
      <c r="E53" s="156" t="s">
        <v>39</v>
      </c>
      <c r="F53" s="155" t="s">
        <v>38</v>
      </c>
      <c r="G53" s="155" t="s">
        <v>40</v>
      </c>
      <c r="H53" s="157">
        <v>21101</v>
      </c>
      <c r="I53" s="158" t="s">
        <v>46</v>
      </c>
      <c r="J53" s="17" t="str">
        <f>_xlfn.XLOOKUP(K53,XXI___INV_Catalogo_de_Articulo_!B:B,XXI___INV_Catalogo_de_Articulo_!A:A,"NO ENCONTRADO",FALSE)</f>
        <v>21100092-0013</v>
      </c>
      <c r="K53" s="151" t="s">
        <v>77</v>
      </c>
      <c r="L53" s="8" t="s">
        <v>16491</v>
      </c>
      <c r="M53" s="8" t="s">
        <v>16491</v>
      </c>
      <c r="N53" s="152" t="str">
        <f>_xlfn.XLOOKUP('2026 -1'!J53,XXI___INV_Catalogo_de_Articulo_!A:A,XXI___INV_Catalogo_de_Articulo_!C:C,"NO ENCONTRADO",FALSE)</f>
        <v>Pieza</v>
      </c>
      <c r="O53" s="6">
        <v>6</v>
      </c>
      <c r="P53" s="162">
        <v>30.412470000000003</v>
      </c>
      <c r="Q53" s="154" t="s">
        <v>47</v>
      </c>
      <c r="R53" s="162">
        <f t="shared" si="1"/>
        <v>182.47482000000002</v>
      </c>
      <c r="S53" s="162">
        <v>0</v>
      </c>
      <c r="T53" s="162">
        <v>60.824940000000005</v>
      </c>
      <c r="U53" s="162">
        <v>0</v>
      </c>
      <c r="V53" s="162">
        <v>0</v>
      </c>
      <c r="W53" s="162">
        <v>60.824940000000005</v>
      </c>
      <c r="X53" s="162">
        <v>0</v>
      </c>
      <c r="Y53" s="162">
        <v>0</v>
      </c>
      <c r="Z53" s="162">
        <v>60.824940000000005</v>
      </c>
      <c r="AA53" s="162">
        <v>0</v>
      </c>
      <c r="AB53" s="162">
        <v>0</v>
      </c>
      <c r="AC53" s="162">
        <v>0</v>
      </c>
      <c r="AD53" s="162">
        <v>0</v>
      </c>
    </row>
    <row r="54" spans="1:30" ht="12" customHeight="1" x14ac:dyDescent="0.25">
      <c r="A54" s="128" t="s">
        <v>36</v>
      </c>
      <c r="B54" s="15" t="s">
        <v>37</v>
      </c>
      <c r="C54" s="15" t="s">
        <v>37</v>
      </c>
      <c r="D54" s="155" t="s">
        <v>38</v>
      </c>
      <c r="E54" s="156" t="s">
        <v>39</v>
      </c>
      <c r="F54" s="155" t="s">
        <v>38</v>
      </c>
      <c r="G54" s="155" t="s">
        <v>40</v>
      </c>
      <c r="H54" s="157">
        <v>21101</v>
      </c>
      <c r="I54" s="158" t="s">
        <v>46</v>
      </c>
      <c r="J54" s="17" t="str">
        <f>_xlfn.XLOOKUP(K54,XXI___INV_Catalogo_de_Articulo_!B:B,XXI___INV_Catalogo_de_Articulo_!A:A,"NO ENCONTRADO",FALSE)</f>
        <v>21101001-0258</v>
      </c>
      <c r="K54" s="151" t="s">
        <v>78</v>
      </c>
      <c r="L54" s="8" t="s">
        <v>16491</v>
      </c>
      <c r="M54" s="8" t="s">
        <v>16491</v>
      </c>
      <c r="N54" s="152" t="str">
        <f>_xlfn.XLOOKUP('2026 -1'!J54,XXI___INV_Catalogo_de_Articulo_!A:A,XXI___INV_Catalogo_de_Articulo_!C:C,"NO ENCONTRADO",FALSE)</f>
        <v>Pieza</v>
      </c>
      <c r="O54" s="6">
        <v>18</v>
      </c>
      <c r="P54" s="162">
        <v>20.651465999999999</v>
      </c>
      <c r="Q54" s="154" t="s">
        <v>47</v>
      </c>
      <c r="R54" s="162">
        <f t="shared" si="1"/>
        <v>371.72638799999999</v>
      </c>
      <c r="S54" s="162">
        <v>0</v>
      </c>
      <c r="T54" s="162">
        <v>123.908796</v>
      </c>
      <c r="U54" s="162">
        <v>0</v>
      </c>
      <c r="V54" s="162">
        <v>0</v>
      </c>
      <c r="W54" s="162">
        <v>123.908796</v>
      </c>
      <c r="X54" s="162">
        <v>0</v>
      </c>
      <c r="Y54" s="162">
        <v>0</v>
      </c>
      <c r="Z54" s="162">
        <v>123.908796</v>
      </c>
      <c r="AA54" s="162">
        <v>0</v>
      </c>
      <c r="AB54" s="162">
        <v>0</v>
      </c>
      <c r="AC54" s="162">
        <v>0</v>
      </c>
      <c r="AD54" s="162">
        <v>0</v>
      </c>
    </row>
    <row r="55" spans="1:30" ht="12" customHeight="1" x14ac:dyDescent="0.25">
      <c r="A55" s="128" t="s">
        <v>36</v>
      </c>
      <c r="B55" s="15" t="s">
        <v>37</v>
      </c>
      <c r="C55" s="15" t="s">
        <v>37</v>
      </c>
      <c r="D55" s="155" t="s">
        <v>38</v>
      </c>
      <c r="E55" s="156" t="s">
        <v>39</v>
      </c>
      <c r="F55" s="155" t="s">
        <v>38</v>
      </c>
      <c r="G55" s="155" t="s">
        <v>40</v>
      </c>
      <c r="H55" s="157">
        <v>21101</v>
      </c>
      <c r="I55" s="158" t="s">
        <v>46</v>
      </c>
      <c r="J55" s="17" t="str">
        <f>_xlfn.XLOOKUP(K55,XXI___INV_Catalogo_de_Articulo_!B:B,XXI___INV_Catalogo_de_Articulo_!A:A,"NO ENCONTRADO",FALSE)</f>
        <v>21100132-0004</v>
      </c>
      <c r="K55" s="151" t="s">
        <v>79</v>
      </c>
      <c r="L55" s="8" t="s">
        <v>16491</v>
      </c>
      <c r="M55" s="8" t="s">
        <v>16491</v>
      </c>
      <c r="N55" s="152" t="str">
        <f>_xlfn.XLOOKUP('2026 -1'!J55,XXI___INV_Catalogo_de_Articulo_!A:A,XXI___INV_Catalogo_de_Articulo_!C:C,"NO ENCONTRADO",FALSE)</f>
        <v>PAQUETE</v>
      </c>
      <c r="O55" s="6">
        <v>18</v>
      </c>
      <c r="P55" s="162">
        <v>18.900288</v>
      </c>
      <c r="Q55" s="154" t="s">
        <v>47</v>
      </c>
      <c r="R55" s="162">
        <f t="shared" si="1"/>
        <v>340.20518400000003</v>
      </c>
      <c r="S55" s="162">
        <v>0</v>
      </c>
      <c r="T55" s="162">
        <v>75.601151999999999</v>
      </c>
      <c r="U55" s="162">
        <v>0</v>
      </c>
      <c r="V55" s="162">
        <v>0</v>
      </c>
      <c r="W55" s="162">
        <v>132.30201600000001</v>
      </c>
      <c r="X55" s="162">
        <v>0</v>
      </c>
      <c r="Y55" s="162">
        <v>0</v>
      </c>
      <c r="Z55" s="162">
        <v>132.30201600000001</v>
      </c>
      <c r="AA55" s="162">
        <v>0</v>
      </c>
      <c r="AB55" s="162">
        <v>0</v>
      </c>
      <c r="AC55" s="162">
        <v>0</v>
      </c>
      <c r="AD55" s="162">
        <v>0</v>
      </c>
    </row>
    <row r="56" spans="1:30" ht="12" customHeight="1" x14ac:dyDescent="0.25">
      <c r="A56" s="128" t="s">
        <v>36</v>
      </c>
      <c r="B56" s="15" t="s">
        <v>37</v>
      </c>
      <c r="C56" s="15" t="s">
        <v>37</v>
      </c>
      <c r="D56" s="155" t="s">
        <v>38</v>
      </c>
      <c r="E56" s="156" t="s">
        <v>39</v>
      </c>
      <c r="F56" s="155" t="s">
        <v>38</v>
      </c>
      <c r="G56" s="155" t="s">
        <v>40</v>
      </c>
      <c r="H56" s="157">
        <v>21101</v>
      </c>
      <c r="I56" s="158" t="s">
        <v>46</v>
      </c>
      <c r="J56" s="17" t="str">
        <f>_xlfn.XLOOKUP(K56,XXI___INV_Catalogo_de_Articulo_!B:B,XXI___INV_Catalogo_de_Articulo_!A:A,"NO ENCONTRADO",FALSE)</f>
        <v>21101001-0295</v>
      </c>
      <c r="K56" s="151" t="s">
        <v>80</v>
      </c>
      <c r="L56" s="8" t="s">
        <v>16491</v>
      </c>
      <c r="M56" s="8" t="s">
        <v>16491</v>
      </c>
      <c r="N56" s="152" t="str">
        <f>_xlfn.XLOOKUP('2026 -1'!J56,XXI___INV_Catalogo_de_Articulo_!A:A,XXI___INV_Catalogo_de_Articulo_!C:C,"NO ENCONTRADO",FALSE)</f>
        <v>CAJA</v>
      </c>
      <c r="O56" s="6">
        <v>21</v>
      </c>
      <c r="P56" s="162">
        <v>4.1758860000000002</v>
      </c>
      <c r="Q56" s="154" t="s">
        <v>47</v>
      </c>
      <c r="R56" s="162">
        <f t="shared" si="1"/>
        <v>87.693606000000017</v>
      </c>
      <c r="S56" s="162">
        <v>0</v>
      </c>
      <c r="T56" s="162">
        <v>29.231202000000003</v>
      </c>
      <c r="U56" s="162">
        <v>0</v>
      </c>
      <c r="V56" s="162">
        <v>0</v>
      </c>
      <c r="W56" s="162">
        <v>29.231202000000003</v>
      </c>
      <c r="X56" s="162">
        <v>0</v>
      </c>
      <c r="Y56" s="162">
        <v>0</v>
      </c>
      <c r="Z56" s="162">
        <v>29.231202000000003</v>
      </c>
      <c r="AA56" s="162">
        <v>0</v>
      </c>
      <c r="AB56" s="162">
        <v>0</v>
      </c>
      <c r="AC56" s="162">
        <v>0</v>
      </c>
      <c r="AD56" s="162">
        <v>0</v>
      </c>
    </row>
    <row r="57" spans="1:30" ht="12" customHeight="1" x14ac:dyDescent="0.25">
      <c r="A57" s="128" t="s">
        <v>36</v>
      </c>
      <c r="B57" s="15" t="s">
        <v>37</v>
      </c>
      <c r="C57" s="15" t="s">
        <v>37</v>
      </c>
      <c r="D57" s="155" t="s">
        <v>38</v>
      </c>
      <c r="E57" s="156" t="s">
        <v>39</v>
      </c>
      <c r="F57" s="155" t="s">
        <v>38</v>
      </c>
      <c r="G57" s="155" t="s">
        <v>40</v>
      </c>
      <c r="H57" s="157">
        <v>21101</v>
      </c>
      <c r="I57" s="158" t="s">
        <v>46</v>
      </c>
      <c r="J57" s="17" t="str">
        <f>_xlfn.XLOOKUP(K57,XXI___INV_Catalogo_de_Articulo_!B:B,XXI___INV_Catalogo_de_Articulo_!A:A,"NO ENCONTRADO",FALSE)</f>
        <v>21100013-0044</v>
      </c>
      <c r="K57" s="151" t="s">
        <v>81</v>
      </c>
      <c r="L57" s="8" t="s">
        <v>16491</v>
      </c>
      <c r="M57" s="8" t="s">
        <v>16491</v>
      </c>
      <c r="N57" s="152" t="str">
        <f>_xlfn.XLOOKUP('2026 -1'!J57,XXI___INV_Catalogo_de_Articulo_!A:A,XXI___INV_Catalogo_de_Articulo_!C:C,"NO ENCONTRADO",FALSE)</f>
        <v>Pieza</v>
      </c>
      <c r="O57" s="6">
        <v>36</v>
      </c>
      <c r="P57" s="162">
        <v>52.939458000000002</v>
      </c>
      <c r="Q57" s="154" t="s">
        <v>47</v>
      </c>
      <c r="R57" s="162">
        <f t="shared" si="1"/>
        <v>1905.8204880000001</v>
      </c>
      <c r="S57" s="162">
        <v>0</v>
      </c>
      <c r="T57" s="162">
        <v>635.27349600000002</v>
      </c>
      <c r="U57" s="162">
        <v>0</v>
      </c>
      <c r="V57" s="162">
        <v>0</v>
      </c>
      <c r="W57" s="162">
        <v>635.27349600000002</v>
      </c>
      <c r="X57" s="162">
        <v>0</v>
      </c>
      <c r="Y57" s="162">
        <v>0</v>
      </c>
      <c r="Z57" s="162">
        <v>635.27349600000002</v>
      </c>
      <c r="AA57" s="162">
        <v>0</v>
      </c>
      <c r="AB57" s="162">
        <v>0</v>
      </c>
      <c r="AC57" s="162">
        <v>0</v>
      </c>
      <c r="AD57" s="162">
        <v>0</v>
      </c>
    </row>
    <row r="58" spans="1:30" ht="12" customHeight="1" x14ac:dyDescent="0.25">
      <c r="A58" s="128" t="s">
        <v>36</v>
      </c>
      <c r="B58" s="15" t="s">
        <v>37</v>
      </c>
      <c r="C58" s="15" t="s">
        <v>37</v>
      </c>
      <c r="D58" s="155" t="s">
        <v>38</v>
      </c>
      <c r="E58" s="156" t="s">
        <v>39</v>
      </c>
      <c r="F58" s="155" t="s">
        <v>38</v>
      </c>
      <c r="G58" s="155" t="s">
        <v>40</v>
      </c>
      <c r="H58" s="157">
        <v>21101</v>
      </c>
      <c r="I58" s="158" t="s">
        <v>46</v>
      </c>
      <c r="J58" s="17" t="str">
        <f>_xlfn.XLOOKUP(K58,XXI___INV_Catalogo_de_Articulo_!B:B,XXI___INV_Catalogo_de_Articulo_!A:A,"NO ENCONTRADO",FALSE)</f>
        <v>21101001-0052</v>
      </c>
      <c r="K58" s="151" t="s">
        <v>82</v>
      </c>
      <c r="L58" s="8" t="s">
        <v>16491</v>
      </c>
      <c r="M58" s="8" t="s">
        <v>16491</v>
      </c>
      <c r="N58" s="152" t="str">
        <f>_xlfn.XLOOKUP('2026 -1'!J58,XXI___INV_Catalogo_de_Articulo_!A:A,XXI___INV_Catalogo_de_Articulo_!C:C,"NO ENCONTRADO",FALSE)</f>
        <v>Pieza</v>
      </c>
      <c r="O58" s="6">
        <v>2</v>
      </c>
      <c r="P58" s="162">
        <v>73.984680000000012</v>
      </c>
      <c r="Q58" s="154" t="s">
        <v>47</v>
      </c>
      <c r="R58" s="162">
        <f t="shared" si="1"/>
        <v>147.96936000000002</v>
      </c>
      <c r="S58" s="162">
        <v>0</v>
      </c>
      <c r="T58" s="162">
        <v>0</v>
      </c>
      <c r="U58" s="162">
        <v>0</v>
      </c>
      <c r="V58" s="162">
        <v>0</v>
      </c>
      <c r="W58" s="162">
        <v>73.984680000000012</v>
      </c>
      <c r="X58" s="162">
        <v>0</v>
      </c>
      <c r="Y58" s="162">
        <v>0</v>
      </c>
      <c r="Z58" s="162">
        <v>73.984680000000012</v>
      </c>
      <c r="AA58" s="162">
        <v>0</v>
      </c>
      <c r="AB58" s="162">
        <v>0</v>
      </c>
      <c r="AC58" s="162">
        <v>0</v>
      </c>
      <c r="AD58" s="162">
        <v>0</v>
      </c>
    </row>
    <row r="59" spans="1:30" ht="12" customHeight="1" x14ac:dyDescent="0.25">
      <c r="A59" s="128" t="s">
        <v>36</v>
      </c>
      <c r="B59" s="15" t="s">
        <v>37</v>
      </c>
      <c r="C59" s="15" t="s">
        <v>37</v>
      </c>
      <c r="D59" s="155" t="s">
        <v>38</v>
      </c>
      <c r="E59" s="156" t="s">
        <v>39</v>
      </c>
      <c r="F59" s="155" t="s">
        <v>38</v>
      </c>
      <c r="G59" s="155" t="s">
        <v>40</v>
      </c>
      <c r="H59" s="157">
        <v>21101</v>
      </c>
      <c r="I59" s="158" t="s">
        <v>46</v>
      </c>
      <c r="J59" s="17" t="str">
        <f>_xlfn.XLOOKUP(K59,XXI___INV_Catalogo_de_Articulo_!B:B,XXI___INV_Catalogo_de_Articulo_!A:A,"NO ENCONTRADO",FALSE)</f>
        <v>21100083-0009</v>
      </c>
      <c r="K59" s="151" t="s">
        <v>83</v>
      </c>
      <c r="L59" s="8" t="s">
        <v>16491</v>
      </c>
      <c r="M59" s="8" t="s">
        <v>16491</v>
      </c>
      <c r="N59" s="152" t="str">
        <f>_xlfn.XLOOKUP('2026 -1'!J59,XXI___INV_Catalogo_de_Articulo_!A:A,XXI___INV_Catalogo_de_Articulo_!C:C,"NO ENCONTRADO",FALSE)</f>
        <v>PAQUETE</v>
      </c>
      <c r="O59" s="6">
        <v>6</v>
      </c>
      <c r="P59" s="162">
        <v>75.715133999999992</v>
      </c>
      <c r="Q59" s="154" t="s">
        <v>47</v>
      </c>
      <c r="R59" s="162">
        <f t="shared" si="1"/>
        <v>454.29080399999998</v>
      </c>
      <c r="S59" s="162">
        <v>0</v>
      </c>
      <c r="T59" s="162">
        <v>151.43026799999998</v>
      </c>
      <c r="U59" s="162">
        <v>0</v>
      </c>
      <c r="V59" s="162">
        <v>0</v>
      </c>
      <c r="W59" s="162">
        <v>151.43026799999998</v>
      </c>
      <c r="X59" s="162">
        <v>0</v>
      </c>
      <c r="Y59" s="162">
        <v>0</v>
      </c>
      <c r="Z59" s="162">
        <v>151.43026799999998</v>
      </c>
      <c r="AA59" s="162">
        <v>0</v>
      </c>
      <c r="AB59" s="162">
        <v>0</v>
      </c>
      <c r="AC59" s="162">
        <v>0</v>
      </c>
      <c r="AD59" s="162">
        <v>0</v>
      </c>
    </row>
    <row r="60" spans="1:30" ht="12" customHeight="1" x14ac:dyDescent="0.25">
      <c r="A60" s="128" t="s">
        <v>36</v>
      </c>
      <c r="B60" s="15" t="s">
        <v>37</v>
      </c>
      <c r="C60" s="15" t="s">
        <v>37</v>
      </c>
      <c r="D60" s="155" t="s">
        <v>38</v>
      </c>
      <c r="E60" s="156" t="s">
        <v>39</v>
      </c>
      <c r="F60" s="155" t="s">
        <v>38</v>
      </c>
      <c r="G60" s="155" t="s">
        <v>40</v>
      </c>
      <c r="H60" s="157">
        <v>21101</v>
      </c>
      <c r="I60" s="158" t="s">
        <v>46</v>
      </c>
      <c r="J60" s="17" t="str">
        <f>_xlfn.XLOOKUP(K60,XXI___INV_Catalogo_de_Articulo_!B:B,XXI___INV_Catalogo_de_Articulo_!A:A,"NO ENCONTRADO",FALSE)</f>
        <v>21100123-0009</v>
      </c>
      <c r="K60" s="151" t="s">
        <v>1853</v>
      </c>
      <c r="L60" s="8" t="s">
        <v>16491</v>
      </c>
      <c r="M60" s="8" t="s">
        <v>16491</v>
      </c>
      <c r="N60" s="152" t="str">
        <f>_xlfn.XLOOKUP('2026 -1'!J60,XXI___INV_Catalogo_de_Articulo_!A:A,XXI___INV_Catalogo_de_Articulo_!C:C,"NO ENCONTRADO",FALSE)</f>
        <v>Pieza</v>
      </c>
      <c r="O60" s="6">
        <v>9</v>
      </c>
      <c r="P60" s="162">
        <v>618.18655799999999</v>
      </c>
      <c r="Q60" s="154" t="s">
        <v>47</v>
      </c>
      <c r="R60" s="162">
        <f t="shared" si="1"/>
        <v>5563.6790220000003</v>
      </c>
      <c r="S60" s="162">
        <v>0</v>
      </c>
      <c r="T60" s="162">
        <v>1854.5596740000001</v>
      </c>
      <c r="U60" s="162">
        <v>0</v>
      </c>
      <c r="V60" s="162">
        <v>0</v>
      </c>
      <c r="W60" s="162">
        <v>1854.5596740000001</v>
      </c>
      <c r="X60" s="162">
        <v>0</v>
      </c>
      <c r="Y60" s="162">
        <v>0</v>
      </c>
      <c r="Z60" s="162">
        <v>1854.5596740000001</v>
      </c>
      <c r="AA60" s="162">
        <v>0</v>
      </c>
      <c r="AB60" s="162">
        <v>0</v>
      </c>
      <c r="AC60" s="162">
        <v>0</v>
      </c>
      <c r="AD60" s="162">
        <v>0</v>
      </c>
    </row>
    <row r="61" spans="1:30" ht="12" customHeight="1" x14ac:dyDescent="0.25">
      <c r="A61" s="128" t="s">
        <v>36</v>
      </c>
      <c r="B61" s="15" t="s">
        <v>37</v>
      </c>
      <c r="C61" s="15" t="s">
        <v>37</v>
      </c>
      <c r="D61" s="155" t="s">
        <v>38</v>
      </c>
      <c r="E61" s="156" t="s">
        <v>39</v>
      </c>
      <c r="F61" s="155" t="s">
        <v>38</v>
      </c>
      <c r="G61" s="155" t="s">
        <v>40</v>
      </c>
      <c r="H61" s="157">
        <v>21101</v>
      </c>
      <c r="I61" s="158" t="s">
        <v>46</v>
      </c>
      <c r="J61" s="17" t="str">
        <f>_xlfn.XLOOKUP(K61,XXI___INV_Catalogo_de_Articulo_!B:B,XXI___INV_Catalogo_de_Articulo_!A:A,"NO ENCONTRADO",FALSE)</f>
        <v>21100123-0002</v>
      </c>
      <c r="K61" s="151" t="s">
        <v>85</v>
      </c>
      <c r="L61" s="8" t="s">
        <v>16491</v>
      </c>
      <c r="M61" s="8" t="s">
        <v>16491</v>
      </c>
      <c r="N61" s="152" t="str">
        <f>_xlfn.XLOOKUP('2026 -1'!J61,XXI___INV_Catalogo_de_Articulo_!A:A,XXI___INV_Catalogo_de_Articulo_!C:C,"NO ENCONTRADO",FALSE)</f>
        <v>Pieza</v>
      </c>
      <c r="O61" s="6">
        <v>9</v>
      </c>
      <c r="P61" s="162">
        <v>326.63096400000001</v>
      </c>
      <c r="Q61" s="154" t="s">
        <v>47</v>
      </c>
      <c r="R61" s="162">
        <f t="shared" si="1"/>
        <v>2939.6786760000005</v>
      </c>
      <c r="S61" s="162">
        <v>0</v>
      </c>
      <c r="T61" s="162">
        <v>979.89289200000007</v>
      </c>
      <c r="U61" s="162">
        <v>0</v>
      </c>
      <c r="V61" s="162">
        <v>0</v>
      </c>
      <c r="W61" s="162">
        <v>979.89289200000007</v>
      </c>
      <c r="X61" s="162">
        <v>0</v>
      </c>
      <c r="Y61" s="162">
        <v>0</v>
      </c>
      <c r="Z61" s="162">
        <v>979.89289200000007</v>
      </c>
      <c r="AA61" s="162">
        <v>0</v>
      </c>
      <c r="AB61" s="162">
        <v>0</v>
      </c>
      <c r="AC61" s="162">
        <v>0</v>
      </c>
      <c r="AD61" s="162">
        <v>0</v>
      </c>
    </row>
    <row r="62" spans="1:30" ht="12" customHeight="1" x14ac:dyDescent="0.25">
      <c r="A62" s="128" t="s">
        <v>36</v>
      </c>
      <c r="B62" s="15" t="s">
        <v>37</v>
      </c>
      <c r="C62" s="15" t="s">
        <v>37</v>
      </c>
      <c r="D62" s="155" t="s">
        <v>38</v>
      </c>
      <c r="E62" s="156" t="s">
        <v>39</v>
      </c>
      <c r="F62" s="155" t="s">
        <v>38</v>
      </c>
      <c r="G62" s="155" t="s">
        <v>40</v>
      </c>
      <c r="H62" s="157">
        <v>21101</v>
      </c>
      <c r="I62" s="158" t="s">
        <v>46</v>
      </c>
      <c r="J62" s="17" t="str">
        <f>_xlfn.XLOOKUP(K62,XXI___INV_Catalogo_de_Articulo_!B:B,XXI___INV_Catalogo_de_Articulo_!A:A,"NO ENCONTRADO",FALSE)</f>
        <v>21101001-0388</v>
      </c>
      <c r="K62" s="151" t="s">
        <v>86</v>
      </c>
      <c r="L62" s="8" t="s">
        <v>16491</v>
      </c>
      <c r="M62" s="8" t="s">
        <v>16491</v>
      </c>
      <c r="N62" s="152" t="str">
        <f>_xlfn.XLOOKUP('2026 -1'!J62,XXI___INV_Catalogo_de_Articulo_!A:A,XXI___INV_Catalogo_de_Articulo_!C:C,"NO ENCONTRADO",FALSE)</f>
        <v>PAQUETE</v>
      </c>
      <c r="O62" s="6">
        <v>12</v>
      </c>
      <c r="P62" s="162">
        <v>606.99559799999997</v>
      </c>
      <c r="Q62" s="154" t="s">
        <v>47</v>
      </c>
      <c r="R62" s="162">
        <f t="shared" si="1"/>
        <v>7283.9471759999997</v>
      </c>
      <c r="S62" s="162">
        <v>0</v>
      </c>
      <c r="T62" s="162">
        <v>2427.9823919999999</v>
      </c>
      <c r="U62" s="162">
        <v>0</v>
      </c>
      <c r="V62" s="162">
        <v>0</v>
      </c>
      <c r="W62" s="162">
        <v>2427.9823919999999</v>
      </c>
      <c r="X62" s="162">
        <v>0</v>
      </c>
      <c r="Y62" s="162">
        <v>0</v>
      </c>
      <c r="Z62" s="162">
        <v>2427.9823919999999</v>
      </c>
      <c r="AA62" s="162">
        <v>0</v>
      </c>
      <c r="AB62" s="162">
        <v>0</v>
      </c>
      <c r="AC62" s="162">
        <v>0</v>
      </c>
      <c r="AD62" s="162">
        <v>0</v>
      </c>
    </row>
    <row r="63" spans="1:30" ht="12" customHeight="1" x14ac:dyDescent="0.25">
      <c r="A63" s="128" t="s">
        <v>36</v>
      </c>
      <c r="B63" s="15" t="s">
        <v>37</v>
      </c>
      <c r="C63" s="15" t="s">
        <v>37</v>
      </c>
      <c r="D63" s="155" t="s">
        <v>38</v>
      </c>
      <c r="E63" s="156" t="s">
        <v>39</v>
      </c>
      <c r="F63" s="155" t="s">
        <v>38</v>
      </c>
      <c r="G63" s="155" t="s">
        <v>40</v>
      </c>
      <c r="H63" s="157">
        <v>21101</v>
      </c>
      <c r="I63" s="158" t="s">
        <v>46</v>
      </c>
      <c r="J63" s="17" t="str">
        <f>_xlfn.XLOOKUP(K63,XXI___INV_Catalogo_de_Articulo_!B:B,XXI___INV_Catalogo_de_Articulo_!A:A,"NO ENCONTRADO",FALSE)</f>
        <v>21101001-0008</v>
      </c>
      <c r="K63" s="151" t="s">
        <v>87</v>
      </c>
      <c r="L63" s="8" t="s">
        <v>16491</v>
      </c>
      <c r="M63" s="8" t="s">
        <v>16491</v>
      </c>
      <c r="N63" s="152" t="str">
        <f>_xlfn.XLOOKUP('2026 -1'!J63,XXI___INV_Catalogo_de_Articulo_!A:A,XXI___INV_Catalogo_de_Articulo_!C:C,"NO ENCONTRADO",FALSE)</f>
        <v>Pieza</v>
      </c>
      <c r="O63" s="6">
        <v>2</v>
      </c>
      <c r="P63" s="162">
        <v>166.82820000000001</v>
      </c>
      <c r="Q63" s="154" t="s">
        <v>47</v>
      </c>
      <c r="R63" s="162">
        <f t="shared" si="1"/>
        <v>333.65640000000002</v>
      </c>
      <c r="S63" s="162">
        <v>0</v>
      </c>
      <c r="T63" s="162">
        <v>166.82820000000001</v>
      </c>
      <c r="U63" s="162">
        <v>0</v>
      </c>
      <c r="V63" s="162">
        <v>0</v>
      </c>
      <c r="W63" s="162">
        <v>0</v>
      </c>
      <c r="X63" s="162">
        <v>0</v>
      </c>
      <c r="Y63" s="162">
        <v>0</v>
      </c>
      <c r="Z63" s="162">
        <v>166.82820000000001</v>
      </c>
      <c r="AA63" s="162">
        <v>0</v>
      </c>
      <c r="AB63" s="162">
        <v>0</v>
      </c>
      <c r="AC63" s="162">
        <v>0</v>
      </c>
      <c r="AD63" s="162">
        <v>0</v>
      </c>
    </row>
    <row r="64" spans="1:30" ht="12" customHeight="1" x14ac:dyDescent="0.25">
      <c r="A64" s="128" t="s">
        <v>36</v>
      </c>
      <c r="B64" s="15" t="s">
        <v>37</v>
      </c>
      <c r="C64" s="15" t="s">
        <v>37</v>
      </c>
      <c r="D64" s="155" t="s">
        <v>38</v>
      </c>
      <c r="E64" s="156" t="s">
        <v>39</v>
      </c>
      <c r="F64" s="155" t="s">
        <v>38</v>
      </c>
      <c r="G64" s="155" t="s">
        <v>40</v>
      </c>
      <c r="H64" s="157">
        <v>21101</v>
      </c>
      <c r="I64" s="158" t="s">
        <v>46</v>
      </c>
      <c r="J64" s="17" t="str">
        <f>_xlfn.XLOOKUP(K64,XXI___INV_Catalogo_de_Articulo_!B:B,XXI___INV_Catalogo_de_Articulo_!A:A,"NO ENCONTRADO",FALSE)</f>
        <v>21100036-0008</v>
      </c>
      <c r="K64" s="151" t="s">
        <v>88</v>
      </c>
      <c r="L64" s="8" t="s">
        <v>16491</v>
      </c>
      <c r="M64" s="8" t="s">
        <v>16491</v>
      </c>
      <c r="N64" s="152" t="str">
        <f>_xlfn.XLOOKUP('2026 -1'!J64,XXI___INV_Catalogo_de_Articulo_!A:A,XXI___INV_Catalogo_de_Articulo_!C:C,"NO ENCONTRADO",FALSE)</f>
        <v>Pieza</v>
      </c>
      <c r="O64" s="6">
        <v>15</v>
      </c>
      <c r="P64" s="162">
        <v>6.8596440000000003</v>
      </c>
      <c r="Q64" s="154" t="s">
        <v>47</v>
      </c>
      <c r="R64" s="162">
        <f t="shared" si="1"/>
        <v>102.89466</v>
      </c>
      <c r="S64" s="162">
        <v>0</v>
      </c>
      <c r="T64" s="162">
        <v>34.298220000000001</v>
      </c>
      <c r="U64" s="162">
        <v>0</v>
      </c>
      <c r="V64" s="162">
        <v>0</v>
      </c>
      <c r="W64" s="162">
        <v>34.298220000000001</v>
      </c>
      <c r="X64" s="162">
        <v>0</v>
      </c>
      <c r="Y64" s="162">
        <v>0</v>
      </c>
      <c r="Z64" s="162">
        <v>34.298220000000001</v>
      </c>
      <c r="AA64" s="162">
        <v>0</v>
      </c>
      <c r="AB64" s="162">
        <v>0</v>
      </c>
      <c r="AC64" s="162">
        <v>0</v>
      </c>
      <c r="AD64" s="162">
        <v>0</v>
      </c>
    </row>
    <row r="65" spans="1:30" ht="12" customHeight="1" x14ac:dyDescent="0.25">
      <c r="A65" s="128" t="s">
        <v>36</v>
      </c>
      <c r="B65" s="15" t="s">
        <v>37</v>
      </c>
      <c r="C65" s="15" t="s">
        <v>37</v>
      </c>
      <c r="D65" s="155" t="s">
        <v>38</v>
      </c>
      <c r="E65" s="156" t="s">
        <v>39</v>
      </c>
      <c r="F65" s="155" t="s">
        <v>38</v>
      </c>
      <c r="G65" s="155" t="s">
        <v>40</v>
      </c>
      <c r="H65" s="157">
        <v>21101</v>
      </c>
      <c r="I65" s="158" t="s">
        <v>46</v>
      </c>
      <c r="J65" s="17" t="str">
        <f>_xlfn.XLOOKUP(K65,XXI___INV_Catalogo_de_Articulo_!B:B,XXI___INV_Catalogo_de_Articulo_!A:A,"NO ENCONTRADO",FALSE)</f>
        <v>21100036-0010</v>
      </c>
      <c r="K65" s="151" t="s">
        <v>89</v>
      </c>
      <c r="L65" s="8" t="s">
        <v>16491</v>
      </c>
      <c r="M65" s="8" t="s">
        <v>16491</v>
      </c>
      <c r="N65" s="152" t="str">
        <f>_xlfn.XLOOKUP('2026 -1'!J65,XXI___INV_Catalogo_de_Articulo_!A:A,XXI___INV_Catalogo_de_Articulo_!C:C,"NO ENCONTRADO",FALSE)</f>
        <v>Pieza</v>
      </c>
      <c r="O65" s="6">
        <v>12</v>
      </c>
      <c r="P65" s="162">
        <v>16.413408</v>
      </c>
      <c r="Q65" s="154" t="s">
        <v>47</v>
      </c>
      <c r="R65" s="162">
        <f t="shared" si="1"/>
        <v>196.96089599999999</v>
      </c>
      <c r="S65" s="162">
        <v>0</v>
      </c>
      <c r="T65" s="162">
        <v>65.653632000000002</v>
      </c>
      <c r="U65" s="162">
        <v>0</v>
      </c>
      <c r="V65" s="162">
        <v>0</v>
      </c>
      <c r="W65" s="162">
        <v>65.653632000000002</v>
      </c>
      <c r="X65" s="162">
        <v>0</v>
      </c>
      <c r="Y65" s="162">
        <v>0</v>
      </c>
      <c r="Z65" s="162">
        <v>65.653632000000002</v>
      </c>
      <c r="AA65" s="162">
        <v>0</v>
      </c>
      <c r="AB65" s="162">
        <v>0</v>
      </c>
      <c r="AC65" s="162">
        <v>0</v>
      </c>
      <c r="AD65" s="162">
        <v>0</v>
      </c>
    </row>
    <row r="66" spans="1:30" ht="12" customHeight="1" x14ac:dyDescent="0.25">
      <c r="A66" s="128" t="s">
        <v>36</v>
      </c>
      <c r="B66" s="15" t="s">
        <v>37</v>
      </c>
      <c r="C66" s="15" t="s">
        <v>37</v>
      </c>
      <c r="D66" s="155" t="s">
        <v>38</v>
      </c>
      <c r="E66" s="156" t="s">
        <v>39</v>
      </c>
      <c r="F66" s="155" t="s">
        <v>38</v>
      </c>
      <c r="G66" s="155" t="s">
        <v>40</v>
      </c>
      <c r="H66" s="157">
        <v>21101</v>
      </c>
      <c r="I66" s="158" t="s">
        <v>46</v>
      </c>
      <c r="J66" s="17" t="str">
        <f>_xlfn.XLOOKUP(K66,XXI___INV_Catalogo_de_Articulo_!B:B,XXI___INV_Catalogo_de_Articulo_!A:A,"NO ENCONTRADO",FALSE)</f>
        <v>21100126-0002</v>
      </c>
      <c r="K66" s="151" t="s">
        <v>90</v>
      </c>
      <c r="L66" s="8" t="s">
        <v>16491</v>
      </c>
      <c r="M66" s="8" t="s">
        <v>16491</v>
      </c>
      <c r="N66" s="152" t="str">
        <f>_xlfn.XLOOKUP('2026 -1'!J66,XXI___INV_Catalogo_de_Articulo_!A:A,XXI___INV_Catalogo_de_Articulo_!C:C,"NO ENCONTRADO",FALSE)</f>
        <v>Pieza</v>
      </c>
      <c r="O66" s="6">
        <v>6</v>
      </c>
      <c r="P66" s="162">
        <v>17.480694</v>
      </c>
      <c r="Q66" s="154" t="s">
        <v>47</v>
      </c>
      <c r="R66" s="162">
        <f t="shared" si="1"/>
        <v>104.884164</v>
      </c>
      <c r="S66" s="162">
        <v>0</v>
      </c>
      <c r="T66" s="162">
        <v>34.961387999999999</v>
      </c>
      <c r="U66" s="162">
        <v>0</v>
      </c>
      <c r="V66" s="162">
        <v>0</v>
      </c>
      <c r="W66" s="162">
        <v>34.961387999999999</v>
      </c>
      <c r="X66" s="162">
        <v>0</v>
      </c>
      <c r="Y66" s="162">
        <v>0</v>
      </c>
      <c r="Z66" s="162">
        <v>34.961387999999999</v>
      </c>
      <c r="AA66" s="162">
        <v>0</v>
      </c>
      <c r="AB66" s="162">
        <v>0</v>
      </c>
      <c r="AC66" s="162">
        <v>0</v>
      </c>
      <c r="AD66" s="162">
        <v>0</v>
      </c>
    </row>
    <row r="67" spans="1:30" ht="12" customHeight="1" x14ac:dyDescent="0.25">
      <c r="A67" s="128" t="s">
        <v>36</v>
      </c>
      <c r="B67" s="15" t="s">
        <v>37</v>
      </c>
      <c r="C67" s="15" t="s">
        <v>37</v>
      </c>
      <c r="D67" s="155" t="s">
        <v>38</v>
      </c>
      <c r="E67" s="156" t="s">
        <v>39</v>
      </c>
      <c r="F67" s="155" t="s">
        <v>38</v>
      </c>
      <c r="G67" s="155" t="s">
        <v>40</v>
      </c>
      <c r="H67" s="157">
        <v>21101</v>
      </c>
      <c r="I67" s="158" t="s">
        <v>46</v>
      </c>
      <c r="J67" s="17" t="str">
        <f>_xlfn.XLOOKUP(K67,XXI___INV_Catalogo_de_Articulo_!B:B,XXI___INV_Catalogo_de_Articulo_!A:A,"NO ENCONTRADO",FALSE)</f>
        <v>21100126-0007</v>
      </c>
      <c r="K67" s="151" t="s">
        <v>92</v>
      </c>
      <c r="L67" s="8" t="s">
        <v>16491</v>
      </c>
      <c r="M67" s="8" t="s">
        <v>16491</v>
      </c>
      <c r="N67" s="152" t="str">
        <f>_xlfn.XLOOKUP('2026 -1'!J67,XXI___INV_Catalogo_de_Articulo_!A:A,XXI___INV_Catalogo_de_Articulo_!C:C,"NO ENCONTRADO",FALSE)</f>
        <v>Pieza</v>
      </c>
      <c r="O67" s="6">
        <v>3</v>
      </c>
      <c r="P67" s="162">
        <v>63.933540000000001</v>
      </c>
      <c r="Q67" s="154" t="s">
        <v>47</v>
      </c>
      <c r="R67" s="162">
        <f t="shared" si="1"/>
        <v>191.80062000000001</v>
      </c>
      <c r="S67" s="162">
        <v>0</v>
      </c>
      <c r="T67" s="162">
        <v>191.80062000000001</v>
      </c>
      <c r="U67" s="162">
        <v>0</v>
      </c>
      <c r="V67" s="162">
        <v>0</v>
      </c>
      <c r="W67" s="162">
        <v>0</v>
      </c>
      <c r="X67" s="162">
        <v>0</v>
      </c>
      <c r="Y67" s="162">
        <v>0</v>
      </c>
      <c r="Z67" s="162">
        <v>0</v>
      </c>
      <c r="AA67" s="162">
        <v>0</v>
      </c>
      <c r="AB67" s="162">
        <v>0</v>
      </c>
      <c r="AC67" s="162">
        <v>0</v>
      </c>
      <c r="AD67" s="162">
        <v>0</v>
      </c>
    </row>
    <row r="68" spans="1:30" ht="12" customHeight="1" x14ac:dyDescent="0.25">
      <c r="A68" s="128" t="s">
        <v>36</v>
      </c>
      <c r="B68" s="15" t="s">
        <v>37</v>
      </c>
      <c r="C68" s="15" t="s">
        <v>37</v>
      </c>
      <c r="D68" s="155" t="s">
        <v>38</v>
      </c>
      <c r="E68" s="156" t="s">
        <v>39</v>
      </c>
      <c r="F68" s="155" t="s">
        <v>38</v>
      </c>
      <c r="G68" s="155" t="s">
        <v>40</v>
      </c>
      <c r="H68" s="157">
        <v>21101</v>
      </c>
      <c r="I68" s="158" t="s">
        <v>46</v>
      </c>
      <c r="J68" s="17" t="str">
        <f>_xlfn.XLOOKUP(K68,XXI___INV_Catalogo_de_Articulo_!B:B,XXI___INV_Catalogo_de_Articulo_!A:A,"NO ENCONTRADO",FALSE)</f>
        <v>21100132-0006</v>
      </c>
      <c r="K68" s="151" t="s">
        <v>93</v>
      </c>
      <c r="L68" s="8" t="s">
        <v>16491</v>
      </c>
      <c r="M68" s="8" t="s">
        <v>16491</v>
      </c>
      <c r="N68" s="152" t="str">
        <f>_xlfn.XLOOKUP('2026 -1'!J68,XXI___INV_Catalogo_de_Articulo_!A:A,XXI___INV_Catalogo_de_Articulo_!C:C,"NO ENCONTRADO",FALSE)</f>
        <v>PAQUETE</v>
      </c>
      <c r="O68" s="6">
        <v>9</v>
      </c>
      <c r="P68" s="162">
        <v>18.900288</v>
      </c>
      <c r="Q68" s="154" t="s">
        <v>47</v>
      </c>
      <c r="R68" s="162">
        <f t="shared" si="1"/>
        <v>170.10259199999999</v>
      </c>
      <c r="S68" s="162">
        <v>0</v>
      </c>
      <c r="T68" s="162">
        <v>56.700863999999996</v>
      </c>
      <c r="U68" s="162">
        <v>0</v>
      </c>
      <c r="V68" s="162">
        <v>0</v>
      </c>
      <c r="W68" s="162">
        <v>56.700863999999996</v>
      </c>
      <c r="X68" s="162">
        <v>0</v>
      </c>
      <c r="Y68" s="162">
        <v>0</v>
      </c>
      <c r="Z68" s="162">
        <v>56.700863999999996</v>
      </c>
      <c r="AA68" s="162">
        <v>0</v>
      </c>
      <c r="AB68" s="162">
        <v>0</v>
      </c>
      <c r="AC68" s="162">
        <v>0</v>
      </c>
      <c r="AD68" s="162">
        <v>0</v>
      </c>
    </row>
    <row r="69" spans="1:30" ht="12" customHeight="1" x14ac:dyDescent="0.25">
      <c r="A69" s="128" t="s">
        <v>36</v>
      </c>
      <c r="B69" s="15" t="s">
        <v>37</v>
      </c>
      <c r="C69" s="15" t="s">
        <v>37</v>
      </c>
      <c r="D69" s="155" t="s">
        <v>38</v>
      </c>
      <c r="E69" s="156" t="s">
        <v>39</v>
      </c>
      <c r="F69" s="155" t="s">
        <v>38</v>
      </c>
      <c r="G69" s="155" t="s">
        <v>40</v>
      </c>
      <c r="H69" s="157">
        <v>21101</v>
      </c>
      <c r="I69" s="158" t="s">
        <v>46</v>
      </c>
      <c r="J69" s="17" t="str">
        <f>_xlfn.XLOOKUP(K69,XXI___INV_Catalogo_de_Articulo_!B:B,XXI___INV_Catalogo_de_Articulo_!A:A,"NO ENCONTRADO",FALSE)</f>
        <v>21101001-0384</v>
      </c>
      <c r="K69" s="151" t="s">
        <v>94</v>
      </c>
      <c r="L69" s="8" t="s">
        <v>16491</v>
      </c>
      <c r="M69" s="8" t="s">
        <v>16491</v>
      </c>
      <c r="N69" s="152" t="str">
        <f>_xlfn.XLOOKUP('2026 -1'!J69,XXI___INV_Catalogo_de_Articulo_!A:A,XXI___INV_Catalogo_de_Articulo_!C:C,"NO ENCONTRADO",FALSE)</f>
        <v>Pieza</v>
      </c>
      <c r="O69" s="6">
        <v>1</v>
      </c>
      <c r="P69" s="162">
        <v>23.10726</v>
      </c>
      <c r="Q69" s="154" t="s">
        <v>47</v>
      </c>
      <c r="R69" s="162">
        <f t="shared" si="1"/>
        <v>23.10726</v>
      </c>
      <c r="S69" s="162">
        <v>0</v>
      </c>
      <c r="T69" s="162">
        <v>0</v>
      </c>
      <c r="U69" s="162">
        <v>0</v>
      </c>
      <c r="V69" s="162">
        <v>0</v>
      </c>
      <c r="W69" s="162">
        <v>0</v>
      </c>
      <c r="X69" s="162">
        <v>0</v>
      </c>
      <c r="Y69" s="162">
        <v>0</v>
      </c>
      <c r="Z69" s="162">
        <v>23.10726</v>
      </c>
      <c r="AA69" s="162">
        <v>0</v>
      </c>
      <c r="AB69" s="162">
        <v>0</v>
      </c>
      <c r="AC69" s="162">
        <v>0</v>
      </c>
      <c r="AD69" s="162">
        <v>0</v>
      </c>
    </row>
    <row r="70" spans="1:30" ht="12" customHeight="1" x14ac:dyDescent="0.25">
      <c r="A70" s="128" t="s">
        <v>36</v>
      </c>
      <c r="B70" s="15" t="s">
        <v>37</v>
      </c>
      <c r="C70" s="15" t="s">
        <v>37</v>
      </c>
      <c r="D70" s="155" t="s">
        <v>38</v>
      </c>
      <c r="E70" s="156" t="s">
        <v>39</v>
      </c>
      <c r="F70" s="155" t="s">
        <v>38</v>
      </c>
      <c r="G70" s="155" t="s">
        <v>40</v>
      </c>
      <c r="H70" s="157">
        <v>21101</v>
      </c>
      <c r="I70" s="158" t="s">
        <v>46</v>
      </c>
      <c r="J70" s="17" t="str">
        <f>_xlfn.XLOOKUP(K70,XXI___INV_Catalogo_de_Articulo_!B:B,XXI___INV_Catalogo_de_Articulo_!A:A,"NO ENCONTRADO",FALSE)</f>
        <v>21100132-0007</v>
      </c>
      <c r="K70" s="151" t="s">
        <v>16259</v>
      </c>
      <c r="L70" s="8" t="s">
        <v>16491</v>
      </c>
      <c r="M70" s="8" t="s">
        <v>16491</v>
      </c>
      <c r="N70" s="152" t="str">
        <f>_xlfn.XLOOKUP('2026 -1'!J70,XXI___INV_Catalogo_de_Articulo_!A:A,XXI___INV_Catalogo_de_Articulo_!C:C,"NO ENCONTRADO",FALSE)</f>
        <v>PAQUETE</v>
      </c>
      <c r="O70" s="6">
        <v>67</v>
      </c>
      <c r="P70" s="162">
        <v>17.905536000000001</v>
      </c>
      <c r="Q70" s="154" t="s">
        <v>47</v>
      </c>
      <c r="R70" s="162">
        <f t="shared" si="1"/>
        <v>1199.670912</v>
      </c>
      <c r="S70" s="162">
        <v>0</v>
      </c>
      <c r="T70" s="162">
        <v>411.82732800000002</v>
      </c>
      <c r="U70" s="162">
        <v>0</v>
      </c>
      <c r="V70" s="162">
        <v>0</v>
      </c>
      <c r="W70" s="162">
        <v>393.92179200000004</v>
      </c>
      <c r="X70" s="162">
        <v>0</v>
      </c>
      <c r="Y70" s="162">
        <v>0</v>
      </c>
      <c r="Z70" s="162">
        <v>393.92179200000004</v>
      </c>
      <c r="AA70" s="162">
        <v>0</v>
      </c>
      <c r="AB70" s="162">
        <v>0</v>
      </c>
      <c r="AC70" s="162">
        <v>0</v>
      </c>
      <c r="AD70" s="162">
        <v>0</v>
      </c>
    </row>
    <row r="71" spans="1:30" ht="12" customHeight="1" x14ac:dyDescent="0.25">
      <c r="A71" s="128" t="s">
        <v>36</v>
      </c>
      <c r="B71" s="15" t="s">
        <v>37</v>
      </c>
      <c r="C71" s="15" t="s">
        <v>37</v>
      </c>
      <c r="D71" s="155" t="s">
        <v>38</v>
      </c>
      <c r="E71" s="156" t="s">
        <v>39</v>
      </c>
      <c r="F71" s="155" t="s">
        <v>38</v>
      </c>
      <c r="G71" s="155" t="s">
        <v>40</v>
      </c>
      <c r="H71" s="157">
        <v>21101</v>
      </c>
      <c r="I71" s="158" t="s">
        <v>46</v>
      </c>
      <c r="J71" s="17" t="str">
        <f>_xlfn.XLOOKUP(K71,XXI___INV_Catalogo_de_Articulo_!B:B,XXI___INV_Catalogo_de_Articulo_!A:A,"NO ENCONTRADO",FALSE)</f>
        <v>21100068-0001</v>
      </c>
      <c r="K71" s="151" t="s">
        <v>1273</v>
      </c>
      <c r="L71" s="8" t="s">
        <v>16491</v>
      </c>
      <c r="M71" s="8" t="s">
        <v>16491</v>
      </c>
      <c r="N71" s="152" t="str">
        <f>_xlfn.XLOOKUP('2026 -1'!J71,XXI___INV_Catalogo_de_Articulo_!A:A,XXI___INV_Catalogo_de_Articulo_!C:C,"NO ENCONTRADO",FALSE)</f>
        <v>Pieza</v>
      </c>
      <c r="O71" s="6">
        <v>9</v>
      </c>
      <c r="P71" s="162">
        <v>559.548</v>
      </c>
      <c r="Q71" s="154" t="s">
        <v>47</v>
      </c>
      <c r="R71" s="162">
        <f t="shared" si="1"/>
        <v>5035.9319999999998</v>
      </c>
      <c r="S71" s="162">
        <v>0</v>
      </c>
      <c r="T71" s="162">
        <v>1678.644</v>
      </c>
      <c r="U71" s="162">
        <v>0</v>
      </c>
      <c r="V71" s="162">
        <v>0</v>
      </c>
      <c r="W71" s="162">
        <v>1678.644</v>
      </c>
      <c r="X71" s="162">
        <v>0</v>
      </c>
      <c r="Y71" s="162">
        <v>0</v>
      </c>
      <c r="Z71" s="162">
        <v>1678.644</v>
      </c>
      <c r="AA71" s="162">
        <v>0</v>
      </c>
      <c r="AB71" s="162">
        <v>0</v>
      </c>
      <c r="AC71" s="162">
        <v>0</v>
      </c>
      <c r="AD71" s="162">
        <v>0</v>
      </c>
    </row>
    <row r="72" spans="1:30" ht="12" customHeight="1" x14ac:dyDescent="0.25">
      <c r="A72" s="128" t="s">
        <v>36</v>
      </c>
      <c r="B72" s="15" t="s">
        <v>37</v>
      </c>
      <c r="C72" s="15" t="s">
        <v>37</v>
      </c>
      <c r="D72" s="159" t="s">
        <v>38</v>
      </c>
      <c r="E72" s="156" t="s">
        <v>39</v>
      </c>
      <c r="F72" s="159" t="s">
        <v>38</v>
      </c>
      <c r="G72" s="159" t="s">
        <v>40</v>
      </c>
      <c r="H72" s="157">
        <v>21601</v>
      </c>
      <c r="I72" s="158" t="s">
        <v>98</v>
      </c>
      <c r="J72" s="17" t="str">
        <f>_xlfn.XLOOKUP(K72,XXI___INV_Catalogo_de_Articulo_!B:B,XXI___INV_Catalogo_de_Articulo_!A:A,"NO ENCONTRADO",FALSE)</f>
        <v>21600010-0001</v>
      </c>
      <c r="K72" s="151" t="s">
        <v>97</v>
      </c>
      <c r="L72" s="8" t="s">
        <v>16491</v>
      </c>
      <c r="M72" s="8" t="s">
        <v>16491</v>
      </c>
      <c r="N72" s="152" t="str">
        <f>_xlfn.XLOOKUP('2026 -1'!J72,XXI___INV_Catalogo_de_Articulo_!A:A,XXI___INV_Catalogo_de_Articulo_!C:C,"NO ENCONTRADO",FALSE)</f>
        <v>Pieza</v>
      </c>
      <c r="O72" s="6">
        <v>9</v>
      </c>
      <c r="P72" s="162">
        <v>59.426070000000003</v>
      </c>
      <c r="Q72" s="154" t="s">
        <v>47</v>
      </c>
      <c r="R72" s="162">
        <f t="shared" si="1"/>
        <v>534.83463000000006</v>
      </c>
      <c r="S72" s="162">
        <v>0</v>
      </c>
      <c r="T72" s="162">
        <v>178.27821</v>
      </c>
      <c r="U72" s="162">
        <v>0</v>
      </c>
      <c r="V72" s="162">
        <v>0</v>
      </c>
      <c r="W72" s="162">
        <v>178.27821</v>
      </c>
      <c r="X72" s="162">
        <v>0</v>
      </c>
      <c r="Y72" s="162">
        <v>0</v>
      </c>
      <c r="Z72" s="162">
        <v>178.27821</v>
      </c>
      <c r="AA72" s="162">
        <v>0</v>
      </c>
      <c r="AB72" s="162">
        <v>0</v>
      </c>
      <c r="AC72" s="162">
        <v>0</v>
      </c>
      <c r="AD72" s="162">
        <v>0</v>
      </c>
    </row>
    <row r="73" spans="1:30" ht="12" customHeight="1" x14ac:dyDescent="0.25">
      <c r="A73" s="128" t="s">
        <v>36</v>
      </c>
      <c r="B73" s="15" t="s">
        <v>37</v>
      </c>
      <c r="C73" s="15" t="s">
        <v>37</v>
      </c>
      <c r="D73" s="159" t="s">
        <v>38</v>
      </c>
      <c r="E73" s="156" t="s">
        <v>39</v>
      </c>
      <c r="F73" s="159" t="s">
        <v>38</v>
      </c>
      <c r="G73" s="159" t="s">
        <v>40</v>
      </c>
      <c r="H73" s="157">
        <v>21601</v>
      </c>
      <c r="I73" s="158" t="s">
        <v>98</v>
      </c>
      <c r="J73" s="17" t="str">
        <f>_xlfn.XLOOKUP(K73,XXI___INV_Catalogo_de_Articulo_!B:B,XXI___INV_Catalogo_de_Articulo_!A:A,"NO ENCONTRADO",FALSE)</f>
        <v>21600015-0003</v>
      </c>
      <c r="K73" s="151" t="s">
        <v>99</v>
      </c>
      <c r="L73" s="8" t="s">
        <v>16491</v>
      </c>
      <c r="M73" s="8" t="s">
        <v>16491</v>
      </c>
      <c r="N73" s="152" t="str">
        <f>_xlfn.XLOOKUP('2026 -1'!J73,XXI___INV_Catalogo_de_Articulo_!A:A,XXI___INV_Catalogo_de_Articulo_!C:C,"NO ENCONTRADO",FALSE)</f>
        <v>Pieza</v>
      </c>
      <c r="O73" s="6">
        <v>3</v>
      </c>
      <c r="P73" s="162">
        <v>297.35831400000001</v>
      </c>
      <c r="Q73" s="154" t="s">
        <v>47</v>
      </c>
      <c r="R73" s="162">
        <f t="shared" si="1"/>
        <v>892.07494199999996</v>
      </c>
      <c r="S73" s="162">
        <v>0</v>
      </c>
      <c r="T73" s="162">
        <v>297.35831400000001</v>
      </c>
      <c r="U73" s="162">
        <v>0</v>
      </c>
      <c r="V73" s="162">
        <v>0</v>
      </c>
      <c r="W73" s="162">
        <v>297.35831400000001</v>
      </c>
      <c r="X73" s="162">
        <v>0</v>
      </c>
      <c r="Y73" s="162">
        <v>0</v>
      </c>
      <c r="Z73" s="162">
        <v>297.35831400000001</v>
      </c>
      <c r="AA73" s="162">
        <v>0</v>
      </c>
      <c r="AB73" s="162">
        <v>0</v>
      </c>
      <c r="AC73" s="162">
        <v>0</v>
      </c>
      <c r="AD73" s="162">
        <v>0</v>
      </c>
    </row>
    <row r="74" spans="1:30" ht="12" customHeight="1" x14ac:dyDescent="0.25">
      <c r="A74" s="128" t="s">
        <v>36</v>
      </c>
      <c r="B74" s="15" t="s">
        <v>37</v>
      </c>
      <c r="C74" s="15" t="s">
        <v>37</v>
      </c>
      <c r="D74" s="155" t="s">
        <v>38</v>
      </c>
      <c r="E74" s="156" t="s">
        <v>39</v>
      </c>
      <c r="F74" s="155" t="s">
        <v>38</v>
      </c>
      <c r="G74" s="155" t="s">
        <v>40</v>
      </c>
      <c r="H74" s="157">
        <v>21601</v>
      </c>
      <c r="I74" s="158" t="s">
        <v>98</v>
      </c>
      <c r="J74" s="17" t="str">
        <f>_xlfn.XLOOKUP(K74,XXI___INV_Catalogo_de_Articulo_!B:B,XXI___INV_Catalogo_de_Articulo_!A:A,"NO ENCONTRADO",FALSE)</f>
        <v>21600008-0002</v>
      </c>
      <c r="K74" s="151" t="s">
        <v>100</v>
      </c>
      <c r="L74" s="8" t="s">
        <v>16491</v>
      </c>
      <c r="M74" s="8" t="s">
        <v>16491</v>
      </c>
      <c r="N74" s="152" t="str">
        <f>_xlfn.XLOOKUP('2026 -1'!J74,XXI___INV_Catalogo_de_Articulo_!A:A,XXI___INV_Catalogo_de_Articulo_!C:C,"NO ENCONTRADO",FALSE)</f>
        <v>Pieza</v>
      </c>
      <c r="O74" s="6">
        <v>23</v>
      </c>
      <c r="P74" s="162">
        <v>53.115611999999999</v>
      </c>
      <c r="Q74" s="154" t="s">
        <v>47</v>
      </c>
      <c r="R74" s="162">
        <f t="shared" si="1"/>
        <v>1221.6590759999999</v>
      </c>
      <c r="S74" s="162">
        <v>0</v>
      </c>
      <c r="T74" s="162">
        <v>478.04050799999999</v>
      </c>
      <c r="U74" s="162">
        <v>0</v>
      </c>
      <c r="V74" s="162">
        <v>0</v>
      </c>
      <c r="W74" s="162">
        <v>371.80928399999999</v>
      </c>
      <c r="X74" s="162">
        <v>0</v>
      </c>
      <c r="Y74" s="162">
        <v>0</v>
      </c>
      <c r="Z74" s="162">
        <v>371.80928399999999</v>
      </c>
      <c r="AA74" s="162">
        <v>0</v>
      </c>
      <c r="AB74" s="162">
        <v>0</v>
      </c>
      <c r="AC74" s="162">
        <v>0</v>
      </c>
      <c r="AD74" s="162">
        <v>0</v>
      </c>
    </row>
    <row r="75" spans="1:30" ht="12" customHeight="1" x14ac:dyDescent="0.25">
      <c r="A75" s="128" t="s">
        <v>36</v>
      </c>
      <c r="B75" s="15" t="s">
        <v>37</v>
      </c>
      <c r="C75" s="15" t="s">
        <v>37</v>
      </c>
      <c r="D75" s="155" t="s">
        <v>38</v>
      </c>
      <c r="E75" s="156" t="s">
        <v>39</v>
      </c>
      <c r="F75" s="155" t="s">
        <v>38</v>
      </c>
      <c r="G75" s="155" t="s">
        <v>40</v>
      </c>
      <c r="H75" s="157">
        <v>21601</v>
      </c>
      <c r="I75" s="158" t="s">
        <v>98</v>
      </c>
      <c r="J75" s="17" t="str">
        <f>_xlfn.XLOOKUP(K75,XXI___INV_Catalogo_de_Articulo_!B:B,XXI___INV_Catalogo_de_Articulo_!A:A,"NO ENCONTRADO",FALSE)</f>
        <v>21600008-0012</v>
      </c>
      <c r="K75" s="151" t="s">
        <v>101</v>
      </c>
      <c r="L75" s="8" t="s">
        <v>16491</v>
      </c>
      <c r="M75" s="8" t="s">
        <v>16491</v>
      </c>
      <c r="N75" s="152" t="str">
        <f>_xlfn.XLOOKUP('2026 -1'!J75,XXI___INV_Catalogo_de_Articulo_!A:A,XXI___INV_Catalogo_de_Articulo_!C:C,"NO ENCONTRADO",FALSE)</f>
        <v>Pieza</v>
      </c>
      <c r="O75" s="6">
        <v>2</v>
      </c>
      <c r="P75" s="162">
        <v>95.682708000000005</v>
      </c>
      <c r="Q75" s="154" t="s">
        <v>47</v>
      </c>
      <c r="R75" s="162">
        <f t="shared" ref="R75:R138" si="2">SUM(S75:AD75)</f>
        <v>191.36541600000001</v>
      </c>
      <c r="S75" s="162">
        <v>0</v>
      </c>
      <c r="T75" s="162">
        <v>0</v>
      </c>
      <c r="U75" s="162">
        <v>0</v>
      </c>
      <c r="V75" s="162">
        <v>0</v>
      </c>
      <c r="W75" s="162">
        <v>95.682708000000005</v>
      </c>
      <c r="X75" s="162">
        <v>0</v>
      </c>
      <c r="Y75" s="162">
        <v>0</v>
      </c>
      <c r="Z75" s="162">
        <v>95.682708000000005</v>
      </c>
      <c r="AA75" s="162">
        <v>0</v>
      </c>
      <c r="AB75" s="162">
        <v>0</v>
      </c>
      <c r="AC75" s="162">
        <v>0</v>
      </c>
      <c r="AD75" s="162">
        <v>0</v>
      </c>
    </row>
    <row r="76" spans="1:30" ht="12" customHeight="1" x14ac:dyDescent="0.25">
      <c r="A76" s="128" t="s">
        <v>36</v>
      </c>
      <c r="B76" s="15" t="s">
        <v>37</v>
      </c>
      <c r="C76" s="15" t="s">
        <v>37</v>
      </c>
      <c r="D76" s="155" t="s">
        <v>38</v>
      </c>
      <c r="E76" s="156" t="s">
        <v>39</v>
      </c>
      <c r="F76" s="155" t="s">
        <v>38</v>
      </c>
      <c r="G76" s="155" t="s">
        <v>40</v>
      </c>
      <c r="H76" s="157">
        <v>21601</v>
      </c>
      <c r="I76" s="158" t="s">
        <v>98</v>
      </c>
      <c r="J76" s="17" t="str">
        <f>_xlfn.XLOOKUP(K76,XXI___INV_Catalogo_de_Articulo_!B:B,XXI___INV_Catalogo_de_Articulo_!A:A,"NO ENCONTRADO",FALSE)</f>
        <v>21600008-0003</v>
      </c>
      <c r="K76" s="151" t="s">
        <v>102</v>
      </c>
      <c r="L76" s="8" t="s">
        <v>16491</v>
      </c>
      <c r="M76" s="8" t="s">
        <v>16491</v>
      </c>
      <c r="N76" s="152" t="str">
        <f>_xlfn.XLOOKUP('2026 -1'!J76,XXI___INV_Catalogo_de_Articulo_!A:A,XXI___INV_Catalogo_de_Articulo_!C:C,"NO ENCONTRADO",FALSE)</f>
        <v>Pieza</v>
      </c>
      <c r="O76" s="6">
        <v>9</v>
      </c>
      <c r="P76" s="162">
        <v>42.370218000000001</v>
      </c>
      <c r="Q76" s="154" t="s">
        <v>47</v>
      </c>
      <c r="R76" s="162">
        <f t="shared" si="2"/>
        <v>381.33196200000003</v>
      </c>
      <c r="S76" s="162">
        <v>0</v>
      </c>
      <c r="T76" s="162">
        <v>127.11065400000001</v>
      </c>
      <c r="U76" s="162">
        <v>0</v>
      </c>
      <c r="V76" s="162">
        <v>0</v>
      </c>
      <c r="W76" s="162">
        <v>127.11065400000001</v>
      </c>
      <c r="X76" s="162">
        <v>0</v>
      </c>
      <c r="Y76" s="162">
        <v>0</v>
      </c>
      <c r="Z76" s="162">
        <v>127.11065400000001</v>
      </c>
      <c r="AA76" s="162">
        <v>0</v>
      </c>
      <c r="AB76" s="162">
        <v>0</v>
      </c>
      <c r="AC76" s="162">
        <v>0</v>
      </c>
      <c r="AD76" s="162">
        <v>0</v>
      </c>
    </row>
    <row r="77" spans="1:30" ht="12" customHeight="1" x14ac:dyDescent="0.25">
      <c r="A77" s="128" t="s">
        <v>36</v>
      </c>
      <c r="B77" s="15" t="s">
        <v>37</v>
      </c>
      <c r="C77" s="15" t="s">
        <v>37</v>
      </c>
      <c r="D77" s="155" t="s">
        <v>38</v>
      </c>
      <c r="E77" s="156" t="s">
        <v>39</v>
      </c>
      <c r="F77" s="155" t="s">
        <v>38</v>
      </c>
      <c r="G77" s="155" t="s">
        <v>40</v>
      </c>
      <c r="H77" s="157">
        <v>21601</v>
      </c>
      <c r="I77" s="158" t="s">
        <v>98</v>
      </c>
      <c r="J77" s="17" t="str">
        <f>_xlfn.XLOOKUP(K77,XXI___INV_Catalogo_de_Articulo_!B:B,XXI___INV_Catalogo_de_Articulo_!A:A,"NO ENCONTRADO",FALSE)</f>
        <v>21600002-0001</v>
      </c>
      <c r="K77" s="151" t="s">
        <v>16401</v>
      </c>
      <c r="L77" s="8" t="s">
        <v>16491</v>
      </c>
      <c r="M77" s="8" t="s">
        <v>16491</v>
      </c>
      <c r="N77" s="152" t="str">
        <f>_xlfn.XLOOKUP('2026 -1'!J77,XXI___INV_Catalogo_de_Articulo_!A:A,XXI___INV_Catalogo_de_Articulo_!C:C,"NO ENCONTRADO",FALSE)</f>
        <v>Pieza</v>
      </c>
      <c r="O77" s="6">
        <v>6</v>
      </c>
      <c r="P77" s="162">
        <v>44.328636000000003</v>
      </c>
      <c r="Q77" s="154" t="s">
        <v>47</v>
      </c>
      <c r="R77" s="162">
        <f t="shared" si="2"/>
        <v>265.97181599999999</v>
      </c>
      <c r="S77" s="162">
        <v>0</v>
      </c>
      <c r="T77" s="162">
        <v>88.657272000000006</v>
      </c>
      <c r="U77" s="162">
        <v>0</v>
      </c>
      <c r="V77" s="162">
        <v>0</v>
      </c>
      <c r="W77" s="162">
        <v>88.657272000000006</v>
      </c>
      <c r="X77" s="162">
        <v>0</v>
      </c>
      <c r="Y77" s="162">
        <v>0</v>
      </c>
      <c r="Z77" s="162">
        <v>88.657272000000006</v>
      </c>
      <c r="AA77" s="162">
        <v>0</v>
      </c>
      <c r="AB77" s="162">
        <v>0</v>
      </c>
      <c r="AC77" s="162">
        <v>0</v>
      </c>
      <c r="AD77" s="162">
        <v>0</v>
      </c>
    </row>
    <row r="78" spans="1:30" ht="12" customHeight="1" x14ac:dyDescent="0.25">
      <c r="A78" s="128" t="s">
        <v>36</v>
      </c>
      <c r="B78" s="15" t="s">
        <v>37</v>
      </c>
      <c r="C78" s="15" t="s">
        <v>37</v>
      </c>
      <c r="D78" s="155" t="s">
        <v>38</v>
      </c>
      <c r="E78" s="156" t="s">
        <v>39</v>
      </c>
      <c r="F78" s="155" t="s">
        <v>38</v>
      </c>
      <c r="G78" s="155" t="s">
        <v>40</v>
      </c>
      <c r="H78" s="157">
        <v>21601</v>
      </c>
      <c r="I78" s="158" t="s">
        <v>98</v>
      </c>
      <c r="J78" s="17" t="str">
        <f>_xlfn.XLOOKUP(K78,XXI___INV_Catalogo_de_Articulo_!B:B,XXI___INV_Catalogo_de_Articulo_!A:A,"NO ENCONTRADO",FALSE)</f>
        <v>21600006-0016</v>
      </c>
      <c r="K78" s="151" t="s">
        <v>103</v>
      </c>
      <c r="L78" s="8" t="s">
        <v>16491</v>
      </c>
      <c r="M78" s="8" t="s">
        <v>16491</v>
      </c>
      <c r="N78" s="152" t="str">
        <f>_xlfn.XLOOKUP('2026 -1'!J78,XXI___INV_Catalogo_de_Articulo_!A:A,XXI___INV_Catalogo_de_Articulo_!C:C,"NO ENCONTRADO",FALSE)</f>
        <v>ROLLO</v>
      </c>
      <c r="O78" s="6">
        <v>75</v>
      </c>
      <c r="P78" s="162">
        <v>22.661694000000001</v>
      </c>
      <c r="Q78" s="154" t="s">
        <v>47</v>
      </c>
      <c r="R78" s="162">
        <f t="shared" si="2"/>
        <v>1699.6270500000001</v>
      </c>
      <c r="S78" s="162">
        <v>0</v>
      </c>
      <c r="T78" s="162">
        <v>566.54235000000006</v>
      </c>
      <c r="U78" s="162">
        <v>0</v>
      </c>
      <c r="V78" s="162">
        <v>0</v>
      </c>
      <c r="W78" s="162">
        <v>566.54235000000006</v>
      </c>
      <c r="X78" s="162">
        <v>0</v>
      </c>
      <c r="Y78" s="162">
        <v>0</v>
      </c>
      <c r="Z78" s="162">
        <v>566.54235000000006</v>
      </c>
      <c r="AA78" s="162">
        <v>0</v>
      </c>
      <c r="AB78" s="162">
        <v>0</v>
      </c>
      <c r="AC78" s="162">
        <v>0</v>
      </c>
      <c r="AD78" s="162">
        <v>0</v>
      </c>
    </row>
    <row r="79" spans="1:30" ht="12" customHeight="1" x14ac:dyDescent="0.25">
      <c r="A79" s="128" t="s">
        <v>36</v>
      </c>
      <c r="B79" s="15" t="s">
        <v>37</v>
      </c>
      <c r="C79" s="15" t="s">
        <v>37</v>
      </c>
      <c r="D79" s="155" t="s">
        <v>38</v>
      </c>
      <c r="E79" s="156" t="s">
        <v>39</v>
      </c>
      <c r="F79" s="155" t="s">
        <v>38</v>
      </c>
      <c r="G79" s="155" t="s">
        <v>40</v>
      </c>
      <c r="H79" s="157">
        <v>21601</v>
      </c>
      <c r="I79" s="158" t="s">
        <v>98</v>
      </c>
      <c r="J79" s="17" t="str">
        <f>_xlfn.XLOOKUP(K79,XXI___INV_Catalogo_de_Articulo_!B:B,XXI___INV_Catalogo_de_Articulo_!A:A,"NO ENCONTRADO",FALSE)</f>
        <v>21600006-0014</v>
      </c>
      <c r="K79" s="151" t="s">
        <v>104</v>
      </c>
      <c r="L79" s="8" t="s">
        <v>16491</v>
      </c>
      <c r="M79" s="8" t="s">
        <v>16491</v>
      </c>
      <c r="N79" s="152" t="str">
        <f>_xlfn.XLOOKUP('2026 -1'!J79,XXI___INV_Catalogo_de_Articulo_!A:A,XXI___INV_Catalogo_de_Articulo_!C:C,"NO ENCONTRADO",FALSE)</f>
        <v>Pieza</v>
      </c>
      <c r="O79" s="6">
        <v>12</v>
      </c>
      <c r="P79" s="162">
        <v>539.14522199999999</v>
      </c>
      <c r="Q79" s="154" t="s">
        <v>47</v>
      </c>
      <c r="R79" s="162">
        <f t="shared" si="2"/>
        <v>6469.7426639999994</v>
      </c>
      <c r="S79" s="162">
        <v>0</v>
      </c>
      <c r="T79" s="162">
        <v>2156.580888</v>
      </c>
      <c r="U79" s="162">
        <v>0</v>
      </c>
      <c r="V79" s="162">
        <v>0</v>
      </c>
      <c r="W79" s="162">
        <v>2156.580888</v>
      </c>
      <c r="X79" s="162">
        <v>0</v>
      </c>
      <c r="Y79" s="162">
        <v>0</v>
      </c>
      <c r="Z79" s="162">
        <v>2156.580888</v>
      </c>
      <c r="AA79" s="162">
        <v>0</v>
      </c>
      <c r="AB79" s="162">
        <v>0</v>
      </c>
      <c r="AC79" s="162">
        <v>0</v>
      </c>
      <c r="AD79" s="162">
        <v>0</v>
      </c>
    </row>
    <row r="80" spans="1:30" ht="12" customHeight="1" x14ac:dyDescent="0.25">
      <c r="A80" s="128" t="s">
        <v>36</v>
      </c>
      <c r="B80" s="15" t="s">
        <v>37</v>
      </c>
      <c r="C80" s="15" t="s">
        <v>37</v>
      </c>
      <c r="D80" s="155" t="s">
        <v>38</v>
      </c>
      <c r="E80" s="156" t="s">
        <v>39</v>
      </c>
      <c r="F80" s="155" t="s">
        <v>38</v>
      </c>
      <c r="G80" s="155" t="s">
        <v>40</v>
      </c>
      <c r="H80" s="157">
        <v>21601</v>
      </c>
      <c r="I80" s="158" t="s">
        <v>98</v>
      </c>
      <c r="J80" s="17" t="str">
        <f>_xlfn.XLOOKUP(K80,XXI___INV_Catalogo_de_Articulo_!B:B,XXI___INV_Catalogo_de_Articulo_!A:A,"NO ENCONTRADO",FALSE)</f>
        <v>21600013-0007</v>
      </c>
      <c r="K80" s="151" t="s">
        <v>105</v>
      </c>
      <c r="L80" s="8" t="s">
        <v>16491</v>
      </c>
      <c r="M80" s="8" t="s">
        <v>16491</v>
      </c>
      <c r="N80" s="152" t="str">
        <f>_xlfn.XLOOKUP('2026 -1'!J80,XXI___INV_Catalogo_de_Articulo_!A:A,XXI___INV_Catalogo_de_Articulo_!C:C,"NO ENCONTRADO",FALSE)</f>
        <v>Pieza</v>
      </c>
      <c r="O80" s="6">
        <v>2</v>
      </c>
      <c r="P80" s="162">
        <v>33.572879999999998</v>
      </c>
      <c r="Q80" s="154" t="s">
        <v>47</v>
      </c>
      <c r="R80" s="162">
        <f t="shared" si="2"/>
        <v>67.145759999999996</v>
      </c>
      <c r="S80" s="162">
        <v>0</v>
      </c>
      <c r="T80" s="162">
        <v>0</v>
      </c>
      <c r="U80" s="162">
        <v>0</v>
      </c>
      <c r="V80" s="162">
        <v>0</v>
      </c>
      <c r="W80" s="162">
        <v>33.572879999999998</v>
      </c>
      <c r="X80" s="162">
        <v>0</v>
      </c>
      <c r="Y80" s="162">
        <v>0</v>
      </c>
      <c r="Z80" s="162">
        <v>33.572879999999998</v>
      </c>
      <c r="AA80" s="162">
        <v>0</v>
      </c>
      <c r="AB80" s="162">
        <v>0</v>
      </c>
      <c r="AC80" s="162">
        <v>0</v>
      </c>
      <c r="AD80" s="162">
        <v>0</v>
      </c>
    </row>
    <row r="81" spans="1:30" ht="12" customHeight="1" x14ac:dyDescent="0.25">
      <c r="A81" s="128" t="s">
        <v>36</v>
      </c>
      <c r="B81" s="15" t="s">
        <v>37</v>
      </c>
      <c r="C81" s="15" t="s">
        <v>37</v>
      </c>
      <c r="D81" s="155" t="s">
        <v>38</v>
      </c>
      <c r="E81" s="156" t="s">
        <v>39</v>
      </c>
      <c r="F81" s="155" t="s">
        <v>38</v>
      </c>
      <c r="G81" s="155" t="s">
        <v>40</v>
      </c>
      <c r="H81" s="157">
        <v>21601</v>
      </c>
      <c r="I81" s="158" t="s">
        <v>98</v>
      </c>
      <c r="J81" s="17" t="str">
        <f>_xlfn.XLOOKUP(K81,XXI___INV_Catalogo_de_Articulo_!B:B,XXI___INV_Catalogo_de_Articulo_!A:A,"NO ENCONTRADO",FALSE)</f>
        <v>21601001-0002</v>
      </c>
      <c r="K81" s="151" t="s">
        <v>106</v>
      </c>
      <c r="L81" s="8" t="s">
        <v>16491</v>
      </c>
      <c r="M81" s="8" t="s">
        <v>16491</v>
      </c>
      <c r="N81" s="152" t="str">
        <f>_xlfn.XLOOKUP('2026 -1'!J81,XXI___INV_Catalogo_de_Articulo_!A:A,XXI___INV_Catalogo_de_Articulo_!C:C,"NO ENCONTRADO",FALSE)</f>
        <v>Pieza</v>
      </c>
      <c r="O81" s="6">
        <v>38</v>
      </c>
      <c r="P81" s="162">
        <v>57.405479999999997</v>
      </c>
      <c r="Q81" s="154" t="s">
        <v>47</v>
      </c>
      <c r="R81" s="162">
        <f t="shared" si="2"/>
        <v>2181.4082399999998</v>
      </c>
      <c r="S81" s="162">
        <v>0</v>
      </c>
      <c r="T81" s="162">
        <v>688.86575999999991</v>
      </c>
      <c r="U81" s="162">
        <v>0</v>
      </c>
      <c r="V81" s="162">
        <v>0</v>
      </c>
      <c r="W81" s="162">
        <v>746.27123999999992</v>
      </c>
      <c r="X81" s="162">
        <v>0</v>
      </c>
      <c r="Y81" s="162">
        <v>0</v>
      </c>
      <c r="Z81" s="162">
        <v>746.27123999999992</v>
      </c>
      <c r="AA81" s="162">
        <v>0</v>
      </c>
      <c r="AB81" s="162">
        <v>0</v>
      </c>
      <c r="AC81" s="162">
        <v>0</v>
      </c>
      <c r="AD81" s="162">
        <v>0</v>
      </c>
    </row>
    <row r="82" spans="1:30" ht="12" customHeight="1" x14ac:dyDescent="0.25">
      <c r="A82" s="128" t="s">
        <v>36</v>
      </c>
      <c r="B82" s="15" t="s">
        <v>37</v>
      </c>
      <c r="C82" s="15" t="s">
        <v>37</v>
      </c>
      <c r="D82" s="155" t="s">
        <v>38</v>
      </c>
      <c r="E82" s="156" t="s">
        <v>39</v>
      </c>
      <c r="F82" s="155" t="s">
        <v>38</v>
      </c>
      <c r="G82" s="155" t="s">
        <v>40</v>
      </c>
      <c r="H82" s="157">
        <v>21601</v>
      </c>
      <c r="I82" s="158" t="s">
        <v>98</v>
      </c>
      <c r="J82" s="17" t="str">
        <f>_xlfn.XLOOKUP(K82,XXI___INV_Catalogo_de_Articulo_!B:B,XXI___INV_Catalogo_de_Articulo_!A:A,"NO ENCONTRADO",FALSE)</f>
        <v>21601001-0126</v>
      </c>
      <c r="K82" s="151" t="s">
        <v>107</v>
      </c>
      <c r="L82" s="8" t="s">
        <v>16491</v>
      </c>
      <c r="M82" s="8" t="s">
        <v>16491</v>
      </c>
      <c r="N82" s="152" t="str">
        <f>_xlfn.XLOOKUP('2026 -1'!J82,XXI___INV_Catalogo_de_Articulo_!A:A,XXI___INV_Catalogo_de_Articulo_!C:C,"NO ENCONTRADO",FALSE)</f>
        <v>Pieza</v>
      </c>
      <c r="O82" s="6">
        <v>1</v>
      </c>
      <c r="P82" s="162">
        <v>1757.7785939999999</v>
      </c>
      <c r="Q82" s="154" t="s">
        <v>47</v>
      </c>
      <c r="R82" s="162">
        <f t="shared" si="2"/>
        <v>1757.7785939999999</v>
      </c>
      <c r="S82" s="162">
        <v>0</v>
      </c>
      <c r="T82" s="162">
        <v>1757.7785939999999</v>
      </c>
      <c r="U82" s="162">
        <v>0</v>
      </c>
      <c r="V82" s="162">
        <v>0</v>
      </c>
      <c r="W82" s="162">
        <v>0</v>
      </c>
      <c r="X82" s="162">
        <v>0</v>
      </c>
      <c r="Y82" s="162">
        <v>0</v>
      </c>
      <c r="Z82" s="162">
        <v>0</v>
      </c>
      <c r="AA82" s="162">
        <v>0</v>
      </c>
      <c r="AB82" s="162">
        <v>0</v>
      </c>
      <c r="AC82" s="162">
        <v>0</v>
      </c>
      <c r="AD82" s="162">
        <v>0</v>
      </c>
    </row>
    <row r="83" spans="1:30" ht="12" customHeight="1" x14ac:dyDescent="0.25">
      <c r="A83" s="128" t="s">
        <v>36</v>
      </c>
      <c r="B83" s="15" t="s">
        <v>37</v>
      </c>
      <c r="C83" s="15" t="s">
        <v>37</v>
      </c>
      <c r="D83" s="155" t="s">
        <v>38</v>
      </c>
      <c r="E83" s="156" t="s">
        <v>39</v>
      </c>
      <c r="F83" s="155" t="s">
        <v>38</v>
      </c>
      <c r="G83" s="155" t="s">
        <v>40</v>
      </c>
      <c r="H83" s="157">
        <v>21601</v>
      </c>
      <c r="I83" s="158" t="s">
        <v>98</v>
      </c>
      <c r="J83" s="17" t="str">
        <f>_xlfn.XLOOKUP(K83,XXI___INV_Catalogo_de_Articulo_!B:B,XXI___INV_Catalogo_de_Articulo_!A:A,"NO ENCONTRADO",FALSE)</f>
        <v>21600007-0003</v>
      </c>
      <c r="K83" s="151" t="s">
        <v>16402</v>
      </c>
      <c r="L83" s="8" t="s">
        <v>16491</v>
      </c>
      <c r="M83" s="8" t="s">
        <v>16491</v>
      </c>
      <c r="N83" s="152" t="str">
        <f>_xlfn.XLOOKUP('2026 -1'!J83,XXI___INV_Catalogo_de_Articulo_!A:A,XXI___INV_Catalogo_de_Articulo_!C:C,"NO ENCONTRADO",FALSE)</f>
        <v>Pieza</v>
      </c>
      <c r="O83" s="6">
        <v>18</v>
      </c>
      <c r="P83" s="162">
        <v>223.09386000000001</v>
      </c>
      <c r="Q83" s="154" t="s">
        <v>47</v>
      </c>
      <c r="R83" s="162">
        <f t="shared" si="2"/>
        <v>4015.6894800000005</v>
      </c>
      <c r="S83" s="162">
        <v>0</v>
      </c>
      <c r="T83" s="162">
        <v>1338.5631600000002</v>
      </c>
      <c r="U83" s="162">
        <v>0</v>
      </c>
      <c r="V83" s="162">
        <v>0</v>
      </c>
      <c r="W83" s="162">
        <v>1338.5631600000002</v>
      </c>
      <c r="X83" s="162">
        <v>0</v>
      </c>
      <c r="Y83" s="162">
        <v>0</v>
      </c>
      <c r="Z83" s="162">
        <v>1338.5631600000002</v>
      </c>
      <c r="AA83" s="162">
        <v>0</v>
      </c>
      <c r="AB83" s="162">
        <v>0</v>
      </c>
      <c r="AC83" s="162">
        <v>0</v>
      </c>
      <c r="AD83" s="162">
        <v>0</v>
      </c>
    </row>
    <row r="84" spans="1:30" ht="12" customHeight="1" x14ac:dyDescent="0.25">
      <c r="A84" s="128" t="s">
        <v>36</v>
      </c>
      <c r="B84" s="15" t="s">
        <v>37</v>
      </c>
      <c r="C84" s="15" t="s">
        <v>37</v>
      </c>
      <c r="D84" s="155" t="s">
        <v>38</v>
      </c>
      <c r="E84" s="156" t="s">
        <v>39</v>
      </c>
      <c r="F84" s="155" t="s">
        <v>38</v>
      </c>
      <c r="G84" s="155" t="s">
        <v>40</v>
      </c>
      <c r="H84" s="157">
        <v>21601</v>
      </c>
      <c r="I84" s="158" t="s">
        <v>98</v>
      </c>
      <c r="J84" s="17" t="str">
        <f>_xlfn.XLOOKUP(K84,XXI___INV_Catalogo_de_Articulo_!B:B,XXI___INV_Catalogo_de_Articulo_!A:A,"NO ENCONTRADO",FALSE)</f>
        <v>21600014-0001</v>
      </c>
      <c r="K84" s="151" t="s">
        <v>109</v>
      </c>
      <c r="L84" s="8" t="s">
        <v>16491</v>
      </c>
      <c r="M84" s="8" t="s">
        <v>16491</v>
      </c>
      <c r="N84" s="152" t="str">
        <f>_xlfn.XLOOKUP('2026 -1'!J84,XXI___INV_Catalogo_de_Articulo_!A:A,XXI___INV_Catalogo_de_Articulo_!C:C,"NO ENCONTRADO",FALSE)</f>
        <v>Pieza</v>
      </c>
      <c r="O84" s="6">
        <v>17</v>
      </c>
      <c r="P84" s="162">
        <v>5.5954800000000002</v>
      </c>
      <c r="Q84" s="154" t="s">
        <v>47</v>
      </c>
      <c r="R84" s="162">
        <f t="shared" si="2"/>
        <v>95.123159999999999</v>
      </c>
      <c r="S84" s="162">
        <v>0</v>
      </c>
      <c r="T84" s="162">
        <v>27.977400000000003</v>
      </c>
      <c r="U84" s="162">
        <v>0</v>
      </c>
      <c r="V84" s="162">
        <v>0</v>
      </c>
      <c r="W84" s="162">
        <v>33.572879999999998</v>
      </c>
      <c r="X84" s="162">
        <v>0</v>
      </c>
      <c r="Y84" s="162">
        <v>0</v>
      </c>
      <c r="Z84" s="162">
        <v>33.572879999999998</v>
      </c>
      <c r="AA84" s="162">
        <v>0</v>
      </c>
      <c r="AB84" s="162">
        <v>0</v>
      </c>
      <c r="AC84" s="162">
        <v>0</v>
      </c>
      <c r="AD84" s="162">
        <v>0</v>
      </c>
    </row>
    <row r="85" spans="1:30" ht="12" customHeight="1" x14ac:dyDescent="0.25">
      <c r="A85" s="128" t="s">
        <v>36</v>
      </c>
      <c r="B85" s="15" t="s">
        <v>37</v>
      </c>
      <c r="C85" s="15" t="s">
        <v>37</v>
      </c>
      <c r="D85" s="155" t="s">
        <v>38</v>
      </c>
      <c r="E85" s="156" t="s">
        <v>39</v>
      </c>
      <c r="F85" s="155" t="s">
        <v>38</v>
      </c>
      <c r="G85" s="155" t="s">
        <v>40</v>
      </c>
      <c r="H85" s="157">
        <v>21601</v>
      </c>
      <c r="I85" s="158" t="s">
        <v>98</v>
      </c>
      <c r="J85" s="17" t="str">
        <f>_xlfn.XLOOKUP(K85,XXI___INV_Catalogo_de_Articulo_!B:B,XXI___INV_Catalogo_de_Articulo_!A:A,"NO ENCONTRADO",FALSE)</f>
        <v>21601001-0035</v>
      </c>
      <c r="K85" s="151" t="s">
        <v>111</v>
      </c>
      <c r="L85" s="8" t="s">
        <v>16491</v>
      </c>
      <c r="M85" s="8" t="s">
        <v>16491</v>
      </c>
      <c r="N85" s="152" t="str">
        <f>_xlfn.XLOOKUP('2026 -1'!J85,XXI___INV_Catalogo_de_Articulo_!A:A,XXI___INV_Catalogo_de_Articulo_!C:C,"NO ENCONTRADO",FALSE)</f>
        <v>Pieza</v>
      </c>
      <c r="O85" s="6">
        <v>84</v>
      </c>
      <c r="P85" s="162">
        <v>16.361598000000001</v>
      </c>
      <c r="Q85" s="154" t="s">
        <v>47</v>
      </c>
      <c r="R85" s="162">
        <f t="shared" si="2"/>
        <v>1374.3742320000001</v>
      </c>
      <c r="S85" s="162">
        <v>0</v>
      </c>
      <c r="T85" s="162">
        <v>458.12474400000002</v>
      </c>
      <c r="U85" s="162">
        <v>0</v>
      </c>
      <c r="V85" s="162">
        <v>0</v>
      </c>
      <c r="W85" s="162">
        <v>458.12474400000002</v>
      </c>
      <c r="X85" s="162">
        <v>0</v>
      </c>
      <c r="Y85" s="162">
        <v>0</v>
      </c>
      <c r="Z85" s="162">
        <v>458.12474400000002</v>
      </c>
      <c r="AA85" s="162">
        <v>0</v>
      </c>
      <c r="AB85" s="162">
        <v>0</v>
      </c>
      <c r="AC85" s="162">
        <v>0</v>
      </c>
      <c r="AD85" s="162">
        <v>0</v>
      </c>
    </row>
    <row r="86" spans="1:30" ht="12" customHeight="1" x14ac:dyDescent="0.25">
      <c r="A86" s="128" t="s">
        <v>36</v>
      </c>
      <c r="B86" s="15" t="s">
        <v>37</v>
      </c>
      <c r="C86" s="15" t="s">
        <v>37</v>
      </c>
      <c r="D86" s="155" t="s">
        <v>38</v>
      </c>
      <c r="E86" s="156" t="s">
        <v>39</v>
      </c>
      <c r="F86" s="155" t="s">
        <v>38</v>
      </c>
      <c r="G86" s="155" t="s">
        <v>40</v>
      </c>
      <c r="H86" s="157">
        <v>21601</v>
      </c>
      <c r="I86" s="158" t="s">
        <v>98</v>
      </c>
      <c r="J86" s="17" t="str">
        <f>_xlfn.XLOOKUP(K86,XXI___INV_Catalogo_de_Articulo_!B:B,XXI___INV_Catalogo_de_Articulo_!A:A,"NO ENCONTRADO",FALSE)</f>
        <v>21600018-0005</v>
      </c>
      <c r="K86" s="151" t="s">
        <v>112</v>
      </c>
      <c r="L86" s="8" t="s">
        <v>16491</v>
      </c>
      <c r="M86" s="8" t="s">
        <v>16491</v>
      </c>
      <c r="N86" s="152" t="str">
        <f>_xlfn.XLOOKUP('2026 -1'!J86,XXI___INV_Catalogo_de_Articulo_!A:A,XXI___INV_Catalogo_de_Articulo_!C:C,"NO ENCONTRADO",FALSE)</f>
        <v>METRO</v>
      </c>
      <c r="O86" s="6">
        <v>2</v>
      </c>
      <c r="P86" s="162">
        <v>17.397797999999998</v>
      </c>
      <c r="Q86" s="154" t="s">
        <v>47</v>
      </c>
      <c r="R86" s="162">
        <f t="shared" si="2"/>
        <v>34.795595999999996</v>
      </c>
      <c r="S86" s="162">
        <v>0</v>
      </c>
      <c r="T86" s="162">
        <v>17.397797999999998</v>
      </c>
      <c r="U86" s="162">
        <v>0</v>
      </c>
      <c r="V86" s="162">
        <v>0</v>
      </c>
      <c r="W86" s="162">
        <v>17.397797999999998</v>
      </c>
      <c r="X86" s="162">
        <v>0</v>
      </c>
      <c r="Y86" s="162">
        <v>0</v>
      </c>
      <c r="Z86" s="162">
        <v>0</v>
      </c>
      <c r="AA86" s="162">
        <v>0</v>
      </c>
      <c r="AB86" s="162">
        <v>0</v>
      </c>
      <c r="AC86" s="162">
        <v>0</v>
      </c>
      <c r="AD86" s="162">
        <v>0</v>
      </c>
    </row>
    <row r="87" spans="1:30" ht="12" customHeight="1" x14ac:dyDescent="0.25">
      <c r="A87" s="128" t="s">
        <v>36</v>
      </c>
      <c r="B87" s="15" t="s">
        <v>37</v>
      </c>
      <c r="C87" s="15" t="s">
        <v>37</v>
      </c>
      <c r="D87" s="155" t="s">
        <v>38</v>
      </c>
      <c r="E87" s="156" t="s">
        <v>39</v>
      </c>
      <c r="F87" s="155" t="s">
        <v>38</v>
      </c>
      <c r="G87" s="155" t="s">
        <v>40</v>
      </c>
      <c r="H87" s="157">
        <v>21601</v>
      </c>
      <c r="I87" s="158" t="s">
        <v>98</v>
      </c>
      <c r="J87" s="17" t="str">
        <f>_xlfn.XLOOKUP(K87,XXI___INV_Catalogo_de_Articulo_!B:B,XXI___INV_Catalogo_de_Articulo_!A:A,"NO ENCONTRADO",FALSE)</f>
        <v>21600022-0002</v>
      </c>
      <c r="K87" s="151" t="s">
        <v>16407</v>
      </c>
      <c r="L87" s="8" t="s">
        <v>16491</v>
      </c>
      <c r="M87" s="8" t="s">
        <v>16491</v>
      </c>
      <c r="N87" s="152" t="str">
        <f>_xlfn.XLOOKUP('2026 -1'!J87,XXI___INV_Catalogo_de_Articulo_!A:A,XXI___INV_Catalogo_de_Articulo_!C:C,"NO ENCONTRADO",FALSE)</f>
        <v>Pieza</v>
      </c>
      <c r="O87" s="6">
        <v>4</v>
      </c>
      <c r="P87" s="162">
        <v>95.682708000000005</v>
      </c>
      <c r="Q87" s="154" t="s">
        <v>47</v>
      </c>
      <c r="R87" s="162">
        <f t="shared" si="2"/>
        <v>382.73083200000002</v>
      </c>
      <c r="S87" s="162">
        <v>0</v>
      </c>
      <c r="T87" s="162">
        <v>95.682708000000005</v>
      </c>
      <c r="U87" s="162">
        <v>0</v>
      </c>
      <c r="V87" s="162">
        <v>0</v>
      </c>
      <c r="W87" s="162">
        <v>95.682708000000005</v>
      </c>
      <c r="X87" s="162">
        <v>0</v>
      </c>
      <c r="Y87" s="162">
        <v>0</v>
      </c>
      <c r="Z87" s="162">
        <v>191.36541600000001</v>
      </c>
      <c r="AA87" s="162">
        <v>0</v>
      </c>
      <c r="AB87" s="162">
        <v>0</v>
      </c>
      <c r="AC87" s="162">
        <v>0</v>
      </c>
      <c r="AD87" s="162">
        <v>0</v>
      </c>
    </row>
    <row r="88" spans="1:30" ht="12" customHeight="1" x14ac:dyDescent="0.25">
      <c r="A88" s="128" t="s">
        <v>36</v>
      </c>
      <c r="B88" s="15" t="s">
        <v>37</v>
      </c>
      <c r="C88" s="15" t="s">
        <v>37</v>
      </c>
      <c r="D88" s="155" t="s">
        <v>38</v>
      </c>
      <c r="E88" s="160" t="s">
        <v>39</v>
      </c>
      <c r="F88" s="155" t="s">
        <v>38</v>
      </c>
      <c r="G88" s="155" t="s">
        <v>40</v>
      </c>
      <c r="H88" s="157">
        <v>21601</v>
      </c>
      <c r="I88" s="158" t="s">
        <v>98</v>
      </c>
      <c r="J88" s="17" t="str">
        <f>_xlfn.XLOOKUP(K88,XXI___INV_Catalogo_de_Articulo_!B:B,XXI___INV_Catalogo_de_Articulo_!A:A,"NO ENCONTRADO",FALSE)</f>
        <v>21600022-0004</v>
      </c>
      <c r="K88" s="151" t="s">
        <v>16409</v>
      </c>
      <c r="L88" s="8" t="s">
        <v>16491</v>
      </c>
      <c r="M88" s="8" t="s">
        <v>16491</v>
      </c>
      <c r="N88" s="152" t="str">
        <f>_xlfn.XLOOKUP('2026 -1'!J88,XXI___INV_Catalogo_de_Articulo_!A:A,XXI___INV_Catalogo_de_Articulo_!C:C,"NO ENCONTRADO",FALSE)</f>
        <v>Pieza</v>
      </c>
      <c r="O88" s="6">
        <v>2</v>
      </c>
      <c r="P88" s="162">
        <v>34.691975999999997</v>
      </c>
      <c r="Q88" s="154" t="s">
        <v>47</v>
      </c>
      <c r="R88" s="162">
        <f t="shared" si="2"/>
        <v>69.383951999999994</v>
      </c>
      <c r="S88" s="162">
        <v>0</v>
      </c>
      <c r="T88" s="162">
        <v>0</v>
      </c>
      <c r="U88" s="162">
        <v>0</v>
      </c>
      <c r="V88" s="162">
        <v>0</v>
      </c>
      <c r="W88" s="162">
        <v>34.691975999999997</v>
      </c>
      <c r="X88" s="162">
        <v>0</v>
      </c>
      <c r="Y88" s="162">
        <v>0</v>
      </c>
      <c r="Z88" s="162">
        <v>34.691975999999997</v>
      </c>
      <c r="AA88" s="162">
        <v>0</v>
      </c>
      <c r="AB88" s="162">
        <v>0</v>
      </c>
      <c r="AC88" s="162">
        <v>0</v>
      </c>
      <c r="AD88" s="162">
        <v>0</v>
      </c>
    </row>
    <row r="89" spans="1:30" ht="12" customHeight="1" x14ac:dyDescent="0.25">
      <c r="A89" s="128" t="s">
        <v>36</v>
      </c>
      <c r="B89" s="15" t="s">
        <v>37</v>
      </c>
      <c r="C89" s="15" t="s">
        <v>37</v>
      </c>
      <c r="D89" s="155" t="s">
        <v>38</v>
      </c>
      <c r="E89" s="156" t="s">
        <v>39</v>
      </c>
      <c r="F89" s="155" t="s">
        <v>38</v>
      </c>
      <c r="G89" s="155" t="s">
        <v>40</v>
      </c>
      <c r="H89" s="157">
        <v>21601</v>
      </c>
      <c r="I89" s="158" t="s">
        <v>98</v>
      </c>
      <c r="J89" s="17" t="str">
        <f>_xlfn.XLOOKUP(K89,XXI___INV_Catalogo_de_Articulo_!B:B,XXI___INV_Catalogo_de_Articulo_!A:A,"NO ENCONTRADO",FALSE)</f>
        <v>21600022-0016</v>
      </c>
      <c r="K89" s="151" t="s">
        <v>16285</v>
      </c>
      <c r="L89" s="8" t="s">
        <v>16491</v>
      </c>
      <c r="M89" s="8" t="s">
        <v>16491</v>
      </c>
      <c r="N89" s="152" t="str">
        <f>_xlfn.XLOOKUP('2026 -1'!J89,XXI___INV_Catalogo_de_Articulo_!A:A,XXI___INV_Catalogo_de_Articulo_!C:C,"NO ENCONTRADO",FALSE)</f>
        <v>Pieza</v>
      </c>
      <c r="O89" s="6">
        <v>11</v>
      </c>
      <c r="P89" s="162">
        <v>123.597936</v>
      </c>
      <c r="Q89" s="154" t="s">
        <v>47</v>
      </c>
      <c r="R89" s="162">
        <f t="shared" si="2"/>
        <v>1359.5772959999999</v>
      </c>
      <c r="S89" s="162">
        <v>0</v>
      </c>
      <c r="T89" s="162">
        <v>370.79380800000001</v>
      </c>
      <c r="U89" s="162">
        <v>0</v>
      </c>
      <c r="V89" s="162">
        <v>0</v>
      </c>
      <c r="W89" s="162">
        <v>494.39174400000002</v>
      </c>
      <c r="X89" s="162">
        <v>0</v>
      </c>
      <c r="Y89" s="162">
        <v>0</v>
      </c>
      <c r="Z89" s="162">
        <v>494.39174400000002</v>
      </c>
      <c r="AA89" s="162">
        <v>0</v>
      </c>
      <c r="AB89" s="162">
        <v>0</v>
      </c>
      <c r="AC89" s="162">
        <v>0</v>
      </c>
      <c r="AD89" s="162">
        <v>0</v>
      </c>
    </row>
    <row r="90" spans="1:30" ht="12" customHeight="1" x14ac:dyDescent="0.25">
      <c r="A90" s="128" t="s">
        <v>36</v>
      </c>
      <c r="B90" s="15" t="s">
        <v>37</v>
      </c>
      <c r="C90" s="15" t="s">
        <v>37</v>
      </c>
      <c r="D90" s="155" t="s">
        <v>38</v>
      </c>
      <c r="E90" s="156" t="s">
        <v>39</v>
      </c>
      <c r="F90" s="155" t="s">
        <v>38</v>
      </c>
      <c r="G90" s="155" t="s">
        <v>40</v>
      </c>
      <c r="H90" s="157">
        <v>21601</v>
      </c>
      <c r="I90" s="158" t="s">
        <v>98</v>
      </c>
      <c r="J90" s="17" t="str">
        <f>_xlfn.XLOOKUP(K90,XXI___INV_Catalogo_de_Articulo_!B:B,XXI___INV_Catalogo_de_Articulo_!A:A,"NO ENCONTRADO",FALSE)</f>
        <v>21600022-0016</v>
      </c>
      <c r="K90" s="151" t="s">
        <v>16285</v>
      </c>
      <c r="L90" s="8" t="s">
        <v>16491</v>
      </c>
      <c r="M90" s="8" t="s">
        <v>16491</v>
      </c>
      <c r="N90" s="152" t="str">
        <f>_xlfn.XLOOKUP('2026 -1'!J90,XXI___INV_Catalogo_de_Articulo_!A:A,XXI___INV_Catalogo_de_Articulo_!C:C,"NO ENCONTRADO",FALSE)</f>
        <v>Pieza</v>
      </c>
      <c r="O90" s="6">
        <v>3</v>
      </c>
      <c r="P90" s="162">
        <v>123.597936</v>
      </c>
      <c r="Q90" s="154" t="s">
        <v>47</v>
      </c>
      <c r="R90" s="162">
        <f t="shared" si="2"/>
        <v>370.79380800000001</v>
      </c>
      <c r="S90" s="162">
        <v>0</v>
      </c>
      <c r="T90" s="162">
        <v>123.597936</v>
      </c>
      <c r="U90" s="162">
        <v>0</v>
      </c>
      <c r="V90" s="162">
        <v>0</v>
      </c>
      <c r="W90" s="162">
        <v>123.597936</v>
      </c>
      <c r="X90" s="162">
        <v>0</v>
      </c>
      <c r="Y90" s="162">
        <v>0</v>
      </c>
      <c r="Z90" s="162">
        <v>123.597936</v>
      </c>
      <c r="AA90" s="162">
        <v>0</v>
      </c>
      <c r="AB90" s="162">
        <v>0</v>
      </c>
      <c r="AC90" s="162">
        <v>0</v>
      </c>
      <c r="AD90" s="162">
        <v>0</v>
      </c>
    </row>
    <row r="91" spans="1:30" ht="12" customHeight="1" x14ac:dyDescent="0.25">
      <c r="A91" s="128" t="s">
        <v>36</v>
      </c>
      <c r="B91" s="15" t="s">
        <v>37</v>
      </c>
      <c r="C91" s="15" t="s">
        <v>37</v>
      </c>
      <c r="D91" s="155" t="s">
        <v>38</v>
      </c>
      <c r="E91" s="156" t="s">
        <v>39</v>
      </c>
      <c r="F91" s="155" t="s">
        <v>38</v>
      </c>
      <c r="G91" s="155" t="s">
        <v>40</v>
      </c>
      <c r="H91" s="157">
        <v>21601</v>
      </c>
      <c r="I91" s="158" t="s">
        <v>98</v>
      </c>
      <c r="J91" s="17" t="str">
        <f>_xlfn.XLOOKUP(K91,XXI___INV_Catalogo_de_Articulo_!B:B,XXI___INV_Catalogo_de_Articulo_!A:A,"NO ENCONTRADO",FALSE)</f>
        <v>21600022-0012</v>
      </c>
      <c r="K91" s="151" t="s">
        <v>16414</v>
      </c>
      <c r="L91" s="8" t="s">
        <v>16491</v>
      </c>
      <c r="M91" s="8" t="s">
        <v>16491</v>
      </c>
      <c r="N91" s="152" t="str">
        <f>_xlfn.XLOOKUP('2026 -1'!J91,XXI___INV_Catalogo_de_Articulo_!A:A,XXI___INV_Catalogo_de_Articulo_!C:C,"NO ENCONTRADO",FALSE)</f>
        <v>Pieza</v>
      </c>
      <c r="O91" s="6">
        <v>1</v>
      </c>
      <c r="P91" s="162">
        <v>95.682708000000005</v>
      </c>
      <c r="Q91" s="154" t="s">
        <v>47</v>
      </c>
      <c r="R91" s="162">
        <f t="shared" si="2"/>
        <v>95.682708000000005</v>
      </c>
      <c r="S91" s="162">
        <v>0</v>
      </c>
      <c r="T91" s="162">
        <v>95.682708000000005</v>
      </c>
      <c r="U91" s="162">
        <v>0</v>
      </c>
      <c r="V91" s="162">
        <v>0</v>
      </c>
      <c r="W91" s="162">
        <v>0</v>
      </c>
      <c r="X91" s="162">
        <v>0</v>
      </c>
      <c r="Y91" s="162">
        <v>0</v>
      </c>
      <c r="Z91" s="162">
        <v>0</v>
      </c>
      <c r="AA91" s="162">
        <v>0</v>
      </c>
      <c r="AB91" s="162">
        <v>0</v>
      </c>
      <c r="AC91" s="162">
        <v>0</v>
      </c>
      <c r="AD91" s="162">
        <v>0</v>
      </c>
    </row>
    <row r="92" spans="1:30" ht="12" customHeight="1" x14ac:dyDescent="0.25">
      <c r="A92" s="128" t="s">
        <v>36</v>
      </c>
      <c r="B92" s="15" t="s">
        <v>37</v>
      </c>
      <c r="C92" s="15" t="s">
        <v>37</v>
      </c>
      <c r="D92" s="155" t="s">
        <v>38</v>
      </c>
      <c r="E92" s="156" t="s">
        <v>39</v>
      </c>
      <c r="F92" s="155" t="s">
        <v>38</v>
      </c>
      <c r="G92" s="155" t="s">
        <v>40</v>
      </c>
      <c r="H92" s="157">
        <v>21601</v>
      </c>
      <c r="I92" s="158" t="s">
        <v>98</v>
      </c>
      <c r="J92" s="17" t="str">
        <f>_xlfn.XLOOKUP(K92,XXI___INV_Catalogo_de_Articulo_!B:B,XXI___INV_Catalogo_de_Articulo_!A:A,"NO ENCONTRADO",FALSE)</f>
        <v>21600010-0005</v>
      </c>
      <c r="K92" s="151" t="s">
        <v>113</v>
      </c>
      <c r="L92" s="8" t="s">
        <v>16491</v>
      </c>
      <c r="M92" s="8" t="s">
        <v>16491</v>
      </c>
      <c r="N92" s="152" t="str">
        <f>_xlfn.XLOOKUP('2026 -1'!J92,XXI___INV_Catalogo_de_Articulo_!A:A,XXI___INV_Catalogo_de_Articulo_!C:C,"NO ENCONTRADO",FALSE)</f>
        <v>Pieza</v>
      </c>
      <c r="O92" s="6">
        <v>3</v>
      </c>
      <c r="P92" s="162">
        <v>67.487706000000003</v>
      </c>
      <c r="Q92" s="154" t="s">
        <v>47</v>
      </c>
      <c r="R92" s="162">
        <f t="shared" si="2"/>
        <v>202.46311800000001</v>
      </c>
      <c r="S92" s="162">
        <v>0</v>
      </c>
      <c r="T92" s="162">
        <v>67.487706000000003</v>
      </c>
      <c r="U92" s="162">
        <v>0</v>
      </c>
      <c r="V92" s="162">
        <v>0</v>
      </c>
      <c r="W92" s="162">
        <v>67.487706000000003</v>
      </c>
      <c r="X92" s="162">
        <v>0</v>
      </c>
      <c r="Y92" s="162">
        <v>0</v>
      </c>
      <c r="Z92" s="162">
        <v>67.487706000000003</v>
      </c>
      <c r="AA92" s="162">
        <v>0</v>
      </c>
      <c r="AB92" s="162">
        <v>0</v>
      </c>
      <c r="AC92" s="162">
        <v>0</v>
      </c>
      <c r="AD92" s="162">
        <v>0</v>
      </c>
    </row>
    <row r="93" spans="1:30" ht="12" customHeight="1" x14ac:dyDescent="0.25">
      <c r="A93" s="128" t="s">
        <v>36</v>
      </c>
      <c r="B93" s="15" t="s">
        <v>37</v>
      </c>
      <c r="C93" s="15" t="s">
        <v>37</v>
      </c>
      <c r="D93" s="155" t="s">
        <v>38</v>
      </c>
      <c r="E93" s="156" t="s">
        <v>39</v>
      </c>
      <c r="F93" s="155" t="s">
        <v>38</v>
      </c>
      <c r="G93" s="155" t="s">
        <v>40</v>
      </c>
      <c r="H93" s="157">
        <v>21601</v>
      </c>
      <c r="I93" s="158" t="s">
        <v>98</v>
      </c>
      <c r="J93" s="17" t="str">
        <f>_xlfn.XLOOKUP(K93,XXI___INV_Catalogo_de_Articulo_!B:B,XXI___INV_Catalogo_de_Articulo_!A:A,"NO ENCONTRADO",FALSE)</f>
        <v>21601001-0013</v>
      </c>
      <c r="K93" s="151" t="s">
        <v>238</v>
      </c>
      <c r="L93" s="8" t="s">
        <v>16491</v>
      </c>
      <c r="M93" s="8" t="s">
        <v>16491</v>
      </c>
      <c r="N93" s="152" t="str">
        <f>_xlfn.XLOOKUP('2026 -1'!J93,XXI___INV_Catalogo_de_Articulo_!A:A,XXI___INV_Catalogo_de_Articulo_!C:C,"NO ENCONTRADO",FALSE)</f>
        <v>CAJA</v>
      </c>
      <c r="O93" s="6">
        <v>180</v>
      </c>
      <c r="P93" s="162">
        <v>36.339534</v>
      </c>
      <c r="Q93" s="154" t="s">
        <v>47</v>
      </c>
      <c r="R93" s="162">
        <f t="shared" si="2"/>
        <v>6541.1161200000006</v>
      </c>
      <c r="S93" s="162">
        <v>0</v>
      </c>
      <c r="T93" s="162">
        <v>2180.3720400000002</v>
      </c>
      <c r="U93" s="162">
        <v>0</v>
      </c>
      <c r="V93" s="162">
        <v>0</v>
      </c>
      <c r="W93" s="162">
        <v>2180.3720400000002</v>
      </c>
      <c r="X93" s="162">
        <v>0</v>
      </c>
      <c r="Y93" s="162">
        <v>0</v>
      </c>
      <c r="Z93" s="162">
        <v>2180.3720400000002</v>
      </c>
      <c r="AA93" s="162">
        <v>0</v>
      </c>
      <c r="AB93" s="162">
        <v>0</v>
      </c>
      <c r="AC93" s="162">
        <v>0</v>
      </c>
      <c r="AD93" s="162">
        <v>0</v>
      </c>
    </row>
    <row r="94" spans="1:30" ht="12" customHeight="1" x14ac:dyDescent="0.25">
      <c r="A94" s="128" t="s">
        <v>36</v>
      </c>
      <c r="B94" s="15" t="s">
        <v>37</v>
      </c>
      <c r="C94" s="15" t="s">
        <v>37</v>
      </c>
      <c r="D94" s="155" t="s">
        <v>38</v>
      </c>
      <c r="E94" s="156" t="s">
        <v>39</v>
      </c>
      <c r="F94" s="155" t="s">
        <v>38</v>
      </c>
      <c r="G94" s="155" t="s">
        <v>40</v>
      </c>
      <c r="H94" s="157">
        <v>21601</v>
      </c>
      <c r="I94" s="158" t="s">
        <v>98</v>
      </c>
      <c r="J94" s="17" t="str">
        <f>_xlfn.XLOOKUP(K94,XXI___INV_Catalogo_de_Articulo_!B:B,XXI___INV_Catalogo_de_Articulo_!A:A,"NO ENCONTRADO",FALSE)</f>
        <v>21600008-0009</v>
      </c>
      <c r="K94" s="151" t="s">
        <v>114</v>
      </c>
      <c r="L94" s="8" t="s">
        <v>16491</v>
      </c>
      <c r="M94" s="8" t="s">
        <v>16491</v>
      </c>
      <c r="N94" s="152" t="str">
        <f>_xlfn.XLOOKUP('2026 -1'!J94,XXI___INV_Catalogo_de_Articulo_!A:A,XXI___INV_Catalogo_de_Articulo_!C:C,"NO ENCONTRADO",FALSE)</f>
        <v>Pieza</v>
      </c>
      <c r="O94" s="6">
        <v>300</v>
      </c>
      <c r="P94" s="162">
        <v>13.688202</v>
      </c>
      <c r="Q94" s="154" t="s">
        <v>47</v>
      </c>
      <c r="R94" s="162">
        <f t="shared" si="2"/>
        <v>4106.4606000000003</v>
      </c>
      <c r="S94" s="162">
        <v>0</v>
      </c>
      <c r="T94" s="162">
        <v>1368.8202000000001</v>
      </c>
      <c r="U94" s="162">
        <v>0</v>
      </c>
      <c r="V94" s="162">
        <v>0</v>
      </c>
      <c r="W94" s="162">
        <v>1368.8202000000001</v>
      </c>
      <c r="X94" s="162">
        <v>0</v>
      </c>
      <c r="Y94" s="162">
        <v>0</v>
      </c>
      <c r="Z94" s="162">
        <v>1368.8202000000001</v>
      </c>
      <c r="AA94" s="162">
        <v>0</v>
      </c>
      <c r="AB94" s="162">
        <v>0</v>
      </c>
      <c r="AC94" s="162">
        <v>0</v>
      </c>
      <c r="AD94" s="162">
        <v>0</v>
      </c>
    </row>
    <row r="95" spans="1:30" ht="12" customHeight="1" x14ac:dyDescent="0.25">
      <c r="A95" s="128" t="s">
        <v>36</v>
      </c>
      <c r="B95" s="15" t="s">
        <v>37</v>
      </c>
      <c r="C95" s="15" t="s">
        <v>37</v>
      </c>
      <c r="D95" s="155" t="s">
        <v>38</v>
      </c>
      <c r="E95" s="156" t="s">
        <v>39</v>
      </c>
      <c r="F95" s="155" t="s">
        <v>38</v>
      </c>
      <c r="G95" s="155" t="s">
        <v>40</v>
      </c>
      <c r="H95" s="157">
        <v>21601</v>
      </c>
      <c r="I95" s="158" t="s">
        <v>98</v>
      </c>
      <c r="J95" s="17" t="str">
        <f>_xlfn.XLOOKUP(K95,XXI___INV_Catalogo_de_Articulo_!B:B,XXI___INV_Catalogo_de_Articulo_!A:A,"NO ENCONTRADO",FALSE)</f>
        <v>21600007-0008</v>
      </c>
      <c r="K95" s="236" t="s">
        <v>16403</v>
      </c>
      <c r="L95" s="8" t="s">
        <v>16491</v>
      </c>
      <c r="M95" s="8" t="s">
        <v>16491</v>
      </c>
      <c r="N95" s="152" t="str">
        <f>_xlfn.XLOOKUP('2026 -1'!J95,XXI___INV_Catalogo_de_Articulo_!A:A,XXI___INV_Catalogo_de_Articulo_!C:C,"NO ENCONTRADO",FALSE)</f>
        <v>Pieza</v>
      </c>
      <c r="O95" s="6">
        <v>14</v>
      </c>
      <c r="P95" s="162">
        <v>92.325419999999994</v>
      </c>
      <c r="Q95" s="154" t="s">
        <v>47</v>
      </c>
      <c r="R95" s="162">
        <f t="shared" si="2"/>
        <v>1292.5558799999999</v>
      </c>
      <c r="S95" s="162">
        <v>0</v>
      </c>
      <c r="T95" s="162">
        <v>369.30167999999998</v>
      </c>
      <c r="U95" s="162">
        <v>0</v>
      </c>
      <c r="V95" s="162">
        <v>0</v>
      </c>
      <c r="W95" s="162">
        <v>461.62709999999998</v>
      </c>
      <c r="X95" s="162">
        <v>0</v>
      </c>
      <c r="Y95" s="162">
        <v>0</v>
      </c>
      <c r="Z95" s="162">
        <v>461.62709999999998</v>
      </c>
      <c r="AA95" s="162">
        <v>0</v>
      </c>
      <c r="AB95" s="162">
        <v>0</v>
      </c>
      <c r="AC95" s="162">
        <v>0</v>
      </c>
      <c r="AD95" s="162">
        <v>0</v>
      </c>
    </row>
    <row r="96" spans="1:30" ht="12" customHeight="1" x14ac:dyDescent="0.25">
      <c r="A96" s="128" t="s">
        <v>36</v>
      </c>
      <c r="B96" s="15" t="s">
        <v>37</v>
      </c>
      <c r="C96" s="15" t="s">
        <v>37</v>
      </c>
      <c r="D96" s="155" t="s">
        <v>38</v>
      </c>
      <c r="E96" s="156" t="s">
        <v>39</v>
      </c>
      <c r="F96" s="155" t="s">
        <v>38</v>
      </c>
      <c r="G96" s="155" t="s">
        <v>40</v>
      </c>
      <c r="H96" s="157">
        <v>21601</v>
      </c>
      <c r="I96" s="158" t="s">
        <v>98</v>
      </c>
      <c r="J96" s="17" t="str">
        <f>_xlfn.XLOOKUP(K96,XXI___INV_Catalogo_de_Articulo_!B:B,XXI___INV_Catalogo_de_Articulo_!A:A,"NO ENCONTRADO",FALSE)</f>
        <v>21600032-0006</v>
      </c>
      <c r="K96" s="151" t="s">
        <v>115</v>
      </c>
      <c r="L96" s="8" t="s">
        <v>16491</v>
      </c>
      <c r="M96" s="8" t="s">
        <v>16491</v>
      </c>
      <c r="N96" s="152" t="str">
        <f>_xlfn.XLOOKUP('2026 -1'!J96,XXI___INV_Catalogo_de_Articulo_!A:A,XXI___INV_Catalogo_de_Articulo_!C:C,"NO ENCONTRADO",FALSE)</f>
        <v>Pieza</v>
      </c>
      <c r="O96" s="6">
        <v>3</v>
      </c>
      <c r="P96" s="162">
        <v>52.027602000000002</v>
      </c>
      <c r="Q96" s="154" t="s">
        <v>47</v>
      </c>
      <c r="R96" s="162">
        <f t="shared" si="2"/>
        <v>156.08280600000001</v>
      </c>
      <c r="S96" s="162">
        <v>0</v>
      </c>
      <c r="T96" s="162">
        <v>52.027602000000002</v>
      </c>
      <c r="U96" s="162">
        <v>0</v>
      </c>
      <c r="V96" s="162">
        <v>0</v>
      </c>
      <c r="W96" s="162">
        <v>52.027602000000002</v>
      </c>
      <c r="X96" s="162">
        <v>0</v>
      </c>
      <c r="Y96" s="162">
        <v>0</v>
      </c>
      <c r="Z96" s="162">
        <v>52.027602000000002</v>
      </c>
      <c r="AA96" s="162">
        <v>0</v>
      </c>
      <c r="AB96" s="162">
        <v>0</v>
      </c>
      <c r="AC96" s="162">
        <v>0</v>
      </c>
      <c r="AD96" s="162">
        <v>0</v>
      </c>
    </row>
    <row r="97" spans="1:30" ht="12" customHeight="1" x14ac:dyDescent="0.25">
      <c r="A97" s="128" t="s">
        <v>36</v>
      </c>
      <c r="B97" s="15" t="s">
        <v>37</v>
      </c>
      <c r="C97" s="15" t="s">
        <v>37</v>
      </c>
      <c r="D97" s="155" t="s">
        <v>38</v>
      </c>
      <c r="E97" s="156" t="s">
        <v>39</v>
      </c>
      <c r="F97" s="155" t="s">
        <v>38</v>
      </c>
      <c r="G97" s="155" t="s">
        <v>40</v>
      </c>
      <c r="H97" s="157">
        <v>21601</v>
      </c>
      <c r="I97" s="158" t="s">
        <v>98</v>
      </c>
      <c r="J97" s="17" t="str">
        <f>_xlfn.XLOOKUP(K97,XXI___INV_Catalogo_de_Articulo_!B:B,XXI___INV_Catalogo_de_Articulo_!A:A,"NO ENCONTRADO",FALSE)</f>
        <v>21601001-0017</v>
      </c>
      <c r="K97" s="151" t="s">
        <v>116</v>
      </c>
      <c r="L97" s="8" t="s">
        <v>16491</v>
      </c>
      <c r="M97" s="8" t="s">
        <v>16491</v>
      </c>
      <c r="N97" s="152" t="str">
        <f>_xlfn.XLOOKUP('2026 -1'!J97,XXI___INV_Catalogo_de_Articulo_!A:A,XXI___INV_Catalogo_de_Articulo_!C:C,"NO ENCONTRADO",FALSE)</f>
        <v>CAJA</v>
      </c>
      <c r="O97" s="6">
        <v>496</v>
      </c>
      <c r="P97" s="162">
        <v>37.852386000000003</v>
      </c>
      <c r="Q97" s="154" t="s">
        <v>47</v>
      </c>
      <c r="R97" s="162">
        <f t="shared" si="2"/>
        <v>18774.783456000001</v>
      </c>
      <c r="S97" s="162">
        <v>0</v>
      </c>
      <c r="T97" s="162">
        <v>6662.0199360000006</v>
      </c>
      <c r="U97" s="162">
        <v>0</v>
      </c>
      <c r="V97" s="162">
        <v>0</v>
      </c>
      <c r="W97" s="162">
        <v>6056.3817600000002</v>
      </c>
      <c r="X97" s="162">
        <v>0</v>
      </c>
      <c r="Y97" s="162">
        <v>0</v>
      </c>
      <c r="Z97" s="162">
        <v>6056.3817600000002</v>
      </c>
      <c r="AA97" s="162">
        <v>0</v>
      </c>
      <c r="AB97" s="162">
        <v>0</v>
      </c>
      <c r="AC97" s="162">
        <v>0</v>
      </c>
      <c r="AD97" s="162">
        <v>0</v>
      </c>
    </row>
    <row r="98" spans="1:30" ht="12" customHeight="1" x14ac:dyDescent="0.25">
      <c r="A98" s="128" t="s">
        <v>36</v>
      </c>
      <c r="B98" s="15" t="s">
        <v>37</v>
      </c>
      <c r="C98" s="15" t="s">
        <v>37</v>
      </c>
      <c r="D98" s="155" t="s">
        <v>38</v>
      </c>
      <c r="E98" s="156" t="s">
        <v>39</v>
      </c>
      <c r="F98" s="155" t="s">
        <v>38</v>
      </c>
      <c r="G98" s="155" t="s">
        <v>40</v>
      </c>
      <c r="H98" s="157">
        <v>21601</v>
      </c>
      <c r="I98" s="158" t="s">
        <v>98</v>
      </c>
      <c r="J98" s="17" t="str">
        <f>_xlfn.XLOOKUP(K98,XXI___INV_Catalogo_de_Articulo_!B:B,XXI___INV_Catalogo_de_Articulo_!A:A,"NO ENCONTRADO",FALSE)</f>
        <v>21600018-0003</v>
      </c>
      <c r="K98" s="151" t="s">
        <v>117</v>
      </c>
      <c r="L98" s="8" t="s">
        <v>16491</v>
      </c>
      <c r="M98" s="8" t="s">
        <v>16491</v>
      </c>
      <c r="N98" s="152" t="str">
        <f>_xlfn.XLOOKUP('2026 -1'!J98,XXI___INV_Catalogo_de_Articulo_!A:A,XXI___INV_Catalogo_de_Articulo_!C:C,"NO ENCONTRADO",FALSE)</f>
        <v>Pieza</v>
      </c>
      <c r="O98" s="6">
        <v>2</v>
      </c>
      <c r="P98" s="162">
        <v>78.481787999999995</v>
      </c>
      <c r="Q98" s="154" t="s">
        <v>47</v>
      </c>
      <c r="R98" s="162">
        <f t="shared" si="2"/>
        <v>156.96357599999999</v>
      </c>
      <c r="S98" s="162">
        <v>0</v>
      </c>
      <c r="T98" s="162">
        <v>78.481787999999995</v>
      </c>
      <c r="U98" s="162">
        <v>0</v>
      </c>
      <c r="V98" s="162">
        <v>0</v>
      </c>
      <c r="W98" s="162">
        <v>0</v>
      </c>
      <c r="X98" s="162">
        <v>0</v>
      </c>
      <c r="Y98" s="162">
        <v>0</v>
      </c>
      <c r="Z98" s="162">
        <v>78.481787999999995</v>
      </c>
      <c r="AA98" s="162">
        <v>0</v>
      </c>
      <c r="AB98" s="162">
        <v>0</v>
      </c>
      <c r="AC98" s="162">
        <v>0</v>
      </c>
      <c r="AD98" s="162">
        <v>0</v>
      </c>
    </row>
    <row r="99" spans="1:30" ht="12" customHeight="1" x14ac:dyDescent="0.25">
      <c r="A99" s="128" t="s">
        <v>36</v>
      </c>
      <c r="B99" s="15" t="s">
        <v>37</v>
      </c>
      <c r="C99" s="15" t="s">
        <v>37</v>
      </c>
      <c r="D99" s="155" t="s">
        <v>38</v>
      </c>
      <c r="E99" s="156" t="s">
        <v>39</v>
      </c>
      <c r="F99" s="155" t="s">
        <v>38</v>
      </c>
      <c r="G99" s="155" t="s">
        <v>40</v>
      </c>
      <c r="H99" s="157">
        <v>21601</v>
      </c>
      <c r="I99" s="158" t="s">
        <v>98</v>
      </c>
      <c r="J99" s="17" t="str">
        <f>_xlfn.XLOOKUP(K99,XXI___INV_Catalogo_de_Articulo_!B:B,XXI___INV_Catalogo_de_Articulo_!A:A,"NO ENCONTRADO",FALSE)</f>
        <v>21601001-0116</v>
      </c>
      <c r="K99" s="151" t="s">
        <v>118</v>
      </c>
      <c r="L99" s="8" t="s">
        <v>16491</v>
      </c>
      <c r="M99" s="8" t="s">
        <v>16491</v>
      </c>
      <c r="N99" s="152" t="str">
        <f>_xlfn.XLOOKUP('2026 -1'!J99,XXI___INV_Catalogo_de_Articulo_!A:A,XXI___INV_Catalogo_de_Articulo_!C:C,"NO ENCONTRADO",FALSE)</f>
        <v>Pieza</v>
      </c>
      <c r="O99" s="6">
        <v>2</v>
      </c>
      <c r="P99" s="162">
        <v>11.29458</v>
      </c>
      <c r="Q99" s="154" t="s">
        <v>47</v>
      </c>
      <c r="R99" s="162">
        <f t="shared" si="2"/>
        <v>22.58916</v>
      </c>
      <c r="S99" s="162">
        <v>0</v>
      </c>
      <c r="T99" s="162">
        <v>0</v>
      </c>
      <c r="U99" s="162">
        <v>0</v>
      </c>
      <c r="V99" s="162">
        <v>0</v>
      </c>
      <c r="W99" s="162">
        <v>11.29458</v>
      </c>
      <c r="X99" s="162">
        <v>0</v>
      </c>
      <c r="Y99" s="162">
        <v>0</v>
      </c>
      <c r="Z99" s="162">
        <v>11.29458</v>
      </c>
      <c r="AA99" s="162">
        <v>0</v>
      </c>
      <c r="AB99" s="162">
        <v>0</v>
      </c>
      <c r="AC99" s="162">
        <v>0</v>
      </c>
      <c r="AD99" s="162">
        <v>0</v>
      </c>
    </row>
    <row r="100" spans="1:30" ht="12" customHeight="1" x14ac:dyDescent="0.25">
      <c r="A100" s="128" t="s">
        <v>36</v>
      </c>
      <c r="B100" s="15" t="s">
        <v>37</v>
      </c>
      <c r="C100" s="15" t="s">
        <v>37</v>
      </c>
      <c r="D100" s="155" t="s">
        <v>38</v>
      </c>
      <c r="E100" s="156" t="s">
        <v>39</v>
      </c>
      <c r="F100" s="155" t="s">
        <v>38</v>
      </c>
      <c r="G100" s="155" t="s">
        <v>40</v>
      </c>
      <c r="H100" s="157">
        <v>22104</v>
      </c>
      <c r="I100" s="158" t="s">
        <v>120</v>
      </c>
      <c r="J100" s="17" t="str">
        <f>_xlfn.XLOOKUP(K100,XXI___INV_Catalogo_de_Articulo_!B:B,XXI___INV_Catalogo_de_Articulo_!A:A,"NO ENCONTRADO",FALSE)</f>
        <v>22104001-0087</v>
      </c>
      <c r="K100" s="151" t="s">
        <v>119</v>
      </c>
      <c r="L100" s="8" t="s">
        <v>16491</v>
      </c>
      <c r="M100" s="8" t="s">
        <v>16491</v>
      </c>
      <c r="N100" s="152" t="str">
        <f>_xlfn.XLOOKUP('2026 -1'!J100,XXI___INV_Catalogo_de_Articulo_!A:A,XXI___INV_Catalogo_de_Articulo_!C:C,"NO ENCONTRADO",FALSE)</f>
        <v>Pieza</v>
      </c>
      <c r="O100" s="6">
        <v>6</v>
      </c>
      <c r="P100" s="162">
        <v>163.20150000000001</v>
      </c>
      <c r="Q100" s="154" t="s">
        <v>47</v>
      </c>
      <c r="R100" s="162">
        <f t="shared" si="2"/>
        <v>979.20900000000006</v>
      </c>
      <c r="S100" s="162">
        <v>0</v>
      </c>
      <c r="T100" s="162">
        <v>489.60450000000003</v>
      </c>
      <c r="U100" s="162">
        <v>0</v>
      </c>
      <c r="V100" s="162">
        <v>0</v>
      </c>
      <c r="W100" s="162">
        <v>489.60450000000003</v>
      </c>
      <c r="X100" s="162">
        <v>0</v>
      </c>
      <c r="Y100" s="162">
        <v>0</v>
      </c>
      <c r="Z100" s="162">
        <v>0</v>
      </c>
      <c r="AA100" s="162">
        <v>0</v>
      </c>
      <c r="AB100" s="162">
        <v>0</v>
      </c>
      <c r="AC100" s="162">
        <v>0</v>
      </c>
      <c r="AD100" s="162">
        <v>0</v>
      </c>
    </row>
    <row r="101" spans="1:30" ht="12" customHeight="1" x14ac:dyDescent="0.25">
      <c r="A101" s="128" t="s">
        <v>36</v>
      </c>
      <c r="B101" s="15" t="s">
        <v>37</v>
      </c>
      <c r="C101" s="15" t="s">
        <v>37</v>
      </c>
      <c r="D101" s="155" t="s">
        <v>38</v>
      </c>
      <c r="E101" s="156" t="s">
        <v>39</v>
      </c>
      <c r="F101" s="155" t="s">
        <v>38</v>
      </c>
      <c r="G101" s="155" t="s">
        <v>40</v>
      </c>
      <c r="H101" s="157">
        <v>22104</v>
      </c>
      <c r="I101" s="158" t="s">
        <v>120</v>
      </c>
      <c r="J101" s="17" t="str">
        <f>_xlfn.XLOOKUP(K101,XXI___INV_Catalogo_de_Articulo_!B:B,XXI___INV_Catalogo_de_Articulo_!A:A,"NO ENCONTRADO",FALSE)</f>
        <v>22104001-0069</v>
      </c>
      <c r="K101" s="151" t="s">
        <v>6174</v>
      </c>
      <c r="L101" s="8" t="s">
        <v>16491</v>
      </c>
      <c r="M101" s="8" t="s">
        <v>16491</v>
      </c>
      <c r="N101" s="152" t="str">
        <f>_xlfn.XLOOKUP('2026 -1'!J101,XXI___INV_Catalogo_de_Articulo_!A:A,XXI___INV_Catalogo_de_Articulo_!C:C,"NO ENCONTRADO",FALSE)</f>
        <v>KILOGRAMO</v>
      </c>
      <c r="O101" s="6">
        <v>13</v>
      </c>
      <c r="P101" s="162">
        <v>33.72831</v>
      </c>
      <c r="Q101" s="154" t="s">
        <v>47</v>
      </c>
      <c r="R101" s="162">
        <f t="shared" si="2"/>
        <v>438.46803</v>
      </c>
      <c r="S101" s="162">
        <v>0</v>
      </c>
      <c r="T101" s="162">
        <v>337.28309999999999</v>
      </c>
      <c r="U101" s="162">
        <v>0</v>
      </c>
      <c r="V101" s="162">
        <v>0</v>
      </c>
      <c r="W101" s="162">
        <v>101.18493000000001</v>
      </c>
      <c r="X101" s="162">
        <v>0</v>
      </c>
      <c r="Y101" s="162">
        <v>0</v>
      </c>
      <c r="Z101" s="162">
        <v>0</v>
      </c>
      <c r="AA101" s="162">
        <v>0</v>
      </c>
      <c r="AB101" s="162">
        <v>0</v>
      </c>
      <c r="AC101" s="162">
        <v>0</v>
      </c>
      <c r="AD101" s="162">
        <v>0</v>
      </c>
    </row>
    <row r="102" spans="1:30" ht="12" customHeight="1" x14ac:dyDescent="0.25">
      <c r="A102" s="128" t="s">
        <v>36</v>
      </c>
      <c r="B102" s="15" t="s">
        <v>37</v>
      </c>
      <c r="C102" s="15" t="s">
        <v>37</v>
      </c>
      <c r="D102" s="155" t="s">
        <v>38</v>
      </c>
      <c r="E102" s="156" t="s">
        <v>39</v>
      </c>
      <c r="F102" s="155" t="s">
        <v>38</v>
      </c>
      <c r="G102" s="155" t="s">
        <v>40</v>
      </c>
      <c r="H102" s="157">
        <v>22104</v>
      </c>
      <c r="I102" s="158" t="s">
        <v>120</v>
      </c>
      <c r="J102" s="17" t="str">
        <f>_xlfn.XLOOKUP(K102,XXI___INV_Catalogo_de_Articulo_!B:B,XXI___INV_Catalogo_de_Articulo_!A:A,"NO ENCONTRADO",FALSE)</f>
        <v>22104001-0096</v>
      </c>
      <c r="K102" s="151" t="s">
        <v>6184</v>
      </c>
      <c r="L102" s="8" t="s">
        <v>16491</v>
      </c>
      <c r="M102" s="8" t="s">
        <v>16491</v>
      </c>
      <c r="N102" s="152" t="str">
        <f>_xlfn.XLOOKUP('2026 -1'!J102,XXI___INV_Catalogo_de_Articulo_!A:A,XXI___INV_Catalogo_de_Articulo_!C:C,"NO ENCONTRADO",FALSE)</f>
        <v>BOTE</v>
      </c>
      <c r="O102" s="6">
        <v>6</v>
      </c>
      <c r="P102" s="162">
        <v>480.465216</v>
      </c>
      <c r="Q102" s="154" t="s">
        <v>47</v>
      </c>
      <c r="R102" s="162">
        <f t="shared" si="2"/>
        <v>2882.7912959999999</v>
      </c>
      <c r="S102" s="162">
        <v>0</v>
      </c>
      <c r="T102" s="162">
        <v>2402.3260799999998</v>
      </c>
      <c r="U102" s="162">
        <v>0</v>
      </c>
      <c r="V102" s="162">
        <v>0</v>
      </c>
      <c r="W102" s="162">
        <v>480.465216</v>
      </c>
      <c r="X102" s="162">
        <v>0</v>
      </c>
      <c r="Y102" s="162">
        <v>0</v>
      </c>
      <c r="Z102" s="162">
        <v>0</v>
      </c>
      <c r="AA102" s="162">
        <v>0</v>
      </c>
      <c r="AB102" s="162">
        <v>0</v>
      </c>
      <c r="AC102" s="162">
        <v>0</v>
      </c>
      <c r="AD102" s="162">
        <v>0</v>
      </c>
    </row>
    <row r="103" spans="1:30" ht="12" customHeight="1" x14ac:dyDescent="0.25">
      <c r="A103" s="128" t="s">
        <v>36</v>
      </c>
      <c r="B103" s="15" t="s">
        <v>37</v>
      </c>
      <c r="C103" s="15" t="s">
        <v>37</v>
      </c>
      <c r="D103" s="155" t="s">
        <v>38</v>
      </c>
      <c r="E103" s="156" t="s">
        <v>39</v>
      </c>
      <c r="F103" s="155" t="s">
        <v>38</v>
      </c>
      <c r="G103" s="155" t="s">
        <v>40</v>
      </c>
      <c r="H103" s="157">
        <v>22104</v>
      </c>
      <c r="I103" s="158" t="s">
        <v>120</v>
      </c>
      <c r="J103" s="17" t="str">
        <f>_xlfn.XLOOKUP(K103,XXI___INV_Catalogo_de_Articulo_!B:B,XXI___INV_Catalogo_de_Articulo_!A:A,"NO ENCONTRADO",FALSE)</f>
        <v>22104001-0072</v>
      </c>
      <c r="K103" s="151" t="s">
        <v>121</v>
      </c>
      <c r="L103" s="8" t="s">
        <v>16491</v>
      </c>
      <c r="M103" s="8" t="s">
        <v>16491</v>
      </c>
      <c r="N103" s="152" t="str">
        <f>_xlfn.XLOOKUP('2026 -1'!J103,XXI___INV_Catalogo_de_Articulo_!A:A,XXI___INV_Catalogo_de_Articulo_!C:C,"NO ENCONTRADO",FALSE)</f>
        <v>FRASCO</v>
      </c>
      <c r="O103" s="6">
        <v>8</v>
      </c>
      <c r="P103" s="162">
        <v>278.26114800000005</v>
      </c>
      <c r="Q103" s="154" t="s">
        <v>47</v>
      </c>
      <c r="R103" s="162">
        <f t="shared" si="2"/>
        <v>2226.0891840000004</v>
      </c>
      <c r="S103" s="162">
        <v>0</v>
      </c>
      <c r="T103" s="162">
        <v>1669.5668880000003</v>
      </c>
      <c r="U103" s="162">
        <v>0</v>
      </c>
      <c r="V103" s="162">
        <v>0</v>
      </c>
      <c r="W103" s="162">
        <v>556.5222960000001</v>
      </c>
      <c r="X103" s="162">
        <v>0</v>
      </c>
      <c r="Y103" s="162">
        <v>0</v>
      </c>
      <c r="Z103" s="162">
        <v>0</v>
      </c>
      <c r="AA103" s="162">
        <v>0</v>
      </c>
      <c r="AB103" s="162">
        <v>0</v>
      </c>
      <c r="AC103" s="162">
        <v>0</v>
      </c>
      <c r="AD103" s="162">
        <v>0</v>
      </c>
    </row>
    <row r="104" spans="1:30" ht="12" customHeight="1" x14ac:dyDescent="0.25">
      <c r="A104" s="128" t="s">
        <v>36</v>
      </c>
      <c r="B104" s="15" t="s">
        <v>37</v>
      </c>
      <c r="C104" s="15" t="s">
        <v>37</v>
      </c>
      <c r="D104" s="155" t="s">
        <v>38</v>
      </c>
      <c r="E104" s="156" t="s">
        <v>39</v>
      </c>
      <c r="F104" s="155" t="s">
        <v>38</v>
      </c>
      <c r="G104" s="155" t="s">
        <v>40</v>
      </c>
      <c r="H104" s="157">
        <v>22104</v>
      </c>
      <c r="I104" s="158" t="s">
        <v>120</v>
      </c>
      <c r="J104" s="17" t="str">
        <f>_xlfn.XLOOKUP(K104,XXI___INV_Catalogo_de_Articulo_!B:B,XXI___INV_Catalogo_de_Articulo_!A:A,"NO ENCONTRADO",FALSE)</f>
        <v>22104001-0152</v>
      </c>
      <c r="K104" s="151" t="s">
        <v>122</v>
      </c>
      <c r="L104" s="8" t="s">
        <v>16491</v>
      </c>
      <c r="M104" s="8" t="s">
        <v>16491</v>
      </c>
      <c r="N104" s="152" t="str">
        <f>_xlfn.XLOOKUP('2026 -1'!J104,XXI___INV_Catalogo_de_Articulo_!A:A,XXI___INV_Catalogo_de_Articulo_!C:C,"NO ENCONTRADO",FALSE)</f>
        <v>PAQUETE</v>
      </c>
      <c r="O104" s="6">
        <v>4</v>
      </c>
      <c r="P104" s="162">
        <v>177.56323200000003</v>
      </c>
      <c r="Q104" s="154" t="s">
        <v>47</v>
      </c>
      <c r="R104" s="162">
        <f t="shared" si="2"/>
        <v>710.25292800000011</v>
      </c>
      <c r="S104" s="162">
        <v>0</v>
      </c>
      <c r="T104" s="162">
        <v>355.12646400000006</v>
      </c>
      <c r="U104" s="162">
        <v>0</v>
      </c>
      <c r="V104" s="162">
        <v>0</v>
      </c>
      <c r="W104" s="162">
        <v>355.12646400000006</v>
      </c>
      <c r="X104" s="162">
        <v>0</v>
      </c>
      <c r="Y104" s="162">
        <v>0</v>
      </c>
      <c r="Z104" s="162">
        <v>0</v>
      </c>
      <c r="AA104" s="162">
        <v>0</v>
      </c>
      <c r="AB104" s="162">
        <v>0</v>
      </c>
      <c r="AC104" s="162">
        <v>0</v>
      </c>
      <c r="AD104" s="162">
        <v>0</v>
      </c>
    </row>
    <row r="105" spans="1:30" ht="12" customHeight="1" x14ac:dyDescent="0.25">
      <c r="A105" s="128" t="s">
        <v>36</v>
      </c>
      <c r="B105" s="15" t="s">
        <v>37</v>
      </c>
      <c r="C105" s="15" t="s">
        <v>37</v>
      </c>
      <c r="D105" s="155" t="s">
        <v>38</v>
      </c>
      <c r="E105" s="156" t="s">
        <v>39</v>
      </c>
      <c r="F105" s="155" t="s">
        <v>38</v>
      </c>
      <c r="G105" s="155" t="s">
        <v>40</v>
      </c>
      <c r="H105" s="157">
        <v>22104</v>
      </c>
      <c r="I105" s="158" t="s">
        <v>120</v>
      </c>
      <c r="J105" s="17" t="str">
        <f>_xlfn.XLOOKUP(K105,XXI___INV_Catalogo_de_Articulo_!B:B,XXI___INV_Catalogo_de_Articulo_!A:A,"NO ENCONTRADO",FALSE)</f>
        <v>22104001-0068</v>
      </c>
      <c r="K105" s="151" t="s">
        <v>249</v>
      </c>
      <c r="L105" s="8" t="s">
        <v>16491</v>
      </c>
      <c r="M105" s="8" t="s">
        <v>16491</v>
      </c>
      <c r="N105" s="152" t="str">
        <f>_xlfn.XLOOKUP('2026 -1'!J105,XXI___INV_Catalogo_de_Articulo_!A:A,XXI___INV_Catalogo_de_Articulo_!C:C,"NO ENCONTRADO",FALSE)</f>
        <v>Pieza</v>
      </c>
      <c r="O105" s="6">
        <v>200</v>
      </c>
      <c r="P105" s="162">
        <v>25.905000000000001</v>
      </c>
      <c r="Q105" s="154" t="s">
        <v>47</v>
      </c>
      <c r="R105" s="162">
        <f t="shared" si="2"/>
        <v>5181</v>
      </c>
      <c r="S105" s="162">
        <v>0</v>
      </c>
      <c r="T105" s="162">
        <v>1295.25</v>
      </c>
      <c r="U105" s="162">
        <v>1295.25</v>
      </c>
      <c r="V105" s="162">
        <v>1295.25</v>
      </c>
      <c r="W105" s="162">
        <v>1295.25</v>
      </c>
      <c r="X105" s="162">
        <v>0</v>
      </c>
      <c r="Y105" s="162">
        <v>0</v>
      </c>
      <c r="Z105" s="162">
        <v>0</v>
      </c>
      <c r="AA105" s="162">
        <v>0</v>
      </c>
      <c r="AB105" s="162">
        <v>0</v>
      </c>
      <c r="AC105" s="162">
        <v>0</v>
      </c>
      <c r="AD105" s="162">
        <v>0</v>
      </c>
    </row>
    <row r="106" spans="1:30" ht="12" customHeight="1" x14ac:dyDescent="0.25">
      <c r="A106" s="128" t="s">
        <v>36</v>
      </c>
      <c r="B106" s="15" t="s">
        <v>37</v>
      </c>
      <c r="C106" s="15" t="s">
        <v>37</v>
      </c>
      <c r="D106" s="155" t="s">
        <v>38</v>
      </c>
      <c r="E106" s="156" t="s">
        <v>39</v>
      </c>
      <c r="F106" s="155" t="s">
        <v>38</v>
      </c>
      <c r="G106" s="155" t="s">
        <v>40</v>
      </c>
      <c r="H106" s="157">
        <v>22104</v>
      </c>
      <c r="I106" s="158" t="s">
        <v>120</v>
      </c>
      <c r="J106" s="17" t="str">
        <f>_xlfn.XLOOKUP(K106,XXI___INV_Catalogo_de_Articulo_!B:B,XXI___INV_Catalogo_de_Articulo_!A:A,"NO ENCONTRADO",FALSE)</f>
        <v>22104001-0092</v>
      </c>
      <c r="K106" s="151" t="s">
        <v>6177</v>
      </c>
      <c r="L106" s="8" t="s">
        <v>16491</v>
      </c>
      <c r="M106" s="8" t="s">
        <v>16491</v>
      </c>
      <c r="N106" s="152" t="str">
        <f>_xlfn.XLOOKUP('2026 -1'!J106,XXI___INV_Catalogo_de_Articulo_!A:A,XXI___INV_Catalogo_de_Articulo_!C:C,"NO ENCONTRADO",FALSE)</f>
        <v>SOBRE</v>
      </c>
      <c r="O106" s="6">
        <v>1</v>
      </c>
      <c r="P106" s="162">
        <v>410.61497399999996</v>
      </c>
      <c r="Q106" s="154" t="s">
        <v>47</v>
      </c>
      <c r="R106" s="162">
        <f t="shared" si="2"/>
        <v>410.61497399999996</v>
      </c>
      <c r="S106" s="162">
        <v>0</v>
      </c>
      <c r="T106" s="162">
        <v>0</v>
      </c>
      <c r="U106" s="162">
        <v>0</v>
      </c>
      <c r="V106" s="162">
        <v>0</v>
      </c>
      <c r="W106" s="162">
        <v>410.61497399999996</v>
      </c>
      <c r="X106" s="162">
        <v>0</v>
      </c>
      <c r="Y106" s="162">
        <v>0</v>
      </c>
      <c r="Z106" s="162">
        <v>0</v>
      </c>
      <c r="AA106" s="162">
        <v>0</v>
      </c>
      <c r="AB106" s="162">
        <v>0</v>
      </c>
      <c r="AC106" s="162">
        <v>0</v>
      </c>
      <c r="AD106" s="162">
        <v>0</v>
      </c>
    </row>
    <row r="107" spans="1:30" ht="12" customHeight="1" x14ac:dyDescent="0.25">
      <c r="A107" s="128" t="s">
        <v>36</v>
      </c>
      <c r="B107" s="15" t="s">
        <v>37</v>
      </c>
      <c r="C107" s="15" t="s">
        <v>37</v>
      </c>
      <c r="D107" s="155" t="s">
        <v>38</v>
      </c>
      <c r="E107" s="156" t="s">
        <v>39</v>
      </c>
      <c r="F107" s="155" t="s">
        <v>38</v>
      </c>
      <c r="G107" s="155" t="s">
        <v>40</v>
      </c>
      <c r="H107" s="157">
        <v>24601</v>
      </c>
      <c r="I107" s="158" t="s">
        <v>124</v>
      </c>
      <c r="J107" s="17" t="str">
        <f>_xlfn.XLOOKUP(K107,XXI___INV_Catalogo_de_Articulo_!B:B,XXI___INV_Catalogo_de_Articulo_!A:A,"NO ENCONTRADO",FALSE)</f>
        <v>24601001-0326</v>
      </c>
      <c r="K107" s="151" t="s">
        <v>16418</v>
      </c>
      <c r="L107" s="8" t="s">
        <v>16491</v>
      </c>
      <c r="M107" s="8" t="s">
        <v>16491</v>
      </c>
      <c r="N107" s="152" t="str">
        <f>_xlfn.XLOOKUP('2026 -1'!J107,XXI___INV_Catalogo_de_Articulo_!A:A,XXI___INV_Catalogo_de_Articulo_!C:C,"NO ENCONTRADO",FALSE)</f>
        <v>Pieza</v>
      </c>
      <c r="O107" s="6">
        <v>5</v>
      </c>
      <c r="P107" s="162">
        <v>72.834498000000011</v>
      </c>
      <c r="Q107" s="154" t="s">
        <v>47</v>
      </c>
      <c r="R107" s="162">
        <f t="shared" si="2"/>
        <v>364.17249000000004</v>
      </c>
      <c r="S107" s="162">
        <v>0</v>
      </c>
      <c r="T107" s="162">
        <v>72.834498000000011</v>
      </c>
      <c r="U107" s="162">
        <v>0</v>
      </c>
      <c r="V107" s="162">
        <v>0</v>
      </c>
      <c r="W107" s="162">
        <v>72.834498000000011</v>
      </c>
      <c r="X107" s="162">
        <v>0</v>
      </c>
      <c r="Y107" s="162">
        <v>0</v>
      </c>
      <c r="Z107" s="162">
        <v>145.66899600000002</v>
      </c>
      <c r="AA107" s="162">
        <v>0</v>
      </c>
      <c r="AB107" s="162">
        <v>0</v>
      </c>
      <c r="AC107" s="162">
        <v>72.834498000000011</v>
      </c>
      <c r="AD107" s="162">
        <v>0</v>
      </c>
    </row>
    <row r="108" spans="1:30" ht="12" customHeight="1" x14ac:dyDescent="0.25">
      <c r="A108" s="128" t="s">
        <v>36</v>
      </c>
      <c r="B108" s="15" t="s">
        <v>37</v>
      </c>
      <c r="C108" s="15" t="s">
        <v>37</v>
      </c>
      <c r="D108" s="155" t="s">
        <v>38</v>
      </c>
      <c r="E108" s="156" t="s">
        <v>39</v>
      </c>
      <c r="F108" s="155" t="s">
        <v>38</v>
      </c>
      <c r="G108" s="155" t="s">
        <v>40</v>
      </c>
      <c r="H108" s="157">
        <v>24601</v>
      </c>
      <c r="I108" s="158" t="s">
        <v>124</v>
      </c>
      <c r="J108" s="17" t="str">
        <f>_xlfn.XLOOKUP(K108,XXI___INV_Catalogo_de_Articulo_!B:B,XXI___INV_Catalogo_de_Articulo_!A:A,"NO ENCONTRADO",FALSE)</f>
        <v>24601001-0327</v>
      </c>
      <c r="K108" s="236" t="s">
        <v>16290</v>
      </c>
      <c r="L108" s="8" t="s">
        <v>16491</v>
      </c>
      <c r="M108" s="8" t="s">
        <v>16491</v>
      </c>
      <c r="N108" s="152" t="str">
        <f>_xlfn.XLOOKUP('2026 -1'!J108,XXI___INV_Catalogo_de_Articulo_!A:A,XXI___INV_Catalogo_de_Articulo_!C:C,"NO ENCONTRADO",FALSE)</f>
        <v>Pieza</v>
      </c>
      <c r="O108" s="6">
        <v>5</v>
      </c>
      <c r="P108" s="162">
        <v>90.688223999999991</v>
      </c>
      <c r="Q108" s="154" t="s">
        <v>47</v>
      </c>
      <c r="R108" s="162">
        <f t="shared" si="2"/>
        <v>453.44111999999996</v>
      </c>
      <c r="S108" s="162">
        <v>0</v>
      </c>
      <c r="T108" s="162">
        <v>90.688223999999991</v>
      </c>
      <c r="U108" s="162">
        <v>0</v>
      </c>
      <c r="V108" s="162">
        <v>0</v>
      </c>
      <c r="W108" s="162">
        <v>90.688223999999991</v>
      </c>
      <c r="X108" s="162">
        <v>0</v>
      </c>
      <c r="Y108" s="162">
        <v>0</v>
      </c>
      <c r="Z108" s="162">
        <v>90.688223999999991</v>
      </c>
      <c r="AA108" s="162">
        <v>0</v>
      </c>
      <c r="AB108" s="162">
        <v>0</v>
      </c>
      <c r="AC108" s="162">
        <v>181.37644799999998</v>
      </c>
      <c r="AD108" s="162">
        <v>0</v>
      </c>
    </row>
    <row r="109" spans="1:30" ht="12" customHeight="1" x14ac:dyDescent="0.25">
      <c r="A109" s="128" t="s">
        <v>36</v>
      </c>
      <c r="B109" s="15" t="s">
        <v>37</v>
      </c>
      <c r="C109" s="15" t="s">
        <v>37</v>
      </c>
      <c r="D109" s="155" t="s">
        <v>38</v>
      </c>
      <c r="E109" s="156" t="s">
        <v>39</v>
      </c>
      <c r="F109" s="155" t="s">
        <v>38</v>
      </c>
      <c r="G109" s="155" t="s">
        <v>40</v>
      </c>
      <c r="H109" s="157">
        <v>24601</v>
      </c>
      <c r="I109" s="158" t="s">
        <v>124</v>
      </c>
      <c r="J109" s="17" t="str">
        <f>_xlfn.XLOOKUP(K109,XXI___INV_Catalogo_de_Articulo_!B:B,XXI___INV_Catalogo_de_Articulo_!A:A,"NO ENCONTRADO",FALSE)</f>
        <v>24601001-0070</v>
      </c>
      <c r="K109" s="151" t="s">
        <v>125</v>
      </c>
      <c r="L109" s="8" t="s">
        <v>16491</v>
      </c>
      <c r="M109" s="8" t="s">
        <v>16491</v>
      </c>
      <c r="N109" s="152" t="str">
        <f>_xlfn.XLOOKUP('2026 -1'!J109,XXI___INV_Catalogo_de_Articulo_!A:A,XXI___INV_Catalogo_de_Articulo_!C:C,"NO ENCONTRADO",FALSE)</f>
        <v>Pieza</v>
      </c>
      <c r="O109" s="6">
        <v>1</v>
      </c>
      <c r="P109" s="162">
        <v>115.26688799999999</v>
      </c>
      <c r="Q109" s="154" t="s">
        <v>47</v>
      </c>
      <c r="R109" s="162">
        <f t="shared" si="2"/>
        <v>115.26688799999999</v>
      </c>
      <c r="S109" s="162">
        <v>0</v>
      </c>
      <c r="T109" s="162">
        <v>0</v>
      </c>
      <c r="U109" s="162">
        <v>0</v>
      </c>
      <c r="V109" s="162">
        <v>0</v>
      </c>
      <c r="W109" s="162">
        <v>0</v>
      </c>
      <c r="X109" s="162">
        <v>0</v>
      </c>
      <c r="Y109" s="162">
        <v>0</v>
      </c>
      <c r="Z109" s="162">
        <v>115.26688799999999</v>
      </c>
      <c r="AA109" s="162">
        <v>0</v>
      </c>
      <c r="AB109" s="162">
        <v>0</v>
      </c>
      <c r="AC109" s="162">
        <v>0</v>
      </c>
      <c r="AD109" s="162">
        <v>0</v>
      </c>
    </row>
    <row r="110" spans="1:30" ht="12" customHeight="1" x14ac:dyDescent="0.25">
      <c r="A110" s="128" t="s">
        <v>36</v>
      </c>
      <c r="B110" s="15" t="s">
        <v>37</v>
      </c>
      <c r="C110" s="15" t="s">
        <v>37</v>
      </c>
      <c r="D110" s="155" t="s">
        <v>38</v>
      </c>
      <c r="E110" s="156" t="s">
        <v>39</v>
      </c>
      <c r="F110" s="155" t="s">
        <v>38</v>
      </c>
      <c r="G110" s="155" t="s">
        <v>40</v>
      </c>
      <c r="H110" s="157">
        <v>24601</v>
      </c>
      <c r="I110" s="158" t="s">
        <v>124</v>
      </c>
      <c r="J110" s="17" t="str">
        <f>_xlfn.XLOOKUP(K110,XXI___INV_Catalogo_de_Articulo_!B:B,XXI___INV_Catalogo_de_Articulo_!A:A,"NO ENCONTRADO",FALSE)</f>
        <v>24601001-0076</v>
      </c>
      <c r="K110" s="151" t="s">
        <v>126</v>
      </c>
      <c r="L110" s="8" t="s">
        <v>16491</v>
      </c>
      <c r="M110" s="8" t="s">
        <v>16491</v>
      </c>
      <c r="N110" s="152" t="str">
        <f>_xlfn.XLOOKUP('2026 -1'!J110,XXI___INV_Catalogo_de_Articulo_!A:A,XXI___INV_Catalogo_de_Articulo_!C:C,"NO ENCONTRADO",FALSE)</f>
        <v>PAQUETE</v>
      </c>
      <c r="O110" s="6">
        <v>8</v>
      </c>
      <c r="P110" s="162">
        <v>185.58341999999999</v>
      </c>
      <c r="Q110" s="154" t="s">
        <v>47</v>
      </c>
      <c r="R110" s="162">
        <f t="shared" si="2"/>
        <v>1484.6673599999999</v>
      </c>
      <c r="S110" s="162">
        <v>0</v>
      </c>
      <c r="T110" s="162">
        <v>371.16683999999998</v>
      </c>
      <c r="U110" s="162">
        <v>0</v>
      </c>
      <c r="V110" s="162">
        <v>0</v>
      </c>
      <c r="W110" s="162">
        <v>371.16683999999998</v>
      </c>
      <c r="X110" s="162">
        <v>0</v>
      </c>
      <c r="Y110" s="162">
        <v>0</v>
      </c>
      <c r="Z110" s="162">
        <v>371.16683999999998</v>
      </c>
      <c r="AA110" s="162">
        <v>0</v>
      </c>
      <c r="AB110" s="162">
        <v>0</v>
      </c>
      <c r="AC110" s="162">
        <v>371.16683999999998</v>
      </c>
      <c r="AD110" s="162">
        <v>0</v>
      </c>
    </row>
    <row r="111" spans="1:30" ht="12" customHeight="1" x14ac:dyDescent="0.25">
      <c r="A111" s="128" t="s">
        <v>36</v>
      </c>
      <c r="B111" s="15" t="s">
        <v>37</v>
      </c>
      <c r="C111" s="15" t="s">
        <v>37</v>
      </c>
      <c r="D111" s="155" t="s">
        <v>38</v>
      </c>
      <c r="E111" s="156" t="s">
        <v>39</v>
      </c>
      <c r="F111" s="155" t="s">
        <v>38</v>
      </c>
      <c r="G111" s="155" t="s">
        <v>40</v>
      </c>
      <c r="H111" s="157">
        <v>24601</v>
      </c>
      <c r="I111" s="158" t="s">
        <v>124</v>
      </c>
      <c r="J111" s="17" t="str">
        <f>_xlfn.XLOOKUP(K111,XXI___INV_Catalogo_de_Articulo_!B:B,XXI___INV_Catalogo_de_Articulo_!A:A,"NO ENCONTRADO",FALSE)</f>
        <v>24601001-0403</v>
      </c>
      <c r="K111" s="151" t="s">
        <v>127</v>
      </c>
      <c r="L111" s="8" t="s">
        <v>16491</v>
      </c>
      <c r="M111" s="8" t="s">
        <v>16491</v>
      </c>
      <c r="N111" s="152" t="str">
        <f>_xlfn.XLOOKUP('2026 -1'!J111,XXI___INV_Catalogo_de_Articulo_!A:A,XXI___INV_Catalogo_de_Articulo_!C:C,"NO ENCONTRADO",FALSE)</f>
        <v>Pieza</v>
      </c>
      <c r="O111" s="6">
        <v>12</v>
      </c>
      <c r="P111" s="162">
        <v>259.05</v>
      </c>
      <c r="Q111" s="154" t="s">
        <v>47</v>
      </c>
      <c r="R111" s="162">
        <f t="shared" si="2"/>
        <v>3108.6000000000004</v>
      </c>
      <c r="S111" s="162">
        <v>0</v>
      </c>
      <c r="T111" s="162">
        <v>777.15000000000009</v>
      </c>
      <c r="U111" s="162">
        <v>0</v>
      </c>
      <c r="V111" s="162">
        <v>0</v>
      </c>
      <c r="W111" s="162">
        <v>777.15000000000009</v>
      </c>
      <c r="X111" s="162">
        <v>0</v>
      </c>
      <c r="Y111" s="162">
        <v>0</v>
      </c>
      <c r="Z111" s="162">
        <v>777.15000000000009</v>
      </c>
      <c r="AA111" s="162">
        <v>0</v>
      </c>
      <c r="AB111" s="162">
        <v>0</v>
      </c>
      <c r="AC111" s="162">
        <v>777.15000000000009</v>
      </c>
      <c r="AD111" s="162">
        <v>0</v>
      </c>
    </row>
    <row r="112" spans="1:30" ht="12" customHeight="1" x14ac:dyDescent="0.25">
      <c r="A112" s="128" t="s">
        <v>36</v>
      </c>
      <c r="B112" s="15" t="s">
        <v>37</v>
      </c>
      <c r="C112" s="15" t="s">
        <v>37</v>
      </c>
      <c r="D112" s="155" t="s">
        <v>38</v>
      </c>
      <c r="E112" s="156" t="s">
        <v>39</v>
      </c>
      <c r="F112" s="155" t="s">
        <v>38</v>
      </c>
      <c r="G112" s="155" t="s">
        <v>40</v>
      </c>
      <c r="H112" s="157">
        <v>24601</v>
      </c>
      <c r="I112" s="158" t="s">
        <v>124</v>
      </c>
      <c r="J112" s="17" t="str">
        <f>_xlfn.XLOOKUP(K112,XXI___INV_Catalogo_de_Articulo_!B:B,XXI___INV_Catalogo_de_Articulo_!A:A,"NO ENCONTRADO",FALSE)</f>
        <v>24601001-0442</v>
      </c>
      <c r="K112" s="151" t="s">
        <v>128</v>
      </c>
      <c r="L112" s="8" t="s">
        <v>16491</v>
      </c>
      <c r="M112" s="8" t="s">
        <v>16491</v>
      </c>
      <c r="N112" s="152" t="str">
        <f>_xlfn.XLOOKUP('2026 -1'!J112,XXI___INV_Catalogo_de_Articulo_!A:A,XXI___INV_Catalogo_de_Articulo_!C:C,"NO ENCONTRADO",FALSE)</f>
        <v>PAQUETE</v>
      </c>
      <c r="O112" s="6">
        <v>1</v>
      </c>
      <c r="P112" s="162">
        <v>8.9527680000000007</v>
      </c>
      <c r="Q112" s="154" t="s">
        <v>47</v>
      </c>
      <c r="R112" s="162">
        <f t="shared" si="2"/>
        <v>8.9527680000000007</v>
      </c>
      <c r="S112" s="162">
        <v>0</v>
      </c>
      <c r="T112" s="162">
        <v>8.9527680000000007</v>
      </c>
      <c r="U112" s="162">
        <v>0</v>
      </c>
      <c r="V112" s="162">
        <v>0</v>
      </c>
      <c r="W112" s="162">
        <v>0</v>
      </c>
      <c r="X112" s="162">
        <v>0</v>
      </c>
      <c r="Y112" s="162">
        <v>0</v>
      </c>
      <c r="Z112" s="162">
        <v>0</v>
      </c>
      <c r="AA112" s="162">
        <v>0</v>
      </c>
      <c r="AB112" s="162">
        <v>0</v>
      </c>
      <c r="AC112" s="162">
        <v>0</v>
      </c>
      <c r="AD112" s="162">
        <v>0</v>
      </c>
    </row>
    <row r="113" spans="1:30" ht="12" customHeight="1" x14ac:dyDescent="0.25">
      <c r="A113" s="128" t="s">
        <v>36</v>
      </c>
      <c r="B113" s="15" t="s">
        <v>37</v>
      </c>
      <c r="C113" s="15" t="s">
        <v>37</v>
      </c>
      <c r="D113" s="155" t="s">
        <v>38</v>
      </c>
      <c r="E113" s="156" t="s">
        <v>39</v>
      </c>
      <c r="F113" s="155" t="s">
        <v>38</v>
      </c>
      <c r="G113" s="155" t="s">
        <v>40</v>
      </c>
      <c r="H113" s="157">
        <v>24701</v>
      </c>
      <c r="I113" s="158" t="s">
        <v>16487</v>
      </c>
      <c r="J113" s="17" t="str">
        <f>_xlfn.XLOOKUP(K113,XXI___INV_Catalogo_de_Articulo_!B:B,XXI___INV_Catalogo_de_Articulo_!A:A,"NO ENCONTRADO",FALSE)</f>
        <v>24700018-0001</v>
      </c>
      <c r="K113" s="151" t="s">
        <v>129</v>
      </c>
      <c r="L113" s="8" t="s">
        <v>16491</v>
      </c>
      <c r="M113" s="8" t="s">
        <v>16491</v>
      </c>
      <c r="N113" s="152" t="str">
        <f>_xlfn.XLOOKUP('2026 -1'!J113,XXI___INV_Catalogo_de_Articulo_!A:A,XXI___INV_Catalogo_de_Articulo_!C:C,"NO ENCONTRADO",FALSE)</f>
        <v>Pieza</v>
      </c>
      <c r="O113" s="6">
        <v>6</v>
      </c>
      <c r="P113" s="162">
        <v>144</v>
      </c>
      <c r="Q113" s="154" t="s">
        <v>47</v>
      </c>
      <c r="R113" s="162">
        <f t="shared" si="2"/>
        <v>864</v>
      </c>
      <c r="S113" s="162">
        <v>0</v>
      </c>
      <c r="T113" s="162">
        <v>0</v>
      </c>
      <c r="U113" s="162">
        <v>288</v>
      </c>
      <c r="V113" s="162">
        <v>0</v>
      </c>
      <c r="W113" s="162">
        <v>0</v>
      </c>
      <c r="X113" s="162">
        <v>288</v>
      </c>
      <c r="Y113" s="162">
        <v>0</v>
      </c>
      <c r="Z113" s="162">
        <v>0</v>
      </c>
      <c r="AA113" s="162">
        <v>288</v>
      </c>
      <c r="AB113" s="162">
        <v>0</v>
      </c>
      <c r="AC113" s="162">
        <v>0</v>
      </c>
      <c r="AD113" s="162">
        <v>0</v>
      </c>
    </row>
    <row r="114" spans="1:30" ht="12" customHeight="1" x14ac:dyDescent="0.25">
      <c r="A114" s="128" t="s">
        <v>36</v>
      </c>
      <c r="B114" s="15" t="s">
        <v>37</v>
      </c>
      <c r="C114" s="15" t="s">
        <v>37</v>
      </c>
      <c r="D114" s="155" t="s">
        <v>38</v>
      </c>
      <c r="E114" s="156" t="s">
        <v>39</v>
      </c>
      <c r="F114" s="155" t="s">
        <v>38</v>
      </c>
      <c r="G114" s="155" t="s">
        <v>40</v>
      </c>
      <c r="H114" s="157">
        <v>24801</v>
      </c>
      <c r="I114" s="158" t="s">
        <v>131</v>
      </c>
      <c r="J114" s="17" t="str">
        <f>_xlfn.XLOOKUP(K114,XXI___INV_Catalogo_de_Articulo_!B:B,XXI___INV_Catalogo_de_Articulo_!A:A,"NO ENCONTRADO",FALSE)</f>
        <v>24801001-0019</v>
      </c>
      <c r="K114" s="151" t="s">
        <v>130</v>
      </c>
      <c r="L114" s="8" t="s">
        <v>16491</v>
      </c>
      <c r="M114" s="8" t="s">
        <v>16491</v>
      </c>
      <c r="N114" s="152" t="str">
        <f>_xlfn.XLOOKUP('2026 -1'!J114,XXI___INV_Catalogo_de_Articulo_!A:A,XXI___INV_Catalogo_de_Articulo_!C:C,"NO ENCONTRADO",FALSE)</f>
        <v>Pieza</v>
      </c>
      <c r="O114" s="6">
        <v>1</v>
      </c>
      <c r="P114" s="162">
        <v>724</v>
      </c>
      <c r="Q114" s="154" t="s">
        <v>47</v>
      </c>
      <c r="R114" s="162">
        <f t="shared" si="2"/>
        <v>20724</v>
      </c>
      <c r="S114" s="162">
        <v>0</v>
      </c>
      <c r="T114" s="162">
        <v>0</v>
      </c>
      <c r="U114" s="162">
        <v>20000</v>
      </c>
      <c r="V114" s="162">
        <v>0</v>
      </c>
      <c r="W114" s="162">
        <v>0</v>
      </c>
      <c r="X114" s="162">
        <v>0</v>
      </c>
      <c r="Y114" s="162">
        <v>0</v>
      </c>
      <c r="Z114" s="162">
        <v>724</v>
      </c>
      <c r="AA114" s="162">
        <v>0</v>
      </c>
      <c r="AB114" s="162">
        <v>0</v>
      </c>
      <c r="AC114" s="162">
        <v>0</v>
      </c>
      <c r="AD114" s="162">
        <v>0</v>
      </c>
    </row>
    <row r="115" spans="1:30" ht="12" customHeight="1" x14ac:dyDescent="0.25">
      <c r="A115" s="128" t="s">
        <v>36</v>
      </c>
      <c r="B115" s="15" t="s">
        <v>37</v>
      </c>
      <c r="C115" s="15" t="s">
        <v>37</v>
      </c>
      <c r="D115" s="155" t="s">
        <v>38</v>
      </c>
      <c r="E115" s="156" t="s">
        <v>39</v>
      </c>
      <c r="F115" s="155" t="s">
        <v>38</v>
      </c>
      <c r="G115" s="155" t="s">
        <v>40</v>
      </c>
      <c r="H115" s="157">
        <v>25201</v>
      </c>
      <c r="I115" s="158" t="s">
        <v>16483</v>
      </c>
      <c r="J115" s="17" t="str">
        <f>_xlfn.XLOOKUP(K115,XXI___INV_Catalogo_de_Articulo_!B:B,XXI___INV_Catalogo_de_Articulo_!A:A,"NO ENCONTRADO",FALSE)</f>
        <v>25200001-0001</v>
      </c>
      <c r="K115" s="151" t="s">
        <v>132</v>
      </c>
      <c r="L115" s="8" t="s">
        <v>16491</v>
      </c>
      <c r="M115" s="8" t="s">
        <v>16491</v>
      </c>
      <c r="N115" s="152" t="str">
        <f>_xlfn.XLOOKUP('2026 -1'!J115,XXI___INV_Catalogo_de_Articulo_!A:A,XXI___INV_Catalogo_de_Articulo_!C:C,"NO ENCONTRADO",FALSE)</f>
        <v>Pieza</v>
      </c>
      <c r="O115" s="6">
        <v>12</v>
      </c>
      <c r="P115" s="162">
        <v>100</v>
      </c>
      <c r="Q115" s="154" t="s">
        <v>47</v>
      </c>
      <c r="R115" s="162">
        <f t="shared" si="2"/>
        <v>1200</v>
      </c>
      <c r="S115" s="162">
        <v>0</v>
      </c>
      <c r="T115" s="162">
        <v>300</v>
      </c>
      <c r="U115" s="162">
        <v>0</v>
      </c>
      <c r="V115" s="162">
        <v>0</v>
      </c>
      <c r="W115" s="162">
        <v>300</v>
      </c>
      <c r="X115" s="162">
        <v>0</v>
      </c>
      <c r="Y115" s="162">
        <v>0</v>
      </c>
      <c r="Z115" s="162">
        <v>300</v>
      </c>
      <c r="AA115" s="162">
        <v>0</v>
      </c>
      <c r="AB115" s="162">
        <v>0</v>
      </c>
      <c r="AC115" s="162">
        <v>300</v>
      </c>
      <c r="AD115" s="162">
        <v>0</v>
      </c>
    </row>
    <row r="116" spans="1:30" ht="12" customHeight="1" x14ac:dyDescent="0.25">
      <c r="A116" s="128" t="s">
        <v>36</v>
      </c>
      <c r="B116" s="15" t="s">
        <v>37</v>
      </c>
      <c r="C116" s="15" t="s">
        <v>37</v>
      </c>
      <c r="D116" s="155" t="s">
        <v>38</v>
      </c>
      <c r="E116" s="156" t="s">
        <v>39</v>
      </c>
      <c r="F116" s="155" t="s">
        <v>38</v>
      </c>
      <c r="G116" s="155" t="s">
        <v>40</v>
      </c>
      <c r="H116" s="157">
        <v>29401</v>
      </c>
      <c r="I116" s="158" t="s">
        <v>139</v>
      </c>
      <c r="J116" s="17" t="str">
        <f>_xlfn.XLOOKUP(K116,XXI___INV_Catalogo_de_Articulo_!B:B,XXI___INV_Catalogo_de_Articulo_!A:A,"NO ENCONTRADO",FALSE)</f>
        <v>29400001-0001</v>
      </c>
      <c r="K116" s="151" t="s">
        <v>16294</v>
      </c>
      <c r="L116" s="8" t="s">
        <v>16491</v>
      </c>
      <c r="M116" s="8" t="s">
        <v>16491</v>
      </c>
      <c r="N116" s="152" t="str">
        <f>_xlfn.XLOOKUP('2026 -1'!J116,XXI___INV_Catalogo_de_Articulo_!A:A,XXI___INV_Catalogo_de_Articulo_!C:C,"NO ENCONTRADO",FALSE)</f>
        <v>Pieza</v>
      </c>
      <c r="O116" s="6">
        <v>9</v>
      </c>
      <c r="P116" s="162">
        <v>962.64016200000003</v>
      </c>
      <c r="Q116" s="154" t="s">
        <v>47</v>
      </c>
      <c r="R116" s="162">
        <f t="shared" si="2"/>
        <v>8663.7614580000009</v>
      </c>
      <c r="S116" s="162">
        <v>0</v>
      </c>
      <c r="T116" s="162">
        <v>1925.2803240000001</v>
      </c>
      <c r="U116" s="162">
        <v>0</v>
      </c>
      <c r="V116" s="162">
        <v>0</v>
      </c>
      <c r="W116" s="162">
        <v>2887.920486</v>
      </c>
      <c r="X116" s="162">
        <v>0</v>
      </c>
      <c r="Y116" s="162">
        <v>0</v>
      </c>
      <c r="Z116" s="162">
        <v>1925.2803240000001</v>
      </c>
      <c r="AA116" s="162">
        <v>0</v>
      </c>
      <c r="AB116" s="162">
        <v>0</v>
      </c>
      <c r="AC116" s="162">
        <v>1925.2803240000001</v>
      </c>
      <c r="AD116" s="162">
        <v>0</v>
      </c>
    </row>
    <row r="117" spans="1:30" ht="12" customHeight="1" x14ac:dyDescent="0.25">
      <c r="A117" s="128" t="s">
        <v>36</v>
      </c>
      <c r="B117" s="15" t="s">
        <v>37</v>
      </c>
      <c r="C117" s="15" t="s">
        <v>37</v>
      </c>
      <c r="D117" s="155" t="s">
        <v>38</v>
      </c>
      <c r="E117" s="160" t="s">
        <v>39</v>
      </c>
      <c r="F117" s="155" t="s">
        <v>38</v>
      </c>
      <c r="G117" s="155" t="s">
        <v>40</v>
      </c>
      <c r="H117" s="157">
        <v>29401</v>
      </c>
      <c r="I117" s="158" t="s">
        <v>139</v>
      </c>
      <c r="J117" s="17" t="str">
        <f>_xlfn.XLOOKUP(K117,XXI___INV_Catalogo_de_Articulo_!B:B,XXI___INV_Catalogo_de_Articulo_!A:A,"NO ENCONTRADO",FALSE)</f>
        <v>29400015-0001</v>
      </c>
      <c r="K117" s="151" t="s">
        <v>16437</v>
      </c>
      <c r="L117" s="8" t="s">
        <v>16491</v>
      </c>
      <c r="M117" s="8" t="s">
        <v>16491</v>
      </c>
      <c r="N117" s="152" t="str">
        <f>_xlfn.XLOOKUP('2026 -1'!J117,XXI___INV_Catalogo_de_Articulo_!A:A,XXI___INV_Catalogo_de_Articulo_!C:C,"NO ENCONTRADO",FALSE)</f>
        <v>Pieza</v>
      </c>
      <c r="O117" s="6">
        <v>3</v>
      </c>
      <c r="P117" s="162">
        <v>299.46179999999998</v>
      </c>
      <c r="Q117" s="154" t="s">
        <v>47</v>
      </c>
      <c r="R117" s="162">
        <f t="shared" si="2"/>
        <v>898.38539999999989</v>
      </c>
      <c r="S117" s="162">
        <v>0</v>
      </c>
      <c r="T117" s="162">
        <v>299.46179999999998</v>
      </c>
      <c r="U117" s="162">
        <v>0</v>
      </c>
      <c r="V117" s="162">
        <v>0</v>
      </c>
      <c r="W117" s="162">
        <v>299.46179999999998</v>
      </c>
      <c r="X117" s="162">
        <v>0</v>
      </c>
      <c r="Y117" s="162">
        <v>0</v>
      </c>
      <c r="Z117" s="162">
        <v>299.46179999999998</v>
      </c>
      <c r="AA117" s="162">
        <v>0</v>
      </c>
      <c r="AB117" s="162">
        <v>0</v>
      </c>
      <c r="AC117" s="162">
        <v>0</v>
      </c>
      <c r="AD117" s="162">
        <v>0</v>
      </c>
    </row>
    <row r="118" spans="1:30" ht="12" customHeight="1" x14ac:dyDescent="0.25">
      <c r="A118" s="128" t="s">
        <v>36</v>
      </c>
      <c r="B118" s="15" t="s">
        <v>37</v>
      </c>
      <c r="C118" s="15" t="s">
        <v>37</v>
      </c>
      <c r="D118" s="155" t="s">
        <v>38</v>
      </c>
      <c r="E118" s="156" t="s">
        <v>39</v>
      </c>
      <c r="F118" s="155" t="s">
        <v>38</v>
      </c>
      <c r="G118" s="155" t="s">
        <v>40</v>
      </c>
      <c r="H118" s="157">
        <v>29401</v>
      </c>
      <c r="I118" s="158" t="s">
        <v>139</v>
      </c>
      <c r="J118" s="17" t="str">
        <f>_xlfn.XLOOKUP(K118,XXI___INV_Catalogo_de_Articulo_!B:B,XXI___INV_Catalogo_de_Articulo_!A:A,"NO ENCONTRADO",FALSE)</f>
        <v>29400015-0005</v>
      </c>
      <c r="K118" s="151" t="s">
        <v>16295</v>
      </c>
      <c r="L118" s="8" t="s">
        <v>16491</v>
      </c>
      <c r="M118" s="8" t="s">
        <v>16491</v>
      </c>
      <c r="N118" s="152" t="str">
        <f>_xlfn.XLOOKUP('2026 -1'!J118,XXI___INV_Catalogo_de_Articulo_!A:A,XXI___INV_Catalogo_de_Articulo_!C:C,"NO ENCONTRADO",FALSE)</f>
        <v>Pieza</v>
      </c>
      <c r="O118" s="6">
        <v>4</v>
      </c>
      <c r="P118" s="162">
        <v>355.41660000000002</v>
      </c>
      <c r="Q118" s="154" t="s">
        <v>47</v>
      </c>
      <c r="R118" s="162">
        <f t="shared" si="2"/>
        <v>1421.6664000000001</v>
      </c>
      <c r="S118" s="162">
        <v>0</v>
      </c>
      <c r="T118" s="162">
        <v>355.41660000000002</v>
      </c>
      <c r="U118" s="162">
        <v>0</v>
      </c>
      <c r="V118" s="162">
        <v>0</v>
      </c>
      <c r="W118" s="162">
        <v>355.41660000000002</v>
      </c>
      <c r="X118" s="162">
        <v>0</v>
      </c>
      <c r="Y118" s="162">
        <v>0</v>
      </c>
      <c r="Z118" s="162">
        <v>355.41660000000002</v>
      </c>
      <c r="AA118" s="162">
        <v>0</v>
      </c>
      <c r="AB118" s="162">
        <v>0</v>
      </c>
      <c r="AC118" s="162">
        <v>355.41660000000002</v>
      </c>
      <c r="AD118" s="162">
        <v>0</v>
      </c>
    </row>
    <row r="119" spans="1:30" ht="12" customHeight="1" x14ac:dyDescent="0.25">
      <c r="A119" s="128" t="s">
        <v>36</v>
      </c>
      <c r="B119" s="15" t="s">
        <v>37</v>
      </c>
      <c r="C119" s="15" t="s">
        <v>37</v>
      </c>
      <c r="D119" s="155" t="s">
        <v>38</v>
      </c>
      <c r="E119" s="156" t="s">
        <v>39</v>
      </c>
      <c r="F119" s="155" t="s">
        <v>38</v>
      </c>
      <c r="G119" s="155" t="s">
        <v>40</v>
      </c>
      <c r="H119" s="157">
        <v>29401</v>
      </c>
      <c r="I119" s="158" t="s">
        <v>139</v>
      </c>
      <c r="J119" s="17" t="str">
        <f>_xlfn.XLOOKUP(K119,XXI___INV_Catalogo_de_Articulo_!B:B,XXI___INV_Catalogo_de_Articulo_!A:A,"NO ENCONTRADO",FALSE)</f>
        <v>29401001-0045</v>
      </c>
      <c r="K119" s="151" t="s">
        <v>140</v>
      </c>
      <c r="L119" s="8" t="s">
        <v>16491</v>
      </c>
      <c r="M119" s="8" t="s">
        <v>16491</v>
      </c>
      <c r="N119" s="152" t="str">
        <f>_xlfn.XLOOKUP('2026 -1'!J119,XXI___INV_Catalogo_de_Articulo_!A:A,XXI___INV_Catalogo_de_Articulo_!C:C,"NO ENCONTRADO",FALSE)</f>
        <v>Pieza</v>
      </c>
      <c r="O119" s="6">
        <v>1</v>
      </c>
      <c r="P119" s="162">
        <v>2061.0018</v>
      </c>
      <c r="Q119" s="154" t="s">
        <v>47</v>
      </c>
      <c r="R119" s="162">
        <f t="shared" si="2"/>
        <v>2061.0018</v>
      </c>
      <c r="S119" s="162">
        <v>0</v>
      </c>
      <c r="T119" s="162">
        <v>0</v>
      </c>
      <c r="U119" s="162">
        <v>0</v>
      </c>
      <c r="V119" s="162">
        <v>0</v>
      </c>
      <c r="W119" s="162">
        <v>2061.0018</v>
      </c>
      <c r="X119" s="162">
        <v>0</v>
      </c>
      <c r="Y119" s="162">
        <v>0</v>
      </c>
      <c r="Z119" s="162">
        <v>0</v>
      </c>
      <c r="AA119" s="162">
        <v>0</v>
      </c>
      <c r="AB119" s="162">
        <v>0</v>
      </c>
      <c r="AC119" s="162">
        <v>0</v>
      </c>
      <c r="AD119" s="162">
        <v>0</v>
      </c>
    </row>
    <row r="120" spans="1:30" ht="12" customHeight="1" x14ac:dyDescent="0.25">
      <c r="A120" s="128" t="s">
        <v>36</v>
      </c>
      <c r="B120" s="15" t="s">
        <v>37</v>
      </c>
      <c r="C120" s="15" t="s">
        <v>37</v>
      </c>
      <c r="D120" s="155" t="s">
        <v>38</v>
      </c>
      <c r="E120" s="156" t="s">
        <v>39</v>
      </c>
      <c r="F120" s="155" t="s">
        <v>38</v>
      </c>
      <c r="G120" s="155" t="s">
        <v>40</v>
      </c>
      <c r="H120" s="157">
        <v>29401</v>
      </c>
      <c r="I120" s="158" t="s">
        <v>139</v>
      </c>
      <c r="J120" s="17" t="str">
        <f>_xlfn.XLOOKUP(K120,XXI___INV_Catalogo_de_Articulo_!B:B,XXI___INV_Catalogo_de_Articulo_!A:A,"NO ENCONTRADO",FALSE)</f>
        <v>29401001-0078</v>
      </c>
      <c r="K120" s="151" t="s">
        <v>141</v>
      </c>
      <c r="L120" s="8" t="s">
        <v>16491</v>
      </c>
      <c r="M120" s="8" t="s">
        <v>16491</v>
      </c>
      <c r="N120" s="152" t="str">
        <f>_xlfn.XLOOKUP('2026 -1'!J120,XXI___INV_Catalogo_de_Articulo_!A:A,XXI___INV_Catalogo_de_Articulo_!C:C,"NO ENCONTRADO",FALSE)</f>
        <v>Pieza</v>
      </c>
      <c r="O120" s="6">
        <v>7</v>
      </c>
      <c r="P120" s="162">
        <v>176.68246199999999</v>
      </c>
      <c r="Q120" s="154" t="s">
        <v>47</v>
      </c>
      <c r="R120" s="162">
        <f t="shared" si="2"/>
        <v>1236.7772339999999</v>
      </c>
      <c r="S120" s="162">
        <v>0</v>
      </c>
      <c r="T120" s="162">
        <v>353.36492399999997</v>
      </c>
      <c r="U120" s="162">
        <v>0</v>
      </c>
      <c r="V120" s="162">
        <v>0</v>
      </c>
      <c r="W120" s="162">
        <v>353.36492399999997</v>
      </c>
      <c r="X120" s="162">
        <v>0</v>
      </c>
      <c r="Y120" s="162">
        <v>0</v>
      </c>
      <c r="Z120" s="162">
        <v>353.36492399999997</v>
      </c>
      <c r="AA120" s="162">
        <v>0</v>
      </c>
      <c r="AB120" s="162">
        <v>0</v>
      </c>
      <c r="AC120" s="162">
        <v>176.68246199999999</v>
      </c>
      <c r="AD120" s="162">
        <v>0</v>
      </c>
    </row>
    <row r="121" spans="1:30" ht="12" customHeight="1" x14ac:dyDescent="0.25">
      <c r="A121" s="128" t="s">
        <v>36</v>
      </c>
      <c r="B121" s="15" t="s">
        <v>37</v>
      </c>
      <c r="C121" s="15" t="s">
        <v>37</v>
      </c>
      <c r="D121" s="155" t="s">
        <v>38</v>
      </c>
      <c r="E121" s="156" t="s">
        <v>39</v>
      </c>
      <c r="F121" s="155" t="s">
        <v>38</v>
      </c>
      <c r="G121" s="155" t="s">
        <v>40</v>
      </c>
      <c r="H121" s="157">
        <v>29401</v>
      </c>
      <c r="I121" s="158" t="s">
        <v>139</v>
      </c>
      <c r="J121" s="17" t="str">
        <f>_xlfn.XLOOKUP(K121,XXI___INV_Catalogo_de_Articulo_!B:B,XXI___INV_Catalogo_de_Articulo_!A:A,"NO ENCONTRADO",FALSE)</f>
        <v>29401001-0052</v>
      </c>
      <c r="K121" s="151" t="s">
        <v>142</v>
      </c>
      <c r="L121" s="8" t="s">
        <v>16491</v>
      </c>
      <c r="M121" s="8" t="s">
        <v>16491</v>
      </c>
      <c r="N121" s="152" t="str">
        <f>_xlfn.XLOOKUP('2026 -1'!J121,XXI___INV_Catalogo_de_Articulo_!A:A,XXI___INV_Catalogo_de_Articulo_!C:C,"NO ENCONTRADO",FALSE)</f>
        <v>Pieza</v>
      </c>
      <c r="O121" s="6">
        <v>1</v>
      </c>
      <c r="P121" s="162">
        <v>1159.5078000000001</v>
      </c>
      <c r="Q121" s="154" t="s">
        <v>47</v>
      </c>
      <c r="R121" s="162">
        <f t="shared" si="2"/>
        <v>1159.5078000000001</v>
      </c>
      <c r="S121" s="162">
        <v>0</v>
      </c>
      <c r="T121" s="162">
        <v>0</v>
      </c>
      <c r="U121" s="162">
        <v>0</v>
      </c>
      <c r="V121" s="162">
        <v>0</v>
      </c>
      <c r="W121" s="162">
        <v>0</v>
      </c>
      <c r="X121" s="162">
        <v>0</v>
      </c>
      <c r="Y121" s="162">
        <v>0</v>
      </c>
      <c r="Z121" s="162">
        <v>0</v>
      </c>
      <c r="AA121" s="162">
        <v>0</v>
      </c>
      <c r="AB121" s="162">
        <v>0</v>
      </c>
      <c r="AC121" s="162">
        <v>1159.5078000000001</v>
      </c>
      <c r="AD121" s="162">
        <v>0</v>
      </c>
    </row>
    <row r="122" spans="1:30" ht="12" customHeight="1" x14ac:dyDescent="0.25">
      <c r="A122" s="128" t="s">
        <v>36</v>
      </c>
      <c r="B122" s="15" t="s">
        <v>37</v>
      </c>
      <c r="C122" s="15" t="s">
        <v>37</v>
      </c>
      <c r="D122" s="155" t="s">
        <v>38</v>
      </c>
      <c r="E122" s="156" t="s">
        <v>39</v>
      </c>
      <c r="F122" s="155" t="s">
        <v>38</v>
      </c>
      <c r="G122" s="155" t="s">
        <v>144</v>
      </c>
      <c r="H122" s="157">
        <v>31301</v>
      </c>
      <c r="I122" s="158" t="s">
        <v>145</v>
      </c>
      <c r="J122" s="17"/>
      <c r="K122" s="151" t="s">
        <v>143</v>
      </c>
      <c r="L122" s="8" t="s">
        <v>16491</v>
      </c>
      <c r="M122" s="8" t="s">
        <v>16491</v>
      </c>
      <c r="N122" s="152" t="s">
        <v>16296</v>
      </c>
      <c r="O122" s="6">
        <v>124200</v>
      </c>
      <c r="P122" s="162">
        <v>1</v>
      </c>
      <c r="Q122" s="154" t="s">
        <v>47</v>
      </c>
      <c r="R122" s="162">
        <f t="shared" si="2"/>
        <v>124200</v>
      </c>
      <c r="S122" s="162">
        <v>0</v>
      </c>
      <c r="T122" s="162">
        <v>10350</v>
      </c>
      <c r="U122" s="162">
        <v>10350</v>
      </c>
      <c r="V122" s="162">
        <v>10350</v>
      </c>
      <c r="W122" s="162">
        <v>10350</v>
      </c>
      <c r="X122" s="162">
        <v>10350</v>
      </c>
      <c r="Y122" s="162">
        <v>10350</v>
      </c>
      <c r="Z122" s="162">
        <v>10350</v>
      </c>
      <c r="AA122" s="162">
        <v>10350</v>
      </c>
      <c r="AB122" s="162">
        <v>10350</v>
      </c>
      <c r="AC122" s="162">
        <v>10350</v>
      </c>
      <c r="AD122" s="162">
        <v>20700</v>
      </c>
    </row>
    <row r="123" spans="1:30" ht="12" customHeight="1" x14ac:dyDescent="0.25">
      <c r="A123" s="128" t="s">
        <v>36</v>
      </c>
      <c r="B123" s="15" t="s">
        <v>37</v>
      </c>
      <c r="C123" s="15" t="s">
        <v>37</v>
      </c>
      <c r="D123" s="159" t="s">
        <v>38</v>
      </c>
      <c r="E123" s="156" t="s">
        <v>39</v>
      </c>
      <c r="F123" s="159" t="s">
        <v>38</v>
      </c>
      <c r="G123" s="159" t="s">
        <v>40</v>
      </c>
      <c r="H123" s="157">
        <v>31401</v>
      </c>
      <c r="I123" s="158" t="s">
        <v>147</v>
      </c>
      <c r="J123" s="17"/>
      <c r="K123" s="151" t="s">
        <v>146</v>
      </c>
      <c r="L123" s="8" t="s">
        <v>16491</v>
      </c>
      <c r="M123" s="8" t="s">
        <v>16491</v>
      </c>
      <c r="N123" s="152" t="s">
        <v>16296</v>
      </c>
      <c r="O123" s="6">
        <v>99000</v>
      </c>
      <c r="P123" s="162">
        <v>1</v>
      </c>
      <c r="Q123" s="154" t="s">
        <v>47</v>
      </c>
      <c r="R123" s="162">
        <f t="shared" si="2"/>
        <v>99000</v>
      </c>
      <c r="S123" s="162">
        <v>0</v>
      </c>
      <c r="T123" s="162">
        <v>8250</v>
      </c>
      <c r="U123" s="162">
        <v>8250</v>
      </c>
      <c r="V123" s="162">
        <v>8250</v>
      </c>
      <c r="W123" s="162">
        <v>8250</v>
      </c>
      <c r="X123" s="162">
        <v>8250</v>
      </c>
      <c r="Y123" s="162">
        <v>8250</v>
      </c>
      <c r="Z123" s="162">
        <v>8250</v>
      </c>
      <c r="AA123" s="162">
        <v>8250</v>
      </c>
      <c r="AB123" s="162">
        <v>8250</v>
      </c>
      <c r="AC123" s="162">
        <v>8250</v>
      </c>
      <c r="AD123" s="162">
        <v>16500</v>
      </c>
    </row>
    <row r="124" spans="1:30" ht="12" customHeight="1" x14ac:dyDescent="0.25">
      <c r="A124" s="128" t="s">
        <v>36</v>
      </c>
      <c r="B124" s="15" t="s">
        <v>37</v>
      </c>
      <c r="C124" s="15" t="s">
        <v>37</v>
      </c>
      <c r="D124" s="155" t="s">
        <v>38</v>
      </c>
      <c r="E124" s="156" t="s">
        <v>39</v>
      </c>
      <c r="F124" s="155" t="s">
        <v>38</v>
      </c>
      <c r="G124" s="155" t="s">
        <v>144</v>
      </c>
      <c r="H124" s="157">
        <v>31801</v>
      </c>
      <c r="I124" s="158" t="s">
        <v>149</v>
      </c>
      <c r="J124" s="17"/>
      <c r="K124" s="151" t="s">
        <v>148</v>
      </c>
      <c r="L124" s="8" t="s">
        <v>16491</v>
      </c>
      <c r="M124" s="8" t="s">
        <v>16491</v>
      </c>
      <c r="N124" s="152" t="s">
        <v>16296</v>
      </c>
      <c r="O124" s="6">
        <v>120000</v>
      </c>
      <c r="P124" s="162">
        <v>1</v>
      </c>
      <c r="Q124" s="154" t="s">
        <v>47</v>
      </c>
      <c r="R124" s="162">
        <f t="shared" si="2"/>
        <v>120000</v>
      </c>
      <c r="S124" s="162">
        <v>0</v>
      </c>
      <c r="T124" s="162">
        <v>0</v>
      </c>
      <c r="U124" s="162">
        <v>30000</v>
      </c>
      <c r="V124" s="162">
        <v>0</v>
      </c>
      <c r="W124" s="162">
        <v>0</v>
      </c>
      <c r="X124" s="162">
        <v>30000</v>
      </c>
      <c r="Y124" s="162">
        <v>0</v>
      </c>
      <c r="Z124" s="162">
        <v>0</v>
      </c>
      <c r="AA124" s="162">
        <v>30000</v>
      </c>
      <c r="AB124" s="162">
        <v>0</v>
      </c>
      <c r="AC124" s="162">
        <v>30000</v>
      </c>
      <c r="AD124" s="162">
        <v>0</v>
      </c>
    </row>
    <row r="125" spans="1:30" ht="12" customHeight="1" x14ac:dyDescent="0.25">
      <c r="A125" s="128" t="s">
        <v>36</v>
      </c>
      <c r="B125" s="15" t="s">
        <v>37</v>
      </c>
      <c r="C125" s="15" t="s">
        <v>37</v>
      </c>
      <c r="D125" s="155" t="s">
        <v>38</v>
      </c>
      <c r="E125" s="156" t="s">
        <v>39</v>
      </c>
      <c r="F125" s="155" t="s">
        <v>38</v>
      </c>
      <c r="G125" s="155" t="s">
        <v>144</v>
      </c>
      <c r="H125" s="157">
        <v>31801</v>
      </c>
      <c r="I125" s="158" t="s">
        <v>149</v>
      </c>
      <c r="J125" s="17"/>
      <c r="K125" s="151" t="s">
        <v>150</v>
      </c>
      <c r="L125" s="8" t="s">
        <v>16491</v>
      </c>
      <c r="M125" s="8" t="s">
        <v>16491</v>
      </c>
      <c r="N125" s="152" t="s">
        <v>16296</v>
      </c>
      <c r="O125" s="6">
        <v>75000</v>
      </c>
      <c r="P125" s="162">
        <v>1</v>
      </c>
      <c r="Q125" s="154" t="s">
        <v>47</v>
      </c>
      <c r="R125" s="162">
        <f t="shared" si="2"/>
        <v>75000</v>
      </c>
      <c r="S125" s="162">
        <v>0</v>
      </c>
      <c r="T125" s="162">
        <v>0</v>
      </c>
      <c r="U125" s="162">
        <v>25000</v>
      </c>
      <c r="V125" s="162">
        <v>0</v>
      </c>
      <c r="W125" s="162">
        <v>0</v>
      </c>
      <c r="X125" s="162">
        <v>25000</v>
      </c>
      <c r="Y125" s="162">
        <v>0</v>
      </c>
      <c r="Z125" s="162">
        <v>0</v>
      </c>
      <c r="AA125" s="162">
        <v>25000</v>
      </c>
      <c r="AB125" s="162">
        <v>0</v>
      </c>
      <c r="AC125" s="162">
        <v>0</v>
      </c>
      <c r="AD125" s="162">
        <v>0</v>
      </c>
    </row>
    <row r="126" spans="1:30" ht="12" customHeight="1" x14ac:dyDescent="0.25">
      <c r="A126" s="128" t="s">
        <v>36</v>
      </c>
      <c r="B126" s="15" t="s">
        <v>37</v>
      </c>
      <c r="C126" s="15" t="s">
        <v>37</v>
      </c>
      <c r="D126" s="155" t="s">
        <v>38</v>
      </c>
      <c r="E126" s="156" t="s">
        <v>39</v>
      </c>
      <c r="F126" s="155" t="s">
        <v>38</v>
      </c>
      <c r="G126" s="155" t="s">
        <v>144</v>
      </c>
      <c r="H126" s="157">
        <v>32201</v>
      </c>
      <c r="I126" s="158" t="s">
        <v>152</v>
      </c>
      <c r="J126" s="17"/>
      <c r="K126" s="151" t="s">
        <v>151</v>
      </c>
      <c r="L126" s="8" t="s">
        <v>16491</v>
      </c>
      <c r="M126" s="8" t="s">
        <v>43</v>
      </c>
      <c r="N126" s="152" t="s">
        <v>16296</v>
      </c>
      <c r="O126" s="6">
        <v>4097400</v>
      </c>
      <c r="P126" s="162">
        <v>1</v>
      </c>
      <c r="Q126" s="154" t="s">
        <v>47</v>
      </c>
      <c r="R126" s="162">
        <f t="shared" si="2"/>
        <v>4097408</v>
      </c>
      <c r="S126" s="162">
        <v>0</v>
      </c>
      <c r="T126" s="162">
        <v>341451</v>
      </c>
      <c r="U126" s="162">
        <v>341451</v>
      </c>
      <c r="V126" s="162">
        <v>341451</v>
      </c>
      <c r="W126" s="162">
        <v>341451</v>
      </c>
      <c r="X126" s="162">
        <v>341451</v>
      </c>
      <c r="Y126" s="162">
        <v>341451</v>
      </c>
      <c r="Z126" s="162">
        <v>341451</v>
      </c>
      <c r="AA126" s="162">
        <v>341451</v>
      </c>
      <c r="AB126" s="162">
        <v>341450</v>
      </c>
      <c r="AC126" s="162">
        <v>341450</v>
      </c>
      <c r="AD126" s="162">
        <v>682900</v>
      </c>
    </row>
    <row r="127" spans="1:30" ht="12" customHeight="1" x14ac:dyDescent="0.25">
      <c r="A127" s="128" t="s">
        <v>36</v>
      </c>
      <c r="B127" s="15" t="s">
        <v>37</v>
      </c>
      <c r="C127" s="15" t="s">
        <v>37</v>
      </c>
      <c r="D127" s="155" t="s">
        <v>38</v>
      </c>
      <c r="E127" s="156" t="s">
        <v>39</v>
      </c>
      <c r="F127" s="155" t="s">
        <v>38</v>
      </c>
      <c r="G127" s="155" t="s">
        <v>40</v>
      </c>
      <c r="H127" s="157">
        <v>32601</v>
      </c>
      <c r="I127" s="158" t="s">
        <v>16477</v>
      </c>
      <c r="J127" s="17"/>
      <c r="K127" s="151" t="s">
        <v>153</v>
      </c>
      <c r="L127" s="8" t="s">
        <v>16491</v>
      </c>
      <c r="M127" s="8" t="s">
        <v>16491</v>
      </c>
      <c r="N127" s="152" t="s">
        <v>16296</v>
      </c>
      <c r="O127" s="6">
        <v>216000</v>
      </c>
      <c r="P127" s="162">
        <v>1</v>
      </c>
      <c r="Q127" s="154" t="s">
        <v>47</v>
      </c>
      <c r="R127" s="162">
        <f t="shared" si="2"/>
        <v>216000</v>
      </c>
      <c r="S127" s="162">
        <v>0</v>
      </c>
      <c r="T127" s="162">
        <v>18000</v>
      </c>
      <c r="U127" s="162">
        <v>18000</v>
      </c>
      <c r="V127" s="162">
        <v>18000</v>
      </c>
      <c r="W127" s="162">
        <v>18000</v>
      </c>
      <c r="X127" s="162">
        <v>18000</v>
      </c>
      <c r="Y127" s="162">
        <v>18000</v>
      </c>
      <c r="Z127" s="162">
        <v>18000</v>
      </c>
      <c r="AA127" s="162">
        <v>18000</v>
      </c>
      <c r="AB127" s="162">
        <v>18000</v>
      </c>
      <c r="AC127" s="162">
        <v>18000</v>
      </c>
      <c r="AD127" s="162">
        <v>36000</v>
      </c>
    </row>
    <row r="128" spans="1:30" ht="12" customHeight="1" x14ac:dyDescent="0.25">
      <c r="A128" s="128" t="s">
        <v>36</v>
      </c>
      <c r="B128" s="15" t="s">
        <v>37</v>
      </c>
      <c r="C128" s="15" t="s">
        <v>37</v>
      </c>
      <c r="D128" s="155" t="s">
        <v>38</v>
      </c>
      <c r="E128" s="156" t="s">
        <v>39</v>
      </c>
      <c r="F128" s="155" t="s">
        <v>38</v>
      </c>
      <c r="G128" s="155" t="s">
        <v>144</v>
      </c>
      <c r="H128" s="157">
        <v>32701</v>
      </c>
      <c r="I128" s="158" t="s">
        <v>155</v>
      </c>
      <c r="J128" s="17"/>
      <c r="K128" s="151" t="s">
        <v>154</v>
      </c>
      <c r="L128" s="8" t="s">
        <v>16491</v>
      </c>
      <c r="M128" s="8" t="s">
        <v>16491</v>
      </c>
      <c r="N128" s="152" t="s">
        <v>16296</v>
      </c>
      <c r="O128" s="6">
        <v>31251.68</v>
      </c>
      <c r="P128" s="162">
        <v>1</v>
      </c>
      <c r="Q128" s="154" t="s">
        <v>47</v>
      </c>
      <c r="R128" s="162">
        <f t="shared" si="2"/>
        <v>31251.68</v>
      </c>
      <c r="S128" s="162">
        <v>0</v>
      </c>
      <c r="T128" s="162">
        <v>0</v>
      </c>
      <c r="U128" s="162">
        <v>0</v>
      </c>
      <c r="V128" s="162">
        <v>0</v>
      </c>
      <c r="W128" s="162">
        <v>0</v>
      </c>
      <c r="X128" s="162">
        <v>9364.68</v>
      </c>
      <c r="Y128" s="162">
        <v>0</v>
      </c>
      <c r="Z128" s="162">
        <v>0</v>
      </c>
      <c r="AA128" s="162">
        <v>0</v>
      </c>
      <c r="AB128" s="162">
        <v>21887</v>
      </c>
      <c r="AC128" s="162">
        <v>0</v>
      </c>
      <c r="AD128" s="162">
        <v>0</v>
      </c>
    </row>
    <row r="129" spans="1:30" ht="12" customHeight="1" x14ac:dyDescent="0.25">
      <c r="A129" s="128" t="s">
        <v>36</v>
      </c>
      <c r="B129" s="15" t="s">
        <v>37</v>
      </c>
      <c r="C129" s="15" t="s">
        <v>37</v>
      </c>
      <c r="D129" s="155" t="s">
        <v>38</v>
      </c>
      <c r="E129" s="156" t="s">
        <v>39</v>
      </c>
      <c r="F129" s="155" t="s">
        <v>38</v>
      </c>
      <c r="G129" s="155" t="s">
        <v>40</v>
      </c>
      <c r="H129" s="157">
        <v>33605</v>
      </c>
      <c r="I129" s="158" t="s">
        <v>16488</v>
      </c>
      <c r="J129" s="17"/>
      <c r="K129" s="151" t="s">
        <v>156</v>
      </c>
      <c r="L129" s="8" t="s">
        <v>16491</v>
      </c>
      <c r="M129" s="8" t="s">
        <v>16491</v>
      </c>
      <c r="N129" s="152" t="s">
        <v>16296</v>
      </c>
      <c r="O129" s="6">
        <v>10480</v>
      </c>
      <c r="P129" s="162">
        <v>1</v>
      </c>
      <c r="Q129" s="154" t="s">
        <v>47</v>
      </c>
      <c r="R129" s="162">
        <f t="shared" si="2"/>
        <v>10480</v>
      </c>
      <c r="S129" s="162">
        <v>0</v>
      </c>
      <c r="T129" s="162">
        <v>10480</v>
      </c>
      <c r="U129" s="162">
        <v>0</v>
      </c>
      <c r="V129" s="162">
        <v>0</v>
      </c>
      <c r="W129" s="162">
        <v>0</v>
      </c>
      <c r="X129" s="162">
        <v>0</v>
      </c>
      <c r="Y129" s="162">
        <v>0</v>
      </c>
      <c r="Z129" s="162">
        <v>0</v>
      </c>
      <c r="AA129" s="162">
        <v>0</v>
      </c>
      <c r="AB129" s="162">
        <v>0</v>
      </c>
      <c r="AC129" s="162">
        <v>0</v>
      </c>
      <c r="AD129" s="162">
        <v>0</v>
      </c>
    </row>
    <row r="130" spans="1:30" ht="12" customHeight="1" x14ac:dyDescent="0.25">
      <c r="A130" s="128" t="s">
        <v>36</v>
      </c>
      <c r="B130" s="15" t="s">
        <v>37</v>
      </c>
      <c r="C130" s="15" t="s">
        <v>37</v>
      </c>
      <c r="D130" s="155" t="s">
        <v>38</v>
      </c>
      <c r="E130" s="156" t="s">
        <v>39</v>
      </c>
      <c r="F130" s="155" t="s">
        <v>38</v>
      </c>
      <c r="G130" s="155" t="s">
        <v>144</v>
      </c>
      <c r="H130" s="157">
        <v>33801</v>
      </c>
      <c r="I130" s="158" t="s">
        <v>157</v>
      </c>
      <c r="J130" s="17"/>
      <c r="K130" s="151" t="s">
        <v>157</v>
      </c>
      <c r="L130" s="8" t="s">
        <v>16491</v>
      </c>
      <c r="M130" s="8" t="s">
        <v>43</v>
      </c>
      <c r="N130" s="152" t="s">
        <v>16296</v>
      </c>
      <c r="O130" s="6">
        <v>609028</v>
      </c>
      <c r="P130" s="162">
        <v>1</v>
      </c>
      <c r="Q130" s="154" t="s">
        <v>16303</v>
      </c>
      <c r="R130" s="162">
        <f t="shared" si="2"/>
        <v>609028</v>
      </c>
      <c r="S130" s="162">
        <v>0</v>
      </c>
      <c r="T130" s="162">
        <v>133955</v>
      </c>
      <c r="U130" s="162">
        <v>133955</v>
      </c>
      <c r="V130" s="162">
        <v>138804</v>
      </c>
      <c r="W130" s="162">
        <v>138804</v>
      </c>
      <c r="X130" s="162">
        <v>63510</v>
      </c>
      <c r="Y130" s="162">
        <v>0</v>
      </c>
      <c r="Z130" s="162">
        <v>0</v>
      </c>
      <c r="AA130" s="162">
        <v>0</v>
      </c>
      <c r="AB130" s="162">
        <v>0</v>
      </c>
      <c r="AC130" s="162">
        <v>0</v>
      </c>
      <c r="AD130" s="162">
        <v>0</v>
      </c>
    </row>
    <row r="131" spans="1:30" ht="12" customHeight="1" x14ac:dyDescent="0.25">
      <c r="A131" s="128" t="s">
        <v>36</v>
      </c>
      <c r="B131" s="15" t="s">
        <v>37</v>
      </c>
      <c r="C131" s="15" t="s">
        <v>37</v>
      </c>
      <c r="D131" s="155" t="s">
        <v>38</v>
      </c>
      <c r="E131" s="156" t="s">
        <v>39</v>
      </c>
      <c r="F131" s="155" t="s">
        <v>38</v>
      </c>
      <c r="G131" s="155" t="s">
        <v>144</v>
      </c>
      <c r="H131" s="157">
        <v>34101</v>
      </c>
      <c r="I131" s="158" t="s">
        <v>16489</v>
      </c>
      <c r="J131" s="17"/>
      <c r="K131" s="151" t="s">
        <v>16490</v>
      </c>
      <c r="L131" s="8" t="s">
        <v>16491</v>
      </c>
      <c r="M131" s="8" t="s">
        <v>16491</v>
      </c>
      <c r="N131" s="152" t="s">
        <v>16296</v>
      </c>
      <c r="O131" s="6">
        <v>8741</v>
      </c>
      <c r="P131" s="162">
        <v>1</v>
      </c>
      <c r="Q131" s="154" t="s">
        <v>47</v>
      </c>
      <c r="R131" s="162">
        <f t="shared" si="2"/>
        <v>8741</v>
      </c>
      <c r="S131" s="162">
        <v>0</v>
      </c>
      <c r="T131" s="162">
        <v>0</v>
      </c>
      <c r="U131" s="162">
        <v>0</v>
      </c>
      <c r="V131" s="162">
        <v>0</v>
      </c>
      <c r="W131" s="162">
        <v>0</v>
      </c>
      <c r="X131" s="162">
        <v>0</v>
      </c>
      <c r="Y131" s="162">
        <v>8741</v>
      </c>
      <c r="Z131" s="162">
        <v>0</v>
      </c>
      <c r="AA131" s="162">
        <v>0</v>
      </c>
      <c r="AB131" s="162">
        <v>0</v>
      </c>
      <c r="AC131" s="162">
        <v>0</v>
      </c>
      <c r="AD131" s="162">
        <v>0</v>
      </c>
    </row>
    <row r="132" spans="1:30" ht="12" customHeight="1" x14ac:dyDescent="0.25">
      <c r="A132" s="128" t="s">
        <v>36</v>
      </c>
      <c r="B132" s="15" t="s">
        <v>37</v>
      </c>
      <c r="C132" s="15" t="s">
        <v>37</v>
      </c>
      <c r="D132" s="155" t="s">
        <v>38</v>
      </c>
      <c r="E132" s="156" t="s">
        <v>39</v>
      </c>
      <c r="F132" s="155" t="s">
        <v>38</v>
      </c>
      <c r="G132" s="155" t="s">
        <v>144</v>
      </c>
      <c r="H132" s="157">
        <v>35101</v>
      </c>
      <c r="I132" s="158" t="s">
        <v>16478</v>
      </c>
      <c r="J132" s="17"/>
      <c r="K132" s="151" t="s">
        <v>16478</v>
      </c>
      <c r="L132" s="8" t="s">
        <v>16491</v>
      </c>
      <c r="M132" s="8" t="s">
        <v>16491</v>
      </c>
      <c r="N132" s="152" t="s">
        <v>16296</v>
      </c>
      <c r="O132" s="6">
        <v>72384.400000000009</v>
      </c>
      <c r="P132" s="162">
        <v>1</v>
      </c>
      <c r="Q132" s="154" t="s">
        <v>47</v>
      </c>
      <c r="R132" s="162">
        <f t="shared" si="2"/>
        <v>56194</v>
      </c>
      <c r="S132" s="162">
        <v>0</v>
      </c>
      <c r="T132" s="162">
        <v>5600</v>
      </c>
      <c r="U132" s="162">
        <v>5600</v>
      </c>
      <c r="V132" s="162">
        <v>5600</v>
      </c>
      <c r="W132" s="162">
        <v>5600</v>
      </c>
      <c r="X132" s="162">
        <v>5600</v>
      </c>
      <c r="Y132" s="162">
        <v>5600</v>
      </c>
      <c r="Z132" s="162">
        <v>5600</v>
      </c>
      <c r="AA132" s="162">
        <v>5600</v>
      </c>
      <c r="AB132" s="162">
        <v>5600</v>
      </c>
      <c r="AC132" s="162">
        <v>5794</v>
      </c>
      <c r="AD132" s="162">
        <v>0</v>
      </c>
    </row>
    <row r="133" spans="1:30" ht="12" customHeight="1" x14ac:dyDescent="0.25">
      <c r="A133" s="128" t="s">
        <v>36</v>
      </c>
      <c r="B133" s="15" t="s">
        <v>37</v>
      </c>
      <c r="C133" s="15" t="s">
        <v>37</v>
      </c>
      <c r="D133" s="155" t="s">
        <v>38</v>
      </c>
      <c r="E133" s="156" t="s">
        <v>39</v>
      </c>
      <c r="F133" s="155" t="s">
        <v>38</v>
      </c>
      <c r="G133" s="155" t="s">
        <v>144</v>
      </c>
      <c r="H133" s="157">
        <v>35201</v>
      </c>
      <c r="I133" s="158" t="s">
        <v>158</v>
      </c>
      <c r="J133" s="17"/>
      <c r="K133" s="151" t="s">
        <v>158</v>
      </c>
      <c r="L133" s="8" t="s">
        <v>16491</v>
      </c>
      <c r="M133" s="8" t="s">
        <v>16491</v>
      </c>
      <c r="N133" s="152" t="s">
        <v>16296</v>
      </c>
      <c r="O133" s="6">
        <v>22761</v>
      </c>
      <c r="P133" s="162">
        <v>1</v>
      </c>
      <c r="Q133" s="154" t="s">
        <v>47</v>
      </c>
      <c r="R133" s="162">
        <f t="shared" si="2"/>
        <v>22761</v>
      </c>
      <c r="S133" s="162">
        <v>0</v>
      </c>
      <c r="T133" s="162">
        <v>7587</v>
      </c>
      <c r="U133" s="162">
        <v>7587</v>
      </c>
      <c r="V133" s="162">
        <v>7587</v>
      </c>
      <c r="W133" s="162">
        <v>0</v>
      </c>
      <c r="X133" s="162">
        <v>0</v>
      </c>
      <c r="Y133" s="162">
        <v>0</v>
      </c>
      <c r="Z133" s="162">
        <v>0</v>
      </c>
      <c r="AA133" s="162">
        <v>0</v>
      </c>
      <c r="AB133" s="162">
        <v>0</v>
      </c>
      <c r="AC133" s="162">
        <v>0</v>
      </c>
      <c r="AD133" s="162">
        <v>0</v>
      </c>
    </row>
    <row r="134" spans="1:30" ht="12" customHeight="1" x14ac:dyDescent="0.25">
      <c r="A134" s="128" t="s">
        <v>36</v>
      </c>
      <c r="B134" s="15" t="s">
        <v>37</v>
      </c>
      <c r="C134" s="15" t="s">
        <v>37</v>
      </c>
      <c r="D134" s="155" t="s">
        <v>38</v>
      </c>
      <c r="E134" s="156" t="s">
        <v>39</v>
      </c>
      <c r="F134" s="155" t="s">
        <v>38</v>
      </c>
      <c r="G134" s="155" t="s">
        <v>144</v>
      </c>
      <c r="H134" s="157">
        <v>35501</v>
      </c>
      <c r="I134" s="158" t="s">
        <v>160</v>
      </c>
      <c r="J134" s="17"/>
      <c r="K134" s="151" t="s">
        <v>159</v>
      </c>
      <c r="L134" s="8" t="s">
        <v>16491</v>
      </c>
      <c r="M134" s="8" t="s">
        <v>16491</v>
      </c>
      <c r="N134" s="152" t="s">
        <v>16296</v>
      </c>
      <c r="O134" s="6">
        <v>48720</v>
      </c>
      <c r="P134" s="162">
        <v>1</v>
      </c>
      <c r="Q134" s="154" t="s">
        <v>47</v>
      </c>
      <c r="R134" s="162">
        <f t="shared" si="2"/>
        <v>48720</v>
      </c>
      <c r="S134" s="162">
        <v>0</v>
      </c>
      <c r="T134" s="162">
        <v>16240</v>
      </c>
      <c r="U134" s="162">
        <v>16240</v>
      </c>
      <c r="V134" s="162">
        <v>0</v>
      </c>
      <c r="W134" s="162">
        <v>0</v>
      </c>
      <c r="X134" s="162">
        <v>0</v>
      </c>
      <c r="Y134" s="162">
        <v>0</v>
      </c>
      <c r="Z134" s="162">
        <v>16240</v>
      </c>
      <c r="AA134" s="162">
        <v>0</v>
      </c>
      <c r="AB134" s="162">
        <v>0</v>
      </c>
      <c r="AC134" s="162">
        <v>0</v>
      </c>
      <c r="AD134" s="162">
        <v>0</v>
      </c>
    </row>
    <row r="135" spans="1:30" ht="12" customHeight="1" x14ac:dyDescent="0.25">
      <c r="A135" s="128" t="s">
        <v>36</v>
      </c>
      <c r="B135" s="15" t="s">
        <v>37</v>
      </c>
      <c r="C135" s="15" t="s">
        <v>37</v>
      </c>
      <c r="D135" s="155" t="s">
        <v>38</v>
      </c>
      <c r="E135" s="156" t="s">
        <v>39</v>
      </c>
      <c r="F135" s="155" t="s">
        <v>38</v>
      </c>
      <c r="G135" s="155" t="s">
        <v>144</v>
      </c>
      <c r="H135" s="157">
        <v>35501</v>
      </c>
      <c r="I135" s="158" t="s">
        <v>160</v>
      </c>
      <c r="J135" s="17"/>
      <c r="K135" s="151" t="s">
        <v>161</v>
      </c>
      <c r="L135" s="8" t="s">
        <v>16491</v>
      </c>
      <c r="M135" s="8" t="s">
        <v>16491</v>
      </c>
      <c r="N135" s="152" t="s">
        <v>16296</v>
      </c>
      <c r="O135" s="6">
        <v>59688</v>
      </c>
      <c r="P135" s="162">
        <v>1</v>
      </c>
      <c r="Q135" s="154" t="s">
        <v>47</v>
      </c>
      <c r="R135" s="162">
        <f t="shared" si="2"/>
        <v>59688</v>
      </c>
      <c r="S135" s="162">
        <v>0</v>
      </c>
      <c r="T135" s="162">
        <v>45000</v>
      </c>
      <c r="U135" s="162">
        <v>0</v>
      </c>
      <c r="V135" s="162">
        <v>0</v>
      </c>
      <c r="W135" s="162">
        <v>0</v>
      </c>
      <c r="X135" s="162">
        <v>14688</v>
      </c>
      <c r="Y135" s="162">
        <v>0</v>
      </c>
      <c r="Z135" s="162">
        <v>0</v>
      </c>
      <c r="AA135" s="162">
        <v>0</v>
      </c>
      <c r="AB135" s="162">
        <v>0</v>
      </c>
      <c r="AC135" s="162">
        <v>0</v>
      </c>
      <c r="AD135" s="162">
        <v>0</v>
      </c>
    </row>
    <row r="136" spans="1:30" ht="12" customHeight="1" x14ac:dyDescent="0.25">
      <c r="A136" s="128" t="s">
        <v>36</v>
      </c>
      <c r="B136" s="15" t="s">
        <v>37</v>
      </c>
      <c r="C136" s="15" t="s">
        <v>37</v>
      </c>
      <c r="D136" s="155" t="s">
        <v>38</v>
      </c>
      <c r="E136" s="156" t="s">
        <v>39</v>
      </c>
      <c r="F136" s="155" t="s">
        <v>38</v>
      </c>
      <c r="G136" s="155" t="s">
        <v>144</v>
      </c>
      <c r="H136" s="157">
        <v>35501</v>
      </c>
      <c r="I136" s="158" t="s">
        <v>160</v>
      </c>
      <c r="J136" s="17"/>
      <c r="K136" s="151" t="s">
        <v>162</v>
      </c>
      <c r="L136" s="8" t="s">
        <v>16491</v>
      </c>
      <c r="M136" s="8" t="s">
        <v>16491</v>
      </c>
      <c r="N136" s="152" t="s">
        <v>16296</v>
      </c>
      <c r="O136" s="6">
        <v>22162</v>
      </c>
      <c r="P136" s="162">
        <v>1</v>
      </c>
      <c r="Q136" s="154" t="s">
        <v>47</v>
      </c>
      <c r="R136" s="162">
        <f t="shared" si="2"/>
        <v>22162</v>
      </c>
      <c r="S136" s="162">
        <v>0</v>
      </c>
      <c r="T136" s="162">
        <v>22162</v>
      </c>
      <c r="U136" s="162">
        <v>0</v>
      </c>
      <c r="V136" s="162">
        <v>0</v>
      </c>
      <c r="W136" s="162">
        <v>0</v>
      </c>
      <c r="X136" s="162">
        <v>0</v>
      </c>
      <c r="Y136" s="162">
        <v>0</v>
      </c>
      <c r="Z136" s="162">
        <v>0</v>
      </c>
      <c r="AA136" s="162">
        <v>0</v>
      </c>
      <c r="AB136" s="162">
        <v>0</v>
      </c>
      <c r="AC136" s="162">
        <v>0</v>
      </c>
      <c r="AD136" s="162">
        <v>0</v>
      </c>
    </row>
    <row r="137" spans="1:30" ht="12" customHeight="1" x14ac:dyDescent="0.25">
      <c r="A137" s="128" t="s">
        <v>36</v>
      </c>
      <c r="B137" s="15" t="s">
        <v>37</v>
      </c>
      <c r="C137" s="15" t="s">
        <v>37</v>
      </c>
      <c r="D137" s="155" t="s">
        <v>38</v>
      </c>
      <c r="E137" s="156" t="s">
        <v>39</v>
      </c>
      <c r="F137" s="155" t="s">
        <v>38</v>
      </c>
      <c r="G137" s="155" t="s">
        <v>144</v>
      </c>
      <c r="H137" s="157">
        <v>35701</v>
      </c>
      <c r="I137" s="158" t="s">
        <v>164</v>
      </c>
      <c r="J137" s="17"/>
      <c r="K137" s="151" t="s">
        <v>163</v>
      </c>
      <c r="L137" s="8" t="s">
        <v>16491</v>
      </c>
      <c r="M137" s="8" t="s">
        <v>16491</v>
      </c>
      <c r="N137" s="152" t="s">
        <v>16296</v>
      </c>
      <c r="O137" s="6">
        <v>177044</v>
      </c>
      <c r="P137" s="162">
        <v>1</v>
      </c>
      <c r="Q137" s="154" t="s">
        <v>47</v>
      </c>
      <c r="R137" s="162">
        <f t="shared" si="2"/>
        <v>177044</v>
      </c>
      <c r="S137" s="162">
        <v>0</v>
      </c>
      <c r="T137" s="162">
        <v>26850</v>
      </c>
      <c r="U137" s="162">
        <v>17670</v>
      </c>
      <c r="V137" s="162">
        <v>17670</v>
      </c>
      <c r="W137" s="162">
        <v>17670</v>
      </c>
      <c r="X137" s="162">
        <v>17670</v>
      </c>
      <c r="Y137" s="162">
        <v>17670</v>
      </c>
      <c r="Z137" s="162">
        <v>17670</v>
      </c>
      <c r="AA137" s="162">
        <v>17670</v>
      </c>
      <c r="AB137" s="162">
        <v>26504</v>
      </c>
      <c r="AC137" s="162">
        <v>0</v>
      </c>
      <c r="AD137" s="162">
        <v>0</v>
      </c>
    </row>
    <row r="138" spans="1:30" ht="12" customHeight="1" x14ac:dyDescent="0.25">
      <c r="A138" s="128" t="s">
        <v>36</v>
      </c>
      <c r="B138" s="15" t="s">
        <v>37</v>
      </c>
      <c r="C138" s="15" t="s">
        <v>37</v>
      </c>
      <c r="D138" s="155" t="s">
        <v>38</v>
      </c>
      <c r="E138" s="156" t="s">
        <v>39</v>
      </c>
      <c r="F138" s="155" t="s">
        <v>38</v>
      </c>
      <c r="G138" s="155" t="s">
        <v>144</v>
      </c>
      <c r="H138" s="157">
        <v>35701</v>
      </c>
      <c r="I138" s="158" t="s">
        <v>164</v>
      </c>
      <c r="J138" s="17"/>
      <c r="K138" s="151" t="s">
        <v>165</v>
      </c>
      <c r="L138" s="8" t="s">
        <v>16491</v>
      </c>
      <c r="M138" s="8" t="s">
        <v>16491</v>
      </c>
      <c r="N138" s="152" t="s">
        <v>16296</v>
      </c>
      <c r="O138" s="6">
        <v>13717</v>
      </c>
      <c r="P138" s="162">
        <v>1</v>
      </c>
      <c r="Q138" s="154" t="s">
        <v>47</v>
      </c>
      <c r="R138" s="162">
        <f t="shared" si="2"/>
        <v>13717</v>
      </c>
      <c r="S138" s="162">
        <v>0</v>
      </c>
      <c r="T138" s="162">
        <v>0</v>
      </c>
      <c r="U138" s="162">
        <v>0</v>
      </c>
      <c r="V138" s="162">
        <v>0</v>
      </c>
      <c r="W138" s="162">
        <v>0</v>
      </c>
      <c r="X138" s="162">
        <v>0</v>
      </c>
      <c r="Y138" s="162">
        <v>0</v>
      </c>
      <c r="Z138" s="162">
        <v>0</v>
      </c>
      <c r="AA138" s="162">
        <v>0</v>
      </c>
      <c r="AB138" s="162">
        <v>13717</v>
      </c>
      <c r="AC138" s="162">
        <v>0</v>
      </c>
      <c r="AD138" s="162">
        <v>0</v>
      </c>
    </row>
    <row r="139" spans="1:30" ht="12" customHeight="1" x14ac:dyDescent="0.25">
      <c r="A139" s="128" t="s">
        <v>36</v>
      </c>
      <c r="B139" s="15" t="s">
        <v>37</v>
      </c>
      <c r="C139" s="15" t="s">
        <v>37</v>
      </c>
      <c r="D139" s="159" t="s">
        <v>38</v>
      </c>
      <c r="E139" s="156" t="s">
        <v>39</v>
      </c>
      <c r="F139" s="159" t="s">
        <v>38</v>
      </c>
      <c r="G139" s="159" t="s">
        <v>144</v>
      </c>
      <c r="H139" s="157">
        <v>35801</v>
      </c>
      <c r="I139" s="158" t="s">
        <v>166</v>
      </c>
      <c r="J139" s="17"/>
      <c r="K139" s="151" t="s">
        <v>16470</v>
      </c>
      <c r="L139" s="8" t="s">
        <v>16491</v>
      </c>
      <c r="M139" s="8" t="s">
        <v>43</v>
      </c>
      <c r="N139" s="152" t="s">
        <v>16296</v>
      </c>
      <c r="O139" s="6">
        <v>1</v>
      </c>
      <c r="P139" s="162">
        <v>1</v>
      </c>
      <c r="Q139" s="154" t="s">
        <v>16303</v>
      </c>
      <c r="R139" s="162">
        <f t="shared" ref="R139:R144" si="3">SUM(S139:AD139)</f>
        <v>579072</v>
      </c>
      <c r="S139" s="162">
        <v>0</v>
      </c>
      <c r="T139" s="162">
        <v>70470</v>
      </c>
      <c r="U139" s="162">
        <v>70470</v>
      </c>
      <c r="V139" s="162">
        <v>73022</v>
      </c>
      <c r="W139" s="162">
        <v>73022</v>
      </c>
      <c r="X139" s="162">
        <v>73022</v>
      </c>
      <c r="Y139" s="162">
        <v>73022</v>
      </c>
      <c r="Z139" s="162">
        <v>73022</v>
      </c>
      <c r="AA139" s="162">
        <v>73022</v>
      </c>
      <c r="AB139" s="162">
        <v>0</v>
      </c>
      <c r="AC139" s="162">
        <v>0</v>
      </c>
      <c r="AD139" s="162">
        <v>0</v>
      </c>
    </row>
    <row r="140" spans="1:30" ht="12" customHeight="1" x14ac:dyDescent="0.25">
      <c r="A140" s="128" t="s">
        <v>36</v>
      </c>
      <c r="B140" s="15" t="s">
        <v>37</v>
      </c>
      <c r="C140" s="15" t="s">
        <v>37</v>
      </c>
      <c r="D140" s="159" t="s">
        <v>38</v>
      </c>
      <c r="E140" s="156" t="s">
        <v>39</v>
      </c>
      <c r="F140" s="159" t="s">
        <v>38</v>
      </c>
      <c r="G140" s="159" t="s">
        <v>144</v>
      </c>
      <c r="H140" s="161">
        <v>35901</v>
      </c>
      <c r="I140" s="158" t="s">
        <v>168</v>
      </c>
      <c r="J140" s="17"/>
      <c r="K140" s="237" t="s">
        <v>167</v>
      </c>
      <c r="L140" s="8" t="s">
        <v>16491</v>
      </c>
      <c r="M140" s="8" t="s">
        <v>16491</v>
      </c>
      <c r="N140" s="152" t="s">
        <v>16296</v>
      </c>
      <c r="O140" s="6">
        <v>24700</v>
      </c>
      <c r="P140" s="162">
        <v>1</v>
      </c>
      <c r="Q140" s="154" t="s">
        <v>47</v>
      </c>
      <c r="R140" s="162">
        <f t="shared" si="3"/>
        <v>24700</v>
      </c>
      <c r="S140" s="162">
        <v>0</v>
      </c>
      <c r="T140" s="162">
        <v>0</v>
      </c>
      <c r="U140" s="162">
        <v>12350</v>
      </c>
      <c r="V140" s="162">
        <v>0</v>
      </c>
      <c r="W140" s="162">
        <v>0</v>
      </c>
      <c r="X140" s="162">
        <v>0</v>
      </c>
      <c r="Y140" s="162">
        <v>0</v>
      </c>
      <c r="Z140" s="162">
        <v>0</v>
      </c>
      <c r="AA140" s="162">
        <v>0</v>
      </c>
      <c r="AB140" s="162">
        <v>12350</v>
      </c>
      <c r="AC140" s="162">
        <v>0</v>
      </c>
      <c r="AD140" s="162">
        <v>0</v>
      </c>
    </row>
    <row r="141" spans="1:30" ht="12" customHeight="1" x14ac:dyDescent="0.25">
      <c r="A141" s="128" t="s">
        <v>36</v>
      </c>
      <c r="B141" s="15" t="s">
        <v>37</v>
      </c>
      <c r="C141" s="15" t="s">
        <v>37</v>
      </c>
      <c r="D141" s="159" t="s">
        <v>38</v>
      </c>
      <c r="E141" s="156" t="s">
        <v>39</v>
      </c>
      <c r="F141" s="159" t="s">
        <v>38</v>
      </c>
      <c r="G141" s="159" t="s">
        <v>144</v>
      </c>
      <c r="H141" s="161">
        <v>39202</v>
      </c>
      <c r="I141" s="158" t="s">
        <v>170</v>
      </c>
      <c r="J141" s="17"/>
      <c r="K141" s="151" t="s">
        <v>169</v>
      </c>
      <c r="L141" s="8" t="s">
        <v>16491</v>
      </c>
      <c r="M141" s="8" t="s">
        <v>16491</v>
      </c>
      <c r="N141" s="152" t="s">
        <v>16296</v>
      </c>
      <c r="O141" s="6">
        <v>42290.68</v>
      </c>
      <c r="P141" s="162">
        <v>1</v>
      </c>
      <c r="Q141" s="154" t="s">
        <v>47</v>
      </c>
      <c r="R141" s="162">
        <f t="shared" si="3"/>
        <v>42290.68</v>
      </c>
      <c r="S141" s="162">
        <v>0</v>
      </c>
      <c r="T141" s="162">
        <v>42290.68</v>
      </c>
      <c r="U141" s="162">
        <v>0</v>
      </c>
      <c r="V141" s="162">
        <v>0</v>
      </c>
      <c r="W141" s="162">
        <v>0</v>
      </c>
      <c r="X141" s="162">
        <v>0</v>
      </c>
      <c r="Y141" s="162">
        <v>0</v>
      </c>
      <c r="Z141" s="162">
        <v>0</v>
      </c>
      <c r="AA141" s="162">
        <v>0</v>
      </c>
      <c r="AB141" s="162">
        <v>0</v>
      </c>
      <c r="AC141" s="162">
        <v>0</v>
      </c>
      <c r="AD141" s="162">
        <v>0</v>
      </c>
    </row>
    <row r="142" spans="1:30" ht="12" customHeight="1" x14ac:dyDescent="0.25">
      <c r="A142" s="128" t="s">
        <v>36</v>
      </c>
      <c r="B142" s="15" t="s">
        <v>37</v>
      </c>
      <c r="C142" s="15" t="s">
        <v>37</v>
      </c>
      <c r="D142" s="159" t="s">
        <v>38</v>
      </c>
      <c r="E142" s="156" t="s">
        <v>39</v>
      </c>
      <c r="F142" s="159" t="s">
        <v>38</v>
      </c>
      <c r="G142" s="159" t="s">
        <v>144</v>
      </c>
      <c r="H142" s="161">
        <v>39202</v>
      </c>
      <c r="I142" s="158" t="s">
        <v>170</v>
      </c>
      <c r="J142" s="17"/>
      <c r="K142" s="151" t="s">
        <v>171</v>
      </c>
      <c r="L142" s="8" t="s">
        <v>16491</v>
      </c>
      <c r="M142" s="8" t="s">
        <v>16491</v>
      </c>
      <c r="N142" s="152" t="s">
        <v>16296</v>
      </c>
      <c r="O142" s="6">
        <v>7051</v>
      </c>
      <c r="P142" s="162">
        <v>1</v>
      </c>
      <c r="Q142" s="154" t="s">
        <v>47</v>
      </c>
      <c r="R142" s="162">
        <f t="shared" si="3"/>
        <v>7051</v>
      </c>
      <c r="S142" s="162">
        <v>0</v>
      </c>
      <c r="T142" s="162">
        <v>641</v>
      </c>
      <c r="U142" s="162">
        <v>641</v>
      </c>
      <c r="V142" s="162">
        <v>641</v>
      </c>
      <c r="W142" s="162">
        <v>641</v>
      </c>
      <c r="X142" s="162">
        <v>641</v>
      </c>
      <c r="Y142" s="162">
        <v>641</v>
      </c>
      <c r="Z142" s="162">
        <v>641</v>
      </c>
      <c r="AA142" s="162">
        <v>641</v>
      </c>
      <c r="AB142" s="162">
        <v>641</v>
      </c>
      <c r="AC142" s="162">
        <v>641</v>
      </c>
      <c r="AD142" s="162">
        <v>641</v>
      </c>
    </row>
    <row r="143" spans="1:30" ht="12" customHeight="1" x14ac:dyDescent="0.25">
      <c r="A143" s="128" t="s">
        <v>36</v>
      </c>
      <c r="B143" s="15" t="s">
        <v>37</v>
      </c>
      <c r="C143" s="15" t="s">
        <v>37</v>
      </c>
      <c r="D143" s="155" t="s">
        <v>38</v>
      </c>
      <c r="E143" s="156" t="s">
        <v>39</v>
      </c>
      <c r="F143" s="155" t="s">
        <v>38</v>
      </c>
      <c r="G143" s="155" t="s">
        <v>40</v>
      </c>
      <c r="H143" s="157" t="s">
        <v>172</v>
      </c>
      <c r="I143" s="158" t="s">
        <v>173</v>
      </c>
      <c r="J143" s="17" t="str">
        <f>_xlfn.XLOOKUP(K143,XXI___INV_Catalogo_de_Articulo_!B:B,XXI___INV_Catalogo_de_Articulo_!A:A,"NO ENCONTRADO",FALSE)</f>
        <v>24900009-0002</v>
      </c>
      <c r="K143" s="151" t="s">
        <v>8896</v>
      </c>
      <c r="L143" s="8" t="s">
        <v>16491</v>
      </c>
      <c r="M143" s="8" t="s">
        <v>16491</v>
      </c>
      <c r="N143" s="152" t="str">
        <f>_xlfn.XLOOKUP('2026 -1'!J143,XXI___INV_Catalogo_de_Articulo_!A:A,XXI___INV_Catalogo_de_Articulo_!C:C,"NO ENCONTRADO",FALSE)</f>
        <v>Pieza</v>
      </c>
      <c r="O143" s="6">
        <v>4</v>
      </c>
      <c r="P143" s="162">
        <v>2402.9477999999999</v>
      </c>
      <c r="Q143" s="154" t="s">
        <v>47</v>
      </c>
      <c r="R143" s="162">
        <f t="shared" si="3"/>
        <v>9611.7911999999997</v>
      </c>
      <c r="S143" s="162">
        <v>0</v>
      </c>
      <c r="T143" s="162">
        <v>2402.9477999999999</v>
      </c>
      <c r="U143" s="162">
        <v>0</v>
      </c>
      <c r="V143" s="162">
        <v>0</v>
      </c>
      <c r="W143" s="162">
        <v>2402.9477999999999</v>
      </c>
      <c r="X143" s="162">
        <v>0</v>
      </c>
      <c r="Y143" s="162">
        <v>0</v>
      </c>
      <c r="Z143" s="162">
        <v>2402.9477999999999</v>
      </c>
      <c r="AA143" s="162">
        <v>0</v>
      </c>
      <c r="AB143" s="162">
        <v>0</v>
      </c>
      <c r="AC143" s="162">
        <v>2402.9477999999999</v>
      </c>
      <c r="AD143" s="162">
        <v>0</v>
      </c>
    </row>
    <row r="144" spans="1:30" ht="12" customHeight="1" x14ac:dyDescent="0.25">
      <c r="A144" s="128" t="s">
        <v>36</v>
      </c>
      <c r="B144" s="15" t="s">
        <v>37</v>
      </c>
      <c r="C144" s="15" t="s">
        <v>37</v>
      </c>
      <c r="D144" s="159" t="s">
        <v>38</v>
      </c>
      <c r="E144" s="156" t="s">
        <v>39</v>
      </c>
      <c r="F144" s="159" t="s">
        <v>38</v>
      </c>
      <c r="G144" s="159" t="s">
        <v>40</v>
      </c>
      <c r="H144" s="161" t="s">
        <v>175</v>
      </c>
      <c r="I144" s="158" t="s">
        <v>176</v>
      </c>
      <c r="J144" s="17" t="str">
        <f>_xlfn.XLOOKUP(K144,XXI___INV_Catalogo_de_Articulo_!B:B,XXI___INV_Catalogo_de_Articulo_!A:A,"NO ENCONTRADO",FALSE)</f>
        <v>26103001-0031</v>
      </c>
      <c r="K144" s="151" t="s">
        <v>174</v>
      </c>
      <c r="L144" s="8" t="s">
        <v>16491</v>
      </c>
      <c r="M144" s="8" t="s">
        <v>16491</v>
      </c>
      <c r="N144" s="152" t="str">
        <f>_xlfn.XLOOKUP('2026 -1'!J144,XXI___INV_Catalogo_de_Articulo_!A:A,XXI___INV_Catalogo_de_Articulo_!C:C,"NO ENCONTRADO",FALSE)</f>
        <v>PESOS</v>
      </c>
      <c r="O144" s="6">
        <v>59354</v>
      </c>
      <c r="P144" s="162">
        <v>1</v>
      </c>
      <c r="Q144" s="154" t="s">
        <v>47</v>
      </c>
      <c r="R144" s="162">
        <f t="shared" si="3"/>
        <v>59354</v>
      </c>
      <c r="S144" s="162">
        <v>0</v>
      </c>
      <c r="T144" s="162">
        <v>37000</v>
      </c>
      <c r="U144" s="162">
        <v>0</v>
      </c>
      <c r="V144" s="162">
        <v>0</v>
      </c>
      <c r="W144" s="162">
        <v>22354</v>
      </c>
      <c r="X144" s="162">
        <v>0</v>
      </c>
      <c r="Y144" s="162">
        <v>0</v>
      </c>
      <c r="Z144" s="162">
        <v>0</v>
      </c>
      <c r="AA144" s="162">
        <v>0</v>
      </c>
      <c r="AB144" s="162">
        <v>0</v>
      </c>
      <c r="AC144" s="162">
        <v>0</v>
      </c>
      <c r="AD144" s="162">
        <v>0</v>
      </c>
    </row>
    <row r="145" spans="1:30" ht="12" customHeight="1" x14ac:dyDescent="0.25">
      <c r="A145" s="128" t="s">
        <v>36</v>
      </c>
      <c r="B145" s="15" t="s">
        <v>37</v>
      </c>
      <c r="C145" s="15" t="s">
        <v>37</v>
      </c>
      <c r="D145" s="155" t="s">
        <v>38</v>
      </c>
      <c r="E145" s="156" t="s">
        <v>256</v>
      </c>
      <c r="F145" s="155" t="s">
        <v>257</v>
      </c>
      <c r="G145" s="155" t="s">
        <v>40</v>
      </c>
      <c r="H145" s="157">
        <v>21101</v>
      </c>
      <c r="I145" s="158" t="s">
        <v>46</v>
      </c>
      <c r="J145" s="17" t="str">
        <f>_xlfn.XLOOKUP(K145,XXI___INV_Catalogo_de_Articulo_!B:B,XXI___INV_Catalogo_de_Articulo_!A:A,"NO ENCONTRADO",FALSE)</f>
        <v>21100004-0001</v>
      </c>
      <c r="K145" s="151" t="s">
        <v>186</v>
      </c>
      <c r="L145" s="8" t="s">
        <v>16491</v>
      </c>
      <c r="M145" s="8" t="s">
        <v>16491</v>
      </c>
      <c r="N145" s="152" t="str">
        <f>_xlfn.XLOOKUP('2026 -1'!J145,XXI___INV_Catalogo_de_Articulo_!A:A,XXI___INV_Catalogo_de_Articulo_!C:C,"NO ENCONTRADO",FALSE)</f>
        <v>Pieza</v>
      </c>
      <c r="O145" s="6">
        <v>1</v>
      </c>
      <c r="P145" s="162">
        <v>264.23099999999999</v>
      </c>
      <c r="Q145" s="154" t="s">
        <v>47</v>
      </c>
      <c r="R145" s="162">
        <f t="shared" ref="R145:R171" si="4">SUM(S145:AD145)</f>
        <v>264.23099999999999</v>
      </c>
      <c r="S145" s="162">
        <v>0</v>
      </c>
      <c r="T145" s="162">
        <v>264.23099999999999</v>
      </c>
      <c r="U145" s="162">
        <v>0</v>
      </c>
      <c r="V145" s="162">
        <v>0</v>
      </c>
      <c r="W145" s="162">
        <v>0</v>
      </c>
      <c r="X145" s="162">
        <v>0</v>
      </c>
      <c r="Y145" s="162">
        <v>0</v>
      </c>
      <c r="Z145" s="162">
        <v>0</v>
      </c>
      <c r="AA145" s="162">
        <v>0</v>
      </c>
      <c r="AB145" s="162">
        <v>0</v>
      </c>
      <c r="AC145" s="162">
        <v>0</v>
      </c>
      <c r="AD145" s="162">
        <v>0</v>
      </c>
    </row>
    <row r="146" spans="1:30" ht="12" customHeight="1" x14ac:dyDescent="0.25">
      <c r="A146" s="128" t="s">
        <v>36</v>
      </c>
      <c r="B146" s="15" t="s">
        <v>37</v>
      </c>
      <c r="C146" s="15" t="s">
        <v>37</v>
      </c>
      <c r="D146" s="155" t="s">
        <v>38</v>
      </c>
      <c r="E146" s="156" t="s">
        <v>256</v>
      </c>
      <c r="F146" s="155" t="s">
        <v>257</v>
      </c>
      <c r="G146" s="155" t="s">
        <v>40</v>
      </c>
      <c r="H146" s="157">
        <v>21101</v>
      </c>
      <c r="I146" s="158" t="s">
        <v>46</v>
      </c>
      <c r="J146" s="17" t="str">
        <f>_xlfn.XLOOKUP(K146,XXI___INV_Catalogo_de_Articulo_!B:B,XXI___INV_Catalogo_de_Articulo_!A:A,"NO ENCONTRADO",FALSE)</f>
        <v>21100081-0010</v>
      </c>
      <c r="K146" s="151" t="s">
        <v>234</v>
      </c>
      <c r="L146" s="8" t="s">
        <v>16491</v>
      </c>
      <c r="M146" s="8" t="s">
        <v>16491</v>
      </c>
      <c r="N146" s="152" t="str">
        <f>_xlfn.XLOOKUP('2026 -1'!J146,XXI___INV_Catalogo_de_Articulo_!A:A,XXI___INV_Catalogo_de_Articulo_!C:C,"NO ENCONTRADO",FALSE)</f>
        <v>BLOC</v>
      </c>
      <c r="O146" s="6">
        <v>2</v>
      </c>
      <c r="P146" s="162">
        <v>58.027200000000001</v>
      </c>
      <c r="Q146" s="154" t="s">
        <v>47</v>
      </c>
      <c r="R146" s="162">
        <f t="shared" si="4"/>
        <v>116.0544</v>
      </c>
      <c r="S146" s="162">
        <v>0</v>
      </c>
      <c r="T146" s="162">
        <v>0</v>
      </c>
      <c r="U146" s="162">
        <v>116.0544</v>
      </c>
      <c r="V146" s="162">
        <v>0</v>
      </c>
      <c r="W146" s="162">
        <v>0</v>
      </c>
      <c r="X146" s="162">
        <v>0</v>
      </c>
      <c r="Y146" s="162">
        <v>0</v>
      </c>
      <c r="Z146" s="162">
        <v>0</v>
      </c>
      <c r="AA146" s="162">
        <v>0</v>
      </c>
      <c r="AB146" s="162">
        <v>0</v>
      </c>
      <c r="AC146" s="162">
        <v>0</v>
      </c>
      <c r="AD146" s="162">
        <v>0</v>
      </c>
    </row>
    <row r="147" spans="1:30" ht="12" customHeight="1" x14ac:dyDescent="0.25">
      <c r="A147" s="128" t="s">
        <v>36</v>
      </c>
      <c r="B147" s="15" t="s">
        <v>37</v>
      </c>
      <c r="C147" s="15" t="s">
        <v>37</v>
      </c>
      <c r="D147" s="155" t="s">
        <v>38</v>
      </c>
      <c r="E147" s="156" t="s">
        <v>256</v>
      </c>
      <c r="F147" s="155" t="s">
        <v>257</v>
      </c>
      <c r="G147" s="155" t="s">
        <v>40</v>
      </c>
      <c r="H147" s="157">
        <v>21101</v>
      </c>
      <c r="I147" s="158" t="s">
        <v>46</v>
      </c>
      <c r="J147" s="17" t="str">
        <f>_xlfn.XLOOKUP(K147,XXI___INV_Catalogo_de_Articulo_!B:B,XXI___INV_Catalogo_de_Articulo_!A:A,"NO ENCONTRADO",FALSE)</f>
        <v>21100081-0009</v>
      </c>
      <c r="K147" s="237" t="s">
        <v>258</v>
      </c>
      <c r="L147" s="8" t="s">
        <v>16491</v>
      </c>
      <c r="M147" s="8" t="s">
        <v>16491</v>
      </c>
      <c r="N147" s="152" t="str">
        <f>_xlfn.XLOOKUP('2026 -1'!J147,XXI___INV_Catalogo_de_Articulo_!A:A,XXI___INV_Catalogo_de_Articulo_!C:C,"NO ENCONTRADO",FALSE)</f>
        <v>BLOC</v>
      </c>
      <c r="O147" s="6">
        <v>2</v>
      </c>
      <c r="P147" s="162">
        <v>36.463878000000001</v>
      </c>
      <c r="Q147" s="154" t="s">
        <v>47</v>
      </c>
      <c r="R147" s="162">
        <f t="shared" si="4"/>
        <v>72.927756000000002</v>
      </c>
      <c r="S147" s="162">
        <v>0</v>
      </c>
      <c r="T147" s="162">
        <v>0</v>
      </c>
      <c r="U147" s="162">
        <v>0</v>
      </c>
      <c r="V147" s="162">
        <v>0</v>
      </c>
      <c r="W147" s="162">
        <v>0</v>
      </c>
      <c r="X147" s="162">
        <v>0</v>
      </c>
      <c r="Y147" s="162">
        <v>0</v>
      </c>
      <c r="Z147" s="162">
        <v>72.927756000000002</v>
      </c>
      <c r="AA147" s="162">
        <v>0</v>
      </c>
      <c r="AB147" s="162">
        <v>0</v>
      </c>
      <c r="AC147" s="162">
        <v>0</v>
      </c>
      <c r="AD147" s="162">
        <v>0</v>
      </c>
    </row>
    <row r="148" spans="1:30" ht="12" customHeight="1" x14ac:dyDescent="0.25">
      <c r="A148" s="128" t="s">
        <v>36</v>
      </c>
      <c r="B148" s="15" t="s">
        <v>37</v>
      </c>
      <c r="C148" s="15" t="s">
        <v>37</v>
      </c>
      <c r="D148" s="155" t="s">
        <v>38</v>
      </c>
      <c r="E148" s="156" t="s">
        <v>256</v>
      </c>
      <c r="F148" s="155" t="s">
        <v>257</v>
      </c>
      <c r="G148" s="155" t="s">
        <v>40</v>
      </c>
      <c r="H148" s="157">
        <v>21101</v>
      </c>
      <c r="I148" s="158" t="s">
        <v>46</v>
      </c>
      <c r="J148" s="17" t="str">
        <f>_xlfn.XLOOKUP(K148,XXI___INV_Catalogo_de_Articulo_!B:B,XXI___INV_Catalogo_de_Articulo_!A:A,"NO ENCONTRADO",FALSE)</f>
        <v>21100041-0033</v>
      </c>
      <c r="K148" s="237" t="s">
        <v>259</v>
      </c>
      <c r="L148" s="8" t="s">
        <v>16491</v>
      </c>
      <c r="M148" s="8" t="s">
        <v>16491</v>
      </c>
      <c r="N148" s="152" t="str">
        <f>_xlfn.XLOOKUP('2026 -1'!J148,XXI___INV_Catalogo_de_Articulo_!A:A,XXI___INV_Catalogo_de_Articulo_!C:C,"NO ENCONTRADO",FALSE)</f>
        <v>BLOC</v>
      </c>
      <c r="O148" s="6">
        <v>4</v>
      </c>
      <c r="P148" s="162">
        <v>11.729784</v>
      </c>
      <c r="Q148" s="154" t="s">
        <v>47</v>
      </c>
      <c r="R148" s="162">
        <f t="shared" si="4"/>
        <v>46.919136000000002</v>
      </c>
      <c r="S148" s="162">
        <v>0</v>
      </c>
      <c r="T148" s="162">
        <v>23.459568000000001</v>
      </c>
      <c r="U148" s="162">
        <v>0</v>
      </c>
      <c r="V148" s="162">
        <v>0</v>
      </c>
      <c r="W148" s="162">
        <v>0</v>
      </c>
      <c r="X148" s="162">
        <v>0</v>
      </c>
      <c r="Y148" s="162">
        <v>0</v>
      </c>
      <c r="Z148" s="162">
        <v>23.459568000000001</v>
      </c>
      <c r="AA148" s="162">
        <v>0</v>
      </c>
      <c r="AB148" s="162">
        <v>0</v>
      </c>
      <c r="AC148" s="162">
        <v>0</v>
      </c>
      <c r="AD148" s="162">
        <v>0</v>
      </c>
    </row>
    <row r="149" spans="1:30" ht="12" customHeight="1" x14ac:dyDescent="0.25">
      <c r="A149" s="128" t="s">
        <v>36</v>
      </c>
      <c r="B149" s="15" t="s">
        <v>37</v>
      </c>
      <c r="C149" s="15" t="s">
        <v>37</v>
      </c>
      <c r="D149" s="155" t="s">
        <v>38</v>
      </c>
      <c r="E149" s="156" t="s">
        <v>256</v>
      </c>
      <c r="F149" s="155" t="s">
        <v>257</v>
      </c>
      <c r="G149" s="155" t="s">
        <v>40</v>
      </c>
      <c r="H149" s="157">
        <v>21101</v>
      </c>
      <c r="I149" s="158" t="s">
        <v>46</v>
      </c>
      <c r="J149" s="17" t="str">
        <f>_xlfn.XLOOKUP(K149,XXI___INV_Catalogo_de_Articulo_!B:B,XXI___INV_Catalogo_de_Articulo_!A:A,"NO ENCONTRADO",FALSE)</f>
        <v>21100041-0032</v>
      </c>
      <c r="K149" s="151" t="s">
        <v>190</v>
      </c>
      <c r="L149" s="8" t="s">
        <v>16491</v>
      </c>
      <c r="M149" s="8" t="s">
        <v>16491</v>
      </c>
      <c r="N149" s="152" t="str">
        <f>_xlfn.XLOOKUP('2026 -1'!J149,XXI___INV_Catalogo_de_Articulo_!A:A,XXI___INV_Catalogo_de_Articulo_!C:C,"NO ENCONTRADO",FALSE)</f>
        <v>BLOC</v>
      </c>
      <c r="O149" s="6">
        <v>2</v>
      </c>
      <c r="P149" s="162">
        <v>17.687934000000002</v>
      </c>
      <c r="Q149" s="154" t="s">
        <v>47</v>
      </c>
      <c r="R149" s="162">
        <f t="shared" si="4"/>
        <v>35.375868000000004</v>
      </c>
      <c r="S149" s="162">
        <v>0</v>
      </c>
      <c r="T149" s="162">
        <v>17.687934000000002</v>
      </c>
      <c r="U149" s="162">
        <v>0</v>
      </c>
      <c r="V149" s="162">
        <v>0</v>
      </c>
      <c r="W149" s="162">
        <v>0</v>
      </c>
      <c r="X149" s="162">
        <v>0</v>
      </c>
      <c r="Y149" s="162">
        <v>0</v>
      </c>
      <c r="Z149" s="162">
        <v>0</v>
      </c>
      <c r="AA149" s="162">
        <v>0</v>
      </c>
      <c r="AB149" s="162">
        <v>0</v>
      </c>
      <c r="AC149" s="162">
        <v>17.687934000000002</v>
      </c>
      <c r="AD149" s="162">
        <v>0</v>
      </c>
    </row>
    <row r="150" spans="1:30" ht="12" customHeight="1" x14ac:dyDescent="0.25">
      <c r="A150" s="128" t="s">
        <v>36</v>
      </c>
      <c r="B150" s="15" t="s">
        <v>37</v>
      </c>
      <c r="C150" s="15" t="s">
        <v>37</v>
      </c>
      <c r="D150" s="155" t="s">
        <v>38</v>
      </c>
      <c r="E150" s="156" t="s">
        <v>256</v>
      </c>
      <c r="F150" s="155" t="s">
        <v>257</v>
      </c>
      <c r="G150" s="155" t="s">
        <v>40</v>
      </c>
      <c r="H150" s="157">
        <v>21101</v>
      </c>
      <c r="I150" s="158" t="s">
        <v>46</v>
      </c>
      <c r="J150" s="17" t="str">
        <f>_xlfn.XLOOKUP(K150,XXI___INV_Catalogo_de_Articulo_!B:B,XXI___INV_Catalogo_de_Articulo_!A:A,"NO ENCONTRADO",FALSE)</f>
        <v>21100013-0005</v>
      </c>
      <c r="K150" s="151" t="s">
        <v>16256</v>
      </c>
      <c r="L150" s="8" t="s">
        <v>16491</v>
      </c>
      <c r="M150" s="8" t="s">
        <v>16491</v>
      </c>
      <c r="N150" s="152" t="str">
        <f>_xlfn.XLOOKUP('2026 -1'!J150,XXI___INV_Catalogo_de_Articulo_!A:A,XXI___INV_Catalogo_de_Articulo_!C:C,"NO ENCONTRADO",FALSE)</f>
        <v>Pieza</v>
      </c>
      <c r="O150" s="6">
        <v>10</v>
      </c>
      <c r="P150" s="162">
        <v>48.017508000000007</v>
      </c>
      <c r="Q150" s="154" t="s">
        <v>47</v>
      </c>
      <c r="R150" s="162">
        <f t="shared" si="4"/>
        <v>480.17508000000009</v>
      </c>
      <c r="S150" s="162">
        <v>0</v>
      </c>
      <c r="T150" s="162">
        <v>0</v>
      </c>
      <c r="U150" s="162">
        <v>0</v>
      </c>
      <c r="V150" s="162">
        <v>0</v>
      </c>
      <c r="W150" s="162">
        <v>240.08754000000005</v>
      </c>
      <c r="X150" s="162">
        <v>0</v>
      </c>
      <c r="Y150" s="162">
        <v>0</v>
      </c>
      <c r="Z150" s="162">
        <v>0</v>
      </c>
      <c r="AA150" s="162">
        <v>0</v>
      </c>
      <c r="AB150" s="162">
        <v>0</v>
      </c>
      <c r="AC150" s="162">
        <v>240.08754000000005</v>
      </c>
      <c r="AD150" s="162">
        <v>0</v>
      </c>
    </row>
    <row r="151" spans="1:30" ht="12" customHeight="1" x14ac:dyDescent="0.25">
      <c r="A151" s="128" t="s">
        <v>36</v>
      </c>
      <c r="B151" s="15" t="s">
        <v>37</v>
      </c>
      <c r="C151" s="15" t="s">
        <v>37</v>
      </c>
      <c r="D151" s="155" t="s">
        <v>38</v>
      </c>
      <c r="E151" s="156" t="s">
        <v>256</v>
      </c>
      <c r="F151" s="155" t="s">
        <v>257</v>
      </c>
      <c r="G151" s="155" t="s">
        <v>40</v>
      </c>
      <c r="H151" s="157">
        <v>21101</v>
      </c>
      <c r="I151" s="158" t="s">
        <v>46</v>
      </c>
      <c r="J151" s="17" t="str">
        <f>_xlfn.XLOOKUP(K151,XXI___INV_Catalogo_de_Articulo_!B:B,XXI___INV_Catalogo_de_Articulo_!A:A,"NO ENCONTRADO",FALSE)</f>
        <v>21100013-0006</v>
      </c>
      <c r="K151" s="151" t="s">
        <v>16257</v>
      </c>
      <c r="L151" s="8" t="s">
        <v>16491</v>
      </c>
      <c r="M151" s="8" t="s">
        <v>16491</v>
      </c>
      <c r="N151" s="152" t="str">
        <f>_xlfn.XLOOKUP('2026 -1'!J151,XXI___INV_Catalogo_de_Articulo_!A:A,XXI___INV_Catalogo_de_Articulo_!C:C,"NO ENCONTRADO",FALSE)</f>
        <v>Pieza</v>
      </c>
      <c r="O151" s="6">
        <v>10</v>
      </c>
      <c r="P151" s="162">
        <v>45.737867999999999</v>
      </c>
      <c r="Q151" s="154" t="s">
        <v>47</v>
      </c>
      <c r="R151" s="162">
        <f t="shared" si="4"/>
        <v>457.37867999999997</v>
      </c>
      <c r="S151" s="162">
        <v>0</v>
      </c>
      <c r="T151" s="162">
        <v>228.68933999999999</v>
      </c>
      <c r="U151" s="162">
        <v>0</v>
      </c>
      <c r="V151" s="162">
        <v>0</v>
      </c>
      <c r="W151" s="162">
        <v>0</v>
      </c>
      <c r="X151" s="162">
        <v>0</v>
      </c>
      <c r="Y151" s="162">
        <v>0</v>
      </c>
      <c r="Z151" s="162">
        <v>228.68933999999999</v>
      </c>
      <c r="AA151" s="162">
        <v>0</v>
      </c>
      <c r="AB151" s="162">
        <v>0</v>
      </c>
      <c r="AC151" s="162">
        <v>0</v>
      </c>
      <c r="AD151" s="162">
        <v>0</v>
      </c>
    </row>
    <row r="152" spans="1:30" ht="12" customHeight="1" x14ac:dyDescent="0.25">
      <c r="A152" s="128" t="s">
        <v>36</v>
      </c>
      <c r="B152" s="15" t="s">
        <v>37</v>
      </c>
      <c r="C152" s="15" t="s">
        <v>37</v>
      </c>
      <c r="D152" s="155" t="s">
        <v>38</v>
      </c>
      <c r="E152" s="156" t="s">
        <v>256</v>
      </c>
      <c r="F152" s="155" t="s">
        <v>257</v>
      </c>
      <c r="G152" s="155" t="s">
        <v>40</v>
      </c>
      <c r="H152" s="157">
        <v>21101</v>
      </c>
      <c r="I152" s="158" t="s">
        <v>46</v>
      </c>
      <c r="J152" s="17" t="str">
        <f>_xlfn.XLOOKUP(K152,XXI___INV_Catalogo_de_Articulo_!B:B,XXI___INV_Catalogo_de_Articulo_!A:A,"NO ENCONTRADO",FALSE)</f>
        <v>21100053-0003</v>
      </c>
      <c r="K152" s="151" t="s">
        <v>16276</v>
      </c>
      <c r="L152" s="8" t="s">
        <v>16491</v>
      </c>
      <c r="M152" s="8" t="s">
        <v>16491</v>
      </c>
      <c r="N152" s="152" t="str">
        <f>_xlfn.XLOOKUP('2026 -1'!J152,XXI___INV_Catalogo_de_Articulo_!A:A,XXI___INV_Catalogo_de_Articulo_!C:C,"NO ENCONTRADO",FALSE)</f>
        <v>Pieza</v>
      </c>
      <c r="O152" s="6">
        <v>5</v>
      </c>
      <c r="P152" s="162">
        <v>28.143191999999999</v>
      </c>
      <c r="Q152" s="154" t="s">
        <v>47</v>
      </c>
      <c r="R152" s="162">
        <f t="shared" si="4"/>
        <v>256.10304719999999</v>
      </c>
      <c r="S152" s="162">
        <v>0</v>
      </c>
      <c r="T152" s="162">
        <v>0</v>
      </c>
      <c r="U152" s="162">
        <v>0</v>
      </c>
      <c r="V152" s="162">
        <v>0</v>
      </c>
      <c r="W152" s="162">
        <v>115.38708719999998</v>
      </c>
      <c r="X152" s="162">
        <v>0</v>
      </c>
      <c r="Y152" s="162">
        <v>0</v>
      </c>
      <c r="Z152" s="162">
        <v>140.71596</v>
      </c>
      <c r="AA152" s="162">
        <v>0</v>
      </c>
      <c r="AB152" s="162">
        <v>0</v>
      </c>
      <c r="AC152" s="162">
        <v>0</v>
      </c>
      <c r="AD152" s="162">
        <v>0</v>
      </c>
    </row>
    <row r="153" spans="1:30" ht="12" customHeight="1" x14ac:dyDescent="0.25">
      <c r="A153" s="128" t="s">
        <v>36</v>
      </c>
      <c r="B153" s="15" t="s">
        <v>37</v>
      </c>
      <c r="C153" s="15" t="s">
        <v>37</v>
      </c>
      <c r="D153" s="155" t="s">
        <v>38</v>
      </c>
      <c r="E153" s="156" t="s">
        <v>256</v>
      </c>
      <c r="F153" s="155" t="s">
        <v>257</v>
      </c>
      <c r="G153" s="155" t="s">
        <v>40</v>
      </c>
      <c r="H153" s="157">
        <v>21101</v>
      </c>
      <c r="I153" s="158" t="s">
        <v>46</v>
      </c>
      <c r="J153" s="17" t="str">
        <f>_xlfn.XLOOKUP(K153,XXI___INV_Catalogo_de_Articulo_!B:B,XXI___INV_Catalogo_de_Articulo_!A:A,"NO ENCONTRADO",FALSE)</f>
        <v>21100017-0003</v>
      </c>
      <c r="K153" s="151" t="s">
        <v>49</v>
      </c>
      <c r="L153" s="8" t="s">
        <v>16491</v>
      </c>
      <c r="M153" s="8" t="s">
        <v>16491</v>
      </c>
      <c r="N153" s="152" t="str">
        <f>_xlfn.XLOOKUP('2026 -1'!J153,XXI___INV_Catalogo_de_Articulo_!A:A,XXI___INV_Catalogo_de_Articulo_!C:C,"NO ENCONTRADO",FALSE)</f>
        <v>Pieza</v>
      </c>
      <c r="O153" s="6">
        <v>2</v>
      </c>
      <c r="P153" s="162">
        <v>132.612876</v>
      </c>
      <c r="Q153" s="154" t="s">
        <v>47</v>
      </c>
      <c r="R153" s="162">
        <f t="shared" si="4"/>
        <v>265.225752</v>
      </c>
      <c r="S153" s="162">
        <v>0</v>
      </c>
      <c r="T153" s="162">
        <v>0</v>
      </c>
      <c r="U153" s="162">
        <v>0</v>
      </c>
      <c r="V153" s="162">
        <v>0</v>
      </c>
      <c r="W153" s="162">
        <v>0</v>
      </c>
      <c r="X153" s="162">
        <v>0</v>
      </c>
      <c r="Y153" s="162">
        <v>0</v>
      </c>
      <c r="Z153" s="162">
        <v>0</v>
      </c>
      <c r="AA153" s="162">
        <v>0</v>
      </c>
      <c r="AB153" s="162">
        <v>0</v>
      </c>
      <c r="AC153" s="162">
        <v>265.225752</v>
      </c>
      <c r="AD153" s="162">
        <v>0</v>
      </c>
    </row>
    <row r="154" spans="1:30" ht="12" customHeight="1" x14ac:dyDescent="0.25">
      <c r="A154" s="128" t="s">
        <v>36</v>
      </c>
      <c r="B154" s="15" t="s">
        <v>37</v>
      </c>
      <c r="C154" s="15" t="s">
        <v>37</v>
      </c>
      <c r="D154" s="155" t="s">
        <v>38</v>
      </c>
      <c r="E154" s="156" t="s">
        <v>256</v>
      </c>
      <c r="F154" s="155" t="s">
        <v>257</v>
      </c>
      <c r="G154" s="155" t="s">
        <v>40</v>
      </c>
      <c r="H154" s="157">
        <v>21101</v>
      </c>
      <c r="I154" s="158" t="s">
        <v>46</v>
      </c>
      <c r="J154" s="17" t="str">
        <f>_xlfn.XLOOKUP(K154,XXI___INV_Catalogo_de_Articulo_!B:B,XXI___INV_Catalogo_de_Articulo_!A:A,"NO ENCONTRADO",FALSE)</f>
        <v>21101001-0294</v>
      </c>
      <c r="K154" s="151" t="s">
        <v>48</v>
      </c>
      <c r="L154" s="8" t="s">
        <v>16491</v>
      </c>
      <c r="M154" s="8" t="s">
        <v>16491</v>
      </c>
      <c r="N154" s="152" t="str">
        <f>_xlfn.XLOOKUP('2026 -1'!J154,XXI___INV_Catalogo_de_Articulo_!A:A,XXI___INV_Catalogo_de_Articulo_!C:C,"NO ENCONTRADO",FALSE)</f>
        <v>Pieza</v>
      </c>
      <c r="O154" s="6">
        <v>2</v>
      </c>
      <c r="P154" s="162">
        <v>74.865449999999996</v>
      </c>
      <c r="Q154" s="154" t="s">
        <v>47</v>
      </c>
      <c r="R154" s="162">
        <f t="shared" si="4"/>
        <v>149.73089999999999</v>
      </c>
      <c r="S154" s="162">
        <v>0</v>
      </c>
      <c r="T154" s="162">
        <v>0</v>
      </c>
      <c r="U154" s="162">
        <v>0</v>
      </c>
      <c r="V154" s="162">
        <v>0</v>
      </c>
      <c r="W154" s="162">
        <v>0</v>
      </c>
      <c r="X154" s="162">
        <v>0</v>
      </c>
      <c r="Y154" s="162">
        <v>0</v>
      </c>
      <c r="Z154" s="162">
        <v>0</v>
      </c>
      <c r="AA154" s="162">
        <v>0</v>
      </c>
      <c r="AB154" s="162">
        <v>0</v>
      </c>
      <c r="AC154" s="162">
        <v>149.73089999999999</v>
      </c>
      <c r="AD154" s="162">
        <v>0</v>
      </c>
    </row>
    <row r="155" spans="1:30" ht="12" customHeight="1" x14ac:dyDescent="0.25">
      <c r="A155" s="128" t="s">
        <v>36</v>
      </c>
      <c r="B155" s="15" t="s">
        <v>37</v>
      </c>
      <c r="C155" s="15" t="s">
        <v>37</v>
      </c>
      <c r="D155" s="155" t="s">
        <v>38</v>
      </c>
      <c r="E155" s="156" t="s">
        <v>256</v>
      </c>
      <c r="F155" s="155" t="s">
        <v>257</v>
      </c>
      <c r="G155" s="155" t="s">
        <v>40</v>
      </c>
      <c r="H155" s="157">
        <v>21101</v>
      </c>
      <c r="I155" s="158" t="s">
        <v>46</v>
      </c>
      <c r="J155" s="17" t="str">
        <f>_xlfn.XLOOKUP(K155,XXI___INV_Catalogo_de_Articulo_!B:B,XXI___INV_Catalogo_de_Articulo_!A:A,"NO ENCONTRADO",FALSE)</f>
        <v>21100033-0006</v>
      </c>
      <c r="K155" s="151" t="s">
        <v>54</v>
      </c>
      <c r="L155" s="8" t="s">
        <v>16491</v>
      </c>
      <c r="M155" s="8" t="s">
        <v>16491</v>
      </c>
      <c r="N155" s="152" t="str">
        <f>_xlfn.XLOOKUP('2026 -1'!J155,XXI___INV_Catalogo_de_Articulo_!A:A,XXI___INV_Catalogo_de_Articulo_!C:C,"NO ENCONTRADO",FALSE)</f>
        <v>Pieza</v>
      </c>
      <c r="O155" s="6">
        <v>1</v>
      </c>
      <c r="P155" s="162">
        <v>85.673016000000004</v>
      </c>
      <c r="Q155" s="154" t="s">
        <v>47</v>
      </c>
      <c r="R155" s="162">
        <f t="shared" si="4"/>
        <v>85.673016000000004</v>
      </c>
      <c r="S155" s="162">
        <v>0</v>
      </c>
      <c r="T155" s="162">
        <v>0</v>
      </c>
      <c r="U155" s="162">
        <v>0</v>
      </c>
      <c r="V155" s="162">
        <v>0</v>
      </c>
      <c r="W155" s="162">
        <v>85.673016000000004</v>
      </c>
      <c r="X155" s="162">
        <v>0</v>
      </c>
      <c r="Y155" s="162">
        <v>0</v>
      </c>
      <c r="Z155" s="162">
        <v>0</v>
      </c>
      <c r="AA155" s="162">
        <v>0</v>
      </c>
      <c r="AB155" s="162">
        <v>0</v>
      </c>
      <c r="AC155" s="162">
        <v>0</v>
      </c>
      <c r="AD155" s="162">
        <v>0</v>
      </c>
    </row>
    <row r="156" spans="1:30" ht="12" customHeight="1" x14ac:dyDescent="0.25">
      <c r="A156" s="128" t="s">
        <v>36</v>
      </c>
      <c r="B156" s="15" t="s">
        <v>37</v>
      </c>
      <c r="C156" s="15" t="s">
        <v>37</v>
      </c>
      <c r="D156" s="155" t="s">
        <v>38</v>
      </c>
      <c r="E156" s="156" t="s">
        <v>256</v>
      </c>
      <c r="F156" s="155" t="s">
        <v>257</v>
      </c>
      <c r="G156" s="155" t="s">
        <v>40</v>
      </c>
      <c r="H156" s="157">
        <v>21101</v>
      </c>
      <c r="I156" s="158" t="s">
        <v>46</v>
      </c>
      <c r="J156" s="17" t="str">
        <f>_xlfn.XLOOKUP(K156,XXI___INV_Catalogo_de_Articulo_!B:B,XXI___INV_Catalogo_de_Articulo_!A:A,"NO ENCONTRADO",FALSE)</f>
        <v>21100033-0007</v>
      </c>
      <c r="K156" s="151" t="s">
        <v>55</v>
      </c>
      <c r="L156" s="8" t="s">
        <v>16491</v>
      </c>
      <c r="M156" s="8" t="s">
        <v>16491</v>
      </c>
      <c r="N156" s="152" t="str">
        <f>_xlfn.XLOOKUP('2026 -1'!J156,XXI___INV_Catalogo_de_Articulo_!A:A,XXI___INV_Catalogo_de_Articulo_!C:C,"NO ENCONTRADO",FALSE)</f>
        <v>Pieza</v>
      </c>
      <c r="O156" s="6">
        <v>1</v>
      </c>
      <c r="P156" s="162">
        <v>23.718617999999999</v>
      </c>
      <c r="Q156" s="154" t="s">
        <v>47</v>
      </c>
      <c r="R156" s="162">
        <f t="shared" si="4"/>
        <v>23.718617999999999</v>
      </c>
      <c r="S156" s="162">
        <v>0</v>
      </c>
      <c r="T156" s="162">
        <v>0</v>
      </c>
      <c r="U156" s="162">
        <v>0</v>
      </c>
      <c r="V156" s="162">
        <v>0</v>
      </c>
      <c r="W156" s="162">
        <v>23.718617999999999</v>
      </c>
      <c r="X156" s="162">
        <v>0</v>
      </c>
      <c r="Y156" s="162">
        <v>0</v>
      </c>
      <c r="Z156" s="162">
        <v>0</v>
      </c>
      <c r="AA156" s="162">
        <v>0</v>
      </c>
      <c r="AB156" s="162">
        <v>0</v>
      </c>
      <c r="AC156" s="162">
        <v>0</v>
      </c>
      <c r="AD156" s="162">
        <v>0</v>
      </c>
    </row>
    <row r="157" spans="1:30" ht="12" customHeight="1" x14ac:dyDescent="0.25">
      <c r="A157" s="128" t="s">
        <v>36</v>
      </c>
      <c r="B157" s="15" t="s">
        <v>37</v>
      </c>
      <c r="C157" s="15" t="s">
        <v>37</v>
      </c>
      <c r="D157" s="155" t="s">
        <v>38</v>
      </c>
      <c r="E157" s="156" t="s">
        <v>256</v>
      </c>
      <c r="F157" s="155" t="s">
        <v>257</v>
      </c>
      <c r="G157" s="155" t="s">
        <v>40</v>
      </c>
      <c r="H157" s="157">
        <v>21101</v>
      </c>
      <c r="I157" s="238" t="s">
        <v>46</v>
      </c>
      <c r="J157" s="17" t="str">
        <f>_xlfn.XLOOKUP(K157,XXI___INV_Catalogo_de_Articulo_!B:B,XXI___INV_Catalogo_de_Articulo_!A:A,"NO ENCONTRADO",FALSE)</f>
        <v>21101001-0166</v>
      </c>
      <c r="K157" s="151" t="s">
        <v>56</v>
      </c>
      <c r="L157" s="8" t="s">
        <v>16491</v>
      </c>
      <c r="M157" s="8" t="s">
        <v>16491</v>
      </c>
      <c r="N157" s="152" t="str">
        <f>_xlfn.XLOOKUP('2026 -1'!J157,XXI___INV_Catalogo_de_Articulo_!A:A,XXI___INV_Catalogo_de_Articulo_!C:C,"NO ENCONTRADO",FALSE)</f>
        <v>Pieza</v>
      </c>
      <c r="O157" s="6">
        <v>4</v>
      </c>
      <c r="P157" s="162">
        <v>28.39188</v>
      </c>
      <c r="Q157" s="154" t="s">
        <v>47</v>
      </c>
      <c r="R157" s="162">
        <f t="shared" si="4"/>
        <v>113.56752</v>
      </c>
      <c r="S157" s="162">
        <v>0</v>
      </c>
      <c r="T157" s="162">
        <v>56.783760000000001</v>
      </c>
      <c r="U157" s="162">
        <v>0</v>
      </c>
      <c r="V157" s="162">
        <v>0</v>
      </c>
      <c r="W157" s="162">
        <v>0</v>
      </c>
      <c r="X157" s="162">
        <v>0</v>
      </c>
      <c r="Y157" s="162">
        <v>0</v>
      </c>
      <c r="Z157" s="162">
        <v>0</v>
      </c>
      <c r="AA157" s="162">
        <v>0</v>
      </c>
      <c r="AB157" s="162">
        <v>0</v>
      </c>
      <c r="AC157" s="162">
        <v>56.783760000000001</v>
      </c>
      <c r="AD157" s="162">
        <v>0</v>
      </c>
    </row>
    <row r="158" spans="1:30" ht="12" customHeight="1" x14ac:dyDescent="0.25">
      <c r="A158" s="128" t="s">
        <v>36</v>
      </c>
      <c r="B158" s="15" t="s">
        <v>37</v>
      </c>
      <c r="C158" s="15" t="s">
        <v>37</v>
      </c>
      <c r="D158" s="155" t="s">
        <v>38</v>
      </c>
      <c r="E158" s="156" t="s">
        <v>256</v>
      </c>
      <c r="F158" s="155" t="s">
        <v>257</v>
      </c>
      <c r="G158" s="155" t="s">
        <v>40</v>
      </c>
      <c r="H158" s="157">
        <v>21101</v>
      </c>
      <c r="I158" s="158" t="s">
        <v>46</v>
      </c>
      <c r="J158" s="17" t="str">
        <f>_xlfn.XLOOKUP(K158,XXI___INV_Catalogo_de_Articulo_!B:B,XXI___INV_Catalogo_de_Articulo_!A:A,"NO ENCONTRADO",FALSE)</f>
        <v>21100025-0009</v>
      </c>
      <c r="K158" s="151" t="s">
        <v>232</v>
      </c>
      <c r="L158" s="8" t="s">
        <v>16491</v>
      </c>
      <c r="M158" s="8" t="s">
        <v>16491</v>
      </c>
      <c r="N158" s="152" t="str">
        <f>_xlfn.XLOOKUP('2026 -1'!J158,XXI___INV_Catalogo_de_Articulo_!A:A,XXI___INV_Catalogo_de_Articulo_!C:C,"NO ENCONTRADO",FALSE)</f>
        <v>Pieza</v>
      </c>
      <c r="O158" s="6">
        <v>2</v>
      </c>
      <c r="P158" s="162">
        <v>133.79414400000002</v>
      </c>
      <c r="Q158" s="154" t="s">
        <v>47</v>
      </c>
      <c r="R158" s="162">
        <f t="shared" si="4"/>
        <v>267.58828800000003</v>
      </c>
      <c r="S158" s="162">
        <v>0</v>
      </c>
      <c r="T158" s="162">
        <v>0</v>
      </c>
      <c r="U158" s="162">
        <v>0</v>
      </c>
      <c r="V158" s="162">
        <v>0</v>
      </c>
      <c r="W158" s="162">
        <v>0</v>
      </c>
      <c r="X158" s="162">
        <v>0</v>
      </c>
      <c r="Y158" s="162">
        <v>0</v>
      </c>
      <c r="Z158" s="162">
        <v>267.58828800000003</v>
      </c>
      <c r="AA158" s="162">
        <v>0</v>
      </c>
      <c r="AB158" s="162">
        <v>0</v>
      </c>
      <c r="AC158" s="162">
        <v>0</v>
      </c>
      <c r="AD158" s="162">
        <v>0</v>
      </c>
    </row>
    <row r="159" spans="1:30" ht="12" customHeight="1" x14ac:dyDescent="0.25">
      <c r="A159" s="128" t="s">
        <v>36</v>
      </c>
      <c r="B159" s="15" t="s">
        <v>37</v>
      </c>
      <c r="C159" s="15" t="s">
        <v>37</v>
      </c>
      <c r="D159" s="155" t="s">
        <v>38</v>
      </c>
      <c r="E159" s="156" t="s">
        <v>256</v>
      </c>
      <c r="F159" s="155" t="s">
        <v>257</v>
      </c>
      <c r="G159" s="155" t="s">
        <v>40</v>
      </c>
      <c r="H159" s="157">
        <v>21101</v>
      </c>
      <c r="I159" s="158" t="s">
        <v>46</v>
      </c>
      <c r="J159" s="17" t="str">
        <f>_xlfn.XLOOKUP(K159,XXI___INV_Catalogo_de_Articulo_!B:B,XXI___INV_Catalogo_de_Articulo_!A:A,"NO ENCONTRADO",FALSE)</f>
        <v>21100044-0002</v>
      </c>
      <c r="K159" s="151" t="s">
        <v>195</v>
      </c>
      <c r="L159" s="8" t="s">
        <v>16491</v>
      </c>
      <c r="M159" s="8" t="s">
        <v>16491</v>
      </c>
      <c r="N159" s="152" t="str">
        <f>_xlfn.XLOOKUP('2026 -1'!J159,XXI___INV_Catalogo_de_Articulo_!A:A,XXI___INV_Catalogo_de_Articulo_!C:C,"NO ENCONTRADO",FALSE)</f>
        <v>Pieza</v>
      </c>
      <c r="O159" s="6">
        <v>1</v>
      </c>
      <c r="P159" s="162">
        <v>162.22747200000001</v>
      </c>
      <c r="Q159" s="154" t="s">
        <v>47</v>
      </c>
      <c r="R159" s="162">
        <f t="shared" si="4"/>
        <v>162.22747200000001</v>
      </c>
      <c r="S159" s="162">
        <v>0</v>
      </c>
      <c r="T159" s="162">
        <v>162.22747200000001</v>
      </c>
      <c r="U159" s="162">
        <v>0</v>
      </c>
      <c r="V159" s="162">
        <v>0</v>
      </c>
      <c r="W159" s="162">
        <v>0</v>
      </c>
      <c r="X159" s="162">
        <v>0</v>
      </c>
      <c r="Y159" s="162">
        <v>0</v>
      </c>
      <c r="Z159" s="162">
        <v>0</v>
      </c>
      <c r="AA159" s="162">
        <v>0</v>
      </c>
      <c r="AB159" s="162">
        <v>0</v>
      </c>
      <c r="AC159" s="162">
        <v>0</v>
      </c>
      <c r="AD159" s="162">
        <v>0</v>
      </c>
    </row>
    <row r="160" spans="1:30" ht="12" customHeight="1" x14ac:dyDescent="0.25">
      <c r="A160" s="128" t="s">
        <v>36</v>
      </c>
      <c r="B160" s="15" t="s">
        <v>37</v>
      </c>
      <c r="C160" s="15" t="s">
        <v>37</v>
      </c>
      <c r="D160" s="155" t="s">
        <v>38</v>
      </c>
      <c r="E160" s="156" t="s">
        <v>256</v>
      </c>
      <c r="F160" s="155" t="s">
        <v>257</v>
      </c>
      <c r="G160" s="155" t="s">
        <v>40</v>
      </c>
      <c r="H160" s="157">
        <v>21101</v>
      </c>
      <c r="I160" s="158" t="s">
        <v>46</v>
      </c>
      <c r="J160" s="17" t="str">
        <f>_xlfn.XLOOKUP(K160,XXI___INV_Catalogo_de_Articulo_!B:B,XXI___INV_Catalogo_de_Articulo_!A:A,"NO ENCONTRADO",FALSE)</f>
        <v>21100081-0039</v>
      </c>
      <c r="K160" s="151" t="s">
        <v>1408</v>
      </c>
      <c r="L160" s="8" t="s">
        <v>16491</v>
      </c>
      <c r="M160" s="8" t="s">
        <v>16491</v>
      </c>
      <c r="N160" s="152" t="str">
        <f>_xlfn.XLOOKUP('2026 -1'!J160,XXI___INV_Catalogo_de_Articulo_!A:A,XXI___INV_Catalogo_de_Articulo_!C:C,"NO ENCONTRADO",FALSE)</f>
        <v>PAQUETE</v>
      </c>
      <c r="O160" s="6">
        <v>2</v>
      </c>
      <c r="P160" s="162">
        <v>324.67254600000001</v>
      </c>
      <c r="Q160" s="154" t="s">
        <v>47</v>
      </c>
      <c r="R160" s="162">
        <f t="shared" si="4"/>
        <v>649.34509200000002</v>
      </c>
      <c r="S160" s="162">
        <v>0</v>
      </c>
      <c r="T160" s="162">
        <v>0</v>
      </c>
      <c r="U160" s="162">
        <v>0</v>
      </c>
      <c r="V160" s="162">
        <v>0</v>
      </c>
      <c r="W160" s="162">
        <v>0</v>
      </c>
      <c r="X160" s="162">
        <v>0</v>
      </c>
      <c r="Y160" s="162">
        <v>0</v>
      </c>
      <c r="Z160" s="162">
        <v>0</v>
      </c>
      <c r="AA160" s="162">
        <v>0</v>
      </c>
      <c r="AB160" s="162">
        <v>0</v>
      </c>
      <c r="AC160" s="162">
        <v>649.34509200000002</v>
      </c>
      <c r="AD160" s="162">
        <v>0</v>
      </c>
    </row>
    <row r="161" spans="1:30" ht="12" customHeight="1" x14ac:dyDescent="0.25">
      <c r="A161" s="128" t="s">
        <v>36</v>
      </c>
      <c r="B161" s="15" t="s">
        <v>37</v>
      </c>
      <c r="C161" s="15" t="s">
        <v>37</v>
      </c>
      <c r="D161" s="155" t="s">
        <v>38</v>
      </c>
      <c r="E161" s="156" t="s">
        <v>256</v>
      </c>
      <c r="F161" s="155" t="s">
        <v>257</v>
      </c>
      <c r="G161" s="155" t="s">
        <v>40</v>
      </c>
      <c r="H161" s="157">
        <v>21101</v>
      </c>
      <c r="I161" s="158" t="s">
        <v>46</v>
      </c>
      <c r="J161" s="17" t="str">
        <f>_xlfn.XLOOKUP(K161,XXI___INV_Catalogo_de_Articulo_!B:B,XXI___INV_Catalogo_de_Articulo_!A:A,"NO ENCONTRADO",FALSE)</f>
        <v>21100065-0001</v>
      </c>
      <c r="K161" s="151" t="s">
        <v>16317</v>
      </c>
      <c r="L161" s="8" t="s">
        <v>16491</v>
      </c>
      <c r="M161" s="8" t="s">
        <v>16491</v>
      </c>
      <c r="N161" s="152" t="str">
        <f>_xlfn.XLOOKUP('2026 -1'!J161,XXI___INV_Catalogo_de_Articulo_!A:A,XXI___INV_Catalogo_de_Articulo_!C:C,"NO ENCONTRADO",FALSE)</f>
        <v>CAJA</v>
      </c>
      <c r="O161" s="6">
        <v>1</v>
      </c>
      <c r="P161" s="162">
        <v>17.439245999999997</v>
      </c>
      <c r="Q161" s="154" t="s">
        <v>47</v>
      </c>
      <c r="R161" s="162">
        <f t="shared" si="4"/>
        <v>17.439245999999997</v>
      </c>
      <c r="S161" s="162">
        <v>0</v>
      </c>
      <c r="T161" s="162">
        <v>17.439245999999997</v>
      </c>
      <c r="U161" s="162">
        <v>0</v>
      </c>
      <c r="V161" s="162">
        <v>0</v>
      </c>
      <c r="W161" s="162">
        <v>0</v>
      </c>
      <c r="X161" s="162">
        <v>0</v>
      </c>
      <c r="Y161" s="162">
        <v>0</v>
      </c>
      <c r="Z161" s="162">
        <v>0</v>
      </c>
      <c r="AA161" s="162">
        <v>0</v>
      </c>
      <c r="AB161" s="162">
        <v>0</v>
      </c>
      <c r="AC161" s="162">
        <v>0</v>
      </c>
      <c r="AD161" s="162">
        <v>0</v>
      </c>
    </row>
    <row r="162" spans="1:30" ht="12" customHeight="1" x14ac:dyDescent="0.25">
      <c r="A162" s="128" t="s">
        <v>36</v>
      </c>
      <c r="B162" s="15" t="s">
        <v>37</v>
      </c>
      <c r="C162" s="15" t="s">
        <v>37</v>
      </c>
      <c r="D162" s="155" t="s">
        <v>38</v>
      </c>
      <c r="E162" s="156" t="s">
        <v>256</v>
      </c>
      <c r="F162" s="155" t="s">
        <v>257</v>
      </c>
      <c r="G162" s="155" t="s">
        <v>40</v>
      </c>
      <c r="H162" s="157">
        <v>21101</v>
      </c>
      <c r="I162" s="158" t="s">
        <v>46</v>
      </c>
      <c r="J162" s="17" t="str">
        <f>_xlfn.XLOOKUP(K162,XXI___INV_Catalogo_de_Articulo_!B:B,XXI___INV_Catalogo_de_Articulo_!A:A,"NO ENCONTRADO",FALSE)</f>
        <v>21100074-0013</v>
      </c>
      <c r="K162" s="151" t="s">
        <v>2293</v>
      </c>
      <c r="L162" s="8" t="s">
        <v>16491</v>
      </c>
      <c r="M162" s="8" t="s">
        <v>16491</v>
      </c>
      <c r="N162" s="152" t="str">
        <f>_xlfn.XLOOKUP('2026 -1'!J162,XXI___INV_Catalogo_de_Articulo_!A:A,XXI___INV_Catalogo_de_Articulo_!C:C,"NO ENCONTRADO",FALSE)</f>
        <v>Pieza</v>
      </c>
      <c r="O162" s="6">
        <v>6</v>
      </c>
      <c r="P162" s="162">
        <v>78.347082</v>
      </c>
      <c r="Q162" s="154" t="s">
        <v>47</v>
      </c>
      <c r="R162" s="162">
        <f t="shared" si="4"/>
        <v>470.082492</v>
      </c>
      <c r="S162" s="162">
        <v>0</v>
      </c>
      <c r="T162" s="162">
        <v>0</v>
      </c>
      <c r="U162" s="162">
        <v>0</v>
      </c>
      <c r="V162" s="162">
        <v>0</v>
      </c>
      <c r="W162" s="162">
        <v>470.082492</v>
      </c>
      <c r="X162" s="162">
        <v>0</v>
      </c>
      <c r="Y162" s="162">
        <v>0</v>
      </c>
      <c r="Z162" s="162">
        <v>0</v>
      </c>
      <c r="AA162" s="162">
        <v>0</v>
      </c>
      <c r="AB162" s="162">
        <v>0</v>
      </c>
      <c r="AC162" s="162">
        <v>0</v>
      </c>
      <c r="AD162" s="162">
        <v>0</v>
      </c>
    </row>
    <row r="163" spans="1:30" ht="12" customHeight="1" x14ac:dyDescent="0.25">
      <c r="A163" s="128" t="s">
        <v>36</v>
      </c>
      <c r="B163" s="15" t="s">
        <v>37</v>
      </c>
      <c r="C163" s="15" t="s">
        <v>37</v>
      </c>
      <c r="D163" s="155" t="s">
        <v>38</v>
      </c>
      <c r="E163" s="156" t="s">
        <v>256</v>
      </c>
      <c r="F163" s="155" t="s">
        <v>257</v>
      </c>
      <c r="G163" s="155" t="s">
        <v>40</v>
      </c>
      <c r="H163" s="157">
        <v>21101</v>
      </c>
      <c r="I163" s="158" t="s">
        <v>46</v>
      </c>
      <c r="J163" s="17" t="str">
        <f>_xlfn.XLOOKUP(K163,XXI___INV_Catalogo_de_Articulo_!B:B,XXI___INV_Catalogo_de_Articulo_!A:A,"NO ENCONTRADO",FALSE)</f>
        <v>21100013-0019</v>
      </c>
      <c r="K163" s="151" t="s">
        <v>199</v>
      </c>
      <c r="L163" s="8" t="s">
        <v>16491</v>
      </c>
      <c r="M163" s="8" t="s">
        <v>16491</v>
      </c>
      <c r="N163" s="152" t="str">
        <f>_xlfn.XLOOKUP('2026 -1'!J163,XXI___INV_Catalogo_de_Articulo_!A:A,XXI___INV_Catalogo_de_Articulo_!C:C,"NO ENCONTRADO",FALSE)</f>
        <v>Pieza</v>
      </c>
      <c r="O163" s="6">
        <v>6</v>
      </c>
      <c r="P163" s="162">
        <v>16.52739</v>
      </c>
      <c r="Q163" s="154" t="s">
        <v>47</v>
      </c>
      <c r="R163" s="162">
        <f t="shared" si="4"/>
        <v>99.16434000000001</v>
      </c>
      <c r="S163" s="162">
        <v>0</v>
      </c>
      <c r="T163" s="162">
        <v>0</v>
      </c>
      <c r="U163" s="162">
        <v>0</v>
      </c>
      <c r="V163" s="162">
        <v>0</v>
      </c>
      <c r="W163" s="162">
        <v>0</v>
      </c>
      <c r="X163" s="162">
        <v>0</v>
      </c>
      <c r="Y163" s="162">
        <v>0</v>
      </c>
      <c r="Z163" s="162">
        <v>49.582170000000005</v>
      </c>
      <c r="AA163" s="162">
        <v>0</v>
      </c>
      <c r="AB163" s="162">
        <v>0</v>
      </c>
      <c r="AC163" s="162">
        <v>49.582170000000005</v>
      </c>
      <c r="AD163" s="162">
        <v>0</v>
      </c>
    </row>
    <row r="164" spans="1:30" ht="12" customHeight="1" x14ac:dyDescent="0.25">
      <c r="A164" s="128" t="s">
        <v>36</v>
      </c>
      <c r="B164" s="15" t="s">
        <v>37</v>
      </c>
      <c r="C164" s="15" t="s">
        <v>37</v>
      </c>
      <c r="D164" s="155" t="s">
        <v>38</v>
      </c>
      <c r="E164" s="156" t="s">
        <v>256</v>
      </c>
      <c r="F164" s="155" t="s">
        <v>257</v>
      </c>
      <c r="G164" s="155" t="s">
        <v>40</v>
      </c>
      <c r="H164" s="157">
        <v>21101</v>
      </c>
      <c r="I164" s="158" t="s">
        <v>46</v>
      </c>
      <c r="J164" s="17" t="str">
        <f>_xlfn.XLOOKUP(K164,XXI___INV_Catalogo_de_Articulo_!B:B,XXI___INV_Catalogo_de_Articulo_!A:A,"NO ENCONTRADO",FALSE)</f>
        <v>21100013-0025</v>
      </c>
      <c r="K164" s="151" t="s">
        <v>70</v>
      </c>
      <c r="L164" s="8" t="s">
        <v>16491</v>
      </c>
      <c r="M164" s="8" t="s">
        <v>16491</v>
      </c>
      <c r="N164" s="152" t="str">
        <f>_xlfn.XLOOKUP('2026 -1'!J164,XXI___INV_Catalogo_de_Articulo_!A:A,XXI___INV_Catalogo_de_Articulo_!C:C,"NO ENCONTRADO",FALSE)</f>
        <v>Pieza</v>
      </c>
      <c r="O164" s="6">
        <v>6</v>
      </c>
      <c r="P164" s="162">
        <v>11.076978</v>
      </c>
      <c r="Q164" s="154" t="s">
        <v>47</v>
      </c>
      <c r="R164" s="162">
        <f t="shared" si="4"/>
        <v>66.46186800000001</v>
      </c>
      <c r="S164" s="162">
        <v>0</v>
      </c>
      <c r="T164" s="162">
        <v>33.230934000000005</v>
      </c>
      <c r="U164" s="162">
        <v>0</v>
      </c>
      <c r="V164" s="162">
        <v>0</v>
      </c>
      <c r="W164" s="162">
        <v>33.230934000000005</v>
      </c>
      <c r="X164" s="162">
        <v>0</v>
      </c>
      <c r="Y164" s="162">
        <v>0</v>
      </c>
      <c r="Z164" s="162">
        <v>0</v>
      </c>
      <c r="AA164" s="162">
        <v>0</v>
      </c>
      <c r="AB164" s="162">
        <v>0</v>
      </c>
      <c r="AC164" s="162">
        <v>0</v>
      </c>
      <c r="AD164" s="162">
        <v>0</v>
      </c>
    </row>
    <row r="165" spans="1:30" ht="12" customHeight="1" x14ac:dyDescent="0.25">
      <c r="A165" s="128" t="s">
        <v>36</v>
      </c>
      <c r="B165" s="15" t="s">
        <v>37</v>
      </c>
      <c r="C165" s="15" t="s">
        <v>37</v>
      </c>
      <c r="D165" s="155" t="s">
        <v>38</v>
      </c>
      <c r="E165" s="156" t="s">
        <v>256</v>
      </c>
      <c r="F165" s="155" t="s">
        <v>257</v>
      </c>
      <c r="G165" s="155" t="s">
        <v>40</v>
      </c>
      <c r="H165" s="157">
        <v>21101</v>
      </c>
      <c r="I165" s="158" t="s">
        <v>46</v>
      </c>
      <c r="J165" s="17" t="str">
        <f>_xlfn.XLOOKUP(K165,XXI___INV_Catalogo_de_Articulo_!B:B,XXI___INV_Catalogo_de_Articulo_!A:A,"NO ENCONTRADO",FALSE)</f>
        <v>21100087-0015</v>
      </c>
      <c r="K165" s="151" t="s">
        <v>204</v>
      </c>
      <c r="L165" s="8" t="s">
        <v>16491</v>
      </c>
      <c r="M165" s="8" t="s">
        <v>16491</v>
      </c>
      <c r="N165" s="152" t="str">
        <f>_xlfn.XLOOKUP('2026 -1'!J165,XXI___INV_Catalogo_de_Articulo_!A:A,XXI___INV_Catalogo_de_Articulo_!C:C,"NO ENCONTRADO",FALSE)</f>
        <v>CAJA</v>
      </c>
      <c r="O165" s="6">
        <v>10</v>
      </c>
      <c r="P165" s="162">
        <v>97.558230000000009</v>
      </c>
      <c r="Q165" s="154" t="s">
        <v>47</v>
      </c>
      <c r="R165" s="162">
        <f t="shared" si="4"/>
        <v>975.58230000000003</v>
      </c>
      <c r="S165" s="162">
        <v>0</v>
      </c>
      <c r="T165" s="162">
        <v>0</v>
      </c>
      <c r="U165" s="162">
        <v>0</v>
      </c>
      <c r="V165" s="162">
        <v>0</v>
      </c>
      <c r="W165" s="162">
        <v>487.79115000000002</v>
      </c>
      <c r="X165" s="162">
        <v>0</v>
      </c>
      <c r="Y165" s="162">
        <v>0</v>
      </c>
      <c r="Z165" s="162">
        <v>0</v>
      </c>
      <c r="AA165" s="162">
        <v>0</v>
      </c>
      <c r="AB165" s="162">
        <v>0</v>
      </c>
      <c r="AC165" s="162">
        <v>487.79115000000002</v>
      </c>
      <c r="AD165" s="162">
        <v>0</v>
      </c>
    </row>
    <row r="166" spans="1:30" ht="12" customHeight="1" x14ac:dyDescent="0.25">
      <c r="A166" s="128" t="s">
        <v>36</v>
      </c>
      <c r="B166" s="15" t="s">
        <v>37</v>
      </c>
      <c r="C166" s="15" t="s">
        <v>37</v>
      </c>
      <c r="D166" s="155" t="s">
        <v>38</v>
      </c>
      <c r="E166" s="156" t="s">
        <v>256</v>
      </c>
      <c r="F166" s="155" t="s">
        <v>257</v>
      </c>
      <c r="G166" s="155" t="s">
        <v>40</v>
      </c>
      <c r="H166" s="157">
        <v>21101</v>
      </c>
      <c r="I166" s="158" t="s">
        <v>46</v>
      </c>
      <c r="J166" s="17" t="str">
        <f>_xlfn.XLOOKUP(K166,XXI___INV_Catalogo_de_Articulo_!B:B,XXI___INV_Catalogo_de_Articulo_!A:A,"NO ENCONTRADO",FALSE)</f>
        <v>21100087-0017</v>
      </c>
      <c r="K166" s="151" t="s">
        <v>261</v>
      </c>
      <c r="L166" s="8" t="s">
        <v>16491</v>
      </c>
      <c r="M166" s="8" t="s">
        <v>16491</v>
      </c>
      <c r="N166" s="152" t="str">
        <f>_xlfn.XLOOKUP('2026 -1'!J166,XXI___INV_Catalogo_de_Articulo_!A:A,XXI___INV_Catalogo_de_Articulo_!C:C,"NO ENCONTRADO",FALSE)</f>
        <v>PAQUETE</v>
      </c>
      <c r="O166" s="6">
        <v>1</v>
      </c>
      <c r="P166" s="162">
        <v>233.849616</v>
      </c>
      <c r="Q166" s="154" t="s">
        <v>47</v>
      </c>
      <c r="R166" s="162">
        <f t="shared" si="4"/>
        <v>233.849616</v>
      </c>
      <c r="S166" s="162">
        <v>0</v>
      </c>
      <c r="T166" s="162">
        <v>0</v>
      </c>
      <c r="U166" s="162">
        <v>0</v>
      </c>
      <c r="V166" s="162">
        <v>0</v>
      </c>
      <c r="W166" s="162">
        <v>0</v>
      </c>
      <c r="X166" s="162">
        <v>0</v>
      </c>
      <c r="Y166" s="162">
        <v>0</v>
      </c>
      <c r="Z166" s="162">
        <v>233.849616</v>
      </c>
      <c r="AA166" s="162">
        <v>0</v>
      </c>
      <c r="AB166" s="162">
        <v>0</v>
      </c>
      <c r="AC166" s="162">
        <v>0</v>
      </c>
      <c r="AD166" s="162">
        <v>0</v>
      </c>
    </row>
    <row r="167" spans="1:30" ht="12" customHeight="1" x14ac:dyDescent="0.25">
      <c r="A167" s="128" t="s">
        <v>36</v>
      </c>
      <c r="B167" s="15" t="s">
        <v>37</v>
      </c>
      <c r="C167" s="15" t="s">
        <v>37</v>
      </c>
      <c r="D167" s="155" t="s">
        <v>38</v>
      </c>
      <c r="E167" s="156" t="s">
        <v>256</v>
      </c>
      <c r="F167" s="155" t="s">
        <v>257</v>
      </c>
      <c r="G167" s="155" t="s">
        <v>40</v>
      </c>
      <c r="H167" s="157">
        <v>21101</v>
      </c>
      <c r="I167" s="158" t="s">
        <v>46</v>
      </c>
      <c r="J167" s="17" t="str">
        <f>_xlfn.XLOOKUP(K167,XXI___INV_Catalogo_de_Articulo_!B:B,XXI___INV_Catalogo_de_Articulo_!A:A,"NO ENCONTRADO",FALSE)</f>
        <v>21100087-0021</v>
      </c>
      <c r="K167" s="151" t="s">
        <v>205</v>
      </c>
      <c r="L167" s="8" t="s">
        <v>16491</v>
      </c>
      <c r="M167" s="8" t="s">
        <v>16491</v>
      </c>
      <c r="N167" s="152" t="str">
        <f>_xlfn.XLOOKUP('2026 -1'!J167,XXI___INV_Catalogo_de_Articulo_!A:A,XXI___INV_Catalogo_de_Articulo_!C:C,"NO ENCONTRADO",FALSE)</f>
        <v>PAQUETE</v>
      </c>
      <c r="O167" s="6">
        <v>10</v>
      </c>
      <c r="P167" s="162">
        <v>147.1404</v>
      </c>
      <c r="Q167" s="154" t="s">
        <v>47</v>
      </c>
      <c r="R167" s="162">
        <f t="shared" si="4"/>
        <v>1471.404</v>
      </c>
      <c r="S167" s="162">
        <v>0</v>
      </c>
      <c r="T167" s="162">
        <v>735.702</v>
      </c>
      <c r="U167" s="162">
        <v>0</v>
      </c>
      <c r="V167" s="162">
        <v>0</v>
      </c>
      <c r="W167" s="162">
        <v>0</v>
      </c>
      <c r="X167" s="162">
        <v>0</v>
      </c>
      <c r="Y167" s="162">
        <v>0</v>
      </c>
      <c r="Z167" s="162">
        <v>0</v>
      </c>
      <c r="AA167" s="162">
        <v>0</v>
      </c>
      <c r="AB167" s="162">
        <v>0</v>
      </c>
      <c r="AC167" s="162">
        <v>735.702</v>
      </c>
      <c r="AD167" s="162">
        <v>0</v>
      </c>
    </row>
    <row r="168" spans="1:30" ht="12" customHeight="1" x14ac:dyDescent="0.25">
      <c r="A168" s="128" t="s">
        <v>36</v>
      </c>
      <c r="B168" s="15" t="s">
        <v>37</v>
      </c>
      <c r="C168" s="15" t="s">
        <v>37</v>
      </c>
      <c r="D168" s="155" t="s">
        <v>38</v>
      </c>
      <c r="E168" s="156" t="s">
        <v>256</v>
      </c>
      <c r="F168" s="155" t="s">
        <v>257</v>
      </c>
      <c r="G168" s="155" t="s">
        <v>40</v>
      </c>
      <c r="H168" s="157">
        <v>21101</v>
      </c>
      <c r="I168" s="158" t="s">
        <v>46</v>
      </c>
      <c r="J168" s="17" t="str">
        <f>_xlfn.XLOOKUP(K168,XXI___INV_Catalogo_de_Articulo_!B:B,XXI___INV_Catalogo_de_Articulo_!A:A,"NO ENCONTRADO",FALSE)</f>
        <v>21101001-0295</v>
      </c>
      <c r="K168" s="151" t="s">
        <v>80</v>
      </c>
      <c r="L168" s="8" t="s">
        <v>16491</v>
      </c>
      <c r="M168" s="8" t="s">
        <v>16491</v>
      </c>
      <c r="N168" s="152" t="str">
        <f>_xlfn.XLOOKUP('2026 -1'!J168,XXI___INV_Catalogo_de_Articulo_!A:A,XXI___INV_Catalogo_de_Articulo_!C:C,"NO ENCONTRADO",FALSE)</f>
        <v>CAJA</v>
      </c>
      <c r="O168" s="6">
        <v>5</v>
      </c>
      <c r="P168" s="162">
        <v>52.939458000000002</v>
      </c>
      <c r="Q168" s="154" t="s">
        <v>47</v>
      </c>
      <c r="R168" s="162">
        <f t="shared" si="4"/>
        <v>264.69729000000001</v>
      </c>
      <c r="S168" s="162">
        <v>0</v>
      </c>
      <c r="T168" s="162">
        <v>0</v>
      </c>
      <c r="U168" s="162">
        <v>0</v>
      </c>
      <c r="V168" s="162">
        <v>0</v>
      </c>
      <c r="W168" s="162">
        <v>0</v>
      </c>
      <c r="X168" s="162">
        <v>0</v>
      </c>
      <c r="Y168" s="162">
        <v>0</v>
      </c>
      <c r="Z168" s="162">
        <v>264.69729000000001</v>
      </c>
      <c r="AA168" s="162">
        <v>0</v>
      </c>
      <c r="AB168" s="162">
        <v>0</v>
      </c>
      <c r="AC168" s="162">
        <v>0</v>
      </c>
      <c r="AD168" s="162">
        <v>0</v>
      </c>
    </row>
    <row r="169" spans="1:30" ht="12" customHeight="1" x14ac:dyDescent="0.25">
      <c r="A169" s="128" t="s">
        <v>36</v>
      </c>
      <c r="B169" s="15" t="s">
        <v>37</v>
      </c>
      <c r="C169" s="15" t="s">
        <v>37</v>
      </c>
      <c r="D169" s="155" t="s">
        <v>38</v>
      </c>
      <c r="E169" s="156" t="s">
        <v>256</v>
      </c>
      <c r="F169" s="155" t="s">
        <v>257</v>
      </c>
      <c r="G169" s="155" t="s">
        <v>40</v>
      </c>
      <c r="H169" s="157">
        <v>21101</v>
      </c>
      <c r="I169" s="158" t="s">
        <v>46</v>
      </c>
      <c r="J169" s="17" t="str">
        <f>_xlfn.XLOOKUP(K169,XXI___INV_Catalogo_de_Articulo_!B:B,XXI___INV_Catalogo_de_Articulo_!A:A,"NO ENCONTRADO",FALSE)</f>
        <v>21100123-0002</v>
      </c>
      <c r="K169" s="151" t="s">
        <v>85</v>
      </c>
      <c r="L169" s="8" t="s">
        <v>16491</v>
      </c>
      <c r="M169" s="8" t="s">
        <v>16491</v>
      </c>
      <c r="N169" s="152" t="str">
        <f>_xlfn.XLOOKUP('2026 -1'!J169,XXI___INV_Catalogo_de_Articulo_!A:A,XXI___INV_Catalogo_de_Articulo_!C:C,"NO ENCONTRADO",FALSE)</f>
        <v>Pieza</v>
      </c>
      <c r="O169" s="6">
        <v>1</v>
      </c>
      <c r="P169" s="162">
        <v>326.63096400000001</v>
      </c>
      <c r="Q169" s="154" t="s">
        <v>47</v>
      </c>
      <c r="R169" s="162">
        <f t="shared" si="4"/>
        <v>326.63096400000001</v>
      </c>
      <c r="S169" s="162">
        <v>0</v>
      </c>
      <c r="T169" s="162">
        <v>326.63096400000001</v>
      </c>
      <c r="U169" s="162">
        <v>0</v>
      </c>
      <c r="V169" s="162">
        <v>0</v>
      </c>
      <c r="W169" s="162">
        <v>0</v>
      </c>
      <c r="X169" s="162">
        <v>0</v>
      </c>
      <c r="Y169" s="162">
        <v>0</v>
      </c>
      <c r="Z169" s="162">
        <v>0</v>
      </c>
      <c r="AA169" s="162">
        <v>0</v>
      </c>
      <c r="AB169" s="162">
        <v>0</v>
      </c>
      <c r="AC169" s="162">
        <v>0</v>
      </c>
      <c r="AD169" s="162">
        <v>0</v>
      </c>
    </row>
    <row r="170" spans="1:30" ht="12" customHeight="1" x14ac:dyDescent="0.25">
      <c r="A170" s="128" t="s">
        <v>36</v>
      </c>
      <c r="B170" s="15" t="s">
        <v>37</v>
      </c>
      <c r="C170" s="15" t="s">
        <v>37</v>
      </c>
      <c r="D170" s="155" t="s">
        <v>38</v>
      </c>
      <c r="E170" s="156" t="s">
        <v>256</v>
      </c>
      <c r="F170" s="155" t="s">
        <v>257</v>
      </c>
      <c r="G170" s="155" t="s">
        <v>40</v>
      </c>
      <c r="H170" s="157">
        <v>21101</v>
      </c>
      <c r="I170" s="158" t="s">
        <v>46</v>
      </c>
      <c r="J170" s="17" t="str">
        <f>_xlfn.XLOOKUP(K170,XXI___INV_Catalogo_de_Articulo_!B:B,XXI___INV_Catalogo_de_Articulo_!A:A,"NO ENCONTRADO",FALSE)</f>
        <v>21101001-0388</v>
      </c>
      <c r="K170" s="151" t="s">
        <v>86</v>
      </c>
      <c r="L170" s="8" t="s">
        <v>16491</v>
      </c>
      <c r="M170" s="8" t="s">
        <v>16491</v>
      </c>
      <c r="N170" s="152" t="str">
        <f>_xlfn.XLOOKUP('2026 -1'!J170,XXI___INV_Catalogo_de_Articulo_!A:A,XXI___INV_Catalogo_de_Articulo_!C:C,"NO ENCONTRADO",FALSE)</f>
        <v>PAQUETE</v>
      </c>
      <c r="O170" s="6">
        <v>1</v>
      </c>
      <c r="P170" s="162">
        <v>606.99559799999997</v>
      </c>
      <c r="Q170" s="154" t="s">
        <v>47</v>
      </c>
      <c r="R170" s="162">
        <f t="shared" si="4"/>
        <v>606.99559799999997</v>
      </c>
      <c r="S170" s="162">
        <v>0</v>
      </c>
      <c r="T170" s="162">
        <v>0</v>
      </c>
      <c r="U170" s="162">
        <v>0</v>
      </c>
      <c r="V170" s="162">
        <v>0</v>
      </c>
      <c r="W170" s="162">
        <v>606.99559799999997</v>
      </c>
      <c r="X170" s="162">
        <v>0</v>
      </c>
      <c r="Y170" s="162">
        <v>0</v>
      </c>
      <c r="Z170" s="162">
        <v>0</v>
      </c>
      <c r="AA170" s="162">
        <v>0</v>
      </c>
      <c r="AB170" s="162">
        <v>0</v>
      </c>
      <c r="AC170" s="162">
        <v>0</v>
      </c>
      <c r="AD170" s="162">
        <v>0</v>
      </c>
    </row>
    <row r="171" spans="1:30" ht="12" customHeight="1" x14ac:dyDescent="0.25">
      <c r="A171" s="128" t="s">
        <v>36</v>
      </c>
      <c r="B171" s="15" t="s">
        <v>37</v>
      </c>
      <c r="C171" s="15" t="s">
        <v>37</v>
      </c>
      <c r="D171" s="155" t="s">
        <v>38</v>
      </c>
      <c r="E171" s="156" t="s">
        <v>256</v>
      </c>
      <c r="F171" s="155" t="s">
        <v>257</v>
      </c>
      <c r="G171" s="155" t="s">
        <v>40</v>
      </c>
      <c r="H171" s="157">
        <v>21101</v>
      </c>
      <c r="I171" s="158" t="s">
        <v>46</v>
      </c>
      <c r="J171" s="17" t="str">
        <f>_xlfn.XLOOKUP(K171,XXI___INV_Catalogo_de_Articulo_!B:B,XXI___INV_Catalogo_de_Articulo_!A:A,"NO ENCONTRADO",FALSE)</f>
        <v>21101001-0008</v>
      </c>
      <c r="K171" s="151" t="s">
        <v>87</v>
      </c>
      <c r="L171" s="8" t="s">
        <v>16491</v>
      </c>
      <c r="M171" s="8" t="s">
        <v>16491</v>
      </c>
      <c r="N171" s="152" t="str">
        <f>_xlfn.XLOOKUP('2026 -1'!J171,XXI___INV_Catalogo_de_Articulo_!A:A,XXI___INV_Catalogo_de_Articulo_!C:C,"NO ENCONTRADO",FALSE)</f>
        <v>Pieza</v>
      </c>
      <c r="O171" s="6">
        <v>1</v>
      </c>
      <c r="P171" s="162">
        <v>166.82820000000001</v>
      </c>
      <c r="Q171" s="154" t="s">
        <v>47</v>
      </c>
      <c r="R171" s="162">
        <f t="shared" si="4"/>
        <v>166.82820000000001</v>
      </c>
      <c r="S171" s="162">
        <v>0</v>
      </c>
      <c r="T171" s="162">
        <v>0</v>
      </c>
      <c r="U171" s="162">
        <v>0</v>
      </c>
      <c r="V171" s="162">
        <v>0</v>
      </c>
      <c r="W171" s="162">
        <v>0</v>
      </c>
      <c r="X171" s="162">
        <v>0</v>
      </c>
      <c r="Y171" s="162">
        <v>0</v>
      </c>
      <c r="Z171" s="162">
        <v>0</v>
      </c>
      <c r="AA171" s="162">
        <v>0</v>
      </c>
      <c r="AB171" s="162">
        <v>0</v>
      </c>
      <c r="AC171" s="162">
        <v>166.82820000000001</v>
      </c>
      <c r="AD171" s="162">
        <v>0</v>
      </c>
    </row>
    <row r="172" spans="1:30" ht="12" customHeight="1" x14ac:dyDescent="0.25">
      <c r="A172" s="128" t="s">
        <v>36</v>
      </c>
      <c r="B172" s="15" t="s">
        <v>37</v>
      </c>
      <c r="C172" s="15" t="s">
        <v>37</v>
      </c>
      <c r="D172" s="155" t="s">
        <v>38</v>
      </c>
      <c r="E172" s="156" t="s">
        <v>256</v>
      </c>
      <c r="F172" s="155" t="s">
        <v>257</v>
      </c>
      <c r="G172" s="155" t="s">
        <v>40</v>
      </c>
      <c r="H172" s="157">
        <v>21101</v>
      </c>
      <c r="I172" s="158" t="s">
        <v>46</v>
      </c>
      <c r="J172" s="17" t="str">
        <f>_xlfn.XLOOKUP(K172,XXI___INV_Catalogo_de_Articulo_!B:B,XXI___INV_Catalogo_de_Articulo_!A:A,"NO ENCONTRADO",FALSE)</f>
        <v>21100036-0009</v>
      </c>
      <c r="K172" s="151" t="s">
        <v>211</v>
      </c>
      <c r="L172" s="8" t="s">
        <v>16491</v>
      </c>
      <c r="M172" s="8" t="s">
        <v>16491</v>
      </c>
      <c r="N172" s="152" t="str">
        <f>_xlfn.XLOOKUP('2026 -1'!J172,XXI___INV_Catalogo_de_Articulo_!A:A,XXI___INV_Catalogo_de_Articulo_!C:C,"NO ENCONTRADO",FALSE)</f>
        <v>Pieza</v>
      </c>
      <c r="O172" s="6">
        <v>1</v>
      </c>
      <c r="P172" s="162">
        <v>40.297817999999999</v>
      </c>
      <c r="Q172" s="154" t="s">
        <v>47</v>
      </c>
      <c r="R172" s="162">
        <f t="shared" ref="R172:R235" si="5">SUM(S172:AD172)</f>
        <v>40.297817999999999</v>
      </c>
      <c r="S172" s="162">
        <v>0</v>
      </c>
      <c r="T172" s="162">
        <v>40.297817999999999</v>
      </c>
      <c r="U172" s="162">
        <v>0</v>
      </c>
      <c r="V172" s="162">
        <v>0</v>
      </c>
      <c r="W172" s="162">
        <v>0</v>
      </c>
      <c r="X172" s="162">
        <v>0</v>
      </c>
      <c r="Y172" s="162">
        <v>0</v>
      </c>
      <c r="Z172" s="162">
        <v>0</v>
      </c>
      <c r="AA172" s="162">
        <v>0</v>
      </c>
      <c r="AB172" s="162">
        <v>0</v>
      </c>
      <c r="AC172" s="162">
        <v>0</v>
      </c>
      <c r="AD172" s="162">
        <v>0</v>
      </c>
    </row>
    <row r="173" spans="1:30" ht="12" customHeight="1" x14ac:dyDescent="0.25">
      <c r="A173" s="128" t="s">
        <v>36</v>
      </c>
      <c r="B173" s="15" t="s">
        <v>37</v>
      </c>
      <c r="C173" s="15" t="s">
        <v>37</v>
      </c>
      <c r="D173" s="155" t="s">
        <v>38</v>
      </c>
      <c r="E173" s="156" t="s">
        <v>256</v>
      </c>
      <c r="F173" s="155" t="s">
        <v>257</v>
      </c>
      <c r="G173" s="155" t="s">
        <v>40</v>
      </c>
      <c r="H173" s="157">
        <v>21101</v>
      </c>
      <c r="I173" s="158" t="s">
        <v>46</v>
      </c>
      <c r="J173" s="17" t="str">
        <f>_xlfn.XLOOKUP(K173,XXI___INV_Catalogo_de_Articulo_!B:B,XXI___INV_Catalogo_de_Articulo_!A:A,"NO ENCONTRADO",FALSE)</f>
        <v>21100036-0010</v>
      </c>
      <c r="K173" s="151" t="s">
        <v>89</v>
      </c>
      <c r="L173" s="8" t="s">
        <v>16491</v>
      </c>
      <c r="M173" s="8" t="s">
        <v>16491</v>
      </c>
      <c r="N173" s="152" t="str">
        <f>_xlfn.XLOOKUP('2026 -1'!J173,XXI___INV_Catalogo_de_Articulo_!A:A,XXI___INV_Catalogo_de_Articulo_!C:C,"NO ENCONTRADO",FALSE)</f>
        <v>Pieza</v>
      </c>
      <c r="O173" s="6">
        <v>1</v>
      </c>
      <c r="P173" s="162">
        <v>16.413408</v>
      </c>
      <c r="Q173" s="154" t="s">
        <v>47</v>
      </c>
      <c r="R173" s="162">
        <f t="shared" si="5"/>
        <v>16.413408</v>
      </c>
      <c r="S173" s="162">
        <v>0</v>
      </c>
      <c r="T173" s="162">
        <v>16.413408</v>
      </c>
      <c r="U173" s="162">
        <v>0</v>
      </c>
      <c r="V173" s="162">
        <v>0</v>
      </c>
      <c r="W173" s="162">
        <v>0</v>
      </c>
      <c r="X173" s="162">
        <v>0</v>
      </c>
      <c r="Y173" s="162">
        <v>0</v>
      </c>
      <c r="Z173" s="162">
        <v>0</v>
      </c>
      <c r="AA173" s="162">
        <v>0</v>
      </c>
      <c r="AB173" s="162">
        <v>0</v>
      </c>
      <c r="AC173" s="162">
        <v>0</v>
      </c>
      <c r="AD173" s="162">
        <v>0</v>
      </c>
    </row>
    <row r="174" spans="1:30" ht="12" customHeight="1" x14ac:dyDescent="0.25">
      <c r="A174" s="128" t="s">
        <v>36</v>
      </c>
      <c r="B174" s="15" t="s">
        <v>37</v>
      </c>
      <c r="C174" s="15" t="s">
        <v>37</v>
      </c>
      <c r="D174" s="155" t="s">
        <v>38</v>
      </c>
      <c r="E174" s="156" t="s">
        <v>256</v>
      </c>
      <c r="F174" s="155" t="s">
        <v>257</v>
      </c>
      <c r="G174" s="155" t="s">
        <v>40</v>
      </c>
      <c r="H174" s="157">
        <v>21101</v>
      </c>
      <c r="I174" s="158" t="s">
        <v>46</v>
      </c>
      <c r="J174" s="17" t="str">
        <f>_xlfn.XLOOKUP(K174,XXI___INV_Catalogo_de_Articulo_!B:B,XXI___INV_Catalogo_de_Articulo_!A:A,"NO ENCONTRADO",FALSE)</f>
        <v>21100132-0002</v>
      </c>
      <c r="K174" s="151" t="s">
        <v>58</v>
      </c>
      <c r="L174" s="8" t="s">
        <v>16491</v>
      </c>
      <c r="M174" s="8" t="s">
        <v>16491</v>
      </c>
      <c r="N174" s="152" t="str">
        <f>_xlfn.XLOOKUP('2026 -1'!J174,XXI___INV_Catalogo_de_Articulo_!A:A,XXI___INV_Catalogo_de_Articulo_!C:C,"NO ENCONTRADO",FALSE)</f>
        <v>PAQUETE</v>
      </c>
      <c r="O174" s="6">
        <v>2</v>
      </c>
      <c r="P174" s="162">
        <v>18.91065</v>
      </c>
      <c r="Q174" s="154" t="s">
        <v>47</v>
      </c>
      <c r="R174" s="162">
        <f t="shared" si="5"/>
        <v>37.821300000000001</v>
      </c>
      <c r="S174" s="162">
        <v>0</v>
      </c>
      <c r="T174" s="162">
        <v>0</v>
      </c>
      <c r="U174" s="162">
        <v>0</v>
      </c>
      <c r="V174" s="162">
        <v>0</v>
      </c>
      <c r="W174" s="162">
        <v>18.91065</v>
      </c>
      <c r="X174" s="162">
        <v>0</v>
      </c>
      <c r="Y174" s="162">
        <v>0</v>
      </c>
      <c r="Z174" s="162">
        <v>0</v>
      </c>
      <c r="AA174" s="162">
        <v>0</v>
      </c>
      <c r="AB174" s="162">
        <v>0</v>
      </c>
      <c r="AC174" s="162">
        <v>18.91065</v>
      </c>
      <c r="AD174" s="162">
        <v>0</v>
      </c>
    </row>
    <row r="175" spans="1:30" ht="12" customHeight="1" x14ac:dyDescent="0.25">
      <c r="A175" s="128" t="s">
        <v>36</v>
      </c>
      <c r="B175" s="15" t="s">
        <v>37</v>
      </c>
      <c r="C175" s="15" t="s">
        <v>37</v>
      </c>
      <c r="D175" s="155" t="s">
        <v>38</v>
      </c>
      <c r="E175" s="156" t="s">
        <v>256</v>
      </c>
      <c r="F175" s="155" t="s">
        <v>257</v>
      </c>
      <c r="G175" s="155" t="s">
        <v>40</v>
      </c>
      <c r="H175" s="157">
        <v>21101</v>
      </c>
      <c r="I175" s="158" t="s">
        <v>46</v>
      </c>
      <c r="J175" s="17" t="str">
        <f>_xlfn.XLOOKUP(K175,XXI___INV_Catalogo_de_Articulo_!B:B,XXI___INV_Catalogo_de_Articulo_!A:A,"NO ENCONTRADO",FALSE)</f>
        <v>21100132-0006</v>
      </c>
      <c r="K175" s="151" t="s">
        <v>93</v>
      </c>
      <c r="L175" s="8" t="s">
        <v>16491</v>
      </c>
      <c r="M175" s="8" t="s">
        <v>16491</v>
      </c>
      <c r="N175" s="152" t="str">
        <f>_xlfn.XLOOKUP('2026 -1'!J175,XXI___INV_Catalogo_de_Articulo_!A:A,XXI___INV_Catalogo_de_Articulo_!C:C,"NO ENCONTRADO",FALSE)</f>
        <v>PAQUETE</v>
      </c>
      <c r="O175" s="6">
        <v>2</v>
      </c>
      <c r="P175" s="162">
        <v>18.900288</v>
      </c>
      <c r="Q175" s="154" t="s">
        <v>47</v>
      </c>
      <c r="R175" s="162">
        <f t="shared" si="5"/>
        <v>37.800576</v>
      </c>
      <c r="S175" s="162">
        <v>0</v>
      </c>
      <c r="T175" s="162">
        <v>0</v>
      </c>
      <c r="U175" s="162">
        <v>0</v>
      </c>
      <c r="V175" s="162">
        <v>0</v>
      </c>
      <c r="W175" s="162">
        <v>18.900288</v>
      </c>
      <c r="X175" s="162">
        <v>0</v>
      </c>
      <c r="Y175" s="162">
        <v>0</v>
      </c>
      <c r="Z175" s="162">
        <v>0</v>
      </c>
      <c r="AA175" s="162">
        <v>0</v>
      </c>
      <c r="AB175" s="162">
        <v>0</v>
      </c>
      <c r="AC175" s="162">
        <v>18.900288</v>
      </c>
      <c r="AD175" s="162">
        <v>0</v>
      </c>
    </row>
    <row r="176" spans="1:30" ht="12" customHeight="1" x14ac:dyDescent="0.25">
      <c r="A176" s="128" t="s">
        <v>36</v>
      </c>
      <c r="B176" s="15" t="s">
        <v>37</v>
      </c>
      <c r="C176" s="15" t="s">
        <v>37</v>
      </c>
      <c r="D176" s="155" t="s">
        <v>38</v>
      </c>
      <c r="E176" s="156" t="s">
        <v>256</v>
      </c>
      <c r="F176" s="155" t="s">
        <v>257</v>
      </c>
      <c r="G176" s="155" t="s">
        <v>40</v>
      </c>
      <c r="H176" s="157">
        <v>21101</v>
      </c>
      <c r="I176" s="158" t="s">
        <v>46</v>
      </c>
      <c r="J176" s="17" t="str">
        <f>_xlfn.XLOOKUP(K176,XXI___INV_Catalogo_de_Articulo_!B:B,XXI___INV_Catalogo_de_Articulo_!A:A,"NO ENCONTRADO",FALSE)</f>
        <v>21100132-0004</v>
      </c>
      <c r="K176" s="151" t="s">
        <v>79</v>
      </c>
      <c r="L176" s="8" t="s">
        <v>16491</v>
      </c>
      <c r="M176" s="8" t="s">
        <v>16491</v>
      </c>
      <c r="N176" s="152" t="str">
        <f>_xlfn.XLOOKUP('2026 -1'!J176,XXI___INV_Catalogo_de_Articulo_!A:A,XXI___INV_Catalogo_de_Articulo_!C:C,"NO ENCONTRADO",FALSE)</f>
        <v>PAQUETE</v>
      </c>
      <c r="O176" s="6">
        <v>2</v>
      </c>
      <c r="P176" s="162">
        <v>18.900288</v>
      </c>
      <c r="Q176" s="154" t="s">
        <v>47</v>
      </c>
      <c r="R176" s="162">
        <f t="shared" si="5"/>
        <v>37.800576</v>
      </c>
      <c r="S176" s="162">
        <v>0</v>
      </c>
      <c r="T176" s="162">
        <v>0</v>
      </c>
      <c r="U176" s="162">
        <v>0</v>
      </c>
      <c r="V176" s="162">
        <v>0</v>
      </c>
      <c r="W176" s="162">
        <v>18.900288</v>
      </c>
      <c r="X176" s="162">
        <v>0</v>
      </c>
      <c r="Y176" s="162">
        <v>0</v>
      </c>
      <c r="Z176" s="162">
        <v>0</v>
      </c>
      <c r="AA176" s="162">
        <v>0</v>
      </c>
      <c r="AB176" s="162">
        <v>0</v>
      </c>
      <c r="AC176" s="162">
        <v>18.900288</v>
      </c>
      <c r="AD176" s="162">
        <v>0</v>
      </c>
    </row>
    <row r="177" spans="1:30" ht="12" customHeight="1" x14ac:dyDescent="0.25">
      <c r="A177" s="128" t="s">
        <v>36</v>
      </c>
      <c r="B177" s="15" t="s">
        <v>37</v>
      </c>
      <c r="C177" s="15" t="s">
        <v>37</v>
      </c>
      <c r="D177" s="155" t="s">
        <v>38</v>
      </c>
      <c r="E177" s="156" t="s">
        <v>256</v>
      </c>
      <c r="F177" s="155" t="s">
        <v>257</v>
      </c>
      <c r="G177" s="155" t="s">
        <v>40</v>
      </c>
      <c r="H177" s="157">
        <v>21101</v>
      </c>
      <c r="I177" s="158" t="s">
        <v>46</v>
      </c>
      <c r="J177" s="17" t="str">
        <f>_xlfn.XLOOKUP(K177,XXI___INV_Catalogo_de_Articulo_!B:B,XXI___INV_Catalogo_de_Articulo_!A:A,"NO ENCONTRADO",FALSE)</f>
        <v>21100083-0009</v>
      </c>
      <c r="K177" s="151" t="s">
        <v>16305</v>
      </c>
      <c r="L177" s="8" t="s">
        <v>16491</v>
      </c>
      <c r="M177" s="8" t="s">
        <v>16491</v>
      </c>
      <c r="N177" s="152" t="str">
        <f>_xlfn.XLOOKUP('2026 -1'!J177,XXI___INV_Catalogo_de_Articulo_!A:A,XXI___INV_Catalogo_de_Articulo_!C:C,"NO ENCONTRADO",FALSE)</f>
        <v>PAQUETE</v>
      </c>
      <c r="O177" s="6">
        <v>1</v>
      </c>
      <c r="P177" s="162">
        <v>75.715133999999992</v>
      </c>
      <c r="Q177" s="154" t="s">
        <v>47</v>
      </c>
      <c r="R177" s="162">
        <f t="shared" si="5"/>
        <v>75.715133999999992</v>
      </c>
      <c r="S177" s="162">
        <v>0</v>
      </c>
      <c r="T177" s="162">
        <v>75.715133999999992</v>
      </c>
      <c r="U177" s="162">
        <v>0</v>
      </c>
      <c r="V177" s="162">
        <v>0</v>
      </c>
      <c r="W177" s="162">
        <v>0</v>
      </c>
      <c r="X177" s="162">
        <v>0</v>
      </c>
      <c r="Y177" s="162">
        <v>0</v>
      </c>
      <c r="Z177" s="162">
        <v>0</v>
      </c>
      <c r="AA177" s="162">
        <v>0</v>
      </c>
      <c r="AB177" s="162">
        <v>0</v>
      </c>
      <c r="AC177" s="162">
        <v>0</v>
      </c>
      <c r="AD177" s="162">
        <v>0</v>
      </c>
    </row>
    <row r="178" spans="1:30" ht="12" customHeight="1" x14ac:dyDescent="0.25">
      <c r="A178" s="128" t="s">
        <v>36</v>
      </c>
      <c r="B178" s="15" t="s">
        <v>37</v>
      </c>
      <c r="C178" s="15" t="s">
        <v>37</v>
      </c>
      <c r="D178" s="155" t="s">
        <v>38</v>
      </c>
      <c r="E178" s="156" t="s">
        <v>256</v>
      </c>
      <c r="F178" s="155" t="s">
        <v>257</v>
      </c>
      <c r="G178" s="155" t="s">
        <v>40</v>
      </c>
      <c r="H178" s="157">
        <v>22104</v>
      </c>
      <c r="I178" s="158" t="s">
        <v>120</v>
      </c>
      <c r="J178" s="17" t="str">
        <f>_xlfn.XLOOKUP(K178,XXI___INV_Catalogo_de_Articulo_!B:B,XXI___INV_Catalogo_de_Articulo_!A:A,"NO ENCONTRADO",FALSE)</f>
        <v>22104001-0087</v>
      </c>
      <c r="K178" s="151" t="s">
        <v>9243</v>
      </c>
      <c r="L178" s="8" t="s">
        <v>16491</v>
      </c>
      <c r="M178" s="8" t="s">
        <v>16491</v>
      </c>
      <c r="N178" s="152" t="str">
        <f>_xlfn.XLOOKUP('2026 -1'!J178,XXI___INV_Catalogo_de_Articulo_!A:A,XXI___INV_Catalogo_de_Articulo_!C:C,"NO ENCONTRADO",FALSE)</f>
        <v>Pieza</v>
      </c>
      <c r="O178" s="6">
        <v>1</v>
      </c>
      <c r="P178" s="162">
        <v>161</v>
      </c>
      <c r="Q178" s="154" t="s">
        <v>47</v>
      </c>
      <c r="R178" s="162">
        <f t="shared" si="5"/>
        <v>161</v>
      </c>
      <c r="S178" s="162">
        <v>0</v>
      </c>
      <c r="T178" s="162">
        <v>0</v>
      </c>
      <c r="U178" s="162">
        <v>0</v>
      </c>
      <c r="V178" s="162">
        <v>0</v>
      </c>
      <c r="W178" s="162">
        <v>161</v>
      </c>
      <c r="X178" s="162">
        <v>0</v>
      </c>
      <c r="Y178" s="162">
        <v>0</v>
      </c>
      <c r="Z178" s="162">
        <v>0</v>
      </c>
      <c r="AA178" s="162">
        <v>0</v>
      </c>
      <c r="AB178" s="162">
        <v>0</v>
      </c>
      <c r="AC178" s="162">
        <v>0</v>
      </c>
      <c r="AD178" s="162">
        <v>0</v>
      </c>
    </row>
    <row r="179" spans="1:30" ht="12" customHeight="1" x14ac:dyDescent="0.25">
      <c r="A179" s="128" t="s">
        <v>36</v>
      </c>
      <c r="B179" s="15" t="s">
        <v>37</v>
      </c>
      <c r="C179" s="15" t="s">
        <v>37</v>
      </c>
      <c r="D179" s="155" t="s">
        <v>38</v>
      </c>
      <c r="E179" s="156" t="s">
        <v>256</v>
      </c>
      <c r="F179" s="155" t="s">
        <v>257</v>
      </c>
      <c r="G179" s="155" t="s">
        <v>40</v>
      </c>
      <c r="H179" s="157">
        <v>22104</v>
      </c>
      <c r="I179" s="158" t="s">
        <v>120</v>
      </c>
      <c r="J179" s="17" t="str">
        <f>_xlfn.XLOOKUP(K179,XXI___INV_Catalogo_de_Articulo_!B:B,XXI___INV_Catalogo_de_Articulo_!A:A,"NO ENCONTRADO",FALSE)</f>
        <v>22104001-0096</v>
      </c>
      <c r="K179" s="151" t="s">
        <v>6184</v>
      </c>
      <c r="L179" s="8" t="s">
        <v>16491</v>
      </c>
      <c r="M179" s="8" t="s">
        <v>16491</v>
      </c>
      <c r="N179" s="152" t="str">
        <f>_xlfn.XLOOKUP('2026 -1'!J179,XXI___INV_Catalogo_de_Articulo_!A:A,XXI___INV_Catalogo_de_Articulo_!C:C,"NO ENCONTRADO",FALSE)</f>
        <v>BOTE</v>
      </c>
      <c r="O179" s="6">
        <v>1</v>
      </c>
      <c r="P179" s="162">
        <v>480</v>
      </c>
      <c r="Q179" s="154" t="s">
        <v>47</v>
      </c>
      <c r="R179" s="162">
        <f t="shared" si="5"/>
        <v>480</v>
      </c>
      <c r="S179" s="162">
        <v>0</v>
      </c>
      <c r="T179" s="162">
        <v>480</v>
      </c>
      <c r="U179" s="162">
        <v>0</v>
      </c>
      <c r="V179" s="162">
        <v>0</v>
      </c>
      <c r="W179" s="162">
        <v>0</v>
      </c>
      <c r="X179" s="162">
        <v>0</v>
      </c>
      <c r="Y179" s="162">
        <v>0</v>
      </c>
      <c r="Z179" s="162">
        <v>0</v>
      </c>
      <c r="AA179" s="162">
        <v>0</v>
      </c>
      <c r="AB179" s="162">
        <v>0</v>
      </c>
      <c r="AC179" s="162">
        <v>0</v>
      </c>
      <c r="AD179" s="162">
        <v>0</v>
      </c>
    </row>
    <row r="180" spans="1:30" ht="12" customHeight="1" x14ac:dyDescent="0.25">
      <c r="A180" s="128" t="s">
        <v>36</v>
      </c>
      <c r="B180" s="15" t="s">
        <v>37</v>
      </c>
      <c r="C180" s="15" t="s">
        <v>37</v>
      </c>
      <c r="D180" s="155" t="s">
        <v>38</v>
      </c>
      <c r="E180" s="156" t="s">
        <v>256</v>
      </c>
      <c r="F180" s="155" t="s">
        <v>257</v>
      </c>
      <c r="G180" s="155" t="s">
        <v>40</v>
      </c>
      <c r="H180" s="157">
        <v>22104</v>
      </c>
      <c r="I180" s="158" t="s">
        <v>120</v>
      </c>
      <c r="J180" s="17" t="str">
        <f>_xlfn.XLOOKUP(K180,XXI___INV_Catalogo_de_Articulo_!B:B,XXI___INV_Catalogo_de_Articulo_!A:A,"NO ENCONTRADO",FALSE)</f>
        <v>22104001-0152</v>
      </c>
      <c r="K180" s="151" t="s">
        <v>122</v>
      </c>
      <c r="L180" s="8" t="s">
        <v>16491</v>
      </c>
      <c r="M180" s="8" t="s">
        <v>16491</v>
      </c>
      <c r="N180" s="152" t="str">
        <f>_xlfn.XLOOKUP('2026 -1'!J180,XXI___INV_Catalogo_de_Articulo_!A:A,XXI___INV_Catalogo_de_Articulo_!C:C,"NO ENCONTRADO",FALSE)</f>
        <v>PAQUETE</v>
      </c>
      <c r="O180" s="6">
        <v>2</v>
      </c>
      <c r="P180" s="162">
        <v>177.56323200000003</v>
      </c>
      <c r="Q180" s="154" t="s">
        <v>47</v>
      </c>
      <c r="R180" s="162">
        <f t="shared" si="5"/>
        <v>355.12646400000006</v>
      </c>
      <c r="S180" s="162">
        <v>0</v>
      </c>
      <c r="T180" s="162">
        <v>355.12646400000006</v>
      </c>
      <c r="U180" s="162">
        <v>0</v>
      </c>
      <c r="V180" s="162">
        <v>0</v>
      </c>
      <c r="W180" s="162">
        <v>0</v>
      </c>
      <c r="X180" s="162">
        <v>0</v>
      </c>
      <c r="Y180" s="162">
        <v>0</v>
      </c>
      <c r="Z180" s="162">
        <v>0</v>
      </c>
      <c r="AA180" s="162">
        <v>0</v>
      </c>
      <c r="AB180" s="162">
        <v>0</v>
      </c>
      <c r="AC180" s="162">
        <v>0</v>
      </c>
      <c r="AD180" s="162">
        <v>0</v>
      </c>
    </row>
    <row r="181" spans="1:30" ht="12" customHeight="1" x14ac:dyDescent="0.25">
      <c r="A181" s="128" t="s">
        <v>36</v>
      </c>
      <c r="B181" s="15" t="s">
        <v>37</v>
      </c>
      <c r="C181" s="15" t="s">
        <v>37</v>
      </c>
      <c r="D181" s="155" t="s">
        <v>38</v>
      </c>
      <c r="E181" s="156" t="s">
        <v>256</v>
      </c>
      <c r="F181" s="155" t="s">
        <v>257</v>
      </c>
      <c r="G181" s="155" t="s">
        <v>40</v>
      </c>
      <c r="H181" s="157">
        <v>22104</v>
      </c>
      <c r="I181" s="158" t="s">
        <v>120</v>
      </c>
      <c r="J181" s="17" t="str">
        <f>_xlfn.XLOOKUP(K181,XXI___INV_Catalogo_de_Articulo_!B:B,XXI___INV_Catalogo_de_Articulo_!A:A,"NO ENCONTRADO",FALSE)</f>
        <v>22104001-0063</v>
      </c>
      <c r="K181" s="151" t="s">
        <v>16314</v>
      </c>
      <c r="L181" s="8" t="s">
        <v>16491</v>
      </c>
      <c r="M181" s="8" t="s">
        <v>16491</v>
      </c>
      <c r="N181" s="152" t="str">
        <f>_xlfn.XLOOKUP('2026 -1'!J181,XXI___INV_Catalogo_de_Articulo_!A:A,XXI___INV_Catalogo_de_Articulo_!C:C,"NO ENCONTRADO",FALSE)</f>
        <v>PAQUETE</v>
      </c>
      <c r="O181" s="6">
        <v>1</v>
      </c>
      <c r="P181" s="162">
        <v>30.77514</v>
      </c>
      <c r="Q181" s="154" t="s">
        <v>47</v>
      </c>
      <c r="R181" s="162">
        <f t="shared" si="5"/>
        <v>30.77514</v>
      </c>
      <c r="S181" s="162">
        <v>0</v>
      </c>
      <c r="T181" s="162">
        <v>30.77514</v>
      </c>
      <c r="U181" s="162">
        <v>0</v>
      </c>
      <c r="V181" s="162">
        <v>0</v>
      </c>
      <c r="W181" s="162">
        <v>0</v>
      </c>
      <c r="X181" s="162">
        <v>0</v>
      </c>
      <c r="Y181" s="162">
        <v>0</v>
      </c>
      <c r="Z181" s="162">
        <v>0</v>
      </c>
      <c r="AA181" s="162">
        <v>0</v>
      </c>
      <c r="AB181" s="162">
        <v>0</v>
      </c>
      <c r="AC181" s="162">
        <v>0</v>
      </c>
      <c r="AD181" s="162">
        <v>0</v>
      </c>
    </row>
    <row r="182" spans="1:30" ht="12" customHeight="1" x14ac:dyDescent="0.25">
      <c r="A182" s="128" t="s">
        <v>36</v>
      </c>
      <c r="B182" s="15" t="s">
        <v>37</v>
      </c>
      <c r="C182" s="15" t="s">
        <v>37</v>
      </c>
      <c r="D182" s="155" t="s">
        <v>38</v>
      </c>
      <c r="E182" s="156" t="s">
        <v>256</v>
      </c>
      <c r="F182" s="155" t="s">
        <v>257</v>
      </c>
      <c r="G182" s="155" t="s">
        <v>40</v>
      </c>
      <c r="H182" s="157">
        <v>22103</v>
      </c>
      <c r="I182" s="158" t="s">
        <v>263</v>
      </c>
      <c r="J182" s="17" t="str">
        <f>_xlfn.XLOOKUP(K182,XXI___INV_Catalogo_de_Articulo_!B:B,XXI___INV_Catalogo_de_Articulo_!A:A,"NO ENCONTRADO",FALSE)</f>
        <v>22103001-0003</v>
      </c>
      <c r="K182" s="151" t="s">
        <v>263</v>
      </c>
      <c r="L182" s="8" t="s">
        <v>16491</v>
      </c>
      <c r="M182" s="8" t="s">
        <v>16491</v>
      </c>
      <c r="N182" s="152" t="str">
        <f>_xlfn.XLOOKUP('2026 -1'!J182,XXI___INV_Catalogo_de_Articulo_!A:A,XXI___INV_Catalogo_de_Articulo_!C:C,"NO ENCONTRADO",FALSE)</f>
        <v>PESOS</v>
      </c>
      <c r="O182" s="6">
        <v>2</v>
      </c>
      <c r="P182" s="162">
        <v>765.46166400000004</v>
      </c>
      <c r="Q182" s="154" t="s">
        <v>47</v>
      </c>
      <c r="R182" s="162">
        <f t="shared" si="5"/>
        <v>1530.9233280000001</v>
      </c>
      <c r="S182" s="162">
        <v>0</v>
      </c>
      <c r="T182" s="162">
        <v>1530.9233280000001</v>
      </c>
      <c r="U182" s="162">
        <v>0</v>
      </c>
      <c r="V182" s="162">
        <v>0</v>
      </c>
      <c r="W182" s="162">
        <v>0</v>
      </c>
      <c r="X182" s="162">
        <v>0</v>
      </c>
      <c r="Y182" s="162">
        <v>0</v>
      </c>
      <c r="Z182" s="162">
        <v>0</v>
      </c>
      <c r="AA182" s="162">
        <v>0</v>
      </c>
      <c r="AB182" s="162">
        <v>0</v>
      </c>
      <c r="AC182" s="162">
        <v>0</v>
      </c>
      <c r="AD182" s="162">
        <v>0</v>
      </c>
    </row>
    <row r="183" spans="1:30" ht="12" customHeight="1" x14ac:dyDescent="0.25">
      <c r="A183" s="128" t="s">
        <v>36</v>
      </c>
      <c r="B183" s="15" t="s">
        <v>37</v>
      </c>
      <c r="C183" s="15" t="s">
        <v>37</v>
      </c>
      <c r="D183" s="155" t="s">
        <v>38</v>
      </c>
      <c r="E183" s="156" t="s">
        <v>256</v>
      </c>
      <c r="F183" s="155" t="s">
        <v>257</v>
      </c>
      <c r="G183" s="155" t="s">
        <v>40</v>
      </c>
      <c r="H183" s="157">
        <v>29401</v>
      </c>
      <c r="I183" s="158" t="s">
        <v>139</v>
      </c>
      <c r="J183" s="17" t="str">
        <f>_xlfn.XLOOKUP(K183,XXI___INV_Catalogo_de_Articulo_!B:B,XXI___INV_Catalogo_de_Articulo_!A:A,"NO ENCONTRADO",FALSE)</f>
        <v>29401001-0078</v>
      </c>
      <c r="K183" s="151" t="s">
        <v>141</v>
      </c>
      <c r="L183" s="8" t="s">
        <v>16491</v>
      </c>
      <c r="M183" s="8" t="s">
        <v>16491</v>
      </c>
      <c r="N183" s="152" t="str">
        <f>_xlfn.XLOOKUP('2026 -1'!J183,XXI___INV_Catalogo_de_Articulo_!A:A,XXI___INV_Catalogo_de_Articulo_!C:C,"NO ENCONTRADO",FALSE)</f>
        <v>Pieza</v>
      </c>
      <c r="O183" s="6">
        <v>2</v>
      </c>
      <c r="P183" s="162">
        <v>176</v>
      </c>
      <c r="Q183" s="154" t="s">
        <v>47</v>
      </c>
      <c r="R183" s="162">
        <f t="shared" si="5"/>
        <v>352</v>
      </c>
      <c r="S183" s="162">
        <v>0</v>
      </c>
      <c r="T183" s="162">
        <v>352</v>
      </c>
      <c r="U183" s="162">
        <v>0</v>
      </c>
      <c r="V183" s="162">
        <v>0</v>
      </c>
      <c r="W183" s="162">
        <v>0</v>
      </c>
      <c r="X183" s="162">
        <v>0</v>
      </c>
      <c r="Y183" s="162">
        <v>0</v>
      </c>
      <c r="Z183" s="162">
        <v>0</v>
      </c>
      <c r="AA183" s="162">
        <v>0</v>
      </c>
      <c r="AB183" s="162">
        <v>0</v>
      </c>
      <c r="AC183" s="162">
        <v>0</v>
      </c>
      <c r="AD183" s="162">
        <v>0</v>
      </c>
    </row>
    <row r="184" spans="1:30" ht="12" customHeight="1" x14ac:dyDescent="0.25">
      <c r="A184" s="128" t="s">
        <v>36</v>
      </c>
      <c r="B184" s="15" t="s">
        <v>37</v>
      </c>
      <c r="C184" s="15" t="s">
        <v>37</v>
      </c>
      <c r="D184" s="155" t="s">
        <v>38</v>
      </c>
      <c r="E184" s="156" t="s">
        <v>256</v>
      </c>
      <c r="F184" s="155" t="s">
        <v>257</v>
      </c>
      <c r="G184" s="155" t="s">
        <v>40</v>
      </c>
      <c r="H184" s="157">
        <v>21401</v>
      </c>
      <c r="I184" s="158" t="s">
        <v>96</v>
      </c>
      <c r="J184" s="17" t="str">
        <f>_xlfn.XLOOKUP(K184,XXI___INV_Catalogo_de_Articulo_!B:B,XXI___INV_Catalogo_de_Articulo_!A:A,"NO ENCONTRADO",FALSE)</f>
        <v>21401001-0013</v>
      </c>
      <c r="K184" s="151" t="s">
        <v>3962</v>
      </c>
      <c r="L184" s="8" t="s">
        <v>16491</v>
      </c>
      <c r="M184" s="8" t="s">
        <v>16491</v>
      </c>
      <c r="N184" s="152" t="str">
        <f>_xlfn.XLOOKUP('2026 -1'!J184,XXI___INV_Catalogo_de_Articulo_!A:A,XXI___INV_Catalogo_de_Articulo_!C:C,"NO ENCONTRADO",FALSE)</f>
        <v>Pieza</v>
      </c>
      <c r="O184" s="6">
        <v>1</v>
      </c>
      <c r="P184" s="162">
        <v>1138.7837999999999</v>
      </c>
      <c r="Q184" s="154" t="s">
        <v>47</v>
      </c>
      <c r="R184" s="162">
        <f t="shared" si="5"/>
        <v>1138.7837999999999</v>
      </c>
      <c r="S184" s="162">
        <v>0</v>
      </c>
      <c r="T184" s="162">
        <v>0</v>
      </c>
      <c r="U184" s="162">
        <v>0</v>
      </c>
      <c r="V184" s="162">
        <v>0</v>
      </c>
      <c r="W184" s="162">
        <v>1138.7837999999999</v>
      </c>
      <c r="X184" s="162">
        <v>0</v>
      </c>
      <c r="Y184" s="162">
        <v>0</v>
      </c>
      <c r="Z184" s="162">
        <v>0</v>
      </c>
      <c r="AA184" s="162">
        <v>0</v>
      </c>
      <c r="AB184" s="162">
        <v>0</v>
      </c>
      <c r="AC184" s="162">
        <v>0</v>
      </c>
      <c r="AD184" s="162">
        <v>0</v>
      </c>
    </row>
    <row r="185" spans="1:30" ht="12" customHeight="1" x14ac:dyDescent="0.25">
      <c r="A185" s="128" t="s">
        <v>36</v>
      </c>
      <c r="B185" s="15" t="s">
        <v>37</v>
      </c>
      <c r="C185" s="15" t="s">
        <v>37</v>
      </c>
      <c r="D185" s="155" t="s">
        <v>38</v>
      </c>
      <c r="E185" s="156" t="s">
        <v>256</v>
      </c>
      <c r="F185" s="155" t="s">
        <v>257</v>
      </c>
      <c r="G185" s="155" t="s">
        <v>40</v>
      </c>
      <c r="H185" s="157">
        <v>29301</v>
      </c>
      <c r="I185" s="158" t="s">
        <v>135</v>
      </c>
      <c r="J185" s="17" t="str">
        <f>_xlfn.XLOOKUP(K185,XXI___INV_Catalogo_de_Articulo_!B:B,XXI___INV_Catalogo_de_Articulo_!A:A,"NO ENCONTRADO",FALSE)</f>
        <v>29301001-0151</v>
      </c>
      <c r="K185" s="151" t="s">
        <v>265</v>
      </c>
      <c r="L185" s="8" t="s">
        <v>16491</v>
      </c>
      <c r="M185" s="8" t="s">
        <v>16491</v>
      </c>
      <c r="N185" s="152" t="str">
        <f>_xlfn.XLOOKUP('2026 -1'!J185,XXI___INV_Catalogo_de_Articulo_!A:A,XXI___INV_Catalogo_de_Articulo_!C:C,"NO ENCONTRADO",FALSE)</f>
        <v>Pieza</v>
      </c>
      <c r="O185" s="6">
        <v>1</v>
      </c>
      <c r="P185" s="162">
        <v>8910.2837999999992</v>
      </c>
      <c r="Q185" s="154" t="s">
        <v>47</v>
      </c>
      <c r="R185" s="162">
        <f t="shared" si="5"/>
        <v>8910.2837999999992</v>
      </c>
      <c r="S185" s="162">
        <v>0</v>
      </c>
      <c r="T185" s="162">
        <v>0</v>
      </c>
      <c r="U185" s="162">
        <v>8910.2837999999992</v>
      </c>
      <c r="V185" s="162">
        <v>0</v>
      </c>
      <c r="W185" s="162">
        <v>0</v>
      </c>
      <c r="X185" s="162">
        <v>0</v>
      </c>
      <c r="Y185" s="162">
        <v>0</v>
      </c>
      <c r="Z185" s="162">
        <v>0</v>
      </c>
      <c r="AA185" s="162">
        <v>0</v>
      </c>
      <c r="AB185" s="162">
        <v>0</v>
      </c>
      <c r="AC185" s="162">
        <v>0</v>
      </c>
      <c r="AD185" s="162">
        <v>0</v>
      </c>
    </row>
    <row r="186" spans="1:30" ht="12" customHeight="1" x14ac:dyDescent="0.25">
      <c r="A186" s="128" t="s">
        <v>36</v>
      </c>
      <c r="B186" s="15" t="s">
        <v>37</v>
      </c>
      <c r="C186" s="15" t="s">
        <v>37</v>
      </c>
      <c r="D186" s="155" t="s">
        <v>38</v>
      </c>
      <c r="E186" s="156" t="s">
        <v>256</v>
      </c>
      <c r="F186" s="155" t="s">
        <v>257</v>
      </c>
      <c r="G186" s="155" t="s">
        <v>40</v>
      </c>
      <c r="H186" s="157">
        <v>29301</v>
      </c>
      <c r="I186" s="158" t="s">
        <v>135</v>
      </c>
      <c r="J186" s="17" t="str">
        <f>_xlfn.XLOOKUP(K186,XXI___INV_Catalogo_de_Articulo_!B:B,XXI___INV_Catalogo_de_Articulo_!A:A,"NO ENCONTRADO",FALSE)</f>
        <v>29301001-0171</v>
      </c>
      <c r="K186" s="151" t="s">
        <v>16293</v>
      </c>
      <c r="L186" s="8" t="s">
        <v>16491</v>
      </c>
      <c r="M186" s="8" t="s">
        <v>16491</v>
      </c>
      <c r="N186" s="152" t="str">
        <f>_xlfn.XLOOKUP('2026 -1'!J186,XXI___INV_Catalogo_de_Articulo_!A:A,XXI___INV_Catalogo_de_Articulo_!C:C,"NO ENCONTRADO",FALSE)</f>
        <v>Pieza</v>
      </c>
      <c r="O186" s="6">
        <v>1</v>
      </c>
      <c r="P186" s="162">
        <v>5801.6837999999998</v>
      </c>
      <c r="Q186" s="154" t="s">
        <v>47</v>
      </c>
      <c r="R186" s="162">
        <f t="shared" si="5"/>
        <v>5801.6837999999998</v>
      </c>
      <c r="S186" s="162">
        <v>0</v>
      </c>
      <c r="T186" s="162">
        <v>0</v>
      </c>
      <c r="U186" s="162">
        <v>5801.6837999999998</v>
      </c>
      <c r="V186" s="162">
        <v>0</v>
      </c>
      <c r="W186" s="162">
        <v>0</v>
      </c>
      <c r="X186" s="162">
        <v>0</v>
      </c>
      <c r="Y186" s="162">
        <v>0</v>
      </c>
      <c r="Z186" s="162">
        <v>0</v>
      </c>
      <c r="AA186" s="162">
        <v>0</v>
      </c>
      <c r="AB186" s="162">
        <v>0</v>
      </c>
      <c r="AC186" s="162">
        <v>0</v>
      </c>
      <c r="AD186" s="162">
        <v>0</v>
      </c>
    </row>
    <row r="187" spans="1:30" ht="12" customHeight="1" x14ac:dyDescent="0.25">
      <c r="A187" s="128" t="s">
        <v>36</v>
      </c>
      <c r="B187" s="15" t="s">
        <v>37</v>
      </c>
      <c r="C187" s="15" t="s">
        <v>37</v>
      </c>
      <c r="D187" s="155" t="s">
        <v>38</v>
      </c>
      <c r="E187" s="156" t="s">
        <v>256</v>
      </c>
      <c r="F187" s="155" t="s">
        <v>257</v>
      </c>
      <c r="G187" s="155" t="s">
        <v>40</v>
      </c>
      <c r="H187" s="157" t="s">
        <v>267</v>
      </c>
      <c r="I187" s="158" t="s">
        <v>268</v>
      </c>
      <c r="J187" s="17" t="str">
        <f>_xlfn.XLOOKUP(K187,XXI___INV_Catalogo_de_Articulo_!B:B,XXI___INV_Catalogo_de_Articulo_!A:A,"NO ENCONTRADO",FALSE)</f>
        <v>22301001-0076</v>
      </c>
      <c r="K187" s="151" t="s">
        <v>266</v>
      </c>
      <c r="L187" s="8" t="s">
        <v>16491</v>
      </c>
      <c r="M187" s="8" t="s">
        <v>16491</v>
      </c>
      <c r="N187" s="152" t="str">
        <f>_xlfn.XLOOKUP('2026 -1'!J187,XXI___INV_Catalogo_de_Articulo_!A:A,XXI___INV_Catalogo_de_Articulo_!C:C,"NO ENCONTRADO",FALSE)</f>
        <v>Pieza</v>
      </c>
      <c r="O187" s="6">
        <v>1</v>
      </c>
      <c r="P187" s="162">
        <v>1864</v>
      </c>
      <c r="Q187" s="154" t="s">
        <v>47</v>
      </c>
      <c r="R187" s="162">
        <f t="shared" si="5"/>
        <v>1864</v>
      </c>
      <c r="S187" s="162">
        <v>0</v>
      </c>
      <c r="T187" s="162">
        <v>0</v>
      </c>
      <c r="U187" s="162">
        <v>0</v>
      </c>
      <c r="V187" s="162">
        <v>1864</v>
      </c>
      <c r="W187" s="162">
        <v>0</v>
      </c>
      <c r="X187" s="162">
        <v>0</v>
      </c>
      <c r="Y187" s="162">
        <v>0</v>
      </c>
      <c r="Z187" s="162">
        <v>0</v>
      </c>
      <c r="AA187" s="162">
        <v>0</v>
      </c>
      <c r="AB187" s="162">
        <v>0</v>
      </c>
      <c r="AC187" s="162">
        <v>0</v>
      </c>
      <c r="AD187" s="162">
        <v>0</v>
      </c>
    </row>
    <row r="188" spans="1:30" ht="12" customHeight="1" x14ac:dyDescent="0.25">
      <c r="A188" s="128" t="s">
        <v>36</v>
      </c>
      <c r="B188" s="15" t="s">
        <v>37</v>
      </c>
      <c r="C188" s="15" t="s">
        <v>37</v>
      </c>
      <c r="D188" s="155" t="s">
        <v>38</v>
      </c>
      <c r="E188" s="156" t="s">
        <v>256</v>
      </c>
      <c r="F188" s="155" t="s">
        <v>257</v>
      </c>
      <c r="G188" s="155" t="s">
        <v>40</v>
      </c>
      <c r="H188" s="157">
        <v>39202</v>
      </c>
      <c r="I188" s="158" t="s">
        <v>170</v>
      </c>
      <c r="J188" s="17"/>
      <c r="K188" s="151" t="s">
        <v>269</v>
      </c>
      <c r="L188" s="8" t="s">
        <v>16491</v>
      </c>
      <c r="M188" s="8" t="s">
        <v>16491</v>
      </c>
      <c r="N188" s="152" t="s">
        <v>16296</v>
      </c>
      <c r="O188" s="6">
        <v>11</v>
      </c>
      <c r="P188" s="162">
        <v>576.12720000000002</v>
      </c>
      <c r="Q188" s="154" t="s">
        <v>47</v>
      </c>
      <c r="R188" s="162">
        <f t="shared" si="5"/>
        <v>6337.3991999999998</v>
      </c>
      <c r="S188" s="162">
        <v>0</v>
      </c>
      <c r="T188" s="162">
        <v>576.12720000000002</v>
      </c>
      <c r="U188" s="162">
        <v>576.12720000000002</v>
      </c>
      <c r="V188" s="162">
        <v>576.12720000000002</v>
      </c>
      <c r="W188" s="162">
        <v>576.12720000000002</v>
      </c>
      <c r="X188" s="162">
        <v>576.12720000000002</v>
      </c>
      <c r="Y188" s="162">
        <v>576.12720000000002</v>
      </c>
      <c r="Z188" s="162">
        <v>576.12720000000002</v>
      </c>
      <c r="AA188" s="162">
        <v>1152.2544</v>
      </c>
      <c r="AB188" s="162">
        <v>576.12720000000002</v>
      </c>
      <c r="AC188" s="162">
        <v>576.12720000000002</v>
      </c>
      <c r="AD188" s="162">
        <v>0</v>
      </c>
    </row>
    <row r="189" spans="1:30" ht="12" customHeight="1" x14ac:dyDescent="0.25">
      <c r="A189" s="128" t="s">
        <v>36</v>
      </c>
      <c r="B189" s="15" t="s">
        <v>37</v>
      </c>
      <c r="C189" s="15" t="s">
        <v>37</v>
      </c>
      <c r="D189" s="155" t="s">
        <v>38</v>
      </c>
      <c r="E189" s="156" t="s">
        <v>256</v>
      </c>
      <c r="F189" s="155" t="s">
        <v>257</v>
      </c>
      <c r="G189" s="155" t="s">
        <v>40</v>
      </c>
      <c r="H189" s="157">
        <v>37504</v>
      </c>
      <c r="I189" s="158" t="s">
        <v>252</v>
      </c>
      <c r="J189" s="17"/>
      <c r="K189" s="151" t="s">
        <v>16472</v>
      </c>
      <c r="L189" s="8" t="s">
        <v>16491</v>
      </c>
      <c r="M189" s="8" t="s">
        <v>16491</v>
      </c>
      <c r="N189" s="152" t="s">
        <v>16296</v>
      </c>
      <c r="O189" s="6">
        <v>6.5</v>
      </c>
      <c r="P189" s="162">
        <v>2088.9792000000002</v>
      </c>
      <c r="Q189" s="154" t="s">
        <v>47</v>
      </c>
      <c r="R189" s="162">
        <f t="shared" si="5"/>
        <v>13578.364800000001</v>
      </c>
      <c r="S189" s="162">
        <v>0</v>
      </c>
      <c r="T189" s="162">
        <v>3133.4688000000006</v>
      </c>
      <c r="U189" s="162">
        <v>2088.9792000000002</v>
      </c>
      <c r="V189" s="162">
        <v>3133.4688000000006</v>
      </c>
      <c r="W189" s="162">
        <v>2088.9792000000002</v>
      </c>
      <c r="X189" s="162">
        <v>3133.4688000000006</v>
      </c>
      <c r="Y189" s="162">
        <v>0</v>
      </c>
      <c r="Z189" s="162">
        <v>0</v>
      </c>
      <c r="AA189" s="162">
        <v>0</v>
      </c>
      <c r="AB189" s="162">
        <v>0</v>
      </c>
      <c r="AC189" s="162">
        <v>0</v>
      </c>
      <c r="AD189" s="162">
        <v>0</v>
      </c>
    </row>
    <row r="190" spans="1:30" ht="12" customHeight="1" x14ac:dyDescent="0.25">
      <c r="A190" s="128" t="s">
        <v>36</v>
      </c>
      <c r="B190" s="15" t="s">
        <v>37</v>
      </c>
      <c r="C190" s="15" t="s">
        <v>37</v>
      </c>
      <c r="D190" s="155" t="s">
        <v>38</v>
      </c>
      <c r="E190" s="156" t="s">
        <v>256</v>
      </c>
      <c r="F190" s="155" t="s">
        <v>257</v>
      </c>
      <c r="G190" s="155" t="s">
        <v>40</v>
      </c>
      <c r="H190" s="157">
        <v>33901</v>
      </c>
      <c r="I190" s="158" t="s">
        <v>225</v>
      </c>
      <c r="J190" s="17"/>
      <c r="K190" s="151" t="s">
        <v>224</v>
      </c>
      <c r="L190" s="8" t="s">
        <v>16491</v>
      </c>
      <c r="M190" s="8" t="s">
        <v>16491</v>
      </c>
      <c r="N190" s="152" t="s">
        <v>16296</v>
      </c>
      <c r="O190" s="6">
        <v>1</v>
      </c>
      <c r="P190" s="162">
        <v>391.68360000000001</v>
      </c>
      <c r="Q190" s="154" t="s">
        <v>47</v>
      </c>
      <c r="R190" s="162">
        <f t="shared" si="5"/>
        <v>391.68360000000001</v>
      </c>
      <c r="S190" s="162">
        <v>0</v>
      </c>
      <c r="T190" s="162">
        <v>391.68360000000001</v>
      </c>
      <c r="U190" s="162">
        <v>0</v>
      </c>
      <c r="V190" s="162">
        <v>0</v>
      </c>
      <c r="W190" s="162">
        <v>0</v>
      </c>
      <c r="X190" s="162">
        <v>0</v>
      </c>
      <c r="Y190" s="162">
        <v>0</v>
      </c>
      <c r="Z190" s="162">
        <v>0</v>
      </c>
      <c r="AA190" s="162">
        <v>0</v>
      </c>
      <c r="AB190" s="162">
        <v>0</v>
      </c>
      <c r="AC190" s="162">
        <v>0</v>
      </c>
      <c r="AD190" s="162">
        <v>0</v>
      </c>
    </row>
    <row r="191" spans="1:30" ht="12" customHeight="1" x14ac:dyDescent="0.25">
      <c r="A191" s="128" t="s">
        <v>36</v>
      </c>
      <c r="B191" s="15" t="s">
        <v>37</v>
      </c>
      <c r="C191" s="15" t="s">
        <v>37</v>
      </c>
      <c r="D191" s="155" t="s">
        <v>38</v>
      </c>
      <c r="E191" s="156" t="s">
        <v>256</v>
      </c>
      <c r="F191" s="155" t="s">
        <v>257</v>
      </c>
      <c r="G191" s="155" t="s">
        <v>40</v>
      </c>
      <c r="H191" s="157">
        <v>33604</v>
      </c>
      <c r="I191" s="158" t="s">
        <v>254</v>
      </c>
      <c r="J191" s="17"/>
      <c r="K191" s="151" t="s">
        <v>255</v>
      </c>
      <c r="L191" s="8" t="s">
        <v>16491</v>
      </c>
      <c r="M191" s="8" t="s">
        <v>16491</v>
      </c>
      <c r="N191" s="152" t="s">
        <v>16296</v>
      </c>
      <c r="O191" s="6">
        <v>100</v>
      </c>
      <c r="P191" s="162">
        <v>47.002032</v>
      </c>
      <c r="Q191" s="154" t="s">
        <v>47</v>
      </c>
      <c r="R191" s="162">
        <f t="shared" si="5"/>
        <v>4700</v>
      </c>
      <c r="S191" s="162">
        <v>0</v>
      </c>
      <c r="T191" s="162">
        <v>0</v>
      </c>
      <c r="U191" s="162">
        <v>0</v>
      </c>
      <c r="V191" s="162">
        <v>0</v>
      </c>
      <c r="W191" s="162">
        <v>0</v>
      </c>
      <c r="X191" s="162">
        <v>0</v>
      </c>
      <c r="Y191" s="162">
        <v>0</v>
      </c>
      <c r="Z191" s="162">
        <v>0</v>
      </c>
      <c r="AA191" s="162">
        <v>0</v>
      </c>
      <c r="AB191" s="162">
        <v>4700</v>
      </c>
      <c r="AC191" s="162">
        <v>0</v>
      </c>
      <c r="AD191" s="162">
        <v>0</v>
      </c>
    </row>
    <row r="192" spans="1:30" ht="12" customHeight="1" x14ac:dyDescent="0.25">
      <c r="A192" s="128" t="s">
        <v>36</v>
      </c>
      <c r="B192" s="15" t="s">
        <v>37</v>
      </c>
      <c r="C192" s="15" t="s">
        <v>37</v>
      </c>
      <c r="D192" s="155" t="s">
        <v>38</v>
      </c>
      <c r="E192" s="156" t="s">
        <v>256</v>
      </c>
      <c r="F192" s="155" t="s">
        <v>257</v>
      </c>
      <c r="G192" s="155" t="s">
        <v>40</v>
      </c>
      <c r="H192" s="157">
        <v>39202</v>
      </c>
      <c r="I192" s="158" t="s">
        <v>170</v>
      </c>
      <c r="J192" s="17"/>
      <c r="K192" s="151" t="s">
        <v>16471</v>
      </c>
      <c r="L192" s="8" t="s">
        <v>16491</v>
      </c>
      <c r="M192" s="8" t="s">
        <v>16491</v>
      </c>
      <c r="N192" s="152" t="s">
        <v>16296</v>
      </c>
      <c r="O192" s="6">
        <v>11</v>
      </c>
      <c r="P192" s="162">
        <v>1726.3091999999999</v>
      </c>
      <c r="Q192" s="154" t="s">
        <v>47</v>
      </c>
      <c r="R192" s="162">
        <f t="shared" si="5"/>
        <v>18989.4012</v>
      </c>
      <c r="S192" s="162">
        <v>0</v>
      </c>
      <c r="T192" s="162">
        <v>1726.3091999999999</v>
      </c>
      <c r="U192" s="162">
        <v>1726.3091999999999</v>
      </c>
      <c r="V192" s="162">
        <v>1726.3091999999999</v>
      </c>
      <c r="W192" s="162">
        <v>1726.3091999999999</v>
      </c>
      <c r="X192" s="162">
        <v>1726.3091999999999</v>
      </c>
      <c r="Y192" s="162">
        <v>1726.3091999999999</v>
      </c>
      <c r="Z192" s="162">
        <v>1726.3091999999999</v>
      </c>
      <c r="AA192" s="162">
        <v>3452.6183999999998</v>
      </c>
      <c r="AB192" s="162">
        <v>1726.3091999999999</v>
      </c>
      <c r="AC192" s="162">
        <v>1726.3091999999999</v>
      </c>
      <c r="AD192" s="162">
        <v>0</v>
      </c>
    </row>
    <row r="193" spans="1:30" ht="12" customHeight="1" x14ac:dyDescent="0.25">
      <c r="A193" s="128" t="s">
        <v>36</v>
      </c>
      <c r="B193" s="15" t="s">
        <v>37</v>
      </c>
      <c r="C193" s="15" t="s">
        <v>37</v>
      </c>
      <c r="D193" s="155" t="s">
        <v>38</v>
      </c>
      <c r="E193" s="156" t="s">
        <v>256</v>
      </c>
      <c r="F193" s="155" t="s">
        <v>257</v>
      </c>
      <c r="G193" s="155" t="s">
        <v>40</v>
      </c>
      <c r="H193" s="157">
        <v>39202</v>
      </c>
      <c r="I193" s="158" t="s">
        <v>170</v>
      </c>
      <c r="J193" s="17"/>
      <c r="K193" s="151" t="s">
        <v>270</v>
      </c>
      <c r="L193" s="8" t="s">
        <v>16491</v>
      </c>
      <c r="M193" s="8" t="s">
        <v>16491</v>
      </c>
      <c r="N193" s="152" t="s">
        <v>16296</v>
      </c>
      <c r="O193" s="6">
        <v>15</v>
      </c>
      <c r="P193" s="162">
        <v>263.19479999999999</v>
      </c>
      <c r="Q193" s="154" t="s">
        <v>47</v>
      </c>
      <c r="R193" s="162">
        <f t="shared" si="5"/>
        <v>3947.922</v>
      </c>
      <c r="S193" s="162">
        <v>0</v>
      </c>
      <c r="T193" s="162">
        <v>526.38959999999997</v>
      </c>
      <c r="U193" s="162">
        <v>263.19479999999999</v>
      </c>
      <c r="V193" s="162">
        <v>526.38959999999997</v>
      </c>
      <c r="W193" s="162">
        <v>263.19479999999999</v>
      </c>
      <c r="X193" s="162">
        <v>526.38959999999997</v>
      </c>
      <c r="Y193" s="162">
        <v>263.19479999999999</v>
      </c>
      <c r="Z193" s="162">
        <v>263.19479999999999</v>
      </c>
      <c r="AA193" s="162">
        <v>526.38959999999997</v>
      </c>
      <c r="AB193" s="162">
        <v>263.19479999999999</v>
      </c>
      <c r="AC193" s="162">
        <v>526.38959999999997</v>
      </c>
      <c r="AD193" s="162">
        <v>0</v>
      </c>
    </row>
    <row r="194" spans="1:30" ht="12" customHeight="1" x14ac:dyDescent="0.25">
      <c r="A194" s="128" t="s">
        <v>36</v>
      </c>
      <c r="B194" s="15" t="s">
        <v>37</v>
      </c>
      <c r="C194" s="15" t="s">
        <v>37</v>
      </c>
      <c r="D194" s="155" t="s">
        <v>38</v>
      </c>
      <c r="E194" s="156" t="s">
        <v>256</v>
      </c>
      <c r="F194" s="155" t="s">
        <v>257</v>
      </c>
      <c r="G194" s="155" t="s">
        <v>40</v>
      </c>
      <c r="H194" s="157" t="s">
        <v>175</v>
      </c>
      <c r="I194" s="158" t="s">
        <v>176</v>
      </c>
      <c r="J194" s="17" t="str">
        <f>_xlfn.XLOOKUP(K194,XXI___INV_Catalogo_de_Articulo_!B:B,XXI___INV_Catalogo_de_Articulo_!A:A,"NO ENCONTRADO",FALSE)</f>
        <v>26103001-0031</v>
      </c>
      <c r="K194" s="151" t="s">
        <v>174</v>
      </c>
      <c r="L194" s="8" t="s">
        <v>16491</v>
      </c>
      <c r="M194" s="8" t="s">
        <v>16491</v>
      </c>
      <c r="N194" s="152" t="str">
        <f>_xlfn.XLOOKUP('2026 -1'!J194,XXI___INV_Catalogo_de_Articulo_!A:A,XXI___INV_Catalogo_de_Articulo_!C:C,"NO ENCONTRADO",FALSE)</f>
        <v>PESOS</v>
      </c>
      <c r="O194" s="6">
        <v>1</v>
      </c>
      <c r="P194" s="162">
        <v>25905</v>
      </c>
      <c r="Q194" s="154" t="s">
        <v>47</v>
      </c>
      <c r="R194" s="162">
        <f t="shared" si="5"/>
        <v>25905</v>
      </c>
      <c r="S194" s="162">
        <v>0</v>
      </c>
      <c r="T194" s="162">
        <v>25905</v>
      </c>
      <c r="U194" s="162">
        <v>0</v>
      </c>
      <c r="V194" s="162">
        <v>0</v>
      </c>
      <c r="W194" s="162">
        <v>0</v>
      </c>
      <c r="X194" s="162">
        <v>0</v>
      </c>
      <c r="Y194" s="162">
        <v>0</v>
      </c>
      <c r="Z194" s="162">
        <v>0</v>
      </c>
      <c r="AA194" s="162">
        <v>0</v>
      </c>
      <c r="AB194" s="162">
        <v>0</v>
      </c>
      <c r="AC194" s="162">
        <v>0</v>
      </c>
      <c r="AD194" s="162">
        <v>0</v>
      </c>
    </row>
    <row r="195" spans="1:30" ht="12" customHeight="1" x14ac:dyDescent="0.25">
      <c r="A195" s="128" t="s">
        <v>36</v>
      </c>
      <c r="B195" s="15" t="s">
        <v>37</v>
      </c>
      <c r="C195" s="15" t="s">
        <v>37</v>
      </c>
      <c r="D195" s="155" t="s">
        <v>38</v>
      </c>
      <c r="E195" s="156" t="s">
        <v>187</v>
      </c>
      <c r="F195" s="155" t="s">
        <v>188</v>
      </c>
      <c r="G195" s="155" t="s">
        <v>40</v>
      </c>
      <c r="H195" s="157">
        <v>21101</v>
      </c>
      <c r="I195" s="158" t="s">
        <v>46</v>
      </c>
      <c r="J195" s="17" t="str">
        <f>_xlfn.XLOOKUP(K195,XXI___INV_Catalogo_de_Articulo_!B:B,XXI___INV_Catalogo_de_Articulo_!A:A,"NO ENCONTRADO",FALSE)</f>
        <v>21100004-0001</v>
      </c>
      <c r="K195" s="151" t="s">
        <v>186</v>
      </c>
      <c r="L195" s="8" t="s">
        <v>16491</v>
      </c>
      <c r="M195" s="8" t="s">
        <v>16491</v>
      </c>
      <c r="N195" s="152" t="str">
        <f>_xlfn.XLOOKUP('2026 -1'!J195,XXI___INV_Catalogo_de_Articulo_!A:A,XXI___INV_Catalogo_de_Articulo_!C:C,"NO ENCONTRADO",FALSE)</f>
        <v>Pieza</v>
      </c>
      <c r="O195" s="6">
        <v>2</v>
      </c>
      <c r="P195" s="162">
        <v>264.23099999999999</v>
      </c>
      <c r="Q195" s="154" t="s">
        <v>47</v>
      </c>
      <c r="R195" s="162">
        <f t="shared" si="5"/>
        <v>528.46199999999999</v>
      </c>
      <c r="S195" s="162">
        <v>0</v>
      </c>
      <c r="T195" s="162">
        <v>528.46199999999999</v>
      </c>
      <c r="U195" s="162">
        <v>0</v>
      </c>
      <c r="V195" s="162">
        <v>0</v>
      </c>
      <c r="W195" s="162">
        <v>0</v>
      </c>
      <c r="X195" s="162">
        <v>0</v>
      </c>
      <c r="Y195" s="162">
        <v>0</v>
      </c>
      <c r="Z195" s="162">
        <v>0</v>
      </c>
      <c r="AA195" s="162">
        <v>0</v>
      </c>
      <c r="AB195" s="162">
        <v>0</v>
      </c>
      <c r="AC195" s="162">
        <v>0</v>
      </c>
      <c r="AD195" s="162">
        <v>0</v>
      </c>
    </row>
    <row r="196" spans="1:30" ht="12" customHeight="1" x14ac:dyDescent="0.25">
      <c r="A196" s="128" t="s">
        <v>36</v>
      </c>
      <c r="B196" s="15" t="s">
        <v>37</v>
      </c>
      <c r="C196" s="15" t="s">
        <v>37</v>
      </c>
      <c r="D196" s="155" t="s">
        <v>38</v>
      </c>
      <c r="E196" s="156" t="s">
        <v>187</v>
      </c>
      <c r="F196" s="155" t="s">
        <v>188</v>
      </c>
      <c r="G196" s="155" t="s">
        <v>40</v>
      </c>
      <c r="H196" s="157">
        <v>21101</v>
      </c>
      <c r="I196" s="158" t="s">
        <v>46</v>
      </c>
      <c r="J196" s="17" t="str">
        <f>_xlfn.XLOOKUP(K196,XXI___INV_Catalogo_de_Articulo_!B:B,XXI___INV_Catalogo_de_Articulo_!A:A,"NO ENCONTRADO",FALSE)</f>
        <v>21100081-0001</v>
      </c>
      <c r="K196" s="151" t="s">
        <v>189</v>
      </c>
      <c r="L196" s="8" t="s">
        <v>16491</v>
      </c>
      <c r="M196" s="8" t="s">
        <v>16491</v>
      </c>
      <c r="N196" s="152" t="str">
        <f>_xlfn.XLOOKUP('2026 -1'!J196,XXI___INV_Catalogo_de_Articulo_!A:A,XXI___INV_Catalogo_de_Articulo_!C:C,"NO ENCONTRADO",FALSE)</f>
        <v>Pieza</v>
      </c>
      <c r="O196" s="6">
        <v>6</v>
      </c>
      <c r="P196" s="162">
        <v>17.781192000000001</v>
      </c>
      <c r="Q196" s="154" t="s">
        <v>47</v>
      </c>
      <c r="R196" s="162">
        <f t="shared" si="5"/>
        <v>106.687152</v>
      </c>
      <c r="S196" s="162">
        <v>0</v>
      </c>
      <c r="T196" s="162">
        <v>35.562384000000002</v>
      </c>
      <c r="U196" s="162">
        <v>0</v>
      </c>
      <c r="V196" s="162">
        <v>0</v>
      </c>
      <c r="W196" s="162">
        <v>35.562384000000002</v>
      </c>
      <c r="X196" s="162">
        <v>0</v>
      </c>
      <c r="Y196" s="162">
        <v>0</v>
      </c>
      <c r="Z196" s="162">
        <v>0</v>
      </c>
      <c r="AA196" s="162">
        <v>0</v>
      </c>
      <c r="AB196" s="162">
        <v>0</v>
      </c>
      <c r="AC196" s="162">
        <v>35.562384000000002</v>
      </c>
      <c r="AD196" s="162">
        <v>0</v>
      </c>
    </row>
    <row r="197" spans="1:30" ht="12" customHeight="1" x14ac:dyDescent="0.25">
      <c r="A197" s="128" t="s">
        <v>36</v>
      </c>
      <c r="B197" s="15" t="s">
        <v>37</v>
      </c>
      <c r="C197" s="15" t="s">
        <v>37</v>
      </c>
      <c r="D197" s="155" t="s">
        <v>38</v>
      </c>
      <c r="E197" s="156" t="s">
        <v>187</v>
      </c>
      <c r="F197" s="155" t="s">
        <v>188</v>
      </c>
      <c r="G197" s="155" t="s">
        <v>40</v>
      </c>
      <c r="H197" s="157">
        <v>21101</v>
      </c>
      <c r="I197" s="158" t="s">
        <v>46</v>
      </c>
      <c r="J197" s="17" t="str">
        <f>_xlfn.XLOOKUP(K197,XXI___INV_Catalogo_de_Articulo_!B:B,XXI___INV_Catalogo_de_Articulo_!A:A,"NO ENCONTRADO",FALSE)</f>
        <v>21100081-0001</v>
      </c>
      <c r="K197" s="151" t="s">
        <v>189</v>
      </c>
      <c r="L197" s="8" t="s">
        <v>16491</v>
      </c>
      <c r="M197" s="8" t="s">
        <v>16491</v>
      </c>
      <c r="N197" s="152" t="str">
        <f>_xlfn.XLOOKUP('2026 -1'!J197,XXI___INV_Catalogo_de_Articulo_!A:A,XXI___INV_Catalogo_de_Articulo_!C:C,"NO ENCONTRADO",FALSE)</f>
        <v>Pieza</v>
      </c>
      <c r="O197" s="6">
        <v>2</v>
      </c>
      <c r="P197" s="162">
        <v>93.257999999999996</v>
      </c>
      <c r="Q197" s="154" t="s">
        <v>47</v>
      </c>
      <c r="R197" s="162">
        <f t="shared" si="5"/>
        <v>186.51599999999999</v>
      </c>
      <c r="S197" s="162">
        <v>0</v>
      </c>
      <c r="T197" s="162">
        <v>186.51599999999999</v>
      </c>
      <c r="U197" s="162">
        <v>0</v>
      </c>
      <c r="V197" s="162">
        <v>0</v>
      </c>
      <c r="W197" s="162">
        <v>0</v>
      </c>
      <c r="X197" s="162">
        <v>0</v>
      </c>
      <c r="Y197" s="162">
        <v>0</v>
      </c>
      <c r="Z197" s="162">
        <v>0</v>
      </c>
      <c r="AA197" s="162">
        <v>0</v>
      </c>
      <c r="AB197" s="162">
        <v>0</v>
      </c>
      <c r="AC197" s="162">
        <v>0</v>
      </c>
      <c r="AD197" s="162">
        <v>0</v>
      </c>
    </row>
    <row r="198" spans="1:30" ht="12" customHeight="1" x14ac:dyDescent="0.25">
      <c r="A198" s="128" t="s">
        <v>36</v>
      </c>
      <c r="B198" s="15" t="s">
        <v>37</v>
      </c>
      <c r="C198" s="15" t="s">
        <v>37</v>
      </c>
      <c r="D198" s="155" t="s">
        <v>38</v>
      </c>
      <c r="E198" s="156" t="s">
        <v>187</v>
      </c>
      <c r="F198" s="155" t="s">
        <v>188</v>
      </c>
      <c r="G198" s="155" t="s">
        <v>40</v>
      </c>
      <c r="H198" s="157">
        <v>21101</v>
      </c>
      <c r="I198" s="158" t="s">
        <v>46</v>
      </c>
      <c r="J198" s="17" t="str">
        <f>_xlfn.XLOOKUP(K198,XXI___INV_Catalogo_de_Articulo_!B:B,XXI___INV_Catalogo_de_Articulo_!A:A,"NO ENCONTRADO",FALSE)</f>
        <v>21100081-0002</v>
      </c>
      <c r="K198" s="151" t="s">
        <v>42</v>
      </c>
      <c r="L198" s="8" t="s">
        <v>16491</v>
      </c>
      <c r="M198" s="8" t="s">
        <v>16491</v>
      </c>
      <c r="N198" s="152" t="str">
        <f>_xlfn.XLOOKUP('2026 -1'!J198,XXI___INV_Catalogo_de_Articulo_!A:A,XXI___INV_Catalogo_de_Articulo_!C:C,"NO ENCONTRADO",FALSE)</f>
        <v>BLOC</v>
      </c>
      <c r="O198" s="6">
        <v>4</v>
      </c>
      <c r="P198" s="162">
        <v>11.232408</v>
      </c>
      <c r="Q198" s="154" t="s">
        <v>47</v>
      </c>
      <c r="R198" s="162">
        <f t="shared" si="5"/>
        <v>44.929631999999998</v>
      </c>
      <c r="S198" s="162">
        <v>0</v>
      </c>
      <c r="T198" s="162">
        <v>22.464815999999999</v>
      </c>
      <c r="U198" s="162">
        <v>0</v>
      </c>
      <c r="V198" s="162">
        <v>0</v>
      </c>
      <c r="W198" s="162">
        <v>0</v>
      </c>
      <c r="X198" s="162">
        <v>0</v>
      </c>
      <c r="Y198" s="162">
        <v>0</v>
      </c>
      <c r="Z198" s="162">
        <v>22.464815999999999</v>
      </c>
      <c r="AA198" s="162">
        <v>0</v>
      </c>
      <c r="AB198" s="162">
        <v>0</v>
      </c>
      <c r="AC198" s="162">
        <v>0</v>
      </c>
      <c r="AD198" s="162">
        <v>0</v>
      </c>
    </row>
    <row r="199" spans="1:30" ht="12" customHeight="1" x14ac:dyDescent="0.25">
      <c r="A199" s="128" t="s">
        <v>36</v>
      </c>
      <c r="B199" s="15" t="s">
        <v>37</v>
      </c>
      <c r="C199" s="15" t="s">
        <v>37</v>
      </c>
      <c r="D199" s="155" t="s">
        <v>38</v>
      </c>
      <c r="E199" s="156" t="s">
        <v>187</v>
      </c>
      <c r="F199" s="155" t="s">
        <v>188</v>
      </c>
      <c r="G199" s="155" t="s">
        <v>40</v>
      </c>
      <c r="H199" s="157">
        <v>21101</v>
      </c>
      <c r="I199" s="158" t="s">
        <v>46</v>
      </c>
      <c r="J199" s="17" t="str">
        <f>_xlfn.XLOOKUP(K199,XXI___INV_Catalogo_de_Articulo_!B:B,XXI___INV_Catalogo_de_Articulo_!A:A,"NO ENCONTRADO",FALSE)</f>
        <v>21100041-0032</v>
      </c>
      <c r="K199" s="151" t="s">
        <v>190</v>
      </c>
      <c r="L199" s="8" t="s">
        <v>16491</v>
      </c>
      <c r="M199" s="8" t="s">
        <v>16491</v>
      </c>
      <c r="N199" s="152" t="str">
        <f>_xlfn.XLOOKUP('2026 -1'!J199,XXI___INV_Catalogo_de_Articulo_!A:A,XXI___INV_Catalogo_de_Articulo_!C:C,"NO ENCONTRADO",FALSE)</f>
        <v>BLOC</v>
      </c>
      <c r="O199" s="6">
        <v>9</v>
      </c>
      <c r="P199" s="162">
        <v>17.687934000000002</v>
      </c>
      <c r="Q199" s="154" t="s">
        <v>47</v>
      </c>
      <c r="R199" s="162">
        <f t="shared" si="5"/>
        <v>159.19140600000003</v>
      </c>
      <c r="S199" s="162">
        <v>0</v>
      </c>
      <c r="T199" s="162">
        <v>70.751736000000008</v>
      </c>
      <c r="U199" s="162">
        <v>0</v>
      </c>
      <c r="V199" s="162">
        <v>0</v>
      </c>
      <c r="W199" s="162">
        <v>35.375868000000004</v>
      </c>
      <c r="X199" s="162">
        <v>0</v>
      </c>
      <c r="Y199" s="162">
        <v>0</v>
      </c>
      <c r="Z199" s="162">
        <v>0</v>
      </c>
      <c r="AA199" s="162">
        <v>0</v>
      </c>
      <c r="AB199" s="162">
        <v>0</v>
      </c>
      <c r="AC199" s="162">
        <v>53.06380200000001</v>
      </c>
      <c r="AD199" s="162">
        <v>0</v>
      </c>
    </row>
    <row r="200" spans="1:30" ht="12" customHeight="1" x14ac:dyDescent="0.25">
      <c r="A200" s="128" t="s">
        <v>36</v>
      </c>
      <c r="B200" s="15" t="s">
        <v>37</v>
      </c>
      <c r="C200" s="15" t="s">
        <v>37</v>
      </c>
      <c r="D200" s="155" t="s">
        <v>38</v>
      </c>
      <c r="E200" s="156" t="s">
        <v>187</v>
      </c>
      <c r="F200" s="155" t="s">
        <v>188</v>
      </c>
      <c r="G200" s="155" t="s">
        <v>40</v>
      </c>
      <c r="H200" s="157">
        <v>21101</v>
      </c>
      <c r="I200" s="158" t="s">
        <v>46</v>
      </c>
      <c r="J200" s="17" t="str">
        <f>_xlfn.XLOOKUP(K200,XXI___INV_Catalogo_de_Articulo_!B:B,XXI___INV_Catalogo_de_Articulo_!A:A,"NO ENCONTRADO",FALSE)</f>
        <v>21100013-0005</v>
      </c>
      <c r="K200" s="151" t="s">
        <v>16256</v>
      </c>
      <c r="L200" s="8" t="s">
        <v>16491</v>
      </c>
      <c r="M200" s="8" t="s">
        <v>16491</v>
      </c>
      <c r="N200" s="152" t="str">
        <f>_xlfn.XLOOKUP('2026 -1'!J200,XXI___INV_Catalogo_de_Articulo_!A:A,XXI___INV_Catalogo_de_Articulo_!C:C,"NO ENCONTRADO",FALSE)</f>
        <v>Pieza</v>
      </c>
      <c r="O200" s="6">
        <v>6</v>
      </c>
      <c r="P200" s="162">
        <v>48.017508000000007</v>
      </c>
      <c r="Q200" s="154" t="s">
        <v>47</v>
      </c>
      <c r="R200" s="162">
        <f t="shared" si="5"/>
        <v>288.10504800000001</v>
      </c>
      <c r="S200" s="162">
        <v>0</v>
      </c>
      <c r="T200" s="162">
        <v>96.035016000000013</v>
      </c>
      <c r="U200" s="162">
        <v>0</v>
      </c>
      <c r="V200" s="162">
        <v>0</v>
      </c>
      <c r="W200" s="162">
        <v>0</v>
      </c>
      <c r="X200" s="162">
        <v>0</v>
      </c>
      <c r="Y200" s="162">
        <v>0</v>
      </c>
      <c r="Z200" s="162">
        <v>96.035016000000013</v>
      </c>
      <c r="AA200" s="162">
        <v>0</v>
      </c>
      <c r="AB200" s="162">
        <v>0</v>
      </c>
      <c r="AC200" s="162">
        <v>96.035016000000013</v>
      </c>
      <c r="AD200" s="162">
        <v>0</v>
      </c>
    </row>
    <row r="201" spans="1:30" ht="12" customHeight="1" x14ac:dyDescent="0.25">
      <c r="A201" s="128" t="s">
        <v>36</v>
      </c>
      <c r="B201" s="15" t="s">
        <v>37</v>
      </c>
      <c r="C201" s="15" t="s">
        <v>37</v>
      </c>
      <c r="D201" s="155" t="s">
        <v>38</v>
      </c>
      <c r="E201" s="156" t="s">
        <v>187</v>
      </c>
      <c r="F201" s="155" t="s">
        <v>188</v>
      </c>
      <c r="G201" s="155" t="s">
        <v>40</v>
      </c>
      <c r="H201" s="157">
        <v>21101</v>
      </c>
      <c r="I201" s="158" t="s">
        <v>46</v>
      </c>
      <c r="J201" s="17" t="str">
        <f>_xlfn.XLOOKUP(K201,XXI___INV_Catalogo_de_Articulo_!B:B,XXI___INV_Catalogo_de_Articulo_!A:A,"NO ENCONTRADO",FALSE)</f>
        <v>21100013-0006</v>
      </c>
      <c r="K201" s="236" t="s">
        <v>16257</v>
      </c>
      <c r="L201" s="8" t="s">
        <v>16491</v>
      </c>
      <c r="M201" s="8" t="s">
        <v>16491</v>
      </c>
      <c r="N201" s="152" t="str">
        <f>_xlfn.XLOOKUP('2026 -1'!J201,XXI___INV_Catalogo_de_Articulo_!A:A,XXI___INV_Catalogo_de_Articulo_!C:C,"NO ENCONTRADO",FALSE)</f>
        <v>Pieza</v>
      </c>
      <c r="O201" s="6">
        <v>4</v>
      </c>
      <c r="P201" s="162">
        <v>51.146832000000003</v>
      </c>
      <c r="Q201" s="154" t="s">
        <v>47</v>
      </c>
      <c r="R201" s="162">
        <f t="shared" si="5"/>
        <v>204.58732800000001</v>
      </c>
      <c r="S201" s="162">
        <v>0</v>
      </c>
      <c r="T201" s="162">
        <v>102.29366400000001</v>
      </c>
      <c r="U201" s="162">
        <v>0</v>
      </c>
      <c r="V201" s="162">
        <v>0</v>
      </c>
      <c r="W201" s="162">
        <v>0</v>
      </c>
      <c r="X201" s="162">
        <v>0</v>
      </c>
      <c r="Y201" s="162">
        <v>0</v>
      </c>
      <c r="Z201" s="162">
        <v>102.29366400000001</v>
      </c>
      <c r="AA201" s="162">
        <v>0</v>
      </c>
      <c r="AB201" s="162">
        <v>0</v>
      </c>
      <c r="AC201" s="162">
        <v>0</v>
      </c>
      <c r="AD201" s="162">
        <v>0</v>
      </c>
    </row>
    <row r="202" spans="1:30" ht="12" customHeight="1" x14ac:dyDescent="0.25">
      <c r="A202" s="128" t="s">
        <v>36</v>
      </c>
      <c r="B202" s="15" t="s">
        <v>37</v>
      </c>
      <c r="C202" s="15" t="s">
        <v>37</v>
      </c>
      <c r="D202" s="155" t="s">
        <v>38</v>
      </c>
      <c r="E202" s="156" t="s">
        <v>187</v>
      </c>
      <c r="F202" s="155" t="s">
        <v>188</v>
      </c>
      <c r="G202" s="155" t="s">
        <v>40</v>
      </c>
      <c r="H202" s="157">
        <v>21101</v>
      </c>
      <c r="I202" s="158" t="s">
        <v>46</v>
      </c>
      <c r="J202" s="17" t="str">
        <f>_xlfn.XLOOKUP(K202,XXI___INV_Catalogo_de_Articulo_!B:B,XXI___INV_Catalogo_de_Articulo_!A:A,"NO ENCONTRADO",FALSE)</f>
        <v>21101001-0294</v>
      </c>
      <c r="K202" s="151" t="s">
        <v>48</v>
      </c>
      <c r="L202" s="8" t="s">
        <v>16491</v>
      </c>
      <c r="M202" s="8" t="s">
        <v>16491</v>
      </c>
      <c r="N202" s="152" t="str">
        <f>_xlfn.XLOOKUP('2026 -1'!J202,XXI___INV_Catalogo_de_Articulo_!A:A,XXI___INV_Catalogo_de_Articulo_!C:C,"NO ENCONTRADO",FALSE)</f>
        <v>Pieza</v>
      </c>
      <c r="O202" s="6">
        <v>6</v>
      </c>
      <c r="P202" s="162">
        <v>74.865449999999996</v>
      </c>
      <c r="Q202" s="154" t="s">
        <v>47</v>
      </c>
      <c r="R202" s="162">
        <f t="shared" si="5"/>
        <v>449.19269999999995</v>
      </c>
      <c r="S202" s="162">
        <v>0</v>
      </c>
      <c r="T202" s="162">
        <v>224.59634999999997</v>
      </c>
      <c r="U202" s="162">
        <v>0</v>
      </c>
      <c r="V202" s="162">
        <v>0</v>
      </c>
      <c r="W202" s="162">
        <v>0</v>
      </c>
      <c r="X202" s="162">
        <v>0</v>
      </c>
      <c r="Y202" s="162">
        <v>0</v>
      </c>
      <c r="Z202" s="162">
        <v>224.59634999999997</v>
      </c>
      <c r="AA202" s="162">
        <v>0</v>
      </c>
      <c r="AB202" s="162">
        <v>0</v>
      </c>
      <c r="AC202" s="162">
        <v>0</v>
      </c>
      <c r="AD202" s="162">
        <v>0</v>
      </c>
    </row>
    <row r="203" spans="1:30" ht="12" customHeight="1" x14ac:dyDescent="0.25">
      <c r="A203" s="128" t="s">
        <v>36</v>
      </c>
      <c r="B203" s="15" t="s">
        <v>37</v>
      </c>
      <c r="C203" s="15" t="s">
        <v>37</v>
      </c>
      <c r="D203" s="155" t="s">
        <v>38</v>
      </c>
      <c r="E203" s="156" t="s">
        <v>187</v>
      </c>
      <c r="F203" s="155" t="s">
        <v>188</v>
      </c>
      <c r="G203" s="155" t="s">
        <v>40</v>
      </c>
      <c r="H203" s="157">
        <v>21101</v>
      </c>
      <c r="I203" s="158" t="s">
        <v>46</v>
      </c>
      <c r="J203" s="17" t="str">
        <f>_xlfn.XLOOKUP(K203,XXI___INV_Catalogo_de_Articulo_!B:B,XXI___INV_Catalogo_de_Articulo_!A:A,"NO ENCONTRADO",FALSE)</f>
        <v>21100017-0003</v>
      </c>
      <c r="K203" s="151" t="s">
        <v>49</v>
      </c>
      <c r="L203" s="8" t="s">
        <v>16491</v>
      </c>
      <c r="M203" s="8" t="s">
        <v>16491</v>
      </c>
      <c r="N203" s="152" t="str">
        <f>_xlfn.XLOOKUP('2026 -1'!J203,XXI___INV_Catalogo_de_Articulo_!A:A,XXI___INV_Catalogo_de_Articulo_!C:C,"NO ENCONTRADO",FALSE)</f>
        <v>Pieza</v>
      </c>
      <c r="O203" s="6">
        <v>6</v>
      </c>
      <c r="P203" s="162">
        <v>132.612876</v>
      </c>
      <c r="Q203" s="154" t="s">
        <v>47</v>
      </c>
      <c r="R203" s="162">
        <f t="shared" si="5"/>
        <v>795.67725599999994</v>
      </c>
      <c r="S203" s="162">
        <v>0</v>
      </c>
      <c r="T203" s="162">
        <v>0</v>
      </c>
      <c r="U203" s="162">
        <v>0</v>
      </c>
      <c r="V203" s="162">
        <v>0</v>
      </c>
      <c r="W203" s="162">
        <v>397.83862799999997</v>
      </c>
      <c r="X203" s="162">
        <v>0</v>
      </c>
      <c r="Y203" s="162">
        <v>0</v>
      </c>
      <c r="Z203" s="162">
        <v>0</v>
      </c>
      <c r="AA203" s="162">
        <v>0</v>
      </c>
      <c r="AB203" s="162">
        <v>0</v>
      </c>
      <c r="AC203" s="162">
        <v>397.83862799999997</v>
      </c>
      <c r="AD203" s="162">
        <v>0</v>
      </c>
    </row>
    <row r="204" spans="1:30" ht="12" customHeight="1" x14ac:dyDescent="0.25">
      <c r="A204" s="128" t="s">
        <v>36</v>
      </c>
      <c r="B204" s="15" t="s">
        <v>37</v>
      </c>
      <c r="C204" s="15" t="s">
        <v>37</v>
      </c>
      <c r="D204" s="155" t="s">
        <v>38</v>
      </c>
      <c r="E204" s="156" t="s">
        <v>187</v>
      </c>
      <c r="F204" s="155" t="s">
        <v>188</v>
      </c>
      <c r="G204" s="155" t="s">
        <v>40</v>
      </c>
      <c r="H204" s="157">
        <v>21101</v>
      </c>
      <c r="I204" s="158" t="s">
        <v>46</v>
      </c>
      <c r="J204" s="17" t="str">
        <f>_xlfn.XLOOKUP(K204,XXI___INV_Catalogo_de_Articulo_!B:B,XXI___INV_Catalogo_de_Articulo_!A:A,"NO ENCONTRADO",FALSE)</f>
        <v>21100022-0014</v>
      </c>
      <c r="K204" s="151" t="s">
        <v>50</v>
      </c>
      <c r="L204" s="8" t="s">
        <v>16491</v>
      </c>
      <c r="M204" s="8" t="s">
        <v>16491</v>
      </c>
      <c r="N204" s="152" t="str">
        <f>_xlfn.XLOOKUP('2026 -1'!J204,XXI___INV_Catalogo_de_Articulo_!A:A,XXI___INV_Catalogo_de_Articulo_!C:C,"NO ENCONTRADO",FALSE)</f>
        <v>Pieza</v>
      </c>
      <c r="O204" s="6">
        <v>3</v>
      </c>
      <c r="P204" s="162">
        <v>103.82724</v>
      </c>
      <c r="Q204" s="154" t="s">
        <v>47</v>
      </c>
      <c r="R204" s="162">
        <f t="shared" si="5"/>
        <v>311.48172</v>
      </c>
      <c r="S204" s="162">
        <v>0</v>
      </c>
      <c r="T204" s="162">
        <v>103.82724</v>
      </c>
      <c r="U204" s="162">
        <v>0</v>
      </c>
      <c r="V204" s="162">
        <v>0</v>
      </c>
      <c r="W204" s="162">
        <v>0</v>
      </c>
      <c r="X204" s="162">
        <v>0</v>
      </c>
      <c r="Y204" s="162">
        <v>0</v>
      </c>
      <c r="Z204" s="162">
        <v>207.65448000000001</v>
      </c>
      <c r="AA204" s="162">
        <v>0</v>
      </c>
      <c r="AB204" s="162">
        <v>0</v>
      </c>
      <c r="AC204" s="162">
        <v>0</v>
      </c>
      <c r="AD204" s="162">
        <v>0</v>
      </c>
    </row>
    <row r="205" spans="1:30" ht="12" customHeight="1" x14ac:dyDescent="0.25">
      <c r="A205" s="128" t="s">
        <v>36</v>
      </c>
      <c r="B205" s="15" t="s">
        <v>37</v>
      </c>
      <c r="C205" s="15" t="s">
        <v>37</v>
      </c>
      <c r="D205" s="155" t="s">
        <v>38</v>
      </c>
      <c r="E205" s="156" t="s">
        <v>187</v>
      </c>
      <c r="F205" s="155" t="s">
        <v>188</v>
      </c>
      <c r="G205" s="155" t="s">
        <v>40</v>
      </c>
      <c r="H205" s="157">
        <v>21101</v>
      </c>
      <c r="I205" s="158" t="s">
        <v>46</v>
      </c>
      <c r="J205" s="17" t="str">
        <f>_xlfn.XLOOKUP(K205,XXI___INV_Catalogo_de_Articulo_!B:B,XXI___INV_Catalogo_de_Articulo_!A:A,"NO ENCONTRADO",FALSE)</f>
        <v>21100022-0019</v>
      </c>
      <c r="K205" s="151" t="s">
        <v>51</v>
      </c>
      <c r="L205" s="8" t="s">
        <v>16491</v>
      </c>
      <c r="M205" s="8" t="s">
        <v>16491</v>
      </c>
      <c r="N205" s="152" t="str">
        <f>_xlfn.XLOOKUP('2026 -1'!J205,XXI___INV_Catalogo_de_Articulo_!A:A,XXI___INV_Catalogo_de_Articulo_!C:C,"NO ENCONTRADO",FALSE)</f>
        <v>Pieza</v>
      </c>
      <c r="O205" s="6">
        <v>5</v>
      </c>
      <c r="P205" s="162">
        <v>72.710154000000003</v>
      </c>
      <c r="Q205" s="154" t="s">
        <v>47</v>
      </c>
      <c r="R205" s="162">
        <f t="shared" si="5"/>
        <v>363.55077000000006</v>
      </c>
      <c r="S205" s="162">
        <v>0</v>
      </c>
      <c r="T205" s="162">
        <v>145.42030800000001</v>
      </c>
      <c r="U205" s="162">
        <v>0</v>
      </c>
      <c r="V205" s="162">
        <v>0</v>
      </c>
      <c r="W205" s="162">
        <v>0</v>
      </c>
      <c r="X205" s="162">
        <v>0</v>
      </c>
      <c r="Y205" s="162">
        <v>0</v>
      </c>
      <c r="Z205" s="162">
        <v>218.13046200000002</v>
      </c>
      <c r="AA205" s="162">
        <v>0</v>
      </c>
      <c r="AB205" s="162">
        <v>0</v>
      </c>
      <c r="AC205" s="162">
        <v>0</v>
      </c>
      <c r="AD205" s="162">
        <v>0</v>
      </c>
    </row>
    <row r="206" spans="1:30" ht="12" customHeight="1" x14ac:dyDescent="0.25">
      <c r="A206" s="128" t="s">
        <v>36</v>
      </c>
      <c r="B206" s="15" t="s">
        <v>37</v>
      </c>
      <c r="C206" s="15" t="s">
        <v>37</v>
      </c>
      <c r="D206" s="155" t="s">
        <v>38</v>
      </c>
      <c r="E206" s="156" t="s">
        <v>187</v>
      </c>
      <c r="F206" s="155" t="s">
        <v>188</v>
      </c>
      <c r="G206" s="155" t="s">
        <v>40</v>
      </c>
      <c r="H206" s="157">
        <v>21101</v>
      </c>
      <c r="I206" s="158" t="s">
        <v>46</v>
      </c>
      <c r="J206" s="17" t="str">
        <f>_xlfn.XLOOKUP(K206,XXI___INV_Catalogo_de_Articulo_!B:B,XXI___INV_Catalogo_de_Articulo_!A:A,"NO ENCONTRADO",FALSE)</f>
        <v>21100053-0003</v>
      </c>
      <c r="K206" s="151" t="s">
        <v>16276</v>
      </c>
      <c r="L206" s="8" t="s">
        <v>16491</v>
      </c>
      <c r="M206" s="8" t="s">
        <v>16491</v>
      </c>
      <c r="N206" s="152" t="str">
        <f>_xlfn.XLOOKUP('2026 -1'!J206,XXI___INV_Catalogo_de_Articulo_!A:A,XXI___INV_Catalogo_de_Articulo_!C:C,"NO ENCONTRADO",FALSE)</f>
        <v>Pieza</v>
      </c>
      <c r="O206" s="6">
        <v>3</v>
      </c>
      <c r="P206" s="162">
        <v>28.143191999999999</v>
      </c>
      <c r="Q206" s="154" t="s">
        <v>47</v>
      </c>
      <c r="R206" s="162">
        <f t="shared" si="5"/>
        <v>84.429575999999997</v>
      </c>
      <c r="S206" s="162">
        <v>0</v>
      </c>
      <c r="T206" s="162">
        <v>0</v>
      </c>
      <c r="U206" s="162">
        <v>0</v>
      </c>
      <c r="V206" s="162">
        <v>0</v>
      </c>
      <c r="W206" s="162">
        <v>84.429575999999997</v>
      </c>
      <c r="X206" s="162">
        <v>0</v>
      </c>
      <c r="Y206" s="162">
        <v>0</v>
      </c>
      <c r="Z206" s="162">
        <v>0</v>
      </c>
      <c r="AA206" s="162">
        <v>0</v>
      </c>
      <c r="AB206" s="162">
        <v>0</v>
      </c>
      <c r="AC206" s="162">
        <v>0</v>
      </c>
      <c r="AD206" s="162">
        <v>0</v>
      </c>
    </row>
    <row r="207" spans="1:30" ht="12" customHeight="1" x14ac:dyDescent="0.25">
      <c r="A207" s="128" t="s">
        <v>36</v>
      </c>
      <c r="B207" s="15" t="s">
        <v>37</v>
      </c>
      <c r="C207" s="15" t="s">
        <v>37</v>
      </c>
      <c r="D207" s="155" t="s">
        <v>38</v>
      </c>
      <c r="E207" s="156" t="s">
        <v>187</v>
      </c>
      <c r="F207" s="155" t="s">
        <v>188</v>
      </c>
      <c r="G207" s="155" t="s">
        <v>40</v>
      </c>
      <c r="H207" s="157">
        <v>21101</v>
      </c>
      <c r="I207" s="158" t="s">
        <v>46</v>
      </c>
      <c r="J207" s="17" t="str">
        <f>_xlfn.XLOOKUP(K207,XXI___INV_Catalogo_de_Articulo_!B:B,XXI___INV_Catalogo_de_Articulo_!A:A,"NO ENCONTRADO",FALSE)</f>
        <v>21100033-0006</v>
      </c>
      <c r="K207" s="151" t="s">
        <v>54</v>
      </c>
      <c r="L207" s="8" t="s">
        <v>16491</v>
      </c>
      <c r="M207" s="8" t="s">
        <v>16491</v>
      </c>
      <c r="N207" s="152" t="str">
        <f>_xlfn.XLOOKUP('2026 -1'!J207,XXI___INV_Catalogo_de_Articulo_!A:A,XXI___INV_Catalogo_de_Articulo_!C:C,"NO ENCONTRADO",FALSE)</f>
        <v>Pieza</v>
      </c>
      <c r="O207" s="6">
        <v>24</v>
      </c>
      <c r="P207" s="162">
        <v>30.951294000000001</v>
      </c>
      <c r="Q207" s="154" t="s">
        <v>47</v>
      </c>
      <c r="R207" s="162">
        <f t="shared" si="5"/>
        <v>742.83105599999999</v>
      </c>
      <c r="S207" s="162">
        <v>0</v>
      </c>
      <c r="T207" s="162">
        <v>185.707764</v>
      </c>
      <c r="U207" s="162">
        <v>0</v>
      </c>
      <c r="V207" s="162">
        <v>0</v>
      </c>
      <c r="W207" s="162">
        <v>185.707764</v>
      </c>
      <c r="X207" s="162">
        <v>0</v>
      </c>
      <c r="Y207" s="162">
        <v>0</v>
      </c>
      <c r="Z207" s="162">
        <v>185.707764</v>
      </c>
      <c r="AA207" s="162">
        <v>0</v>
      </c>
      <c r="AB207" s="162">
        <v>0</v>
      </c>
      <c r="AC207" s="162">
        <v>185.707764</v>
      </c>
      <c r="AD207" s="162">
        <v>0</v>
      </c>
    </row>
    <row r="208" spans="1:30" ht="12" customHeight="1" x14ac:dyDescent="0.25">
      <c r="A208" s="128" t="s">
        <v>36</v>
      </c>
      <c r="B208" s="15" t="s">
        <v>37</v>
      </c>
      <c r="C208" s="15" t="s">
        <v>37</v>
      </c>
      <c r="D208" s="155" t="s">
        <v>38</v>
      </c>
      <c r="E208" s="156" t="s">
        <v>187</v>
      </c>
      <c r="F208" s="155" t="s">
        <v>188</v>
      </c>
      <c r="G208" s="155" t="s">
        <v>40</v>
      </c>
      <c r="H208" s="157">
        <v>21101</v>
      </c>
      <c r="I208" s="158" t="s">
        <v>46</v>
      </c>
      <c r="J208" s="17" t="str">
        <f>_xlfn.XLOOKUP(K208,XXI___INV_Catalogo_de_Articulo_!B:B,XXI___INV_Catalogo_de_Articulo_!A:A,"NO ENCONTRADO",FALSE)</f>
        <v>21101001-0166</v>
      </c>
      <c r="K208" s="151" t="s">
        <v>56</v>
      </c>
      <c r="L208" s="8" t="s">
        <v>16491</v>
      </c>
      <c r="M208" s="8" t="s">
        <v>16491</v>
      </c>
      <c r="N208" s="152" t="str">
        <f>_xlfn.XLOOKUP('2026 -1'!J208,XXI___INV_Catalogo_de_Articulo_!A:A,XXI___INV_Catalogo_de_Articulo_!C:C,"NO ENCONTRADO",FALSE)</f>
        <v>Pieza</v>
      </c>
      <c r="O208" s="6">
        <v>15</v>
      </c>
      <c r="P208" s="162">
        <v>28.39188</v>
      </c>
      <c r="Q208" s="154" t="s">
        <v>47</v>
      </c>
      <c r="R208" s="162">
        <f t="shared" si="5"/>
        <v>425.87820000000005</v>
      </c>
      <c r="S208" s="162">
        <v>0</v>
      </c>
      <c r="T208" s="162">
        <v>141.95940000000002</v>
      </c>
      <c r="U208" s="162">
        <v>0</v>
      </c>
      <c r="V208" s="162">
        <v>0</v>
      </c>
      <c r="W208" s="162">
        <v>0</v>
      </c>
      <c r="X208" s="162">
        <v>0</v>
      </c>
      <c r="Y208" s="162">
        <v>0</v>
      </c>
      <c r="Z208" s="162">
        <v>283.91880000000003</v>
      </c>
      <c r="AA208" s="162">
        <v>0</v>
      </c>
      <c r="AB208" s="162">
        <v>0</v>
      </c>
      <c r="AC208" s="162">
        <v>0</v>
      </c>
      <c r="AD208" s="162">
        <v>0</v>
      </c>
    </row>
    <row r="209" spans="1:30" ht="12" customHeight="1" x14ac:dyDescent="0.25">
      <c r="A209" s="128" t="s">
        <v>36</v>
      </c>
      <c r="B209" s="15" t="s">
        <v>37</v>
      </c>
      <c r="C209" s="15" t="s">
        <v>37</v>
      </c>
      <c r="D209" s="155" t="s">
        <v>38</v>
      </c>
      <c r="E209" s="156" t="s">
        <v>187</v>
      </c>
      <c r="F209" s="155" t="s">
        <v>188</v>
      </c>
      <c r="G209" s="155" t="s">
        <v>40</v>
      </c>
      <c r="H209" s="157">
        <v>21101</v>
      </c>
      <c r="I209" s="158" t="s">
        <v>46</v>
      </c>
      <c r="J209" s="17" t="str">
        <f>_xlfn.XLOOKUP(K209,XXI___INV_Catalogo_de_Articulo_!B:B,XXI___INV_Catalogo_de_Articulo_!A:A,"NO ENCONTRADO",FALSE)</f>
        <v>21100036-0001</v>
      </c>
      <c r="K209" s="151" t="s">
        <v>16273</v>
      </c>
      <c r="L209" s="8" t="s">
        <v>16491</v>
      </c>
      <c r="M209" s="8" t="s">
        <v>16491</v>
      </c>
      <c r="N209" s="152" t="str">
        <f>_xlfn.XLOOKUP('2026 -1'!J209,XXI___INV_Catalogo_de_Articulo_!A:A,XXI___INV_Catalogo_de_Articulo_!C:C,"NO ENCONTRADO",FALSE)</f>
        <v>CAJA</v>
      </c>
      <c r="O209" s="6">
        <v>20</v>
      </c>
      <c r="P209" s="162">
        <v>7.5124500000000003</v>
      </c>
      <c r="Q209" s="154" t="s">
        <v>47</v>
      </c>
      <c r="R209" s="162">
        <f t="shared" si="5"/>
        <v>150.249</v>
      </c>
      <c r="S209" s="162">
        <v>0</v>
      </c>
      <c r="T209" s="162">
        <v>75.124499999999998</v>
      </c>
      <c r="U209" s="162">
        <v>0</v>
      </c>
      <c r="V209" s="162">
        <v>0</v>
      </c>
      <c r="W209" s="162">
        <v>0</v>
      </c>
      <c r="X209" s="162">
        <v>0</v>
      </c>
      <c r="Y209" s="162">
        <v>0</v>
      </c>
      <c r="Z209" s="162">
        <v>75.124499999999998</v>
      </c>
      <c r="AA209" s="162">
        <v>0</v>
      </c>
      <c r="AB209" s="162">
        <v>0</v>
      </c>
      <c r="AC209" s="162">
        <v>0</v>
      </c>
      <c r="AD209" s="162">
        <v>0</v>
      </c>
    </row>
    <row r="210" spans="1:30" ht="12" customHeight="1" x14ac:dyDescent="0.25">
      <c r="A210" s="128" t="s">
        <v>36</v>
      </c>
      <c r="B210" s="15" t="s">
        <v>37</v>
      </c>
      <c r="C210" s="15" t="s">
        <v>37</v>
      </c>
      <c r="D210" s="155" t="s">
        <v>38</v>
      </c>
      <c r="E210" s="156" t="s">
        <v>187</v>
      </c>
      <c r="F210" s="155" t="s">
        <v>188</v>
      </c>
      <c r="G210" s="155" t="s">
        <v>40</v>
      </c>
      <c r="H210" s="157">
        <v>21101</v>
      </c>
      <c r="I210" s="158" t="s">
        <v>46</v>
      </c>
      <c r="J210" s="17" t="str">
        <f>_xlfn.XLOOKUP(K210,XXI___INV_Catalogo_de_Articulo_!B:B,XXI___INV_Catalogo_de_Articulo_!A:A,"NO ENCONTRADO",FALSE)</f>
        <v>21100039-0003</v>
      </c>
      <c r="K210" s="151" t="s">
        <v>57</v>
      </c>
      <c r="L210" s="8" t="s">
        <v>16491</v>
      </c>
      <c r="M210" s="8" t="s">
        <v>16491</v>
      </c>
      <c r="N210" s="152" t="str">
        <f>_xlfn.XLOOKUP('2026 -1'!J210,XXI___INV_Catalogo_de_Articulo_!A:A,XXI___INV_Catalogo_de_Articulo_!C:C,"NO ENCONTRADO",FALSE)</f>
        <v>Pieza</v>
      </c>
      <c r="O210" s="6">
        <v>6</v>
      </c>
      <c r="P210" s="162">
        <v>17.905536000000001</v>
      </c>
      <c r="Q210" s="154" t="s">
        <v>47</v>
      </c>
      <c r="R210" s="162">
        <f t="shared" si="5"/>
        <v>107.43321600000002</v>
      </c>
      <c r="S210" s="162">
        <v>0</v>
      </c>
      <c r="T210" s="162">
        <v>53.716608000000008</v>
      </c>
      <c r="U210" s="162">
        <v>0</v>
      </c>
      <c r="V210" s="162">
        <v>0</v>
      </c>
      <c r="W210" s="162">
        <v>0</v>
      </c>
      <c r="X210" s="162">
        <v>0</v>
      </c>
      <c r="Y210" s="162">
        <v>0</v>
      </c>
      <c r="Z210" s="162">
        <v>0</v>
      </c>
      <c r="AA210" s="162">
        <v>0</v>
      </c>
      <c r="AB210" s="162">
        <v>0</v>
      </c>
      <c r="AC210" s="162">
        <v>53.716608000000008</v>
      </c>
      <c r="AD210" s="162">
        <v>0</v>
      </c>
    </row>
    <row r="211" spans="1:30" ht="12" customHeight="1" x14ac:dyDescent="0.25">
      <c r="A211" s="128" t="s">
        <v>36</v>
      </c>
      <c r="B211" s="15" t="s">
        <v>37</v>
      </c>
      <c r="C211" s="15" t="s">
        <v>37</v>
      </c>
      <c r="D211" s="155" t="s">
        <v>38</v>
      </c>
      <c r="E211" s="156" t="s">
        <v>187</v>
      </c>
      <c r="F211" s="155" t="s">
        <v>188</v>
      </c>
      <c r="G211" s="155" t="s">
        <v>40</v>
      </c>
      <c r="H211" s="157">
        <v>21101</v>
      </c>
      <c r="I211" s="158" t="s">
        <v>46</v>
      </c>
      <c r="J211" s="17" t="str">
        <f>_xlfn.XLOOKUP(K211,XXI___INV_Catalogo_de_Articulo_!B:B,XXI___INV_Catalogo_de_Articulo_!A:A,"NO ENCONTRADO",FALSE)</f>
        <v>21100132-0002</v>
      </c>
      <c r="K211" s="151" t="s">
        <v>58</v>
      </c>
      <c r="L211" s="8" t="s">
        <v>16491</v>
      </c>
      <c r="M211" s="8" t="s">
        <v>16491</v>
      </c>
      <c r="N211" s="152" t="str">
        <f>_xlfn.XLOOKUP('2026 -1'!J211,XXI___INV_Catalogo_de_Articulo_!A:A,XXI___INV_Catalogo_de_Articulo_!C:C,"NO ENCONTRADO",FALSE)</f>
        <v>PAQUETE</v>
      </c>
      <c r="O211" s="6">
        <v>3</v>
      </c>
      <c r="P211" s="162">
        <v>18.91065</v>
      </c>
      <c r="Q211" s="154" t="s">
        <v>47</v>
      </c>
      <c r="R211" s="162">
        <f t="shared" si="5"/>
        <v>56.731949999999998</v>
      </c>
      <c r="S211" s="162">
        <v>0</v>
      </c>
      <c r="T211" s="162">
        <v>18.91065</v>
      </c>
      <c r="U211" s="162">
        <v>0</v>
      </c>
      <c r="V211" s="162">
        <v>0</v>
      </c>
      <c r="W211" s="162">
        <v>18.91065</v>
      </c>
      <c r="X211" s="162">
        <v>0</v>
      </c>
      <c r="Y211" s="162">
        <v>0</v>
      </c>
      <c r="Z211" s="162">
        <v>0</v>
      </c>
      <c r="AA211" s="162">
        <v>0</v>
      </c>
      <c r="AB211" s="162">
        <v>0</v>
      </c>
      <c r="AC211" s="162">
        <v>18.91065</v>
      </c>
      <c r="AD211" s="162">
        <v>0</v>
      </c>
    </row>
    <row r="212" spans="1:30" ht="12" customHeight="1" x14ac:dyDescent="0.25">
      <c r="A212" s="128" t="s">
        <v>36</v>
      </c>
      <c r="B212" s="15" t="s">
        <v>37</v>
      </c>
      <c r="C212" s="15" t="s">
        <v>37</v>
      </c>
      <c r="D212" s="155" t="s">
        <v>38</v>
      </c>
      <c r="E212" s="156" t="s">
        <v>187</v>
      </c>
      <c r="F212" s="155" t="s">
        <v>188</v>
      </c>
      <c r="G212" s="155" t="s">
        <v>40</v>
      </c>
      <c r="H212" s="157">
        <v>21101</v>
      </c>
      <c r="I212" s="158" t="s">
        <v>46</v>
      </c>
      <c r="J212" s="17" t="str">
        <f>_xlfn.XLOOKUP(K212,XXI___INV_Catalogo_de_Articulo_!B:B,XXI___INV_Catalogo_de_Articulo_!A:A,"NO ENCONTRADO",FALSE)</f>
        <v>21100055-0002</v>
      </c>
      <c r="K212" s="151" t="s">
        <v>192</v>
      </c>
      <c r="L212" s="8" t="s">
        <v>16491</v>
      </c>
      <c r="M212" s="8" t="s">
        <v>16491</v>
      </c>
      <c r="N212" s="152" t="str">
        <f>_xlfn.XLOOKUP('2026 -1'!J212,XXI___INV_Catalogo_de_Articulo_!A:A,XXI___INV_Catalogo_de_Articulo_!C:C,"NO ENCONTRADO",FALSE)</f>
        <v>Pieza</v>
      </c>
      <c r="O212" s="6">
        <v>4</v>
      </c>
      <c r="P212" s="162">
        <v>50.141718000000004</v>
      </c>
      <c r="Q212" s="154" t="s">
        <v>47</v>
      </c>
      <c r="R212" s="162">
        <f t="shared" si="5"/>
        <v>200.56687200000002</v>
      </c>
      <c r="S212" s="162">
        <v>0</v>
      </c>
      <c r="T212" s="162">
        <v>100.28343600000001</v>
      </c>
      <c r="U212" s="162">
        <v>0</v>
      </c>
      <c r="V212" s="162">
        <v>0</v>
      </c>
      <c r="W212" s="162">
        <v>0</v>
      </c>
      <c r="X212" s="162">
        <v>0</v>
      </c>
      <c r="Y212" s="162">
        <v>0</v>
      </c>
      <c r="Z212" s="162">
        <v>0</v>
      </c>
      <c r="AA212" s="162">
        <v>0</v>
      </c>
      <c r="AB212" s="162">
        <v>0</v>
      </c>
      <c r="AC212" s="162">
        <v>100.28343600000001</v>
      </c>
      <c r="AD212" s="162">
        <v>0</v>
      </c>
    </row>
    <row r="213" spans="1:30" ht="12" customHeight="1" x14ac:dyDescent="0.25">
      <c r="A213" s="128" t="s">
        <v>36</v>
      </c>
      <c r="B213" s="15" t="s">
        <v>37</v>
      </c>
      <c r="C213" s="15" t="s">
        <v>37</v>
      </c>
      <c r="D213" s="155" t="s">
        <v>38</v>
      </c>
      <c r="E213" s="156" t="s">
        <v>187</v>
      </c>
      <c r="F213" s="155" t="s">
        <v>188</v>
      </c>
      <c r="G213" s="155" t="s">
        <v>40</v>
      </c>
      <c r="H213" s="157">
        <v>21101</v>
      </c>
      <c r="I213" s="158" t="s">
        <v>46</v>
      </c>
      <c r="J213" s="17" t="str">
        <f>_xlfn.XLOOKUP(K213,XXI___INV_Catalogo_de_Articulo_!B:B,XXI___INV_Catalogo_de_Articulo_!A:A,"NO ENCONTRADO",FALSE)</f>
        <v>21100043-0001</v>
      </c>
      <c r="K213" s="151" t="s">
        <v>193</v>
      </c>
      <c r="L213" s="8" t="s">
        <v>16491</v>
      </c>
      <c r="M213" s="8" t="s">
        <v>16491</v>
      </c>
      <c r="N213" s="152" t="str">
        <f>_xlfn.XLOOKUP('2026 -1'!J213,XXI___INV_Catalogo_de_Articulo_!A:A,XXI___INV_Catalogo_de_Articulo_!C:C,"NO ENCONTRADO",FALSE)</f>
        <v>Pieza</v>
      </c>
      <c r="O213" s="6">
        <v>6</v>
      </c>
      <c r="P213" s="162">
        <v>48.7014</v>
      </c>
      <c r="Q213" s="154" t="s">
        <v>47</v>
      </c>
      <c r="R213" s="162">
        <f t="shared" si="5"/>
        <v>292.20839999999998</v>
      </c>
      <c r="S213" s="162">
        <v>0</v>
      </c>
      <c r="T213" s="162">
        <v>146.10419999999999</v>
      </c>
      <c r="U213" s="162">
        <v>0</v>
      </c>
      <c r="V213" s="162">
        <v>0</v>
      </c>
      <c r="W213" s="162">
        <v>0</v>
      </c>
      <c r="X213" s="162">
        <v>0</v>
      </c>
      <c r="Y213" s="162">
        <v>0</v>
      </c>
      <c r="Z213" s="162">
        <v>0</v>
      </c>
      <c r="AA213" s="162">
        <v>0</v>
      </c>
      <c r="AB213" s="162">
        <v>0</v>
      </c>
      <c r="AC213" s="162">
        <v>146.10419999999999</v>
      </c>
      <c r="AD213" s="162">
        <v>0</v>
      </c>
    </row>
    <row r="214" spans="1:30" ht="12" customHeight="1" x14ac:dyDescent="0.25">
      <c r="A214" s="128" t="s">
        <v>36</v>
      </c>
      <c r="B214" s="15" t="s">
        <v>37</v>
      </c>
      <c r="C214" s="15" t="s">
        <v>37</v>
      </c>
      <c r="D214" s="155" t="s">
        <v>38</v>
      </c>
      <c r="E214" s="156" t="s">
        <v>187</v>
      </c>
      <c r="F214" s="155" t="s">
        <v>188</v>
      </c>
      <c r="G214" s="155" t="s">
        <v>40</v>
      </c>
      <c r="H214" s="157">
        <v>21101</v>
      </c>
      <c r="I214" s="158" t="s">
        <v>46</v>
      </c>
      <c r="J214" s="17" t="str">
        <f>_xlfn.XLOOKUP(K214,XXI___INV_Catalogo_de_Articulo_!B:B,XXI___INV_Catalogo_de_Articulo_!A:A,"NO ENCONTRADO",FALSE)</f>
        <v>21100045-0003</v>
      </c>
      <c r="K214" s="151" t="s">
        <v>194</v>
      </c>
      <c r="L214" s="8" t="s">
        <v>16491</v>
      </c>
      <c r="M214" s="8" t="s">
        <v>16491</v>
      </c>
      <c r="N214" s="152" t="str">
        <f>_xlfn.XLOOKUP('2026 -1'!J214,XXI___INV_Catalogo_de_Articulo_!A:A,XXI___INV_Catalogo_de_Articulo_!C:C,"NO ENCONTRADO",FALSE)</f>
        <v>Pieza</v>
      </c>
      <c r="O214" s="6">
        <v>2</v>
      </c>
      <c r="P214" s="162">
        <v>70.834631999999999</v>
      </c>
      <c r="Q214" s="154" t="s">
        <v>47</v>
      </c>
      <c r="R214" s="162">
        <f t="shared" si="5"/>
        <v>141.669264</v>
      </c>
      <c r="S214" s="162">
        <v>0</v>
      </c>
      <c r="T214" s="162">
        <v>70.834631999999999</v>
      </c>
      <c r="U214" s="162">
        <v>0</v>
      </c>
      <c r="V214" s="162">
        <v>0</v>
      </c>
      <c r="W214" s="162">
        <v>0</v>
      </c>
      <c r="X214" s="162">
        <v>0</v>
      </c>
      <c r="Y214" s="162">
        <v>0</v>
      </c>
      <c r="Z214" s="162">
        <v>70.834631999999999</v>
      </c>
      <c r="AA214" s="162">
        <v>0</v>
      </c>
      <c r="AB214" s="162">
        <v>0</v>
      </c>
      <c r="AC214" s="162">
        <v>0</v>
      </c>
      <c r="AD214" s="162">
        <v>0</v>
      </c>
    </row>
    <row r="215" spans="1:30" ht="12" customHeight="1" x14ac:dyDescent="0.25">
      <c r="A215" s="128" t="s">
        <v>36</v>
      </c>
      <c r="B215" s="15" t="s">
        <v>37</v>
      </c>
      <c r="C215" s="15" t="s">
        <v>37</v>
      </c>
      <c r="D215" s="155" t="s">
        <v>38</v>
      </c>
      <c r="E215" s="156" t="s">
        <v>187</v>
      </c>
      <c r="F215" s="155" t="s">
        <v>188</v>
      </c>
      <c r="G215" s="155" t="s">
        <v>40</v>
      </c>
      <c r="H215" s="157">
        <v>21101</v>
      </c>
      <c r="I215" s="158" t="s">
        <v>46</v>
      </c>
      <c r="J215" s="17" t="str">
        <f>_xlfn.XLOOKUP(K215,XXI___INV_Catalogo_de_Articulo_!B:B,XXI___INV_Catalogo_de_Articulo_!A:A,"NO ENCONTRADO",FALSE)</f>
        <v>21100044-0002</v>
      </c>
      <c r="K215" s="151" t="s">
        <v>195</v>
      </c>
      <c r="L215" s="8" t="s">
        <v>16491</v>
      </c>
      <c r="M215" s="8" t="s">
        <v>16491</v>
      </c>
      <c r="N215" s="152" t="str">
        <f>_xlfn.XLOOKUP('2026 -1'!J215,XXI___INV_Catalogo_de_Articulo_!A:A,XXI___INV_Catalogo_de_Articulo_!C:C,"NO ENCONTRADO",FALSE)</f>
        <v>Pieza</v>
      </c>
      <c r="O215" s="6">
        <v>4</v>
      </c>
      <c r="P215" s="162">
        <v>162.22747200000001</v>
      </c>
      <c r="Q215" s="154" t="s">
        <v>47</v>
      </c>
      <c r="R215" s="162">
        <f t="shared" si="5"/>
        <v>648.90988800000002</v>
      </c>
      <c r="S215" s="162">
        <v>0</v>
      </c>
      <c r="T215" s="162">
        <v>324.45494400000001</v>
      </c>
      <c r="U215" s="162">
        <v>0</v>
      </c>
      <c r="V215" s="162">
        <v>0</v>
      </c>
      <c r="W215" s="162">
        <v>0</v>
      </c>
      <c r="X215" s="162">
        <v>0</v>
      </c>
      <c r="Y215" s="162">
        <v>0</v>
      </c>
      <c r="Z215" s="162">
        <v>0</v>
      </c>
      <c r="AA215" s="162">
        <v>0</v>
      </c>
      <c r="AB215" s="162">
        <v>0</v>
      </c>
      <c r="AC215" s="162">
        <v>324.45494400000001</v>
      </c>
      <c r="AD215" s="162">
        <v>0</v>
      </c>
    </row>
    <row r="216" spans="1:30" ht="12" customHeight="1" x14ac:dyDescent="0.25">
      <c r="A216" s="128" t="s">
        <v>36</v>
      </c>
      <c r="B216" s="15" t="s">
        <v>37</v>
      </c>
      <c r="C216" s="15" t="s">
        <v>37</v>
      </c>
      <c r="D216" s="155" t="s">
        <v>38</v>
      </c>
      <c r="E216" s="156" t="s">
        <v>187</v>
      </c>
      <c r="F216" s="155" t="s">
        <v>188</v>
      </c>
      <c r="G216" s="155" t="s">
        <v>40</v>
      </c>
      <c r="H216" s="157">
        <v>21101</v>
      </c>
      <c r="I216" s="158" t="s">
        <v>46</v>
      </c>
      <c r="J216" s="17" t="str">
        <f>_xlfn.XLOOKUP(K216,XXI___INV_Catalogo_de_Articulo_!B:B,XXI___INV_Catalogo_de_Articulo_!A:A,"NO ENCONTRADO",FALSE)</f>
        <v>21101001-0217</v>
      </c>
      <c r="K216" s="151" t="s">
        <v>62</v>
      </c>
      <c r="L216" s="8" t="s">
        <v>16491</v>
      </c>
      <c r="M216" s="8" t="s">
        <v>16491</v>
      </c>
      <c r="N216" s="152" t="str">
        <f>_xlfn.XLOOKUP('2026 -1'!J216,XXI___INV_Catalogo_de_Articulo_!A:A,XXI___INV_Catalogo_de_Articulo_!C:C,"NO ENCONTRADO",FALSE)</f>
        <v>PAQUETE</v>
      </c>
      <c r="O216" s="6">
        <v>3</v>
      </c>
      <c r="P216" s="162">
        <v>122.49956400000001</v>
      </c>
      <c r="Q216" s="154" t="s">
        <v>47</v>
      </c>
      <c r="R216" s="162">
        <f t="shared" si="5"/>
        <v>367.49869200000001</v>
      </c>
      <c r="S216" s="162">
        <v>0</v>
      </c>
      <c r="T216" s="162">
        <v>122.49956400000001</v>
      </c>
      <c r="U216" s="162">
        <v>0</v>
      </c>
      <c r="V216" s="162">
        <v>0</v>
      </c>
      <c r="W216" s="162">
        <v>122.49956400000001</v>
      </c>
      <c r="X216" s="162">
        <v>0</v>
      </c>
      <c r="Y216" s="162">
        <v>0</v>
      </c>
      <c r="Z216" s="162">
        <v>0</v>
      </c>
      <c r="AA216" s="162">
        <v>0</v>
      </c>
      <c r="AB216" s="162">
        <v>0</v>
      </c>
      <c r="AC216" s="162">
        <v>122.49956400000001</v>
      </c>
      <c r="AD216" s="162">
        <v>0</v>
      </c>
    </row>
    <row r="217" spans="1:30" ht="12" customHeight="1" x14ac:dyDescent="0.25">
      <c r="A217" s="128" t="s">
        <v>36</v>
      </c>
      <c r="B217" s="15" t="s">
        <v>37</v>
      </c>
      <c r="C217" s="15" t="s">
        <v>37</v>
      </c>
      <c r="D217" s="155" t="s">
        <v>38</v>
      </c>
      <c r="E217" s="156" t="s">
        <v>187</v>
      </c>
      <c r="F217" s="155" t="s">
        <v>188</v>
      </c>
      <c r="G217" s="155" t="s">
        <v>40</v>
      </c>
      <c r="H217" s="157">
        <v>21101</v>
      </c>
      <c r="I217" s="158" t="s">
        <v>46</v>
      </c>
      <c r="J217" s="17" t="str">
        <f>_xlfn.XLOOKUP(K217,XXI___INV_Catalogo_de_Articulo_!B:B,XXI___INV_Catalogo_de_Articulo_!A:A,"NO ENCONTRADO",FALSE)</f>
        <v>21101001-0086</v>
      </c>
      <c r="K217" s="151" t="s">
        <v>2130</v>
      </c>
      <c r="L217" s="8" t="s">
        <v>16491</v>
      </c>
      <c r="M217" s="8" t="s">
        <v>16491</v>
      </c>
      <c r="N217" s="152" t="str">
        <f>_xlfn.XLOOKUP('2026 -1'!J217,XXI___INV_Catalogo_de_Articulo_!A:A,XXI___INV_Catalogo_de_Articulo_!C:C,"NO ENCONTRADO",FALSE)</f>
        <v>PAQUETE</v>
      </c>
      <c r="O217" s="6">
        <v>4</v>
      </c>
      <c r="P217" s="162">
        <v>380.575536</v>
      </c>
      <c r="Q217" s="154" t="s">
        <v>47</v>
      </c>
      <c r="R217" s="162">
        <f t="shared" si="5"/>
        <v>1522.302144</v>
      </c>
      <c r="S217" s="162">
        <v>0</v>
      </c>
      <c r="T217" s="162">
        <v>761.151072</v>
      </c>
      <c r="U217" s="162">
        <v>0</v>
      </c>
      <c r="V217" s="162">
        <v>0</v>
      </c>
      <c r="W217" s="162">
        <v>0</v>
      </c>
      <c r="X217" s="162">
        <v>0</v>
      </c>
      <c r="Y217" s="162">
        <v>0</v>
      </c>
      <c r="Z217" s="162">
        <v>761.151072</v>
      </c>
      <c r="AA217" s="162">
        <v>0</v>
      </c>
      <c r="AB217" s="162">
        <v>0</v>
      </c>
      <c r="AC217" s="162">
        <v>0</v>
      </c>
      <c r="AD217" s="162">
        <v>0</v>
      </c>
    </row>
    <row r="218" spans="1:30" ht="12" customHeight="1" x14ac:dyDescent="0.25">
      <c r="A218" s="128" t="s">
        <v>36</v>
      </c>
      <c r="B218" s="15" t="s">
        <v>37</v>
      </c>
      <c r="C218" s="15" t="s">
        <v>37</v>
      </c>
      <c r="D218" s="155" t="s">
        <v>38</v>
      </c>
      <c r="E218" s="156" t="s">
        <v>187</v>
      </c>
      <c r="F218" s="155" t="s">
        <v>188</v>
      </c>
      <c r="G218" s="155" t="s">
        <v>40</v>
      </c>
      <c r="H218" s="157">
        <v>21101</v>
      </c>
      <c r="I218" s="158" t="s">
        <v>46</v>
      </c>
      <c r="J218" s="17" t="str">
        <f>_xlfn.XLOOKUP(K218,XXI___INV_Catalogo_de_Articulo_!B:B,XXI___INV_Catalogo_de_Articulo_!A:A,"NO ENCONTRADO",FALSE)</f>
        <v>21100058-0002</v>
      </c>
      <c r="K218" s="151" t="s">
        <v>63</v>
      </c>
      <c r="L218" s="8" t="s">
        <v>16491</v>
      </c>
      <c r="M218" s="8" t="s">
        <v>16491</v>
      </c>
      <c r="N218" s="152" t="str">
        <f>_xlfn.XLOOKUP('2026 -1'!J218,XXI___INV_Catalogo_de_Articulo_!A:A,XXI___INV_Catalogo_de_Articulo_!C:C,"NO ENCONTRADO",FALSE)</f>
        <v>Pieza</v>
      </c>
      <c r="O218" s="6">
        <v>3</v>
      </c>
      <c r="P218" s="162">
        <v>283.06911600000001</v>
      </c>
      <c r="Q218" s="154" t="s">
        <v>47</v>
      </c>
      <c r="R218" s="162">
        <f t="shared" si="5"/>
        <v>849.20734800000002</v>
      </c>
      <c r="S218" s="162">
        <v>0</v>
      </c>
      <c r="T218" s="162">
        <v>283.06911600000001</v>
      </c>
      <c r="U218" s="162">
        <v>0</v>
      </c>
      <c r="V218" s="162">
        <v>0</v>
      </c>
      <c r="W218" s="162">
        <v>283.06911600000001</v>
      </c>
      <c r="X218" s="162">
        <v>0</v>
      </c>
      <c r="Y218" s="162">
        <v>0</v>
      </c>
      <c r="Z218" s="162">
        <v>0</v>
      </c>
      <c r="AA218" s="162">
        <v>0</v>
      </c>
      <c r="AB218" s="162">
        <v>0</v>
      </c>
      <c r="AC218" s="162">
        <v>283.06911600000001</v>
      </c>
      <c r="AD218" s="162">
        <v>0</v>
      </c>
    </row>
    <row r="219" spans="1:30" ht="12" customHeight="1" x14ac:dyDescent="0.25">
      <c r="A219" s="128" t="s">
        <v>36</v>
      </c>
      <c r="B219" s="15" t="s">
        <v>37</v>
      </c>
      <c r="C219" s="15" t="s">
        <v>37</v>
      </c>
      <c r="D219" s="155" t="s">
        <v>38</v>
      </c>
      <c r="E219" s="156" t="s">
        <v>187</v>
      </c>
      <c r="F219" s="155" t="s">
        <v>188</v>
      </c>
      <c r="G219" s="155" t="s">
        <v>40</v>
      </c>
      <c r="H219" s="157">
        <v>21101</v>
      </c>
      <c r="I219" s="158" t="s">
        <v>46</v>
      </c>
      <c r="J219" s="17" t="str">
        <f>_xlfn.XLOOKUP(K219,XXI___INV_Catalogo_de_Articulo_!B:B,XXI___INV_Catalogo_de_Articulo_!A:A,"NO ENCONTRADO",FALSE)</f>
        <v>21100065-0001</v>
      </c>
      <c r="K219" s="151" t="s">
        <v>16317</v>
      </c>
      <c r="L219" s="8" t="s">
        <v>16491</v>
      </c>
      <c r="M219" s="8" t="s">
        <v>16491</v>
      </c>
      <c r="N219" s="152" t="str">
        <f>_xlfn.XLOOKUP('2026 -1'!J219,XXI___INV_Catalogo_de_Articulo_!A:A,XXI___INV_Catalogo_de_Articulo_!C:C,"NO ENCONTRADO",FALSE)</f>
        <v>CAJA</v>
      </c>
      <c r="O219" s="6">
        <v>2</v>
      </c>
      <c r="P219" s="162">
        <v>17.439245999999997</v>
      </c>
      <c r="Q219" s="154" t="s">
        <v>47</v>
      </c>
      <c r="R219" s="162">
        <f t="shared" si="5"/>
        <v>34.878491999999994</v>
      </c>
      <c r="S219" s="162">
        <v>0</v>
      </c>
      <c r="T219" s="162">
        <v>0</v>
      </c>
      <c r="U219" s="162">
        <v>0</v>
      </c>
      <c r="V219" s="162">
        <v>0</v>
      </c>
      <c r="W219" s="162">
        <v>17.439245999999997</v>
      </c>
      <c r="X219" s="162">
        <v>0</v>
      </c>
      <c r="Y219" s="162">
        <v>0</v>
      </c>
      <c r="Z219" s="162">
        <v>0</v>
      </c>
      <c r="AA219" s="162">
        <v>0</v>
      </c>
      <c r="AB219" s="162">
        <v>0</v>
      </c>
      <c r="AC219" s="162">
        <v>17.439245999999997</v>
      </c>
      <c r="AD219" s="162">
        <v>0</v>
      </c>
    </row>
    <row r="220" spans="1:30" ht="12" customHeight="1" x14ac:dyDescent="0.25">
      <c r="A220" s="128" t="s">
        <v>36</v>
      </c>
      <c r="B220" s="15" t="s">
        <v>37</v>
      </c>
      <c r="C220" s="15" t="s">
        <v>37</v>
      </c>
      <c r="D220" s="155" t="s">
        <v>38</v>
      </c>
      <c r="E220" s="156" t="s">
        <v>187</v>
      </c>
      <c r="F220" s="155" t="s">
        <v>188</v>
      </c>
      <c r="G220" s="155" t="s">
        <v>40</v>
      </c>
      <c r="H220" s="157">
        <v>21101</v>
      </c>
      <c r="I220" s="158" t="s">
        <v>46</v>
      </c>
      <c r="J220" s="17" t="str">
        <f>_xlfn.XLOOKUP(K220,XXI___INV_Catalogo_de_Articulo_!B:B,XXI___INV_Catalogo_de_Articulo_!A:A,"NO ENCONTRADO",FALSE)</f>
        <v>21100074-0013</v>
      </c>
      <c r="K220" s="151" t="s">
        <v>2293</v>
      </c>
      <c r="L220" s="8" t="s">
        <v>16491</v>
      </c>
      <c r="M220" s="8" t="s">
        <v>16491</v>
      </c>
      <c r="N220" s="152" t="str">
        <f>_xlfn.XLOOKUP('2026 -1'!J220,XXI___INV_Catalogo_de_Articulo_!A:A,XXI___INV_Catalogo_de_Articulo_!C:C,"NO ENCONTRADO",FALSE)</f>
        <v>Pieza</v>
      </c>
      <c r="O220" s="6">
        <v>4</v>
      </c>
      <c r="P220" s="162">
        <v>78.347082</v>
      </c>
      <c r="Q220" s="154" t="s">
        <v>47</v>
      </c>
      <c r="R220" s="162">
        <f t="shared" si="5"/>
        <v>313.388328</v>
      </c>
      <c r="S220" s="162">
        <v>0</v>
      </c>
      <c r="T220" s="162">
        <v>156.694164</v>
      </c>
      <c r="U220" s="162">
        <v>0</v>
      </c>
      <c r="V220" s="162">
        <v>0</v>
      </c>
      <c r="W220" s="162">
        <v>0</v>
      </c>
      <c r="X220" s="162">
        <v>0</v>
      </c>
      <c r="Y220" s="162">
        <v>0</v>
      </c>
      <c r="Z220" s="162">
        <v>156.694164</v>
      </c>
      <c r="AA220" s="162">
        <v>0</v>
      </c>
      <c r="AB220" s="162">
        <v>0</v>
      </c>
      <c r="AC220" s="162">
        <v>0</v>
      </c>
      <c r="AD220" s="162">
        <v>0</v>
      </c>
    </row>
    <row r="221" spans="1:30" ht="12" customHeight="1" x14ac:dyDescent="0.25">
      <c r="A221" s="128" t="s">
        <v>36</v>
      </c>
      <c r="B221" s="15" t="s">
        <v>37</v>
      </c>
      <c r="C221" s="15" t="s">
        <v>37</v>
      </c>
      <c r="D221" s="155" t="s">
        <v>38</v>
      </c>
      <c r="E221" s="156" t="s">
        <v>187</v>
      </c>
      <c r="F221" s="155" t="s">
        <v>188</v>
      </c>
      <c r="G221" s="155" t="s">
        <v>40</v>
      </c>
      <c r="H221" s="157">
        <v>21101</v>
      </c>
      <c r="I221" s="158" t="s">
        <v>46</v>
      </c>
      <c r="J221" s="17" t="str">
        <f>_xlfn.XLOOKUP(K221,XXI___INV_Catalogo_de_Articulo_!B:B,XXI___INV_Catalogo_de_Articulo_!A:A,"NO ENCONTRADO",FALSE)</f>
        <v>21100041-0049</v>
      </c>
      <c r="K221" s="151" t="s">
        <v>197</v>
      </c>
      <c r="L221" s="8" t="s">
        <v>16491</v>
      </c>
      <c r="M221" s="8" t="s">
        <v>16491</v>
      </c>
      <c r="N221" s="152" t="str">
        <f>_xlfn.XLOOKUP('2026 -1'!J221,XXI___INV_Catalogo_de_Articulo_!A:A,XXI___INV_Catalogo_de_Articulo_!C:C,"NO ENCONTRADO",FALSE)</f>
        <v>Pieza</v>
      </c>
      <c r="O221" s="6">
        <v>4</v>
      </c>
      <c r="P221" s="162">
        <v>100.863708</v>
      </c>
      <c r="Q221" s="154" t="s">
        <v>47</v>
      </c>
      <c r="R221" s="162">
        <f t="shared" si="5"/>
        <v>403.45483200000001</v>
      </c>
      <c r="S221" s="162">
        <v>0</v>
      </c>
      <c r="T221" s="162">
        <v>201.72741600000001</v>
      </c>
      <c r="U221" s="162">
        <v>0</v>
      </c>
      <c r="V221" s="162">
        <v>0</v>
      </c>
      <c r="W221" s="162">
        <v>0</v>
      </c>
      <c r="X221" s="162">
        <v>0</v>
      </c>
      <c r="Y221" s="162">
        <v>0</v>
      </c>
      <c r="Z221" s="162">
        <v>201.72741600000001</v>
      </c>
      <c r="AA221" s="162">
        <v>0</v>
      </c>
      <c r="AB221" s="162">
        <v>0</v>
      </c>
      <c r="AC221" s="162">
        <v>0</v>
      </c>
      <c r="AD221" s="162">
        <v>0</v>
      </c>
    </row>
    <row r="222" spans="1:30" ht="12" customHeight="1" x14ac:dyDescent="0.25">
      <c r="A222" s="128" t="s">
        <v>36</v>
      </c>
      <c r="B222" s="15" t="s">
        <v>37</v>
      </c>
      <c r="C222" s="15" t="s">
        <v>37</v>
      </c>
      <c r="D222" s="155" t="s">
        <v>38</v>
      </c>
      <c r="E222" s="156" t="s">
        <v>187</v>
      </c>
      <c r="F222" s="155" t="s">
        <v>188</v>
      </c>
      <c r="G222" s="155" t="s">
        <v>40</v>
      </c>
      <c r="H222" s="157">
        <v>21101</v>
      </c>
      <c r="I222" s="158" t="s">
        <v>46</v>
      </c>
      <c r="J222" s="17" t="str">
        <f>_xlfn.XLOOKUP(K222,XXI___INV_Catalogo_de_Articulo_!B:B,XXI___INV_Catalogo_de_Articulo_!A:A,"NO ENCONTRADO",FALSE)</f>
        <v>21100041-0007</v>
      </c>
      <c r="K222" s="151" t="s">
        <v>16261</v>
      </c>
      <c r="L222" s="8" t="s">
        <v>16491</v>
      </c>
      <c r="M222" s="8" t="s">
        <v>16491</v>
      </c>
      <c r="N222" s="152" t="str">
        <f>_xlfn.XLOOKUP('2026 -1'!J222,XXI___INV_Catalogo_de_Articulo_!A:A,XXI___INV_Catalogo_de_Articulo_!C:C,"NO ENCONTRADO",FALSE)</f>
        <v>BLOC</v>
      </c>
      <c r="O222" s="6">
        <v>10</v>
      </c>
      <c r="P222" s="162">
        <v>23.490654000000003</v>
      </c>
      <c r="Q222" s="154" t="s">
        <v>47</v>
      </c>
      <c r="R222" s="162">
        <f t="shared" si="5"/>
        <v>234.90654000000001</v>
      </c>
      <c r="S222" s="162">
        <v>0</v>
      </c>
      <c r="T222" s="162">
        <v>93.962616000000011</v>
      </c>
      <c r="U222" s="162">
        <v>0</v>
      </c>
      <c r="V222" s="162">
        <v>0</v>
      </c>
      <c r="W222" s="162">
        <v>70.471962000000005</v>
      </c>
      <c r="X222" s="162">
        <v>0</v>
      </c>
      <c r="Y222" s="162">
        <v>0</v>
      </c>
      <c r="Z222" s="162">
        <v>0</v>
      </c>
      <c r="AA222" s="162">
        <v>0</v>
      </c>
      <c r="AB222" s="162">
        <v>0</v>
      </c>
      <c r="AC222" s="162">
        <v>70.471962000000005</v>
      </c>
      <c r="AD222" s="162">
        <v>0</v>
      </c>
    </row>
    <row r="223" spans="1:30" ht="12" customHeight="1" x14ac:dyDescent="0.25">
      <c r="A223" s="128" t="s">
        <v>36</v>
      </c>
      <c r="B223" s="15" t="s">
        <v>37</v>
      </c>
      <c r="C223" s="15" t="s">
        <v>37</v>
      </c>
      <c r="D223" s="155" t="s">
        <v>38</v>
      </c>
      <c r="E223" s="156" t="s">
        <v>187</v>
      </c>
      <c r="F223" s="155" t="s">
        <v>188</v>
      </c>
      <c r="G223" s="155" t="s">
        <v>40</v>
      </c>
      <c r="H223" s="157">
        <v>21101</v>
      </c>
      <c r="I223" s="158" t="s">
        <v>46</v>
      </c>
      <c r="J223" s="17" t="str">
        <f>_xlfn.XLOOKUP(K223,XXI___INV_Catalogo_de_Articulo_!B:B,XXI___INV_Catalogo_de_Articulo_!A:A,"NO ENCONTRADO",FALSE)</f>
        <v>21100013-0022</v>
      </c>
      <c r="K223" s="151" t="s">
        <v>69</v>
      </c>
      <c r="L223" s="8" t="s">
        <v>16491</v>
      </c>
      <c r="M223" s="8" t="s">
        <v>16491</v>
      </c>
      <c r="N223" s="152" t="str">
        <f>_xlfn.XLOOKUP('2026 -1'!J223,XXI___INV_Catalogo_de_Articulo_!A:A,XXI___INV_Catalogo_de_Articulo_!C:C,"NO ENCONTRADO",FALSE)</f>
        <v>Pieza</v>
      </c>
      <c r="O223" s="6">
        <v>24</v>
      </c>
      <c r="P223" s="162">
        <v>9.1703700000000001</v>
      </c>
      <c r="Q223" s="154" t="s">
        <v>47</v>
      </c>
      <c r="R223" s="162">
        <f t="shared" si="5"/>
        <v>220.08888000000002</v>
      </c>
      <c r="S223" s="162">
        <v>0</v>
      </c>
      <c r="T223" s="162">
        <v>0</v>
      </c>
      <c r="U223" s="162">
        <v>0</v>
      </c>
      <c r="V223" s="162">
        <v>0</v>
      </c>
      <c r="W223" s="162">
        <v>110.04444000000001</v>
      </c>
      <c r="X223" s="162">
        <v>0</v>
      </c>
      <c r="Y223" s="162">
        <v>0</v>
      </c>
      <c r="Z223" s="162">
        <v>0</v>
      </c>
      <c r="AA223" s="162">
        <v>0</v>
      </c>
      <c r="AB223" s="162">
        <v>0</v>
      </c>
      <c r="AC223" s="162">
        <v>110.04444000000001</v>
      </c>
      <c r="AD223" s="162">
        <v>0</v>
      </c>
    </row>
    <row r="224" spans="1:30" ht="12" customHeight="1" x14ac:dyDescent="0.25">
      <c r="A224" s="128" t="s">
        <v>36</v>
      </c>
      <c r="B224" s="15" t="s">
        <v>37</v>
      </c>
      <c r="C224" s="15" t="s">
        <v>37</v>
      </c>
      <c r="D224" s="155" t="s">
        <v>38</v>
      </c>
      <c r="E224" s="156" t="s">
        <v>187</v>
      </c>
      <c r="F224" s="155" t="s">
        <v>188</v>
      </c>
      <c r="G224" s="155" t="s">
        <v>40</v>
      </c>
      <c r="H224" s="157">
        <v>21101</v>
      </c>
      <c r="I224" s="158" t="s">
        <v>46</v>
      </c>
      <c r="J224" s="17" t="str">
        <f>_xlfn.XLOOKUP(K224,XXI___INV_Catalogo_de_Articulo_!B:B,XXI___INV_Catalogo_de_Articulo_!A:A,"NO ENCONTRADO",FALSE)</f>
        <v>21100013-0023</v>
      </c>
      <c r="K224" s="151" t="s">
        <v>198</v>
      </c>
      <c r="L224" s="8" t="s">
        <v>16491</v>
      </c>
      <c r="M224" s="8" t="s">
        <v>16491</v>
      </c>
      <c r="N224" s="152" t="str">
        <f>_xlfn.XLOOKUP('2026 -1'!J224,XXI___INV_Catalogo_de_Articulo_!A:A,XXI___INV_Catalogo_de_Articulo_!C:C,"NO ENCONTRADO",FALSE)</f>
        <v>Pieza</v>
      </c>
      <c r="O224" s="6">
        <v>12</v>
      </c>
      <c r="P224" s="162">
        <v>14.454989999999999</v>
      </c>
      <c r="Q224" s="154" t="s">
        <v>47</v>
      </c>
      <c r="R224" s="162">
        <f t="shared" si="5"/>
        <v>173.45988</v>
      </c>
      <c r="S224" s="162">
        <v>0</v>
      </c>
      <c r="T224" s="162">
        <v>0</v>
      </c>
      <c r="U224" s="162">
        <v>0</v>
      </c>
      <c r="V224" s="162">
        <v>0</v>
      </c>
      <c r="W224" s="162">
        <v>86.729939999999999</v>
      </c>
      <c r="X224" s="162">
        <v>0</v>
      </c>
      <c r="Y224" s="162">
        <v>0</v>
      </c>
      <c r="Z224" s="162">
        <v>0</v>
      </c>
      <c r="AA224" s="162">
        <v>0</v>
      </c>
      <c r="AB224" s="162">
        <v>0</v>
      </c>
      <c r="AC224" s="162">
        <v>86.729939999999999</v>
      </c>
      <c r="AD224" s="162">
        <v>0</v>
      </c>
    </row>
    <row r="225" spans="1:30" ht="12" customHeight="1" x14ac:dyDescent="0.25">
      <c r="A225" s="128" t="s">
        <v>36</v>
      </c>
      <c r="B225" s="15" t="s">
        <v>37</v>
      </c>
      <c r="C225" s="15" t="s">
        <v>37</v>
      </c>
      <c r="D225" s="155" t="s">
        <v>38</v>
      </c>
      <c r="E225" s="156" t="s">
        <v>187</v>
      </c>
      <c r="F225" s="155" t="s">
        <v>188</v>
      </c>
      <c r="G225" s="155" t="s">
        <v>40</v>
      </c>
      <c r="H225" s="157">
        <v>21101</v>
      </c>
      <c r="I225" s="158" t="s">
        <v>46</v>
      </c>
      <c r="J225" s="17" t="str">
        <f>_xlfn.XLOOKUP(K225,XXI___INV_Catalogo_de_Articulo_!B:B,XXI___INV_Catalogo_de_Articulo_!A:A,"NO ENCONTRADO",FALSE)</f>
        <v>21100013-0019</v>
      </c>
      <c r="K225" s="151" t="s">
        <v>199</v>
      </c>
      <c r="L225" s="8" t="s">
        <v>16491</v>
      </c>
      <c r="M225" s="8" t="s">
        <v>16491</v>
      </c>
      <c r="N225" s="152" t="str">
        <f>_xlfn.XLOOKUP('2026 -1'!J225,XXI___INV_Catalogo_de_Articulo_!A:A,XXI___INV_Catalogo_de_Articulo_!C:C,"NO ENCONTRADO",FALSE)</f>
        <v>Pieza</v>
      </c>
      <c r="O225" s="6">
        <v>12</v>
      </c>
      <c r="P225" s="162">
        <v>16.52739</v>
      </c>
      <c r="Q225" s="154" t="s">
        <v>47</v>
      </c>
      <c r="R225" s="162">
        <f t="shared" si="5"/>
        <v>198.32868000000002</v>
      </c>
      <c r="S225" s="162">
        <v>0</v>
      </c>
      <c r="T225" s="162">
        <v>0</v>
      </c>
      <c r="U225" s="162">
        <v>0</v>
      </c>
      <c r="V225" s="162">
        <v>0</v>
      </c>
      <c r="W225" s="162">
        <v>99.16434000000001</v>
      </c>
      <c r="X225" s="162">
        <v>0</v>
      </c>
      <c r="Y225" s="162">
        <v>0</v>
      </c>
      <c r="Z225" s="162">
        <v>0</v>
      </c>
      <c r="AA225" s="162">
        <v>0</v>
      </c>
      <c r="AB225" s="162">
        <v>0</v>
      </c>
      <c r="AC225" s="162">
        <v>99.16434000000001</v>
      </c>
      <c r="AD225" s="162">
        <v>0</v>
      </c>
    </row>
    <row r="226" spans="1:30" ht="12" customHeight="1" x14ac:dyDescent="0.25">
      <c r="A226" s="128" t="s">
        <v>36</v>
      </c>
      <c r="B226" s="15" t="s">
        <v>37</v>
      </c>
      <c r="C226" s="15" t="s">
        <v>37</v>
      </c>
      <c r="D226" s="155" t="s">
        <v>38</v>
      </c>
      <c r="E226" s="156" t="s">
        <v>187</v>
      </c>
      <c r="F226" s="155" t="s">
        <v>188</v>
      </c>
      <c r="G226" s="155" t="s">
        <v>40</v>
      </c>
      <c r="H226" s="157">
        <v>21101</v>
      </c>
      <c r="I226" s="158" t="s">
        <v>46</v>
      </c>
      <c r="J226" s="17" t="str">
        <f>_xlfn.XLOOKUP(K226,XXI___INV_Catalogo_de_Articulo_!B:B,XXI___INV_Catalogo_de_Articulo_!A:A,"NO ENCONTRADO",FALSE)</f>
        <v>21100013-0024</v>
      </c>
      <c r="K226" s="151" t="s">
        <v>200</v>
      </c>
      <c r="L226" s="8" t="s">
        <v>16491</v>
      </c>
      <c r="M226" s="8" t="s">
        <v>16491</v>
      </c>
      <c r="N226" s="152" t="str">
        <f>_xlfn.XLOOKUP('2026 -1'!J226,XXI___INV_Catalogo_de_Articulo_!A:A,XXI___INV_Catalogo_de_Articulo_!C:C,"NO ENCONTRADO",FALSE)</f>
        <v>Pieza</v>
      </c>
      <c r="O226" s="6">
        <v>12</v>
      </c>
      <c r="P226" s="162">
        <v>15.159606</v>
      </c>
      <c r="Q226" s="154" t="s">
        <v>47</v>
      </c>
      <c r="R226" s="162">
        <f t="shared" si="5"/>
        <v>181.91527200000002</v>
      </c>
      <c r="S226" s="162">
        <v>0</v>
      </c>
      <c r="T226" s="162">
        <v>0</v>
      </c>
      <c r="U226" s="162">
        <v>0</v>
      </c>
      <c r="V226" s="162">
        <v>0</v>
      </c>
      <c r="W226" s="162">
        <v>90.957636000000008</v>
      </c>
      <c r="X226" s="162">
        <v>0</v>
      </c>
      <c r="Y226" s="162">
        <v>0</v>
      </c>
      <c r="Z226" s="162">
        <v>0</v>
      </c>
      <c r="AA226" s="162">
        <v>0</v>
      </c>
      <c r="AB226" s="162">
        <v>0</v>
      </c>
      <c r="AC226" s="162">
        <v>90.957636000000008</v>
      </c>
      <c r="AD226" s="162">
        <v>0</v>
      </c>
    </row>
    <row r="227" spans="1:30" ht="12" customHeight="1" x14ac:dyDescent="0.25">
      <c r="A227" s="128" t="s">
        <v>36</v>
      </c>
      <c r="B227" s="15" t="s">
        <v>37</v>
      </c>
      <c r="C227" s="15" t="s">
        <v>37</v>
      </c>
      <c r="D227" s="159" t="s">
        <v>38</v>
      </c>
      <c r="E227" s="156" t="s">
        <v>187</v>
      </c>
      <c r="F227" s="159" t="s">
        <v>188</v>
      </c>
      <c r="G227" s="159" t="s">
        <v>40</v>
      </c>
      <c r="H227" s="157">
        <v>21101</v>
      </c>
      <c r="I227" s="158" t="s">
        <v>46</v>
      </c>
      <c r="J227" s="17" t="str">
        <f>_xlfn.XLOOKUP(K227,XXI___INV_Catalogo_de_Articulo_!B:B,XXI___INV_Catalogo_de_Articulo_!A:A,"NO ENCONTRADO",FALSE)</f>
        <v>21100013-0025</v>
      </c>
      <c r="K227" s="151" t="s">
        <v>70</v>
      </c>
      <c r="L227" s="8" t="s">
        <v>16491</v>
      </c>
      <c r="M227" s="8" t="s">
        <v>16491</v>
      </c>
      <c r="N227" s="152" t="str">
        <f>_xlfn.XLOOKUP('2026 -1'!J227,XXI___INV_Catalogo_de_Articulo_!A:A,XXI___INV_Catalogo_de_Articulo_!C:C,"NO ENCONTRADO",FALSE)</f>
        <v>Pieza</v>
      </c>
      <c r="O227" s="6">
        <v>9</v>
      </c>
      <c r="P227" s="162">
        <v>11.076978</v>
      </c>
      <c r="Q227" s="154" t="s">
        <v>47</v>
      </c>
      <c r="R227" s="162">
        <f t="shared" si="5"/>
        <v>99.692802000000015</v>
      </c>
      <c r="S227" s="162">
        <v>0</v>
      </c>
      <c r="T227" s="162">
        <v>33.230934000000005</v>
      </c>
      <c r="U227" s="162">
        <v>0</v>
      </c>
      <c r="V227" s="162">
        <v>0</v>
      </c>
      <c r="W227" s="162">
        <v>33.230934000000005</v>
      </c>
      <c r="X227" s="162">
        <v>0</v>
      </c>
      <c r="Y227" s="162">
        <v>0</v>
      </c>
      <c r="Z227" s="162">
        <v>0</v>
      </c>
      <c r="AA227" s="162">
        <v>0</v>
      </c>
      <c r="AB227" s="162">
        <v>0</v>
      </c>
      <c r="AC227" s="162">
        <v>33.230934000000005</v>
      </c>
      <c r="AD227" s="162">
        <v>0</v>
      </c>
    </row>
    <row r="228" spans="1:30" ht="12" customHeight="1" x14ac:dyDescent="0.25">
      <c r="A228" s="128" t="s">
        <v>36</v>
      </c>
      <c r="B228" s="15" t="s">
        <v>37</v>
      </c>
      <c r="C228" s="15" t="s">
        <v>37</v>
      </c>
      <c r="D228" s="155" t="s">
        <v>38</v>
      </c>
      <c r="E228" s="156" t="s">
        <v>187</v>
      </c>
      <c r="F228" s="155" t="s">
        <v>188</v>
      </c>
      <c r="G228" s="155" t="s">
        <v>40</v>
      </c>
      <c r="H228" s="157">
        <v>21101</v>
      </c>
      <c r="I228" s="158" t="s">
        <v>46</v>
      </c>
      <c r="J228" s="17" t="str">
        <f>_xlfn.XLOOKUP(K228,XXI___INV_Catalogo_de_Articulo_!B:B,XXI___INV_Catalogo_de_Articulo_!A:A,"NO ENCONTRADO",FALSE)</f>
        <v>21100013-0026</v>
      </c>
      <c r="K228" s="151" t="s">
        <v>201</v>
      </c>
      <c r="L228" s="8" t="s">
        <v>16491</v>
      </c>
      <c r="M228" s="8" t="s">
        <v>16491</v>
      </c>
      <c r="N228" s="152" t="str">
        <f>_xlfn.XLOOKUP('2026 -1'!J228,XXI___INV_Catalogo_de_Articulo_!A:A,XXI___INV_Catalogo_de_Articulo_!C:C,"NO ENCONTRADO",FALSE)</f>
        <v>Pieza</v>
      </c>
      <c r="O228" s="6">
        <v>9</v>
      </c>
      <c r="P228" s="162">
        <v>14.258112000000001</v>
      </c>
      <c r="Q228" s="154" t="s">
        <v>47</v>
      </c>
      <c r="R228" s="162">
        <f t="shared" si="5"/>
        <v>128.32300800000002</v>
      </c>
      <c r="S228" s="162">
        <v>0</v>
      </c>
      <c r="T228" s="162">
        <v>42.774336000000005</v>
      </c>
      <c r="U228" s="162">
        <v>0</v>
      </c>
      <c r="V228" s="162">
        <v>0</v>
      </c>
      <c r="W228" s="162">
        <v>42.774336000000005</v>
      </c>
      <c r="X228" s="162">
        <v>0</v>
      </c>
      <c r="Y228" s="162">
        <v>0</v>
      </c>
      <c r="Z228" s="162">
        <v>0</v>
      </c>
      <c r="AA228" s="162">
        <v>0</v>
      </c>
      <c r="AB228" s="162">
        <v>0</v>
      </c>
      <c r="AC228" s="162">
        <v>42.774336000000005</v>
      </c>
      <c r="AD228" s="162">
        <v>0</v>
      </c>
    </row>
    <row r="229" spans="1:30" ht="12" customHeight="1" x14ac:dyDescent="0.25">
      <c r="A229" s="128" t="s">
        <v>36</v>
      </c>
      <c r="B229" s="15" t="s">
        <v>37</v>
      </c>
      <c r="C229" s="15" t="s">
        <v>37</v>
      </c>
      <c r="D229" s="155" t="s">
        <v>38</v>
      </c>
      <c r="E229" s="156" t="s">
        <v>187</v>
      </c>
      <c r="F229" s="155" t="s">
        <v>188</v>
      </c>
      <c r="G229" s="155" t="s">
        <v>40</v>
      </c>
      <c r="H229" s="157">
        <v>21101</v>
      </c>
      <c r="I229" s="158" t="s">
        <v>46</v>
      </c>
      <c r="J229" s="17" t="str">
        <f>_xlfn.XLOOKUP(K229,XXI___INV_Catalogo_de_Articulo_!B:B,XXI___INV_Catalogo_de_Articulo_!A:A,"NO ENCONTRADO",FALSE)</f>
        <v>21100013-0027</v>
      </c>
      <c r="K229" s="151" t="s">
        <v>202</v>
      </c>
      <c r="L229" s="8" t="s">
        <v>16491</v>
      </c>
      <c r="M229" s="8" t="s">
        <v>16491</v>
      </c>
      <c r="N229" s="152" t="str">
        <f>_xlfn.XLOOKUP('2026 -1'!J229,XXI___INV_Catalogo_de_Articulo_!A:A,XXI___INV_Catalogo_de_Articulo_!C:C,"NO ENCONTRADO",FALSE)</f>
        <v>Pieza</v>
      </c>
      <c r="O229" s="6">
        <v>9</v>
      </c>
      <c r="P229" s="162">
        <v>14.983452000000002</v>
      </c>
      <c r="Q229" s="154" t="s">
        <v>47</v>
      </c>
      <c r="R229" s="162">
        <f t="shared" si="5"/>
        <v>134.85106800000003</v>
      </c>
      <c r="S229" s="162">
        <v>0</v>
      </c>
      <c r="T229" s="162">
        <v>44.950356000000006</v>
      </c>
      <c r="U229" s="162">
        <v>0</v>
      </c>
      <c r="V229" s="162">
        <v>0</v>
      </c>
      <c r="W229" s="162">
        <v>44.950356000000006</v>
      </c>
      <c r="X229" s="162">
        <v>0</v>
      </c>
      <c r="Y229" s="162">
        <v>0</v>
      </c>
      <c r="Z229" s="162">
        <v>0</v>
      </c>
      <c r="AA229" s="162">
        <v>0</v>
      </c>
      <c r="AB229" s="162">
        <v>0</v>
      </c>
      <c r="AC229" s="162">
        <v>44.950356000000006</v>
      </c>
      <c r="AD229" s="162">
        <v>0</v>
      </c>
    </row>
    <row r="230" spans="1:30" ht="12" customHeight="1" x14ac:dyDescent="0.25">
      <c r="A230" s="128" t="s">
        <v>36</v>
      </c>
      <c r="B230" s="15" t="s">
        <v>37</v>
      </c>
      <c r="C230" s="15" t="s">
        <v>37</v>
      </c>
      <c r="D230" s="155" t="s">
        <v>38</v>
      </c>
      <c r="E230" s="156" t="s">
        <v>187</v>
      </c>
      <c r="F230" s="155" t="s">
        <v>188</v>
      </c>
      <c r="G230" s="155" t="s">
        <v>40</v>
      </c>
      <c r="H230" s="157">
        <v>21101</v>
      </c>
      <c r="I230" s="158" t="s">
        <v>46</v>
      </c>
      <c r="J230" s="17" t="str">
        <f>_xlfn.XLOOKUP(K230,XXI___INV_Catalogo_de_Articulo_!B:B,XXI___INV_Catalogo_de_Articulo_!A:A,"NO ENCONTRADO",FALSE)</f>
        <v>21100013-0030</v>
      </c>
      <c r="K230" s="151" t="s">
        <v>71</v>
      </c>
      <c r="L230" s="8" t="s">
        <v>16491</v>
      </c>
      <c r="M230" s="8" t="s">
        <v>16491</v>
      </c>
      <c r="N230" s="152" t="str">
        <f>_xlfn.XLOOKUP('2026 -1'!J230,XXI___INV_Catalogo_de_Articulo_!A:A,XXI___INV_Catalogo_de_Articulo_!C:C,"NO ENCONTRADO",FALSE)</f>
        <v>Pieza</v>
      </c>
      <c r="O230" s="6">
        <v>9</v>
      </c>
      <c r="P230" s="162">
        <v>10.631411999999999</v>
      </c>
      <c r="Q230" s="154" t="s">
        <v>47</v>
      </c>
      <c r="R230" s="162">
        <f t="shared" si="5"/>
        <v>95.682707999999991</v>
      </c>
      <c r="S230" s="162">
        <v>0</v>
      </c>
      <c r="T230" s="162">
        <v>31.894235999999999</v>
      </c>
      <c r="U230" s="162">
        <v>0</v>
      </c>
      <c r="V230" s="162">
        <v>0</v>
      </c>
      <c r="W230" s="162">
        <v>31.894235999999999</v>
      </c>
      <c r="X230" s="162">
        <v>0</v>
      </c>
      <c r="Y230" s="162">
        <v>0</v>
      </c>
      <c r="Z230" s="162">
        <v>0</v>
      </c>
      <c r="AA230" s="162">
        <v>0</v>
      </c>
      <c r="AB230" s="162">
        <v>0</v>
      </c>
      <c r="AC230" s="162">
        <v>31.894235999999999</v>
      </c>
      <c r="AD230" s="162">
        <v>0</v>
      </c>
    </row>
    <row r="231" spans="1:30" ht="12" customHeight="1" x14ac:dyDescent="0.25">
      <c r="A231" s="128" t="s">
        <v>36</v>
      </c>
      <c r="B231" s="15" t="s">
        <v>37</v>
      </c>
      <c r="C231" s="15" t="s">
        <v>37</v>
      </c>
      <c r="D231" s="155" t="s">
        <v>38</v>
      </c>
      <c r="E231" s="160" t="s">
        <v>187</v>
      </c>
      <c r="F231" s="155" t="s">
        <v>188</v>
      </c>
      <c r="G231" s="155" t="s">
        <v>40</v>
      </c>
      <c r="H231" s="157">
        <v>21101</v>
      </c>
      <c r="I231" s="158" t="s">
        <v>46</v>
      </c>
      <c r="J231" s="17" t="str">
        <f>_xlfn.XLOOKUP(K231,XXI___INV_Catalogo_de_Articulo_!B:B,XXI___INV_Catalogo_de_Articulo_!A:A,"NO ENCONTRADO",FALSE)</f>
        <v>21100013-0031</v>
      </c>
      <c r="K231" s="151" t="s">
        <v>203</v>
      </c>
      <c r="L231" s="8" t="s">
        <v>16491</v>
      </c>
      <c r="M231" s="8" t="s">
        <v>16491</v>
      </c>
      <c r="N231" s="152" t="str">
        <f>_xlfn.XLOOKUP('2026 -1'!J231,XXI___INV_Catalogo_de_Articulo_!A:A,XXI___INV_Catalogo_de_Articulo_!C:C,"NO ENCONTRADO",FALSE)</f>
        <v>Pieza</v>
      </c>
      <c r="O231" s="6">
        <v>9</v>
      </c>
      <c r="P231" s="162">
        <v>15.004176000000001</v>
      </c>
      <c r="Q231" s="154" t="s">
        <v>47</v>
      </c>
      <c r="R231" s="162">
        <f t="shared" si="5"/>
        <v>135.03758400000001</v>
      </c>
      <c r="S231" s="162">
        <v>0</v>
      </c>
      <c r="T231" s="162">
        <v>45.012528000000003</v>
      </c>
      <c r="U231" s="162">
        <v>0</v>
      </c>
      <c r="V231" s="162">
        <v>0</v>
      </c>
      <c r="W231" s="162">
        <v>45.012528000000003</v>
      </c>
      <c r="X231" s="162">
        <v>0</v>
      </c>
      <c r="Y231" s="162">
        <v>0</v>
      </c>
      <c r="Z231" s="162">
        <v>0</v>
      </c>
      <c r="AA231" s="162">
        <v>0</v>
      </c>
      <c r="AB231" s="162">
        <v>0</v>
      </c>
      <c r="AC231" s="162">
        <v>45.012528000000003</v>
      </c>
      <c r="AD231" s="162">
        <v>0</v>
      </c>
    </row>
    <row r="232" spans="1:30" ht="12" customHeight="1" x14ac:dyDescent="0.25">
      <c r="A232" s="128" t="s">
        <v>36</v>
      </c>
      <c r="B232" s="15" t="s">
        <v>37</v>
      </c>
      <c r="C232" s="15" t="s">
        <v>37</v>
      </c>
      <c r="D232" s="155" t="s">
        <v>38</v>
      </c>
      <c r="E232" s="156" t="s">
        <v>187</v>
      </c>
      <c r="F232" s="155" t="s">
        <v>188</v>
      </c>
      <c r="G232" s="155" t="s">
        <v>40</v>
      </c>
      <c r="H232" s="157">
        <v>21101</v>
      </c>
      <c r="I232" s="158" t="s">
        <v>46</v>
      </c>
      <c r="J232" s="17" t="str">
        <f>_xlfn.XLOOKUP(K232,XXI___INV_Catalogo_de_Articulo_!B:B,XXI___INV_Catalogo_de_Articulo_!A:A,"NO ENCONTRADO",FALSE)</f>
        <v>21100087-0015</v>
      </c>
      <c r="K232" s="151" t="s">
        <v>204</v>
      </c>
      <c r="L232" s="8" t="s">
        <v>16491</v>
      </c>
      <c r="M232" s="8" t="s">
        <v>16491</v>
      </c>
      <c r="N232" s="152" t="str">
        <f>_xlfn.XLOOKUP('2026 -1'!J232,XXI___INV_Catalogo_de_Articulo_!A:A,XXI___INV_Catalogo_de_Articulo_!C:C,"NO ENCONTRADO",FALSE)</f>
        <v>CAJA</v>
      </c>
      <c r="O232" s="6">
        <v>10</v>
      </c>
      <c r="P232" s="162">
        <v>97.558230000000009</v>
      </c>
      <c r="Q232" s="154" t="s">
        <v>47</v>
      </c>
      <c r="R232" s="162">
        <f t="shared" si="5"/>
        <v>975.58230000000015</v>
      </c>
      <c r="S232" s="162">
        <v>0</v>
      </c>
      <c r="T232" s="162">
        <v>195.11646000000002</v>
      </c>
      <c r="U232" s="162">
        <v>0</v>
      </c>
      <c r="V232" s="162">
        <v>0</v>
      </c>
      <c r="W232" s="162">
        <v>292.67469000000006</v>
      </c>
      <c r="X232" s="162">
        <v>0</v>
      </c>
      <c r="Y232" s="162">
        <v>0</v>
      </c>
      <c r="Z232" s="162">
        <v>195.11646000000002</v>
      </c>
      <c r="AA232" s="162">
        <v>0</v>
      </c>
      <c r="AB232" s="162">
        <v>0</v>
      </c>
      <c r="AC232" s="162">
        <v>292.67469000000006</v>
      </c>
      <c r="AD232" s="162">
        <v>0</v>
      </c>
    </row>
    <row r="233" spans="1:30" ht="12" customHeight="1" x14ac:dyDescent="0.25">
      <c r="A233" s="128" t="s">
        <v>36</v>
      </c>
      <c r="B233" s="15" t="s">
        <v>37</v>
      </c>
      <c r="C233" s="15" t="s">
        <v>37</v>
      </c>
      <c r="D233" s="155" t="s">
        <v>38</v>
      </c>
      <c r="E233" s="156" t="s">
        <v>187</v>
      </c>
      <c r="F233" s="155" t="s">
        <v>188</v>
      </c>
      <c r="G233" s="155" t="s">
        <v>40</v>
      </c>
      <c r="H233" s="157">
        <v>21101</v>
      </c>
      <c r="I233" s="238" t="s">
        <v>46</v>
      </c>
      <c r="J233" s="17" t="str">
        <f>_xlfn.XLOOKUP(K233,XXI___INV_Catalogo_de_Articulo_!B:B,XXI___INV_Catalogo_de_Articulo_!A:A,"NO ENCONTRADO",FALSE)</f>
        <v>21100087-0021</v>
      </c>
      <c r="K233" s="151" t="s">
        <v>205</v>
      </c>
      <c r="L233" s="8" t="s">
        <v>16491</v>
      </c>
      <c r="M233" s="8" t="s">
        <v>16491</v>
      </c>
      <c r="N233" s="152" t="str">
        <f>_xlfn.XLOOKUP('2026 -1'!J233,XXI___INV_Catalogo_de_Articulo_!A:A,XXI___INV_Catalogo_de_Articulo_!C:C,"NO ENCONTRADO",FALSE)</f>
        <v>PAQUETE</v>
      </c>
      <c r="O233" s="6">
        <v>9</v>
      </c>
      <c r="P233" s="162">
        <v>147.1404</v>
      </c>
      <c r="Q233" s="154" t="s">
        <v>47</v>
      </c>
      <c r="R233" s="162">
        <f t="shared" si="5"/>
        <v>1324.2636</v>
      </c>
      <c r="S233" s="162">
        <v>0</v>
      </c>
      <c r="T233" s="162">
        <v>0</v>
      </c>
      <c r="U233" s="162">
        <v>0</v>
      </c>
      <c r="V233" s="162">
        <v>0</v>
      </c>
      <c r="W233" s="162">
        <v>882.8424</v>
      </c>
      <c r="X233" s="162">
        <v>0</v>
      </c>
      <c r="Y233" s="162">
        <v>0</v>
      </c>
      <c r="Z233" s="162">
        <v>0</v>
      </c>
      <c r="AA233" s="162">
        <v>0</v>
      </c>
      <c r="AB233" s="162">
        <v>0</v>
      </c>
      <c r="AC233" s="162">
        <v>441.4212</v>
      </c>
      <c r="AD233" s="162">
        <v>0</v>
      </c>
    </row>
    <row r="234" spans="1:30" ht="12" customHeight="1" x14ac:dyDescent="0.25">
      <c r="A234" s="128" t="s">
        <v>36</v>
      </c>
      <c r="B234" s="15" t="s">
        <v>37</v>
      </c>
      <c r="C234" s="15" t="s">
        <v>37</v>
      </c>
      <c r="D234" s="155" t="s">
        <v>38</v>
      </c>
      <c r="E234" s="156" t="s">
        <v>187</v>
      </c>
      <c r="F234" s="155" t="s">
        <v>188</v>
      </c>
      <c r="G234" s="155" t="s">
        <v>40</v>
      </c>
      <c r="H234" s="157">
        <v>21101</v>
      </c>
      <c r="I234" s="158" t="s">
        <v>46</v>
      </c>
      <c r="J234" s="17" t="str">
        <f>_xlfn.XLOOKUP(K234,XXI___INV_Catalogo_de_Articulo_!B:B,XXI___INV_Catalogo_de_Articulo_!A:A,"NO ENCONTRADO",FALSE)</f>
        <v>21100025-0015</v>
      </c>
      <c r="K234" s="151" t="s">
        <v>206</v>
      </c>
      <c r="L234" s="8" t="s">
        <v>16491</v>
      </c>
      <c r="M234" s="8" t="s">
        <v>16491</v>
      </c>
      <c r="N234" s="152" t="str">
        <f>_xlfn.XLOOKUP('2026 -1'!J234,XXI___INV_Catalogo_de_Articulo_!A:A,XXI___INV_Catalogo_de_Articulo_!C:C,"NO ENCONTRADO",FALSE)</f>
        <v>Pieza</v>
      </c>
      <c r="O234" s="6">
        <v>4</v>
      </c>
      <c r="P234" s="162">
        <v>272.41697999999997</v>
      </c>
      <c r="Q234" s="154" t="s">
        <v>47</v>
      </c>
      <c r="R234" s="162">
        <f t="shared" si="5"/>
        <v>1089.6679199999999</v>
      </c>
      <c r="S234" s="162">
        <v>0</v>
      </c>
      <c r="T234" s="162">
        <v>544.83395999999993</v>
      </c>
      <c r="U234" s="162">
        <v>0</v>
      </c>
      <c r="V234" s="162">
        <v>0</v>
      </c>
      <c r="W234" s="162">
        <v>0</v>
      </c>
      <c r="X234" s="162">
        <v>0</v>
      </c>
      <c r="Y234" s="162">
        <v>0</v>
      </c>
      <c r="Z234" s="162">
        <v>0</v>
      </c>
      <c r="AA234" s="162">
        <v>0</v>
      </c>
      <c r="AB234" s="162">
        <v>0</v>
      </c>
      <c r="AC234" s="162">
        <v>544.83395999999993</v>
      </c>
      <c r="AD234" s="162">
        <v>0</v>
      </c>
    </row>
    <row r="235" spans="1:30" ht="12" customHeight="1" x14ac:dyDescent="0.25">
      <c r="A235" s="128" t="s">
        <v>36</v>
      </c>
      <c r="B235" s="15" t="s">
        <v>37</v>
      </c>
      <c r="C235" s="15" t="s">
        <v>37</v>
      </c>
      <c r="D235" s="155" t="s">
        <v>38</v>
      </c>
      <c r="E235" s="156" t="s">
        <v>187</v>
      </c>
      <c r="F235" s="155" t="s">
        <v>188</v>
      </c>
      <c r="G235" s="155" t="s">
        <v>40</v>
      </c>
      <c r="H235" s="157">
        <v>21101</v>
      </c>
      <c r="I235" s="158" t="s">
        <v>46</v>
      </c>
      <c r="J235" s="17" t="str">
        <f>_xlfn.XLOOKUP(K235,XXI___INV_Catalogo_de_Articulo_!B:B,XXI___INV_Catalogo_de_Articulo_!A:A,"NO ENCONTRADO",FALSE)</f>
        <v>21100091-0001</v>
      </c>
      <c r="K235" s="151" t="s">
        <v>16260</v>
      </c>
      <c r="L235" s="8" t="s">
        <v>16491</v>
      </c>
      <c r="M235" s="8" t="s">
        <v>16491</v>
      </c>
      <c r="N235" s="152" t="str">
        <f>_xlfn.XLOOKUP('2026 -1'!J235,XXI___INV_Catalogo_de_Articulo_!A:A,XXI___INV_Catalogo_de_Articulo_!C:C,"NO ENCONTRADO",FALSE)</f>
        <v>Pieza</v>
      </c>
      <c r="O235" s="6">
        <v>6</v>
      </c>
      <c r="P235" s="162">
        <v>19.242234</v>
      </c>
      <c r="Q235" s="154" t="s">
        <v>47</v>
      </c>
      <c r="R235" s="162">
        <f t="shared" si="5"/>
        <v>115.45340400000001</v>
      </c>
      <c r="S235" s="162">
        <v>0</v>
      </c>
      <c r="T235" s="162">
        <v>57.726702000000003</v>
      </c>
      <c r="U235" s="162">
        <v>0</v>
      </c>
      <c r="V235" s="162">
        <v>0</v>
      </c>
      <c r="W235" s="162">
        <v>0</v>
      </c>
      <c r="X235" s="162">
        <v>0</v>
      </c>
      <c r="Y235" s="162">
        <v>0</v>
      </c>
      <c r="Z235" s="162">
        <v>0</v>
      </c>
      <c r="AA235" s="162">
        <v>0</v>
      </c>
      <c r="AB235" s="162">
        <v>0</v>
      </c>
      <c r="AC235" s="162">
        <v>57.726702000000003</v>
      </c>
      <c r="AD235" s="162">
        <v>0</v>
      </c>
    </row>
    <row r="236" spans="1:30" ht="12" customHeight="1" x14ac:dyDescent="0.25">
      <c r="A236" s="128" t="s">
        <v>36</v>
      </c>
      <c r="B236" s="15" t="s">
        <v>37</v>
      </c>
      <c r="C236" s="15" t="s">
        <v>37</v>
      </c>
      <c r="D236" s="155" t="s">
        <v>38</v>
      </c>
      <c r="E236" s="156" t="s">
        <v>187</v>
      </c>
      <c r="F236" s="155" t="s">
        <v>188</v>
      </c>
      <c r="G236" s="155" t="s">
        <v>40</v>
      </c>
      <c r="H236" s="157">
        <v>21101</v>
      </c>
      <c r="I236" s="158" t="s">
        <v>46</v>
      </c>
      <c r="J236" s="17" t="str">
        <f>_xlfn.XLOOKUP(K236,XXI___INV_Catalogo_de_Articulo_!B:B,XXI___INV_Catalogo_de_Articulo_!A:A,"NO ENCONTRADO",FALSE)</f>
        <v>21100092-0013</v>
      </c>
      <c r="K236" s="151" t="s">
        <v>77</v>
      </c>
      <c r="L236" s="8" t="s">
        <v>16491</v>
      </c>
      <c r="M236" s="8" t="s">
        <v>16491</v>
      </c>
      <c r="N236" s="152" t="str">
        <f>_xlfn.XLOOKUP('2026 -1'!J236,XXI___INV_Catalogo_de_Articulo_!A:A,XXI___INV_Catalogo_de_Articulo_!C:C,"NO ENCONTRADO",FALSE)</f>
        <v>Pieza</v>
      </c>
      <c r="O236" s="6">
        <v>3</v>
      </c>
      <c r="P236" s="162">
        <v>30.412470000000003</v>
      </c>
      <c r="Q236" s="154" t="s">
        <v>47</v>
      </c>
      <c r="R236" s="162">
        <f t="shared" ref="R236:R298" si="6">SUM(S236:AD236)</f>
        <v>91.237410000000011</v>
      </c>
      <c r="S236" s="162">
        <v>0</v>
      </c>
      <c r="T236" s="162">
        <v>0</v>
      </c>
      <c r="U236" s="162">
        <v>0</v>
      </c>
      <c r="V236" s="162">
        <v>0</v>
      </c>
      <c r="W236" s="162">
        <v>60.824940000000005</v>
      </c>
      <c r="X236" s="162">
        <v>0</v>
      </c>
      <c r="Y236" s="162">
        <v>0</v>
      </c>
      <c r="Z236" s="162">
        <v>0</v>
      </c>
      <c r="AA236" s="162">
        <v>0</v>
      </c>
      <c r="AB236" s="162">
        <v>0</v>
      </c>
      <c r="AC236" s="162">
        <v>30.412470000000003</v>
      </c>
      <c r="AD236" s="162">
        <v>0</v>
      </c>
    </row>
    <row r="237" spans="1:30" ht="12" customHeight="1" x14ac:dyDescent="0.25">
      <c r="A237" s="128" t="s">
        <v>36</v>
      </c>
      <c r="B237" s="15" t="s">
        <v>37</v>
      </c>
      <c r="C237" s="15" t="s">
        <v>37</v>
      </c>
      <c r="D237" s="155" t="s">
        <v>38</v>
      </c>
      <c r="E237" s="156" t="s">
        <v>187</v>
      </c>
      <c r="F237" s="155" t="s">
        <v>188</v>
      </c>
      <c r="G237" s="155" t="s">
        <v>40</v>
      </c>
      <c r="H237" s="157">
        <v>21101</v>
      </c>
      <c r="I237" s="158" t="s">
        <v>46</v>
      </c>
      <c r="J237" s="17" t="str">
        <f>_xlfn.XLOOKUP(K237,XXI___INV_Catalogo_de_Articulo_!B:B,XXI___INV_Catalogo_de_Articulo_!A:A,"NO ENCONTRADO",FALSE)</f>
        <v>21100132-0004</v>
      </c>
      <c r="K237" s="151" t="s">
        <v>79</v>
      </c>
      <c r="L237" s="8" t="s">
        <v>16491</v>
      </c>
      <c r="M237" s="8" t="s">
        <v>16491</v>
      </c>
      <c r="N237" s="152" t="str">
        <f>_xlfn.XLOOKUP('2026 -1'!J358,XXI___INV_Catalogo_de_Articulo_!A:A,XXI___INV_Catalogo_de_Articulo_!C:C,"NO ENCONTRADO",FALSE)</f>
        <v>Pieza</v>
      </c>
      <c r="O237" s="6">
        <v>8</v>
      </c>
      <c r="P237" s="162">
        <v>18.900288</v>
      </c>
      <c r="Q237" s="154" t="s">
        <v>47</v>
      </c>
      <c r="R237" s="162">
        <f t="shared" si="6"/>
        <v>151.202304</v>
      </c>
      <c r="S237" s="162">
        <v>0</v>
      </c>
      <c r="T237" s="162">
        <v>37.800576</v>
      </c>
      <c r="U237" s="162">
        <v>0</v>
      </c>
      <c r="V237" s="162">
        <v>0</v>
      </c>
      <c r="W237" s="162">
        <v>37.800576</v>
      </c>
      <c r="X237" s="162">
        <v>0</v>
      </c>
      <c r="Y237" s="162">
        <v>0</v>
      </c>
      <c r="Z237" s="162">
        <v>37.800576</v>
      </c>
      <c r="AA237" s="162">
        <v>0</v>
      </c>
      <c r="AB237" s="162">
        <v>0</v>
      </c>
      <c r="AC237" s="162">
        <v>37.800576</v>
      </c>
      <c r="AD237" s="162">
        <v>0</v>
      </c>
    </row>
    <row r="238" spans="1:30" ht="12" customHeight="1" x14ac:dyDescent="0.25">
      <c r="A238" s="128" t="s">
        <v>36</v>
      </c>
      <c r="B238" s="15" t="s">
        <v>37</v>
      </c>
      <c r="C238" s="15" t="s">
        <v>37</v>
      </c>
      <c r="D238" s="155" t="s">
        <v>38</v>
      </c>
      <c r="E238" s="156" t="s">
        <v>187</v>
      </c>
      <c r="F238" s="155" t="s">
        <v>188</v>
      </c>
      <c r="G238" s="155" t="s">
        <v>40</v>
      </c>
      <c r="H238" s="157">
        <v>21101</v>
      </c>
      <c r="I238" s="158" t="s">
        <v>46</v>
      </c>
      <c r="J238" s="17" t="str">
        <f>_xlfn.XLOOKUP(K238,XXI___INV_Catalogo_de_Articulo_!B:B,XXI___INV_Catalogo_de_Articulo_!A:A,"NO ENCONTRADO",FALSE)</f>
        <v>21101001-0234</v>
      </c>
      <c r="K238" s="151" t="s">
        <v>207</v>
      </c>
      <c r="L238" s="8" t="s">
        <v>16491</v>
      </c>
      <c r="M238" s="8" t="s">
        <v>16491</v>
      </c>
      <c r="N238" s="152" t="str">
        <f>_xlfn.XLOOKUP('2026 -1'!J359,XXI___INV_Catalogo_de_Articulo_!A:A,XXI___INV_Catalogo_de_Articulo_!C:C,"NO ENCONTRADO",FALSE)</f>
        <v>Pieza</v>
      </c>
      <c r="O238" s="6">
        <v>9</v>
      </c>
      <c r="P238" s="162">
        <v>47.696286000000001</v>
      </c>
      <c r="Q238" s="154" t="s">
        <v>47</v>
      </c>
      <c r="R238" s="162">
        <f t="shared" si="6"/>
        <v>429.26657400000005</v>
      </c>
      <c r="S238" s="162">
        <v>0</v>
      </c>
      <c r="T238" s="162">
        <v>143.08885800000002</v>
      </c>
      <c r="U238" s="162">
        <v>0</v>
      </c>
      <c r="V238" s="162">
        <v>0</v>
      </c>
      <c r="W238" s="162">
        <v>143.08885800000002</v>
      </c>
      <c r="X238" s="162">
        <v>0</v>
      </c>
      <c r="Y238" s="162">
        <v>0</v>
      </c>
      <c r="Z238" s="162">
        <v>143.08885800000002</v>
      </c>
      <c r="AA238" s="162">
        <v>0</v>
      </c>
      <c r="AB238" s="162">
        <v>0</v>
      </c>
      <c r="AC238" s="162">
        <v>0</v>
      </c>
      <c r="AD238" s="162">
        <v>0</v>
      </c>
    </row>
    <row r="239" spans="1:30" ht="12" customHeight="1" x14ac:dyDescent="0.25">
      <c r="A239" s="128" t="s">
        <v>36</v>
      </c>
      <c r="B239" s="15" t="s">
        <v>37</v>
      </c>
      <c r="C239" s="15" t="s">
        <v>37</v>
      </c>
      <c r="D239" s="155" t="s">
        <v>38</v>
      </c>
      <c r="E239" s="156" t="s">
        <v>187</v>
      </c>
      <c r="F239" s="155" t="s">
        <v>188</v>
      </c>
      <c r="G239" s="155" t="s">
        <v>40</v>
      </c>
      <c r="H239" s="157">
        <v>21101</v>
      </c>
      <c r="I239" s="158" t="s">
        <v>46</v>
      </c>
      <c r="J239" s="17" t="str">
        <f>_xlfn.XLOOKUP(K239,XXI___INV_Catalogo_de_Articulo_!B:B,XXI___INV_Catalogo_de_Articulo_!A:A,"NO ENCONTRADO",FALSE)</f>
        <v>21101001-0052</v>
      </c>
      <c r="K239" s="151" t="s">
        <v>82</v>
      </c>
      <c r="L239" s="8" t="s">
        <v>16491</v>
      </c>
      <c r="M239" s="8" t="s">
        <v>16491</v>
      </c>
      <c r="N239" s="152" t="str">
        <f>_xlfn.XLOOKUP('2026 -1'!J360,XXI___INV_Catalogo_de_Articulo_!A:A,XXI___INV_Catalogo_de_Articulo_!C:C,"NO ENCONTRADO",FALSE)</f>
        <v>Pieza</v>
      </c>
      <c r="O239" s="6">
        <v>2</v>
      </c>
      <c r="P239" s="162">
        <v>73.984680000000012</v>
      </c>
      <c r="Q239" s="154" t="s">
        <v>47</v>
      </c>
      <c r="R239" s="162">
        <f t="shared" si="6"/>
        <v>147.96936000000002</v>
      </c>
      <c r="S239" s="162">
        <v>0</v>
      </c>
      <c r="T239" s="162">
        <v>73.984680000000012</v>
      </c>
      <c r="U239" s="162">
        <v>0</v>
      </c>
      <c r="V239" s="162">
        <v>0</v>
      </c>
      <c r="W239" s="162">
        <v>0</v>
      </c>
      <c r="X239" s="162">
        <v>0</v>
      </c>
      <c r="Y239" s="162">
        <v>0</v>
      </c>
      <c r="Z239" s="162">
        <v>73.984680000000012</v>
      </c>
      <c r="AA239" s="162">
        <v>0</v>
      </c>
      <c r="AB239" s="162">
        <v>0</v>
      </c>
      <c r="AC239" s="162">
        <v>0</v>
      </c>
      <c r="AD239" s="162">
        <v>0</v>
      </c>
    </row>
    <row r="240" spans="1:30" ht="12" customHeight="1" x14ac:dyDescent="0.25">
      <c r="A240" s="128" t="s">
        <v>36</v>
      </c>
      <c r="B240" s="15" t="s">
        <v>37</v>
      </c>
      <c r="C240" s="15" t="s">
        <v>37</v>
      </c>
      <c r="D240" s="155" t="s">
        <v>38</v>
      </c>
      <c r="E240" s="156" t="s">
        <v>187</v>
      </c>
      <c r="F240" s="155" t="s">
        <v>188</v>
      </c>
      <c r="G240" s="155" t="s">
        <v>40</v>
      </c>
      <c r="H240" s="157">
        <v>21101</v>
      </c>
      <c r="I240" s="158" t="s">
        <v>46</v>
      </c>
      <c r="J240" s="17" t="str">
        <f>_xlfn.XLOOKUP(K240,XXI___INV_Catalogo_de_Articulo_!B:B,XXI___INV_Catalogo_de_Articulo_!A:A,"NO ENCONTRADO",FALSE)</f>
        <v>21100103-0001</v>
      </c>
      <c r="K240" s="151" t="s">
        <v>208</v>
      </c>
      <c r="L240" s="8" t="s">
        <v>16491</v>
      </c>
      <c r="M240" s="8" t="s">
        <v>16491</v>
      </c>
      <c r="N240" s="152" t="s">
        <v>296</v>
      </c>
      <c r="O240" s="6">
        <v>2</v>
      </c>
      <c r="P240" s="162">
        <v>88.076999999999998</v>
      </c>
      <c r="Q240" s="154" t="s">
        <v>47</v>
      </c>
      <c r="R240" s="162">
        <f t="shared" si="6"/>
        <v>176.154</v>
      </c>
      <c r="S240" s="162">
        <v>0</v>
      </c>
      <c r="T240" s="162">
        <v>176.154</v>
      </c>
      <c r="U240" s="162">
        <v>0</v>
      </c>
      <c r="V240" s="162">
        <v>0</v>
      </c>
      <c r="W240" s="162">
        <v>0</v>
      </c>
      <c r="X240" s="162">
        <v>0</v>
      </c>
      <c r="Y240" s="162">
        <v>0</v>
      </c>
      <c r="Z240" s="162">
        <v>0</v>
      </c>
      <c r="AA240" s="162">
        <v>0</v>
      </c>
      <c r="AB240" s="162">
        <v>0</v>
      </c>
      <c r="AC240" s="162">
        <v>0</v>
      </c>
      <c r="AD240" s="162">
        <v>0</v>
      </c>
    </row>
    <row r="241" spans="1:30" ht="12" customHeight="1" x14ac:dyDescent="0.25">
      <c r="A241" s="128" t="s">
        <v>36</v>
      </c>
      <c r="B241" s="15" t="s">
        <v>37</v>
      </c>
      <c r="C241" s="15" t="s">
        <v>37</v>
      </c>
      <c r="D241" s="155" t="s">
        <v>38</v>
      </c>
      <c r="E241" s="156" t="s">
        <v>187</v>
      </c>
      <c r="F241" s="155" t="s">
        <v>188</v>
      </c>
      <c r="G241" s="155" t="s">
        <v>40</v>
      </c>
      <c r="H241" s="157">
        <v>21101</v>
      </c>
      <c r="I241" s="158" t="s">
        <v>46</v>
      </c>
      <c r="J241" s="17" t="str">
        <f>_xlfn.XLOOKUP(K241,XXI___INV_Catalogo_de_Articulo_!B:B,XXI___INV_Catalogo_de_Articulo_!A:A,"NO ENCONTRADO",FALSE)</f>
        <v>21100083-0009</v>
      </c>
      <c r="K241" s="151" t="s">
        <v>16305</v>
      </c>
      <c r="L241" s="8" t="s">
        <v>16491</v>
      </c>
      <c r="M241" s="8" t="s">
        <v>16491</v>
      </c>
      <c r="N241" s="152" t="str">
        <f>_xlfn.XLOOKUP('2026 -1'!J362,XXI___INV_Catalogo_de_Articulo_!A:A,XXI___INV_Catalogo_de_Articulo_!C:C,"NO ENCONTRADO",FALSE)</f>
        <v>Pieza</v>
      </c>
      <c r="O241" s="6">
        <v>4</v>
      </c>
      <c r="P241" s="162">
        <v>75.715133999999992</v>
      </c>
      <c r="Q241" s="154" t="s">
        <v>47</v>
      </c>
      <c r="R241" s="162">
        <f t="shared" si="6"/>
        <v>302.86053599999997</v>
      </c>
      <c r="S241" s="162">
        <v>0</v>
      </c>
      <c r="T241" s="162">
        <v>75.715133999999992</v>
      </c>
      <c r="U241" s="162">
        <v>0</v>
      </c>
      <c r="V241" s="162">
        <v>0</v>
      </c>
      <c r="W241" s="162">
        <v>75.715133999999992</v>
      </c>
      <c r="X241" s="162">
        <v>0</v>
      </c>
      <c r="Y241" s="162">
        <v>0</v>
      </c>
      <c r="Z241" s="162">
        <v>75.715133999999992</v>
      </c>
      <c r="AA241" s="162">
        <v>0</v>
      </c>
      <c r="AB241" s="162">
        <v>0</v>
      </c>
      <c r="AC241" s="162">
        <v>75.715133999999992</v>
      </c>
      <c r="AD241" s="162">
        <v>0</v>
      </c>
    </row>
    <row r="242" spans="1:30" ht="12" customHeight="1" x14ac:dyDescent="0.25">
      <c r="A242" s="128" t="s">
        <v>36</v>
      </c>
      <c r="B242" s="15" t="s">
        <v>37</v>
      </c>
      <c r="C242" s="15" t="s">
        <v>37</v>
      </c>
      <c r="D242" s="155" t="s">
        <v>38</v>
      </c>
      <c r="E242" s="156" t="s">
        <v>187</v>
      </c>
      <c r="F242" s="155" t="s">
        <v>188</v>
      </c>
      <c r="G242" s="155" t="s">
        <v>40</v>
      </c>
      <c r="H242" s="157">
        <v>21101</v>
      </c>
      <c r="I242" s="158" t="s">
        <v>46</v>
      </c>
      <c r="J242" s="17" t="str">
        <f>_xlfn.XLOOKUP(K242,XXI___INV_Catalogo_de_Articulo_!B:B,XXI___INV_Catalogo_de_Articulo_!A:A,"NO ENCONTRADO",FALSE)</f>
        <v>21100123-0002</v>
      </c>
      <c r="K242" s="151" t="s">
        <v>85</v>
      </c>
      <c r="L242" s="8" t="s">
        <v>16491</v>
      </c>
      <c r="M242" s="8" t="s">
        <v>16491</v>
      </c>
      <c r="N242" s="152" t="str">
        <f>_xlfn.XLOOKUP('2026 -1'!J242,XXI___INV_Catalogo_de_Articulo_!A:A,XXI___INV_Catalogo_de_Articulo_!C:C,"NO ENCONTRADO",FALSE)</f>
        <v>Pieza</v>
      </c>
      <c r="O242" s="6">
        <v>4</v>
      </c>
      <c r="P242" s="162">
        <v>326.63096400000001</v>
      </c>
      <c r="Q242" s="154" t="s">
        <v>47</v>
      </c>
      <c r="R242" s="162">
        <f t="shared" si="6"/>
        <v>1306.523856</v>
      </c>
      <c r="S242" s="162">
        <v>0</v>
      </c>
      <c r="T242" s="162">
        <v>653.26192800000001</v>
      </c>
      <c r="U242" s="162">
        <v>0</v>
      </c>
      <c r="V242" s="162">
        <v>0</v>
      </c>
      <c r="W242" s="162">
        <v>0</v>
      </c>
      <c r="X242" s="162">
        <v>0</v>
      </c>
      <c r="Y242" s="162">
        <v>0</v>
      </c>
      <c r="Z242" s="162">
        <v>653.26192800000001</v>
      </c>
      <c r="AA242" s="162">
        <v>0</v>
      </c>
      <c r="AB242" s="162">
        <v>0</v>
      </c>
      <c r="AC242" s="162">
        <v>0</v>
      </c>
      <c r="AD242" s="162">
        <v>0</v>
      </c>
    </row>
    <row r="243" spans="1:30" ht="12" customHeight="1" x14ac:dyDescent="0.25">
      <c r="A243" s="128" t="s">
        <v>36</v>
      </c>
      <c r="B243" s="15" t="s">
        <v>37</v>
      </c>
      <c r="C243" s="15" t="s">
        <v>37</v>
      </c>
      <c r="D243" s="155" t="s">
        <v>38</v>
      </c>
      <c r="E243" s="156" t="s">
        <v>187</v>
      </c>
      <c r="F243" s="155" t="s">
        <v>188</v>
      </c>
      <c r="G243" s="155" t="s">
        <v>40</v>
      </c>
      <c r="H243" s="157">
        <v>21101</v>
      </c>
      <c r="I243" s="158" t="s">
        <v>46</v>
      </c>
      <c r="J243" s="17" t="str">
        <f>_xlfn.XLOOKUP(K243,XXI___INV_Catalogo_de_Articulo_!B:B,XXI___INV_Catalogo_de_Articulo_!A:A,"NO ENCONTRADO",FALSE)</f>
        <v>21100123-0007</v>
      </c>
      <c r="K243" s="151" t="s">
        <v>209</v>
      </c>
      <c r="L243" s="8" t="s">
        <v>16491</v>
      </c>
      <c r="M243" s="8" t="s">
        <v>16491</v>
      </c>
      <c r="N243" s="152" t="str">
        <f>_xlfn.XLOOKUP('2026 -1'!J243,XXI___INV_Catalogo_de_Articulo_!A:A,XXI___INV_Catalogo_de_Articulo_!C:C,"NO ENCONTRADO",FALSE)</f>
        <v>Pieza</v>
      </c>
      <c r="O243" s="6">
        <v>2</v>
      </c>
      <c r="P243" s="162">
        <v>537.06245999999999</v>
      </c>
      <c r="Q243" s="154" t="s">
        <v>47</v>
      </c>
      <c r="R243" s="162">
        <f t="shared" si="6"/>
        <v>1074.12492</v>
      </c>
      <c r="S243" s="162">
        <v>0</v>
      </c>
      <c r="T243" s="162">
        <v>0</v>
      </c>
      <c r="U243" s="162">
        <v>0</v>
      </c>
      <c r="V243" s="162">
        <v>0</v>
      </c>
      <c r="W243" s="162">
        <v>537.06245999999999</v>
      </c>
      <c r="X243" s="162">
        <v>0</v>
      </c>
      <c r="Y243" s="162">
        <v>0</v>
      </c>
      <c r="Z243" s="162">
        <v>0</v>
      </c>
      <c r="AA243" s="162">
        <v>0</v>
      </c>
      <c r="AB243" s="162">
        <v>0</v>
      </c>
      <c r="AC243" s="162">
        <v>537.06245999999999</v>
      </c>
      <c r="AD243" s="162">
        <v>0</v>
      </c>
    </row>
    <row r="244" spans="1:30" ht="12" customHeight="1" x14ac:dyDescent="0.25">
      <c r="A244" s="128" t="s">
        <v>36</v>
      </c>
      <c r="B244" s="15" t="s">
        <v>37</v>
      </c>
      <c r="C244" s="15" t="s">
        <v>37</v>
      </c>
      <c r="D244" s="155" t="s">
        <v>38</v>
      </c>
      <c r="E244" s="156" t="s">
        <v>187</v>
      </c>
      <c r="F244" s="155" t="s">
        <v>188</v>
      </c>
      <c r="G244" s="155" t="s">
        <v>40</v>
      </c>
      <c r="H244" s="157">
        <v>21101</v>
      </c>
      <c r="I244" s="158" t="s">
        <v>46</v>
      </c>
      <c r="J244" s="17" t="str">
        <f>_xlfn.XLOOKUP(K244,XXI___INV_Catalogo_de_Articulo_!B:B,XXI___INV_Catalogo_de_Articulo_!A:A,"NO ENCONTRADO",FALSE)</f>
        <v>21100123-0004</v>
      </c>
      <c r="K244" s="151" t="s">
        <v>210</v>
      </c>
      <c r="L244" s="8" t="s">
        <v>16491</v>
      </c>
      <c r="M244" s="8" t="s">
        <v>16491</v>
      </c>
      <c r="N244" s="152" t="str">
        <f>_xlfn.XLOOKUP('2026 -1'!J244,XXI___INV_Catalogo_de_Articulo_!A:A,XXI___INV_Catalogo_de_Articulo_!C:C,"NO ENCONTRADO",FALSE)</f>
        <v>Pieza</v>
      </c>
      <c r="O244" s="6">
        <v>2</v>
      </c>
      <c r="P244" s="162">
        <v>1073.741526</v>
      </c>
      <c r="Q244" s="154" t="s">
        <v>47</v>
      </c>
      <c r="R244" s="162">
        <f t="shared" si="6"/>
        <v>2147.483052</v>
      </c>
      <c r="S244" s="162">
        <v>0</v>
      </c>
      <c r="T244" s="162">
        <v>1073.741526</v>
      </c>
      <c r="U244" s="162">
        <v>0</v>
      </c>
      <c r="V244" s="162">
        <v>0</v>
      </c>
      <c r="W244" s="162">
        <v>1073.741526</v>
      </c>
      <c r="X244" s="162">
        <v>0</v>
      </c>
      <c r="Y244" s="162">
        <v>0</v>
      </c>
      <c r="Z244" s="162">
        <v>0</v>
      </c>
      <c r="AA244" s="162">
        <v>0</v>
      </c>
      <c r="AB244" s="162">
        <v>0</v>
      </c>
      <c r="AC244" s="162">
        <v>0</v>
      </c>
      <c r="AD244" s="162">
        <v>0</v>
      </c>
    </row>
    <row r="245" spans="1:30" ht="12" customHeight="1" x14ac:dyDescent="0.25">
      <c r="A245" s="128" t="s">
        <v>36</v>
      </c>
      <c r="B245" s="15" t="s">
        <v>37</v>
      </c>
      <c r="C245" s="15" t="s">
        <v>37</v>
      </c>
      <c r="D245" s="155" t="s">
        <v>38</v>
      </c>
      <c r="E245" s="156" t="s">
        <v>187</v>
      </c>
      <c r="F245" s="155" t="s">
        <v>188</v>
      </c>
      <c r="G245" s="155" t="s">
        <v>40</v>
      </c>
      <c r="H245" s="157">
        <v>21101</v>
      </c>
      <c r="I245" s="158" t="s">
        <v>46</v>
      </c>
      <c r="J245" s="17" t="str">
        <f>_xlfn.XLOOKUP(K245,XXI___INV_Catalogo_de_Articulo_!B:B,XXI___INV_Catalogo_de_Articulo_!A:A,"NO ENCONTRADO",FALSE)</f>
        <v>21100036-0008</v>
      </c>
      <c r="K245" s="151" t="s">
        <v>88</v>
      </c>
      <c r="L245" s="8" t="s">
        <v>16491</v>
      </c>
      <c r="M245" s="8" t="s">
        <v>16491</v>
      </c>
      <c r="N245" s="152" t="str">
        <f>_xlfn.XLOOKUP('2026 -1'!J245,XXI___INV_Catalogo_de_Articulo_!A:A,XXI___INV_Catalogo_de_Articulo_!C:C,"NO ENCONTRADO",FALSE)</f>
        <v>Pieza</v>
      </c>
      <c r="O245" s="6">
        <v>10</v>
      </c>
      <c r="P245" s="162">
        <v>6.8596440000000003</v>
      </c>
      <c r="Q245" s="154" t="s">
        <v>47</v>
      </c>
      <c r="R245" s="162">
        <f t="shared" si="6"/>
        <v>68.596440000000001</v>
      </c>
      <c r="S245" s="162">
        <v>0</v>
      </c>
      <c r="T245" s="162">
        <v>34.298220000000001</v>
      </c>
      <c r="U245" s="162">
        <v>0</v>
      </c>
      <c r="V245" s="162">
        <v>0</v>
      </c>
      <c r="W245" s="162">
        <v>0</v>
      </c>
      <c r="X245" s="162">
        <v>0</v>
      </c>
      <c r="Y245" s="162">
        <v>0</v>
      </c>
      <c r="Z245" s="162">
        <v>34.298220000000001</v>
      </c>
      <c r="AA245" s="162">
        <v>0</v>
      </c>
      <c r="AB245" s="162">
        <v>0</v>
      </c>
      <c r="AC245" s="162">
        <v>0</v>
      </c>
      <c r="AD245" s="162">
        <v>0</v>
      </c>
    </row>
    <row r="246" spans="1:30" ht="12" customHeight="1" x14ac:dyDescent="0.25">
      <c r="A246" s="128" t="s">
        <v>36</v>
      </c>
      <c r="B246" s="15" t="s">
        <v>37</v>
      </c>
      <c r="C246" s="15" t="s">
        <v>37</v>
      </c>
      <c r="D246" s="155" t="s">
        <v>38</v>
      </c>
      <c r="E246" s="156" t="s">
        <v>187</v>
      </c>
      <c r="F246" s="155" t="s">
        <v>188</v>
      </c>
      <c r="G246" s="155" t="s">
        <v>40</v>
      </c>
      <c r="H246" s="157">
        <v>21101</v>
      </c>
      <c r="I246" s="158" t="s">
        <v>46</v>
      </c>
      <c r="J246" s="17" t="str">
        <f>_xlfn.XLOOKUP(K246,XXI___INV_Catalogo_de_Articulo_!B:B,XXI___INV_Catalogo_de_Articulo_!A:A,"NO ENCONTRADO",FALSE)</f>
        <v>21100036-0010</v>
      </c>
      <c r="K246" s="151" t="s">
        <v>89</v>
      </c>
      <c r="L246" s="8" t="s">
        <v>16491</v>
      </c>
      <c r="M246" s="8" t="s">
        <v>16491</v>
      </c>
      <c r="N246" s="152" t="str">
        <f>_xlfn.XLOOKUP('2026 -1'!J367,XXI___INV_Catalogo_de_Articulo_!A:A,XXI___INV_Catalogo_de_Articulo_!C:C,"NO ENCONTRADO",FALSE)</f>
        <v>Pieza</v>
      </c>
      <c r="O246" s="6">
        <v>4</v>
      </c>
      <c r="P246" s="162">
        <v>16.413408</v>
      </c>
      <c r="Q246" s="154" t="s">
        <v>47</v>
      </c>
      <c r="R246" s="162">
        <f t="shared" si="6"/>
        <v>65.653632000000002</v>
      </c>
      <c r="S246" s="162">
        <v>0</v>
      </c>
      <c r="T246" s="162">
        <v>32.826816000000001</v>
      </c>
      <c r="U246" s="162">
        <v>0</v>
      </c>
      <c r="V246" s="162">
        <v>0</v>
      </c>
      <c r="W246" s="162">
        <v>0</v>
      </c>
      <c r="X246" s="162">
        <v>0</v>
      </c>
      <c r="Y246" s="162">
        <v>0</v>
      </c>
      <c r="Z246" s="162">
        <v>32.826816000000001</v>
      </c>
      <c r="AA246" s="162">
        <v>0</v>
      </c>
      <c r="AB246" s="162">
        <v>0</v>
      </c>
      <c r="AC246" s="162">
        <v>0</v>
      </c>
      <c r="AD246" s="162">
        <v>0</v>
      </c>
    </row>
    <row r="247" spans="1:30" ht="12" customHeight="1" x14ac:dyDescent="0.25">
      <c r="A247" s="128" t="s">
        <v>36</v>
      </c>
      <c r="B247" s="15" t="s">
        <v>37</v>
      </c>
      <c r="C247" s="15" t="s">
        <v>37</v>
      </c>
      <c r="D247" s="155" t="s">
        <v>38</v>
      </c>
      <c r="E247" s="156" t="s">
        <v>187</v>
      </c>
      <c r="F247" s="155" t="s">
        <v>188</v>
      </c>
      <c r="G247" s="155" t="s">
        <v>40</v>
      </c>
      <c r="H247" s="157">
        <v>21101</v>
      </c>
      <c r="I247" s="158" t="s">
        <v>46</v>
      </c>
      <c r="J247" s="17" t="str">
        <f>_xlfn.XLOOKUP(K247,XXI___INV_Catalogo_de_Articulo_!B:B,XXI___INV_Catalogo_de_Articulo_!A:A,"NO ENCONTRADO",FALSE)</f>
        <v>21100036-0009</v>
      </c>
      <c r="K247" s="151" t="s">
        <v>211</v>
      </c>
      <c r="L247" s="8" t="s">
        <v>16491</v>
      </c>
      <c r="M247" s="8" t="s">
        <v>16491</v>
      </c>
      <c r="N247" s="152" t="str">
        <f>_xlfn.XLOOKUP('2026 -1'!J247,XXI___INV_Catalogo_de_Articulo_!A:A,XXI___INV_Catalogo_de_Articulo_!C:C,"NO ENCONTRADO",FALSE)</f>
        <v>Pieza</v>
      </c>
      <c r="O247" s="6">
        <v>6</v>
      </c>
      <c r="P247" s="162">
        <v>40.297817999999999</v>
      </c>
      <c r="Q247" s="154" t="s">
        <v>47</v>
      </c>
      <c r="R247" s="162">
        <f t="shared" si="6"/>
        <v>241.78690799999998</v>
      </c>
      <c r="S247" s="162">
        <v>0</v>
      </c>
      <c r="T247" s="162">
        <v>80.595635999999999</v>
      </c>
      <c r="U247" s="162">
        <v>0</v>
      </c>
      <c r="V247" s="162">
        <v>0</v>
      </c>
      <c r="W247" s="162">
        <v>80.595635999999999</v>
      </c>
      <c r="X247" s="162">
        <v>0</v>
      </c>
      <c r="Y247" s="162">
        <v>0</v>
      </c>
      <c r="Z247" s="162">
        <v>80.595635999999999</v>
      </c>
      <c r="AA247" s="162">
        <v>0</v>
      </c>
      <c r="AB247" s="162">
        <v>0</v>
      </c>
      <c r="AC247" s="162">
        <v>0</v>
      </c>
      <c r="AD247" s="162">
        <v>0</v>
      </c>
    </row>
    <row r="248" spans="1:30" ht="12" customHeight="1" x14ac:dyDescent="0.25">
      <c r="A248" s="128" t="s">
        <v>36</v>
      </c>
      <c r="B248" s="15" t="s">
        <v>37</v>
      </c>
      <c r="C248" s="15" t="s">
        <v>37</v>
      </c>
      <c r="D248" s="155" t="s">
        <v>38</v>
      </c>
      <c r="E248" s="156" t="s">
        <v>187</v>
      </c>
      <c r="F248" s="155" t="s">
        <v>188</v>
      </c>
      <c r="G248" s="155" t="s">
        <v>40</v>
      </c>
      <c r="H248" s="157">
        <v>21101</v>
      </c>
      <c r="I248" s="158" t="s">
        <v>46</v>
      </c>
      <c r="J248" s="17" t="str">
        <f>_xlfn.XLOOKUP(K248,XXI___INV_Catalogo_de_Articulo_!B:B,XXI___INV_Catalogo_de_Articulo_!A:A,"NO ENCONTRADO",FALSE)</f>
        <v>21100132-0006</v>
      </c>
      <c r="K248" s="151" t="s">
        <v>93</v>
      </c>
      <c r="L248" s="8" t="s">
        <v>16491</v>
      </c>
      <c r="M248" s="8" t="s">
        <v>16491</v>
      </c>
      <c r="N248" s="152" t="str">
        <f>_xlfn.XLOOKUP('2026 -1'!J248,XXI___INV_Catalogo_de_Articulo_!A:A,XXI___INV_Catalogo_de_Articulo_!C:C,"NO ENCONTRADO",FALSE)</f>
        <v>PAQUETE</v>
      </c>
      <c r="O248" s="6">
        <v>4</v>
      </c>
      <c r="P248" s="162">
        <v>18.900288</v>
      </c>
      <c r="Q248" s="154" t="s">
        <v>47</v>
      </c>
      <c r="R248" s="162">
        <f t="shared" si="6"/>
        <v>75.601151999999999</v>
      </c>
      <c r="S248" s="162">
        <v>0</v>
      </c>
      <c r="T248" s="162">
        <v>18.900288</v>
      </c>
      <c r="U248" s="162">
        <v>0</v>
      </c>
      <c r="V248" s="162">
        <v>0</v>
      </c>
      <c r="W248" s="162">
        <v>18.900288</v>
      </c>
      <c r="X248" s="162">
        <v>0</v>
      </c>
      <c r="Y248" s="162">
        <v>0</v>
      </c>
      <c r="Z248" s="162">
        <v>18.900288</v>
      </c>
      <c r="AA248" s="162">
        <v>0</v>
      </c>
      <c r="AB248" s="162">
        <v>0</v>
      </c>
      <c r="AC248" s="162">
        <v>18.900288</v>
      </c>
      <c r="AD248" s="162">
        <v>0</v>
      </c>
    </row>
    <row r="249" spans="1:30" ht="12" customHeight="1" x14ac:dyDescent="0.25">
      <c r="A249" s="128" t="s">
        <v>36</v>
      </c>
      <c r="B249" s="15" t="s">
        <v>37</v>
      </c>
      <c r="C249" s="15" t="s">
        <v>37</v>
      </c>
      <c r="D249" s="155" t="s">
        <v>38</v>
      </c>
      <c r="E249" s="156" t="s">
        <v>187</v>
      </c>
      <c r="F249" s="155" t="s">
        <v>188</v>
      </c>
      <c r="G249" s="155" t="s">
        <v>40</v>
      </c>
      <c r="H249" s="157">
        <v>21101</v>
      </c>
      <c r="I249" s="158" t="s">
        <v>46</v>
      </c>
      <c r="J249" s="17" t="str">
        <f>_xlfn.XLOOKUP(K249,XXI___INV_Catalogo_de_Articulo_!B:B,XXI___INV_Catalogo_de_Articulo_!A:A,"NO ENCONTRADO",FALSE)</f>
        <v>21100127-0005</v>
      </c>
      <c r="K249" s="151" t="s">
        <v>16392</v>
      </c>
      <c r="L249" s="8" t="s">
        <v>16491</v>
      </c>
      <c r="M249" s="8" t="s">
        <v>16491</v>
      </c>
      <c r="N249" s="152" t="s">
        <v>296</v>
      </c>
      <c r="O249" s="6">
        <v>6</v>
      </c>
      <c r="P249" s="162">
        <v>26.547444000000002</v>
      </c>
      <c r="Q249" s="154" t="s">
        <v>47</v>
      </c>
      <c r="R249" s="162">
        <f t="shared" si="6"/>
        <v>159.28466400000002</v>
      </c>
      <c r="S249" s="162">
        <v>0</v>
      </c>
      <c r="T249" s="162">
        <v>79.64233200000001</v>
      </c>
      <c r="U249" s="162">
        <v>0</v>
      </c>
      <c r="V249" s="162">
        <v>0</v>
      </c>
      <c r="W249" s="162">
        <v>0</v>
      </c>
      <c r="X249" s="162">
        <v>0</v>
      </c>
      <c r="Y249" s="162">
        <v>0</v>
      </c>
      <c r="Z249" s="162">
        <v>79.64233200000001</v>
      </c>
      <c r="AA249" s="162">
        <v>0</v>
      </c>
      <c r="AB249" s="162">
        <v>0</v>
      </c>
      <c r="AC249" s="162">
        <v>0</v>
      </c>
      <c r="AD249" s="162">
        <v>0</v>
      </c>
    </row>
    <row r="250" spans="1:30" ht="12" customHeight="1" x14ac:dyDescent="0.25">
      <c r="A250" s="128" t="s">
        <v>36</v>
      </c>
      <c r="B250" s="15" t="s">
        <v>37</v>
      </c>
      <c r="C250" s="15" t="s">
        <v>37</v>
      </c>
      <c r="D250" s="155" t="s">
        <v>38</v>
      </c>
      <c r="E250" s="156" t="s">
        <v>187</v>
      </c>
      <c r="F250" s="155" t="s">
        <v>188</v>
      </c>
      <c r="G250" s="155" t="s">
        <v>40</v>
      </c>
      <c r="H250" s="157">
        <v>21101</v>
      </c>
      <c r="I250" s="158" t="s">
        <v>46</v>
      </c>
      <c r="J250" s="17" t="str">
        <f>_xlfn.XLOOKUP(K250,XXI___INV_Catalogo_de_Articulo_!B:B,XXI___INV_Catalogo_de_Articulo_!A:A,"NO ENCONTRADO",FALSE)</f>
        <v>21100132-0007</v>
      </c>
      <c r="K250" s="151" t="s">
        <v>16259</v>
      </c>
      <c r="L250" s="8" t="s">
        <v>16491</v>
      </c>
      <c r="M250" s="8" t="s">
        <v>16491</v>
      </c>
      <c r="N250" s="152" t="str">
        <f>_xlfn.XLOOKUP('2026 -1'!J250,XXI___INV_Catalogo_de_Articulo_!A:A,XXI___INV_Catalogo_de_Articulo_!C:C,"NO ENCONTRADO",FALSE)</f>
        <v>PAQUETE</v>
      </c>
      <c r="O250" s="6">
        <v>8</v>
      </c>
      <c r="P250" s="162">
        <v>17.905536000000001</v>
      </c>
      <c r="Q250" s="154" t="s">
        <v>47</v>
      </c>
      <c r="R250" s="162">
        <f t="shared" si="6"/>
        <v>143.24428800000001</v>
      </c>
      <c r="S250" s="162">
        <v>0</v>
      </c>
      <c r="T250" s="162">
        <v>35.811072000000003</v>
      </c>
      <c r="U250" s="162">
        <v>0</v>
      </c>
      <c r="V250" s="162">
        <v>0</v>
      </c>
      <c r="W250" s="162">
        <v>35.811072000000003</v>
      </c>
      <c r="X250" s="162">
        <v>0</v>
      </c>
      <c r="Y250" s="162">
        <v>0</v>
      </c>
      <c r="Z250" s="162">
        <v>35.811072000000003</v>
      </c>
      <c r="AA250" s="162">
        <v>0</v>
      </c>
      <c r="AB250" s="162">
        <v>0</v>
      </c>
      <c r="AC250" s="162">
        <v>35.811072000000003</v>
      </c>
      <c r="AD250" s="162">
        <v>0</v>
      </c>
    </row>
    <row r="251" spans="1:30" ht="12" customHeight="1" x14ac:dyDescent="0.25">
      <c r="A251" s="128" t="s">
        <v>36</v>
      </c>
      <c r="B251" s="15" t="s">
        <v>37</v>
      </c>
      <c r="C251" s="15" t="s">
        <v>37</v>
      </c>
      <c r="D251" s="155" t="s">
        <v>38</v>
      </c>
      <c r="E251" s="156" t="s">
        <v>187</v>
      </c>
      <c r="F251" s="155" t="s">
        <v>188</v>
      </c>
      <c r="G251" s="155" t="s">
        <v>40</v>
      </c>
      <c r="H251" s="157">
        <v>21401</v>
      </c>
      <c r="I251" s="158" t="s">
        <v>16473</v>
      </c>
      <c r="J251" s="17" t="str">
        <f>_xlfn.XLOOKUP(K251,XXI___INV_Catalogo_de_Articulo_!B:B,XXI___INV_Catalogo_de_Articulo_!A:A,"NO ENCONTRADO",FALSE)</f>
        <v>21400008-0006</v>
      </c>
      <c r="K251" s="151" t="s">
        <v>95</v>
      </c>
      <c r="L251" s="8" t="s">
        <v>16491</v>
      </c>
      <c r="M251" s="8" t="s">
        <v>16491</v>
      </c>
      <c r="N251" s="152" t="str">
        <f>_xlfn.XLOOKUP('2026 -1'!J251,XXI___INV_Catalogo_de_Articulo_!A:A,XXI___INV_Catalogo_de_Articulo_!C:C,"NO ENCONTRADO",FALSE)</f>
        <v>Pieza</v>
      </c>
      <c r="O251" s="6">
        <v>4</v>
      </c>
      <c r="P251" s="162">
        <v>210.73199400000001</v>
      </c>
      <c r="Q251" s="154" t="s">
        <v>47</v>
      </c>
      <c r="R251" s="162">
        <f t="shared" si="6"/>
        <v>842.92797600000006</v>
      </c>
      <c r="S251" s="162">
        <v>0</v>
      </c>
      <c r="T251" s="162">
        <v>210.73199400000001</v>
      </c>
      <c r="U251" s="162">
        <v>0</v>
      </c>
      <c r="V251" s="162">
        <v>0</v>
      </c>
      <c r="W251" s="162">
        <v>210.73199400000001</v>
      </c>
      <c r="X251" s="162">
        <v>0</v>
      </c>
      <c r="Y251" s="162">
        <v>0</v>
      </c>
      <c r="Z251" s="162">
        <v>210.73199400000001</v>
      </c>
      <c r="AA251" s="162">
        <v>0</v>
      </c>
      <c r="AB251" s="162">
        <v>0</v>
      </c>
      <c r="AC251" s="162">
        <v>210.73199400000001</v>
      </c>
      <c r="AD251" s="162">
        <v>0</v>
      </c>
    </row>
    <row r="252" spans="1:30" ht="12" customHeight="1" x14ac:dyDescent="0.25">
      <c r="A252" s="128" t="s">
        <v>36</v>
      </c>
      <c r="B252" s="15" t="s">
        <v>37</v>
      </c>
      <c r="C252" s="15" t="s">
        <v>37</v>
      </c>
      <c r="D252" s="155" t="s">
        <v>38</v>
      </c>
      <c r="E252" s="156" t="s">
        <v>187</v>
      </c>
      <c r="F252" s="155" t="s">
        <v>188</v>
      </c>
      <c r="G252" s="155" t="s">
        <v>40</v>
      </c>
      <c r="H252" s="157">
        <v>21401</v>
      </c>
      <c r="I252" s="158" t="s">
        <v>96</v>
      </c>
      <c r="J252" s="17" t="str">
        <f>_xlfn.XLOOKUP(K252,XXI___INV_Catalogo_de_Articulo_!B:B,XXI___INV_Catalogo_de_Articulo_!A:A,"NO ENCONTRADO",FALSE)</f>
        <v>21401001-0677</v>
      </c>
      <c r="K252" s="151" t="s">
        <v>214</v>
      </c>
      <c r="L252" s="8" t="s">
        <v>16491</v>
      </c>
      <c r="M252" s="8" t="s">
        <v>16491</v>
      </c>
      <c r="N252" s="152" t="str">
        <f>_xlfn.XLOOKUP('2026 -1'!J252,XXI___INV_Catalogo_de_Articulo_!A:A,XXI___INV_Catalogo_de_Articulo_!C:C,"NO ENCONTRADO",FALSE)</f>
        <v>Pieza</v>
      </c>
      <c r="O252" s="6">
        <v>2</v>
      </c>
      <c r="P252" s="162">
        <v>2061.0018</v>
      </c>
      <c r="Q252" s="154" t="s">
        <v>47</v>
      </c>
      <c r="R252" s="162">
        <f t="shared" si="6"/>
        <v>4122.0036</v>
      </c>
      <c r="S252" s="162">
        <v>0</v>
      </c>
      <c r="T252" s="162">
        <v>2061.0018</v>
      </c>
      <c r="U252" s="162">
        <v>0</v>
      </c>
      <c r="V252" s="162">
        <v>0</v>
      </c>
      <c r="W252" s="162">
        <v>0</v>
      </c>
      <c r="X252" s="162">
        <v>0</v>
      </c>
      <c r="Y252" s="162">
        <v>0</v>
      </c>
      <c r="Z252" s="162">
        <v>2061.0018</v>
      </c>
      <c r="AA252" s="162">
        <v>0</v>
      </c>
      <c r="AB252" s="162">
        <v>0</v>
      </c>
      <c r="AC252" s="162">
        <v>0</v>
      </c>
      <c r="AD252" s="162">
        <v>0</v>
      </c>
    </row>
    <row r="253" spans="1:30" ht="12" customHeight="1" x14ac:dyDescent="0.25">
      <c r="A253" s="128" t="s">
        <v>36</v>
      </c>
      <c r="B253" s="15" t="s">
        <v>37</v>
      </c>
      <c r="C253" s="15" t="s">
        <v>37</v>
      </c>
      <c r="D253" s="155" t="s">
        <v>38</v>
      </c>
      <c r="E253" s="156" t="s">
        <v>187</v>
      </c>
      <c r="F253" s="155" t="s">
        <v>188</v>
      </c>
      <c r="G253" s="155" t="s">
        <v>40</v>
      </c>
      <c r="H253" s="157">
        <v>29401</v>
      </c>
      <c r="I253" s="158" t="s">
        <v>139</v>
      </c>
      <c r="J253" s="17" t="str">
        <f>_xlfn.XLOOKUP(K253,XXI___INV_Catalogo_de_Articulo_!B:B,XXI___INV_Catalogo_de_Articulo_!A:A,"NO ENCONTRADO",FALSE)</f>
        <v>29401001-0052</v>
      </c>
      <c r="K253" s="151" t="s">
        <v>142</v>
      </c>
      <c r="L253" s="8" t="s">
        <v>16491</v>
      </c>
      <c r="M253" s="8" t="s">
        <v>16491</v>
      </c>
      <c r="N253" s="152" t="str">
        <f>_xlfn.XLOOKUP('2026 -1'!J374,XXI___INV_Catalogo_de_Articulo_!A:A,XXI___INV_Catalogo_de_Articulo_!C:C,"NO ENCONTRADO",FALSE)</f>
        <v>Pieza</v>
      </c>
      <c r="O253" s="6">
        <v>2</v>
      </c>
      <c r="P253" s="162">
        <v>1159.5078000000001</v>
      </c>
      <c r="Q253" s="154" t="s">
        <v>47</v>
      </c>
      <c r="R253" s="162">
        <f t="shared" si="6"/>
        <v>2319.0156000000002</v>
      </c>
      <c r="S253" s="162">
        <v>0</v>
      </c>
      <c r="T253" s="162">
        <v>0</v>
      </c>
      <c r="U253" s="162">
        <v>0</v>
      </c>
      <c r="V253" s="162">
        <v>0</v>
      </c>
      <c r="W253" s="162">
        <v>0</v>
      </c>
      <c r="X253" s="162">
        <v>0</v>
      </c>
      <c r="Y253" s="162">
        <v>0</v>
      </c>
      <c r="Z253" s="162">
        <v>2319.0156000000002</v>
      </c>
      <c r="AA253" s="162">
        <v>0</v>
      </c>
      <c r="AB253" s="162">
        <v>0</v>
      </c>
      <c r="AC253" s="162">
        <v>0</v>
      </c>
      <c r="AD253" s="162">
        <v>0</v>
      </c>
    </row>
    <row r="254" spans="1:30" ht="12" customHeight="1" x14ac:dyDescent="0.25">
      <c r="A254" s="128" t="s">
        <v>36</v>
      </c>
      <c r="B254" s="15" t="s">
        <v>37</v>
      </c>
      <c r="C254" s="15" t="s">
        <v>37</v>
      </c>
      <c r="D254" s="155" t="s">
        <v>38</v>
      </c>
      <c r="E254" s="156" t="s">
        <v>187</v>
      </c>
      <c r="F254" s="155" t="s">
        <v>188</v>
      </c>
      <c r="G254" s="155" t="s">
        <v>40</v>
      </c>
      <c r="H254" s="157">
        <v>21401</v>
      </c>
      <c r="I254" s="158" t="s">
        <v>16474</v>
      </c>
      <c r="J254" s="17" t="str">
        <f>_xlfn.XLOOKUP(K254,XXI___INV_Catalogo_de_Articulo_!B:B,XXI___INV_Catalogo_de_Articulo_!A:A,"NO ENCONTRADO",FALSE)</f>
        <v>21400008-0002</v>
      </c>
      <c r="K254" s="151" t="s">
        <v>216</v>
      </c>
      <c r="L254" s="8" t="s">
        <v>16491</v>
      </c>
      <c r="M254" s="8" t="s">
        <v>16491</v>
      </c>
      <c r="N254" s="152" t="str">
        <f>_xlfn.XLOOKUP('2026 -1'!J375,XXI___INV_Catalogo_de_Articulo_!A:A,XXI___INV_Catalogo_de_Articulo_!C:C,"NO ENCONTRADO",FALSE)</f>
        <v>BLOC</v>
      </c>
      <c r="O254" s="6">
        <v>2</v>
      </c>
      <c r="P254" s="162">
        <v>98.439000000000007</v>
      </c>
      <c r="Q254" s="154" t="s">
        <v>47</v>
      </c>
      <c r="R254" s="162">
        <f t="shared" si="6"/>
        <v>196.87800000000001</v>
      </c>
      <c r="S254" s="162">
        <v>0</v>
      </c>
      <c r="T254" s="162">
        <v>98.439000000000007</v>
      </c>
      <c r="U254" s="162">
        <v>0</v>
      </c>
      <c r="V254" s="162">
        <v>0</v>
      </c>
      <c r="W254" s="162">
        <v>0</v>
      </c>
      <c r="X254" s="162">
        <v>0</v>
      </c>
      <c r="Y254" s="162">
        <v>0</v>
      </c>
      <c r="Z254" s="162">
        <v>98.439000000000007</v>
      </c>
      <c r="AA254" s="162">
        <v>0</v>
      </c>
      <c r="AB254" s="162">
        <v>0</v>
      </c>
      <c r="AC254" s="162">
        <v>0</v>
      </c>
      <c r="AD254" s="162">
        <v>0</v>
      </c>
    </row>
    <row r="255" spans="1:30" ht="12" customHeight="1" x14ac:dyDescent="0.25">
      <c r="A255" s="128" t="s">
        <v>36</v>
      </c>
      <c r="B255" s="15" t="s">
        <v>37</v>
      </c>
      <c r="C255" s="15" t="s">
        <v>37</v>
      </c>
      <c r="D255" s="155" t="s">
        <v>38</v>
      </c>
      <c r="E255" s="156" t="s">
        <v>187</v>
      </c>
      <c r="F255" s="155" t="s">
        <v>188</v>
      </c>
      <c r="G255" s="155" t="s">
        <v>40</v>
      </c>
      <c r="H255" s="157">
        <v>22104</v>
      </c>
      <c r="I255" s="158" t="s">
        <v>120</v>
      </c>
      <c r="J255" s="17" t="str">
        <f>_xlfn.XLOOKUP(K255,XXI___INV_Catalogo_de_Articulo_!B:B,XXI___INV_Catalogo_de_Articulo_!A:A,"NO ENCONTRADO",FALSE)</f>
        <v>22104001-0087</v>
      </c>
      <c r="K255" s="151" t="s">
        <v>9243</v>
      </c>
      <c r="L255" s="8" t="s">
        <v>16491</v>
      </c>
      <c r="M255" s="8" t="s">
        <v>16491</v>
      </c>
      <c r="N255" s="152" t="str">
        <f>_xlfn.XLOOKUP('2026 -1'!J376,XXI___INV_Catalogo_de_Articulo_!A:A,XXI___INV_Catalogo_de_Articulo_!C:C,"NO ENCONTRADO",FALSE)</f>
        <v>BLOC</v>
      </c>
      <c r="O255" s="6">
        <v>5</v>
      </c>
      <c r="P255" s="162">
        <v>161.48140800000002</v>
      </c>
      <c r="Q255" s="154" t="s">
        <v>47</v>
      </c>
      <c r="R255" s="162">
        <f t="shared" si="6"/>
        <v>807.40704000000005</v>
      </c>
      <c r="S255" s="162">
        <v>0</v>
      </c>
      <c r="T255" s="162">
        <v>484.44422400000008</v>
      </c>
      <c r="U255" s="162">
        <v>0</v>
      </c>
      <c r="V255" s="162">
        <v>0</v>
      </c>
      <c r="W255" s="162">
        <v>322.96281600000003</v>
      </c>
      <c r="X255" s="162">
        <v>0</v>
      </c>
      <c r="Y255" s="162">
        <v>0</v>
      </c>
      <c r="Z255" s="162">
        <v>0</v>
      </c>
      <c r="AA255" s="162">
        <v>0</v>
      </c>
      <c r="AB255" s="162">
        <v>0</v>
      </c>
      <c r="AC255" s="162">
        <v>0</v>
      </c>
      <c r="AD255" s="162">
        <v>0</v>
      </c>
    </row>
    <row r="256" spans="1:30" ht="12" customHeight="1" x14ac:dyDescent="0.25">
      <c r="A256" s="128" t="s">
        <v>36</v>
      </c>
      <c r="B256" s="15" t="s">
        <v>37</v>
      </c>
      <c r="C256" s="15" t="s">
        <v>37</v>
      </c>
      <c r="D256" s="155" t="s">
        <v>38</v>
      </c>
      <c r="E256" s="156" t="s">
        <v>187</v>
      </c>
      <c r="F256" s="155" t="s">
        <v>188</v>
      </c>
      <c r="G256" s="155" t="s">
        <v>40</v>
      </c>
      <c r="H256" s="157">
        <v>22104</v>
      </c>
      <c r="I256" s="158" t="s">
        <v>120</v>
      </c>
      <c r="J256" s="17" t="str">
        <f>_xlfn.XLOOKUP(K256,XXI___INV_Catalogo_de_Articulo_!B:B,XXI___INV_Catalogo_de_Articulo_!A:A,"NO ENCONTRADO",FALSE)</f>
        <v>22104001-0069</v>
      </c>
      <c r="K256" s="151" t="s">
        <v>6174</v>
      </c>
      <c r="L256" s="8" t="s">
        <v>16491</v>
      </c>
      <c r="M256" s="8" t="s">
        <v>16491</v>
      </c>
      <c r="N256" s="152" t="str">
        <f>_xlfn.XLOOKUP('2026 -1'!J377,XXI___INV_Catalogo_de_Articulo_!A:A,XXI___INV_Catalogo_de_Articulo_!C:C,"NO ENCONTRADO",FALSE)</f>
        <v>Pieza</v>
      </c>
      <c r="O256" s="6">
        <v>4</v>
      </c>
      <c r="P256" s="162">
        <v>33.72831</v>
      </c>
      <c r="Q256" s="154" t="s">
        <v>47</v>
      </c>
      <c r="R256" s="162">
        <f t="shared" si="6"/>
        <v>134.91324</v>
      </c>
      <c r="S256" s="162">
        <v>0</v>
      </c>
      <c r="T256" s="162">
        <v>67.456620000000001</v>
      </c>
      <c r="U256" s="162">
        <v>0</v>
      </c>
      <c r="V256" s="162">
        <v>0</v>
      </c>
      <c r="W256" s="162">
        <v>67.456620000000001</v>
      </c>
      <c r="X256" s="162">
        <v>0</v>
      </c>
      <c r="Y256" s="162">
        <v>0</v>
      </c>
      <c r="Z256" s="162">
        <v>0</v>
      </c>
      <c r="AA256" s="162">
        <v>0</v>
      </c>
      <c r="AB256" s="162">
        <v>0</v>
      </c>
      <c r="AC256" s="162">
        <v>0</v>
      </c>
      <c r="AD256" s="162">
        <v>0</v>
      </c>
    </row>
    <row r="257" spans="1:30" ht="12" customHeight="1" x14ac:dyDescent="0.25">
      <c r="A257" s="128" t="s">
        <v>36</v>
      </c>
      <c r="B257" s="15" t="s">
        <v>37</v>
      </c>
      <c r="C257" s="15" t="s">
        <v>37</v>
      </c>
      <c r="D257" s="155" t="s">
        <v>38</v>
      </c>
      <c r="E257" s="156" t="s">
        <v>187</v>
      </c>
      <c r="F257" s="155" t="s">
        <v>188</v>
      </c>
      <c r="G257" s="155" t="s">
        <v>40</v>
      </c>
      <c r="H257" s="157">
        <v>22104</v>
      </c>
      <c r="I257" s="158" t="s">
        <v>120</v>
      </c>
      <c r="J257" s="17" t="str">
        <f>_xlfn.XLOOKUP(K257,XXI___INV_Catalogo_de_Articulo_!B:B,XXI___INV_Catalogo_de_Articulo_!A:A,"NO ENCONTRADO",FALSE)</f>
        <v>22104001-0096</v>
      </c>
      <c r="K257" s="151" t="s">
        <v>6184</v>
      </c>
      <c r="L257" s="8" t="s">
        <v>16491</v>
      </c>
      <c r="M257" s="8" t="s">
        <v>16491</v>
      </c>
      <c r="N257" s="152" t="str">
        <f>_xlfn.XLOOKUP('2026 -1'!J378,XXI___INV_Catalogo_de_Articulo_!A:A,XXI___INV_Catalogo_de_Articulo_!C:C,"NO ENCONTRADO",FALSE)</f>
        <v>Pieza</v>
      </c>
      <c r="O257" s="6">
        <v>1</v>
      </c>
      <c r="P257" s="162">
        <v>480.465216</v>
      </c>
      <c r="Q257" s="154" t="s">
        <v>47</v>
      </c>
      <c r="R257" s="162">
        <f t="shared" si="6"/>
        <v>480.465216</v>
      </c>
      <c r="S257" s="162">
        <v>0</v>
      </c>
      <c r="T257" s="162">
        <v>480.465216</v>
      </c>
      <c r="U257" s="162">
        <v>0</v>
      </c>
      <c r="V257" s="162">
        <v>0</v>
      </c>
      <c r="W257" s="162">
        <v>0</v>
      </c>
      <c r="X257" s="162">
        <v>0</v>
      </c>
      <c r="Y257" s="162">
        <v>0</v>
      </c>
      <c r="Z257" s="162">
        <v>0</v>
      </c>
      <c r="AA257" s="162">
        <v>0</v>
      </c>
      <c r="AB257" s="162">
        <v>0</v>
      </c>
      <c r="AC257" s="162">
        <v>0</v>
      </c>
      <c r="AD257" s="162">
        <v>0</v>
      </c>
    </row>
    <row r="258" spans="1:30" ht="12" customHeight="1" x14ac:dyDescent="0.25">
      <c r="A258" s="128" t="s">
        <v>36</v>
      </c>
      <c r="B258" s="15" t="s">
        <v>37</v>
      </c>
      <c r="C258" s="15" t="s">
        <v>37</v>
      </c>
      <c r="D258" s="155" t="s">
        <v>38</v>
      </c>
      <c r="E258" s="156" t="s">
        <v>187</v>
      </c>
      <c r="F258" s="155" t="s">
        <v>188</v>
      </c>
      <c r="G258" s="155" t="s">
        <v>40</v>
      </c>
      <c r="H258" s="157">
        <v>22104</v>
      </c>
      <c r="I258" s="158" t="s">
        <v>120</v>
      </c>
      <c r="J258" s="17" t="str">
        <f>_xlfn.XLOOKUP(K258,XXI___INV_Catalogo_de_Articulo_!B:B,XXI___INV_Catalogo_de_Articulo_!A:A,"NO ENCONTRADO",FALSE)</f>
        <v>22104001-0072</v>
      </c>
      <c r="K258" s="151" t="s">
        <v>121</v>
      </c>
      <c r="L258" s="8" t="s">
        <v>16491</v>
      </c>
      <c r="M258" s="8" t="s">
        <v>16491</v>
      </c>
      <c r="N258" s="152" t="str">
        <f>_xlfn.XLOOKUP('2026 -1'!J379,XXI___INV_Catalogo_de_Articulo_!A:A,XXI___INV_Catalogo_de_Articulo_!C:C,"NO ENCONTRADO",FALSE)</f>
        <v>Pieza</v>
      </c>
      <c r="O258" s="6">
        <v>2</v>
      </c>
      <c r="P258" s="162">
        <v>278.26114800000005</v>
      </c>
      <c r="Q258" s="154" t="s">
        <v>47</v>
      </c>
      <c r="R258" s="162">
        <f t="shared" si="6"/>
        <v>556.5222960000001</v>
      </c>
      <c r="S258" s="162">
        <v>0</v>
      </c>
      <c r="T258" s="162">
        <v>278.26114800000005</v>
      </c>
      <c r="U258" s="162">
        <v>0</v>
      </c>
      <c r="V258" s="162">
        <v>0</v>
      </c>
      <c r="W258" s="162">
        <v>278.26114800000005</v>
      </c>
      <c r="X258" s="162">
        <v>0</v>
      </c>
      <c r="Y258" s="162">
        <v>0</v>
      </c>
      <c r="Z258" s="162">
        <v>0</v>
      </c>
      <c r="AA258" s="162">
        <v>0</v>
      </c>
      <c r="AB258" s="162">
        <v>0</v>
      </c>
      <c r="AC258" s="162">
        <v>0</v>
      </c>
      <c r="AD258" s="162">
        <v>0</v>
      </c>
    </row>
    <row r="259" spans="1:30" ht="12" customHeight="1" x14ac:dyDescent="0.25">
      <c r="A259" s="128" t="s">
        <v>36</v>
      </c>
      <c r="B259" s="15" t="s">
        <v>37</v>
      </c>
      <c r="C259" s="15" t="s">
        <v>37</v>
      </c>
      <c r="D259" s="155" t="s">
        <v>38</v>
      </c>
      <c r="E259" s="156" t="s">
        <v>187</v>
      </c>
      <c r="F259" s="155" t="s">
        <v>188</v>
      </c>
      <c r="G259" s="155" t="s">
        <v>40</v>
      </c>
      <c r="H259" s="157">
        <v>22104</v>
      </c>
      <c r="I259" s="158" t="s">
        <v>120</v>
      </c>
      <c r="J259" s="17" t="str">
        <f>_xlfn.XLOOKUP(K259,XXI___INV_Catalogo_de_Articulo_!B:B,XXI___INV_Catalogo_de_Articulo_!A:A,"NO ENCONTRADO",FALSE)</f>
        <v>22104001-0074</v>
      </c>
      <c r="K259" s="151" t="s">
        <v>16287</v>
      </c>
      <c r="L259" s="8" t="s">
        <v>16491</v>
      </c>
      <c r="M259" s="8" t="s">
        <v>16491</v>
      </c>
      <c r="N259" s="168" t="str">
        <f>_xlfn.XLOOKUP('2026 -1'!J380,XXI___INV_Catalogo_de_Articulo_!A:A,XXI___INV_Catalogo_de_Articulo_!C:C,"NO ENCONTRADO",FALSE)</f>
        <v>Pieza</v>
      </c>
      <c r="O259" s="6">
        <v>6</v>
      </c>
      <c r="P259" s="162">
        <v>329.03494800000004</v>
      </c>
      <c r="Q259" s="154" t="s">
        <v>47</v>
      </c>
      <c r="R259" s="162">
        <f t="shared" si="6"/>
        <v>1974.2096880000004</v>
      </c>
      <c r="S259" s="162">
        <v>0</v>
      </c>
      <c r="T259" s="162">
        <v>987.10484400000018</v>
      </c>
      <c r="U259" s="162">
        <v>0</v>
      </c>
      <c r="V259" s="162">
        <v>0</v>
      </c>
      <c r="W259" s="162">
        <v>987.10484400000018</v>
      </c>
      <c r="X259" s="162">
        <v>0</v>
      </c>
      <c r="Y259" s="162">
        <v>0</v>
      </c>
      <c r="Z259" s="162">
        <v>0</v>
      </c>
      <c r="AA259" s="162">
        <v>0</v>
      </c>
      <c r="AB259" s="162">
        <v>0</v>
      </c>
      <c r="AC259" s="162">
        <v>0</v>
      </c>
      <c r="AD259" s="162">
        <v>0</v>
      </c>
    </row>
    <row r="260" spans="1:30" ht="12" customHeight="1" x14ac:dyDescent="0.25">
      <c r="A260" s="128" t="s">
        <v>36</v>
      </c>
      <c r="B260" s="15" t="s">
        <v>37</v>
      </c>
      <c r="C260" s="15" t="s">
        <v>37</v>
      </c>
      <c r="D260" s="155" t="s">
        <v>38</v>
      </c>
      <c r="E260" s="156" t="s">
        <v>187</v>
      </c>
      <c r="F260" s="155" t="s">
        <v>188</v>
      </c>
      <c r="G260" s="155" t="s">
        <v>40</v>
      </c>
      <c r="H260" s="157">
        <v>22104</v>
      </c>
      <c r="I260" s="158" t="s">
        <v>120</v>
      </c>
      <c r="J260" s="17" t="str">
        <f>_xlfn.XLOOKUP(K260,XXI___INV_Catalogo_de_Articulo_!B:B,XXI___INV_Catalogo_de_Articulo_!A:A,"NO ENCONTRADO",FALSE)</f>
        <v>22104001-0063</v>
      </c>
      <c r="K260" s="151" t="s">
        <v>16314</v>
      </c>
      <c r="L260" s="8" t="s">
        <v>16491</v>
      </c>
      <c r="M260" s="8" t="s">
        <v>16491</v>
      </c>
      <c r="N260" s="152" t="str">
        <f>_xlfn.XLOOKUP('2026 -1'!J381,XXI___INV_Catalogo_de_Articulo_!A:A,XXI___INV_Catalogo_de_Articulo_!C:C,"NO ENCONTRADO",FALSE)</f>
        <v>CAJA</v>
      </c>
      <c r="O260" s="6">
        <v>2</v>
      </c>
      <c r="P260" s="162">
        <v>749.93938800000001</v>
      </c>
      <c r="Q260" s="154" t="s">
        <v>47</v>
      </c>
      <c r="R260" s="162">
        <f t="shared" si="6"/>
        <v>1499.878776</v>
      </c>
      <c r="S260" s="162">
        <v>0</v>
      </c>
      <c r="T260" s="162">
        <v>749.93938800000001</v>
      </c>
      <c r="U260" s="162">
        <v>0</v>
      </c>
      <c r="V260" s="162">
        <v>0</v>
      </c>
      <c r="W260" s="162">
        <v>749.93938800000001</v>
      </c>
      <c r="X260" s="162">
        <v>0</v>
      </c>
      <c r="Y260" s="162">
        <v>0</v>
      </c>
      <c r="Z260" s="162">
        <v>0</v>
      </c>
      <c r="AA260" s="162">
        <v>0</v>
      </c>
      <c r="AB260" s="162">
        <v>0</v>
      </c>
      <c r="AC260" s="162">
        <v>0</v>
      </c>
      <c r="AD260" s="162">
        <v>0</v>
      </c>
    </row>
    <row r="261" spans="1:30" ht="12" customHeight="1" x14ac:dyDescent="0.25">
      <c r="A261" s="128" t="s">
        <v>36</v>
      </c>
      <c r="B261" s="15" t="s">
        <v>37</v>
      </c>
      <c r="C261" s="15" t="s">
        <v>37</v>
      </c>
      <c r="D261" s="155" t="s">
        <v>38</v>
      </c>
      <c r="E261" s="156" t="s">
        <v>187</v>
      </c>
      <c r="F261" s="155" t="s">
        <v>188</v>
      </c>
      <c r="G261" s="155" t="s">
        <v>40</v>
      </c>
      <c r="H261" s="157">
        <v>24601</v>
      </c>
      <c r="I261" s="158" t="s">
        <v>124</v>
      </c>
      <c r="J261" s="17" t="str">
        <f>_xlfn.XLOOKUP(K261,XXI___INV_Catalogo_de_Articulo_!B:B,XXI___INV_Catalogo_de_Articulo_!A:A,"NO ENCONTRADO",FALSE)</f>
        <v>24601001-0343</v>
      </c>
      <c r="K261" s="151" t="s">
        <v>219</v>
      </c>
      <c r="L261" s="8" t="s">
        <v>16491</v>
      </c>
      <c r="M261" s="8" t="s">
        <v>16491</v>
      </c>
      <c r="N261" s="152" t="str">
        <f>_xlfn.XLOOKUP('2026 -1'!J382,XXI___INV_Catalogo_de_Articulo_!A:A,XXI___INV_Catalogo_de_Articulo_!C:C,"NO ENCONTRADO",FALSE)</f>
        <v>Pieza</v>
      </c>
      <c r="O261" s="6">
        <v>1</v>
      </c>
      <c r="P261" s="162">
        <v>503.59320000000002</v>
      </c>
      <c r="Q261" s="154" t="s">
        <v>47</v>
      </c>
      <c r="R261" s="162">
        <f t="shared" si="6"/>
        <v>503.59320000000002</v>
      </c>
      <c r="S261" s="162">
        <v>0</v>
      </c>
      <c r="T261" s="162">
        <v>503.59320000000002</v>
      </c>
      <c r="U261" s="162">
        <v>0</v>
      </c>
      <c r="V261" s="162">
        <v>0</v>
      </c>
      <c r="W261" s="162">
        <v>0</v>
      </c>
      <c r="X261" s="162">
        <v>0</v>
      </c>
      <c r="Y261" s="162">
        <v>0</v>
      </c>
      <c r="Z261" s="162">
        <v>0</v>
      </c>
      <c r="AA261" s="162">
        <v>0</v>
      </c>
      <c r="AB261" s="162">
        <v>0</v>
      </c>
      <c r="AC261" s="162">
        <v>0</v>
      </c>
      <c r="AD261" s="162">
        <v>0</v>
      </c>
    </row>
    <row r="262" spans="1:30" ht="12" customHeight="1" x14ac:dyDescent="0.25">
      <c r="A262" s="128" t="s">
        <v>36</v>
      </c>
      <c r="B262" s="15" t="s">
        <v>37</v>
      </c>
      <c r="C262" s="15" t="s">
        <v>37</v>
      </c>
      <c r="D262" s="155" t="s">
        <v>38</v>
      </c>
      <c r="E262" s="156" t="s">
        <v>187</v>
      </c>
      <c r="F262" s="155" t="s">
        <v>188</v>
      </c>
      <c r="G262" s="155" t="s">
        <v>40</v>
      </c>
      <c r="H262" s="157">
        <v>24601</v>
      </c>
      <c r="I262" s="158" t="s">
        <v>124</v>
      </c>
      <c r="J262" s="17" t="str">
        <f>_xlfn.XLOOKUP(K262,XXI___INV_Catalogo_de_Articulo_!B:B,XXI___INV_Catalogo_de_Articulo_!A:A,"NO ENCONTRADO",FALSE)</f>
        <v>24601001-0409</v>
      </c>
      <c r="K262" s="151" t="s">
        <v>220</v>
      </c>
      <c r="L262" s="8" t="s">
        <v>16491</v>
      </c>
      <c r="M262" s="8" t="s">
        <v>16491</v>
      </c>
      <c r="N262" s="152" t="str">
        <f>_xlfn.XLOOKUP('2026 -1'!J383,XXI___INV_Catalogo_de_Articulo_!A:A,XXI___INV_Catalogo_de_Articulo_!C:C,"NO ENCONTRADO",FALSE)</f>
        <v>Pieza</v>
      </c>
      <c r="O262" s="6">
        <v>4</v>
      </c>
      <c r="P262" s="162">
        <v>403.08179999999999</v>
      </c>
      <c r="Q262" s="154" t="s">
        <v>47</v>
      </c>
      <c r="R262" s="162">
        <f t="shared" si="6"/>
        <v>1612.3271999999999</v>
      </c>
      <c r="S262" s="162">
        <v>0</v>
      </c>
      <c r="T262" s="162">
        <v>806.16359999999997</v>
      </c>
      <c r="U262" s="162">
        <v>0</v>
      </c>
      <c r="V262" s="162">
        <v>0</v>
      </c>
      <c r="W262" s="162">
        <v>0</v>
      </c>
      <c r="X262" s="162">
        <v>0</v>
      </c>
      <c r="Y262" s="162">
        <v>0</v>
      </c>
      <c r="Z262" s="162">
        <v>0</v>
      </c>
      <c r="AA262" s="162">
        <v>0</v>
      </c>
      <c r="AB262" s="162">
        <v>0</v>
      </c>
      <c r="AC262" s="162">
        <v>806.16359999999997</v>
      </c>
      <c r="AD262" s="162">
        <v>0</v>
      </c>
    </row>
    <row r="263" spans="1:30" ht="12" customHeight="1" x14ac:dyDescent="0.25">
      <c r="A263" s="128" t="s">
        <v>36</v>
      </c>
      <c r="B263" s="15" t="s">
        <v>37</v>
      </c>
      <c r="C263" s="15" t="s">
        <v>37</v>
      </c>
      <c r="D263" s="155" t="s">
        <v>38</v>
      </c>
      <c r="E263" s="156" t="s">
        <v>187</v>
      </c>
      <c r="F263" s="155" t="s">
        <v>188</v>
      </c>
      <c r="G263" s="155" t="s">
        <v>40</v>
      </c>
      <c r="H263" s="157">
        <v>24601</v>
      </c>
      <c r="I263" s="158" t="s">
        <v>124</v>
      </c>
      <c r="J263" s="17" t="str">
        <f>_xlfn.XLOOKUP(K263,XXI___INV_Catalogo_de_Articulo_!B:B,XXI___INV_Catalogo_de_Articulo_!A:A,"NO ENCONTRADO",FALSE)</f>
        <v>24601001-0075</v>
      </c>
      <c r="K263" s="151" t="s">
        <v>221</v>
      </c>
      <c r="L263" s="8" t="s">
        <v>16491</v>
      </c>
      <c r="M263" s="8" t="s">
        <v>16491</v>
      </c>
      <c r="N263" s="152" t="str">
        <f>_xlfn.XLOOKUP('2026 -1'!J384,XXI___INV_Catalogo_de_Articulo_!A:A,XXI___INV_Catalogo_de_Articulo_!C:C,"NO ENCONTRADO",FALSE)</f>
        <v>Pieza</v>
      </c>
      <c r="O263" s="6">
        <v>2</v>
      </c>
      <c r="P263" s="162">
        <v>185.58341999999999</v>
      </c>
      <c r="Q263" s="154" t="s">
        <v>47</v>
      </c>
      <c r="R263" s="162">
        <f t="shared" si="6"/>
        <v>371.16683999999998</v>
      </c>
      <c r="S263" s="162">
        <v>0</v>
      </c>
      <c r="T263" s="162">
        <v>371.16683999999998</v>
      </c>
      <c r="U263" s="162">
        <v>0</v>
      </c>
      <c r="V263" s="162">
        <v>0</v>
      </c>
      <c r="W263" s="162">
        <v>0</v>
      </c>
      <c r="X263" s="162">
        <v>0</v>
      </c>
      <c r="Y263" s="162">
        <v>0</v>
      </c>
      <c r="Z263" s="162">
        <v>0</v>
      </c>
      <c r="AA263" s="162">
        <v>0</v>
      </c>
      <c r="AB263" s="162">
        <v>0</v>
      </c>
      <c r="AC263" s="162">
        <v>0</v>
      </c>
      <c r="AD263" s="162">
        <v>0</v>
      </c>
    </row>
    <row r="264" spans="1:30" ht="12" customHeight="1" x14ac:dyDescent="0.25">
      <c r="A264" s="128" t="s">
        <v>36</v>
      </c>
      <c r="B264" s="15" t="s">
        <v>37</v>
      </c>
      <c r="C264" s="15" t="s">
        <v>37</v>
      </c>
      <c r="D264" s="155" t="s">
        <v>38</v>
      </c>
      <c r="E264" s="156" t="s">
        <v>187</v>
      </c>
      <c r="F264" s="155" t="s">
        <v>188</v>
      </c>
      <c r="G264" s="155" t="s">
        <v>40</v>
      </c>
      <c r="H264" s="157">
        <v>24601</v>
      </c>
      <c r="I264" s="158" t="s">
        <v>124</v>
      </c>
      <c r="J264" s="17" t="str">
        <f>_xlfn.XLOOKUP(K264,XXI___INV_Catalogo_de_Articulo_!B:B,XXI___INV_Catalogo_de_Articulo_!A:A,"NO ENCONTRADO",FALSE)</f>
        <v>24601001-0076</v>
      </c>
      <c r="K264" s="151" t="s">
        <v>126</v>
      </c>
      <c r="L264" s="8" t="s">
        <v>16491</v>
      </c>
      <c r="M264" s="8" t="s">
        <v>16491</v>
      </c>
      <c r="N264" s="152" t="str">
        <f>_xlfn.XLOOKUP('2026 -1'!J385,XXI___INV_Catalogo_de_Articulo_!A:A,XXI___INV_Catalogo_de_Articulo_!C:C,"NO ENCONTRADO",FALSE)</f>
        <v>Pieza</v>
      </c>
      <c r="O264" s="6">
        <v>2</v>
      </c>
      <c r="P264" s="162">
        <v>185.58341999999999</v>
      </c>
      <c r="Q264" s="154" t="s">
        <v>47</v>
      </c>
      <c r="R264" s="162">
        <f t="shared" si="6"/>
        <v>371.16683999999998</v>
      </c>
      <c r="S264" s="162">
        <v>0</v>
      </c>
      <c r="T264" s="162">
        <v>371.16683999999998</v>
      </c>
      <c r="U264" s="162">
        <v>0</v>
      </c>
      <c r="V264" s="162">
        <v>0</v>
      </c>
      <c r="W264" s="162">
        <v>0</v>
      </c>
      <c r="X264" s="162">
        <v>0</v>
      </c>
      <c r="Y264" s="162">
        <v>0</v>
      </c>
      <c r="Z264" s="162">
        <v>0</v>
      </c>
      <c r="AA264" s="162">
        <v>0</v>
      </c>
      <c r="AB264" s="162">
        <v>0</v>
      </c>
      <c r="AC264" s="162">
        <v>0</v>
      </c>
      <c r="AD264" s="162">
        <v>0</v>
      </c>
    </row>
    <row r="265" spans="1:30" ht="12" customHeight="1" x14ac:dyDescent="0.25">
      <c r="A265" s="128" t="s">
        <v>36</v>
      </c>
      <c r="B265" s="15" t="s">
        <v>37</v>
      </c>
      <c r="C265" s="15" t="s">
        <v>37</v>
      </c>
      <c r="D265" s="155" t="s">
        <v>38</v>
      </c>
      <c r="E265" s="156" t="s">
        <v>187</v>
      </c>
      <c r="F265" s="155" t="s">
        <v>188</v>
      </c>
      <c r="G265" s="155" t="s">
        <v>40</v>
      </c>
      <c r="H265" s="157">
        <v>26102</v>
      </c>
      <c r="I265" s="158" t="s">
        <v>16475</v>
      </c>
      <c r="J265" s="17" t="str">
        <f>_xlfn.XLOOKUP(K265,XXI___INV_Catalogo_de_Articulo_!B:B,XXI___INV_Catalogo_de_Articulo_!A:A,"NO ENCONTRADO",FALSE)</f>
        <v>26102001-0019</v>
      </c>
      <c r="K265" s="236" t="s">
        <v>222</v>
      </c>
      <c r="L265" s="8" t="s">
        <v>16491</v>
      </c>
      <c r="M265" s="8" t="s">
        <v>16491</v>
      </c>
      <c r="N265" s="152" t="str">
        <f>_xlfn.XLOOKUP('2026 -1'!J265,XXI___INV_Catalogo_de_Articulo_!A:A,XXI___INV_Catalogo_de_Articulo_!C:C,"NO ENCONTRADO",FALSE)</f>
        <v>PESOS</v>
      </c>
      <c r="O265" s="6">
        <v>20000</v>
      </c>
      <c r="P265" s="162">
        <v>1</v>
      </c>
      <c r="Q265" s="154" t="s">
        <v>47</v>
      </c>
      <c r="R265" s="162">
        <f t="shared" si="6"/>
        <v>20000</v>
      </c>
      <c r="S265" s="162">
        <v>0</v>
      </c>
      <c r="T265" s="162">
        <v>10000</v>
      </c>
      <c r="U265" s="162">
        <v>0</v>
      </c>
      <c r="V265" s="162">
        <v>0</v>
      </c>
      <c r="W265" s="162">
        <v>10000</v>
      </c>
      <c r="X265" s="162">
        <v>0</v>
      </c>
      <c r="Y265" s="162">
        <v>0</v>
      </c>
      <c r="Z265" s="162">
        <v>0</v>
      </c>
      <c r="AA265" s="162">
        <v>0</v>
      </c>
      <c r="AB265" s="162">
        <v>0</v>
      </c>
      <c r="AC265" s="162">
        <v>0</v>
      </c>
      <c r="AD265" s="162">
        <v>0</v>
      </c>
    </row>
    <row r="266" spans="1:30" ht="12" customHeight="1" x14ac:dyDescent="0.25">
      <c r="A266" s="128" t="s">
        <v>36</v>
      </c>
      <c r="B266" s="15" t="s">
        <v>37</v>
      </c>
      <c r="C266" s="15" t="s">
        <v>37</v>
      </c>
      <c r="D266" s="155" t="s">
        <v>38</v>
      </c>
      <c r="E266" s="156" t="s">
        <v>187</v>
      </c>
      <c r="F266" s="155" t="s">
        <v>188</v>
      </c>
      <c r="G266" s="155" t="s">
        <v>40</v>
      </c>
      <c r="H266" s="157">
        <v>29401</v>
      </c>
      <c r="I266" s="158" t="s">
        <v>139</v>
      </c>
      <c r="J266" s="17" t="str">
        <f>_xlfn.XLOOKUP(K266,XXI___INV_Catalogo_de_Articulo_!B:B,XXI___INV_Catalogo_de_Articulo_!A:A,"NO ENCONTRADO",FALSE)</f>
        <v>29400001-0001</v>
      </c>
      <c r="K266" s="151" t="s">
        <v>16294</v>
      </c>
      <c r="L266" s="8" t="s">
        <v>16491</v>
      </c>
      <c r="M266" s="8" t="s">
        <v>16491</v>
      </c>
      <c r="N266" s="152" t="str">
        <f>_xlfn.XLOOKUP('2026 -1'!J387,XXI___INV_Catalogo_de_Articulo_!A:A,XXI___INV_Catalogo_de_Articulo_!C:C,"NO ENCONTRADO",FALSE)</f>
        <v>CAJA</v>
      </c>
      <c r="O266" s="6">
        <v>1</v>
      </c>
      <c r="P266" s="162">
        <v>962.64016200000003</v>
      </c>
      <c r="Q266" s="154" t="s">
        <v>47</v>
      </c>
      <c r="R266" s="162">
        <f t="shared" si="6"/>
        <v>962.64016200000003</v>
      </c>
      <c r="S266" s="162">
        <v>0</v>
      </c>
      <c r="T266" s="162">
        <v>962.64016200000003</v>
      </c>
      <c r="U266" s="162">
        <v>0</v>
      </c>
      <c r="V266" s="162">
        <v>0</v>
      </c>
      <c r="W266" s="162">
        <v>0</v>
      </c>
      <c r="X266" s="162">
        <v>0</v>
      </c>
      <c r="Y266" s="162">
        <v>0</v>
      </c>
      <c r="Z266" s="162">
        <v>0</v>
      </c>
      <c r="AA266" s="162">
        <v>0</v>
      </c>
      <c r="AB266" s="162">
        <v>0</v>
      </c>
      <c r="AC266" s="162">
        <v>0</v>
      </c>
      <c r="AD266" s="162">
        <v>0</v>
      </c>
    </row>
    <row r="267" spans="1:30" ht="12" customHeight="1" x14ac:dyDescent="0.25">
      <c r="A267" s="128" t="s">
        <v>36</v>
      </c>
      <c r="B267" s="15" t="s">
        <v>37</v>
      </c>
      <c r="C267" s="15" t="s">
        <v>37</v>
      </c>
      <c r="D267" s="155" t="s">
        <v>38</v>
      </c>
      <c r="E267" s="156" t="s">
        <v>187</v>
      </c>
      <c r="F267" s="155" t="s">
        <v>188</v>
      </c>
      <c r="G267" s="155" t="s">
        <v>40</v>
      </c>
      <c r="H267" s="157">
        <v>33901</v>
      </c>
      <c r="I267" s="158" t="s">
        <v>225</v>
      </c>
      <c r="J267" s="17"/>
      <c r="K267" s="151" t="s">
        <v>224</v>
      </c>
      <c r="L267" s="8" t="s">
        <v>16491</v>
      </c>
      <c r="M267" s="8" t="s">
        <v>16491</v>
      </c>
      <c r="N267" s="152" t="s">
        <v>16296</v>
      </c>
      <c r="O267" s="6">
        <v>740</v>
      </c>
      <c r="P267" s="162">
        <v>391.68360000000001</v>
      </c>
      <c r="Q267" s="154" t="s">
        <v>47</v>
      </c>
      <c r="R267" s="162">
        <f t="shared" si="6"/>
        <v>752</v>
      </c>
      <c r="S267" s="162">
        <v>0</v>
      </c>
      <c r="T267" s="162">
        <v>180</v>
      </c>
      <c r="U267" s="162">
        <v>0</v>
      </c>
      <c r="V267" s="162">
        <v>0</v>
      </c>
      <c r="W267" s="162">
        <v>180</v>
      </c>
      <c r="X267" s="162">
        <v>0</v>
      </c>
      <c r="Y267" s="162">
        <v>0</v>
      </c>
      <c r="Z267" s="162">
        <v>392</v>
      </c>
      <c r="AA267" s="162">
        <v>0</v>
      </c>
      <c r="AB267" s="162">
        <v>0</v>
      </c>
      <c r="AC267" s="162">
        <v>0</v>
      </c>
      <c r="AD267" s="162">
        <v>0</v>
      </c>
    </row>
    <row r="268" spans="1:30" ht="12" customHeight="1" x14ac:dyDescent="0.25">
      <c r="A268" s="128" t="s">
        <v>36</v>
      </c>
      <c r="B268" s="15" t="s">
        <v>37</v>
      </c>
      <c r="C268" s="15" t="s">
        <v>37</v>
      </c>
      <c r="D268" s="155" t="s">
        <v>38</v>
      </c>
      <c r="E268" s="156" t="s">
        <v>187</v>
      </c>
      <c r="F268" s="155" t="s">
        <v>188</v>
      </c>
      <c r="G268" s="155" t="s">
        <v>40</v>
      </c>
      <c r="H268" s="157">
        <v>37504</v>
      </c>
      <c r="I268" s="158" t="s">
        <v>228</v>
      </c>
      <c r="J268" s="17"/>
      <c r="K268" s="151" t="s">
        <v>227</v>
      </c>
      <c r="L268" s="8" t="s">
        <v>16491</v>
      </c>
      <c r="M268" s="8" t="s">
        <v>16491</v>
      </c>
      <c r="N268" s="152" t="s">
        <v>16296</v>
      </c>
      <c r="O268" s="6">
        <v>8356</v>
      </c>
      <c r="P268" s="162">
        <v>1044.4896000000001</v>
      </c>
      <c r="Q268" s="154" t="s">
        <v>47</v>
      </c>
      <c r="R268" s="162">
        <f t="shared" si="6"/>
        <v>8356</v>
      </c>
      <c r="S268" s="162">
        <v>0</v>
      </c>
      <c r="T268" s="162">
        <v>4178</v>
      </c>
      <c r="U268" s="162">
        <v>0</v>
      </c>
      <c r="V268" s="162">
        <v>0</v>
      </c>
      <c r="W268" s="162">
        <v>4178</v>
      </c>
      <c r="X268" s="162">
        <v>0</v>
      </c>
      <c r="Y268" s="162">
        <v>0</v>
      </c>
      <c r="Z268" s="162">
        <v>0</v>
      </c>
      <c r="AA268" s="162">
        <v>0</v>
      </c>
      <c r="AB268" s="162">
        <v>0</v>
      </c>
      <c r="AC268" s="162">
        <v>0</v>
      </c>
      <c r="AD268" s="162">
        <v>0</v>
      </c>
    </row>
    <row r="269" spans="1:30" ht="12" customHeight="1" x14ac:dyDescent="0.25">
      <c r="A269" s="128" t="s">
        <v>36</v>
      </c>
      <c r="B269" s="15" t="s">
        <v>37</v>
      </c>
      <c r="C269" s="15" t="s">
        <v>37</v>
      </c>
      <c r="D269" s="155" t="s">
        <v>38</v>
      </c>
      <c r="E269" s="156" t="s">
        <v>187</v>
      </c>
      <c r="F269" s="155" t="s">
        <v>188</v>
      </c>
      <c r="G269" s="155" t="s">
        <v>40</v>
      </c>
      <c r="H269" s="157">
        <v>39202</v>
      </c>
      <c r="I269" s="158" t="s">
        <v>170</v>
      </c>
      <c r="J269" s="17"/>
      <c r="K269" s="151" t="s">
        <v>171</v>
      </c>
      <c r="L269" s="8" t="s">
        <v>16491</v>
      </c>
      <c r="M269" s="8" t="s">
        <v>16491</v>
      </c>
      <c r="N269" s="152" t="s">
        <v>16296</v>
      </c>
      <c r="O269" s="6">
        <v>5184</v>
      </c>
      <c r="P269" s="162">
        <v>664.20420000000001</v>
      </c>
      <c r="Q269" s="154" t="s">
        <v>47</v>
      </c>
      <c r="R269" s="162">
        <f t="shared" si="6"/>
        <v>5371.68</v>
      </c>
      <c r="S269" s="162">
        <v>0</v>
      </c>
      <c r="T269" s="162">
        <v>1342.92</v>
      </c>
      <c r="U269" s="162">
        <v>0</v>
      </c>
      <c r="V269" s="162">
        <v>0</v>
      </c>
      <c r="W269" s="162">
        <v>1342.92</v>
      </c>
      <c r="X269" s="162">
        <v>0</v>
      </c>
      <c r="Y269" s="162">
        <v>0</v>
      </c>
      <c r="Z269" s="162">
        <v>1342.92</v>
      </c>
      <c r="AA269" s="162">
        <v>0</v>
      </c>
      <c r="AB269" s="162">
        <v>0</v>
      </c>
      <c r="AC269" s="162">
        <v>1342.92</v>
      </c>
      <c r="AD269" s="162">
        <v>0</v>
      </c>
    </row>
    <row r="270" spans="1:30" ht="12" customHeight="1" x14ac:dyDescent="0.25">
      <c r="A270" s="128" t="s">
        <v>36</v>
      </c>
      <c r="B270" s="15" t="s">
        <v>37</v>
      </c>
      <c r="C270" s="15" t="s">
        <v>37</v>
      </c>
      <c r="D270" s="155" t="s">
        <v>38</v>
      </c>
      <c r="E270" s="156" t="s">
        <v>271</v>
      </c>
      <c r="F270" s="155" t="s">
        <v>272</v>
      </c>
      <c r="G270" s="155" t="s">
        <v>40</v>
      </c>
      <c r="H270" s="157">
        <v>21101</v>
      </c>
      <c r="I270" s="158" t="s">
        <v>46</v>
      </c>
      <c r="J270" s="17" t="str">
        <f>_xlfn.XLOOKUP(K270,XXI___INV_Catalogo_de_Articulo_!B:B,XXI___INV_Catalogo_de_Articulo_!A:A,"NO ENCONTRADO",FALSE)</f>
        <v>21101001-0397</v>
      </c>
      <c r="K270" s="151" t="s">
        <v>233</v>
      </c>
      <c r="L270" s="8" t="s">
        <v>16491</v>
      </c>
      <c r="M270" s="8" t="s">
        <v>16491</v>
      </c>
      <c r="N270" s="152" t="str">
        <f>_xlfn.XLOOKUP('2026 -1'!J392,XXI___INV_Catalogo_de_Articulo_!A:A,XXI___INV_Catalogo_de_Articulo_!C:C,"NO ENCONTRADO",FALSE)</f>
        <v>CAJA</v>
      </c>
      <c r="O270" s="6">
        <v>108</v>
      </c>
      <c r="P270" s="162">
        <v>8.5279260000000008</v>
      </c>
      <c r="Q270" s="154" t="s">
        <v>47</v>
      </c>
      <c r="R270" s="162">
        <f t="shared" si="6"/>
        <v>921.01600800000006</v>
      </c>
      <c r="S270" s="162">
        <v>0</v>
      </c>
      <c r="T270" s="162">
        <v>307.00533600000006</v>
      </c>
      <c r="U270" s="162">
        <v>0</v>
      </c>
      <c r="V270" s="162">
        <v>0</v>
      </c>
      <c r="W270" s="162">
        <v>204.67022400000002</v>
      </c>
      <c r="X270" s="162">
        <v>0</v>
      </c>
      <c r="Y270" s="162">
        <v>0</v>
      </c>
      <c r="Z270" s="162">
        <v>204.67022400000002</v>
      </c>
      <c r="AA270" s="162">
        <v>0</v>
      </c>
      <c r="AB270" s="162">
        <v>0</v>
      </c>
      <c r="AC270" s="162">
        <v>204.67022400000002</v>
      </c>
      <c r="AD270" s="162">
        <v>0</v>
      </c>
    </row>
    <row r="271" spans="1:30" ht="12" customHeight="1" x14ac:dyDescent="0.25">
      <c r="A271" s="128" t="s">
        <v>36</v>
      </c>
      <c r="B271" s="15" t="s">
        <v>37</v>
      </c>
      <c r="C271" s="15" t="s">
        <v>37</v>
      </c>
      <c r="D271" s="155" t="s">
        <v>38</v>
      </c>
      <c r="E271" s="156" t="s">
        <v>271</v>
      </c>
      <c r="F271" s="155" t="s">
        <v>272</v>
      </c>
      <c r="G271" s="155" t="s">
        <v>40</v>
      </c>
      <c r="H271" s="157">
        <v>21101</v>
      </c>
      <c r="I271" s="158" t="s">
        <v>46</v>
      </c>
      <c r="J271" s="17" t="str">
        <f>_xlfn.XLOOKUP(K271,XXI___INV_Catalogo_de_Articulo_!B:B,XXI___INV_Catalogo_de_Articulo_!A:A,"NO ENCONTRADO",FALSE)</f>
        <v>21100081-0011</v>
      </c>
      <c r="K271" s="151" t="s">
        <v>16265</v>
      </c>
      <c r="L271" s="8" t="s">
        <v>16491</v>
      </c>
      <c r="M271" s="8" t="s">
        <v>16491</v>
      </c>
      <c r="N271" s="152" t="str">
        <f>_xlfn.XLOOKUP('2026 -1'!J393,XXI___INV_Catalogo_de_Articulo_!A:A,XXI___INV_Catalogo_de_Articulo_!C:C,"NO ENCONTRADO",FALSE)</f>
        <v>Pieza</v>
      </c>
      <c r="O271" s="6">
        <v>8</v>
      </c>
      <c r="P271" s="162">
        <v>117.66051</v>
      </c>
      <c r="Q271" s="154" t="s">
        <v>47</v>
      </c>
      <c r="R271" s="162">
        <f t="shared" si="6"/>
        <v>941.28408000000002</v>
      </c>
      <c r="S271" s="162">
        <v>0</v>
      </c>
      <c r="T271" s="162">
        <v>235.32102</v>
      </c>
      <c r="U271" s="162">
        <v>0</v>
      </c>
      <c r="V271" s="162">
        <v>0</v>
      </c>
      <c r="W271" s="162">
        <v>235.32102</v>
      </c>
      <c r="X271" s="162">
        <v>0</v>
      </c>
      <c r="Y271" s="162">
        <v>0</v>
      </c>
      <c r="Z271" s="162">
        <v>235.32102</v>
      </c>
      <c r="AA271" s="162">
        <v>0</v>
      </c>
      <c r="AB271" s="162">
        <v>0</v>
      </c>
      <c r="AC271" s="162">
        <v>235.32102</v>
      </c>
      <c r="AD271" s="162">
        <v>0</v>
      </c>
    </row>
    <row r="272" spans="1:30" ht="12" customHeight="1" x14ac:dyDescent="0.25">
      <c r="A272" s="128" t="s">
        <v>36</v>
      </c>
      <c r="B272" s="15" t="s">
        <v>37</v>
      </c>
      <c r="C272" s="15" t="s">
        <v>37</v>
      </c>
      <c r="D272" s="155" t="s">
        <v>38</v>
      </c>
      <c r="E272" s="156" t="s">
        <v>271</v>
      </c>
      <c r="F272" s="155" t="s">
        <v>272</v>
      </c>
      <c r="G272" s="155" t="s">
        <v>40</v>
      </c>
      <c r="H272" s="157">
        <v>21101</v>
      </c>
      <c r="I272" s="158" t="s">
        <v>46</v>
      </c>
      <c r="J272" s="17" t="str">
        <f>_xlfn.XLOOKUP(K272,XXI___INV_Catalogo_de_Articulo_!B:B,XXI___INV_Catalogo_de_Articulo_!A:A,"NO ENCONTRADO",FALSE)</f>
        <v>21100041-0007</v>
      </c>
      <c r="K272" s="151" t="s">
        <v>16261</v>
      </c>
      <c r="L272" s="8" t="s">
        <v>16491</v>
      </c>
      <c r="M272" s="8" t="s">
        <v>16491</v>
      </c>
      <c r="N272" s="152" t="str">
        <f>_xlfn.XLOOKUP('2026 -1'!J394,XXI___INV_Catalogo_de_Articulo_!A:A,XXI___INV_Catalogo_de_Articulo_!C:C,"NO ENCONTRADO",FALSE)</f>
        <v>Pieza</v>
      </c>
      <c r="O272" s="6">
        <v>14</v>
      </c>
      <c r="P272" s="162">
        <v>22.817124</v>
      </c>
      <c r="Q272" s="154" t="s">
        <v>47</v>
      </c>
      <c r="R272" s="162">
        <f t="shared" si="6"/>
        <v>319.43973599999998</v>
      </c>
      <c r="S272" s="162">
        <v>0</v>
      </c>
      <c r="T272" s="162">
        <v>114.08562000000001</v>
      </c>
      <c r="U272" s="162">
        <v>0</v>
      </c>
      <c r="V272" s="162">
        <v>0</v>
      </c>
      <c r="W272" s="162">
        <v>68.451371999999992</v>
      </c>
      <c r="X272" s="162">
        <v>0</v>
      </c>
      <c r="Y272" s="162">
        <v>0</v>
      </c>
      <c r="Z272" s="162">
        <v>68.451371999999992</v>
      </c>
      <c r="AA272" s="162">
        <v>0</v>
      </c>
      <c r="AB272" s="162">
        <v>0</v>
      </c>
      <c r="AC272" s="162">
        <v>68.451371999999992</v>
      </c>
      <c r="AD272" s="162">
        <v>0</v>
      </c>
    </row>
    <row r="273" spans="1:30" ht="12" customHeight="1" x14ac:dyDescent="0.25">
      <c r="A273" s="128" t="s">
        <v>36</v>
      </c>
      <c r="B273" s="15" t="s">
        <v>37</v>
      </c>
      <c r="C273" s="15" t="s">
        <v>37</v>
      </c>
      <c r="D273" s="155" t="s">
        <v>38</v>
      </c>
      <c r="E273" s="156" t="s">
        <v>271</v>
      </c>
      <c r="F273" s="155" t="s">
        <v>272</v>
      </c>
      <c r="G273" s="155" t="s">
        <v>40</v>
      </c>
      <c r="H273" s="157">
        <v>21101</v>
      </c>
      <c r="I273" s="158" t="s">
        <v>46</v>
      </c>
      <c r="J273" s="17" t="str">
        <f>_xlfn.XLOOKUP(K273,XXI___INV_Catalogo_de_Articulo_!B:B,XXI___INV_Catalogo_de_Articulo_!A:A,"NO ENCONTRADO",FALSE)</f>
        <v>21100013-0003</v>
      </c>
      <c r="K273" s="151" t="s">
        <v>2692</v>
      </c>
      <c r="L273" s="8" t="s">
        <v>16491</v>
      </c>
      <c r="M273" s="8" t="s">
        <v>16491</v>
      </c>
      <c r="N273" s="152" t="str">
        <f>_xlfn.XLOOKUP('2026 -1'!J395,XXI___INV_Catalogo_de_Articulo_!A:A,XXI___INV_Catalogo_de_Articulo_!C:C,"NO ENCONTRADO",FALSE)</f>
        <v>PAQUETE</v>
      </c>
      <c r="O273" s="6">
        <v>60</v>
      </c>
      <c r="P273" s="162">
        <v>17.563589999999998</v>
      </c>
      <c r="Q273" s="154" t="s">
        <v>47</v>
      </c>
      <c r="R273" s="162">
        <f t="shared" si="6"/>
        <v>1053.8154</v>
      </c>
      <c r="S273" s="162">
        <v>0</v>
      </c>
      <c r="T273" s="162">
        <v>351.27179999999998</v>
      </c>
      <c r="U273" s="162">
        <v>0</v>
      </c>
      <c r="V273" s="162">
        <v>0</v>
      </c>
      <c r="W273" s="162">
        <v>351.27179999999998</v>
      </c>
      <c r="X273" s="162">
        <v>0</v>
      </c>
      <c r="Y273" s="162">
        <v>0</v>
      </c>
      <c r="Z273" s="162">
        <v>175.63589999999999</v>
      </c>
      <c r="AA273" s="162">
        <v>0</v>
      </c>
      <c r="AB273" s="162">
        <v>0</v>
      </c>
      <c r="AC273" s="162">
        <v>175.63589999999999</v>
      </c>
      <c r="AD273" s="162">
        <v>0</v>
      </c>
    </row>
    <row r="274" spans="1:30" ht="12" customHeight="1" x14ac:dyDescent="0.25">
      <c r="A274" s="128" t="s">
        <v>36</v>
      </c>
      <c r="B274" s="15" t="s">
        <v>37</v>
      </c>
      <c r="C274" s="15" t="s">
        <v>37</v>
      </c>
      <c r="D274" s="155" t="s">
        <v>38</v>
      </c>
      <c r="E274" s="156" t="s">
        <v>271</v>
      </c>
      <c r="F274" s="155" t="s">
        <v>272</v>
      </c>
      <c r="G274" s="155" t="s">
        <v>40</v>
      </c>
      <c r="H274" s="157">
        <v>21101</v>
      </c>
      <c r="I274" s="158" t="s">
        <v>46</v>
      </c>
      <c r="J274" s="17" t="str">
        <f>_xlfn.XLOOKUP(K274,XXI___INV_Catalogo_de_Articulo_!B:B,XXI___INV_Catalogo_de_Articulo_!A:A,"NO ENCONTRADO",FALSE)</f>
        <v>21101001-0295</v>
      </c>
      <c r="K274" s="151" t="s">
        <v>80</v>
      </c>
      <c r="L274" s="8" t="s">
        <v>16491</v>
      </c>
      <c r="M274" s="8" t="s">
        <v>16491</v>
      </c>
      <c r="N274" s="152" t="str">
        <f>_xlfn.XLOOKUP('2026 -1'!J274,XXI___INV_Catalogo_de_Articulo_!A:A,XXI___INV_Catalogo_de_Articulo_!C:C,"NO ENCONTRADO",FALSE)</f>
        <v>CAJA</v>
      </c>
      <c r="O274" s="6">
        <v>96</v>
      </c>
      <c r="P274" s="162">
        <v>52.939458000000002</v>
      </c>
      <c r="Q274" s="154" t="s">
        <v>47</v>
      </c>
      <c r="R274" s="162">
        <f t="shared" si="6"/>
        <v>5082.1879680000002</v>
      </c>
      <c r="S274" s="162">
        <v>0</v>
      </c>
      <c r="T274" s="162">
        <v>1270.546992</v>
      </c>
      <c r="U274" s="162">
        <v>0</v>
      </c>
      <c r="V274" s="162">
        <v>0</v>
      </c>
      <c r="W274" s="162">
        <v>1270.546992</v>
      </c>
      <c r="X274" s="162">
        <v>0</v>
      </c>
      <c r="Y274" s="162">
        <v>0</v>
      </c>
      <c r="Z274" s="162">
        <v>1270.546992</v>
      </c>
      <c r="AA274" s="162">
        <v>0</v>
      </c>
      <c r="AB274" s="162">
        <v>0</v>
      </c>
      <c r="AC274" s="162">
        <v>1270.546992</v>
      </c>
      <c r="AD274" s="162">
        <v>0</v>
      </c>
    </row>
    <row r="275" spans="1:30" ht="12" customHeight="1" x14ac:dyDescent="0.25">
      <c r="A275" s="128" t="s">
        <v>36</v>
      </c>
      <c r="B275" s="15" t="s">
        <v>37</v>
      </c>
      <c r="C275" s="15" t="s">
        <v>37</v>
      </c>
      <c r="D275" s="155" t="s">
        <v>38</v>
      </c>
      <c r="E275" s="156" t="s">
        <v>271</v>
      </c>
      <c r="F275" s="155" t="s">
        <v>272</v>
      </c>
      <c r="G275" s="155" t="s">
        <v>40</v>
      </c>
      <c r="H275" s="157">
        <v>21101</v>
      </c>
      <c r="I275" s="158" t="s">
        <v>46</v>
      </c>
      <c r="J275" s="17" t="str">
        <f>_xlfn.XLOOKUP(K275,XXI___INV_Catalogo_de_Articulo_!B:B,XXI___INV_Catalogo_de_Articulo_!A:A,"NO ENCONTRADO",FALSE)</f>
        <v>21100013-0005</v>
      </c>
      <c r="K275" s="236" t="s">
        <v>16256</v>
      </c>
      <c r="L275" s="8" t="s">
        <v>16491</v>
      </c>
      <c r="M275" s="8" t="s">
        <v>16491</v>
      </c>
      <c r="N275" s="152" t="str">
        <f>_xlfn.XLOOKUP('2026 -1'!J397,XXI___INV_Catalogo_de_Articulo_!A:A,XXI___INV_Catalogo_de_Articulo_!C:C,"NO ENCONTRADO",FALSE)</f>
        <v>Pieza</v>
      </c>
      <c r="O275" s="6">
        <v>48</v>
      </c>
      <c r="P275" s="162">
        <v>36.267000000000003</v>
      </c>
      <c r="Q275" s="154" t="s">
        <v>47</v>
      </c>
      <c r="R275" s="162">
        <f t="shared" si="6"/>
        <v>1740.8160000000003</v>
      </c>
      <c r="S275" s="162">
        <v>0</v>
      </c>
      <c r="T275" s="162">
        <v>435.20400000000006</v>
      </c>
      <c r="U275" s="162">
        <v>0</v>
      </c>
      <c r="V275" s="162">
        <v>0</v>
      </c>
      <c r="W275" s="162">
        <v>435.20400000000006</v>
      </c>
      <c r="X275" s="162">
        <v>0</v>
      </c>
      <c r="Y275" s="162">
        <v>0</v>
      </c>
      <c r="Z275" s="162">
        <v>435.20400000000006</v>
      </c>
      <c r="AA275" s="162">
        <v>0</v>
      </c>
      <c r="AB275" s="162">
        <v>0</v>
      </c>
      <c r="AC275" s="162">
        <v>435.20400000000006</v>
      </c>
      <c r="AD275" s="162">
        <v>0</v>
      </c>
    </row>
    <row r="276" spans="1:30" ht="12" customHeight="1" x14ac:dyDescent="0.25">
      <c r="A276" s="128" t="s">
        <v>36</v>
      </c>
      <c r="B276" s="15" t="s">
        <v>37</v>
      </c>
      <c r="C276" s="15" t="s">
        <v>37</v>
      </c>
      <c r="D276" s="155" t="s">
        <v>38</v>
      </c>
      <c r="E276" s="156" t="s">
        <v>271</v>
      </c>
      <c r="F276" s="155" t="s">
        <v>272</v>
      </c>
      <c r="G276" s="155" t="s">
        <v>40</v>
      </c>
      <c r="H276" s="157">
        <v>21101</v>
      </c>
      <c r="I276" s="158" t="s">
        <v>46</v>
      </c>
      <c r="J276" s="17" t="str">
        <f>_xlfn.XLOOKUP(K276,XXI___INV_Catalogo_de_Articulo_!B:B,XXI___INV_Catalogo_de_Articulo_!A:A,"NO ENCONTRADO",FALSE)</f>
        <v>21100013-0006</v>
      </c>
      <c r="K276" s="236" t="s">
        <v>16257</v>
      </c>
      <c r="L276" s="8" t="s">
        <v>16491</v>
      </c>
      <c r="M276" s="8" t="s">
        <v>16491</v>
      </c>
      <c r="N276" s="152" t="str">
        <f>_xlfn.XLOOKUP('2026 -1'!J398,XXI___INV_Catalogo_de_Articulo_!A:A,XXI___INV_Catalogo_de_Articulo_!C:C,"NO ENCONTRADO",FALSE)</f>
        <v>PAQUETE</v>
      </c>
      <c r="O276" s="6">
        <v>4</v>
      </c>
      <c r="P276" s="162">
        <v>51.146832000000003</v>
      </c>
      <c r="Q276" s="154" t="s">
        <v>47</v>
      </c>
      <c r="R276" s="162">
        <f t="shared" si="6"/>
        <v>204.58732800000001</v>
      </c>
      <c r="S276" s="162">
        <v>0</v>
      </c>
      <c r="T276" s="162">
        <v>51.146832000000003</v>
      </c>
      <c r="U276" s="162">
        <v>0</v>
      </c>
      <c r="V276" s="162">
        <v>0</v>
      </c>
      <c r="W276" s="162">
        <v>51.146832000000003</v>
      </c>
      <c r="X276" s="162">
        <v>0</v>
      </c>
      <c r="Y276" s="162">
        <v>0</v>
      </c>
      <c r="Z276" s="162">
        <v>51.146832000000003</v>
      </c>
      <c r="AA276" s="162">
        <v>0</v>
      </c>
      <c r="AB276" s="162">
        <v>0</v>
      </c>
      <c r="AC276" s="162">
        <v>51.146832000000003</v>
      </c>
      <c r="AD276" s="162">
        <v>0</v>
      </c>
    </row>
    <row r="277" spans="1:30" ht="12" customHeight="1" x14ac:dyDescent="0.25">
      <c r="A277" s="128" t="s">
        <v>36</v>
      </c>
      <c r="B277" s="15" t="s">
        <v>37</v>
      </c>
      <c r="C277" s="15" t="s">
        <v>37</v>
      </c>
      <c r="D277" s="155" t="s">
        <v>38</v>
      </c>
      <c r="E277" s="156" t="s">
        <v>271</v>
      </c>
      <c r="F277" s="155" t="s">
        <v>272</v>
      </c>
      <c r="G277" s="155" t="s">
        <v>40</v>
      </c>
      <c r="H277" s="157">
        <v>21101</v>
      </c>
      <c r="I277" s="158" t="s">
        <v>46</v>
      </c>
      <c r="J277" s="17" t="str">
        <f>_xlfn.XLOOKUP(K277,XXI___INV_Catalogo_de_Articulo_!B:B,XXI___INV_Catalogo_de_Articulo_!A:A,"NO ENCONTRADO",FALSE)</f>
        <v>21100016-0001</v>
      </c>
      <c r="K277" s="151" t="s">
        <v>273</v>
      </c>
      <c r="L277" s="8" t="s">
        <v>16491</v>
      </c>
      <c r="M277" s="8" t="s">
        <v>16491</v>
      </c>
      <c r="N277" s="152" t="str">
        <f>_xlfn.XLOOKUP('2026 -1'!J399,XXI___INV_Catalogo_de_Articulo_!A:A,XXI___INV_Catalogo_de_Articulo_!C:C,"NO ENCONTRADO",FALSE)</f>
        <v>PAQUETE</v>
      </c>
      <c r="O277" s="6">
        <v>20</v>
      </c>
      <c r="P277" s="162">
        <v>33.572879999999998</v>
      </c>
      <c r="Q277" s="154" t="s">
        <v>47</v>
      </c>
      <c r="R277" s="162">
        <f t="shared" si="6"/>
        <v>671.45759999999996</v>
      </c>
      <c r="S277" s="162">
        <v>0</v>
      </c>
      <c r="T277" s="162">
        <v>167.86439999999999</v>
      </c>
      <c r="U277" s="162">
        <v>0</v>
      </c>
      <c r="V277" s="162">
        <v>0</v>
      </c>
      <c r="W277" s="162">
        <v>167.86439999999999</v>
      </c>
      <c r="X277" s="162">
        <v>0</v>
      </c>
      <c r="Y277" s="162">
        <v>0</v>
      </c>
      <c r="Z277" s="162">
        <v>167.86439999999999</v>
      </c>
      <c r="AA277" s="162">
        <v>0</v>
      </c>
      <c r="AB277" s="162">
        <v>0</v>
      </c>
      <c r="AC277" s="162">
        <v>167.86439999999999</v>
      </c>
      <c r="AD277" s="162">
        <v>0</v>
      </c>
    </row>
    <row r="278" spans="1:30" ht="12" customHeight="1" x14ac:dyDescent="0.25">
      <c r="A278" s="128" t="s">
        <v>36</v>
      </c>
      <c r="B278" s="15" t="s">
        <v>37</v>
      </c>
      <c r="C278" s="15" t="s">
        <v>37</v>
      </c>
      <c r="D278" s="155" t="s">
        <v>38</v>
      </c>
      <c r="E278" s="156" t="s">
        <v>271</v>
      </c>
      <c r="F278" s="155" t="s">
        <v>272</v>
      </c>
      <c r="G278" s="155" t="s">
        <v>40</v>
      </c>
      <c r="H278" s="157">
        <v>21101</v>
      </c>
      <c r="I278" s="158" t="s">
        <v>46</v>
      </c>
      <c r="J278" s="17" t="str">
        <f>_xlfn.XLOOKUP(K278,XXI___INV_Catalogo_de_Articulo_!B:B,XXI___INV_Catalogo_de_Articulo_!A:A,"NO ENCONTRADO",FALSE)</f>
        <v>21100017-0003</v>
      </c>
      <c r="K278" s="151" t="s">
        <v>49</v>
      </c>
      <c r="L278" s="8" t="s">
        <v>16491</v>
      </c>
      <c r="M278" s="8" t="s">
        <v>16491</v>
      </c>
      <c r="N278" s="152" t="str">
        <f>_xlfn.XLOOKUP('2026 -1'!J400,XXI___INV_Catalogo_de_Articulo_!A:A,XXI___INV_Catalogo_de_Articulo_!C:C,"NO ENCONTRADO",FALSE)</f>
        <v>Pieza</v>
      </c>
      <c r="O278" s="6">
        <v>23</v>
      </c>
      <c r="P278" s="162">
        <v>132.612876</v>
      </c>
      <c r="Q278" s="154" t="s">
        <v>47</v>
      </c>
      <c r="R278" s="162">
        <f t="shared" si="6"/>
        <v>3050.0961479999996</v>
      </c>
      <c r="S278" s="162">
        <v>0</v>
      </c>
      <c r="T278" s="162">
        <v>795.67725599999994</v>
      </c>
      <c r="U278" s="162">
        <v>0</v>
      </c>
      <c r="V278" s="162">
        <v>0</v>
      </c>
      <c r="W278" s="162">
        <v>795.67725599999994</v>
      </c>
      <c r="X278" s="162">
        <v>0</v>
      </c>
      <c r="Y278" s="162">
        <v>0</v>
      </c>
      <c r="Z278" s="162">
        <v>795.67725599999994</v>
      </c>
      <c r="AA278" s="162">
        <v>0</v>
      </c>
      <c r="AB278" s="162">
        <v>0</v>
      </c>
      <c r="AC278" s="162">
        <v>663.06438000000003</v>
      </c>
      <c r="AD278" s="162">
        <v>0</v>
      </c>
    </row>
    <row r="279" spans="1:30" ht="12" customHeight="1" x14ac:dyDescent="0.25">
      <c r="A279" s="128" t="s">
        <v>36</v>
      </c>
      <c r="B279" s="15" t="s">
        <v>37</v>
      </c>
      <c r="C279" s="15" t="s">
        <v>37</v>
      </c>
      <c r="D279" s="155" t="s">
        <v>38</v>
      </c>
      <c r="E279" s="156" t="s">
        <v>271</v>
      </c>
      <c r="F279" s="155" t="s">
        <v>272</v>
      </c>
      <c r="G279" s="155" t="s">
        <v>40</v>
      </c>
      <c r="H279" s="157">
        <v>21101</v>
      </c>
      <c r="I279" s="158" t="s">
        <v>46</v>
      </c>
      <c r="J279" s="17" t="str">
        <f>_xlfn.XLOOKUP(K279,XXI___INV_Catalogo_de_Articulo_!B:B,XXI___INV_Catalogo_de_Articulo_!A:A,"NO ENCONTRADO",FALSE)</f>
        <v>21100022-0014</v>
      </c>
      <c r="K279" s="151" t="s">
        <v>50</v>
      </c>
      <c r="L279" s="8" t="s">
        <v>16491</v>
      </c>
      <c r="M279" s="8" t="s">
        <v>16491</v>
      </c>
      <c r="N279" s="152" t="str">
        <f>_xlfn.XLOOKUP('2026 -1'!J401,XXI___INV_Catalogo_de_Articulo_!A:A,XXI___INV_Catalogo_de_Articulo_!C:C,"NO ENCONTRADO",FALSE)</f>
        <v>PAQUETE</v>
      </c>
      <c r="O279" s="6">
        <v>13</v>
      </c>
      <c r="P279" s="162">
        <v>103.82724</v>
      </c>
      <c r="Q279" s="154" t="s">
        <v>47</v>
      </c>
      <c r="R279" s="162">
        <f t="shared" si="6"/>
        <v>1349.7541199999998</v>
      </c>
      <c r="S279" s="162">
        <v>0</v>
      </c>
      <c r="T279" s="162">
        <v>415.30896000000001</v>
      </c>
      <c r="U279" s="162">
        <v>0</v>
      </c>
      <c r="V279" s="162">
        <v>0</v>
      </c>
      <c r="W279" s="162">
        <v>415.30896000000001</v>
      </c>
      <c r="X279" s="162">
        <v>0</v>
      </c>
      <c r="Y279" s="162">
        <v>0</v>
      </c>
      <c r="Z279" s="162">
        <v>311.48172</v>
      </c>
      <c r="AA279" s="162">
        <v>0</v>
      </c>
      <c r="AB279" s="162">
        <v>0</v>
      </c>
      <c r="AC279" s="162">
        <v>207.65448000000001</v>
      </c>
      <c r="AD279" s="162">
        <v>0</v>
      </c>
    </row>
    <row r="280" spans="1:30" ht="12" customHeight="1" x14ac:dyDescent="0.25">
      <c r="A280" s="128" t="s">
        <v>36</v>
      </c>
      <c r="B280" s="15" t="s">
        <v>37</v>
      </c>
      <c r="C280" s="15" t="s">
        <v>37</v>
      </c>
      <c r="D280" s="155" t="s">
        <v>38</v>
      </c>
      <c r="E280" s="156" t="s">
        <v>271</v>
      </c>
      <c r="F280" s="155" t="s">
        <v>272</v>
      </c>
      <c r="G280" s="155" t="s">
        <v>40</v>
      </c>
      <c r="H280" s="157">
        <v>21101</v>
      </c>
      <c r="I280" s="158" t="s">
        <v>46</v>
      </c>
      <c r="J280" s="17" t="str">
        <f>_xlfn.XLOOKUP(K280,XXI___INV_Catalogo_de_Articulo_!B:B,XXI___INV_Catalogo_de_Articulo_!A:A,"NO ENCONTRADO",FALSE)</f>
        <v>21100022-0019</v>
      </c>
      <c r="K280" s="151" t="s">
        <v>51</v>
      </c>
      <c r="L280" s="8" t="s">
        <v>16491</v>
      </c>
      <c r="M280" s="8" t="s">
        <v>16491</v>
      </c>
      <c r="N280" s="152" t="str">
        <f>_xlfn.XLOOKUP('2026 -1'!J402,XXI___INV_Catalogo_de_Articulo_!A:A,XXI___INV_Catalogo_de_Articulo_!C:C,"NO ENCONTRADO",FALSE)</f>
        <v>Pieza</v>
      </c>
      <c r="O280" s="6">
        <v>11</v>
      </c>
      <c r="P280" s="162">
        <v>72.710154000000003</v>
      </c>
      <c r="Q280" s="154" t="s">
        <v>47</v>
      </c>
      <c r="R280" s="162">
        <f t="shared" si="6"/>
        <v>799.81169399999999</v>
      </c>
      <c r="S280" s="162">
        <v>0</v>
      </c>
      <c r="T280" s="162">
        <v>290.84061600000001</v>
      </c>
      <c r="U280" s="162">
        <v>0</v>
      </c>
      <c r="V280" s="162">
        <v>0</v>
      </c>
      <c r="W280" s="162">
        <v>218.13046200000002</v>
      </c>
      <c r="X280" s="162">
        <v>0</v>
      </c>
      <c r="Y280" s="162">
        <v>0</v>
      </c>
      <c r="Z280" s="162">
        <v>145.42030800000001</v>
      </c>
      <c r="AA280" s="162">
        <v>0</v>
      </c>
      <c r="AB280" s="162">
        <v>0</v>
      </c>
      <c r="AC280" s="162">
        <v>145.42030800000001</v>
      </c>
      <c r="AD280" s="162">
        <v>0</v>
      </c>
    </row>
    <row r="281" spans="1:30" ht="12" customHeight="1" x14ac:dyDescent="0.25">
      <c r="A281" s="128" t="s">
        <v>36</v>
      </c>
      <c r="B281" s="15" t="s">
        <v>37</v>
      </c>
      <c r="C281" s="15" t="s">
        <v>37</v>
      </c>
      <c r="D281" s="155" t="s">
        <v>38</v>
      </c>
      <c r="E281" s="156" t="s">
        <v>271</v>
      </c>
      <c r="F281" s="155" t="s">
        <v>272</v>
      </c>
      <c r="G281" s="155" t="s">
        <v>40</v>
      </c>
      <c r="H281" s="157">
        <v>21101</v>
      </c>
      <c r="I281" s="158" t="s">
        <v>46</v>
      </c>
      <c r="J281" s="17" t="str">
        <f>_xlfn.XLOOKUP(K281,XXI___INV_Catalogo_de_Articulo_!B:B,XXI___INV_Catalogo_de_Articulo_!A:A,"NO ENCONTRADO",FALSE)</f>
        <v>21100053-0003</v>
      </c>
      <c r="K281" s="151" t="s">
        <v>16276</v>
      </c>
      <c r="L281" s="8" t="s">
        <v>16491</v>
      </c>
      <c r="M281" s="8" t="s">
        <v>16491</v>
      </c>
      <c r="N281" s="152" t="str">
        <f>_xlfn.XLOOKUP('2026 -1'!J403,XXI___INV_Catalogo_de_Articulo_!A:A,XXI___INV_Catalogo_de_Articulo_!C:C,"NO ENCONTRADO",FALSE)</f>
        <v>BLOC</v>
      </c>
      <c r="O281" s="6">
        <v>36</v>
      </c>
      <c r="P281" s="162">
        <v>28.143191999999999</v>
      </c>
      <c r="Q281" s="154" t="s">
        <v>47</v>
      </c>
      <c r="R281" s="162">
        <f t="shared" si="6"/>
        <v>1013.154912</v>
      </c>
      <c r="S281" s="162">
        <v>0</v>
      </c>
      <c r="T281" s="162">
        <v>337.71830399999999</v>
      </c>
      <c r="U281" s="162">
        <v>0</v>
      </c>
      <c r="V281" s="162">
        <v>0</v>
      </c>
      <c r="W281" s="162">
        <v>168.85915199999999</v>
      </c>
      <c r="X281" s="162">
        <v>0</v>
      </c>
      <c r="Y281" s="162">
        <v>0</v>
      </c>
      <c r="Z281" s="162">
        <v>337.71830399999999</v>
      </c>
      <c r="AA281" s="162">
        <v>0</v>
      </c>
      <c r="AB281" s="162">
        <v>0</v>
      </c>
      <c r="AC281" s="162">
        <v>168.85915199999999</v>
      </c>
      <c r="AD281" s="162">
        <v>0</v>
      </c>
    </row>
    <row r="282" spans="1:30" ht="12" customHeight="1" x14ac:dyDescent="0.25">
      <c r="A282" s="128" t="s">
        <v>36</v>
      </c>
      <c r="B282" s="15" t="s">
        <v>37</v>
      </c>
      <c r="C282" s="15" t="s">
        <v>37</v>
      </c>
      <c r="D282" s="155" t="s">
        <v>38</v>
      </c>
      <c r="E282" s="156" t="s">
        <v>271</v>
      </c>
      <c r="F282" s="155" t="s">
        <v>272</v>
      </c>
      <c r="G282" s="155" t="s">
        <v>40</v>
      </c>
      <c r="H282" s="157">
        <v>21101</v>
      </c>
      <c r="I282" s="158" t="s">
        <v>46</v>
      </c>
      <c r="J282" s="17" t="str">
        <f>_xlfn.XLOOKUP(K282,XXI___INV_Catalogo_de_Articulo_!B:B,XXI___INV_Catalogo_de_Articulo_!A:A,"NO ENCONTRADO",FALSE)</f>
        <v>21101001-0173</v>
      </c>
      <c r="K282" s="151" t="s">
        <v>274</v>
      </c>
      <c r="L282" s="8" t="s">
        <v>16491</v>
      </c>
      <c r="M282" s="8" t="s">
        <v>16491</v>
      </c>
      <c r="N282" s="152" t="str">
        <f>_xlfn.XLOOKUP('2026 -1'!J404,XXI___INV_Catalogo_de_Articulo_!A:A,XXI___INV_Catalogo_de_Articulo_!C:C,"NO ENCONTRADO",FALSE)</f>
        <v>BLOC</v>
      </c>
      <c r="O282" s="6">
        <v>6</v>
      </c>
      <c r="P282" s="162">
        <v>201.05388600000001</v>
      </c>
      <c r="Q282" s="154" t="s">
        <v>47</v>
      </c>
      <c r="R282" s="162">
        <f t="shared" si="6"/>
        <v>1206.323316</v>
      </c>
      <c r="S282" s="162">
        <v>0</v>
      </c>
      <c r="T282" s="162">
        <v>402.10777200000001</v>
      </c>
      <c r="U282" s="162">
        <v>0</v>
      </c>
      <c r="V282" s="162">
        <v>0</v>
      </c>
      <c r="W282" s="162">
        <v>402.10777200000001</v>
      </c>
      <c r="X282" s="162">
        <v>0</v>
      </c>
      <c r="Y282" s="162">
        <v>0</v>
      </c>
      <c r="Z282" s="162">
        <v>201.05388600000001</v>
      </c>
      <c r="AA282" s="162">
        <v>0</v>
      </c>
      <c r="AB282" s="162">
        <v>0</v>
      </c>
      <c r="AC282" s="162">
        <v>201.05388600000001</v>
      </c>
      <c r="AD282" s="162">
        <v>0</v>
      </c>
    </row>
    <row r="283" spans="1:30" ht="12" customHeight="1" x14ac:dyDescent="0.25">
      <c r="A283" s="128" t="s">
        <v>36</v>
      </c>
      <c r="B283" s="15" t="s">
        <v>37</v>
      </c>
      <c r="C283" s="15" t="s">
        <v>37</v>
      </c>
      <c r="D283" s="155" t="s">
        <v>38</v>
      </c>
      <c r="E283" s="156" t="s">
        <v>271</v>
      </c>
      <c r="F283" s="155" t="s">
        <v>272</v>
      </c>
      <c r="G283" s="155" t="s">
        <v>40</v>
      </c>
      <c r="H283" s="157">
        <v>21101</v>
      </c>
      <c r="I283" s="158" t="s">
        <v>46</v>
      </c>
      <c r="J283" s="17" t="str">
        <f>_xlfn.XLOOKUP(K283,XXI___INV_Catalogo_de_Articulo_!B:B,XXI___INV_Catalogo_de_Articulo_!A:A,"NO ENCONTRADO",FALSE)</f>
        <v>21100032-0002</v>
      </c>
      <c r="K283" s="151" t="s">
        <v>53</v>
      </c>
      <c r="L283" s="8" t="s">
        <v>16491</v>
      </c>
      <c r="M283" s="8" t="s">
        <v>16491</v>
      </c>
      <c r="N283" s="152" t="str">
        <f>_xlfn.XLOOKUP('2026 -1'!J405,XXI___INV_Catalogo_de_Articulo_!A:A,XXI___INV_Catalogo_de_Articulo_!C:C,"NO ENCONTRADO",FALSE)</f>
        <v>BLOC</v>
      </c>
      <c r="O283" s="6">
        <v>8</v>
      </c>
      <c r="P283" s="162">
        <v>36.816186000000002</v>
      </c>
      <c r="Q283" s="154" t="s">
        <v>47</v>
      </c>
      <c r="R283" s="162">
        <f t="shared" si="6"/>
        <v>294.52948800000001</v>
      </c>
      <c r="S283" s="162">
        <v>0</v>
      </c>
      <c r="T283" s="162">
        <v>73.632372000000004</v>
      </c>
      <c r="U283" s="162">
        <v>0</v>
      </c>
      <c r="V283" s="162">
        <v>0</v>
      </c>
      <c r="W283" s="162">
        <v>73.632372000000004</v>
      </c>
      <c r="X283" s="162">
        <v>0</v>
      </c>
      <c r="Y283" s="162">
        <v>0</v>
      </c>
      <c r="Z283" s="162">
        <v>73.632372000000004</v>
      </c>
      <c r="AA283" s="162">
        <v>0</v>
      </c>
      <c r="AB283" s="162">
        <v>0</v>
      </c>
      <c r="AC283" s="162">
        <v>73.632372000000004</v>
      </c>
      <c r="AD283" s="162">
        <v>0</v>
      </c>
    </row>
    <row r="284" spans="1:30" ht="12" customHeight="1" x14ac:dyDescent="0.25">
      <c r="A284" s="128" t="s">
        <v>36</v>
      </c>
      <c r="B284" s="15" t="s">
        <v>37</v>
      </c>
      <c r="C284" s="15" t="s">
        <v>37</v>
      </c>
      <c r="D284" s="155" t="s">
        <v>38</v>
      </c>
      <c r="E284" s="156" t="s">
        <v>271</v>
      </c>
      <c r="F284" s="155" t="s">
        <v>272</v>
      </c>
      <c r="G284" s="155" t="s">
        <v>40</v>
      </c>
      <c r="H284" s="157">
        <v>21101</v>
      </c>
      <c r="I284" s="158" t="s">
        <v>46</v>
      </c>
      <c r="J284" s="17" t="str">
        <f>_xlfn.XLOOKUP(K284,XXI___INV_Catalogo_de_Articulo_!B:B,XXI___INV_Catalogo_de_Articulo_!A:A,"NO ENCONTRADO",FALSE)</f>
        <v>21100044-0002</v>
      </c>
      <c r="K284" s="151" t="s">
        <v>195</v>
      </c>
      <c r="L284" s="8" t="s">
        <v>16491</v>
      </c>
      <c r="M284" s="8" t="s">
        <v>16491</v>
      </c>
      <c r="N284" s="152" t="str">
        <f>_xlfn.XLOOKUP('2026 -1'!J406,XXI___INV_Catalogo_de_Articulo_!A:A,XXI___INV_Catalogo_de_Articulo_!C:C,"NO ENCONTRADO",FALSE)</f>
        <v>BLOC</v>
      </c>
      <c r="O284" s="6">
        <v>10</v>
      </c>
      <c r="P284" s="162">
        <v>162.22747200000001</v>
      </c>
      <c r="Q284" s="154" t="s">
        <v>47</v>
      </c>
      <c r="R284" s="162">
        <f t="shared" si="6"/>
        <v>1622.2747199999999</v>
      </c>
      <c r="S284" s="162">
        <v>0</v>
      </c>
      <c r="T284" s="162">
        <v>486.68241599999999</v>
      </c>
      <c r="U284" s="162">
        <v>0</v>
      </c>
      <c r="V284" s="162">
        <v>0</v>
      </c>
      <c r="W284" s="162">
        <v>324.45494400000001</v>
      </c>
      <c r="X284" s="162">
        <v>0</v>
      </c>
      <c r="Y284" s="162">
        <v>0</v>
      </c>
      <c r="Z284" s="162">
        <v>486.68241599999999</v>
      </c>
      <c r="AA284" s="162">
        <v>0</v>
      </c>
      <c r="AB284" s="162">
        <v>0</v>
      </c>
      <c r="AC284" s="162">
        <v>324.45494400000001</v>
      </c>
      <c r="AD284" s="162">
        <v>0</v>
      </c>
    </row>
    <row r="285" spans="1:30" ht="12" customHeight="1" x14ac:dyDescent="0.25">
      <c r="A285" s="128" t="s">
        <v>36</v>
      </c>
      <c r="B285" s="15" t="s">
        <v>37</v>
      </c>
      <c r="C285" s="15" t="s">
        <v>37</v>
      </c>
      <c r="D285" s="155" t="s">
        <v>38</v>
      </c>
      <c r="E285" s="156" t="s">
        <v>271</v>
      </c>
      <c r="F285" s="155" t="s">
        <v>272</v>
      </c>
      <c r="G285" s="155" t="s">
        <v>40</v>
      </c>
      <c r="H285" s="157">
        <v>21101</v>
      </c>
      <c r="I285" s="158" t="s">
        <v>46</v>
      </c>
      <c r="J285" s="17" t="str">
        <f>_xlfn.XLOOKUP(K285,XXI___INV_Catalogo_de_Articulo_!B:B,XXI___INV_Catalogo_de_Articulo_!A:A,"NO ENCONTRADO",FALSE)</f>
        <v>21100033-0007</v>
      </c>
      <c r="K285" s="151" t="s">
        <v>55</v>
      </c>
      <c r="L285" s="8" t="s">
        <v>16491</v>
      </c>
      <c r="M285" s="8" t="s">
        <v>16491</v>
      </c>
      <c r="N285" s="152" t="str">
        <f>_xlfn.XLOOKUP('2026 -1'!J407,XXI___INV_Catalogo_de_Articulo_!A:A,XXI___INV_Catalogo_de_Articulo_!C:C,"NO ENCONTRADO",FALSE)</f>
        <v>Pieza</v>
      </c>
      <c r="O285" s="6">
        <v>32</v>
      </c>
      <c r="P285" s="162">
        <v>23.718617999999999</v>
      </c>
      <c r="Q285" s="154" t="s">
        <v>47</v>
      </c>
      <c r="R285" s="162">
        <f t="shared" si="6"/>
        <v>758.99577599999998</v>
      </c>
      <c r="S285" s="162">
        <v>0</v>
      </c>
      <c r="T285" s="162">
        <v>237.18617999999998</v>
      </c>
      <c r="U285" s="162">
        <v>0</v>
      </c>
      <c r="V285" s="162">
        <v>0</v>
      </c>
      <c r="W285" s="162">
        <v>142.31170800000001</v>
      </c>
      <c r="X285" s="162">
        <v>0</v>
      </c>
      <c r="Y285" s="162">
        <v>0</v>
      </c>
      <c r="Z285" s="162">
        <v>237.18617999999998</v>
      </c>
      <c r="AA285" s="162">
        <v>0</v>
      </c>
      <c r="AB285" s="162">
        <v>0</v>
      </c>
      <c r="AC285" s="162">
        <v>142.31170800000001</v>
      </c>
      <c r="AD285" s="162">
        <v>0</v>
      </c>
    </row>
    <row r="286" spans="1:30" ht="12" customHeight="1" x14ac:dyDescent="0.25">
      <c r="A286" s="128" t="s">
        <v>36</v>
      </c>
      <c r="B286" s="15" t="s">
        <v>37</v>
      </c>
      <c r="C286" s="15" t="s">
        <v>37</v>
      </c>
      <c r="D286" s="155" t="s">
        <v>38</v>
      </c>
      <c r="E286" s="156" t="s">
        <v>271</v>
      </c>
      <c r="F286" s="155" t="s">
        <v>272</v>
      </c>
      <c r="G286" s="155" t="s">
        <v>40</v>
      </c>
      <c r="H286" s="157">
        <v>21101</v>
      </c>
      <c r="I286" s="158" t="s">
        <v>46</v>
      </c>
      <c r="J286" s="17" t="str">
        <f>_xlfn.XLOOKUP(K286,XXI___INV_Catalogo_de_Articulo_!B:B,XXI___INV_Catalogo_de_Articulo_!A:A,"NO ENCONTRADO",FALSE)</f>
        <v>21101001-0009</v>
      </c>
      <c r="K286" s="151" t="s">
        <v>177</v>
      </c>
      <c r="L286" s="8" t="s">
        <v>16491</v>
      </c>
      <c r="M286" s="8" t="s">
        <v>16491</v>
      </c>
      <c r="N286" s="152" t="str">
        <f>_xlfn.XLOOKUP('2026 -1'!J408,XXI___INV_Catalogo_de_Articulo_!A:A,XXI___INV_Catalogo_de_Articulo_!C:C,"NO ENCONTRADO",FALSE)</f>
        <v>Pieza</v>
      </c>
      <c r="O286" s="6">
        <v>96</v>
      </c>
      <c r="P286" s="162">
        <v>22.672055999999998</v>
      </c>
      <c r="Q286" s="154" t="s">
        <v>47</v>
      </c>
      <c r="R286" s="162">
        <f t="shared" si="6"/>
        <v>2176.5173759999998</v>
      </c>
      <c r="S286" s="162">
        <v>0</v>
      </c>
      <c r="T286" s="162">
        <v>544.12934399999995</v>
      </c>
      <c r="U286" s="162">
        <v>0</v>
      </c>
      <c r="V286" s="162">
        <v>0</v>
      </c>
      <c r="W286" s="162">
        <v>544.12934399999995</v>
      </c>
      <c r="X286" s="162">
        <v>0</v>
      </c>
      <c r="Y286" s="162">
        <v>0</v>
      </c>
      <c r="Z286" s="162">
        <v>544.12934399999995</v>
      </c>
      <c r="AA286" s="162">
        <v>0</v>
      </c>
      <c r="AB286" s="162">
        <v>0</v>
      </c>
      <c r="AC286" s="162">
        <v>544.12934399999995</v>
      </c>
      <c r="AD286" s="162">
        <v>0</v>
      </c>
    </row>
    <row r="287" spans="1:30" ht="12" customHeight="1" x14ac:dyDescent="0.25">
      <c r="A287" s="128" t="s">
        <v>36</v>
      </c>
      <c r="B287" s="15" t="s">
        <v>37</v>
      </c>
      <c r="C287" s="15" t="s">
        <v>37</v>
      </c>
      <c r="D287" s="155" t="s">
        <v>38</v>
      </c>
      <c r="E287" s="156" t="s">
        <v>271</v>
      </c>
      <c r="F287" s="155" t="s">
        <v>272</v>
      </c>
      <c r="G287" s="155" t="s">
        <v>40</v>
      </c>
      <c r="H287" s="157">
        <v>21101</v>
      </c>
      <c r="I287" s="158" t="s">
        <v>46</v>
      </c>
      <c r="J287" s="17" t="str">
        <f>_xlfn.XLOOKUP(K287,XXI___INV_Catalogo_de_Articulo_!B:B,XXI___INV_Catalogo_de_Articulo_!A:A,"NO ENCONTRADO",FALSE)</f>
        <v>21100036-0001</v>
      </c>
      <c r="K287" s="151" t="s">
        <v>16273</v>
      </c>
      <c r="L287" s="8" t="s">
        <v>16491</v>
      </c>
      <c r="M287" s="8" t="s">
        <v>16491</v>
      </c>
      <c r="N287" s="152" t="str">
        <f>_xlfn.XLOOKUP('2026 -1'!J409,XXI___INV_Catalogo_de_Articulo_!A:A,XXI___INV_Catalogo_de_Articulo_!C:C,"NO ENCONTRADO",FALSE)</f>
        <v>Pieza</v>
      </c>
      <c r="O287" s="6">
        <v>220</v>
      </c>
      <c r="P287" s="162">
        <v>7.5124500000000003</v>
      </c>
      <c r="Q287" s="154" t="s">
        <v>47</v>
      </c>
      <c r="R287" s="162">
        <f t="shared" si="6"/>
        <v>1652.739</v>
      </c>
      <c r="S287" s="162">
        <v>0</v>
      </c>
      <c r="T287" s="162">
        <v>450.74700000000001</v>
      </c>
      <c r="U287" s="162">
        <v>0</v>
      </c>
      <c r="V287" s="162">
        <v>0</v>
      </c>
      <c r="W287" s="162">
        <v>375.6225</v>
      </c>
      <c r="X287" s="162">
        <v>0</v>
      </c>
      <c r="Y287" s="162">
        <v>0</v>
      </c>
      <c r="Z287" s="162">
        <v>450.74700000000001</v>
      </c>
      <c r="AA287" s="162">
        <v>0</v>
      </c>
      <c r="AB287" s="162">
        <v>0</v>
      </c>
      <c r="AC287" s="162">
        <v>375.6225</v>
      </c>
      <c r="AD287" s="162">
        <v>0</v>
      </c>
    </row>
    <row r="288" spans="1:30" ht="12" customHeight="1" x14ac:dyDescent="0.25">
      <c r="A288" s="128" t="s">
        <v>36</v>
      </c>
      <c r="B288" s="15" t="s">
        <v>37</v>
      </c>
      <c r="C288" s="15" t="s">
        <v>37</v>
      </c>
      <c r="D288" s="155" t="s">
        <v>38</v>
      </c>
      <c r="E288" s="156" t="s">
        <v>271</v>
      </c>
      <c r="F288" s="155" t="s">
        <v>272</v>
      </c>
      <c r="G288" s="155" t="s">
        <v>40</v>
      </c>
      <c r="H288" s="157">
        <v>21101</v>
      </c>
      <c r="I288" s="158" t="s">
        <v>46</v>
      </c>
      <c r="J288" s="17" t="str">
        <f>_xlfn.XLOOKUP(K288,XXI___INV_Catalogo_de_Articulo_!B:B,XXI___INV_Catalogo_de_Articulo_!A:A,"NO ENCONTRADO",FALSE)</f>
        <v>21100036-0002</v>
      </c>
      <c r="K288" s="151" t="s">
        <v>16270</v>
      </c>
      <c r="L288" s="8" t="s">
        <v>16491</v>
      </c>
      <c r="M288" s="8" t="s">
        <v>16491</v>
      </c>
      <c r="N288" s="152" t="str">
        <f>_xlfn.XLOOKUP('2026 -1'!J288,XXI___INV_Catalogo_de_Articulo_!A:A,XXI___INV_Catalogo_de_Articulo_!C:C,"NO ENCONTRADO",FALSE)</f>
        <v>CAJA</v>
      </c>
      <c r="O288" s="6">
        <v>122</v>
      </c>
      <c r="P288" s="162">
        <v>14.5068</v>
      </c>
      <c r="Q288" s="154" t="s">
        <v>47</v>
      </c>
      <c r="R288" s="162">
        <f t="shared" si="6"/>
        <v>1769.8296</v>
      </c>
      <c r="S288" s="162">
        <v>0</v>
      </c>
      <c r="T288" s="162">
        <v>725.34</v>
      </c>
      <c r="U288" s="162">
        <v>0</v>
      </c>
      <c r="V288" s="162">
        <v>0</v>
      </c>
      <c r="W288" s="162">
        <v>348.16320000000002</v>
      </c>
      <c r="X288" s="162">
        <v>0</v>
      </c>
      <c r="Y288" s="162">
        <v>0</v>
      </c>
      <c r="Z288" s="162">
        <v>348.16320000000002</v>
      </c>
      <c r="AA288" s="162">
        <v>0</v>
      </c>
      <c r="AB288" s="162">
        <v>0</v>
      </c>
      <c r="AC288" s="162">
        <v>348.16320000000002</v>
      </c>
      <c r="AD288" s="162">
        <v>0</v>
      </c>
    </row>
    <row r="289" spans="1:30" ht="12" customHeight="1" x14ac:dyDescent="0.25">
      <c r="A289" s="128" t="s">
        <v>36</v>
      </c>
      <c r="B289" s="15" t="s">
        <v>37</v>
      </c>
      <c r="C289" s="15" t="s">
        <v>37</v>
      </c>
      <c r="D289" s="155" t="s">
        <v>38</v>
      </c>
      <c r="E289" s="160" t="s">
        <v>271</v>
      </c>
      <c r="F289" s="155" t="s">
        <v>272</v>
      </c>
      <c r="G289" s="155" t="s">
        <v>40</v>
      </c>
      <c r="H289" s="157">
        <v>21101</v>
      </c>
      <c r="I289" s="158" t="s">
        <v>46</v>
      </c>
      <c r="J289" s="17" t="str">
        <f>_xlfn.XLOOKUP(K289,XXI___INV_Catalogo_de_Articulo_!B:B,XXI___INV_Catalogo_de_Articulo_!A:A,"NO ENCONTRADO",FALSE)</f>
        <v>21100039-0003</v>
      </c>
      <c r="K289" s="151" t="s">
        <v>57</v>
      </c>
      <c r="L289" s="8" t="s">
        <v>16491</v>
      </c>
      <c r="M289" s="8" t="s">
        <v>16491</v>
      </c>
      <c r="N289" s="152" t="str">
        <f>_xlfn.XLOOKUP('2026 -1'!J411,XXI___INV_Catalogo_de_Articulo_!A:A,XXI___INV_Catalogo_de_Articulo_!C:C,"NO ENCONTRADO",FALSE)</f>
        <v>CAJA</v>
      </c>
      <c r="O289" s="6">
        <v>48</v>
      </c>
      <c r="P289" s="162">
        <v>17.905536000000001</v>
      </c>
      <c r="Q289" s="154" t="s">
        <v>47</v>
      </c>
      <c r="R289" s="162">
        <f t="shared" si="6"/>
        <v>859.46572800000013</v>
      </c>
      <c r="S289" s="162">
        <v>0</v>
      </c>
      <c r="T289" s="162">
        <v>214.86643200000003</v>
      </c>
      <c r="U289" s="162">
        <v>0</v>
      </c>
      <c r="V289" s="162">
        <v>0</v>
      </c>
      <c r="W289" s="162">
        <v>214.86643200000003</v>
      </c>
      <c r="X289" s="162">
        <v>0</v>
      </c>
      <c r="Y289" s="162">
        <v>0</v>
      </c>
      <c r="Z289" s="162">
        <v>214.86643200000003</v>
      </c>
      <c r="AA289" s="162">
        <v>0</v>
      </c>
      <c r="AB289" s="162">
        <v>0</v>
      </c>
      <c r="AC289" s="162">
        <v>214.86643200000003</v>
      </c>
      <c r="AD289" s="162">
        <v>0</v>
      </c>
    </row>
    <row r="290" spans="1:30" ht="12" customHeight="1" x14ac:dyDescent="0.25">
      <c r="A290" s="128" t="s">
        <v>36</v>
      </c>
      <c r="B290" s="15" t="s">
        <v>37</v>
      </c>
      <c r="C290" s="15" t="s">
        <v>37</v>
      </c>
      <c r="D290" s="155" t="s">
        <v>38</v>
      </c>
      <c r="E290" s="156" t="s">
        <v>271</v>
      </c>
      <c r="F290" s="160" t="s">
        <v>272</v>
      </c>
      <c r="G290" s="155" t="s">
        <v>40</v>
      </c>
      <c r="H290" s="157">
        <v>21101</v>
      </c>
      <c r="I290" s="158" t="s">
        <v>46</v>
      </c>
      <c r="J290" s="17" t="str">
        <f>_xlfn.XLOOKUP(K290,XXI___INV_Catalogo_de_Articulo_!B:B,XXI___INV_Catalogo_de_Articulo_!A:A,"NO ENCONTRADO",FALSE)</f>
        <v>21100040-0005</v>
      </c>
      <c r="K290" s="151" t="s">
        <v>16268</v>
      </c>
      <c r="L290" s="8" t="s">
        <v>16491</v>
      </c>
      <c r="M290" s="8" t="s">
        <v>16491</v>
      </c>
      <c r="N290" s="152" t="str">
        <f>_xlfn.XLOOKUP('2026 -1'!J290,XXI___INV_Catalogo_de_Articulo_!A:A,XXI___INV_Catalogo_de_Articulo_!C:C,"NO ENCONTRADO",FALSE)</f>
        <v>Pieza</v>
      </c>
      <c r="O290" s="6">
        <v>24</v>
      </c>
      <c r="P290" s="162">
        <v>36.671118</v>
      </c>
      <c r="Q290" s="154" t="s">
        <v>47</v>
      </c>
      <c r="R290" s="162">
        <f t="shared" si="6"/>
        <v>880.10683199999994</v>
      </c>
      <c r="S290" s="162">
        <v>0</v>
      </c>
      <c r="T290" s="162">
        <v>220.02670799999999</v>
      </c>
      <c r="U290" s="162">
        <v>0</v>
      </c>
      <c r="V290" s="162">
        <v>0</v>
      </c>
      <c r="W290" s="162">
        <v>220.02670799999999</v>
      </c>
      <c r="X290" s="162">
        <v>0</v>
      </c>
      <c r="Y290" s="162">
        <v>0</v>
      </c>
      <c r="Z290" s="162">
        <v>220.02670799999999</v>
      </c>
      <c r="AA290" s="162">
        <v>0</v>
      </c>
      <c r="AB290" s="162">
        <v>0</v>
      </c>
      <c r="AC290" s="162">
        <v>220.02670799999999</v>
      </c>
      <c r="AD290" s="162">
        <v>0</v>
      </c>
    </row>
    <row r="291" spans="1:30" ht="12" customHeight="1" x14ac:dyDescent="0.25">
      <c r="A291" s="128" t="s">
        <v>36</v>
      </c>
      <c r="B291" s="15" t="s">
        <v>37</v>
      </c>
      <c r="C291" s="15" t="s">
        <v>37</v>
      </c>
      <c r="D291" s="155" t="s">
        <v>38</v>
      </c>
      <c r="E291" s="156" t="s">
        <v>271</v>
      </c>
      <c r="F291" s="160" t="s">
        <v>272</v>
      </c>
      <c r="G291" s="155" t="s">
        <v>40</v>
      </c>
      <c r="H291" s="157">
        <v>21101</v>
      </c>
      <c r="I291" s="158" t="s">
        <v>46</v>
      </c>
      <c r="J291" s="17" t="str">
        <f>_xlfn.XLOOKUP(K291,XXI___INV_Catalogo_de_Articulo_!B:B,XXI___INV_Catalogo_de_Articulo_!A:A,"NO ENCONTRADO",FALSE)</f>
        <v>21100132-0002</v>
      </c>
      <c r="K291" s="151" t="s">
        <v>58</v>
      </c>
      <c r="L291" s="8" t="s">
        <v>16491</v>
      </c>
      <c r="M291" s="8" t="s">
        <v>16491</v>
      </c>
      <c r="N291" s="152" t="str">
        <f>_xlfn.XLOOKUP('2026 -1'!J413,XXI___INV_Catalogo_de_Articulo_!A:A,XXI___INV_Catalogo_de_Articulo_!C:C,"NO ENCONTRADO",FALSE)</f>
        <v>JUEGO</v>
      </c>
      <c r="O291" s="6">
        <v>10</v>
      </c>
      <c r="P291" s="162">
        <v>18.91065</v>
      </c>
      <c r="Q291" s="154" t="s">
        <v>47</v>
      </c>
      <c r="R291" s="162">
        <f t="shared" si="6"/>
        <v>189.10650000000001</v>
      </c>
      <c r="S291" s="162">
        <v>0</v>
      </c>
      <c r="T291" s="162">
        <v>56.731949999999998</v>
      </c>
      <c r="U291" s="162">
        <v>0</v>
      </c>
      <c r="V291" s="162">
        <v>0</v>
      </c>
      <c r="W291" s="162">
        <v>56.731949999999998</v>
      </c>
      <c r="X291" s="162">
        <v>0</v>
      </c>
      <c r="Y291" s="162">
        <v>0</v>
      </c>
      <c r="Z291" s="162">
        <v>37.821300000000001</v>
      </c>
      <c r="AA291" s="162">
        <v>0</v>
      </c>
      <c r="AB291" s="162">
        <v>0</v>
      </c>
      <c r="AC291" s="162">
        <v>37.821300000000001</v>
      </c>
      <c r="AD291" s="162">
        <v>0</v>
      </c>
    </row>
    <row r="292" spans="1:30" ht="12" customHeight="1" x14ac:dyDescent="0.25">
      <c r="A292" s="128" t="s">
        <v>36</v>
      </c>
      <c r="B292" s="15" t="s">
        <v>37</v>
      </c>
      <c r="C292" s="15" t="s">
        <v>37</v>
      </c>
      <c r="D292" s="155" t="s">
        <v>38</v>
      </c>
      <c r="E292" s="156" t="s">
        <v>271</v>
      </c>
      <c r="F292" s="160" t="s">
        <v>272</v>
      </c>
      <c r="G292" s="155" t="s">
        <v>40</v>
      </c>
      <c r="H292" s="157">
        <v>21101</v>
      </c>
      <c r="I292" s="158" t="s">
        <v>46</v>
      </c>
      <c r="J292" s="17" t="str">
        <f>_xlfn.XLOOKUP(K292,XXI___INV_Catalogo_de_Articulo_!B:B,XXI___INV_Catalogo_de_Articulo_!A:A,"NO ENCONTRADO",FALSE)</f>
        <v>21100045-0002</v>
      </c>
      <c r="K292" s="151" t="s">
        <v>59</v>
      </c>
      <c r="L292" s="8" t="s">
        <v>16491</v>
      </c>
      <c r="M292" s="8" t="s">
        <v>16491</v>
      </c>
      <c r="N292" s="152" t="str">
        <f>_xlfn.XLOOKUP('2026 -1'!J414,XXI___INV_Catalogo_de_Articulo_!A:A,XXI___INV_Catalogo_de_Articulo_!C:C,"NO ENCONTRADO",FALSE)</f>
        <v>PAQUETE</v>
      </c>
      <c r="O292" s="6">
        <v>6</v>
      </c>
      <c r="P292" s="162">
        <v>101.86882200000001</v>
      </c>
      <c r="Q292" s="154" t="s">
        <v>47</v>
      </c>
      <c r="R292" s="162">
        <f t="shared" si="6"/>
        <v>611.21293200000002</v>
      </c>
      <c r="S292" s="162">
        <v>0</v>
      </c>
      <c r="T292" s="162">
        <v>203.73764400000002</v>
      </c>
      <c r="U292" s="162">
        <v>0</v>
      </c>
      <c r="V292" s="162">
        <v>0</v>
      </c>
      <c r="W292" s="162">
        <v>203.73764400000002</v>
      </c>
      <c r="X292" s="162">
        <v>0</v>
      </c>
      <c r="Y292" s="162">
        <v>0</v>
      </c>
      <c r="Z292" s="162">
        <v>101.86882200000001</v>
      </c>
      <c r="AA292" s="162">
        <v>0</v>
      </c>
      <c r="AB292" s="162">
        <v>0</v>
      </c>
      <c r="AC292" s="162">
        <v>101.86882200000001</v>
      </c>
      <c r="AD292" s="162">
        <v>0</v>
      </c>
    </row>
    <row r="293" spans="1:30" ht="12" customHeight="1" x14ac:dyDescent="0.25">
      <c r="A293" s="128" t="s">
        <v>36</v>
      </c>
      <c r="B293" s="15" t="s">
        <v>37</v>
      </c>
      <c r="C293" s="15" t="s">
        <v>37</v>
      </c>
      <c r="D293" s="155" t="s">
        <v>38</v>
      </c>
      <c r="E293" s="156" t="s">
        <v>271</v>
      </c>
      <c r="F293" s="160" t="s">
        <v>272</v>
      </c>
      <c r="G293" s="155" t="s">
        <v>40</v>
      </c>
      <c r="H293" s="157">
        <v>21101</v>
      </c>
      <c r="I293" s="158" t="s">
        <v>46</v>
      </c>
      <c r="J293" s="17" t="str">
        <f>_xlfn.XLOOKUP(K293,XXI___INV_Catalogo_de_Articulo_!B:B,XXI___INV_Catalogo_de_Articulo_!A:A,"NO ENCONTRADO",FALSE)</f>
        <v>21100045-0006</v>
      </c>
      <c r="K293" s="151" t="s">
        <v>60</v>
      </c>
      <c r="L293" s="8" t="s">
        <v>16491</v>
      </c>
      <c r="M293" s="8" t="s">
        <v>16491</v>
      </c>
      <c r="N293" s="152" t="str">
        <f>_xlfn.XLOOKUP('2026 -1'!J415,XXI___INV_Catalogo_de_Articulo_!A:A,XXI___INV_Catalogo_de_Articulo_!C:C,"NO ENCONTRADO",FALSE)</f>
        <v>Pieza</v>
      </c>
      <c r="O293" s="6">
        <v>8</v>
      </c>
      <c r="P293" s="162">
        <v>76.108890000000002</v>
      </c>
      <c r="Q293" s="154" t="s">
        <v>47</v>
      </c>
      <c r="R293" s="162">
        <f t="shared" si="6"/>
        <v>608.87112000000002</v>
      </c>
      <c r="S293" s="162">
        <v>0</v>
      </c>
      <c r="T293" s="162">
        <v>152.21778</v>
      </c>
      <c r="U293" s="162">
        <v>0</v>
      </c>
      <c r="V293" s="162">
        <v>0</v>
      </c>
      <c r="W293" s="162">
        <v>152.21778</v>
      </c>
      <c r="X293" s="162">
        <v>0</v>
      </c>
      <c r="Y293" s="162">
        <v>0</v>
      </c>
      <c r="Z293" s="162">
        <v>152.21778</v>
      </c>
      <c r="AA293" s="162">
        <v>0</v>
      </c>
      <c r="AB293" s="162">
        <v>0</v>
      </c>
      <c r="AC293" s="162">
        <v>152.21778</v>
      </c>
      <c r="AD293" s="162">
        <v>0</v>
      </c>
    </row>
    <row r="294" spans="1:30" ht="12" customHeight="1" x14ac:dyDescent="0.25">
      <c r="A294" s="128" t="s">
        <v>36</v>
      </c>
      <c r="B294" s="15" t="s">
        <v>37</v>
      </c>
      <c r="C294" s="15" t="s">
        <v>37</v>
      </c>
      <c r="D294" s="155" t="s">
        <v>38</v>
      </c>
      <c r="E294" s="156" t="s">
        <v>271</v>
      </c>
      <c r="F294" s="160" t="s">
        <v>272</v>
      </c>
      <c r="G294" s="155" t="s">
        <v>40</v>
      </c>
      <c r="H294" s="157">
        <v>21101</v>
      </c>
      <c r="I294" s="158" t="s">
        <v>46</v>
      </c>
      <c r="J294" s="17" t="str">
        <f>_xlfn.XLOOKUP(K294,XXI___INV_Catalogo_de_Articulo_!B:B,XXI___INV_Catalogo_de_Articulo_!A:A,"NO ENCONTRADO",FALSE)</f>
        <v>21100081-0039</v>
      </c>
      <c r="K294" s="151" t="s">
        <v>1408</v>
      </c>
      <c r="L294" s="8" t="s">
        <v>16491</v>
      </c>
      <c r="M294" s="8" t="s">
        <v>16491</v>
      </c>
      <c r="N294" s="152" t="str">
        <f>_xlfn.XLOOKUP('2026 -1'!J294,XXI___INV_Catalogo_de_Articulo_!A:A,XXI___INV_Catalogo_de_Articulo_!C:C,"NO ENCONTRADO",FALSE)</f>
        <v>PAQUETE</v>
      </c>
      <c r="O294" s="6">
        <v>4</v>
      </c>
      <c r="P294" s="162">
        <v>324.67254600000001</v>
      </c>
      <c r="Q294" s="154" t="s">
        <v>47</v>
      </c>
      <c r="R294" s="162">
        <f t="shared" si="6"/>
        <v>1298.690184</v>
      </c>
      <c r="S294" s="162">
        <v>0</v>
      </c>
      <c r="T294" s="162">
        <v>324.67254600000001</v>
      </c>
      <c r="U294" s="162">
        <v>0</v>
      </c>
      <c r="V294" s="162">
        <v>0</v>
      </c>
      <c r="W294" s="162">
        <v>324.67254600000001</v>
      </c>
      <c r="X294" s="162">
        <v>0</v>
      </c>
      <c r="Y294" s="162">
        <v>0</v>
      </c>
      <c r="Z294" s="162">
        <v>324.67254600000001</v>
      </c>
      <c r="AA294" s="162">
        <v>0</v>
      </c>
      <c r="AB294" s="162">
        <v>0</v>
      </c>
      <c r="AC294" s="162">
        <v>324.67254600000001</v>
      </c>
      <c r="AD294" s="162">
        <v>0</v>
      </c>
    </row>
    <row r="295" spans="1:30" ht="12" customHeight="1" x14ac:dyDescent="0.25">
      <c r="A295" s="128" t="s">
        <v>36</v>
      </c>
      <c r="B295" s="15" t="s">
        <v>37</v>
      </c>
      <c r="C295" s="15" t="s">
        <v>37</v>
      </c>
      <c r="D295" s="155" t="s">
        <v>38</v>
      </c>
      <c r="E295" s="156" t="s">
        <v>271</v>
      </c>
      <c r="F295" s="160" t="s">
        <v>272</v>
      </c>
      <c r="G295" s="155" t="s">
        <v>40</v>
      </c>
      <c r="H295" s="157">
        <v>21101</v>
      </c>
      <c r="I295" s="158" t="s">
        <v>46</v>
      </c>
      <c r="J295" s="17" t="str">
        <f>_xlfn.XLOOKUP(K295,XXI___INV_Catalogo_de_Articulo_!B:B,XXI___INV_Catalogo_de_Articulo_!A:A,"NO ENCONTRADO",FALSE)</f>
        <v>21101001-0217</v>
      </c>
      <c r="K295" s="151" t="s">
        <v>62</v>
      </c>
      <c r="L295" s="8" t="s">
        <v>16491</v>
      </c>
      <c r="M295" s="8" t="s">
        <v>16491</v>
      </c>
      <c r="N295" s="152" t="str">
        <f>_xlfn.XLOOKUP('2026 -1'!J295,XXI___INV_Catalogo_de_Articulo_!A:A,XXI___INV_Catalogo_de_Articulo_!C:C,"NO ENCONTRADO",FALSE)</f>
        <v>PAQUETE</v>
      </c>
      <c r="O295" s="6">
        <v>6</v>
      </c>
      <c r="P295" s="162">
        <v>122.49956400000001</v>
      </c>
      <c r="Q295" s="154" t="s">
        <v>47</v>
      </c>
      <c r="R295" s="162">
        <f t="shared" si="6"/>
        <v>734.99738400000001</v>
      </c>
      <c r="S295" s="162">
        <v>0</v>
      </c>
      <c r="T295" s="162">
        <v>244.99912800000001</v>
      </c>
      <c r="U295" s="162">
        <v>0</v>
      </c>
      <c r="V295" s="162">
        <v>0</v>
      </c>
      <c r="W295" s="162">
        <v>244.99912800000001</v>
      </c>
      <c r="X295" s="162">
        <v>0</v>
      </c>
      <c r="Y295" s="162">
        <v>0</v>
      </c>
      <c r="Z295" s="162">
        <v>122.49956400000001</v>
      </c>
      <c r="AA295" s="162">
        <v>0</v>
      </c>
      <c r="AB295" s="162">
        <v>0</v>
      </c>
      <c r="AC295" s="162">
        <v>122.49956400000001</v>
      </c>
      <c r="AD295" s="162">
        <v>0</v>
      </c>
    </row>
    <row r="296" spans="1:30" ht="12" customHeight="1" x14ac:dyDescent="0.25">
      <c r="A296" s="128" t="s">
        <v>36</v>
      </c>
      <c r="B296" s="15" t="s">
        <v>37</v>
      </c>
      <c r="C296" s="15" t="s">
        <v>37</v>
      </c>
      <c r="D296" s="155" t="s">
        <v>38</v>
      </c>
      <c r="E296" s="156" t="s">
        <v>271</v>
      </c>
      <c r="F296" s="160" t="s">
        <v>272</v>
      </c>
      <c r="G296" s="155" t="s">
        <v>40</v>
      </c>
      <c r="H296" s="157">
        <v>21101</v>
      </c>
      <c r="I296" s="158" t="s">
        <v>46</v>
      </c>
      <c r="J296" s="17" t="str">
        <f>_xlfn.XLOOKUP(K296,XXI___INV_Catalogo_de_Articulo_!B:B,XXI___INV_Catalogo_de_Articulo_!A:A,"NO ENCONTRADO",FALSE)</f>
        <v>21100058-0002</v>
      </c>
      <c r="K296" s="151" t="s">
        <v>63</v>
      </c>
      <c r="L296" s="8" t="s">
        <v>16491</v>
      </c>
      <c r="M296" s="8" t="s">
        <v>16491</v>
      </c>
      <c r="N296" s="152" t="str">
        <f>_xlfn.XLOOKUP('2026 -1'!J418,XXI___INV_Catalogo_de_Articulo_!A:A,XXI___INV_Catalogo_de_Articulo_!C:C,"NO ENCONTRADO",FALSE)</f>
        <v>PAQUETE</v>
      </c>
      <c r="O296" s="6">
        <v>15</v>
      </c>
      <c r="P296" s="162">
        <v>283.06911600000001</v>
      </c>
      <c r="Q296" s="154" t="s">
        <v>47</v>
      </c>
      <c r="R296" s="162">
        <f t="shared" si="6"/>
        <v>4246.0367400000005</v>
      </c>
      <c r="S296" s="162">
        <v>0</v>
      </c>
      <c r="T296" s="162">
        <v>1415.3455800000002</v>
      </c>
      <c r="U296" s="162">
        <v>0</v>
      </c>
      <c r="V296" s="162">
        <v>0</v>
      </c>
      <c r="W296" s="162">
        <v>849.20734800000002</v>
      </c>
      <c r="X296" s="162">
        <v>0</v>
      </c>
      <c r="Y296" s="162">
        <v>0</v>
      </c>
      <c r="Z296" s="162">
        <v>1132.276464</v>
      </c>
      <c r="AA296" s="162">
        <v>0</v>
      </c>
      <c r="AB296" s="162">
        <v>0</v>
      </c>
      <c r="AC296" s="162">
        <v>849.20734800000002</v>
      </c>
      <c r="AD296" s="162">
        <v>0</v>
      </c>
    </row>
    <row r="297" spans="1:30" ht="12" customHeight="1" x14ac:dyDescent="0.25">
      <c r="A297" s="128" t="s">
        <v>36</v>
      </c>
      <c r="B297" s="15" t="s">
        <v>37</v>
      </c>
      <c r="C297" s="15" t="s">
        <v>37</v>
      </c>
      <c r="D297" s="155" t="s">
        <v>38</v>
      </c>
      <c r="E297" s="156" t="s">
        <v>271</v>
      </c>
      <c r="F297" s="160" t="s">
        <v>272</v>
      </c>
      <c r="G297" s="155" t="s">
        <v>40</v>
      </c>
      <c r="H297" s="157">
        <v>21101</v>
      </c>
      <c r="I297" s="158" t="s">
        <v>46</v>
      </c>
      <c r="J297" s="17" t="str">
        <f>_xlfn.XLOOKUP(K297,XXI___INV_Catalogo_de_Articulo_!B:B,XXI___INV_Catalogo_de_Articulo_!A:A,"NO ENCONTRADO",FALSE)</f>
        <v>21101001-0087</v>
      </c>
      <c r="K297" s="151" t="s">
        <v>64</v>
      </c>
      <c r="L297" s="8" t="s">
        <v>16491</v>
      </c>
      <c r="M297" s="8" t="s">
        <v>16491</v>
      </c>
      <c r="N297" s="152" t="str">
        <f>_xlfn.XLOOKUP('2026 -1'!J419,XXI___INV_Catalogo_de_Articulo_!A:A,XXI___INV_Catalogo_de_Articulo_!C:C,"NO ENCONTRADO",FALSE)</f>
        <v>CAJA</v>
      </c>
      <c r="O297" s="6">
        <v>10</v>
      </c>
      <c r="P297" s="162">
        <v>450.29107199999999</v>
      </c>
      <c r="Q297" s="154" t="s">
        <v>47</v>
      </c>
      <c r="R297" s="162">
        <f t="shared" si="6"/>
        <v>4502.9107199999999</v>
      </c>
      <c r="S297" s="162">
        <v>0</v>
      </c>
      <c r="T297" s="162">
        <v>1350.873216</v>
      </c>
      <c r="U297" s="162">
        <v>0</v>
      </c>
      <c r="V297" s="162">
        <v>0</v>
      </c>
      <c r="W297" s="162">
        <v>900.58214399999997</v>
      </c>
      <c r="X297" s="162">
        <v>0</v>
      </c>
      <c r="Y297" s="162">
        <v>0</v>
      </c>
      <c r="Z297" s="162">
        <v>1350.873216</v>
      </c>
      <c r="AA297" s="162">
        <v>0</v>
      </c>
      <c r="AB297" s="162">
        <v>0</v>
      </c>
      <c r="AC297" s="162">
        <v>900.58214399999997</v>
      </c>
      <c r="AD297" s="162">
        <v>0</v>
      </c>
    </row>
    <row r="298" spans="1:30" ht="12" customHeight="1" x14ac:dyDescent="0.25">
      <c r="A298" s="128" t="s">
        <v>36</v>
      </c>
      <c r="B298" s="15" t="s">
        <v>37</v>
      </c>
      <c r="C298" s="15" t="s">
        <v>37</v>
      </c>
      <c r="D298" s="155" t="s">
        <v>38</v>
      </c>
      <c r="E298" s="156" t="s">
        <v>271</v>
      </c>
      <c r="F298" s="160" t="s">
        <v>272</v>
      </c>
      <c r="G298" s="155" t="s">
        <v>40</v>
      </c>
      <c r="H298" s="157">
        <v>21101</v>
      </c>
      <c r="I298" s="158" t="s">
        <v>46</v>
      </c>
      <c r="J298" s="17" t="str">
        <f>_xlfn.XLOOKUP(K298,XXI___INV_Catalogo_de_Articulo_!B:B,XXI___INV_Catalogo_de_Articulo_!A:A,"NO ENCONTRADO",FALSE)</f>
        <v>21100074-0013</v>
      </c>
      <c r="K298" s="151" t="s">
        <v>2293</v>
      </c>
      <c r="L298" s="8" t="s">
        <v>16491</v>
      </c>
      <c r="M298" s="8" t="s">
        <v>16491</v>
      </c>
      <c r="N298" s="152" t="str">
        <f>_xlfn.XLOOKUP('2026 -1'!J420,XXI___INV_Catalogo_de_Articulo_!A:A,XXI___INV_Catalogo_de_Articulo_!C:C,"NO ENCONTRADO",FALSE)</f>
        <v>CAJA</v>
      </c>
      <c r="O298" s="6">
        <v>4</v>
      </c>
      <c r="P298" s="162">
        <v>78.347082</v>
      </c>
      <c r="Q298" s="154" t="s">
        <v>47</v>
      </c>
      <c r="R298" s="162">
        <f t="shared" si="6"/>
        <v>313.388328</v>
      </c>
      <c r="S298" s="162">
        <v>0</v>
      </c>
      <c r="T298" s="162">
        <v>78.347082</v>
      </c>
      <c r="U298" s="162">
        <v>0</v>
      </c>
      <c r="V298" s="162">
        <v>0</v>
      </c>
      <c r="W298" s="162">
        <v>78.347082</v>
      </c>
      <c r="X298" s="162">
        <v>0</v>
      </c>
      <c r="Y298" s="162">
        <v>0</v>
      </c>
      <c r="Z298" s="162">
        <v>78.347082</v>
      </c>
      <c r="AA298" s="162">
        <v>0</v>
      </c>
      <c r="AB298" s="162">
        <v>0</v>
      </c>
      <c r="AC298" s="162">
        <v>78.347082</v>
      </c>
      <c r="AD298" s="162">
        <v>0</v>
      </c>
    </row>
    <row r="299" spans="1:30" ht="12" customHeight="1" x14ac:dyDescent="0.25">
      <c r="A299" s="128" t="s">
        <v>36</v>
      </c>
      <c r="B299" s="15" t="s">
        <v>37</v>
      </c>
      <c r="C299" s="15" t="s">
        <v>37</v>
      </c>
      <c r="D299" s="155" t="s">
        <v>38</v>
      </c>
      <c r="E299" s="156" t="s">
        <v>271</v>
      </c>
      <c r="F299" s="160" t="s">
        <v>272</v>
      </c>
      <c r="G299" s="155" t="s">
        <v>40</v>
      </c>
      <c r="H299" s="157">
        <v>21101</v>
      </c>
      <c r="I299" s="158" t="s">
        <v>46</v>
      </c>
      <c r="J299" s="17" t="str">
        <f>_xlfn.XLOOKUP(K299,XXI___INV_Catalogo_de_Articulo_!B:B,XXI___INV_Catalogo_de_Articulo_!A:A,"NO ENCONTRADO",FALSE)</f>
        <v>21100065-0001</v>
      </c>
      <c r="K299" s="151" t="s">
        <v>16317</v>
      </c>
      <c r="L299" s="8" t="s">
        <v>16491</v>
      </c>
      <c r="M299" s="8" t="s">
        <v>16491</v>
      </c>
      <c r="N299" s="152" t="str">
        <f>_xlfn.XLOOKUP('2026 -1'!J299,XXI___INV_Catalogo_de_Articulo_!A:A,XXI___INV_Catalogo_de_Articulo_!C:C,"NO ENCONTRADO",FALSE)</f>
        <v>CAJA</v>
      </c>
      <c r="O299" s="6">
        <v>60</v>
      </c>
      <c r="P299" s="162">
        <v>17.439245999999997</v>
      </c>
      <c r="Q299" s="154" t="s">
        <v>47</v>
      </c>
      <c r="R299" s="162">
        <f t="shared" ref="R299:R362" si="7">SUM(S299:AD299)</f>
        <v>1046.3547599999997</v>
      </c>
      <c r="S299" s="162">
        <v>0</v>
      </c>
      <c r="T299" s="162">
        <v>174.39245999999997</v>
      </c>
      <c r="U299" s="162">
        <v>0</v>
      </c>
      <c r="V299" s="162">
        <v>0</v>
      </c>
      <c r="W299" s="162">
        <v>348.78491999999994</v>
      </c>
      <c r="X299" s="162">
        <v>0</v>
      </c>
      <c r="Y299" s="162">
        <v>0</v>
      </c>
      <c r="Z299" s="162">
        <v>348.78491999999994</v>
      </c>
      <c r="AA299" s="162">
        <v>0</v>
      </c>
      <c r="AB299" s="162">
        <v>0</v>
      </c>
      <c r="AC299" s="162">
        <v>174.39245999999997</v>
      </c>
      <c r="AD299" s="162">
        <v>0</v>
      </c>
    </row>
    <row r="300" spans="1:30" ht="12" customHeight="1" x14ac:dyDescent="0.25">
      <c r="A300" s="128" t="s">
        <v>36</v>
      </c>
      <c r="B300" s="15" t="s">
        <v>37</v>
      </c>
      <c r="C300" s="15" t="s">
        <v>37</v>
      </c>
      <c r="D300" s="155" t="s">
        <v>38</v>
      </c>
      <c r="E300" s="156" t="s">
        <v>271</v>
      </c>
      <c r="F300" s="160" t="s">
        <v>272</v>
      </c>
      <c r="G300" s="155" t="s">
        <v>40</v>
      </c>
      <c r="H300" s="157">
        <v>21101</v>
      </c>
      <c r="I300" s="158" t="s">
        <v>46</v>
      </c>
      <c r="J300" s="17" t="str">
        <f>_xlfn.XLOOKUP(K300,XXI___INV_Catalogo_de_Articulo_!B:B,XXI___INV_Catalogo_de_Articulo_!A:A,"NO ENCONTRADO",FALSE)</f>
        <v>21100072-0005</v>
      </c>
      <c r="K300" s="151" t="s">
        <v>1283</v>
      </c>
      <c r="L300" s="8" t="s">
        <v>16491</v>
      </c>
      <c r="M300" s="8" t="s">
        <v>16491</v>
      </c>
      <c r="N300" s="152" t="str">
        <f>_xlfn.XLOOKUP('2026 -1'!J422,XXI___INV_Catalogo_de_Articulo_!A:A,XXI___INV_Catalogo_de_Articulo_!C:C,"NO ENCONTRADO",FALSE)</f>
        <v>PAQUETE</v>
      </c>
      <c r="O300" s="6">
        <v>3</v>
      </c>
      <c r="P300" s="162">
        <v>82.761294000000007</v>
      </c>
      <c r="Q300" s="154" t="s">
        <v>47</v>
      </c>
      <c r="R300" s="162">
        <f t="shared" si="7"/>
        <v>248.28388200000001</v>
      </c>
      <c r="S300" s="162">
        <v>0</v>
      </c>
      <c r="T300" s="162">
        <v>82.761294000000007</v>
      </c>
      <c r="U300" s="162">
        <v>0</v>
      </c>
      <c r="V300" s="162">
        <v>0</v>
      </c>
      <c r="W300" s="162">
        <v>82.761294000000007</v>
      </c>
      <c r="X300" s="162">
        <v>0</v>
      </c>
      <c r="Y300" s="162">
        <v>0</v>
      </c>
      <c r="Z300" s="162">
        <v>82.761294000000007</v>
      </c>
      <c r="AA300" s="162">
        <v>0</v>
      </c>
      <c r="AB300" s="162">
        <v>0</v>
      </c>
      <c r="AC300" s="162">
        <v>0</v>
      </c>
      <c r="AD300" s="162">
        <v>0</v>
      </c>
    </row>
    <row r="301" spans="1:30" ht="12" customHeight="1" x14ac:dyDescent="0.25">
      <c r="A301" s="128" t="s">
        <v>36</v>
      </c>
      <c r="B301" s="15" t="s">
        <v>37</v>
      </c>
      <c r="C301" s="15" t="s">
        <v>37</v>
      </c>
      <c r="D301" s="155" t="s">
        <v>38</v>
      </c>
      <c r="E301" s="156" t="s">
        <v>271</v>
      </c>
      <c r="F301" s="160" t="s">
        <v>272</v>
      </c>
      <c r="G301" s="155" t="s">
        <v>40</v>
      </c>
      <c r="H301" s="157">
        <v>21101</v>
      </c>
      <c r="I301" s="158" t="s">
        <v>46</v>
      </c>
      <c r="J301" s="17" t="str">
        <f>_xlfn.XLOOKUP(K301,XXI___INV_Catalogo_de_Articulo_!B:B,XXI___INV_Catalogo_de_Articulo_!A:A,"NO ENCONTRADO",FALSE)</f>
        <v>21100081-0001</v>
      </c>
      <c r="K301" s="151" t="s">
        <v>189</v>
      </c>
      <c r="L301" s="8" t="s">
        <v>16491</v>
      </c>
      <c r="M301" s="8" t="s">
        <v>16491</v>
      </c>
      <c r="N301" s="152" t="str">
        <f>_xlfn.XLOOKUP('2026 -1'!J423,XXI___INV_Catalogo_de_Articulo_!A:A,XXI___INV_Catalogo_de_Articulo_!C:C,"NO ENCONTRADO",FALSE)</f>
        <v>Pieza</v>
      </c>
      <c r="O301" s="6">
        <v>72</v>
      </c>
      <c r="P301" s="162">
        <v>17.781192000000001</v>
      </c>
      <c r="Q301" s="154" t="s">
        <v>47</v>
      </c>
      <c r="R301" s="162">
        <f t="shared" si="7"/>
        <v>1280.2458240000001</v>
      </c>
      <c r="S301" s="162">
        <v>0</v>
      </c>
      <c r="T301" s="162">
        <v>426.74860799999999</v>
      </c>
      <c r="U301" s="162">
        <v>0</v>
      </c>
      <c r="V301" s="162">
        <v>0</v>
      </c>
      <c r="W301" s="162">
        <v>213.374304</v>
      </c>
      <c r="X301" s="162">
        <v>0</v>
      </c>
      <c r="Y301" s="162">
        <v>0</v>
      </c>
      <c r="Z301" s="162">
        <v>426.74860799999999</v>
      </c>
      <c r="AA301" s="162">
        <v>0</v>
      </c>
      <c r="AB301" s="162">
        <v>0</v>
      </c>
      <c r="AC301" s="162">
        <v>213.374304</v>
      </c>
      <c r="AD301" s="162">
        <v>0</v>
      </c>
    </row>
    <row r="302" spans="1:30" ht="12" customHeight="1" x14ac:dyDescent="0.25">
      <c r="A302" s="128" t="s">
        <v>36</v>
      </c>
      <c r="B302" s="15" t="s">
        <v>37</v>
      </c>
      <c r="C302" s="15" t="s">
        <v>37</v>
      </c>
      <c r="D302" s="155" t="s">
        <v>38</v>
      </c>
      <c r="E302" s="156" t="s">
        <v>271</v>
      </c>
      <c r="F302" s="155" t="s">
        <v>272</v>
      </c>
      <c r="G302" s="155" t="s">
        <v>40</v>
      </c>
      <c r="H302" s="157">
        <v>21101</v>
      </c>
      <c r="I302" s="158" t="s">
        <v>46</v>
      </c>
      <c r="J302" s="17" t="str">
        <f>_xlfn.XLOOKUP(K302,XXI___INV_Catalogo_de_Articulo_!B:B,XXI___INV_Catalogo_de_Articulo_!A:A,"NO ENCONTRADO",FALSE)</f>
        <v>21100036-0004</v>
      </c>
      <c r="K302" s="236" t="s">
        <v>240</v>
      </c>
      <c r="L302" s="8" t="s">
        <v>16491</v>
      </c>
      <c r="M302" s="8" t="s">
        <v>16491</v>
      </c>
      <c r="N302" s="152" t="s">
        <v>539</v>
      </c>
      <c r="O302" s="6">
        <v>36</v>
      </c>
      <c r="P302" s="162">
        <v>17.480694</v>
      </c>
      <c r="Q302" s="154" t="s">
        <v>47</v>
      </c>
      <c r="R302" s="162">
        <f t="shared" si="7"/>
        <v>629.3049840000001</v>
      </c>
      <c r="S302" s="162">
        <v>0</v>
      </c>
      <c r="T302" s="162">
        <v>209.768328</v>
      </c>
      <c r="U302" s="162">
        <v>0</v>
      </c>
      <c r="V302" s="162">
        <v>0</v>
      </c>
      <c r="W302" s="162">
        <v>209.768328</v>
      </c>
      <c r="X302" s="162">
        <v>0</v>
      </c>
      <c r="Y302" s="162">
        <v>0</v>
      </c>
      <c r="Z302" s="162">
        <v>104.884164</v>
      </c>
      <c r="AA302" s="162">
        <v>0</v>
      </c>
      <c r="AB302" s="162">
        <v>0</v>
      </c>
      <c r="AC302" s="162">
        <v>104.884164</v>
      </c>
      <c r="AD302" s="162">
        <v>0</v>
      </c>
    </row>
    <row r="303" spans="1:30" ht="12" customHeight="1" x14ac:dyDescent="0.25">
      <c r="A303" s="128" t="s">
        <v>36</v>
      </c>
      <c r="B303" s="15" t="s">
        <v>37</v>
      </c>
      <c r="C303" s="15" t="s">
        <v>37</v>
      </c>
      <c r="D303" s="155" t="s">
        <v>38</v>
      </c>
      <c r="E303" s="156" t="s">
        <v>271</v>
      </c>
      <c r="F303" s="155" t="s">
        <v>272</v>
      </c>
      <c r="G303" s="155" t="s">
        <v>40</v>
      </c>
      <c r="H303" s="157">
        <v>21101</v>
      </c>
      <c r="I303" s="158" t="s">
        <v>46</v>
      </c>
      <c r="J303" s="17" t="str">
        <f>_xlfn.XLOOKUP(K303,XXI___INV_Catalogo_de_Articulo_!B:B,XXI___INV_Catalogo_de_Articulo_!A:A,"NO ENCONTRADO",FALSE)</f>
        <v>21100013-0022</v>
      </c>
      <c r="K303" s="151" t="s">
        <v>69</v>
      </c>
      <c r="L303" s="8" t="s">
        <v>16491</v>
      </c>
      <c r="M303" s="8" t="s">
        <v>16491</v>
      </c>
      <c r="N303" s="152" t="str">
        <f>_xlfn.XLOOKUP('2026 -1'!J425,XXI___INV_Catalogo_de_Articulo_!A:A,XXI___INV_Catalogo_de_Articulo_!C:C,"NO ENCONTRADO",FALSE)</f>
        <v>PAQUETE</v>
      </c>
      <c r="O303" s="6">
        <v>92</v>
      </c>
      <c r="P303" s="162">
        <v>15.149243999999999</v>
      </c>
      <c r="Q303" s="154" t="s">
        <v>47</v>
      </c>
      <c r="R303" s="162">
        <f t="shared" si="7"/>
        <v>1393.7304479999998</v>
      </c>
      <c r="S303" s="162">
        <v>0</v>
      </c>
      <c r="T303" s="162">
        <v>545.37278400000002</v>
      </c>
      <c r="U303" s="162">
        <v>0</v>
      </c>
      <c r="V303" s="162">
        <v>0</v>
      </c>
      <c r="W303" s="162">
        <v>302.98487999999998</v>
      </c>
      <c r="X303" s="162">
        <v>0</v>
      </c>
      <c r="Y303" s="162">
        <v>0</v>
      </c>
      <c r="Z303" s="162">
        <v>363.58185600000002</v>
      </c>
      <c r="AA303" s="162">
        <v>0</v>
      </c>
      <c r="AB303" s="162">
        <v>0</v>
      </c>
      <c r="AC303" s="162">
        <v>181.79092800000001</v>
      </c>
      <c r="AD303" s="162">
        <v>0</v>
      </c>
    </row>
    <row r="304" spans="1:30" ht="12" customHeight="1" x14ac:dyDescent="0.25">
      <c r="A304" s="128" t="s">
        <v>36</v>
      </c>
      <c r="B304" s="15" t="s">
        <v>37</v>
      </c>
      <c r="C304" s="15" t="s">
        <v>37</v>
      </c>
      <c r="D304" s="155" t="s">
        <v>38</v>
      </c>
      <c r="E304" s="156" t="s">
        <v>271</v>
      </c>
      <c r="F304" s="155" t="s">
        <v>272</v>
      </c>
      <c r="G304" s="155" t="s">
        <v>40</v>
      </c>
      <c r="H304" s="157">
        <v>21101</v>
      </c>
      <c r="I304" s="158" t="s">
        <v>46</v>
      </c>
      <c r="J304" s="17" t="str">
        <f>_xlfn.XLOOKUP(K304,XXI___INV_Catalogo_de_Articulo_!B:B,XXI___INV_Catalogo_de_Articulo_!A:A,"NO ENCONTRADO",FALSE)</f>
        <v>21100013-0025</v>
      </c>
      <c r="K304" s="151" t="s">
        <v>70</v>
      </c>
      <c r="L304" s="8" t="s">
        <v>16491</v>
      </c>
      <c r="M304" s="8" t="s">
        <v>16491</v>
      </c>
      <c r="N304" s="152" t="str">
        <f>_xlfn.XLOOKUP('2026 -1'!J426,XXI___INV_Catalogo_de_Articulo_!A:A,XXI___INV_Catalogo_de_Articulo_!C:C,"NO ENCONTRADO",FALSE)</f>
        <v>Pieza</v>
      </c>
      <c r="O304" s="6">
        <v>119</v>
      </c>
      <c r="P304" s="162">
        <v>11.076978</v>
      </c>
      <c r="Q304" s="154" t="s">
        <v>47</v>
      </c>
      <c r="R304" s="162">
        <f t="shared" si="7"/>
        <v>1318.160382</v>
      </c>
      <c r="S304" s="162">
        <v>0</v>
      </c>
      <c r="T304" s="162">
        <v>398.771208</v>
      </c>
      <c r="U304" s="162">
        <v>0</v>
      </c>
      <c r="V304" s="162">
        <v>0</v>
      </c>
      <c r="W304" s="162">
        <v>243.69351600000002</v>
      </c>
      <c r="X304" s="162">
        <v>0</v>
      </c>
      <c r="Y304" s="162">
        <v>0</v>
      </c>
      <c r="Z304" s="162">
        <v>398.771208</v>
      </c>
      <c r="AA304" s="162">
        <v>0</v>
      </c>
      <c r="AB304" s="162">
        <v>0</v>
      </c>
      <c r="AC304" s="162">
        <v>276.92445000000004</v>
      </c>
      <c r="AD304" s="162">
        <v>0</v>
      </c>
    </row>
    <row r="305" spans="1:30" ht="12" customHeight="1" x14ac:dyDescent="0.25">
      <c r="A305" s="128" t="s">
        <v>36</v>
      </c>
      <c r="B305" s="15" t="s">
        <v>37</v>
      </c>
      <c r="C305" s="15" t="s">
        <v>37</v>
      </c>
      <c r="D305" s="155" t="s">
        <v>38</v>
      </c>
      <c r="E305" s="156" t="s">
        <v>271</v>
      </c>
      <c r="F305" s="155" t="s">
        <v>272</v>
      </c>
      <c r="G305" s="155" t="s">
        <v>40</v>
      </c>
      <c r="H305" s="157">
        <v>21101</v>
      </c>
      <c r="I305" s="158" t="s">
        <v>46</v>
      </c>
      <c r="J305" s="17" t="str">
        <f>_xlfn.XLOOKUP(K305,XXI___INV_Catalogo_de_Articulo_!B:B,XXI___INV_Catalogo_de_Articulo_!A:A,"NO ENCONTRADO",FALSE)</f>
        <v>21100013-0030</v>
      </c>
      <c r="K305" s="151" t="s">
        <v>71</v>
      </c>
      <c r="L305" s="8" t="s">
        <v>16491</v>
      </c>
      <c r="M305" s="8" t="s">
        <v>16491</v>
      </c>
      <c r="N305" s="152" t="str">
        <f>_xlfn.XLOOKUP('2026 -1'!J427,XXI___INV_Catalogo_de_Articulo_!A:A,XXI___INV_Catalogo_de_Articulo_!C:C,"NO ENCONTRADO",FALSE)</f>
        <v>Pieza</v>
      </c>
      <c r="O305" s="6">
        <v>123</v>
      </c>
      <c r="P305" s="162">
        <v>10.631411999999999</v>
      </c>
      <c r="Q305" s="154" t="s">
        <v>47</v>
      </c>
      <c r="R305" s="162">
        <f t="shared" si="7"/>
        <v>1307.6636759999999</v>
      </c>
      <c r="S305" s="162">
        <v>0</v>
      </c>
      <c r="T305" s="162">
        <v>382.73083199999996</v>
      </c>
      <c r="U305" s="162">
        <v>0</v>
      </c>
      <c r="V305" s="162">
        <v>0</v>
      </c>
      <c r="W305" s="162">
        <v>233.89106399999997</v>
      </c>
      <c r="X305" s="162">
        <v>0</v>
      </c>
      <c r="Y305" s="162">
        <v>0</v>
      </c>
      <c r="Z305" s="162">
        <v>425.25647999999995</v>
      </c>
      <c r="AA305" s="162">
        <v>0</v>
      </c>
      <c r="AB305" s="162">
        <v>0</v>
      </c>
      <c r="AC305" s="162">
        <v>265.78530000000001</v>
      </c>
      <c r="AD305" s="162">
        <v>0</v>
      </c>
    </row>
    <row r="306" spans="1:30" ht="12" customHeight="1" x14ac:dyDescent="0.25">
      <c r="A306" s="128" t="s">
        <v>36</v>
      </c>
      <c r="B306" s="15" t="s">
        <v>37</v>
      </c>
      <c r="C306" s="15" t="s">
        <v>37</v>
      </c>
      <c r="D306" s="155" t="s">
        <v>38</v>
      </c>
      <c r="E306" s="156" t="s">
        <v>271</v>
      </c>
      <c r="F306" s="155" t="s">
        <v>272</v>
      </c>
      <c r="G306" s="155" t="s">
        <v>40</v>
      </c>
      <c r="H306" s="157">
        <v>21101</v>
      </c>
      <c r="I306" s="158" t="s">
        <v>46</v>
      </c>
      <c r="J306" s="17" t="str">
        <f>_xlfn.XLOOKUP(K306,XXI___INV_Catalogo_de_Articulo_!B:B,XXI___INV_Catalogo_de_Articulo_!A:A,"NO ENCONTRADO",FALSE)</f>
        <v>21100087-0017</v>
      </c>
      <c r="K306" s="151" t="s">
        <v>261</v>
      </c>
      <c r="L306" s="8" t="s">
        <v>16491</v>
      </c>
      <c r="M306" s="8" t="s">
        <v>16491</v>
      </c>
      <c r="N306" s="152" t="str">
        <f>_xlfn.XLOOKUP('2026 -1'!J428,XXI___INV_Catalogo_de_Articulo_!A:A,XXI___INV_Catalogo_de_Articulo_!C:C,"NO ENCONTRADO",FALSE)</f>
        <v>BOTE</v>
      </c>
      <c r="O306" s="6">
        <v>30</v>
      </c>
      <c r="P306" s="162">
        <v>233.849616</v>
      </c>
      <c r="Q306" s="154" t="s">
        <v>47</v>
      </c>
      <c r="R306" s="162">
        <f t="shared" si="7"/>
        <v>7015.4884800000009</v>
      </c>
      <c r="S306" s="162">
        <v>0</v>
      </c>
      <c r="T306" s="162">
        <v>2338.4961600000001</v>
      </c>
      <c r="U306" s="162">
        <v>0</v>
      </c>
      <c r="V306" s="162">
        <v>0</v>
      </c>
      <c r="W306" s="162">
        <v>2338.4961600000001</v>
      </c>
      <c r="X306" s="162">
        <v>0</v>
      </c>
      <c r="Y306" s="162">
        <v>0</v>
      </c>
      <c r="Z306" s="162">
        <v>1169.2480800000001</v>
      </c>
      <c r="AA306" s="162">
        <v>0</v>
      </c>
      <c r="AB306" s="162">
        <v>0</v>
      </c>
      <c r="AC306" s="162">
        <v>1169.2480800000001</v>
      </c>
      <c r="AD306" s="162">
        <v>0</v>
      </c>
    </row>
    <row r="307" spans="1:30" ht="12" customHeight="1" x14ac:dyDescent="0.25">
      <c r="A307" s="128" t="s">
        <v>36</v>
      </c>
      <c r="B307" s="15" t="s">
        <v>37</v>
      </c>
      <c r="C307" s="15" t="s">
        <v>37</v>
      </c>
      <c r="D307" s="155" t="s">
        <v>38</v>
      </c>
      <c r="E307" s="156" t="s">
        <v>271</v>
      </c>
      <c r="F307" s="155" t="s">
        <v>272</v>
      </c>
      <c r="G307" s="155" t="s">
        <v>40</v>
      </c>
      <c r="H307" s="157">
        <v>21101</v>
      </c>
      <c r="I307" s="158" t="s">
        <v>46</v>
      </c>
      <c r="J307" s="17" t="str">
        <f>_xlfn.XLOOKUP(K307,XXI___INV_Catalogo_de_Articulo_!B:B,XXI___INV_Catalogo_de_Articulo_!A:A,"NO ENCONTRADO",FALSE)</f>
        <v>21100087-0021</v>
      </c>
      <c r="K307" s="151" t="s">
        <v>205</v>
      </c>
      <c r="L307" s="8" t="s">
        <v>16491</v>
      </c>
      <c r="M307" s="8" t="s">
        <v>16491</v>
      </c>
      <c r="N307" s="152" t="str">
        <f>_xlfn.XLOOKUP('2026 -1'!J307,XXI___INV_Catalogo_de_Articulo_!A:A,XXI___INV_Catalogo_de_Articulo_!C:C,"NO ENCONTRADO",FALSE)</f>
        <v>PAQUETE</v>
      </c>
      <c r="O307" s="6">
        <v>80</v>
      </c>
      <c r="P307" s="162">
        <v>147.1404</v>
      </c>
      <c r="Q307" s="154" t="s">
        <v>47</v>
      </c>
      <c r="R307" s="162">
        <f t="shared" si="7"/>
        <v>11771.232</v>
      </c>
      <c r="S307" s="162">
        <v>0</v>
      </c>
      <c r="T307" s="162">
        <v>3531.3696</v>
      </c>
      <c r="U307" s="162">
        <v>0</v>
      </c>
      <c r="V307" s="162">
        <v>0</v>
      </c>
      <c r="W307" s="162">
        <v>2942.808</v>
      </c>
      <c r="X307" s="162">
        <v>0</v>
      </c>
      <c r="Y307" s="162">
        <v>0</v>
      </c>
      <c r="Z307" s="162">
        <v>3531.3696</v>
      </c>
      <c r="AA307" s="162">
        <v>0</v>
      </c>
      <c r="AB307" s="162">
        <v>0</v>
      </c>
      <c r="AC307" s="162">
        <v>1765.6848</v>
      </c>
      <c r="AD307" s="162">
        <v>0</v>
      </c>
    </row>
    <row r="308" spans="1:30" ht="12" customHeight="1" x14ac:dyDescent="0.25">
      <c r="A308" s="128" t="s">
        <v>36</v>
      </c>
      <c r="B308" s="15" t="s">
        <v>37</v>
      </c>
      <c r="C308" s="15" t="s">
        <v>37</v>
      </c>
      <c r="D308" s="155" t="s">
        <v>38</v>
      </c>
      <c r="E308" s="156" t="s">
        <v>271</v>
      </c>
      <c r="F308" s="155" t="s">
        <v>272</v>
      </c>
      <c r="G308" s="155" t="s">
        <v>40</v>
      </c>
      <c r="H308" s="157">
        <v>21101</v>
      </c>
      <c r="I308" s="158" t="s">
        <v>46</v>
      </c>
      <c r="J308" s="17" t="str">
        <f>_xlfn.XLOOKUP(K308,XXI___INV_Catalogo_de_Articulo_!B:B,XXI___INV_Catalogo_de_Articulo_!A:A,"NO ENCONTRADO",FALSE)</f>
        <v>21100087-0013</v>
      </c>
      <c r="K308" s="151" t="s">
        <v>74</v>
      </c>
      <c r="L308" s="8" t="s">
        <v>16491</v>
      </c>
      <c r="M308" s="8" t="s">
        <v>16491</v>
      </c>
      <c r="N308" s="152" t="str">
        <f>_xlfn.XLOOKUP('2026 -1'!J430,XXI___INV_Catalogo_de_Articulo_!A:A,XXI___INV_Catalogo_de_Articulo_!C:C,"NO ENCONTRADO",FALSE)</f>
        <v>Pieza</v>
      </c>
      <c r="O308" s="6">
        <v>126</v>
      </c>
      <c r="P308" s="162">
        <v>93.071483999999998</v>
      </c>
      <c r="Q308" s="154" t="s">
        <v>47</v>
      </c>
      <c r="R308" s="162">
        <f t="shared" si="7"/>
        <v>11727.006984</v>
      </c>
      <c r="S308" s="162">
        <v>0</v>
      </c>
      <c r="T308" s="162">
        <v>3350.5734240000002</v>
      </c>
      <c r="U308" s="162">
        <v>0</v>
      </c>
      <c r="V308" s="162">
        <v>0</v>
      </c>
      <c r="W308" s="162">
        <v>3350.5734240000002</v>
      </c>
      <c r="X308" s="162">
        <v>0</v>
      </c>
      <c r="Y308" s="162">
        <v>0</v>
      </c>
      <c r="Z308" s="162">
        <v>2792.1445199999998</v>
      </c>
      <c r="AA308" s="162">
        <v>0</v>
      </c>
      <c r="AB308" s="162">
        <v>0</v>
      </c>
      <c r="AC308" s="162">
        <v>2233.715616</v>
      </c>
      <c r="AD308" s="162">
        <v>0</v>
      </c>
    </row>
    <row r="309" spans="1:30" ht="12" customHeight="1" x14ac:dyDescent="0.25">
      <c r="A309" s="128" t="s">
        <v>36</v>
      </c>
      <c r="B309" s="15" t="s">
        <v>37</v>
      </c>
      <c r="C309" s="15" t="s">
        <v>37</v>
      </c>
      <c r="D309" s="155" t="s">
        <v>38</v>
      </c>
      <c r="E309" s="156" t="s">
        <v>271</v>
      </c>
      <c r="F309" s="155" t="s">
        <v>272</v>
      </c>
      <c r="G309" s="155" t="s">
        <v>40</v>
      </c>
      <c r="H309" s="157">
        <v>21101</v>
      </c>
      <c r="I309" s="158" t="s">
        <v>46</v>
      </c>
      <c r="J309" s="17" t="str">
        <f>_xlfn.XLOOKUP(K309,XXI___INV_Catalogo_de_Articulo_!B:B,XXI___INV_Catalogo_de_Articulo_!A:A,"NO ENCONTRADO",FALSE)</f>
        <v>21100091-0001</v>
      </c>
      <c r="K309" s="151" t="s">
        <v>16260</v>
      </c>
      <c r="L309" s="8" t="s">
        <v>16491</v>
      </c>
      <c r="M309" s="8" t="s">
        <v>16491</v>
      </c>
      <c r="N309" s="152" t="str">
        <f>_xlfn.XLOOKUP('2026 -1'!J431,XXI___INV_Catalogo_de_Articulo_!A:A,XXI___INV_Catalogo_de_Articulo_!C:C,"NO ENCONTRADO",FALSE)</f>
        <v>Pieza</v>
      </c>
      <c r="O309" s="6">
        <v>8</v>
      </c>
      <c r="P309" s="162">
        <v>19.242234</v>
      </c>
      <c r="Q309" s="154" t="s">
        <v>47</v>
      </c>
      <c r="R309" s="162">
        <f t="shared" si="7"/>
        <v>153.937872</v>
      </c>
      <c r="S309" s="162">
        <v>0</v>
      </c>
      <c r="T309" s="162">
        <v>38.484468</v>
      </c>
      <c r="U309" s="162">
        <v>0</v>
      </c>
      <c r="V309" s="162">
        <v>0</v>
      </c>
      <c r="W309" s="162">
        <v>38.484468</v>
      </c>
      <c r="X309" s="162">
        <v>0</v>
      </c>
      <c r="Y309" s="162">
        <v>0</v>
      </c>
      <c r="Z309" s="162">
        <v>38.484468</v>
      </c>
      <c r="AA309" s="162">
        <v>0</v>
      </c>
      <c r="AB309" s="162">
        <v>0</v>
      </c>
      <c r="AC309" s="162">
        <v>38.484468</v>
      </c>
      <c r="AD309" s="162">
        <v>0</v>
      </c>
    </row>
    <row r="310" spans="1:30" ht="12" customHeight="1" x14ac:dyDescent="0.25">
      <c r="A310" s="128" t="s">
        <v>36</v>
      </c>
      <c r="B310" s="15" t="s">
        <v>37</v>
      </c>
      <c r="C310" s="15" t="s">
        <v>37</v>
      </c>
      <c r="D310" s="155" t="s">
        <v>38</v>
      </c>
      <c r="E310" s="156" t="s">
        <v>271</v>
      </c>
      <c r="F310" s="155" t="s">
        <v>272</v>
      </c>
      <c r="G310" s="155" t="s">
        <v>40</v>
      </c>
      <c r="H310" s="157">
        <v>21101</v>
      </c>
      <c r="I310" s="158" t="s">
        <v>46</v>
      </c>
      <c r="J310" s="17" t="str">
        <f>_xlfn.XLOOKUP(K310,XXI___INV_Catalogo_de_Articulo_!B:B,XXI___INV_Catalogo_de_Articulo_!A:A,"NO ENCONTRADO",FALSE)</f>
        <v>21100132-0004</v>
      </c>
      <c r="K310" s="151" t="s">
        <v>79</v>
      </c>
      <c r="L310" s="8" t="s">
        <v>16491</v>
      </c>
      <c r="M310" s="8" t="s">
        <v>16491</v>
      </c>
      <c r="N310" s="152" t="str">
        <f>_xlfn.XLOOKUP('2026 -1'!J432,XXI___INV_Catalogo_de_Articulo_!A:A,XXI___INV_Catalogo_de_Articulo_!C:C,"NO ENCONTRADO",FALSE)</f>
        <v>PAQUETE</v>
      </c>
      <c r="O310" s="6">
        <v>14</v>
      </c>
      <c r="P310" s="162">
        <v>18.900288</v>
      </c>
      <c r="Q310" s="154" t="s">
        <v>47</v>
      </c>
      <c r="R310" s="162">
        <f t="shared" si="7"/>
        <v>264.60403199999996</v>
      </c>
      <c r="S310" s="162">
        <v>0</v>
      </c>
      <c r="T310" s="162">
        <v>75.601151999999999</v>
      </c>
      <c r="U310" s="162">
        <v>0</v>
      </c>
      <c r="V310" s="162">
        <v>0</v>
      </c>
      <c r="W310" s="162">
        <v>56.700863999999996</v>
      </c>
      <c r="X310" s="162">
        <v>0</v>
      </c>
      <c r="Y310" s="162">
        <v>0</v>
      </c>
      <c r="Z310" s="162">
        <v>75.601151999999999</v>
      </c>
      <c r="AA310" s="162">
        <v>0</v>
      </c>
      <c r="AB310" s="162">
        <v>0</v>
      </c>
      <c r="AC310" s="162">
        <v>56.700863999999996</v>
      </c>
      <c r="AD310" s="162">
        <v>0</v>
      </c>
    </row>
    <row r="311" spans="1:30" ht="12" customHeight="1" x14ac:dyDescent="0.25">
      <c r="A311" s="128" t="s">
        <v>36</v>
      </c>
      <c r="B311" s="15" t="s">
        <v>37</v>
      </c>
      <c r="C311" s="15" t="s">
        <v>37</v>
      </c>
      <c r="D311" s="155" t="s">
        <v>38</v>
      </c>
      <c r="E311" s="156" t="s">
        <v>271</v>
      </c>
      <c r="F311" s="155" t="s">
        <v>272</v>
      </c>
      <c r="G311" s="155" t="s">
        <v>40</v>
      </c>
      <c r="H311" s="157">
        <v>21101</v>
      </c>
      <c r="I311" s="158" t="s">
        <v>46</v>
      </c>
      <c r="J311" s="17" t="str">
        <f>_xlfn.XLOOKUP(K311,XXI___INV_Catalogo_de_Articulo_!B:B,XXI___INV_Catalogo_de_Articulo_!A:A,"NO ENCONTRADO",FALSE)</f>
        <v>21100013-0044</v>
      </c>
      <c r="K311" s="151" t="s">
        <v>81</v>
      </c>
      <c r="L311" s="8" t="s">
        <v>16491</v>
      </c>
      <c r="M311" s="8" t="s">
        <v>16491</v>
      </c>
      <c r="N311" s="152" t="str">
        <f>_xlfn.XLOOKUP('2026 -1'!J433,XXI___INV_Catalogo_de_Articulo_!A:A,XXI___INV_Catalogo_de_Articulo_!C:C,"NO ENCONTRADO",FALSE)</f>
        <v>Pieza</v>
      </c>
      <c r="O311" s="6">
        <v>12</v>
      </c>
      <c r="P311" s="162">
        <v>52.939458000000002</v>
      </c>
      <c r="Q311" s="154" t="s">
        <v>47</v>
      </c>
      <c r="R311" s="162">
        <f t="shared" si="7"/>
        <v>635.27349600000002</v>
      </c>
      <c r="S311" s="162">
        <v>0</v>
      </c>
      <c r="T311" s="162">
        <v>317.63674800000001</v>
      </c>
      <c r="U311" s="162">
        <v>0</v>
      </c>
      <c r="V311" s="162">
        <v>0</v>
      </c>
      <c r="W311" s="162">
        <v>317.63674800000001</v>
      </c>
      <c r="X311" s="162">
        <v>0</v>
      </c>
      <c r="Y311" s="162">
        <v>0</v>
      </c>
      <c r="Z311" s="162">
        <v>0</v>
      </c>
      <c r="AA311" s="162">
        <v>0</v>
      </c>
      <c r="AB311" s="162">
        <v>0</v>
      </c>
      <c r="AC311" s="162">
        <v>0</v>
      </c>
      <c r="AD311" s="162">
        <v>0</v>
      </c>
    </row>
    <row r="312" spans="1:30" ht="12" customHeight="1" x14ac:dyDescent="0.25">
      <c r="A312" s="128" t="s">
        <v>36</v>
      </c>
      <c r="B312" s="15" t="s">
        <v>37</v>
      </c>
      <c r="C312" s="15" t="s">
        <v>37</v>
      </c>
      <c r="D312" s="155" t="s">
        <v>38</v>
      </c>
      <c r="E312" s="156" t="s">
        <v>271</v>
      </c>
      <c r="F312" s="155" t="s">
        <v>272</v>
      </c>
      <c r="G312" s="155" t="s">
        <v>40</v>
      </c>
      <c r="H312" s="157">
        <v>21101</v>
      </c>
      <c r="I312" s="158" t="s">
        <v>46</v>
      </c>
      <c r="J312" s="17" t="str">
        <f>_xlfn.XLOOKUP(K312,XXI___INV_Catalogo_de_Articulo_!B:B,XXI___INV_Catalogo_de_Articulo_!A:A,"NO ENCONTRADO",FALSE)</f>
        <v>21101001-0052</v>
      </c>
      <c r="K312" s="151" t="s">
        <v>82</v>
      </c>
      <c r="L312" s="8" t="s">
        <v>16491</v>
      </c>
      <c r="M312" s="8" t="s">
        <v>16491</v>
      </c>
      <c r="N312" s="152" t="str">
        <f>_xlfn.XLOOKUP('2026 -1'!J434,XXI___INV_Catalogo_de_Articulo_!A:A,XXI___INV_Catalogo_de_Articulo_!C:C,"NO ENCONTRADO",FALSE)</f>
        <v>PAQUETE</v>
      </c>
      <c r="O312" s="6">
        <v>16</v>
      </c>
      <c r="P312" s="162">
        <v>73.984680000000012</v>
      </c>
      <c r="Q312" s="154" t="s">
        <v>47</v>
      </c>
      <c r="R312" s="162">
        <f t="shared" si="7"/>
        <v>1183.7548800000002</v>
      </c>
      <c r="S312" s="162">
        <v>0</v>
      </c>
      <c r="T312" s="162">
        <v>295.93872000000005</v>
      </c>
      <c r="U312" s="162">
        <v>0</v>
      </c>
      <c r="V312" s="162">
        <v>0</v>
      </c>
      <c r="W312" s="162">
        <v>295.93872000000005</v>
      </c>
      <c r="X312" s="162">
        <v>0</v>
      </c>
      <c r="Y312" s="162">
        <v>0</v>
      </c>
      <c r="Z312" s="162">
        <v>295.93872000000005</v>
      </c>
      <c r="AA312" s="162">
        <v>0</v>
      </c>
      <c r="AB312" s="162">
        <v>0</v>
      </c>
      <c r="AC312" s="162">
        <v>295.93872000000005</v>
      </c>
      <c r="AD312" s="162">
        <v>0</v>
      </c>
    </row>
    <row r="313" spans="1:30" ht="12" customHeight="1" x14ac:dyDescent="0.25">
      <c r="A313" s="128" t="s">
        <v>36</v>
      </c>
      <c r="B313" s="15" t="s">
        <v>37</v>
      </c>
      <c r="C313" s="15" t="s">
        <v>37</v>
      </c>
      <c r="D313" s="155" t="s">
        <v>38</v>
      </c>
      <c r="E313" s="160" t="s">
        <v>271</v>
      </c>
      <c r="F313" s="155" t="s">
        <v>272</v>
      </c>
      <c r="G313" s="155" t="s">
        <v>40</v>
      </c>
      <c r="H313" s="157">
        <v>21101</v>
      </c>
      <c r="I313" s="158" t="s">
        <v>46</v>
      </c>
      <c r="J313" s="17" t="str">
        <f>_xlfn.XLOOKUP(K313,XXI___INV_Catalogo_de_Articulo_!B:B,XXI___INV_Catalogo_de_Articulo_!A:A,"NO ENCONTRADO",FALSE)</f>
        <v>21100083-0009</v>
      </c>
      <c r="K313" s="151" t="s">
        <v>16305</v>
      </c>
      <c r="L313" s="8" t="s">
        <v>16491</v>
      </c>
      <c r="M313" s="8" t="s">
        <v>16491</v>
      </c>
      <c r="N313" s="152" t="str">
        <f>_xlfn.XLOOKUP('2026 -1'!J435,XXI___INV_Catalogo_de_Articulo_!A:A,XXI___INV_Catalogo_de_Articulo_!C:C,"NO ENCONTRADO",FALSE)</f>
        <v>Pieza</v>
      </c>
      <c r="O313" s="6">
        <v>11</v>
      </c>
      <c r="P313" s="162">
        <v>75.715133999999992</v>
      </c>
      <c r="Q313" s="154" t="s">
        <v>47</v>
      </c>
      <c r="R313" s="162">
        <f t="shared" si="7"/>
        <v>832.86647399999993</v>
      </c>
      <c r="S313" s="162">
        <v>0</v>
      </c>
      <c r="T313" s="162">
        <v>227.14540199999999</v>
      </c>
      <c r="U313" s="162">
        <v>0</v>
      </c>
      <c r="V313" s="162">
        <v>0</v>
      </c>
      <c r="W313" s="162">
        <v>227.14540199999999</v>
      </c>
      <c r="X313" s="162">
        <v>0</v>
      </c>
      <c r="Y313" s="162">
        <v>0</v>
      </c>
      <c r="Z313" s="162">
        <v>227.14540199999999</v>
      </c>
      <c r="AA313" s="162">
        <v>0</v>
      </c>
      <c r="AB313" s="162">
        <v>0</v>
      </c>
      <c r="AC313" s="162">
        <v>151.43026799999998</v>
      </c>
      <c r="AD313" s="162">
        <v>0</v>
      </c>
    </row>
    <row r="314" spans="1:30" ht="12" customHeight="1" x14ac:dyDescent="0.25">
      <c r="A314" s="128" t="s">
        <v>36</v>
      </c>
      <c r="B314" s="15" t="s">
        <v>37</v>
      </c>
      <c r="C314" s="15" t="s">
        <v>37</v>
      </c>
      <c r="D314" s="155" t="s">
        <v>38</v>
      </c>
      <c r="E314" s="156" t="s">
        <v>271</v>
      </c>
      <c r="F314" s="155" t="s">
        <v>272</v>
      </c>
      <c r="G314" s="155" t="s">
        <v>40</v>
      </c>
      <c r="H314" s="157">
        <v>21101</v>
      </c>
      <c r="I314" s="158" t="s">
        <v>46</v>
      </c>
      <c r="J314" s="17" t="str">
        <f>_xlfn.XLOOKUP(K314,XXI___INV_Catalogo_de_Articulo_!B:B,XXI___INV_Catalogo_de_Articulo_!A:A,"NO ENCONTRADO",FALSE)</f>
        <v>21100120-0009</v>
      </c>
      <c r="K314" s="151" t="s">
        <v>276</v>
      </c>
      <c r="L314" s="8" t="s">
        <v>16491</v>
      </c>
      <c r="M314" s="8" t="s">
        <v>16491</v>
      </c>
      <c r="N314" s="152" t="str">
        <f>_xlfn.XLOOKUP('2026 -1'!J436,XXI___INV_Catalogo_de_Articulo_!A:A,XXI___INV_Catalogo_de_Articulo_!C:C,"NO ENCONTRADO",FALSE)</f>
        <v>Pieza</v>
      </c>
      <c r="O314" s="6">
        <v>10</v>
      </c>
      <c r="P314" s="162">
        <v>265.2672</v>
      </c>
      <c r="Q314" s="154" t="s">
        <v>47</v>
      </c>
      <c r="R314" s="162">
        <f t="shared" si="7"/>
        <v>2652.672</v>
      </c>
      <c r="S314" s="162">
        <v>0</v>
      </c>
      <c r="T314" s="162">
        <v>795.80160000000001</v>
      </c>
      <c r="U314" s="162">
        <v>0</v>
      </c>
      <c r="V314" s="162">
        <v>0</v>
      </c>
      <c r="W314" s="162">
        <v>530.53440000000001</v>
      </c>
      <c r="X314" s="162">
        <v>0</v>
      </c>
      <c r="Y314" s="162">
        <v>0</v>
      </c>
      <c r="Z314" s="162">
        <v>795.80160000000001</v>
      </c>
      <c r="AA314" s="162">
        <v>0</v>
      </c>
      <c r="AB314" s="162">
        <v>0</v>
      </c>
      <c r="AC314" s="162">
        <v>530.53440000000001</v>
      </c>
      <c r="AD314" s="162">
        <v>0</v>
      </c>
    </row>
    <row r="315" spans="1:30" ht="12" customHeight="1" x14ac:dyDescent="0.25">
      <c r="A315" s="128" t="s">
        <v>36</v>
      </c>
      <c r="B315" s="15" t="s">
        <v>37</v>
      </c>
      <c r="C315" s="15" t="s">
        <v>37</v>
      </c>
      <c r="D315" s="155" t="s">
        <v>38</v>
      </c>
      <c r="E315" s="156" t="s">
        <v>271</v>
      </c>
      <c r="F315" s="155" t="s">
        <v>272</v>
      </c>
      <c r="G315" s="155" t="s">
        <v>40</v>
      </c>
      <c r="H315" s="157">
        <v>21101</v>
      </c>
      <c r="I315" s="158" t="s">
        <v>46</v>
      </c>
      <c r="J315" s="17" t="str">
        <f>_xlfn.XLOOKUP(K315,XXI___INV_Catalogo_de_Articulo_!B:B,XXI___INV_Catalogo_de_Articulo_!A:A,"NO ENCONTRADO",FALSE)</f>
        <v>21100123-0002</v>
      </c>
      <c r="K315" s="151" t="s">
        <v>85</v>
      </c>
      <c r="L315" s="8" t="s">
        <v>16491</v>
      </c>
      <c r="M315" s="8" t="s">
        <v>16491</v>
      </c>
      <c r="N315" s="152" t="str">
        <f>_xlfn.XLOOKUP('2026 -1'!J437,XXI___INV_Catalogo_de_Articulo_!A:A,XXI___INV_Catalogo_de_Articulo_!C:C,"NO ENCONTRADO",FALSE)</f>
        <v>CAJA</v>
      </c>
      <c r="O315" s="6">
        <v>16</v>
      </c>
      <c r="P315" s="162">
        <v>326.63096400000001</v>
      </c>
      <c r="Q315" s="154" t="s">
        <v>47</v>
      </c>
      <c r="R315" s="162">
        <f t="shared" si="7"/>
        <v>5226.0954240000001</v>
      </c>
      <c r="S315" s="162">
        <v>0</v>
      </c>
      <c r="T315" s="162">
        <v>1306.523856</v>
      </c>
      <c r="U315" s="162">
        <v>0</v>
      </c>
      <c r="V315" s="162">
        <v>0</v>
      </c>
      <c r="W315" s="162">
        <v>1306.523856</v>
      </c>
      <c r="X315" s="162">
        <v>0</v>
      </c>
      <c r="Y315" s="162">
        <v>0</v>
      </c>
      <c r="Z315" s="162">
        <v>1306.523856</v>
      </c>
      <c r="AA315" s="162">
        <v>0</v>
      </c>
      <c r="AB315" s="162">
        <v>0</v>
      </c>
      <c r="AC315" s="162">
        <v>1306.523856</v>
      </c>
      <c r="AD315" s="162">
        <v>0</v>
      </c>
    </row>
    <row r="316" spans="1:30" ht="12" customHeight="1" x14ac:dyDescent="0.25">
      <c r="A316" s="128" t="s">
        <v>36</v>
      </c>
      <c r="B316" s="15" t="s">
        <v>37</v>
      </c>
      <c r="C316" s="15" t="s">
        <v>37</v>
      </c>
      <c r="D316" s="155" t="s">
        <v>38</v>
      </c>
      <c r="E316" s="156" t="s">
        <v>271</v>
      </c>
      <c r="F316" s="155" t="s">
        <v>272</v>
      </c>
      <c r="G316" s="155" t="s">
        <v>40</v>
      </c>
      <c r="H316" s="157">
        <v>21101</v>
      </c>
      <c r="I316" s="158" t="s">
        <v>46</v>
      </c>
      <c r="J316" s="17" t="str">
        <f>_xlfn.XLOOKUP(K316,XXI___INV_Catalogo_de_Articulo_!B:B,XXI___INV_Catalogo_de_Articulo_!A:A,"NO ENCONTRADO",FALSE)</f>
        <v>21101001-0388</v>
      </c>
      <c r="K316" s="151" t="s">
        <v>86</v>
      </c>
      <c r="L316" s="8" t="s">
        <v>16491</v>
      </c>
      <c r="M316" s="8" t="s">
        <v>16491</v>
      </c>
      <c r="N316" s="152" t="str">
        <f>_xlfn.XLOOKUP('2026 -1'!J438,XXI___INV_Catalogo_de_Articulo_!A:A,XXI___INV_Catalogo_de_Articulo_!C:C,"NO ENCONTRADO",FALSE)</f>
        <v>CAJA</v>
      </c>
      <c r="O316" s="6">
        <v>8</v>
      </c>
      <c r="P316" s="162">
        <v>606.99559799999997</v>
      </c>
      <c r="Q316" s="154" t="s">
        <v>47</v>
      </c>
      <c r="R316" s="162">
        <f t="shared" si="7"/>
        <v>4855.9647839999998</v>
      </c>
      <c r="S316" s="162">
        <v>0</v>
      </c>
      <c r="T316" s="162">
        <v>1213.9911959999999</v>
      </c>
      <c r="U316" s="162">
        <v>0</v>
      </c>
      <c r="V316" s="162">
        <v>0</v>
      </c>
      <c r="W316" s="162">
        <v>1213.9911959999999</v>
      </c>
      <c r="X316" s="162">
        <v>0</v>
      </c>
      <c r="Y316" s="162">
        <v>0</v>
      </c>
      <c r="Z316" s="162">
        <v>1213.9911959999999</v>
      </c>
      <c r="AA316" s="162">
        <v>0</v>
      </c>
      <c r="AB316" s="162">
        <v>0</v>
      </c>
      <c r="AC316" s="162">
        <v>1213.9911959999999</v>
      </c>
      <c r="AD316" s="162">
        <v>0</v>
      </c>
    </row>
    <row r="317" spans="1:30" ht="12" customHeight="1" x14ac:dyDescent="0.25">
      <c r="A317" s="128" t="s">
        <v>36</v>
      </c>
      <c r="B317" s="15" t="s">
        <v>37</v>
      </c>
      <c r="C317" s="15" t="s">
        <v>37</v>
      </c>
      <c r="D317" s="155" t="s">
        <v>38</v>
      </c>
      <c r="E317" s="156" t="s">
        <v>271</v>
      </c>
      <c r="F317" s="155" t="s">
        <v>272</v>
      </c>
      <c r="G317" s="155" t="s">
        <v>40</v>
      </c>
      <c r="H317" s="157">
        <v>21101</v>
      </c>
      <c r="I317" s="158" t="s">
        <v>46</v>
      </c>
      <c r="J317" s="17" t="str">
        <f>_xlfn.XLOOKUP(K317,XXI___INV_Catalogo_de_Articulo_!B:B,XXI___INV_Catalogo_de_Articulo_!A:A,"NO ENCONTRADO",FALSE)</f>
        <v>21100132-0006</v>
      </c>
      <c r="K317" s="151" t="s">
        <v>93</v>
      </c>
      <c r="L317" s="8" t="s">
        <v>16491</v>
      </c>
      <c r="M317" s="8" t="s">
        <v>16491</v>
      </c>
      <c r="N317" s="152" t="str">
        <f>_xlfn.XLOOKUP('2026 -1'!J439,XXI___INV_Catalogo_de_Articulo_!A:A,XXI___INV_Catalogo_de_Articulo_!C:C,"NO ENCONTRADO",FALSE)</f>
        <v>PAQUETE</v>
      </c>
      <c r="O317" s="6">
        <v>12</v>
      </c>
      <c r="P317" s="162">
        <v>18.900288</v>
      </c>
      <c r="Q317" s="154" t="s">
        <v>47</v>
      </c>
      <c r="R317" s="162">
        <f t="shared" si="7"/>
        <v>226.80345599999998</v>
      </c>
      <c r="S317" s="162">
        <v>0</v>
      </c>
      <c r="T317" s="162">
        <v>56.700863999999996</v>
      </c>
      <c r="U317" s="162">
        <v>0</v>
      </c>
      <c r="V317" s="162">
        <v>0</v>
      </c>
      <c r="W317" s="162">
        <v>56.700863999999996</v>
      </c>
      <c r="X317" s="162">
        <v>0</v>
      </c>
      <c r="Y317" s="162">
        <v>0</v>
      </c>
      <c r="Z317" s="162">
        <v>56.700863999999996</v>
      </c>
      <c r="AA317" s="162">
        <v>0</v>
      </c>
      <c r="AB317" s="162">
        <v>0</v>
      </c>
      <c r="AC317" s="162">
        <v>56.700863999999996</v>
      </c>
      <c r="AD317" s="162">
        <v>0</v>
      </c>
    </row>
    <row r="318" spans="1:30" ht="12" customHeight="1" x14ac:dyDescent="0.25">
      <c r="A318" s="128" t="s">
        <v>36</v>
      </c>
      <c r="B318" s="15" t="s">
        <v>37</v>
      </c>
      <c r="C318" s="15" t="s">
        <v>37</v>
      </c>
      <c r="D318" s="155" t="s">
        <v>38</v>
      </c>
      <c r="E318" s="156" t="s">
        <v>271</v>
      </c>
      <c r="F318" s="155" t="s">
        <v>272</v>
      </c>
      <c r="G318" s="155" t="s">
        <v>40</v>
      </c>
      <c r="H318" s="157">
        <v>21101</v>
      </c>
      <c r="I318" s="158" t="s">
        <v>46</v>
      </c>
      <c r="J318" s="17" t="str">
        <f>_xlfn.XLOOKUP(K318,XXI___INV_Catalogo_de_Articulo_!B:B,XXI___INV_Catalogo_de_Articulo_!A:A,"NO ENCONTRADO",FALSE)</f>
        <v>21100127-0005</v>
      </c>
      <c r="K318" s="151" t="s">
        <v>16392</v>
      </c>
      <c r="L318" s="8" t="s">
        <v>16491</v>
      </c>
      <c r="M318" s="8" t="s">
        <v>16491</v>
      </c>
      <c r="N318" s="152" t="str">
        <f>_xlfn.XLOOKUP('2026 -1'!J440,XXI___INV_Catalogo_de_Articulo_!A:A,XXI___INV_Catalogo_de_Articulo_!C:C,"NO ENCONTRADO",FALSE)</f>
        <v>Pieza</v>
      </c>
      <c r="O318" s="6">
        <v>36</v>
      </c>
      <c r="P318" s="162">
        <v>26.547444000000002</v>
      </c>
      <c r="Q318" s="154" t="s">
        <v>47</v>
      </c>
      <c r="R318" s="162">
        <f t="shared" si="7"/>
        <v>955.70798400000012</v>
      </c>
      <c r="S318" s="162">
        <v>0</v>
      </c>
      <c r="T318" s="162">
        <v>318.56932800000004</v>
      </c>
      <c r="U318" s="162">
        <v>0</v>
      </c>
      <c r="V318" s="162">
        <v>0</v>
      </c>
      <c r="W318" s="162">
        <v>159.28466400000002</v>
      </c>
      <c r="X318" s="162">
        <v>0</v>
      </c>
      <c r="Y318" s="162">
        <v>0</v>
      </c>
      <c r="Z318" s="162">
        <v>318.56932800000004</v>
      </c>
      <c r="AA318" s="162">
        <v>0</v>
      </c>
      <c r="AB318" s="162">
        <v>0</v>
      </c>
      <c r="AC318" s="162">
        <v>159.28466400000002</v>
      </c>
      <c r="AD318" s="162">
        <v>0</v>
      </c>
    </row>
    <row r="319" spans="1:30" ht="12" customHeight="1" x14ac:dyDescent="0.25">
      <c r="A319" s="128" t="s">
        <v>36</v>
      </c>
      <c r="B319" s="15" t="s">
        <v>37</v>
      </c>
      <c r="C319" s="15" t="s">
        <v>37</v>
      </c>
      <c r="D319" s="155" t="s">
        <v>38</v>
      </c>
      <c r="E319" s="156" t="s">
        <v>271</v>
      </c>
      <c r="F319" s="155" t="s">
        <v>272</v>
      </c>
      <c r="G319" s="155" t="s">
        <v>40</v>
      </c>
      <c r="H319" s="157">
        <v>21101</v>
      </c>
      <c r="I319" s="158" t="s">
        <v>46</v>
      </c>
      <c r="J319" s="17" t="str">
        <f>_xlfn.XLOOKUP(K319,XXI___INV_Catalogo_de_Articulo_!B:B,XXI___INV_Catalogo_de_Articulo_!A:A,"NO ENCONTRADO",FALSE)</f>
        <v>21100132-0007</v>
      </c>
      <c r="K319" s="151" t="s">
        <v>16259</v>
      </c>
      <c r="L319" s="8" t="s">
        <v>16491</v>
      </c>
      <c r="M319" s="8" t="s">
        <v>16491</v>
      </c>
      <c r="N319" s="152" t="str">
        <f>_xlfn.XLOOKUP('2026 -1'!J319,XXI___INV_Catalogo_de_Articulo_!A:A,XXI___INV_Catalogo_de_Articulo_!C:C,"NO ENCONTRADO",FALSE)</f>
        <v>PAQUETE</v>
      </c>
      <c r="O319" s="6">
        <v>21</v>
      </c>
      <c r="P319" s="162">
        <v>17.905536000000001</v>
      </c>
      <c r="Q319" s="154" t="s">
        <v>47</v>
      </c>
      <c r="R319" s="162">
        <f t="shared" si="7"/>
        <v>376.016256</v>
      </c>
      <c r="S319" s="162">
        <v>0</v>
      </c>
      <c r="T319" s="162">
        <v>89.527680000000004</v>
      </c>
      <c r="U319" s="162">
        <v>0</v>
      </c>
      <c r="V319" s="162">
        <v>0</v>
      </c>
      <c r="W319" s="162">
        <v>107.43321600000002</v>
      </c>
      <c r="X319" s="162">
        <v>0</v>
      </c>
      <c r="Y319" s="162">
        <v>0</v>
      </c>
      <c r="Z319" s="162">
        <v>89.527680000000004</v>
      </c>
      <c r="AA319" s="162">
        <v>0</v>
      </c>
      <c r="AB319" s="162">
        <v>0</v>
      </c>
      <c r="AC319" s="162">
        <v>89.527680000000004</v>
      </c>
      <c r="AD319" s="162">
        <v>0</v>
      </c>
    </row>
    <row r="320" spans="1:30" ht="12" customHeight="1" x14ac:dyDescent="0.25">
      <c r="A320" s="128" t="s">
        <v>36</v>
      </c>
      <c r="B320" s="15" t="s">
        <v>37</v>
      </c>
      <c r="C320" s="15" t="s">
        <v>37</v>
      </c>
      <c r="D320" s="155" t="s">
        <v>38</v>
      </c>
      <c r="E320" s="156" t="s">
        <v>271</v>
      </c>
      <c r="F320" s="155" t="s">
        <v>272</v>
      </c>
      <c r="G320" s="155" t="s">
        <v>40</v>
      </c>
      <c r="H320" s="157">
        <v>21401</v>
      </c>
      <c r="I320" s="158" t="s">
        <v>16473</v>
      </c>
      <c r="J320" s="17" t="str">
        <f>_xlfn.XLOOKUP(K320,XXI___INV_Catalogo_de_Articulo_!B:B,XXI___INV_Catalogo_de_Articulo_!A:A,"NO ENCONTRADO",FALSE)</f>
        <v>21400008-0006</v>
      </c>
      <c r="K320" s="151" t="s">
        <v>95</v>
      </c>
      <c r="L320" s="8" t="s">
        <v>16491</v>
      </c>
      <c r="M320" s="8" t="s">
        <v>16491</v>
      </c>
      <c r="N320" s="152" t="str">
        <f>_xlfn.XLOOKUP('2026 -1'!J442,XXI___INV_Catalogo_de_Articulo_!A:A,XXI___INV_Catalogo_de_Articulo_!C:C,"NO ENCONTRADO",FALSE)</f>
        <v>Pieza</v>
      </c>
      <c r="O320" s="6">
        <v>21</v>
      </c>
      <c r="P320" s="162">
        <v>210.73199400000001</v>
      </c>
      <c r="Q320" s="154" t="s">
        <v>47</v>
      </c>
      <c r="R320" s="162">
        <f t="shared" si="7"/>
        <v>4425.3718740000004</v>
      </c>
      <c r="S320" s="162">
        <v>0</v>
      </c>
      <c r="T320" s="162">
        <v>1264.3919640000001</v>
      </c>
      <c r="U320" s="162">
        <v>0</v>
      </c>
      <c r="V320" s="162">
        <v>0</v>
      </c>
      <c r="W320" s="162">
        <v>1264.3919640000001</v>
      </c>
      <c r="X320" s="162">
        <v>0</v>
      </c>
      <c r="Y320" s="162">
        <v>0</v>
      </c>
      <c r="Z320" s="162">
        <v>1264.3919640000001</v>
      </c>
      <c r="AA320" s="162">
        <v>0</v>
      </c>
      <c r="AB320" s="162">
        <v>0</v>
      </c>
      <c r="AC320" s="162">
        <v>632.19598200000007</v>
      </c>
      <c r="AD320" s="162">
        <v>0</v>
      </c>
    </row>
    <row r="321" spans="1:30" ht="12" customHeight="1" x14ac:dyDescent="0.25">
      <c r="A321" s="128" t="s">
        <v>36</v>
      </c>
      <c r="B321" s="15" t="s">
        <v>37</v>
      </c>
      <c r="C321" s="15" t="s">
        <v>37</v>
      </c>
      <c r="D321" s="159" t="s">
        <v>38</v>
      </c>
      <c r="E321" s="156" t="s">
        <v>271</v>
      </c>
      <c r="F321" s="159" t="s">
        <v>272</v>
      </c>
      <c r="G321" s="155" t="s">
        <v>40</v>
      </c>
      <c r="H321" s="161">
        <v>21601</v>
      </c>
      <c r="I321" s="158" t="s">
        <v>98</v>
      </c>
      <c r="J321" s="17" t="str">
        <f>_xlfn.XLOOKUP(K321,XXI___INV_Catalogo_de_Articulo_!B:B,XXI___INV_Catalogo_de_Articulo_!A:A,"NO ENCONTRADO",FALSE)</f>
        <v>21600010-0001</v>
      </c>
      <c r="K321" s="151" t="s">
        <v>97</v>
      </c>
      <c r="L321" s="8" t="s">
        <v>16491</v>
      </c>
      <c r="M321" s="8" t="s">
        <v>16491</v>
      </c>
      <c r="N321" s="152" t="str">
        <f>_xlfn.XLOOKUP('2026 -1'!J443,XXI___INV_Catalogo_de_Articulo_!A:A,XXI___INV_Catalogo_de_Articulo_!C:C,"NO ENCONTRADO",FALSE)</f>
        <v>Pieza</v>
      </c>
      <c r="O321" s="6">
        <v>22</v>
      </c>
      <c r="P321" s="162">
        <v>59.426070000000003</v>
      </c>
      <c r="Q321" s="154" t="s">
        <v>47</v>
      </c>
      <c r="R321" s="162">
        <f t="shared" si="7"/>
        <v>1307.37354</v>
      </c>
      <c r="S321" s="162">
        <v>0</v>
      </c>
      <c r="T321" s="162">
        <v>356.55642</v>
      </c>
      <c r="U321" s="162">
        <v>0</v>
      </c>
      <c r="V321" s="162">
        <v>0</v>
      </c>
      <c r="W321" s="162">
        <v>297.13035000000002</v>
      </c>
      <c r="X321" s="162">
        <v>0</v>
      </c>
      <c r="Y321" s="162">
        <v>0</v>
      </c>
      <c r="Z321" s="162">
        <v>356.55642</v>
      </c>
      <c r="AA321" s="162">
        <v>0</v>
      </c>
      <c r="AB321" s="162">
        <v>0</v>
      </c>
      <c r="AC321" s="162">
        <v>297.13035000000002</v>
      </c>
      <c r="AD321" s="162">
        <v>0</v>
      </c>
    </row>
    <row r="322" spans="1:30" ht="12" customHeight="1" x14ac:dyDescent="0.25">
      <c r="A322" s="128" t="s">
        <v>36</v>
      </c>
      <c r="B322" s="15" t="s">
        <v>37</v>
      </c>
      <c r="C322" s="15" t="s">
        <v>37</v>
      </c>
      <c r="D322" s="159" t="s">
        <v>38</v>
      </c>
      <c r="E322" s="156" t="s">
        <v>271</v>
      </c>
      <c r="F322" s="159" t="s">
        <v>272</v>
      </c>
      <c r="G322" s="159" t="s">
        <v>40</v>
      </c>
      <c r="H322" s="157">
        <v>21601</v>
      </c>
      <c r="I322" s="158" t="s">
        <v>98</v>
      </c>
      <c r="J322" s="17" t="str">
        <f>_xlfn.XLOOKUP(K322,XXI___INV_Catalogo_de_Articulo_!B:B,XXI___INV_Catalogo_de_Articulo_!A:A,"NO ENCONTRADO",FALSE)</f>
        <v>21600008-0003</v>
      </c>
      <c r="K322" s="151" t="s">
        <v>102</v>
      </c>
      <c r="L322" s="8" t="s">
        <v>16491</v>
      </c>
      <c r="M322" s="8" t="s">
        <v>16491</v>
      </c>
      <c r="N322" s="152" t="str">
        <f>_xlfn.XLOOKUP('2026 -1'!J444,XXI___INV_Catalogo_de_Articulo_!A:A,XXI___INV_Catalogo_de_Articulo_!C:C,"NO ENCONTRADO",FALSE)</f>
        <v>Pieza</v>
      </c>
      <c r="O322" s="6">
        <v>90</v>
      </c>
      <c r="P322" s="162">
        <v>66.327162000000001</v>
      </c>
      <c r="Q322" s="154" t="s">
        <v>47</v>
      </c>
      <c r="R322" s="162">
        <f t="shared" si="7"/>
        <v>5969.4445799999994</v>
      </c>
      <c r="S322" s="162">
        <v>0</v>
      </c>
      <c r="T322" s="162">
        <v>1658.17905</v>
      </c>
      <c r="U322" s="162">
        <v>0</v>
      </c>
      <c r="V322" s="162">
        <v>0</v>
      </c>
      <c r="W322" s="162">
        <v>1326.54324</v>
      </c>
      <c r="X322" s="162">
        <v>0</v>
      </c>
      <c r="Y322" s="162">
        <v>0</v>
      </c>
      <c r="Z322" s="162">
        <v>1658.17905</v>
      </c>
      <c r="AA322" s="162">
        <v>0</v>
      </c>
      <c r="AB322" s="162">
        <v>0</v>
      </c>
      <c r="AC322" s="162">
        <v>1326.54324</v>
      </c>
      <c r="AD322" s="162">
        <v>0</v>
      </c>
    </row>
    <row r="323" spans="1:30" ht="12" customHeight="1" x14ac:dyDescent="0.25">
      <c r="A323" s="128" t="s">
        <v>36</v>
      </c>
      <c r="B323" s="15" t="s">
        <v>37</v>
      </c>
      <c r="C323" s="15" t="s">
        <v>37</v>
      </c>
      <c r="D323" s="159" t="s">
        <v>38</v>
      </c>
      <c r="E323" s="156" t="s">
        <v>271</v>
      </c>
      <c r="F323" s="159" t="s">
        <v>272</v>
      </c>
      <c r="G323" s="159" t="s">
        <v>40</v>
      </c>
      <c r="H323" s="161">
        <v>21601</v>
      </c>
      <c r="I323" s="158" t="s">
        <v>98</v>
      </c>
      <c r="J323" s="17" t="str">
        <f>_xlfn.XLOOKUP(K323,XXI___INV_Catalogo_de_Articulo_!B:B,XXI___INV_Catalogo_de_Articulo_!A:A,"NO ENCONTRADO",FALSE)</f>
        <v>21601001-0024</v>
      </c>
      <c r="K323" s="151" t="s">
        <v>5900</v>
      </c>
      <c r="L323" s="8" t="s">
        <v>16491</v>
      </c>
      <c r="M323" s="8" t="s">
        <v>16491</v>
      </c>
      <c r="N323" s="152" t="str">
        <f>_xlfn.XLOOKUP('2026 -1'!J445,XXI___INV_Catalogo_de_Articulo_!A:A,XXI___INV_Catalogo_de_Articulo_!C:C,"NO ENCONTRADO",FALSE)</f>
        <v>Pieza</v>
      </c>
      <c r="O323" s="6">
        <v>16</v>
      </c>
      <c r="P323" s="162">
        <v>199.758636</v>
      </c>
      <c r="Q323" s="154" t="s">
        <v>47</v>
      </c>
      <c r="R323" s="162">
        <f t="shared" si="7"/>
        <v>3196.1381759999999</v>
      </c>
      <c r="S323" s="162">
        <v>0</v>
      </c>
      <c r="T323" s="162">
        <v>998.79318000000001</v>
      </c>
      <c r="U323" s="162">
        <v>0</v>
      </c>
      <c r="V323" s="162">
        <v>0</v>
      </c>
      <c r="W323" s="162">
        <v>599.27590799999996</v>
      </c>
      <c r="X323" s="162">
        <v>0</v>
      </c>
      <c r="Y323" s="162">
        <v>0</v>
      </c>
      <c r="Z323" s="162">
        <v>998.79318000000001</v>
      </c>
      <c r="AA323" s="162">
        <v>0</v>
      </c>
      <c r="AB323" s="162">
        <v>0</v>
      </c>
      <c r="AC323" s="162">
        <v>599.27590799999996</v>
      </c>
      <c r="AD323" s="162">
        <v>0</v>
      </c>
    </row>
    <row r="324" spans="1:30" ht="12" customHeight="1" x14ac:dyDescent="0.25">
      <c r="A324" s="128" t="s">
        <v>36</v>
      </c>
      <c r="B324" s="15" t="s">
        <v>37</v>
      </c>
      <c r="C324" s="15" t="s">
        <v>37</v>
      </c>
      <c r="D324" s="159" t="s">
        <v>38</v>
      </c>
      <c r="E324" s="156" t="s">
        <v>271</v>
      </c>
      <c r="F324" s="159" t="s">
        <v>272</v>
      </c>
      <c r="G324" s="159" t="s">
        <v>40</v>
      </c>
      <c r="H324" s="161">
        <v>21601</v>
      </c>
      <c r="I324" s="158" t="s">
        <v>98</v>
      </c>
      <c r="J324" s="17" t="str">
        <f>_xlfn.XLOOKUP(K324,XXI___INV_Catalogo_de_Articulo_!B:B,XXI___INV_Catalogo_de_Articulo_!A:A,"NO ENCONTRADO",FALSE)</f>
        <v>21600006-0017</v>
      </c>
      <c r="K324" s="151" t="s">
        <v>278</v>
      </c>
      <c r="L324" s="8" t="s">
        <v>16491</v>
      </c>
      <c r="M324" s="8" t="s">
        <v>16491</v>
      </c>
      <c r="N324" s="152" t="str">
        <f>_xlfn.XLOOKUP('2026 -1'!J446,XXI___INV_Catalogo_de_Articulo_!A:A,XXI___INV_Catalogo_de_Articulo_!C:C,"NO ENCONTRADO",FALSE)</f>
        <v>ROLLO</v>
      </c>
      <c r="O324" s="6">
        <v>7</v>
      </c>
      <c r="P324" s="162">
        <v>412.759908</v>
      </c>
      <c r="Q324" s="154" t="s">
        <v>47</v>
      </c>
      <c r="R324" s="162">
        <f t="shared" si="7"/>
        <v>2889.319356</v>
      </c>
      <c r="S324" s="162">
        <v>0</v>
      </c>
      <c r="T324" s="162">
        <v>1238.279724</v>
      </c>
      <c r="U324" s="162">
        <v>0</v>
      </c>
      <c r="V324" s="162">
        <v>0</v>
      </c>
      <c r="W324" s="162">
        <v>412.759908</v>
      </c>
      <c r="X324" s="162">
        <v>0</v>
      </c>
      <c r="Y324" s="162">
        <v>0</v>
      </c>
      <c r="Z324" s="162">
        <v>825.51981599999999</v>
      </c>
      <c r="AA324" s="162">
        <v>0</v>
      </c>
      <c r="AB324" s="162">
        <v>0</v>
      </c>
      <c r="AC324" s="162">
        <v>412.759908</v>
      </c>
      <c r="AD324" s="162">
        <v>0</v>
      </c>
    </row>
    <row r="325" spans="1:30" ht="12" customHeight="1" x14ac:dyDescent="0.25">
      <c r="A325" s="128" t="s">
        <v>36</v>
      </c>
      <c r="B325" s="15" t="s">
        <v>37</v>
      </c>
      <c r="C325" s="15" t="s">
        <v>37</v>
      </c>
      <c r="D325" s="155" t="s">
        <v>38</v>
      </c>
      <c r="E325" s="156" t="s">
        <v>271</v>
      </c>
      <c r="F325" s="155" t="s">
        <v>272</v>
      </c>
      <c r="G325" s="155" t="s">
        <v>40</v>
      </c>
      <c r="H325" s="157">
        <v>21601</v>
      </c>
      <c r="I325" s="158" t="s">
        <v>98</v>
      </c>
      <c r="J325" s="17" t="str">
        <f>_xlfn.XLOOKUP(K325,XXI___INV_Catalogo_de_Articulo_!B:B,XXI___INV_Catalogo_de_Articulo_!A:A,"NO ENCONTRADO",FALSE)</f>
        <v>21600006-0014</v>
      </c>
      <c r="K325" s="151" t="s">
        <v>104</v>
      </c>
      <c r="L325" s="8" t="s">
        <v>16491</v>
      </c>
      <c r="M325" s="8" t="s">
        <v>16491</v>
      </c>
      <c r="N325" s="152" t="str">
        <f>_xlfn.XLOOKUP('2026 -1'!J447,XXI___INV_Catalogo_de_Articulo_!A:A,XXI___INV_Catalogo_de_Articulo_!C:C,"NO ENCONTRADO",FALSE)</f>
        <v>Pieza</v>
      </c>
      <c r="O325" s="6">
        <v>11</v>
      </c>
      <c r="P325" s="162">
        <v>539.14522199999999</v>
      </c>
      <c r="Q325" s="154" t="s">
        <v>47</v>
      </c>
      <c r="R325" s="162">
        <f t="shared" si="7"/>
        <v>5930.5974420000002</v>
      </c>
      <c r="S325" s="162">
        <v>0</v>
      </c>
      <c r="T325" s="162">
        <v>1617.4356659999999</v>
      </c>
      <c r="U325" s="162">
        <v>0</v>
      </c>
      <c r="V325" s="162">
        <v>0</v>
      </c>
      <c r="W325" s="162">
        <v>1617.4356659999999</v>
      </c>
      <c r="X325" s="162">
        <v>0</v>
      </c>
      <c r="Y325" s="162">
        <v>0</v>
      </c>
      <c r="Z325" s="162">
        <v>1617.4356659999999</v>
      </c>
      <c r="AA325" s="162">
        <v>0</v>
      </c>
      <c r="AB325" s="162">
        <v>0</v>
      </c>
      <c r="AC325" s="162">
        <v>1078.290444</v>
      </c>
      <c r="AD325" s="162">
        <v>0</v>
      </c>
    </row>
    <row r="326" spans="1:30" ht="12" customHeight="1" x14ac:dyDescent="0.25">
      <c r="A326" s="128" t="s">
        <v>36</v>
      </c>
      <c r="B326" s="15" t="s">
        <v>37</v>
      </c>
      <c r="C326" s="15" t="s">
        <v>37</v>
      </c>
      <c r="D326" s="155" t="s">
        <v>38</v>
      </c>
      <c r="E326" s="156" t="s">
        <v>271</v>
      </c>
      <c r="F326" s="155" t="s">
        <v>272</v>
      </c>
      <c r="G326" s="155" t="s">
        <v>40</v>
      </c>
      <c r="H326" s="157">
        <v>21601</v>
      </c>
      <c r="I326" s="158" t="s">
        <v>98</v>
      </c>
      <c r="J326" s="17" t="str">
        <f>_xlfn.XLOOKUP(K326,XXI___INV_Catalogo_de_Articulo_!B:B,XXI___INV_Catalogo_de_Articulo_!A:A,"NO ENCONTRADO",FALSE)</f>
        <v>21600013-0007</v>
      </c>
      <c r="K326" s="151" t="s">
        <v>105</v>
      </c>
      <c r="L326" s="8" t="s">
        <v>16491</v>
      </c>
      <c r="M326" s="8" t="s">
        <v>16491</v>
      </c>
      <c r="N326" s="152" t="str">
        <f>_xlfn.XLOOKUP('2026 -1'!J448,XXI___INV_Catalogo_de_Articulo_!A:A,XXI___INV_Catalogo_de_Articulo_!C:C,"NO ENCONTRADO",FALSE)</f>
        <v>Pieza</v>
      </c>
      <c r="O326" s="6">
        <v>6</v>
      </c>
      <c r="P326" s="162">
        <v>33.572879999999998</v>
      </c>
      <c r="Q326" s="154" t="s">
        <v>47</v>
      </c>
      <c r="R326" s="162">
        <f t="shared" si="7"/>
        <v>201.43727999999999</v>
      </c>
      <c r="S326" s="162">
        <v>0</v>
      </c>
      <c r="T326" s="162">
        <v>67.145759999999996</v>
      </c>
      <c r="U326" s="162">
        <v>0</v>
      </c>
      <c r="V326" s="162">
        <v>0</v>
      </c>
      <c r="W326" s="162">
        <v>33.572879999999998</v>
      </c>
      <c r="X326" s="162">
        <v>0</v>
      </c>
      <c r="Y326" s="162">
        <v>0</v>
      </c>
      <c r="Z326" s="162">
        <v>67.145759999999996</v>
      </c>
      <c r="AA326" s="162">
        <v>0</v>
      </c>
      <c r="AB326" s="162">
        <v>0</v>
      </c>
      <c r="AC326" s="162">
        <v>33.572879999999998</v>
      </c>
      <c r="AD326" s="162">
        <v>0</v>
      </c>
    </row>
    <row r="327" spans="1:30" ht="12" customHeight="1" x14ac:dyDescent="0.25">
      <c r="A327" s="128" t="s">
        <v>36</v>
      </c>
      <c r="B327" s="15" t="s">
        <v>37</v>
      </c>
      <c r="C327" s="15" t="s">
        <v>37</v>
      </c>
      <c r="D327" s="155" t="s">
        <v>38</v>
      </c>
      <c r="E327" s="156" t="s">
        <v>271</v>
      </c>
      <c r="F327" s="155" t="s">
        <v>272</v>
      </c>
      <c r="G327" s="155" t="s">
        <v>40</v>
      </c>
      <c r="H327" s="157">
        <v>21601</v>
      </c>
      <c r="I327" s="158" t="s">
        <v>98</v>
      </c>
      <c r="J327" s="17" t="str">
        <f>_xlfn.XLOOKUP(K327,XXI___INV_Catalogo_de_Articulo_!B:B,XXI___INV_Catalogo_de_Articulo_!A:A,"NO ENCONTRADO",FALSE)</f>
        <v>21601001-0002</v>
      </c>
      <c r="K327" s="237" t="s">
        <v>106</v>
      </c>
      <c r="L327" s="8" t="s">
        <v>16491</v>
      </c>
      <c r="M327" s="8" t="s">
        <v>16491</v>
      </c>
      <c r="N327" s="152" t="str">
        <f>_xlfn.XLOOKUP('2026 -1'!J449,XXI___INV_Catalogo_de_Articulo_!A:A,XXI___INV_Catalogo_de_Articulo_!C:C,"NO ENCONTRADO",FALSE)</f>
        <v>Pieza</v>
      </c>
      <c r="O327" s="6">
        <v>13</v>
      </c>
      <c r="P327" s="162">
        <v>57.405479999999997</v>
      </c>
      <c r="Q327" s="154" t="s">
        <v>47</v>
      </c>
      <c r="R327" s="162">
        <f t="shared" si="7"/>
        <v>746.27123999999981</v>
      </c>
      <c r="S327" s="162">
        <v>0</v>
      </c>
      <c r="T327" s="162">
        <v>229.62191999999999</v>
      </c>
      <c r="U327" s="162">
        <v>0</v>
      </c>
      <c r="V327" s="162">
        <v>0</v>
      </c>
      <c r="W327" s="162">
        <v>172.21643999999998</v>
      </c>
      <c r="X327" s="162">
        <v>0</v>
      </c>
      <c r="Y327" s="162">
        <v>0</v>
      </c>
      <c r="Z327" s="162">
        <v>172.21643999999998</v>
      </c>
      <c r="AA327" s="162">
        <v>0</v>
      </c>
      <c r="AB327" s="162">
        <v>0</v>
      </c>
      <c r="AC327" s="162">
        <v>172.21643999999998</v>
      </c>
      <c r="AD327" s="162">
        <v>0</v>
      </c>
    </row>
    <row r="328" spans="1:30" ht="12" customHeight="1" x14ac:dyDescent="0.25">
      <c r="A328" s="128" t="s">
        <v>36</v>
      </c>
      <c r="B328" s="15" t="s">
        <v>37</v>
      </c>
      <c r="C328" s="15" t="s">
        <v>37</v>
      </c>
      <c r="D328" s="159" t="s">
        <v>38</v>
      </c>
      <c r="E328" s="156" t="s">
        <v>271</v>
      </c>
      <c r="F328" s="159" t="s">
        <v>272</v>
      </c>
      <c r="G328" s="159" t="s">
        <v>40</v>
      </c>
      <c r="H328" s="157">
        <v>21601</v>
      </c>
      <c r="I328" s="158" t="s">
        <v>98</v>
      </c>
      <c r="J328" s="17" t="str">
        <f>_xlfn.XLOOKUP(K328,XXI___INV_Catalogo_de_Articulo_!B:B,XXI___INV_Catalogo_de_Articulo_!A:A,"NO ENCONTRADO",FALSE)</f>
        <v>21601001-0126</v>
      </c>
      <c r="K328" s="151" t="s">
        <v>107</v>
      </c>
      <c r="L328" s="8" t="s">
        <v>16491</v>
      </c>
      <c r="M328" s="8" t="s">
        <v>16491</v>
      </c>
      <c r="N328" s="152" t="str">
        <f>_xlfn.XLOOKUP('2026 -1'!J450,XXI___INV_Catalogo_de_Articulo_!A:A,XXI___INV_Catalogo_de_Articulo_!C:C,"NO ENCONTRADO",FALSE)</f>
        <v>Pieza</v>
      </c>
      <c r="O328" s="6">
        <v>2</v>
      </c>
      <c r="P328" s="162">
        <v>1757.7785939999999</v>
      </c>
      <c r="Q328" s="154" t="s">
        <v>47</v>
      </c>
      <c r="R328" s="162">
        <f t="shared" si="7"/>
        <v>3515.5571879999998</v>
      </c>
      <c r="S328" s="162">
        <v>0</v>
      </c>
      <c r="T328" s="162">
        <v>1757.7785939999999</v>
      </c>
      <c r="U328" s="162">
        <v>0</v>
      </c>
      <c r="V328" s="162">
        <v>0</v>
      </c>
      <c r="W328" s="162">
        <v>0</v>
      </c>
      <c r="X328" s="162">
        <v>0</v>
      </c>
      <c r="Y328" s="162">
        <v>0</v>
      </c>
      <c r="Z328" s="162">
        <v>1757.7785939999999</v>
      </c>
      <c r="AA328" s="162">
        <v>0</v>
      </c>
      <c r="AB328" s="162">
        <v>0</v>
      </c>
      <c r="AC328" s="162">
        <v>0</v>
      </c>
      <c r="AD328" s="162">
        <v>0</v>
      </c>
    </row>
    <row r="329" spans="1:30" ht="12" customHeight="1" x14ac:dyDescent="0.25">
      <c r="A329" s="128" t="s">
        <v>36</v>
      </c>
      <c r="B329" s="15" t="s">
        <v>37</v>
      </c>
      <c r="C329" s="15" t="s">
        <v>37</v>
      </c>
      <c r="D329" s="159" t="s">
        <v>38</v>
      </c>
      <c r="E329" s="156" t="s">
        <v>271</v>
      </c>
      <c r="F329" s="159" t="s">
        <v>272</v>
      </c>
      <c r="G329" s="159" t="s">
        <v>40</v>
      </c>
      <c r="H329" s="161">
        <v>21601</v>
      </c>
      <c r="I329" s="158" t="s">
        <v>98</v>
      </c>
      <c r="J329" s="17" t="str">
        <f>_xlfn.XLOOKUP(K329,XXI___INV_Catalogo_de_Articulo_!B:B,XXI___INV_Catalogo_de_Articulo_!A:A,"NO ENCONTRADO",FALSE)</f>
        <v>21600014-0001</v>
      </c>
      <c r="K329" s="151" t="s">
        <v>109</v>
      </c>
      <c r="L329" s="8" t="s">
        <v>16491</v>
      </c>
      <c r="M329" s="8" t="s">
        <v>16491</v>
      </c>
      <c r="N329" s="152" t="str">
        <f>_xlfn.XLOOKUP('2026 -1'!J451,XXI___INV_Catalogo_de_Articulo_!A:A,XXI___INV_Catalogo_de_Articulo_!C:C,"NO ENCONTRADO",FALSE)</f>
        <v>Pieza</v>
      </c>
      <c r="O329" s="6">
        <v>14</v>
      </c>
      <c r="P329" s="162">
        <v>5.5954800000000002</v>
      </c>
      <c r="Q329" s="154" t="s">
        <v>47</v>
      </c>
      <c r="R329" s="162">
        <f t="shared" si="7"/>
        <v>78.33672</v>
      </c>
      <c r="S329" s="162">
        <v>0</v>
      </c>
      <c r="T329" s="162">
        <v>27.977400000000003</v>
      </c>
      <c r="U329" s="162">
        <v>0</v>
      </c>
      <c r="V329" s="162">
        <v>0</v>
      </c>
      <c r="W329" s="162">
        <v>16.786439999999999</v>
      </c>
      <c r="X329" s="162">
        <v>0</v>
      </c>
      <c r="Y329" s="162">
        <v>0</v>
      </c>
      <c r="Z329" s="162">
        <v>16.786439999999999</v>
      </c>
      <c r="AA329" s="162">
        <v>0</v>
      </c>
      <c r="AB329" s="162">
        <v>0</v>
      </c>
      <c r="AC329" s="162">
        <v>16.786439999999999</v>
      </c>
      <c r="AD329" s="162">
        <v>0</v>
      </c>
    </row>
    <row r="330" spans="1:30" ht="12" customHeight="1" x14ac:dyDescent="0.25">
      <c r="A330" s="128" t="s">
        <v>36</v>
      </c>
      <c r="B330" s="15" t="s">
        <v>37</v>
      </c>
      <c r="C330" s="15" t="s">
        <v>37</v>
      </c>
      <c r="D330" s="159" t="s">
        <v>38</v>
      </c>
      <c r="E330" s="156" t="s">
        <v>271</v>
      </c>
      <c r="F330" s="159" t="s">
        <v>272</v>
      </c>
      <c r="G330" s="159" t="s">
        <v>40</v>
      </c>
      <c r="H330" s="161">
        <v>21601</v>
      </c>
      <c r="I330" s="158" t="s">
        <v>98</v>
      </c>
      <c r="J330" s="17" t="str">
        <f>_xlfn.XLOOKUP(K330,XXI___INV_Catalogo_de_Articulo_!B:B,XXI___INV_Catalogo_de_Articulo_!A:A,"NO ENCONTRADO",FALSE)</f>
        <v>21600018-0005</v>
      </c>
      <c r="K330" s="151" t="s">
        <v>112</v>
      </c>
      <c r="L330" s="8" t="s">
        <v>16491</v>
      </c>
      <c r="M330" s="8" t="s">
        <v>16491</v>
      </c>
      <c r="N330" s="152" t="str">
        <f>_xlfn.XLOOKUP('2026 -1'!J452,XXI___INV_Catalogo_de_Articulo_!A:A,XXI___INV_Catalogo_de_Articulo_!C:C,"NO ENCONTRADO",FALSE)</f>
        <v>Pieza</v>
      </c>
      <c r="O330" s="6">
        <v>12</v>
      </c>
      <c r="P330" s="162">
        <v>17.397797999999998</v>
      </c>
      <c r="Q330" s="154" t="s">
        <v>47</v>
      </c>
      <c r="R330" s="162">
        <f t="shared" si="7"/>
        <v>208.77357599999999</v>
      </c>
      <c r="S330" s="162">
        <v>0</v>
      </c>
      <c r="T330" s="162">
        <v>52.193393999999998</v>
      </c>
      <c r="U330" s="162">
        <v>0</v>
      </c>
      <c r="V330" s="162">
        <v>0</v>
      </c>
      <c r="W330" s="162">
        <v>52.193393999999998</v>
      </c>
      <c r="X330" s="162">
        <v>0</v>
      </c>
      <c r="Y330" s="162">
        <v>0</v>
      </c>
      <c r="Z330" s="162">
        <v>52.193393999999998</v>
      </c>
      <c r="AA330" s="162">
        <v>0</v>
      </c>
      <c r="AB330" s="162">
        <v>0</v>
      </c>
      <c r="AC330" s="162">
        <v>52.193393999999998</v>
      </c>
      <c r="AD330" s="162">
        <v>0</v>
      </c>
    </row>
    <row r="331" spans="1:30" ht="12" customHeight="1" x14ac:dyDescent="0.25">
      <c r="A331" s="128" t="s">
        <v>36</v>
      </c>
      <c r="B331" s="15" t="s">
        <v>37</v>
      </c>
      <c r="C331" s="15" t="s">
        <v>37</v>
      </c>
      <c r="D331" s="159" t="s">
        <v>38</v>
      </c>
      <c r="E331" s="156" t="s">
        <v>271</v>
      </c>
      <c r="F331" s="159" t="s">
        <v>272</v>
      </c>
      <c r="G331" s="159" t="s">
        <v>40</v>
      </c>
      <c r="H331" s="157">
        <v>21601</v>
      </c>
      <c r="I331" s="158" t="s">
        <v>98</v>
      </c>
      <c r="J331" s="17" t="str">
        <f>_xlfn.XLOOKUP(K331,XXI___INV_Catalogo_de_Articulo_!B:B,XXI___INV_Catalogo_de_Articulo_!A:A,"NO ENCONTRADO",FALSE)</f>
        <v>21600019-0001</v>
      </c>
      <c r="K331" s="151" t="s">
        <v>16480</v>
      </c>
      <c r="L331" s="8" t="s">
        <v>16491</v>
      </c>
      <c r="M331" s="8" t="s">
        <v>16491</v>
      </c>
      <c r="N331" s="152" t="str">
        <f>_xlfn.XLOOKUP('2026 -1'!J453,XXI___INV_Catalogo_de_Articulo_!A:A,XXI___INV_Catalogo_de_Articulo_!C:C,"NO ENCONTRADO",FALSE)</f>
        <v>METRO</v>
      </c>
      <c r="O331" s="6">
        <v>8</v>
      </c>
      <c r="P331" s="162">
        <v>33.593603999999999</v>
      </c>
      <c r="Q331" s="154" t="s">
        <v>47</v>
      </c>
      <c r="R331" s="162">
        <f t="shared" si="7"/>
        <v>268.74883199999999</v>
      </c>
      <c r="S331" s="162">
        <v>0</v>
      </c>
      <c r="T331" s="162">
        <v>67.187207999999998</v>
      </c>
      <c r="U331" s="162">
        <v>0</v>
      </c>
      <c r="V331" s="162">
        <v>0</v>
      </c>
      <c r="W331" s="162">
        <v>67.187207999999998</v>
      </c>
      <c r="X331" s="162">
        <v>0</v>
      </c>
      <c r="Y331" s="162">
        <v>0</v>
      </c>
      <c r="Z331" s="162">
        <v>67.187207999999998</v>
      </c>
      <c r="AA331" s="162">
        <v>0</v>
      </c>
      <c r="AB331" s="162">
        <v>0</v>
      </c>
      <c r="AC331" s="162">
        <v>67.187207999999998</v>
      </c>
      <c r="AD331" s="162">
        <v>0</v>
      </c>
    </row>
    <row r="332" spans="1:30" ht="12" customHeight="1" x14ac:dyDescent="0.25">
      <c r="A332" s="128" t="s">
        <v>36</v>
      </c>
      <c r="B332" s="15" t="s">
        <v>37</v>
      </c>
      <c r="C332" s="15" t="s">
        <v>37</v>
      </c>
      <c r="D332" s="159" t="s">
        <v>38</v>
      </c>
      <c r="E332" s="156" t="s">
        <v>271</v>
      </c>
      <c r="F332" s="159" t="s">
        <v>272</v>
      </c>
      <c r="G332" s="159" t="s">
        <v>40</v>
      </c>
      <c r="H332" s="161">
        <v>21601</v>
      </c>
      <c r="I332" s="158" t="s">
        <v>98</v>
      </c>
      <c r="J332" s="17" t="str">
        <f>_xlfn.XLOOKUP(K332,XXI___INV_Catalogo_de_Articulo_!B:B,XXI___INV_Catalogo_de_Articulo_!A:A,"NO ENCONTRADO",FALSE)</f>
        <v>21600022-0004</v>
      </c>
      <c r="K332" s="151" t="s">
        <v>16409</v>
      </c>
      <c r="L332" s="8" t="s">
        <v>16491</v>
      </c>
      <c r="M332" s="8" t="s">
        <v>16491</v>
      </c>
      <c r="N332" s="152" t="str">
        <f>_xlfn.XLOOKUP('2026 -1'!J454,XXI___INV_Catalogo_de_Articulo_!A:A,XXI___INV_Catalogo_de_Articulo_!C:C,"NO ENCONTRADO",FALSE)</f>
        <v>Pieza</v>
      </c>
      <c r="O332" s="6">
        <v>20</v>
      </c>
      <c r="P332" s="162">
        <v>34.691975999999997</v>
      </c>
      <c r="Q332" s="154" t="s">
        <v>47</v>
      </c>
      <c r="R332" s="162">
        <f t="shared" si="7"/>
        <v>693.83951999999999</v>
      </c>
      <c r="S332" s="162">
        <v>0</v>
      </c>
      <c r="T332" s="162">
        <v>173.45988</v>
      </c>
      <c r="U332" s="162">
        <v>0</v>
      </c>
      <c r="V332" s="162">
        <v>0</v>
      </c>
      <c r="W332" s="162">
        <v>173.45988</v>
      </c>
      <c r="X332" s="162">
        <v>0</v>
      </c>
      <c r="Y332" s="162">
        <v>0</v>
      </c>
      <c r="Z332" s="162">
        <v>173.45988</v>
      </c>
      <c r="AA332" s="162">
        <v>0</v>
      </c>
      <c r="AB332" s="162">
        <v>0</v>
      </c>
      <c r="AC332" s="162">
        <v>173.45988</v>
      </c>
      <c r="AD332" s="162">
        <v>0</v>
      </c>
    </row>
    <row r="333" spans="1:30" ht="12" customHeight="1" x14ac:dyDescent="0.25">
      <c r="A333" s="128" t="s">
        <v>36</v>
      </c>
      <c r="B333" s="15" t="s">
        <v>37</v>
      </c>
      <c r="C333" s="15" t="s">
        <v>37</v>
      </c>
      <c r="D333" s="159" t="s">
        <v>38</v>
      </c>
      <c r="E333" s="156" t="s">
        <v>271</v>
      </c>
      <c r="F333" s="159" t="s">
        <v>272</v>
      </c>
      <c r="G333" s="159" t="s">
        <v>40</v>
      </c>
      <c r="H333" s="157">
        <v>21601</v>
      </c>
      <c r="I333" s="158" t="s">
        <v>98</v>
      </c>
      <c r="J333" s="17" t="str">
        <f>_xlfn.XLOOKUP(K333,XXI___INV_Catalogo_de_Articulo_!B:B,XXI___INV_Catalogo_de_Articulo_!A:A,"NO ENCONTRADO",FALSE)</f>
        <v>21601001-0008</v>
      </c>
      <c r="K333" s="151" t="s">
        <v>242</v>
      </c>
      <c r="L333" s="8" t="s">
        <v>16491</v>
      </c>
      <c r="M333" s="8" t="s">
        <v>16491</v>
      </c>
      <c r="N333" s="152" t="str">
        <f>_xlfn.XLOOKUP('2026 -1'!J455,XXI___INV_Catalogo_de_Articulo_!A:A,XXI___INV_Catalogo_de_Articulo_!C:C,"NO ENCONTRADO",FALSE)</f>
        <v>CAJA</v>
      </c>
      <c r="O333" s="6">
        <v>8</v>
      </c>
      <c r="P333" s="162">
        <v>102.98791800000001</v>
      </c>
      <c r="Q333" s="154" t="s">
        <v>47</v>
      </c>
      <c r="R333" s="162">
        <f t="shared" si="7"/>
        <v>823.90334400000006</v>
      </c>
      <c r="S333" s="162">
        <v>0</v>
      </c>
      <c r="T333" s="162">
        <v>205.97583600000002</v>
      </c>
      <c r="U333" s="162">
        <v>0</v>
      </c>
      <c r="V333" s="162">
        <v>0</v>
      </c>
      <c r="W333" s="162">
        <v>205.97583600000002</v>
      </c>
      <c r="X333" s="162">
        <v>0</v>
      </c>
      <c r="Y333" s="162">
        <v>0</v>
      </c>
      <c r="Z333" s="162">
        <v>205.97583600000002</v>
      </c>
      <c r="AA333" s="162">
        <v>0</v>
      </c>
      <c r="AB333" s="162">
        <v>0</v>
      </c>
      <c r="AC333" s="162">
        <v>205.97583600000002</v>
      </c>
      <c r="AD333" s="162">
        <v>0</v>
      </c>
    </row>
    <row r="334" spans="1:30" ht="12" customHeight="1" x14ac:dyDescent="0.25">
      <c r="A334" s="128" t="s">
        <v>36</v>
      </c>
      <c r="B334" s="15" t="s">
        <v>37</v>
      </c>
      <c r="C334" s="15" t="s">
        <v>37</v>
      </c>
      <c r="D334" s="155" t="s">
        <v>38</v>
      </c>
      <c r="E334" s="156" t="s">
        <v>271</v>
      </c>
      <c r="F334" s="155" t="s">
        <v>272</v>
      </c>
      <c r="G334" s="155" t="s">
        <v>40</v>
      </c>
      <c r="H334" s="157">
        <v>21601</v>
      </c>
      <c r="I334" s="238" t="s">
        <v>98</v>
      </c>
      <c r="J334" s="17" t="str">
        <f>_xlfn.XLOOKUP(K334,XXI___INV_Catalogo_de_Articulo_!B:B,XXI___INV_Catalogo_de_Articulo_!A:A,"NO ENCONTRADO",FALSE)</f>
        <v>21600022-0016</v>
      </c>
      <c r="K334" s="151" t="s">
        <v>16285</v>
      </c>
      <c r="L334" s="8" t="s">
        <v>16491</v>
      </c>
      <c r="M334" s="8" t="s">
        <v>16491</v>
      </c>
      <c r="N334" s="152" t="str">
        <f>_xlfn.XLOOKUP('2026 -1'!J456,XXI___INV_Catalogo_de_Articulo_!A:A,XXI___INV_Catalogo_de_Articulo_!C:C,"NO ENCONTRADO",FALSE)</f>
        <v>Pieza</v>
      </c>
      <c r="O334" s="6">
        <v>16</v>
      </c>
      <c r="P334" s="162">
        <v>123.597936</v>
      </c>
      <c r="Q334" s="154" t="s">
        <v>47</v>
      </c>
      <c r="R334" s="162">
        <f t="shared" si="7"/>
        <v>1977.5669760000001</v>
      </c>
      <c r="S334" s="162">
        <v>0</v>
      </c>
      <c r="T334" s="162">
        <v>494.39174400000002</v>
      </c>
      <c r="U334" s="162">
        <v>0</v>
      </c>
      <c r="V334" s="162">
        <v>0</v>
      </c>
      <c r="W334" s="162">
        <v>494.39174400000002</v>
      </c>
      <c r="X334" s="162">
        <v>0</v>
      </c>
      <c r="Y334" s="162">
        <v>0</v>
      </c>
      <c r="Z334" s="162">
        <v>494.39174400000002</v>
      </c>
      <c r="AA334" s="162">
        <v>0</v>
      </c>
      <c r="AB334" s="162">
        <v>0</v>
      </c>
      <c r="AC334" s="162">
        <v>494.39174400000002</v>
      </c>
      <c r="AD334" s="162">
        <v>0</v>
      </c>
    </row>
    <row r="335" spans="1:30" ht="12" customHeight="1" x14ac:dyDescent="0.25">
      <c r="A335" s="128" t="s">
        <v>36</v>
      </c>
      <c r="B335" s="15" t="s">
        <v>37</v>
      </c>
      <c r="C335" s="15" t="s">
        <v>37</v>
      </c>
      <c r="D335" s="155" t="s">
        <v>38</v>
      </c>
      <c r="E335" s="156" t="s">
        <v>271</v>
      </c>
      <c r="F335" s="155" t="s">
        <v>272</v>
      </c>
      <c r="G335" s="155" t="s">
        <v>40</v>
      </c>
      <c r="H335" s="157">
        <v>21601</v>
      </c>
      <c r="I335" s="158" t="s">
        <v>98</v>
      </c>
      <c r="J335" s="17" t="str">
        <f>_xlfn.XLOOKUP(K335,XXI___INV_Catalogo_de_Articulo_!B:B,XXI___INV_Catalogo_de_Articulo_!A:A,"NO ENCONTRADO",FALSE)</f>
        <v>21600022-0012</v>
      </c>
      <c r="K335" s="151" t="s">
        <v>16414</v>
      </c>
      <c r="L335" s="8" t="s">
        <v>16491</v>
      </c>
      <c r="M335" s="8" t="s">
        <v>16491</v>
      </c>
      <c r="N335" s="152" t="str">
        <f>_xlfn.XLOOKUP('2026 -1'!J457,XXI___INV_Catalogo_de_Articulo_!A:A,XXI___INV_Catalogo_de_Articulo_!C:C,"NO ENCONTRADO",FALSE)</f>
        <v>Pieza</v>
      </c>
      <c r="O335" s="6">
        <v>11</v>
      </c>
      <c r="P335" s="162">
        <v>95.682708000000005</v>
      </c>
      <c r="Q335" s="154" t="s">
        <v>47</v>
      </c>
      <c r="R335" s="162">
        <f t="shared" si="7"/>
        <v>1052.5097880000001</v>
      </c>
      <c r="S335" s="162">
        <v>0</v>
      </c>
      <c r="T335" s="162">
        <v>287.04812400000003</v>
      </c>
      <c r="U335" s="162">
        <v>0</v>
      </c>
      <c r="V335" s="162">
        <v>0</v>
      </c>
      <c r="W335" s="162">
        <v>287.04812400000003</v>
      </c>
      <c r="X335" s="162">
        <v>0</v>
      </c>
      <c r="Y335" s="162">
        <v>0</v>
      </c>
      <c r="Z335" s="162">
        <v>287.04812400000003</v>
      </c>
      <c r="AA335" s="162">
        <v>0</v>
      </c>
      <c r="AB335" s="162">
        <v>0</v>
      </c>
      <c r="AC335" s="162">
        <v>191.36541600000001</v>
      </c>
      <c r="AD335" s="162">
        <v>0</v>
      </c>
    </row>
    <row r="336" spans="1:30" ht="12" customHeight="1" x14ac:dyDescent="0.25">
      <c r="A336" s="128" t="s">
        <v>36</v>
      </c>
      <c r="B336" s="15" t="s">
        <v>37</v>
      </c>
      <c r="C336" s="15" t="s">
        <v>37</v>
      </c>
      <c r="D336" s="155" t="s">
        <v>38</v>
      </c>
      <c r="E336" s="156" t="s">
        <v>271</v>
      </c>
      <c r="F336" s="155" t="s">
        <v>272</v>
      </c>
      <c r="G336" s="155" t="s">
        <v>40</v>
      </c>
      <c r="H336" s="157">
        <v>21601</v>
      </c>
      <c r="I336" s="158" t="s">
        <v>98</v>
      </c>
      <c r="J336" s="17" t="str">
        <f>_xlfn.XLOOKUP(K336,XXI___INV_Catalogo_de_Articulo_!B:B,XXI___INV_Catalogo_de_Articulo_!A:A,"NO ENCONTRADO",FALSE)</f>
        <v>21601001-0011</v>
      </c>
      <c r="K336" s="151" t="s">
        <v>16416</v>
      </c>
      <c r="L336" s="8" t="s">
        <v>16491</v>
      </c>
      <c r="M336" s="8" t="s">
        <v>16491</v>
      </c>
      <c r="N336" s="152" t="str">
        <f>_xlfn.XLOOKUP('2026 -1'!J458,XXI___INV_Catalogo_de_Articulo_!A:A,XXI___INV_Catalogo_de_Articulo_!C:C,"NO ENCONTRADO",FALSE)</f>
        <v>CAJA</v>
      </c>
      <c r="O336" s="6">
        <v>8</v>
      </c>
      <c r="P336" s="162">
        <v>81.445319999999995</v>
      </c>
      <c r="Q336" s="154" t="s">
        <v>47</v>
      </c>
      <c r="R336" s="162">
        <f t="shared" si="7"/>
        <v>651.56255999999996</v>
      </c>
      <c r="S336" s="162">
        <v>0</v>
      </c>
      <c r="T336" s="162">
        <v>162.89063999999999</v>
      </c>
      <c r="U336" s="162">
        <v>0</v>
      </c>
      <c r="V336" s="162">
        <v>0</v>
      </c>
      <c r="W336" s="162">
        <v>162.89063999999999</v>
      </c>
      <c r="X336" s="162">
        <v>0</v>
      </c>
      <c r="Y336" s="162">
        <v>0</v>
      </c>
      <c r="Z336" s="162">
        <v>162.89063999999999</v>
      </c>
      <c r="AA336" s="162">
        <v>0</v>
      </c>
      <c r="AB336" s="162">
        <v>0</v>
      </c>
      <c r="AC336" s="162">
        <v>162.89063999999999</v>
      </c>
      <c r="AD336" s="162">
        <v>0</v>
      </c>
    </row>
    <row r="337" spans="1:30" ht="12" customHeight="1" x14ac:dyDescent="0.25">
      <c r="A337" s="128" t="s">
        <v>36</v>
      </c>
      <c r="B337" s="15" t="s">
        <v>37</v>
      </c>
      <c r="C337" s="15" t="s">
        <v>37</v>
      </c>
      <c r="D337" s="155" t="s">
        <v>38</v>
      </c>
      <c r="E337" s="156" t="s">
        <v>271</v>
      </c>
      <c r="F337" s="155" t="s">
        <v>272</v>
      </c>
      <c r="G337" s="155" t="s">
        <v>40</v>
      </c>
      <c r="H337" s="157">
        <v>21601</v>
      </c>
      <c r="I337" s="158" t="s">
        <v>98</v>
      </c>
      <c r="J337" s="17" t="str">
        <f>_xlfn.XLOOKUP(K337,XXI___INV_Catalogo_de_Articulo_!B:B,XXI___INV_Catalogo_de_Articulo_!A:A,"NO ENCONTRADO",FALSE)</f>
        <v>21601001-0013</v>
      </c>
      <c r="K337" s="151" t="s">
        <v>238</v>
      </c>
      <c r="L337" s="8" t="s">
        <v>16491</v>
      </c>
      <c r="M337" s="8" t="s">
        <v>16491</v>
      </c>
      <c r="N337" s="152" t="str">
        <f>_xlfn.XLOOKUP('2026 -1'!J337,XXI___INV_Catalogo_de_Articulo_!A:A,XXI___INV_Catalogo_de_Articulo_!C:C,"NO ENCONTRADO",FALSE)</f>
        <v>CAJA</v>
      </c>
      <c r="O337" s="6">
        <v>192</v>
      </c>
      <c r="P337" s="162">
        <v>36.339534</v>
      </c>
      <c r="Q337" s="154" t="s">
        <v>47</v>
      </c>
      <c r="R337" s="162">
        <f t="shared" si="7"/>
        <v>6977.1905280000001</v>
      </c>
      <c r="S337" s="162">
        <v>0</v>
      </c>
      <c r="T337" s="162">
        <v>1744.297632</v>
      </c>
      <c r="U337" s="162">
        <v>0</v>
      </c>
      <c r="V337" s="162">
        <v>0</v>
      </c>
      <c r="W337" s="162">
        <v>1744.297632</v>
      </c>
      <c r="X337" s="162">
        <v>0</v>
      </c>
      <c r="Y337" s="162">
        <v>0</v>
      </c>
      <c r="Z337" s="162">
        <v>1744.297632</v>
      </c>
      <c r="AA337" s="162">
        <v>0</v>
      </c>
      <c r="AB337" s="162">
        <v>0</v>
      </c>
      <c r="AC337" s="162">
        <v>1744.297632</v>
      </c>
      <c r="AD337" s="162">
        <v>0</v>
      </c>
    </row>
    <row r="338" spans="1:30" ht="12" customHeight="1" x14ac:dyDescent="0.25">
      <c r="A338" s="128" t="s">
        <v>36</v>
      </c>
      <c r="B338" s="15" t="s">
        <v>37</v>
      </c>
      <c r="C338" s="15" t="s">
        <v>37</v>
      </c>
      <c r="D338" s="155" t="s">
        <v>38</v>
      </c>
      <c r="E338" s="156" t="s">
        <v>271</v>
      </c>
      <c r="F338" s="155" t="s">
        <v>272</v>
      </c>
      <c r="G338" s="155" t="s">
        <v>40</v>
      </c>
      <c r="H338" s="157">
        <v>21601</v>
      </c>
      <c r="I338" s="158" t="s">
        <v>98</v>
      </c>
      <c r="J338" s="17" t="str">
        <f>_xlfn.XLOOKUP(K338,XXI___INV_Catalogo_de_Articulo_!B:B,XXI___INV_Catalogo_de_Articulo_!A:A,"NO ENCONTRADO",FALSE)</f>
        <v>21600008-0009</v>
      </c>
      <c r="K338" s="151" t="s">
        <v>114</v>
      </c>
      <c r="L338" s="8" t="s">
        <v>16491</v>
      </c>
      <c r="M338" s="8" t="s">
        <v>16491</v>
      </c>
      <c r="N338" s="152" t="str">
        <f>_xlfn.XLOOKUP('2026 -1'!J460,XXI___INV_Catalogo_de_Articulo_!A:A,XXI___INV_Catalogo_de_Articulo_!C:C,"NO ENCONTRADO",FALSE)</f>
        <v>Pieza</v>
      </c>
      <c r="O338" s="6">
        <v>120</v>
      </c>
      <c r="P338" s="162">
        <v>13.688202</v>
      </c>
      <c r="Q338" s="154" t="s">
        <v>47</v>
      </c>
      <c r="R338" s="162">
        <f t="shared" si="7"/>
        <v>1642.5842400000001</v>
      </c>
      <c r="S338" s="162">
        <v>0</v>
      </c>
      <c r="T338" s="162">
        <v>410.64606000000003</v>
      </c>
      <c r="U338" s="162">
        <v>0</v>
      </c>
      <c r="V338" s="162">
        <v>0</v>
      </c>
      <c r="W338" s="162">
        <v>410.64606000000003</v>
      </c>
      <c r="X338" s="162">
        <v>0</v>
      </c>
      <c r="Y338" s="162">
        <v>0</v>
      </c>
      <c r="Z338" s="162">
        <v>410.64606000000003</v>
      </c>
      <c r="AA338" s="162">
        <v>0</v>
      </c>
      <c r="AB338" s="162">
        <v>0</v>
      </c>
      <c r="AC338" s="162">
        <v>410.64606000000003</v>
      </c>
      <c r="AD338" s="162">
        <v>0</v>
      </c>
    </row>
    <row r="339" spans="1:30" ht="12" customHeight="1" x14ac:dyDescent="0.25">
      <c r="A339" s="128" t="s">
        <v>36</v>
      </c>
      <c r="B339" s="15" t="s">
        <v>37</v>
      </c>
      <c r="C339" s="15" t="s">
        <v>37</v>
      </c>
      <c r="D339" s="155" t="s">
        <v>38</v>
      </c>
      <c r="E339" s="156" t="s">
        <v>271</v>
      </c>
      <c r="F339" s="155" t="s">
        <v>272</v>
      </c>
      <c r="G339" s="155" t="s">
        <v>40</v>
      </c>
      <c r="H339" s="157">
        <v>21601</v>
      </c>
      <c r="I339" s="158" t="s">
        <v>98</v>
      </c>
      <c r="J339" s="17" t="str">
        <f>_xlfn.XLOOKUP(K339,XXI___INV_Catalogo_de_Articulo_!B:B,XXI___INV_Catalogo_de_Articulo_!A:A,"NO ENCONTRADO",FALSE)</f>
        <v>21600007-0008</v>
      </c>
      <c r="K339" s="236" t="s">
        <v>16403</v>
      </c>
      <c r="L339" s="8" t="s">
        <v>16491</v>
      </c>
      <c r="M339" s="8" t="s">
        <v>16491</v>
      </c>
      <c r="N339" s="152" t="str">
        <f>_xlfn.XLOOKUP('2026 -1'!J461,XXI___INV_Catalogo_de_Articulo_!A:A,XXI___INV_Catalogo_de_Articulo_!C:C,"NO ENCONTRADO",FALSE)</f>
        <v>Pieza</v>
      </c>
      <c r="O339" s="6">
        <v>10</v>
      </c>
      <c r="P339" s="162">
        <v>92.325419999999994</v>
      </c>
      <c r="Q339" s="154" t="s">
        <v>47</v>
      </c>
      <c r="R339" s="162">
        <f t="shared" si="7"/>
        <v>923.25419999999997</v>
      </c>
      <c r="S339" s="162">
        <v>0</v>
      </c>
      <c r="T339" s="162">
        <v>276.97625999999997</v>
      </c>
      <c r="U339" s="162">
        <v>0</v>
      </c>
      <c r="V339" s="162">
        <v>0</v>
      </c>
      <c r="W339" s="162">
        <v>276.97625999999997</v>
      </c>
      <c r="X339" s="162">
        <v>0</v>
      </c>
      <c r="Y339" s="162">
        <v>0</v>
      </c>
      <c r="Z339" s="162">
        <v>184.65083999999999</v>
      </c>
      <c r="AA339" s="162">
        <v>0</v>
      </c>
      <c r="AB339" s="162">
        <v>0</v>
      </c>
      <c r="AC339" s="162">
        <v>184.65083999999999</v>
      </c>
      <c r="AD339" s="162">
        <v>0</v>
      </c>
    </row>
    <row r="340" spans="1:30" ht="12" customHeight="1" x14ac:dyDescent="0.25">
      <c r="A340" s="128" t="s">
        <v>36</v>
      </c>
      <c r="B340" s="15" t="s">
        <v>37</v>
      </c>
      <c r="C340" s="15" t="s">
        <v>37</v>
      </c>
      <c r="D340" s="155" t="s">
        <v>38</v>
      </c>
      <c r="E340" s="156" t="s">
        <v>271</v>
      </c>
      <c r="F340" s="155" t="s">
        <v>272</v>
      </c>
      <c r="G340" s="155" t="s">
        <v>40</v>
      </c>
      <c r="H340" s="157">
        <v>21601</v>
      </c>
      <c r="I340" s="158" t="s">
        <v>98</v>
      </c>
      <c r="J340" s="17" t="str">
        <f>_xlfn.XLOOKUP(K340,XXI___INV_Catalogo_de_Articulo_!B:B,XXI___INV_Catalogo_de_Articulo_!A:A,"NO ENCONTRADO",FALSE)</f>
        <v>21600032-0006</v>
      </c>
      <c r="K340" s="151" t="s">
        <v>115</v>
      </c>
      <c r="L340" s="8" t="s">
        <v>16491</v>
      </c>
      <c r="M340" s="8" t="s">
        <v>16491</v>
      </c>
      <c r="N340" s="152" t="str">
        <f>_xlfn.XLOOKUP('2026 -1'!J462,XXI___INV_Catalogo_de_Articulo_!A:A,XXI___INV_Catalogo_de_Articulo_!C:C,"NO ENCONTRADO",FALSE)</f>
        <v>KILOGRAMO</v>
      </c>
      <c r="O340" s="6">
        <v>4</v>
      </c>
      <c r="P340" s="162">
        <v>52.027602000000002</v>
      </c>
      <c r="Q340" s="154" t="s">
        <v>47</v>
      </c>
      <c r="R340" s="162">
        <f t="shared" si="7"/>
        <v>208.11040800000001</v>
      </c>
      <c r="S340" s="162">
        <v>0</v>
      </c>
      <c r="T340" s="162">
        <v>52.027602000000002</v>
      </c>
      <c r="U340" s="162">
        <v>0</v>
      </c>
      <c r="V340" s="162">
        <v>0</v>
      </c>
      <c r="W340" s="162">
        <v>52.027602000000002</v>
      </c>
      <c r="X340" s="162">
        <v>0</v>
      </c>
      <c r="Y340" s="162">
        <v>0</v>
      </c>
      <c r="Z340" s="162">
        <v>52.027602000000002</v>
      </c>
      <c r="AA340" s="162">
        <v>0</v>
      </c>
      <c r="AB340" s="162">
        <v>0</v>
      </c>
      <c r="AC340" s="162">
        <v>52.027602000000002</v>
      </c>
      <c r="AD340" s="162">
        <v>0</v>
      </c>
    </row>
    <row r="341" spans="1:30" ht="12" customHeight="1" x14ac:dyDescent="0.25">
      <c r="A341" s="128" t="s">
        <v>36</v>
      </c>
      <c r="B341" s="15" t="s">
        <v>37</v>
      </c>
      <c r="C341" s="15" t="s">
        <v>37</v>
      </c>
      <c r="D341" s="155" t="s">
        <v>38</v>
      </c>
      <c r="E341" s="156" t="s">
        <v>271</v>
      </c>
      <c r="F341" s="155" t="s">
        <v>272</v>
      </c>
      <c r="G341" s="155" t="s">
        <v>40</v>
      </c>
      <c r="H341" s="157">
        <v>21601</v>
      </c>
      <c r="I341" s="158" t="s">
        <v>98</v>
      </c>
      <c r="J341" s="17" t="str">
        <f>_xlfn.XLOOKUP(K341,XXI___INV_Catalogo_de_Articulo_!B:B,XXI___INV_Catalogo_de_Articulo_!A:A,"NO ENCONTRADO",FALSE)</f>
        <v>21601001-0017</v>
      </c>
      <c r="K341" s="151" t="s">
        <v>116</v>
      </c>
      <c r="L341" s="8" t="s">
        <v>16491</v>
      </c>
      <c r="M341" s="8" t="s">
        <v>16491</v>
      </c>
      <c r="N341" s="152" t="str">
        <f>_xlfn.XLOOKUP('2026 -1'!J463,XXI___INV_Catalogo_de_Articulo_!A:A,XXI___INV_Catalogo_de_Articulo_!C:C,"NO ENCONTRADO",FALSE)</f>
        <v>BOTE</v>
      </c>
      <c r="O341" s="6">
        <v>168</v>
      </c>
      <c r="P341" s="162">
        <v>37.852386000000003</v>
      </c>
      <c r="Q341" s="154" t="s">
        <v>47</v>
      </c>
      <c r="R341" s="162">
        <f t="shared" si="7"/>
        <v>6359.2008480000004</v>
      </c>
      <c r="S341" s="162">
        <v>0</v>
      </c>
      <c r="T341" s="162">
        <v>1589.8002120000001</v>
      </c>
      <c r="U341" s="162">
        <v>0</v>
      </c>
      <c r="V341" s="162">
        <v>0</v>
      </c>
      <c r="W341" s="162">
        <v>1589.8002120000001</v>
      </c>
      <c r="X341" s="162">
        <v>0</v>
      </c>
      <c r="Y341" s="162">
        <v>0</v>
      </c>
      <c r="Z341" s="162">
        <v>1589.8002120000001</v>
      </c>
      <c r="AA341" s="162">
        <v>0</v>
      </c>
      <c r="AB341" s="162">
        <v>0</v>
      </c>
      <c r="AC341" s="162">
        <v>1589.8002120000001</v>
      </c>
      <c r="AD341" s="162">
        <v>0</v>
      </c>
    </row>
    <row r="342" spans="1:30" ht="12" customHeight="1" x14ac:dyDescent="0.25">
      <c r="A342" s="128" t="s">
        <v>36</v>
      </c>
      <c r="B342" s="15" t="s">
        <v>37</v>
      </c>
      <c r="C342" s="15" t="s">
        <v>37</v>
      </c>
      <c r="D342" s="155" t="s">
        <v>38</v>
      </c>
      <c r="E342" s="156" t="s">
        <v>271</v>
      </c>
      <c r="F342" s="155" t="s">
        <v>272</v>
      </c>
      <c r="G342" s="155" t="s">
        <v>40</v>
      </c>
      <c r="H342" s="157">
        <v>22104</v>
      </c>
      <c r="I342" s="158" t="s">
        <v>120</v>
      </c>
      <c r="J342" s="17" t="str">
        <f>_xlfn.XLOOKUP(K342,XXI___INV_Catalogo_de_Articulo_!B:B,XXI___INV_Catalogo_de_Articulo_!A:A,"NO ENCONTRADO",FALSE)</f>
        <v>22104001-0087</v>
      </c>
      <c r="K342" s="151" t="s">
        <v>9243</v>
      </c>
      <c r="L342" s="8" t="s">
        <v>16491</v>
      </c>
      <c r="M342" s="8" t="s">
        <v>16491</v>
      </c>
      <c r="N342" s="152" t="str">
        <f>_xlfn.XLOOKUP('2026 -1'!J464,XXI___INV_Catalogo_de_Articulo_!A:A,XXI___INV_Catalogo_de_Articulo_!C:C,"NO ENCONTRADO",FALSE)</f>
        <v>FRASCO</v>
      </c>
      <c r="O342" s="6">
        <v>10</v>
      </c>
      <c r="P342" s="162">
        <v>161.48140800000002</v>
      </c>
      <c r="Q342" s="154" t="s">
        <v>47</v>
      </c>
      <c r="R342" s="162">
        <f t="shared" si="7"/>
        <v>1614.8140800000001</v>
      </c>
      <c r="S342" s="162">
        <v>0</v>
      </c>
      <c r="T342" s="162">
        <v>807.40704000000005</v>
      </c>
      <c r="U342" s="162">
        <v>0</v>
      </c>
      <c r="V342" s="162">
        <v>0</v>
      </c>
      <c r="W342" s="162">
        <v>807.40704000000005</v>
      </c>
      <c r="X342" s="162">
        <v>0</v>
      </c>
      <c r="Y342" s="162">
        <v>0</v>
      </c>
      <c r="Z342" s="162">
        <v>0</v>
      </c>
      <c r="AA342" s="162">
        <v>0</v>
      </c>
      <c r="AB342" s="162">
        <v>0</v>
      </c>
      <c r="AC342" s="162">
        <v>0</v>
      </c>
      <c r="AD342" s="162">
        <v>0</v>
      </c>
    </row>
    <row r="343" spans="1:30" ht="12" customHeight="1" x14ac:dyDescent="0.25">
      <c r="A343" s="128" t="s">
        <v>36</v>
      </c>
      <c r="B343" s="15" t="s">
        <v>37</v>
      </c>
      <c r="C343" s="15" t="s">
        <v>37</v>
      </c>
      <c r="D343" s="155" t="s">
        <v>38</v>
      </c>
      <c r="E343" s="156" t="s">
        <v>271</v>
      </c>
      <c r="F343" s="155" t="s">
        <v>272</v>
      </c>
      <c r="G343" s="155" t="s">
        <v>40</v>
      </c>
      <c r="H343" s="157">
        <v>22104</v>
      </c>
      <c r="I343" s="158" t="s">
        <v>120</v>
      </c>
      <c r="J343" s="17" t="str">
        <f>_xlfn.XLOOKUP(K343,XXI___INV_Catalogo_de_Articulo_!B:B,XXI___INV_Catalogo_de_Articulo_!A:A,"NO ENCONTRADO",FALSE)</f>
        <v>22104001-0069</v>
      </c>
      <c r="K343" s="151" t="s">
        <v>6174</v>
      </c>
      <c r="L343" s="8" t="s">
        <v>16491</v>
      </c>
      <c r="M343" s="8" t="s">
        <v>16491</v>
      </c>
      <c r="N343" s="152" t="str">
        <f>_xlfn.XLOOKUP('2026 -1'!J465,XXI___INV_Catalogo_de_Articulo_!A:A,XXI___INV_Catalogo_de_Articulo_!C:C,"NO ENCONTRADO",FALSE)</f>
        <v>CAJA</v>
      </c>
      <c r="O343" s="6">
        <v>4</v>
      </c>
      <c r="P343" s="162">
        <v>33.72831</v>
      </c>
      <c r="Q343" s="154" t="s">
        <v>47</v>
      </c>
      <c r="R343" s="162">
        <f t="shared" si="7"/>
        <v>101.18493000000001</v>
      </c>
      <c r="S343" s="162">
        <v>0</v>
      </c>
      <c r="T343" s="162">
        <v>101.18493000000001</v>
      </c>
      <c r="U343" s="162">
        <v>0</v>
      </c>
      <c r="V343" s="162">
        <v>0</v>
      </c>
      <c r="W343" s="162">
        <v>0</v>
      </c>
      <c r="X343" s="162">
        <v>0</v>
      </c>
      <c r="Y343" s="162">
        <v>0</v>
      </c>
      <c r="Z343" s="162">
        <v>0</v>
      </c>
      <c r="AA343" s="162">
        <v>0</v>
      </c>
      <c r="AB343" s="162">
        <v>0</v>
      </c>
      <c r="AC343" s="162">
        <v>0</v>
      </c>
      <c r="AD343" s="162">
        <v>0</v>
      </c>
    </row>
    <row r="344" spans="1:30" ht="12" customHeight="1" x14ac:dyDescent="0.25">
      <c r="A344" s="128" t="s">
        <v>36</v>
      </c>
      <c r="B344" s="15" t="s">
        <v>37</v>
      </c>
      <c r="C344" s="15" t="s">
        <v>37</v>
      </c>
      <c r="D344" s="155" t="s">
        <v>38</v>
      </c>
      <c r="E344" s="156" t="s">
        <v>271</v>
      </c>
      <c r="F344" s="155" t="s">
        <v>272</v>
      </c>
      <c r="G344" s="155" t="s">
        <v>40</v>
      </c>
      <c r="H344" s="157">
        <v>22104</v>
      </c>
      <c r="I344" s="158" t="s">
        <v>120</v>
      </c>
      <c r="J344" s="17" t="str">
        <f>_xlfn.XLOOKUP(K344,XXI___INV_Catalogo_de_Articulo_!B:B,XXI___INV_Catalogo_de_Articulo_!A:A,"NO ENCONTRADO",FALSE)</f>
        <v>22104001-0096</v>
      </c>
      <c r="K344" s="151" t="s">
        <v>6184</v>
      </c>
      <c r="L344" s="8" t="s">
        <v>16491</v>
      </c>
      <c r="M344" s="8" t="s">
        <v>16491</v>
      </c>
      <c r="N344" s="152" t="str">
        <f>_xlfn.XLOOKUP('2026 -1'!J466,XXI___INV_Catalogo_de_Articulo_!A:A,XXI___INV_Catalogo_de_Articulo_!C:C,"NO ENCONTRADO",FALSE)</f>
        <v>Pieza</v>
      </c>
      <c r="O344" s="6">
        <v>6</v>
      </c>
      <c r="P344" s="162">
        <v>480.465216</v>
      </c>
      <c r="Q344" s="154" t="s">
        <v>47</v>
      </c>
      <c r="R344" s="162">
        <f t="shared" si="7"/>
        <v>2882.7912959999999</v>
      </c>
      <c r="S344" s="162">
        <v>0</v>
      </c>
      <c r="T344" s="162">
        <v>1441.3956479999999</v>
      </c>
      <c r="U344" s="162">
        <v>0</v>
      </c>
      <c r="V344" s="162">
        <v>0</v>
      </c>
      <c r="W344" s="162">
        <v>1441.3956479999999</v>
      </c>
      <c r="X344" s="162">
        <v>0</v>
      </c>
      <c r="Y344" s="162">
        <v>0</v>
      </c>
      <c r="Z344" s="162">
        <v>0</v>
      </c>
      <c r="AA344" s="162">
        <v>0</v>
      </c>
      <c r="AB344" s="162">
        <v>0</v>
      </c>
      <c r="AC344" s="162">
        <v>0</v>
      </c>
      <c r="AD344" s="162">
        <v>0</v>
      </c>
    </row>
    <row r="345" spans="1:30" ht="12" customHeight="1" x14ac:dyDescent="0.25">
      <c r="A345" s="128" t="s">
        <v>36</v>
      </c>
      <c r="B345" s="15" t="s">
        <v>37</v>
      </c>
      <c r="C345" s="15" t="s">
        <v>37</v>
      </c>
      <c r="D345" s="155" t="s">
        <v>38</v>
      </c>
      <c r="E345" s="156" t="s">
        <v>271</v>
      </c>
      <c r="F345" s="155" t="s">
        <v>272</v>
      </c>
      <c r="G345" s="155" t="s">
        <v>40</v>
      </c>
      <c r="H345" s="157">
        <v>22104</v>
      </c>
      <c r="I345" s="158" t="s">
        <v>120</v>
      </c>
      <c r="J345" s="17" t="str">
        <f>_xlfn.XLOOKUP(K345,XXI___INV_Catalogo_de_Articulo_!B:B,XXI___INV_Catalogo_de_Articulo_!A:A,"NO ENCONTRADO",FALSE)</f>
        <v>22104001-0072</v>
      </c>
      <c r="K345" s="151" t="s">
        <v>121</v>
      </c>
      <c r="L345" s="8" t="s">
        <v>16491</v>
      </c>
      <c r="M345" s="8" t="s">
        <v>16491</v>
      </c>
      <c r="N345" s="152" t="str">
        <f>_xlfn.XLOOKUP('2026 -1'!J467,XXI___INV_Catalogo_de_Articulo_!A:A,XXI___INV_Catalogo_de_Articulo_!C:C,"NO ENCONTRADO",FALSE)</f>
        <v>Pieza</v>
      </c>
      <c r="O345" s="6">
        <v>8</v>
      </c>
      <c r="P345" s="162">
        <v>278.26114800000005</v>
      </c>
      <c r="Q345" s="154" t="s">
        <v>47</v>
      </c>
      <c r="R345" s="162">
        <f t="shared" si="7"/>
        <v>2226.0891840000004</v>
      </c>
      <c r="S345" s="162">
        <v>0</v>
      </c>
      <c r="T345" s="162">
        <v>1113.0445920000002</v>
      </c>
      <c r="U345" s="162">
        <v>0</v>
      </c>
      <c r="V345" s="162">
        <v>0</v>
      </c>
      <c r="W345" s="162">
        <v>1113.0445920000002</v>
      </c>
      <c r="X345" s="162">
        <v>0</v>
      </c>
      <c r="Y345" s="162">
        <v>0</v>
      </c>
      <c r="Z345" s="162">
        <v>0</v>
      </c>
      <c r="AA345" s="162">
        <v>0</v>
      </c>
      <c r="AB345" s="162">
        <v>0</v>
      </c>
      <c r="AC345" s="162">
        <v>0</v>
      </c>
      <c r="AD345" s="162">
        <v>0</v>
      </c>
    </row>
    <row r="346" spans="1:30" ht="12" customHeight="1" x14ac:dyDescent="0.25">
      <c r="A346" s="128" t="s">
        <v>36</v>
      </c>
      <c r="B346" s="15" t="s">
        <v>37</v>
      </c>
      <c r="C346" s="15" t="s">
        <v>37</v>
      </c>
      <c r="D346" s="155" t="s">
        <v>38</v>
      </c>
      <c r="E346" s="156" t="s">
        <v>271</v>
      </c>
      <c r="F346" s="155" t="s">
        <v>272</v>
      </c>
      <c r="G346" s="155" t="s">
        <v>40</v>
      </c>
      <c r="H346" s="157">
        <v>22104</v>
      </c>
      <c r="I346" s="158" t="s">
        <v>120</v>
      </c>
      <c r="J346" s="17" t="str">
        <f>_xlfn.XLOOKUP(K346,XXI___INV_Catalogo_de_Articulo_!B:B,XXI___INV_Catalogo_de_Articulo_!A:A,"NO ENCONTRADO",FALSE)</f>
        <v>22104001-0152</v>
      </c>
      <c r="K346" s="151" t="s">
        <v>122</v>
      </c>
      <c r="L346" s="8" t="s">
        <v>16491</v>
      </c>
      <c r="M346" s="8" t="s">
        <v>16491</v>
      </c>
      <c r="N346" s="152" t="str">
        <f>_xlfn.XLOOKUP('2026 -1'!J468,XXI___INV_Catalogo_de_Articulo_!A:A,XXI___INV_Catalogo_de_Articulo_!C:C,"NO ENCONTRADO",FALSE)</f>
        <v>Pieza</v>
      </c>
      <c r="O346" s="6">
        <v>12</v>
      </c>
      <c r="P346" s="162">
        <v>177.56323200000003</v>
      </c>
      <c r="Q346" s="154" t="s">
        <v>47</v>
      </c>
      <c r="R346" s="162">
        <f t="shared" si="7"/>
        <v>2130.7587840000006</v>
      </c>
      <c r="S346" s="162">
        <v>0</v>
      </c>
      <c r="T346" s="162">
        <v>1065.3793920000003</v>
      </c>
      <c r="U346" s="162">
        <v>0</v>
      </c>
      <c r="V346" s="162">
        <v>0</v>
      </c>
      <c r="W346" s="162">
        <v>1065.3793920000003</v>
      </c>
      <c r="X346" s="162">
        <v>0</v>
      </c>
      <c r="Y346" s="162">
        <v>0</v>
      </c>
      <c r="Z346" s="162">
        <v>0</v>
      </c>
      <c r="AA346" s="162">
        <v>0</v>
      </c>
      <c r="AB346" s="162">
        <v>0</v>
      </c>
      <c r="AC346" s="162">
        <v>0</v>
      </c>
      <c r="AD346" s="162">
        <v>0</v>
      </c>
    </row>
    <row r="347" spans="1:30" ht="12" customHeight="1" x14ac:dyDescent="0.25">
      <c r="A347" s="128" t="s">
        <v>36</v>
      </c>
      <c r="B347" s="15" t="s">
        <v>37</v>
      </c>
      <c r="C347" s="15" t="s">
        <v>37</v>
      </c>
      <c r="D347" s="155" t="s">
        <v>38</v>
      </c>
      <c r="E347" s="156" t="s">
        <v>271</v>
      </c>
      <c r="F347" s="155" t="s">
        <v>272</v>
      </c>
      <c r="G347" s="155" t="s">
        <v>40</v>
      </c>
      <c r="H347" s="157">
        <v>22104</v>
      </c>
      <c r="I347" s="158" t="s">
        <v>120</v>
      </c>
      <c r="J347" s="17" t="str">
        <f>_xlfn.XLOOKUP(K347,XXI___INV_Catalogo_de_Articulo_!B:B,XXI___INV_Catalogo_de_Articulo_!A:A,"NO ENCONTRADO",FALSE)</f>
        <v>22104001-0068</v>
      </c>
      <c r="K347" s="151" t="s">
        <v>249</v>
      </c>
      <c r="L347" s="8" t="s">
        <v>16491</v>
      </c>
      <c r="M347" s="8" t="s">
        <v>16491</v>
      </c>
      <c r="N347" s="152" t="str">
        <f>_xlfn.XLOOKUP('2026 -1'!J469,XXI___INV_Catalogo_de_Articulo_!A:A,XXI___INV_Catalogo_de_Articulo_!C:C,"NO ENCONTRADO",FALSE)</f>
        <v>Pieza</v>
      </c>
      <c r="O347" s="6">
        <v>65</v>
      </c>
      <c r="P347" s="162">
        <v>25.905000000000001</v>
      </c>
      <c r="Q347" s="154" t="s">
        <v>47</v>
      </c>
      <c r="R347" s="162">
        <f t="shared" si="7"/>
        <v>1683.54</v>
      </c>
      <c r="S347" s="162">
        <v>0</v>
      </c>
      <c r="T347" s="162">
        <v>906.39</v>
      </c>
      <c r="U347" s="162">
        <v>0</v>
      </c>
      <c r="V347" s="162">
        <v>0</v>
      </c>
      <c r="W347" s="162">
        <v>777.15000000000009</v>
      </c>
      <c r="X347" s="162">
        <v>0</v>
      </c>
      <c r="Y347" s="162">
        <v>0</v>
      </c>
      <c r="Z347" s="162">
        <v>0</v>
      </c>
      <c r="AA347" s="162">
        <v>0</v>
      </c>
      <c r="AB347" s="162">
        <v>0</v>
      </c>
      <c r="AC347" s="162">
        <v>0</v>
      </c>
      <c r="AD347" s="162">
        <v>0</v>
      </c>
    </row>
    <row r="348" spans="1:30" ht="12" customHeight="1" x14ac:dyDescent="0.25">
      <c r="A348" s="128" t="s">
        <v>36</v>
      </c>
      <c r="B348" s="15" t="s">
        <v>37</v>
      </c>
      <c r="C348" s="15" t="s">
        <v>37</v>
      </c>
      <c r="D348" s="155" t="s">
        <v>38</v>
      </c>
      <c r="E348" s="156" t="s">
        <v>271</v>
      </c>
      <c r="F348" s="155" t="s">
        <v>272</v>
      </c>
      <c r="G348" s="155" t="s">
        <v>40</v>
      </c>
      <c r="H348" s="157">
        <v>22104</v>
      </c>
      <c r="I348" s="158" t="s">
        <v>120</v>
      </c>
      <c r="J348" s="17" t="str">
        <f>_xlfn.XLOOKUP(K348,XXI___INV_Catalogo_de_Articulo_!B:B,XXI___INV_Catalogo_de_Articulo_!A:A,"NO ENCONTRADO",FALSE)</f>
        <v>22104001-0063</v>
      </c>
      <c r="K348" s="151" t="s">
        <v>16314</v>
      </c>
      <c r="L348" s="8" t="s">
        <v>16491</v>
      </c>
      <c r="M348" s="8" t="s">
        <v>16491</v>
      </c>
      <c r="N348" s="152" t="str">
        <f>_xlfn.XLOOKUP('2026 -1'!J470,XXI___INV_Catalogo_de_Articulo_!A:A,XXI___INV_Catalogo_de_Articulo_!C:C,"NO ENCONTRADO",FALSE)</f>
        <v>PAQUETE</v>
      </c>
      <c r="O348" s="6">
        <v>78</v>
      </c>
      <c r="P348" s="162">
        <v>30.77514</v>
      </c>
      <c r="Q348" s="154" t="s">
        <v>47</v>
      </c>
      <c r="R348" s="162">
        <f t="shared" si="7"/>
        <v>2400.46092</v>
      </c>
      <c r="S348" s="162">
        <v>0</v>
      </c>
      <c r="T348" s="162">
        <v>1477.2067200000001</v>
      </c>
      <c r="U348" s="162">
        <v>0</v>
      </c>
      <c r="V348" s="162">
        <v>0</v>
      </c>
      <c r="W348" s="162">
        <v>923.25419999999997</v>
      </c>
      <c r="X348" s="162">
        <v>0</v>
      </c>
      <c r="Y348" s="162">
        <v>0</v>
      </c>
      <c r="Z348" s="162">
        <v>0</v>
      </c>
      <c r="AA348" s="162">
        <v>0</v>
      </c>
      <c r="AB348" s="162">
        <v>0</v>
      </c>
      <c r="AC348" s="162">
        <v>0</v>
      </c>
      <c r="AD348" s="162">
        <v>0</v>
      </c>
    </row>
    <row r="349" spans="1:30" ht="12" customHeight="1" x14ac:dyDescent="0.25">
      <c r="A349" s="128" t="s">
        <v>36</v>
      </c>
      <c r="B349" s="15" t="s">
        <v>37</v>
      </c>
      <c r="C349" s="15" t="s">
        <v>37</v>
      </c>
      <c r="D349" s="155" t="s">
        <v>38</v>
      </c>
      <c r="E349" s="156" t="s">
        <v>271</v>
      </c>
      <c r="F349" s="155" t="s">
        <v>272</v>
      </c>
      <c r="G349" s="155" t="s">
        <v>40</v>
      </c>
      <c r="H349" s="157">
        <v>24601</v>
      </c>
      <c r="I349" s="158" t="s">
        <v>124</v>
      </c>
      <c r="J349" s="17" t="str">
        <f>_xlfn.XLOOKUP(K349,XXI___INV_Catalogo_de_Articulo_!B:B,XXI___INV_Catalogo_de_Articulo_!A:A,"NO ENCONTRADO",FALSE)</f>
        <v>24601001-0326</v>
      </c>
      <c r="K349" s="151" t="s">
        <v>16418</v>
      </c>
      <c r="L349" s="8" t="s">
        <v>16491</v>
      </c>
      <c r="M349" s="8" t="s">
        <v>16491</v>
      </c>
      <c r="N349" s="152" t="str">
        <f>_xlfn.XLOOKUP('2026 -1'!J349,XXI___INV_Catalogo_de_Articulo_!A:A,XXI___INV_Catalogo_de_Articulo_!C:C,"NO ENCONTRADO",FALSE)</f>
        <v>Pieza</v>
      </c>
      <c r="O349" s="6">
        <v>2</v>
      </c>
      <c r="P349" s="162">
        <v>72.834498000000011</v>
      </c>
      <c r="Q349" s="154" t="s">
        <v>47</v>
      </c>
      <c r="R349" s="162">
        <f t="shared" si="7"/>
        <v>145.66899600000002</v>
      </c>
      <c r="S349" s="162">
        <v>0</v>
      </c>
      <c r="T349" s="162">
        <v>72.834498000000011</v>
      </c>
      <c r="U349" s="162">
        <v>0</v>
      </c>
      <c r="V349" s="162">
        <v>0</v>
      </c>
      <c r="W349" s="162">
        <v>0</v>
      </c>
      <c r="X349" s="162">
        <v>0</v>
      </c>
      <c r="Y349" s="162">
        <v>0</v>
      </c>
      <c r="Z349" s="162">
        <v>72.834498000000011</v>
      </c>
      <c r="AA349" s="162">
        <v>0</v>
      </c>
      <c r="AB349" s="162">
        <v>0</v>
      </c>
      <c r="AC349" s="162">
        <v>0</v>
      </c>
      <c r="AD349" s="162">
        <v>0</v>
      </c>
    </row>
    <row r="350" spans="1:30" ht="12" customHeight="1" x14ac:dyDescent="0.25">
      <c r="A350" s="128" t="s">
        <v>36</v>
      </c>
      <c r="B350" s="15" t="s">
        <v>37</v>
      </c>
      <c r="C350" s="15" t="s">
        <v>37</v>
      </c>
      <c r="D350" s="155" t="s">
        <v>38</v>
      </c>
      <c r="E350" s="156" t="s">
        <v>271</v>
      </c>
      <c r="F350" s="155" t="s">
        <v>272</v>
      </c>
      <c r="G350" s="155" t="s">
        <v>40</v>
      </c>
      <c r="H350" s="157">
        <v>24601</v>
      </c>
      <c r="I350" s="158" t="s">
        <v>124</v>
      </c>
      <c r="J350" s="17" t="str">
        <f>_xlfn.XLOOKUP(K350,XXI___INV_Catalogo_de_Articulo_!B:B,XXI___INV_Catalogo_de_Articulo_!A:A,"NO ENCONTRADO",FALSE)</f>
        <v>24601001-0327</v>
      </c>
      <c r="K350" s="236" t="s">
        <v>16290</v>
      </c>
      <c r="L350" s="8" t="s">
        <v>16491</v>
      </c>
      <c r="M350" s="8" t="s">
        <v>16491</v>
      </c>
      <c r="N350" s="152" t="str">
        <f>_xlfn.XLOOKUP('2026 -1'!J350,XXI___INV_Catalogo_de_Articulo_!A:A,XXI___INV_Catalogo_de_Articulo_!C:C,"NO ENCONTRADO",FALSE)</f>
        <v>Pieza</v>
      </c>
      <c r="O350" s="6">
        <v>2</v>
      </c>
      <c r="P350" s="162">
        <v>90.688223999999991</v>
      </c>
      <c r="Q350" s="154" t="s">
        <v>47</v>
      </c>
      <c r="R350" s="162">
        <f t="shared" si="7"/>
        <v>181.37644799999998</v>
      </c>
      <c r="S350" s="162">
        <v>0</v>
      </c>
      <c r="T350" s="162">
        <v>90.688223999999991</v>
      </c>
      <c r="U350" s="162">
        <v>0</v>
      </c>
      <c r="V350" s="162">
        <v>0</v>
      </c>
      <c r="W350" s="162">
        <v>0</v>
      </c>
      <c r="X350" s="162">
        <v>0</v>
      </c>
      <c r="Y350" s="162">
        <v>0</v>
      </c>
      <c r="Z350" s="162">
        <v>90.688223999999991</v>
      </c>
      <c r="AA350" s="162">
        <v>0</v>
      </c>
      <c r="AB350" s="162">
        <v>0</v>
      </c>
      <c r="AC350" s="162">
        <v>0</v>
      </c>
      <c r="AD350" s="162">
        <v>0</v>
      </c>
    </row>
    <row r="351" spans="1:30" ht="12" customHeight="1" x14ac:dyDescent="0.25">
      <c r="A351" s="128" t="s">
        <v>36</v>
      </c>
      <c r="B351" s="15" t="s">
        <v>37</v>
      </c>
      <c r="C351" s="15" t="s">
        <v>37</v>
      </c>
      <c r="D351" s="155" t="s">
        <v>38</v>
      </c>
      <c r="E351" s="156" t="s">
        <v>271</v>
      </c>
      <c r="F351" s="155" t="s">
        <v>272</v>
      </c>
      <c r="G351" s="155" t="s">
        <v>40</v>
      </c>
      <c r="H351" s="157">
        <v>24601</v>
      </c>
      <c r="I351" s="158" t="s">
        <v>124</v>
      </c>
      <c r="J351" s="17" t="str">
        <f>_xlfn.XLOOKUP(K351,XXI___INV_Catalogo_de_Articulo_!B:B,XXI___INV_Catalogo_de_Articulo_!A:A,"NO ENCONTRADO",FALSE)</f>
        <v>24601001-0070</v>
      </c>
      <c r="K351" s="151" t="s">
        <v>125</v>
      </c>
      <c r="L351" s="8" t="s">
        <v>16491</v>
      </c>
      <c r="M351" s="8" t="s">
        <v>16491</v>
      </c>
      <c r="N351" s="152" t="str">
        <f>_xlfn.XLOOKUP('2026 -1'!J351,XXI___INV_Catalogo_de_Articulo_!A:A,XXI___INV_Catalogo_de_Articulo_!C:C,"NO ENCONTRADO",FALSE)</f>
        <v>Pieza</v>
      </c>
      <c r="O351" s="6">
        <v>1</v>
      </c>
      <c r="P351" s="162">
        <v>115.26688799999999</v>
      </c>
      <c r="Q351" s="154" t="s">
        <v>47</v>
      </c>
      <c r="R351" s="162">
        <f t="shared" si="7"/>
        <v>115.26688799999999</v>
      </c>
      <c r="S351" s="162">
        <v>0</v>
      </c>
      <c r="T351" s="162">
        <v>0</v>
      </c>
      <c r="U351" s="162">
        <v>0</v>
      </c>
      <c r="V351" s="162">
        <v>0</v>
      </c>
      <c r="W351" s="162">
        <v>115.26688799999999</v>
      </c>
      <c r="X351" s="162">
        <v>0</v>
      </c>
      <c r="Y351" s="162">
        <v>0</v>
      </c>
      <c r="Z351" s="162">
        <v>0</v>
      </c>
      <c r="AA351" s="162">
        <v>0</v>
      </c>
      <c r="AB351" s="162">
        <v>0</v>
      </c>
      <c r="AC351" s="162">
        <v>0</v>
      </c>
      <c r="AD351" s="162">
        <v>0</v>
      </c>
    </row>
    <row r="352" spans="1:30" ht="12" customHeight="1" x14ac:dyDescent="0.25">
      <c r="A352" s="128" t="s">
        <v>36</v>
      </c>
      <c r="B352" s="15" t="s">
        <v>37</v>
      </c>
      <c r="C352" s="15" t="s">
        <v>37</v>
      </c>
      <c r="D352" s="155" t="s">
        <v>38</v>
      </c>
      <c r="E352" s="156" t="s">
        <v>271</v>
      </c>
      <c r="F352" s="155" t="s">
        <v>272</v>
      </c>
      <c r="G352" s="155" t="s">
        <v>40</v>
      </c>
      <c r="H352" s="157">
        <v>24601</v>
      </c>
      <c r="I352" s="158" t="s">
        <v>124</v>
      </c>
      <c r="J352" s="17" t="str">
        <f>_xlfn.XLOOKUP(K352,XXI___INV_Catalogo_de_Articulo_!B:B,XXI___INV_Catalogo_de_Articulo_!A:A,"NO ENCONTRADO",FALSE)</f>
        <v>24601001-0083</v>
      </c>
      <c r="K352" s="151" t="s">
        <v>7390</v>
      </c>
      <c r="L352" s="8" t="s">
        <v>16491</v>
      </c>
      <c r="M352" s="8" t="s">
        <v>16491</v>
      </c>
      <c r="N352" s="152" t="str">
        <f>_xlfn.XLOOKUP('2026 -1'!J474,XXI___INV_Catalogo_de_Articulo_!A:A,XXI___INV_Catalogo_de_Articulo_!C:C,"NO ENCONTRADO",FALSE)</f>
        <v>Pieza</v>
      </c>
      <c r="O352" s="6">
        <v>6</v>
      </c>
      <c r="P352" s="162">
        <v>296.56043999999997</v>
      </c>
      <c r="Q352" s="154" t="s">
        <v>47</v>
      </c>
      <c r="R352" s="162">
        <f t="shared" si="7"/>
        <v>1779.3626399999998</v>
      </c>
      <c r="S352" s="162">
        <v>0</v>
      </c>
      <c r="T352" s="162">
        <v>889.68131999999991</v>
      </c>
      <c r="U352" s="162">
        <v>0</v>
      </c>
      <c r="V352" s="162">
        <v>0</v>
      </c>
      <c r="W352" s="162">
        <v>0</v>
      </c>
      <c r="X352" s="162">
        <v>0</v>
      </c>
      <c r="Y352" s="162">
        <v>0</v>
      </c>
      <c r="Z352" s="162">
        <v>889.68131999999991</v>
      </c>
      <c r="AA352" s="162">
        <v>0</v>
      </c>
      <c r="AB352" s="162">
        <v>0</v>
      </c>
      <c r="AC352" s="162">
        <v>0</v>
      </c>
      <c r="AD352" s="162">
        <v>0</v>
      </c>
    </row>
    <row r="353" spans="1:30" ht="12" customHeight="1" x14ac:dyDescent="0.25">
      <c r="A353" s="128" t="s">
        <v>36</v>
      </c>
      <c r="B353" s="15" t="s">
        <v>37</v>
      </c>
      <c r="C353" s="15" t="s">
        <v>37</v>
      </c>
      <c r="D353" s="155" t="s">
        <v>38</v>
      </c>
      <c r="E353" s="156" t="s">
        <v>271</v>
      </c>
      <c r="F353" s="155" t="s">
        <v>272</v>
      </c>
      <c r="G353" s="155" t="s">
        <v>40</v>
      </c>
      <c r="H353" s="157">
        <v>24601</v>
      </c>
      <c r="I353" s="158" t="s">
        <v>124</v>
      </c>
      <c r="J353" s="17" t="str">
        <f>_xlfn.XLOOKUP(K353,XXI___INV_Catalogo_de_Articulo_!B:B,XXI___INV_Catalogo_de_Articulo_!A:A,"NO ENCONTRADO",FALSE)</f>
        <v>24601001-0433</v>
      </c>
      <c r="K353" s="151" t="s">
        <v>280</v>
      </c>
      <c r="L353" s="8" t="s">
        <v>16491</v>
      </c>
      <c r="M353" s="8" t="s">
        <v>16491</v>
      </c>
      <c r="N353" s="152" t="str">
        <f>_xlfn.XLOOKUP('2026 -1'!J475,XXI___INV_Catalogo_de_Articulo_!A:A,XXI___INV_Catalogo_de_Articulo_!C:C,"NO ENCONTRADO",FALSE)</f>
        <v>Pieza</v>
      </c>
      <c r="O353" s="6">
        <v>12</v>
      </c>
      <c r="P353" s="162">
        <v>68.461733999999993</v>
      </c>
      <c r="Q353" s="154" t="s">
        <v>47</v>
      </c>
      <c r="R353" s="162">
        <f t="shared" si="7"/>
        <v>821.54080799999997</v>
      </c>
      <c r="S353" s="162">
        <v>0</v>
      </c>
      <c r="T353" s="162">
        <v>410.77040399999998</v>
      </c>
      <c r="U353" s="162">
        <v>0</v>
      </c>
      <c r="V353" s="162">
        <v>0</v>
      </c>
      <c r="W353" s="162">
        <v>0</v>
      </c>
      <c r="X353" s="162">
        <v>0</v>
      </c>
      <c r="Y353" s="162">
        <v>0</v>
      </c>
      <c r="Z353" s="162">
        <v>410.77040399999998</v>
      </c>
      <c r="AA353" s="162">
        <v>0</v>
      </c>
      <c r="AB353" s="162">
        <v>0</v>
      </c>
      <c r="AC353" s="162">
        <v>0</v>
      </c>
      <c r="AD353" s="162">
        <v>0</v>
      </c>
    </row>
    <row r="354" spans="1:30" ht="12" customHeight="1" x14ac:dyDescent="0.25">
      <c r="A354" s="128" t="s">
        <v>36</v>
      </c>
      <c r="B354" s="15" t="s">
        <v>37</v>
      </c>
      <c r="C354" s="15" t="s">
        <v>37</v>
      </c>
      <c r="D354" s="155" t="s">
        <v>38</v>
      </c>
      <c r="E354" s="156" t="s">
        <v>271</v>
      </c>
      <c r="F354" s="155" t="s">
        <v>272</v>
      </c>
      <c r="G354" s="155" t="s">
        <v>40</v>
      </c>
      <c r="H354" s="157">
        <v>24601</v>
      </c>
      <c r="I354" s="158" t="s">
        <v>124</v>
      </c>
      <c r="J354" s="17" t="str">
        <f>_xlfn.XLOOKUP(K354,XXI___INV_Catalogo_de_Articulo_!B:B,XXI___INV_Catalogo_de_Articulo_!A:A,"NO ENCONTRADO",FALSE)</f>
        <v>24601001-0343</v>
      </c>
      <c r="K354" s="151" t="s">
        <v>219</v>
      </c>
      <c r="L354" s="8" t="s">
        <v>16491</v>
      </c>
      <c r="M354" s="8" t="s">
        <v>16491</v>
      </c>
      <c r="N354" s="152" t="str">
        <f>_xlfn.XLOOKUP('2026 -1'!J476,XXI___INV_Catalogo_de_Articulo_!A:A,XXI___INV_Catalogo_de_Articulo_!C:C,"NO ENCONTRADO",FALSE)</f>
        <v>Pieza</v>
      </c>
      <c r="O354" s="6">
        <v>1</v>
      </c>
      <c r="P354" s="162">
        <v>503.59320000000002</v>
      </c>
      <c r="Q354" s="154" t="s">
        <v>47</v>
      </c>
      <c r="R354" s="162">
        <f t="shared" si="7"/>
        <v>503.59320000000002</v>
      </c>
      <c r="S354" s="162">
        <v>0</v>
      </c>
      <c r="T354" s="162">
        <v>0</v>
      </c>
      <c r="U354" s="162">
        <v>0</v>
      </c>
      <c r="V354" s="162">
        <v>0</v>
      </c>
      <c r="W354" s="162">
        <v>503.59320000000002</v>
      </c>
      <c r="X354" s="162">
        <v>0</v>
      </c>
      <c r="Y354" s="162">
        <v>0</v>
      </c>
      <c r="Z354" s="162">
        <v>0</v>
      </c>
      <c r="AA354" s="162">
        <v>0</v>
      </c>
      <c r="AB354" s="162">
        <v>0</v>
      </c>
      <c r="AC354" s="162">
        <v>0</v>
      </c>
      <c r="AD354" s="162">
        <v>0</v>
      </c>
    </row>
    <row r="355" spans="1:30" ht="12" customHeight="1" x14ac:dyDescent="0.25">
      <c r="A355" s="128" t="s">
        <v>36</v>
      </c>
      <c r="B355" s="15" t="s">
        <v>37</v>
      </c>
      <c r="C355" s="15" t="s">
        <v>37</v>
      </c>
      <c r="D355" s="155" t="s">
        <v>38</v>
      </c>
      <c r="E355" s="156" t="s">
        <v>271</v>
      </c>
      <c r="F355" s="155" t="s">
        <v>272</v>
      </c>
      <c r="G355" s="155" t="s">
        <v>40</v>
      </c>
      <c r="H355" s="157" t="s">
        <v>282</v>
      </c>
      <c r="I355" s="158" t="s">
        <v>283</v>
      </c>
      <c r="J355" s="17" t="str">
        <f>_xlfn.XLOOKUP(K355,XXI___INV_Catalogo_de_Articulo_!B:B,XXI___INV_Catalogo_de_Articulo_!A:A,"NO ENCONTRADO",FALSE)</f>
        <v>29301001-0025</v>
      </c>
      <c r="K355" s="151" t="s">
        <v>281</v>
      </c>
      <c r="L355" s="8" t="s">
        <v>16491</v>
      </c>
      <c r="M355" s="8" t="s">
        <v>16491</v>
      </c>
      <c r="N355" s="152" t="str">
        <f>_xlfn.XLOOKUP('2026 -1'!J477,XXI___INV_Catalogo_de_Articulo_!A:A,XXI___INV_Catalogo_de_Articulo_!C:C,"NO ENCONTRADO",FALSE)</f>
        <v>Pieza</v>
      </c>
      <c r="O355" s="6">
        <v>1</v>
      </c>
      <c r="P355" s="162">
        <v>3522.0437999999999</v>
      </c>
      <c r="Q355" s="154" t="s">
        <v>47</v>
      </c>
      <c r="R355" s="162">
        <f t="shared" si="7"/>
        <v>3522.0437999999999</v>
      </c>
      <c r="S355" s="162">
        <v>0</v>
      </c>
      <c r="T355" s="162">
        <v>0</v>
      </c>
      <c r="U355" s="162">
        <v>0</v>
      </c>
      <c r="V355" s="162">
        <v>0</v>
      </c>
      <c r="W355" s="162">
        <v>3522.0437999999999</v>
      </c>
      <c r="X355" s="162">
        <v>0</v>
      </c>
      <c r="Y355" s="162">
        <v>0</v>
      </c>
      <c r="Z355" s="162">
        <v>0</v>
      </c>
      <c r="AA355" s="162">
        <v>0</v>
      </c>
      <c r="AB355" s="162">
        <v>0</v>
      </c>
      <c r="AC355" s="162">
        <v>0</v>
      </c>
      <c r="AD355" s="162">
        <v>0</v>
      </c>
    </row>
    <row r="356" spans="1:30" ht="12" customHeight="1" x14ac:dyDescent="0.25">
      <c r="A356" s="128" t="s">
        <v>36</v>
      </c>
      <c r="B356" s="15" t="s">
        <v>37</v>
      </c>
      <c r="C356" s="15" t="s">
        <v>37</v>
      </c>
      <c r="D356" s="155" t="s">
        <v>38</v>
      </c>
      <c r="E356" s="156" t="s">
        <v>271</v>
      </c>
      <c r="F356" s="155" t="s">
        <v>272</v>
      </c>
      <c r="G356" s="155" t="s">
        <v>40</v>
      </c>
      <c r="H356" s="157">
        <v>29301</v>
      </c>
      <c r="I356" s="158" t="s">
        <v>135</v>
      </c>
      <c r="J356" s="17" t="str">
        <f>_xlfn.XLOOKUP(K356,XXI___INV_Catalogo_de_Articulo_!B:B,XXI___INV_Catalogo_de_Articulo_!A:A,"NO ENCONTRADO",FALSE)</f>
        <v>29301001-0099</v>
      </c>
      <c r="K356" s="151" t="s">
        <v>138</v>
      </c>
      <c r="L356" s="8" t="s">
        <v>16491</v>
      </c>
      <c r="M356" s="8" t="s">
        <v>16491</v>
      </c>
      <c r="N356" s="152" t="str">
        <f>_xlfn.XLOOKUP('2026 -1'!J214,XXI___INV_Catalogo_de_Articulo_!A:A,XXI___INV_Catalogo_de_Articulo_!C:C,"NO ENCONTRADO",FALSE)</f>
        <v>Pieza</v>
      </c>
      <c r="O356" s="6">
        <v>5</v>
      </c>
      <c r="P356" s="162">
        <v>3315.84</v>
      </c>
      <c r="Q356" s="154" t="s">
        <v>47</v>
      </c>
      <c r="R356" s="162">
        <f t="shared" si="7"/>
        <v>16579.2</v>
      </c>
      <c r="S356" s="162">
        <v>0</v>
      </c>
      <c r="T356" s="162">
        <v>0</v>
      </c>
      <c r="U356" s="162">
        <v>0</v>
      </c>
      <c r="V356" s="162">
        <v>0</v>
      </c>
      <c r="W356" s="162">
        <v>9947.52</v>
      </c>
      <c r="X356" s="162">
        <v>0</v>
      </c>
      <c r="Y356" s="162">
        <v>0</v>
      </c>
      <c r="Z356" s="162">
        <v>6631.68</v>
      </c>
      <c r="AA356" s="162">
        <v>0</v>
      </c>
      <c r="AB356" s="162">
        <v>0</v>
      </c>
      <c r="AC356" s="162">
        <v>0</v>
      </c>
      <c r="AD356" s="162">
        <v>0</v>
      </c>
    </row>
    <row r="357" spans="1:30" ht="12" customHeight="1" x14ac:dyDescent="0.25">
      <c r="A357" s="128" t="s">
        <v>36</v>
      </c>
      <c r="B357" s="15" t="s">
        <v>37</v>
      </c>
      <c r="C357" s="15" t="s">
        <v>37</v>
      </c>
      <c r="D357" s="155" t="s">
        <v>38</v>
      </c>
      <c r="E357" s="156" t="s">
        <v>271</v>
      </c>
      <c r="F357" s="155" t="s">
        <v>272</v>
      </c>
      <c r="G357" s="155" t="s">
        <v>40</v>
      </c>
      <c r="H357" s="157" t="s">
        <v>282</v>
      </c>
      <c r="I357" s="158" t="s">
        <v>283</v>
      </c>
      <c r="J357" s="17" t="str">
        <f>_xlfn.XLOOKUP(K357,XXI___INV_Catalogo_de_Articulo_!B:B,XXI___INV_Catalogo_de_Articulo_!A:A,"NO ENCONTRADO",FALSE)</f>
        <v>29301001-0091</v>
      </c>
      <c r="K357" s="151" t="s">
        <v>284</v>
      </c>
      <c r="L357" s="8" t="s">
        <v>16491</v>
      </c>
      <c r="M357" s="8" t="s">
        <v>16491</v>
      </c>
      <c r="N357" s="152" t="str">
        <f>_xlfn.XLOOKUP('2026 -1'!J215,XXI___INV_Catalogo_de_Articulo_!A:A,XXI___INV_Catalogo_de_Articulo_!C:C,"NO ENCONTRADO",FALSE)</f>
        <v>Pieza</v>
      </c>
      <c r="O357" s="6">
        <v>1</v>
      </c>
      <c r="P357" s="162">
        <v>7874.0838000000003</v>
      </c>
      <c r="Q357" s="154" t="s">
        <v>47</v>
      </c>
      <c r="R357" s="162">
        <f t="shared" si="7"/>
        <v>7874.0838000000003</v>
      </c>
      <c r="S357" s="162">
        <v>0</v>
      </c>
      <c r="T357" s="162">
        <v>0</v>
      </c>
      <c r="U357" s="162">
        <v>0</v>
      </c>
      <c r="V357" s="162">
        <v>0</v>
      </c>
      <c r="W357" s="162">
        <v>7874.0838000000003</v>
      </c>
      <c r="X357" s="162">
        <v>0</v>
      </c>
      <c r="Y357" s="162">
        <v>0</v>
      </c>
      <c r="Z357" s="162">
        <v>0</v>
      </c>
      <c r="AA357" s="162">
        <v>0</v>
      </c>
      <c r="AB357" s="162">
        <v>0</v>
      </c>
      <c r="AC357" s="162">
        <v>0</v>
      </c>
      <c r="AD357" s="162">
        <v>0</v>
      </c>
    </row>
    <row r="358" spans="1:30" ht="12" customHeight="1" x14ac:dyDescent="0.25">
      <c r="A358" s="128" t="s">
        <v>36</v>
      </c>
      <c r="B358" s="15" t="s">
        <v>37</v>
      </c>
      <c r="C358" s="15" t="s">
        <v>37</v>
      </c>
      <c r="D358" s="155" t="s">
        <v>38</v>
      </c>
      <c r="E358" s="156" t="s">
        <v>271</v>
      </c>
      <c r="F358" s="155" t="s">
        <v>272</v>
      </c>
      <c r="G358" s="155" t="s">
        <v>40</v>
      </c>
      <c r="H358" s="157">
        <v>29401</v>
      </c>
      <c r="I358" s="158" t="s">
        <v>139</v>
      </c>
      <c r="J358" s="17" t="str">
        <f>_xlfn.XLOOKUP(K358,XXI___INV_Catalogo_de_Articulo_!B:B,XXI___INV_Catalogo_de_Articulo_!A:A,"NO ENCONTRADO",FALSE)</f>
        <v>29400001-0001</v>
      </c>
      <c r="K358" s="151" t="s">
        <v>16294</v>
      </c>
      <c r="L358" s="8" t="s">
        <v>16491</v>
      </c>
      <c r="M358" s="8" t="s">
        <v>16491</v>
      </c>
      <c r="N358" s="152" t="str">
        <f>_xlfn.XLOOKUP('2026 -1'!J216,XXI___INV_Catalogo_de_Articulo_!A:A,XXI___INV_Catalogo_de_Articulo_!C:C,"NO ENCONTRADO",FALSE)</f>
        <v>PAQUETE</v>
      </c>
      <c r="O358" s="6">
        <v>2</v>
      </c>
      <c r="P358" s="162">
        <v>962.34</v>
      </c>
      <c r="Q358" s="154" t="s">
        <v>47</v>
      </c>
      <c r="R358" s="162">
        <f t="shared" si="7"/>
        <v>1924.68</v>
      </c>
      <c r="S358" s="162">
        <v>0</v>
      </c>
      <c r="T358" s="162">
        <v>0</v>
      </c>
      <c r="U358" s="162">
        <v>0</v>
      </c>
      <c r="V358" s="162">
        <v>0</v>
      </c>
      <c r="W358" s="162">
        <v>1924.68</v>
      </c>
      <c r="X358" s="162">
        <v>0</v>
      </c>
      <c r="Y358" s="162">
        <v>0</v>
      </c>
      <c r="Z358" s="162">
        <v>0</v>
      </c>
      <c r="AA358" s="162">
        <v>0</v>
      </c>
      <c r="AB358" s="162">
        <v>0</v>
      </c>
      <c r="AC358" s="162">
        <v>0</v>
      </c>
      <c r="AD358" s="162">
        <v>0</v>
      </c>
    </row>
    <row r="359" spans="1:30" ht="12" customHeight="1" x14ac:dyDescent="0.25">
      <c r="A359" s="128" t="s">
        <v>36</v>
      </c>
      <c r="B359" s="15" t="s">
        <v>37</v>
      </c>
      <c r="C359" s="15" t="s">
        <v>37</v>
      </c>
      <c r="D359" s="155" t="s">
        <v>38</v>
      </c>
      <c r="E359" s="156" t="s">
        <v>271</v>
      </c>
      <c r="F359" s="155" t="s">
        <v>272</v>
      </c>
      <c r="G359" s="155" t="s">
        <v>40</v>
      </c>
      <c r="H359" s="157">
        <v>29401</v>
      </c>
      <c r="I359" s="158" t="s">
        <v>139</v>
      </c>
      <c r="J359" s="17" t="str">
        <f>_xlfn.XLOOKUP(K359,XXI___INV_Catalogo_de_Articulo_!B:B,XXI___INV_Catalogo_de_Articulo_!A:A,"NO ENCONTRADO",FALSE)</f>
        <v>29401001-0045</v>
      </c>
      <c r="K359" s="151" t="s">
        <v>140</v>
      </c>
      <c r="L359" s="8" t="s">
        <v>16491</v>
      </c>
      <c r="M359" s="8" t="s">
        <v>16491</v>
      </c>
      <c r="N359" s="152" t="str">
        <f>_xlfn.XLOOKUP('2026 -1'!J217,XXI___INV_Catalogo_de_Articulo_!A:A,XXI___INV_Catalogo_de_Articulo_!C:C,"NO ENCONTRADO",FALSE)</f>
        <v>PAQUETE</v>
      </c>
      <c r="O359" s="6">
        <v>2</v>
      </c>
      <c r="P359" s="162">
        <v>2061.0018</v>
      </c>
      <c r="Q359" s="154" t="s">
        <v>47</v>
      </c>
      <c r="R359" s="162">
        <f t="shared" si="7"/>
        <v>4122.0036</v>
      </c>
      <c r="S359" s="162">
        <v>0</v>
      </c>
      <c r="T359" s="162">
        <v>4122.0036</v>
      </c>
      <c r="U359" s="162">
        <v>0</v>
      </c>
      <c r="V359" s="162">
        <v>0</v>
      </c>
      <c r="W359" s="162">
        <v>0</v>
      </c>
      <c r="X359" s="162">
        <v>0</v>
      </c>
      <c r="Y359" s="162">
        <v>0</v>
      </c>
      <c r="Z359" s="162">
        <v>0</v>
      </c>
      <c r="AA359" s="162">
        <v>0</v>
      </c>
      <c r="AB359" s="162">
        <v>0</v>
      </c>
      <c r="AC359" s="162">
        <v>0</v>
      </c>
      <c r="AD359" s="162">
        <v>0</v>
      </c>
    </row>
    <row r="360" spans="1:30" ht="12" customHeight="1" x14ac:dyDescent="0.25">
      <c r="A360" s="128" t="s">
        <v>36</v>
      </c>
      <c r="B360" s="15" t="s">
        <v>37</v>
      </c>
      <c r="C360" s="15" t="s">
        <v>37</v>
      </c>
      <c r="D360" s="155" t="s">
        <v>38</v>
      </c>
      <c r="E360" s="156" t="s">
        <v>271</v>
      </c>
      <c r="F360" s="155" t="s">
        <v>272</v>
      </c>
      <c r="G360" s="155" t="s">
        <v>40</v>
      </c>
      <c r="H360" s="157">
        <v>29401</v>
      </c>
      <c r="I360" s="158" t="s">
        <v>139</v>
      </c>
      <c r="J360" s="17" t="str">
        <f>_xlfn.XLOOKUP(K360,XXI___INV_Catalogo_de_Articulo_!B:B,XXI___INV_Catalogo_de_Articulo_!A:A,"NO ENCONTRADO",FALSE)</f>
        <v>29401001-0078</v>
      </c>
      <c r="K360" s="151" t="s">
        <v>141</v>
      </c>
      <c r="L360" s="8" t="s">
        <v>16491</v>
      </c>
      <c r="M360" s="8" t="s">
        <v>16491</v>
      </c>
      <c r="N360" s="152" t="str">
        <f>_xlfn.XLOOKUP('2026 -1'!J218,XXI___INV_Catalogo_de_Articulo_!A:A,XXI___INV_Catalogo_de_Articulo_!C:C,"NO ENCONTRADO",FALSE)</f>
        <v>Pieza</v>
      </c>
      <c r="O360" s="6">
        <v>13</v>
      </c>
      <c r="P360" s="162">
        <v>176.68246199999999</v>
      </c>
      <c r="Q360" s="154" t="s">
        <v>47</v>
      </c>
      <c r="R360" s="162">
        <f t="shared" si="7"/>
        <v>2296.8720059999996</v>
      </c>
      <c r="S360" s="162">
        <v>0</v>
      </c>
      <c r="T360" s="162">
        <v>883.41230999999993</v>
      </c>
      <c r="U360" s="162">
        <v>0</v>
      </c>
      <c r="V360" s="162">
        <v>0</v>
      </c>
      <c r="W360" s="162">
        <v>883.41230999999993</v>
      </c>
      <c r="X360" s="162">
        <v>0</v>
      </c>
      <c r="Y360" s="162">
        <v>0</v>
      </c>
      <c r="Z360" s="162">
        <v>530.04738599999996</v>
      </c>
      <c r="AA360" s="162">
        <v>0</v>
      </c>
      <c r="AB360" s="162">
        <v>0</v>
      </c>
      <c r="AC360" s="162">
        <v>0</v>
      </c>
      <c r="AD360" s="162">
        <v>0</v>
      </c>
    </row>
    <row r="361" spans="1:30" ht="12" customHeight="1" x14ac:dyDescent="0.25">
      <c r="A361" s="128" t="s">
        <v>36</v>
      </c>
      <c r="B361" s="15" t="s">
        <v>37</v>
      </c>
      <c r="C361" s="15" t="s">
        <v>37</v>
      </c>
      <c r="D361" s="155" t="s">
        <v>38</v>
      </c>
      <c r="E361" s="156" t="s">
        <v>271</v>
      </c>
      <c r="F361" s="155" t="s">
        <v>272</v>
      </c>
      <c r="G361" s="155" t="s">
        <v>40</v>
      </c>
      <c r="H361" s="157">
        <v>31801</v>
      </c>
      <c r="I361" s="158" t="s">
        <v>149</v>
      </c>
      <c r="J361" s="17"/>
      <c r="K361" s="151" t="s">
        <v>16481</v>
      </c>
      <c r="L361" s="8" t="s">
        <v>16491</v>
      </c>
      <c r="M361" s="8" t="s">
        <v>16491</v>
      </c>
      <c r="N361" s="152" t="s">
        <v>16296</v>
      </c>
      <c r="O361" s="6">
        <v>12000</v>
      </c>
      <c r="P361" s="162">
        <v>47280.179166000002</v>
      </c>
      <c r="Q361" s="154" t="s">
        <v>47</v>
      </c>
      <c r="R361" s="162">
        <f t="shared" si="7"/>
        <v>16000</v>
      </c>
      <c r="S361" s="162">
        <v>0</v>
      </c>
      <c r="T361" s="162">
        <v>0</v>
      </c>
      <c r="U361" s="162">
        <v>4000</v>
      </c>
      <c r="V361" s="162">
        <v>0</v>
      </c>
      <c r="W361" s="162">
        <v>0</v>
      </c>
      <c r="X361" s="162">
        <v>4000</v>
      </c>
      <c r="Y361" s="162">
        <v>0</v>
      </c>
      <c r="Z361" s="162">
        <v>0</v>
      </c>
      <c r="AA361" s="162">
        <v>4000</v>
      </c>
      <c r="AB361" s="162">
        <v>0</v>
      </c>
      <c r="AC361" s="162">
        <v>4000</v>
      </c>
      <c r="AD361" s="162">
        <v>0</v>
      </c>
    </row>
    <row r="362" spans="1:30" ht="12" customHeight="1" x14ac:dyDescent="0.25">
      <c r="A362" s="128" t="s">
        <v>36</v>
      </c>
      <c r="B362" s="15" t="s">
        <v>37</v>
      </c>
      <c r="C362" s="15" t="s">
        <v>37</v>
      </c>
      <c r="D362" s="155" t="s">
        <v>38</v>
      </c>
      <c r="E362" s="156" t="s">
        <v>271</v>
      </c>
      <c r="F362" s="155" t="s">
        <v>272</v>
      </c>
      <c r="G362" s="155" t="s">
        <v>16342</v>
      </c>
      <c r="H362" s="157">
        <v>27101</v>
      </c>
      <c r="I362" s="158" t="s">
        <v>134</v>
      </c>
      <c r="J362" s="17" t="str">
        <f>_xlfn.XLOOKUP(K362,XXI___INV_Catalogo_de_Articulo_!B:B,XXI___INV_Catalogo_de_Articulo_!A:A,"NO ENCONTRADO",FALSE)</f>
        <v>27101001-0011</v>
      </c>
      <c r="K362" s="151" t="s">
        <v>133</v>
      </c>
      <c r="L362" s="8" t="s">
        <v>16491</v>
      </c>
      <c r="M362" s="8" t="s">
        <v>16491</v>
      </c>
      <c r="N362" s="152" t="str">
        <f>_xlfn.XLOOKUP('2026 -1'!J220,XXI___INV_Catalogo_de_Articulo_!A:A,XXI___INV_Catalogo_de_Articulo_!C:C,"NO ENCONTRADO",FALSE)</f>
        <v>Pieza</v>
      </c>
      <c r="O362" s="6">
        <v>41</v>
      </c>
      <c r="P362" s="162">
        <v>330.5478</v>
      </c>
      <c r="Q362" s="154" t="s">
        <v>47</v>
      </c>
      <c r="R362" s="162">
        <f t="shared" si="7"/>
        <v>13552.459800000001</v>
      </c>
      <c r="S362" s="162">
        <v>0</v>
      </c>
      <c r="T362" s="162">
        <v>0</v>
      </c>
      <c r="U362" s="162">
        <v>0</v>
      </c>
      <c r="V362" s="162">
        <v>0</v>
      </c>
      <c r="W362" s="162">
        <v>13552.459800000001</v>
      </c>
      <c r="X362" s="162">
        <v>0</v>
      </c>
      <c r="Y362" s="162">
        <v>0</v>
      </c>
      <c r="Z362" s="162">
        <v>0</v>
      </c>
      <c r="AA362" s="162">
        <v>0</v>
      </c>
      <c r="AB362" s="162">
        <v>0</v>
      </c>
      <c r="AC362" s="162">
        <v>0</v>
      </c>
      <c r="AD362" s="162">
        <v>0</v>
      </c>
    </row>
    <row r="363" spans="1:30" ht="12" customHeight="1" x14ac:dyDescent="0.25">
      <c r="A363" s="128" t="s">
        <v>36</v>
      </c>
      <c r="B363" s="15" t="s">
        <v>37</v>
      </c>
      <c r="C363" s="15" t="s">
        <v>37</v>
      </c>
      <c r="D363" s="155" t="s">
        <v>38</v>
      </c>
      <c r="E363" s="156" t="s">
        <v>271</v>
      </c>
      <c r="F363" s="155" t="s">
        <v>272</v>
      </c>
      <c r="G363" s="155" t="s">
        <v>144</v>
      </c>
      <c r="H363" s="157">
        <v>32601</v>
      </c>
      <c r="I363" s="158" t="s">
        <v>16477</v>
      </c>
      <c r="J363" s="17"/>
      <c r="K363" s="151" t="s">
        <v>153</v>
      </c>
      <c r="L363" s="8" t="s">
        <v>16491</v>
      </c>
      <c r="M363" s="8" t="s">
        <v>16491</v>
      </c>
      <c r="N363" s="152" t="s">
        <v>16296</v>
      </c>
      <c r="O363" s="6">
        <v>216000</v>
      </c>
      <c r="P363" s="162">
        <v>1</v>
      </c>
      <c r="Q363" s="154" t="s">
        <v>47</v>
      </c>
      <c r="R363" s="162">
        <f t="shared" ref="R363:R374" si="8">SUM(S363:AD363)</f>
        <v>57000</v>
      </c>
      <c r="S363" s="162">
        <v>0</v>
      </c>
      <c r="T363" s="162">
        <v>5000</v>
      </c>
      <c r="U363" s="162">
        <v>5000</v>
      </c>
      <c r="V363" s="162">
        <v>6000</v>
      </c>
      <c r="W363" s="162">
        <v>5000</v>
      </c>
      <c r="X363" s="162">
        <v>5000</v>
      </c>
      <c r="Y363" s="162">
        <v>5000</v>
      </c>
      <c r="Z363" s="162">
        <v>5000</v>
      </c>
      <c r="AA363" s="162">
        <v>6000</v>
      </c>
      <c r="AB363" s="162">
        <v>5000</v>
      </c>
      <c r="AC363" s="162">
        <v>5000</v>
      </c>
      <c r="AD363" s="162">
        <v>5000</v>
      </c>
    </row>
    <row r="364" spans="1:30" ht="12" customHeight="1" x14ac:dyDescent="0.25">
      <c r="A364" s="128" t="s">
        <v>36</v>
      </c>
      <c r="B364" s="15" t="s">
        <v>37</v>
      </c>
      <c r="C364" s="15" t="s">
        <v>37</v>
      </c>
      <c r="D364" s="155" t="s">
        <v>38</v>
      </c>
      <c r="E364" s="156" t="s">
        <v>271</v>
      </c>
      <c r="F364" s="155" t="s">
        <v>272</v>
      </c>
      <c r="G364" s="155" t="s">
        <v>144</v>
      </c>
      <c r="H364" s="157">
        <v>35101</v>
      </c>
      <c r="I364" s="158" t="s">
        <v>16478</v>
      </c>
      <c r="J364" s="17"/>
      <c r="K364" s="151" t="s">
        <v>16478</v>
      </c>
      <c r="L364" s="8" t="s">
        <v>16491</v>
      </c>
      <c r="M364" s="8" t="s">
        <v>16491</v>
      </c>
      <c r="N364" s="152" t="s">
        <v>16296</v>
      </c>
      <c r="O364" s="6">
        <v>1</v>
      </c>
      <c r="P364" s="162">
        <v>1</v>
      </c>
      <c r="Q364" s="154" t="s">
        <v>47</v>
      </c>
      <c r="R364" s="162">
        <f t="shared" si="8"/>
        <v>20000</v>
      </c>
      <c r="S364" s="162">
        <v>0</v>
      </c>
      <c r="T364" s="162">
        <v>2000</v>
      </c>
      <c r="U364" s="162">
        <v>2000</v>
      </c>
      <c r="V364" s="162">
        <v>2000</v>
      </c>
      <c r="W364" s="162">
        <v>2000</v>
      </c>
      <c r="X364" s="162">
        <v>2000</v>
      </c>
      <c r="Y364" s="162">
        <v>2000</v>
      </c>
      <c r="Z364" s="162">
        <v>2000</v>
      </c>
      <c r="AA364" s="162">
        <v>2000</v>
      </c>
      <c r="AB364" s="162">
        <v>2000</v>
      </c>
      <c r="AC364" s="162">
        <v>2000</v>
      </c>
      <c r="AD364" s="162">
        <v>0</v>
      </c>
    </row>
    <row r="365" spans="1:30" ht="12" customHeight="1" x14ac:dyDescent="0.25">
      <c r="A365" s="128" t="s">
        <v>36</v>
      </c>
      <c r="B365" s="15" t="s">
        <v>37</v>
      </c>
      <c r="C365" s="15" t="s">
        <v>37</v>
      </c>
      <c r="D365" s="155" t="s">
        <v>38</v>
      </c>
      <c r="E365" s="156" t="s">
        <v>271</v>
      </c>
      <c r="F365" s="155" t="s">
        <v>272</v>
      </c>
      <c r="G365" s="155" t="s">
        <v>40</v>
      </c>
      <c r="H365" s="157">
        <v>35501</v>
      </c>
      <c r="I365" s="158" t="s">
        <v>160</v>
      </c>
      <c r="J365" s="17"/>
      <c r="K365" s="151" t="s">
        <v>159</v>
      </c>
      <c r="L365" s="8" t="s">
        <v>16491</v>
      </c>
      <c r="M365" s="8" t="s">
        <v>16491</v>
      </c>
      <c r="N365" s="152" t="s">
        <v>16296</v>
      </c>
      <c r="O365" s="6">
        <v>1</v>
      </c>
      <c r="P365" s="162">
        <v>1</v>
      </c>
      <c r="Q365" s="154" t="s">
        <v>47</v>
      </c>
      <c r="R365" s="162">
        <f t="shared" si="8"/>
        <v>30000</v>
      </c>
      <c r="S365" s="162">
        <v>0</v>
      </c>
      <c r="T365" s="162">
        <v>0</v>
      </c>
      <c r="U365" s="162">
        <v>10000</v>
      </c>
      <c r="V365" s="162">
        <v>0</v>
      </c>
      <c r="W365" s="162">
        <v>0</v>
      </c>
      <c r="X365" s="162">
        <v>0</v>
      </c>
      <c r="Y365" s="162">
        <v>10000</v>
      </c>
      <c r="Z365" s="162">
        <v>0</v>
      </c>
      <c r="AA365" s="162">
        <v>0</v>
      </c>
      <c r="AB365" s="162">
        <v>10000</v>
      </c>
      <c r="AC365" s="162">
        <v>0</v>
      </c>
      <c r="AD365" s="162">
        <v>0</v>
      </c>
    </row>
    <row r="366" spans="1:30" ht="12" customHeight="1" x14ac:dyDescent="0.25">
      <c r="A366" s="128" t="s">
        <v>36</v>
      </c>
      <c r="B366" s="15" t="s">
        <v>37</v>
      </c>
      <c r="C366" s="15" t="s">
        <v>37</v>
      </c>
      <c r="D366" s="155" t="s">
        <v>38</v>
      </c>
      <c r="E366" s="156" t="s">
        <v>271</v>
      </c>
      <c r="F366" s="155" t="s">
        <v>272</v>
      </c>
      <c r="G366" s="155" t="s">
        <v>144</v>
      </c>
      <c r="H366" s="157">
        <v>35701</v>
      </c>
      <c r="I366" s="158" t="s">
        <v>164</v>
      </c>
      <c r="J366" s="17"/>
      <c r="K366" s="151" t="s">
        <v>287</v>
      </c>
      <c r="L366" s="8" t="s">
        <v>16491</v>
      </c>
      <c r="M366" s="8" t="s">
        <v>16491</v>
      </c>
      <c r="N366" s="152" t="s">
        <v>16296</v>
      </c>
      <c r="O366" s="6">
        <v>13717</v>
      </c>
      <c r="P366" s="162">
        <v>1</v>
      </c>
      <c r="Q366" s="154" t="s">
        <v>47</v>
      </c>
      <c r="R366" s="162">
        <f t="shared" si="8"/>
        <v>16528</v>
      </c>
      <c r="S366" s="162">
        <v>0</v>
      </c>
      <c r="T366" s="162">
        <v>4132</v>
      </c>
      <c r="U366" s="162">
        <v>0</v>
      </c>
      <c r="V366" s="162">
        <v>0</v>
      </c>
      <c r="W366" s="162">
        <v>4132</v>
      </c>
      <c r="X366" s="162">
        <v>0</v>
      </c>
      <c r="Y366" s="162">
        <v>0</v>
      </c>
      <c r="Z366" s="162">
        <v>4132</v>
      </c>
      <c r="AA366" s="162">
        <v>0</v>
      </c>
      <c r="AB366" s="162">
        <v>0</v>
      </c>
      <c r="AC366" s="162">
        <v>4132</v>
      </c>
      <c r="AD366" s="162">
        <v>0</v>
      </c>
    </row>
    <row r="367" spans="1:30" ht="12" customHeight="1" x14ac:dyDescent="0.25">
      <c r="A367" s="128" t="s">
        <v>36</v>
      </c>
      <c r="B367" s="15" t="s">
        <v>37</v>
      </c>
      <c r="C367" s="15" t="s">
        <v>37</v>
      </c>
      <c r="D367" s="155" t="s">
        <v>38</v>
      </c>
      <c r="E367" s="156" t="s">
        <v>271</v>
      </c>
      <c r="F367" s="155" t="s">
        <v>272</v>
      </c>
      <c r="G367" s="155" t="s">
        <v>144</v>
      </c>
      <c r="H367" s="157">
        <v>27101</v>
      </c>
      <c r="I367" s="158" t="s">
        <v>134</v>
      </c>
      <c r="J367" s="17" t="str">
        <f>_xlfn.XLOOKUP(K367,XXI___INV_Catalogo_de_Articulo_!B:B,XXI___INV_Catalogo_de_Articulo_!A:A,"NO ENCONTRADO",FALSE)</f>
        <v>27101001-0011</v>
      </c>
      <c r="K367" s="151" t="s">
        <v>133</v>
      </c>
      <c r="L367" s="8" t="s">
        <v>16491</v>
      </c>
      <c r="M367" s="8" t="s">
        <v>16491</v>
      </c>
      <c r="N367" s="152" t="str">
        <f>_xlfn.XLOOKUP('2026 -1'!J225,XXI___INV_Catalogo_de_Articulo_!A:A,XXI___INV_Catalogo_de_Articulo_!C:C,"NO ENCONTRADO",FALSE)</f>
        <v>Pieza</v>
      </c>
      <c r="O367" s="6">
        <v>479024</v>
      </c>
      <c r="P367" s="162">
        <v>1</v>
      </c>
      <c r="Q367" s="154" t="s">
        <v>47</v>
      </c>
      <c r="R367" s="162">
        <f t="shared" si="8"/>
        <v>479024</v>
      </c>
      <c r="S367" s="162">
        <v>0</v>
      </c>
      <c r="T367" s="162">
        <v>0</v>
      </c>
      <c r="U367" s="162">
        <v>0</v>
      </c>
      <c r="V367" s="162">
        <v>479024</v>
      </c>
      <c r="W367" s="162">
        <v>0</v>
      </c>
      <c r="X367" s="162">
        <v>0</v>
      </c>
      <c r="Y367" s="162">
        <v>0</v>
      </c>
      <c r="Z367" s="162">
        <v>0</v>
      </c>
      <c r="AA367" s="162">
        <v>0</v>
      </c>
      <c r="AB367" s="162">
        <v>0</v>
      </c>
      <c r="AC367" s="162">
        <v>0</v>
      </c>
      <c r="AD367" s="162">
        <v>0</v>
      </c>
    </row>
    <row r="368" spans="1:30" ht="12" customHeight="1" x14ac:dyDescent="0.25">
      <c r="A368" s="128" t="s">
        <v>36</v>
      </c>
      <c r="B368" s="15" t="s">
        <v>37</v>
      </c>
      <c r="C368" s="15" t="s">
        <v>37</v>
      </c>
      <c r="D368" s="155" t="s">
        <v>38</v>
      </c>
      <c r="E368" s="156" t="s">
        <v>271</v>
      </c>
      <c r="F368" s="155" t="s">
        <v>272</v>
      </c>
      <c r="G368" s="155" t="s">
        <v>144</v>
      </c>
      <c r="H368" s="157">
        <v>39202</v>
      </c>
      <c r="I368" s="158" t="s">
        <v>170</v>
      </c>
      <c r="J368" s="17"/>
      <c r="K368" s="151" t="s">
        <v>171</v>
      </c>
      <c r="L368" s="8" t="s">
        <v>16491</v>
      </c>
      <c r="M368" s="8" t="s">
        <v>16491</v>
      </c>
      <c r="N368" s="152" t="s">
        <v>16296</v>
      </c>
      <c r="O368" s="6">
        <v>1</v>
      </c>
      <c r="P368" s="162">
        <v>1</v>
      </c>
      <c r="Q368" s="154" t="s">
        <v>47</v>
      </c>
      <c r="R368" s="162">
        <f t="shared" si="8"/>
        <v>22000</v>
      </c>
      <c r="S368" s="162">
        <v>0</v>
      </c>
      <c r="T368" s="162">
        <v>2000</v>
      </c>
      <c r="U368" s="162">
        <v>2000</v>
      </c>
      <c r="V368" s="162">
        <v>2000</v>
      </c>
      <c r="W368" s="162">
        <v>2000</v>
      </c>
      <c r="X368" s="162">
        <v>2000</v>
      </c>
      <c r="Y368" s="162">
        <v>2000</v>
      </c>
      <c r="Z368" s="162">
        <v>2000</v>
      </c>
      <c r="AA368" s="162">
        <v>2000</v>
      </c>
      <c r="AB368" s="162">
        <v>2000</v>
      </c>
      <c r="AC368" s="162">
        <v>2000</v>
      </c>
      <c r="AD368" s="162">
        <v>2000</v>
      </c>
    </row>
    <row r="369" spans="1:30" ht="12" customHeight="1" x14ac:dyDescent="0.25">
      <c r="A369" s="128" t="s">
        <v>36</v>
      </c>
      <c r="B369" s="15" t="s">
        <v>37</v>
      </c>
      <c r="C369" s="15" t="s">
        <v>37</v>
      </c>
      <c r="D369" s="155" t="s">
        <v>38</v>
      </c>
      <c r="E369" s="156" t="s">
        <v>271</v>
      </c>
      <c r="F369" s="155" t="s">
        <v>272</v>
      </c>
      <c r="G369" s="155" t="s">
        <v>40</v>
      </c>
      <c r="H369" s="157">
        <v>37504</v>
      </c>
      <c r="I369" s="158" t="s">
        <v>228</v>
      </c>
      <c r="J369" s="17"/>
      <c r="K369" s="151" t="s">
        <v>16482</v>
      </c>
      <c r="L369" s="8" t="s">
        <v>16491</v>
      </c>
      <c r="M369" s="8" t="s">
        <v>16491</v>
      </c>
      <c r="N369" s="152" t="s">
        <v>16296</v>
      </c>
      <c r="O369" s="6">
        <v>2</v>
      </c>
      <c r="P369" s="162">
        <v>31350.210276000002</v>
      </c>
      <c r="Q369" s="154" t="s">
        <v>47</v>
      </c>
      <c r="R369" s="162">
        <f t="shared" si="8"/>
        <v>22176</v>
      </c>
      <c r="S369" s="162">
        <v>0</v>
      </c>
      <c r="T369" s="162">
        <v>0</v>
      </c>
      <c r="U369" s="162">
        <v>4032</v>
      </c>
      <c r="V369" s="162">
        <v>4032</v>
      </c>
      <c r="W369" s="162">
        <v>4032</v>
      </c>
      <c r="X369" s="162">
        <v>6048</v>
      </c>
      <c r="Y369" s="162">
        <v>4032</v>
      </c>
      <c r="Z369" s="162">
        <v>0</v>
      </c>
      <c r="AA369" s="162">
        <v>0</v>
      </c>
      <c r="AB369" s="162">
        <v>0</v>
      </c>
      <c r="AC369" s="162">
        <v>0</v>
      </c>
      <c r="AD369" s="162">
        <v>0</v>
      </c>
    </row>
    <row r="370" spans="1:30" ht="12" customHeight="1" x14ac:dyDescent="0.25">
      <c r="A370" s="128" t="s">
        <v>36</v>
      </c>
      <c r="B370" s="15" t="s">
        <v>37</v>
      </c>
      <c r="C370" s="15" t="s">
        <v>37</v>
      </c>
      <c r="D370" s="155" t="s">
        <v>38</v>
      </c>
      <c r="E370" s="156" t="s">
        <v>271</v>
      </c>
      <c r="F370" s="155" t="s">
        <v>272</v>
      </c>
      <c r="G370" s="155" t="s">
        <v>16345</v>
      </c>
      <c r="H370" s="157">
        <v>26102</v>
      </c>
      <c r="I370" s="158" t="s">
        <v>16475</v>
      </c>
      <c r="J370" s="17" t="str">
        <f>_xlfn.XLOOKUP(K370,XXI___INV_Catalogo_de_Articulo_!B:B,XXI___INV_Catalogo_de_Articulo_!A:A,"NO ENCONTRADO",FALSE)</f>
        <v>26103001-0031</v>
      </c>
      <c r="K370" s="151" t="s">
        <v>174</v>
      </c>
      <c r="L370" s="8" t="s">
        <v>16491</v>
      </c>
      <c r="M370" s="8" t="s">
        <v>16491</v>
      </c>
      <c r="N370" s="152" t="str">
        <f>_xlfn.XLOOKUP('2026 -1'!J370,XXI___INV_Catalogo_de_Articulo_!A:A,XXI___INV_Catalogo_de_Articulo_!C:C,"NO ENCONTRADO",FALSE)</f>
        <v>PESOS</v>
      </c>
      <c r="O370" s="6">
        <v>9000</v>
      </c>
      <c r="P370" s="162">
        <v>1</v>
      </c>
      <c r="Q370" s="154" t="s">
        <v>47</v>
      </c>
      <c r="R370" s="162">
        <f t="shared" si="8"/>
        <v>9000</v>
      </c>
      <c r="S370" s="162">
        <v>1500</v>
      </c>
      <c r="T370" s="162">
        <v>1500</v>
      </c>
      <c r="U370" s="162">
        <v>1500</v>
      </c>
      <c r="V370" s="162">
        <v>1500</v>
      </c>
      <c r="W370" s="162">
        <v>1500</v>
      </c>
      <c r="X370" s="162">
        <v>1500</v>
      </c>
      <c r="Y370" s="162">
        <v>0</v>
      </c>
      <c r="Z370" s="162">
        <v>0</v>
      </c>
      <c r="AA370" s="162">
        <v>0</v>
      </c>
      <c r="AB370" s="162">
        <v>0</v>
      </c>
      <c r="AC370" s="162">
        <v>0</v>
      </c>
      <c r="AD370" s="162">
        <v>0</v>
      </c>
    </row>
    <row r="371" spans="1:30" ht="12" customHeight="1" x14ac:dyDescent="0.25">
      <c r="A371" s="128" t="s">
        <v>36</v>
      </c>
      <c r="B371" s="15" t="s">
        <v>37</v>
      </c>
      <c r="C371" s="15" t="s">
        <v>37</v>
      </c>
      <c r="D371" s="155" t="s">
        <v>38</v>
      </c>
      <c r="E371" s="156" t="s">
        <v>271</v>
      </c>
      <c r="F371" s="155" t="s">
        <v>272</v>
      </c>
      <c r="G371" s="155" t="s">
        <v>40</v>
      </c>
      <c r="H371" s="157" t="s">
        <v>175</v>
      </c>
      <c r="I371" s="158" t="s">
        <v>176</v>
      </c>
      <c r="J371" s="17" t="str">
        <f>_xlfn.XLOOKUP(K371,XXI___INV_Catalogo_de_Articulo_!B:B,XXI___INV_Catalogo_de_Articulo_!A:A,"NO ENCONTRADO",FALSE)</f>
        <v>26103001-0031</v>
      </c>
      <c r="K371" s="151" t="s">
        <v>174</v>
      </c>
      <c r="L371" s="8" t="s">
        <v>16491</v>
      </c>
      <c r="M371" s="8" t="s">
        <v>16491</v>
      </c>
      <c r="N371" s="152" t="str">
        <f>_xlfn.XLOOKUP('2026 -1'!J371,XXI___INV_Catalogo_de_Articulo_!A:A,XXI___INV_Catalogo_de_Articulo_!C:C,"NO ENCONTRADO",FALSE)</f>
        <v>PESOS</v>
      </c>
      <c r="O371" s="6">
        <v>59354</v>
      </c>
      <c r="P371" s="162">
        <v>1</v>
      </c>
      <c r="Q371" s="154" t="s">
        <v>47</v>
      </c>
      <c r="R371" s="162">
        <f t="shared" si="8"/>
        <v>50000</v>
      </c>
      <c r="S371" s="162">
        <v>0</v>
      </c>
      <c r="T371" s="162">
        <v>10000</v>
      </c>
      <c r="U371" s="162">
        <v>10000</v>
      </c>
      <c r="V371" s="162">
        <v>10000</v>
      </c>
      <c r="W371" s="162">
        <v>10000</v>
      </c>
      <c r="X371" s="162">
        <v>10000</v>
      </c>
      <c r="Y371" s="162">
        <v>0</v>
      </c>
      <c r="Z371" s="162">
        <v>0</v>
      </c>
      <c r="AA371" s="162">
        <v>0</v>
      </c>
      <c r="AB371" s="162">
        <v>0</v>
      </c>
      <c r="AC371" s="162">
        <v>0</v>
      </c>
      <c r="AD371" s="162">
        <v>0</v>
      </c>
    </row>
    <row r="372" spans="1:30" ht="12" customHeight="1" x14ac:dyDescent="0.25">
      <c r="A372" s="128" t="s">
        <v>36</v>
      </c>
      <c r="B372" s="15" t="s">
        <v>37</v>
      </c>
      <c r="C372" s="15" t="s">
        <v>37</v>
      </c>
      <c r="D372" s="155" t="s">
        <v>38</v>
      </c>
      <c r="E372" s="156" t="s">
        <v>271</v>
      </c>
      <c r="F372" s="155" t="s">
        <v>272</v>
      </c>
      <c r="G372" s="155" t="s">
        <v>40</v>
      </c>
      <c r="H372" s="157">
        <v>33604</v>
      </c>
      <c r="I372" s="158" t="s">
        <v>254</v>
      </c>
      <c r="J372" s="17"/>
      <c r="K372" s="151" t="s">
        <v>286</v>
      </c>
      <c r="L372" s="8" t="s">
        <v>16491</v>
      </c>
      <c r="M372" s="8" t="s">
        <v>16491</v>
      </c>
      <c r="N372" s="152" t="s">
        <v>16296</v>
      </c>
      <c r="O372" s="6">
        <v>20000</v>
      </c>
      <c r="P372" s="162">
        <v>1</v>
      </c>
      <c r="Q372" s="154" t="s">
        <v>47</v>
      </c>
      <c r="R372" s="162">
        <f t="shared" si="8"/>
        <v>20000</v>
      </c>
      <c r="S372" s="162">
        <v>0</v>
      </c>
      <c r="T372" s="162">
        <v>15000</v>
      </c>
      <c r="U372" s="162">
        <v>0</v>
      </c>
      <c r="V372" s="162">
        <v>0</v>
      </c>
      <c r="W372" s="162">
        <v>0</v>
      </c>
      <c r="X372" s="162">
        <v>0</v>
      </c>
      <c r="Y372" s="162">
        <v>5000</v>
      </c>
      <c r="Z372" s="162">
        <v>0</v>
      </c>
      <c r="AA372" s="162">
        <v>0</v>
      </c>
      <c r="AB372" s="162">
        <v>0</v>
      </c>
      <c r="AC372" s="162">
        <v>0</v>
      </c>
      <c r="AD372" s="162">
        <v>0</v>
      </c>
    </row>
    <row r="373" spans="1:30" ht="12" customHeight="1" x14ac:dyDescent="0.25">
      <c r="A373" s="128" t="s">
        <v>36</v>
      </c>
      <c r="B373" s="15" t="s">
        <v>37</v>
      </c>
      <c r="C373" s="15" t="s">
        <v>37</v>
      </c>
      <c r="D373" s="155" t="s">
        <v>38</v>
      </c>
      <c r="E373" s="156" t="s">
        <v>271</v>
      </c>
      <c r="F373" s="155" t="s">
        <v>272</v>
      </c>
      <c r="G373" s="155" t="s">
        <v>40</v>
      </c>
      <c r="H373" s="157">
        <v>33901</v>
      </c>
      <c r="I373" s="158" t="s">
        <v>16479</v>
      </c>
      <c r="J373" s="17"/>
      <c r="K373" s="151" t="s">
        <v>285</v>
      </c>
      <c r="L373" s="8" t="s">
        <v>16491</v>
      </c>
      <c r="M373" s="8" t="s">
        <v>16491</v>
      </c>
      <c r="N373" s="152" t="s">
        <v>16296</v>
      </c>
      <c r="O373" s="6">
        <v>2860</v>
      </c>
      <c r="P373" s="162">
        <v>1</v>
      </c>
      <c r="Q373" s="154" t="s">
        <v>47</v>
      </c>
      <c r="R373" s="162">
        <f t="shared" si="8"/>
        <v>2860</v>
      </c>
      <c r="S373" s="162">
        <v>0</v>
      </c>
      <c r="T373" s="162">
        <v>572</v>
      </c>
      <c r="U373" s="162">
        <v>572</v>
      </c>
      <c r="V373" s="162">
        <v>572</v>
      </c>
      <c r="W373" s="162">
        <v>572</v>
      </c>
      <c r="X373" s="162">
        <v>572</v>
      </c>
      <c r="Y373" s="162">
        <v>0</v>
      </c>
      <c r="Z373" s="162">
        <v>0</v>
      </c>
      <c r="AA373" s="162">
        <v>0</v>
      </c>
      <c r="AB373" s="162">
        <v>0</v>
      </c>
      <c r="AC373" s="162">
        <v>0</v>
      </c>
      <c r="AD373" s="162">
        <v>0</v>
      </c>
    </row>
    <row r="374" spans="1:30" ht="12" customHeight="1" x14ac:dyDescent="0.25">
      <c r="A374" s="128" t="s">
        <v>36</v>
      </c>
      <c r="B374" s="15" t="s">
        <v>37</v>
      </c>
      <c r="C374" s="15" t="s">
        <v>37</v>
      </c>
      <c r="D374" s="155" t="s">
        <v>38</v>
      </c>
      <c r="E374" s="156" t="s">
        <v>229</v>
      </c>
      <c r="F374" s="155" t="s">
        <v>38</v>
      </c>
      <c r="G374" s="155" t="s">
        <v>40</v>
      </c>
      <c r="H374" s="157">
        <v>21101</v>
      </c>
      <c r="I374" s="158" t="s">
        <v>46</v>
      </c>
      <c r="J374" s="17" t="str">
        <f>_xlfn.XLOOKUP(K374,XXI___INV_Catalogo_de_Articulo_!B:B,XXI___INV_Catalogo_de_Articulo_!A:A,"NO ENCONTRADO",FALSE)</f>
        <v>21100081-0001</v>
      </c>
      <c r="K374" s="151" t="s">
        <v>189</v>
      </c>
      <c r="L374" s="8" t="s">
        <v>16491</v>
      </c>
      <c r="M374" s="8" t="s">
        <v>16491</v>
      </c>
      <c r="N374" s="152" t="str">
        <f>_xlfn.XLOOKUP('2026 -1'!J232,XXI___INV_Catalogo_de_Articulo_!A:A,XXI___INV_Catalogo_de_Articulo_!C:C,"NO ENCONTRADO",FALSE)</f>
        <v>CAJA</v>
      </c>
      <c r="O374" s="6">
        <v>16</v>
      </c>
      <c r="P374" s="162">
        <v>93.257999999999996</v>
      </c>
      <c r="Q374" s="154" t="s">
        <v>47</v>
      </c>
      <c r="R374" s="162">
        <f t="shared" si="8"/>
        <v>1492.1279999999999</v>
      </c>
      <c r="S374" s="162">
        <v>0</v>
      </c>
      <c r="T374" s="162">
        <v>373.03199999999998</v>
      </c>
      <c r="U374" s="162">
        <v>0</v>
      </c>
      <c r="V374" s="162">
        <v>0</v>
      </c>
      <c r="W374" s="162">
        <v>373.03199999999998</v>
      </c>
      <c r="X374" s="162">
        <v>0</v>
      </c>
      <c r="Y374" s="162">
        <v>0</v>
      </c>
      <c r="Z374" s="162">
        <v>373.03199999999998</v>
      </c>
      <c r="AA374" s="162">
        <v>0</v>
      </c>
      <c r="AB374" s="162">
        <v>0</v>
      </c>
      <c r="AC374" s="162">
        <v>373.03199999999998</v>
      </c>
      <c r="AD374" s="162">
        <v>0</v>
      </c>
    </row>
    <row r="375" spans="1:30" ht="12" customHeight="1" x14ac:dyDescent="0.25">
      <c r="A375" s="128" t="s">
        <v>36</v>
      </c>
      <c r="B375" s="15" t="s">
        <v>37</v>
      </c>
      <c r="C375" s="15" t="s">
        <v>37</v>
      </c>
      <c r="D375" s="155" t="s">
        <v>38</v>
      </c>
      <c r="E375" s="156" t="s">
        <v>229</v>
      </c>
      <c r="F375" s="155" t="s">
        <v>38</v>
      </c>
      <c r="G375" s="155" t="s">
        <v>40</v>
      </c>
      <c r="H375" s="157">
        <v>21101</v>
      </c>
      <c r="I375" s="158" t="s">
        <v>46</v>
      </c>
      <c r="J375" s="17" t="str">
        <f>_xlfn.XLOOKUP(K375,XXI___INV_Catalogo_de_Articulo_!B:B,XXI___INV_Catalogo_de_Articulo_!A:A,"NO ENCONTRADO",FALSE)</f>
        <v>21100081-0002</v>
      </c>
      <c r="K375" s="151" t="s">
        <v>42</v>
      </c>
      <c r="L375" s="8" t="s">
        <v>16491</v>
      </c>
      <c r="M375" s="8" t="s">
        <v>16491</v>
      </c>
      <c r="N375" s="152" t="str">
        <f>_xlfn.XLOOKUP('2026 -1'!J233,XXI___INV_Catalogo_de_Articulo_!A:A,XXI___INV_Catalogo_de_Articulo_!C:C,"NO ENCONTRADO",FALSE)</f>
        <v>PAQUETE</v>
      </c>
      <c r="O375" s="6">
        <v>51</v>
      </c>
      <c r="P375" s="162">
        <v>11.232408</v>
      </c>
      <c r="Q375" s="154" t="s">
        <v>47</v>
      </c>
      <c r="R375" s="162">
        <f t="shared" ref="R375:R438" si="9">SUM(S375:AD375)</f>
        <v>572.85280799999998</v>
      </c>
      <c r="S375" s="162">
        <v>0</v>
      </c>
      <c r="T375" s="162">
        <v>112.32408</v>
      </c>
      <c r="U375" s="162">
        <v>0</v>
      </c>
      <c r="V375" s="162">
        <v>0</v>
      </c>
      <c r="W375" s="162">
        <v>168.48612</v>
      </c>
      <c r="X375" s="162">
        <v>0</v>
      </c>
      <c r="Y375" s="162">
        <v>0</v>
      </c>
      <c r="Z375" s="162">
        <v>179.71852799999999</v>
      </c>
      <c r="AA375" s="162">
        <v>0</v>
      </c>
      <c r="AB375" s="162">
        <v>0</v>
      </c>
      <c r="AC375" s="162">
        <v>112.32408</v>
      </c>
      <c r="AD375" s="162">
        <v>0</v>
      </c>
    </row>
    <row r="376" spans="1:30" ht="12" customHeight="1" x14ac:dyDescent="0.25">
      <c r="A376" s="128" t="s">
        <v>36</v>
      </c>
      <c r="B376" s="15" t="s">
        <v>37</v>
      </c>
      <c r="C376" s="15" t="s">
        <v>37</v>
      </c>
      <c r="D376" s="155" t="s">
        <v>38</v>
      </c>
      <c r="E376" s="156" t="s">
        <v>229</v>
      </c>
      <c r="F376" s="155" t="s">
        <v>38</v>
      </c>
      <c r="G376" s="155" t="s">
        <v>40</v>
      </c>
      <c r="H376" s="157">
        <v>21101</v>
      </c>
      <c r="I376" s="158" t="s">
        <v>46</v>
      </c>
      <c r="J376" s="17" t="str">
        <f>_xlfn.XLOOKUP(K376,XXI___INV_Catalogo_de_Articulo_!B:B,XXI___INV_Catalogo_de_Articulo_!A:A,"NO ENCONTRADO",FALSE)</f>
        <v>21100041-0007</v>
      </c>
      <c r="K376" s="151" t="s">
        <v>16261</v>
      </c>
      <c r="L376" s="8" t="s">
        <v>16491</v>
      </c>
      <c r="M376" s="8" t="s">
        <v>16491</v>
      </c>
      <c r="N376" s="152" t="str">
        <f>_xlfn.XLOOKUP('2026 -1'!J376,XXI___INV_Catalogo_de_Articulo_!A:A,XXI___INV_Catalogo_de_Articulo_!C:C,"NO ENCONTRADO",FALSE)</f>
        <v>BLOC</v>
      </c>
      <c r="O376" s="6">
        <v>29</v>
      </c>
      <c r="P376" s="162">
        <v>23.490654000000003</v>
      </c>
      <c r="Q376" s="154" t="s">
        <v>47</v>
      </c>
      <c r="R376" s="162">
        <f t="shared" si="9"/>
        <v>681.22896600000001</v>
      </c>
      <c r="S376" s="162">
        <v>0</v>
      </c>
      <c r="T376" s="162">
        <v>211.41588600000003</v>
      </c>
      <c r="U376" s="162">
        <v>0</v>
      </c>
      <c r="V376" s="162">
        <v>0</v>
      </c>
      <c r="W376" s="162">
        <v>164.43457800000002</v>
      </c>
      <c r="X376" s="162">
        <v>0</v>
      </c>
      <c r="Y376" s="162">
        <v>0</v>
      </c>
      <c r="Z376" s="162">
        <v>140.94392400000001</v>
      </c>
      <c r="AA376" s="162">
        <v>0</v>
      </c>
      <c r="AB376" s="162">
        <v>0</v>
      </c>
      <c r="AC376" s="162">
        <v>164.43457800000002</v>
      </c>
      <c r="AD376" s="162">
        <v>0</v>
      </c>
    </row>
    <row r="377" spans="1:30" ht="12" customHeight="1" x14ac:dyDescent="0.25">
      <c r="A377" s="128" t="s">
        <v>36</v>
      </c>
      <c r="B377" s="15" t="s">
        <v>37</v>
      </c>
      <c r="C377" s="15" t="s">
        <v>37</v>
      </c>
      <c r="D377" s="155" t="s">
        <v>38</v>
      </c>
      <c r="E377" s="156" t="s">
        <v>229</v>
      </c>
      <c r="F377" s="155" t="s">
        <v>38</v>
      </c>
      <c r="G377" s="155" t="s">
        <v>40</v>
      </c>
      <c r="H377" s="157">
        <v>21101</v>
      </c>
      <c r="I377" s="158" t="s">
        <v>46</v>
      </c>
      <c r="J377" s="17" t="str">
        <f>_xlfn.XLOOKUP(K377,XXI___INV_Catalogo_de_Articulo_!B:B,XXI___INV_Catalogo_de_Articulo_!A:A,"NO ENCONTRADO",FALSE)</f>
        <v>21100013-0003</v>
      </c>
      <c r="K377" s="151" t="s">
        <v>2692</v>
      </c>
      <c r="L377" s="8" t="s">
        <v>16491</v>
      </c>
      <c r="M377" s="8" t="s">
        <v>16491</v>
      </c>
      <c r="N377" s="152" t="str">
        <f>_xlfn.XLOOKUP('2026 -1'!J235,XXI___INV_Catalogo_de_Articulo_!A:A,XXI___INV_Catalogo_de_Articulo_!C:C,"NO ENCONTRADO",FALSE)</f>
        <v>Pieza</v>
      </c>
      <c r="O377" s="6">
        <v>40</v>
      </c>
      <c r="P377" s="162">
        <v>17.563589999999998</v>
      </c>
      <c r="Q377" s="154" t="s">
        <v>47</v>
      </c>
      <c r="R377" s="162">
        <f t="shared" si="9"/>
        <v>702.54359999999997</v>
      </c>
      <c r="S377" s="162">
        <v>0</v>
      </c>
      <c r="T377" s="162">
        <v>175.63589999999999</v>
      </c>
      <c r="U377" s="162">
        <v>0</v>
      </c>
      <c r="V377" s="162">
        <v>0</v>
      </c>
      <c r="W377" s="162">
        <v>175.63589999999999</v>
      </c>
      <c r="X377" s="162">
        <v>0</v>
      </c>
      <c r="Y377" s="162">
        <v>0</v>
      </c>
      <c r="Z377" s="162">
        <v>175.63589999999999</v>
      </c>
      <c r="AA377" s="162">
        <v>0</v>
      </c>
      <c r="AB377" s="162">
        <v>0</v>
      </c>
      <c r="AC377" s="162">
        <v>175.63589999999999</v>
      </c>
      <c r="AD377" s="162">
        <v>0</v>
      </c>
    </row>
    <row r="378" spans="1:30" ht="12" customHeight="1" x14ac:dyDescent="0.25">
      <c r="A378" s="128" t="s">
        <v>36</v>
      </c>
      <c r="B378" s="15" t="s">
        <v>37</v>
      </c>
      <c r="C378" s="15" t="s">
        <v>37</v>
      </c>
      <c r="D378" s="155" t="s">
        <v>38</v>
      </c>
      <c r="E378" s="156" t="s">
        <v>229</v>
      </c>
      <c r="F378" s="155" t="s">
        <v>38</v>
      </c>
      <c r="G378" s="155" t="s">
        <v>40</v>
      </c>
      <c r="H378" s="157">
        <v>21101</v>
      </c>
      <c r="I378" s="158" t="s">
        <v>46</v>
      </c>
      <c r="J378" s="17" t="str">
        <f>_xlfn.XLOOKUP(K378,XXI___INV_Catalogo_de_Articulo_!B:B,XXI___INV_Catalogo_de_Articulo_!A:A,"NO ENCONTRADO",FALSE)</f>
        <v>21100013-0004</v>
      </c>
      <c r="K378" s="151" t="s">
        <v>2445</v>
      </c>
      <c r="L378" s="8" t="s">
        <v>16491</v>
      </c>
      <c r="M378" s="8" t="s">
        <v>16491</v>
      </c>
      <c r="N378" s="152" t="str">
        <f>_xlfn.XLOOKUP('2026 -1'!J236,XXI___INV_Catalogo_de_Articulo_!A:A,XXI___INV_Catalogo_de_Articulo_!C:C,"NO ENCONTRADO",FALSE)</f>
        <v>Pieza</v>
      </c>
      <c r="O378" s="6">
        <v>40</v>
      </c>
      <c r="P378" s="162">
        <v>45.737867999999999</v>
      </c>
      <c r="Q378" s="154" t="s">
        <v>47</v>
      </c>
      <c r="R378" s="162">
        <f t="shared" si="9"/>
        <v>1829.5147199999999</v>
      </c>
      <c r="S378" s="162">
        <v>0</v>
      </c>
      <c r="T378" s="162">
        <v>457.37867999999997</v>
      </c>
      <c r="U378" s="162">
        <v>0</v>
      </c>
      <c r="V378" s="162">
        <v>0</v>
      </c>
      <c r="W378" s="162">
        <v>457.37867999999997</v>
      </c>
      <c r="X378" s="162">
        <v>0</v>
      </c>
      <c r="Y378" s="162">
        <v>0</v>
      </c>
      <c r="Z378" s="162">
        <v>457.37867999999997</v>
      </c>
      <c r="AA378" s="162">
        <v>0</v>
      </c>
      <c r="AB378" s="162">
        <v>0</v>
      </c>
      <c r="AC378" s="162">
        <v>457.37867999999997</v>
      </c>
      <c r="AD378" s="162">
        <v>0</v>
      </c>
    </row>
    <row r="379" spans="1:30" ht="12" customHeight="1" x14ac:dyDescent="0.25">
      <c r="A379" s="128" t="s">
        <v>36</v>
      </c>
      <c r="B379" s="15" t="s">
        <v>37</v>
      </c>
      <c r="C379" s="15" t="s">
        <v>37</v>
      </c>
      <c r="D379" s="155" t="s">
        <v>38</v>
      </c>
      <c r="E379" s="156" t="s">
        <v>229</v>
      </c>
      <c r="F379" s="155" t="s">
        <v>38</v>
      </c>
      <c r="G379" s="155" t="s">
        <v>40</v>
      </c>
      <c r="H379" s="157">
        <v>21101</v>
      </c>
      <c r="I379" s="158" t="s">
        <v>46</v>
      </c>
      <c r="J379" s="17" t="str">
        <f>_xlfn.XLOOKUP(K379,XXI___INV_Catalogo_de_Articulo_!B:B,XXI___INV_Catalogo_de_Articulo_!A:A,"NO ENCONTRADO",FALSE)</f>
        <v>21100013-0005</v>
      </c>
      <c r="K379" s="151" t="s">
        <v>16256</v>
      </c>
      <c r="L379" s="8" t="s">
        <v>16491</v>
      </c>
      <c r="M379" s="8" t="s">
        <v>16491</v>
      </c>
      <c r="N379" s="152" t="str">
        <f>_xlfn.XLOOKUP('2026 -1'!J237,XXI___INV_Catalogo_de_Articulo_!A:A,XXI___INV_Catalogo_de_Articulo_!C:C,"NO ENCONTRADO",FALSE)</f>
        <v>PAQUETE</v>
      </c>
      <c r="O379" s="6">
        <v>108</v>
      </c>
      <c r="P379" s="162">
        <v>48.017508000000007</v>
      </c>
      <c r="Q379" s="154" t="s">
        <v>47</v>
      </c>
      <c r="R379" s="162">
        <f t="shared" si="9"/>
        <v>5185.8908640000009</v>
      </c>
      <c r="S379" s="162">
        <v>0</v>
      </c>
      <c r="T379" s="162">
        <v>1536.5602560000002</v>
      </c>
      <c r="U379" s="162">
        <v>0</v>
      </c>
      <c r="V379" s="162">
        <v>0</v>
      </c>
      <c r="W379" s="162">
        <v>1056.3851760000002</v>
      </c>
      <c r="X379" s="162">
        <v>0</v>
      </c>
      <c r="Y379" s="162">
        <v>0</v>
      </c>
      <c r="Z379" s="162">
        <v>1536.5602560000002</v>
      </c>
      <c r="AA379" s="162">
        <v>0</v>
      </c>
      <c r="AB379" s="162">
        <v>0</v>
      </c>
      <c r="AC379" s="162">
        <v>1056.3851760000002</v>
      </c>
      <c r="AD379" s="162">
        <v>0</v>
      </c>
    </row>
    <row r="380" spans="1:30" ht="12" customHeight="1" x14ac:dyDescent="0.25">
      <c r="A380" s="128" t="s">
        <v>36</v>
      </c>
      <c r="B380" s="15" t="s">
        <v>37</v>
      </c>
      <c r="C380" s="15" t="s">
        <v>37</v>
      </c>
      <c r="D380" s="155" t="s">
        <v>38</v>
      </c>
      <c r="E380" s="156" t="s">
        <v>229</v>
      </c>
      <c r="F380" s="155" t="s">
        <v>38</v>
      </c>
      <c r="G380" s="155" t="s">
        <v>40</v>
      </c>
      <c r="H380" s="157">
        <v>21101</v>
      </c>
      <c r="I380" s="158" t="s">
        <v>46</v>
      </c>
      <c r="J380" s="17" t="str">
        <f>_xlfn.XLOOKUP(K380,XXI___INV_Catalogo_de_Articulo_!B:B,XXI___INV_Catalogo_de_Articulo_!A:A,"NO ENCONTRADO",FALSE)</f>
        <v>21100013-0006</v>
      </c>
      <c r="K380" s="151" t="s">
        <v>16257</v>
      </c>
      <c r="L380" s="8" t="s">
        <v>16491</v>
      </c>
      <c r="M380" s="8" t="s">
        <v>16491</v>
      </c>
      <c r="N380" s="152" t="str">
        <f>_xlfn.XLOOKUP('2026 -1'!J238,XXI___INV_Catalogo_de_Articulo_!A:A,XXI___INV_Catalogo_de_Articulo_!C:C,"NO ENCONTRADO",FALSE)</f>
        <v>CAJA</v>
      </c>
      <c r="O380" s="6">
        <v>88</v>
      </c>
      <c r="P380" s="162">
        <v>45.737867999999999</v>
      </c>
      <c r="Q380" s="154" t="s">
        <v>47</v>
      </c>
      <c r="R380" s="162">
        <f t="shared" si="9"/>
        <v>4024.9323839999997</v>
      </c>
      <c r="S380" s="162">
        <v>0</v>
      </c>
      <c r="T380" s="162">
        <v>1006.2330959999999</v>
      </c>
      <c r="U380" s="162">
        <v>0</v>
      </c>
      <c r="V380" s="162">
        <v>0</v>
      </c>
      <c r="W380" s="162">
        <v>1006.2330959999999</v>
      </c>
      <c r="X380" s="162">
        <v>0</v>
      </c>
      <c r="Y380" s="162">
        <v>0</v>
      </c>
      <c r="Z380" s="162">
        <v>1006.2330959999999</v>
      </c>
      <c r="AA380" s="162">
        <v>0</v>
      </c>
      <c r="AB380" s="162">
        <v>0</v>
      </c>
      <c r="AC380" s="162">
        <v>1006.2330959999999</v>
      </c>
      <c r="AD380" s="162">
        <v>0</v>
      </c>
    </row>
    <row r="381" spans="1:30" ht="12" customHeight="1" x14ac:dyDescent="0.25">
      <c r="A381" s="128" t="s">
        <v>36</v>
      </c>
      <c r="B381" s="15" t="s">
        <v>37</v>
      </c>
      <c r="C381" s="15" t="s">
        <v>37</v>
      </c>
      <c r="D381" s="155" t="s">
        <v>38</v>
      </c>
      <c r="E381" s="156" t="s">
        <v>229</v>
      </c>
      <c r="F381" s="155" t="s">
        <v>38</v>
      </c>
      <c r="G381" s="155" t="s">
        <v>40</v>
      </c>
      <c r="H381" s="157">
        <v>21101</v>
      </c>
      <c r="I381" s="158" t="s">
        <v>46</v>
      </c>
      <c r="J381" s="17" t="str">
        <f>_xlfn.XLOOKUP(K381,XXI___INV_Catalogo_de_Articulo_!B:B,XXI___INV_Catalogo_de_Articulo_!A:A,"NO ENCONTRADO",FALSE)</f>
        <v>21100065-0001</v>
      </c>
      <c r="K381" s="151" t="s">
        <v>16317</v>
      </c>
      <c r="L381" s="8" t="s">
        <v>16491</v>
      </c>
      <c r="M381" s="8" t="s">
        <v>16491</v>
      </c>
      <c r="N381" s="152" t="str">
        <f>_xlfn.XLOOKUP('2026 -1'!J239,XXI___INV_Catalogo_de_Articulo_!A:A,XXI___INV_Catalogo_de_Articulo_!C:C,"NO ENCONTRADO",FALSE)</f>
        <v>Pieza</v>
      </c>
      <c r="O381" s="6">
        <v>4</v>
      </c>
      <c r="P381" s="162">
        <v>17.439245999999997</v>
      </c>
      <c r="Q381" s="154" t="s">
        <v>47</v>
      </c>
      <c r="R381" s="162">
        <f t="shared" si="9"/>
        <v>69.756983999999989</v>
      </c>
      <c r="S381" s="162">
        <v>0</v>
      </c>
      <c r="T381" s="162">
        <v>17.439245999999997</v>
      </c>
      <c r="U381" s="162">
        <v>0</v>
      </c>
      <c r="V381" s="162">
        <v>0</v>
      </c>
      <c r="W381" s="162">
        <v>17.439245999999997</v>
      </c>
      <c r="X381" s="162">
        <v>0</v>
      </c>
      <c r="Y381" s="162">
        <v>0</v>
      </c>
      <c r="Z381" s="162">
        <v>17.439245999999997</v>
      </c>
      <c r="AA381" s="162">
        <v>0</v>
      </c>
      <c r="AB381" s="162">
        <v>0</v>
      </c>
      <c r="AC381" s="162">
        <v>17.439245999999997</v>
      </c>
      <c r="AD381" s="162">
        <v>0</v>
      </c>
    </row>
    <row r="382" spans="1:30" ht="12" customHeight="1" x14ac:dyDescent="0.25">
      <c r="A382" s="128" t="s">
        <v>36</v>
      </c>
      <c r="B382" s="15" t="s">
        <v>37</v>
      </c>
      <c r="C382" s="15" t="s">
        <v>37</v>
      </c>
      <c r="D382" s="155" t="s">
        <v>38</v>
      </c>
      <c r="E382" s="156" t="s">
        <v>229</v>
      </c>
      <c r="F382" s="155" t="s">
        <v>38</v>
      </c>
      <c r="G382" s="155" t="s">
        <v>40</v>
      </c>
      <c r="H382" s="157">
        <v>21101</v>
      </c>
      <c r="I382" s="158" t="s">
        <v>46</v>
      </c>
      <c r="J382" s="17" t="str">
        <f>_xlfn.XLOOKUP(K382,XXI___INV_Catalogo_de_Articulo_!B:B,XXI___INV_Catalogo_de_Articulo_!A:A,"NO ENCONTRADO",FALSE)</f>
        <v>21100017-0003</v>
      </c>
      <c r="K382" s="151" t="s">
        <v>49</v>
      </c>
      <c r="L382" s="8" t="s">
        <v>16491</v>
      </c>
      <c r="M382" s="8" t="s">
        <v>16491</v>
      </c>
      <c r="N382" s="152" t="str">
        <f>_xlfn.XLOOKUP('2026 -1'!J240,XXI___INV_Catalogo_de_Articulo_!A:A,XXI___INV_Catalogo_de_Articulo_!C:C,"NO ENCONTRADO",FALSE)</f>
        <v>Pieza</v>
      </c>
      <c r="O382" s="6">
        <v>46</v>
      </c>
      <c r="P382" s="162">
        <v>132.612876</v>
      </c>
      <c r="Q382" s="154" t="s">
        <v>47</v>
      </c>
      <c r="R382" s="162">
        <f t="shared" si="9"/>
        <v>6100.1922960000002</v>
      </c>
      <c r="S382" s="162">
        <v>0</v>
      </c>
      <c r="T382" s="162">
        <v>1060.903008</v>
      </c>
      <c r="U382" s="162">
        <v>0</v>
      </c>
      <c r="V382" s="162">
        <v>0</v>
      </c>
      <c r="W382" s="162">
        <v>1989.1931400000001</v>
      </c>
      <c r="X382" s="162">
        <v>0</v>
      </c>
      <c r="Y382" s="162">
        <v>0</v>
      </c>
      <c r="Z382" s="162">
        <v>0</v>
      </c>
      <c r="AA382" s="162">
        <v>1989.1931400000001</v>
      </c>
      <c r="AB382" s="162">
        <v>0</v>
      </c>
      <c r="AC382" s="162">
        <v>1060.903008</v>
      </c>
      <c r="AD382" s="162">
        <v>0</v>
      </c>
    </row>
    <row r="383" spans="1:30" ht="12" customHeight="1" x14ac:dyDescent="0.25">
      <c r="A383" s="128" t="s">
        <v>36</v>
      </c>
      <c r="B383" s="15" t="s">
        <v>37</v>
      </c>
      <c r="C383" s="15" t="s">
        <v>37</v>
      </c>
      <c r="D383" s="155" t="s">
        <v>38</v>
      </c>
      <c r="E383" s="156" t="s">
        <v>229</v>
      </c>
      <c r="F383" s="155" t="s">
        <v>38</v>
      </c>
      <c r="G383" s="155" t="s">
        <v>40</v>
      </c>
      <c r="H383" s="157">
        <v>21101</v>
      </c>
      <c r="I383" s="158" t="s">
        <v>46</v>
      </c>
      <c r="J383" s="17" t="str">
        <f>_xlfn.XLOOKUP(K383,XXI___INV_Catalogo_de_Articulo_!B:B,XXI___INV_Catalogo_de_Articulo_!A:A,"NO ENCONTRADO",FALSE)</f>
        <v>21100033-0038</v>
      </c>
      <c r="K383" s="151" t="s">
        <v>230</v>
      </c>
      <c r="L383" s="8" t="s">
        <v>16491</v>
      </c>
      <c r="M383" s="8" t="s">
        <v>16491</v>
      </c>
      <c r="N383" s="152" t="str">
        <f>_xlfn.XLOOKUP('2026 -1'!J241,XXI___INV_Catalogo_de_Articulo_!A:A,XXI___INV_Catalogo_de_Articulo_!C:C,"NO ENCONTRADO",FALSE)</f>
        <v>PAQUETE</v>
      </c>
      <c r="O383" s="6">
        <v>8</v>
      </c>
      <c r="P383" s="162">
        <v>30.060162000000002</v>
      </c>
      <c r="Q383" s="154" t="s">
        <v>47</v>
      </c>
      <c r="R383" s="162">
        <f t="shared" si="9"/>
        <v>240.48129600000001</v>
      </c>
      <c r="S383" s="162">
        <v>0</v>
      </c>
      <c r="T383" s="162">
        <v>60.120324000000004</v>
      </c>
      <c r="U383" s="162">
        <v>0</v>
      </c>
      <c r="V383" s="162">
        <v>0</v>
      </c>
      <c r="W383" s="162">
        <v>60.120324000000004</v>
      </c>
      <c r="X383" s="162">
        <v>0</v>
      </c>
      <c r="Y383" s="162">
        <v>0</v>
      </c>
      <c r="Z383" s="162">
        <v>60.120324000000004</v>
      </c>
      <c r="AA383" s="162">
        <v>0</v>
      </c>
      <c r="AB383" s="162">
        <v>0</v>
      </c>
      <c r="AC383" s="162">
        <v>60.120324000000004</v>
      </c>
      <c r="AD383" s="162">
        <v>0</v>
      </c>
    </row>
    <row r="384" spans="1:30" ht="12" customHeight="1" x14ac:dyDescent="0.25">
      <c r="A384" s="128" t="s">
        <v>36</v>
      </c>
      <c r="B384" s="15" t="s">
        <v>37</v>
      </c>
      <c r="C384" s="15" t="s">
        <v>37</v>
      </c>
      <c r="D384" s="155" t="s">
        <v>38</v>
      </c>
      <c r="E384" s="156" t="s">
        <v>229</v>
      </c>
      <c r="F384" s="155" t="s">
        <v>38</v>
      </c>
      <c r="G384" s="155" t="s">
        <v>40</v>
      </c>
      <c r="H384" s="157">
        <v>21101</v>
      </c>
      <c r="I384" s="158" t="s">
        <v>46</v>
      </c>
      <c r="J384" s="17" t="str">
        <f>_xlfn.XLOOKUP(K384,XXI___INV_Catalogo_de_Articulo_!B:B,XXI___INV_Catalogo_de_Articulo_!A:A,"NO ENCONTRADO",FALSE)</f>
        <v>21100022-0019</v>
      </c>
      <c r="K384" s="151" t="s">
        <v>51</v>
      </c>
      <c r="L384" s="8" t="s">
        <v>16491</v>
      </c>
      <c r="M384" s="8" t="s">
        <v>16491</v>
      </c>
      <c r="N384" s="152" t="str">
        <f>_xlfn.XLOOKUP('2026 -1'!J242,XXI___INV_Catalogo_de_Articulo_!A:A,XXI___INV_Catalogo_de_Articulo_!C:C,"NO ENCONTRADO",FALSE)</f>
        <v>Pieza</v>
      </c>
      <c r="O384" s="6">
        <v>14</v>
      </c>
      <c r="P384" s="162">
        <v>72.710154000000003</v>
      </c>
      <c r="Q384" s="154" t="s">
        <v>47</v>
      </c>
      <c r="R384" s="162">
        <f t="shared" si="9"/>
        <v>1017.9421560000001</v>
      </c>
      <c r="S384" s="162">
        <v>0</v>
      </c>
      <c r="T384" s="162">
        <v>290.84061600000001</v>
      </c>
      <c r="U384" s="162">
        <v>0</v>
      </c>
      <c r="V384" s="162">
        <v>0</v>
      </c>
      <c r="W384" s="162">
        <v>290.84061600000001</v>
      </c>
      <c r="X384" s="162">
        <v>0</v>
      </c>
      <c r="Y384" s="162">
        <v>0</v>
      </c>
      <c r="Z384" s="162">
        <v>290.84061600000001</v>
      </c>
      <c r="AA384" s="162">
        <v>0</v>
      </c>
      <c r="AB384" s="162">
        <v>0</v>
      </c>
      <c r="AC384" s="162">
        <v>145.42030800000001</v>
      </c>
      <c r="AD384" s="162">
        <v>0</v>
      </c>
    </row>
    <row r="385" spans="1:30" ht="12" customHeight="1" x14ac:dyDescent="0.25">
      <c r="A385" s="128" t="s">
        <v>36</v>
      </c>
      <c r="B385" s="15" t="s">
        <v>37</v>
      </c>
      <c r="C385" s="15" t="s">
        <v>37</v>
      </c>
      <c r="D385" s="155" t="s">
        <v>38</v>
      </c>
      <c r="E385" s="156" t="s">
        <v>229</v>
      </c>
      <c r="F385" s="155" t="s">
        <v>38</v>
      </c>
      <c r="G385" s="155" t="s">
        <v>40</v>
      </c>
      <c r="H385" s="157">
        <v>21101</v>
      </c>
      <c r="I385" s="158" t="s">
        <v>46</v>
      </c>
      <c r="J385" s="17" t="str">
        <f>_xlfn.XLOOKUP(K385,XXI___INV_Catalogo_de_Articulo_!B:B,XXI___INV_Catalogo_de_Articulo_!A:A,"NO ENCONTRADO",FALSE)</f>
        <v>21100033-0033</v>
      </c>
      <c r="K385" s="236" t="s">
        <v>231</v>
      </c>
      <c r="L385" s="8" t="s">
        <v>16491</v>
      </c>
      <c r="M385" s="8" t="s">
        <v>16491</v>
      </c>
      <c r="N385" s="152" t="str">
        <f>_xlfn.XLOOKUP('2026 -1'!J243,XXI___INV_Catalogo_de_Articulo_!A:A,XXI___INV_Catalogo_de_Articulo_!C:C,"NO ENCONTRADO",FALSE)</f>
        <v>Pieza</v>
      </c>
      <c r="O385" s="6">
        <v>8</v>
      </c>
      <c r="P385" s="162">
        <v>58.617834000000002</v>
      </c>
      <c r="Q385" s="154" t="s">
        <v>47</v>
      </c>
      <c r="R385" s="162">
        <f t="shared" si="9"/>
        <v>468.94267200000002</v>
      </c>
      <c r="S385" s="162">
        <v>0</v>
      </c>
      <c r="T385" s="162">
        <v>117.235668</v>
      </c>
      <c r="U385" s="162">
        <v>0</v>
      </c>
      <c r="V385" s="162">
        <v>0</v>
      </c>
      <c r="W385" s="162">
        <v>117.235668</v>
      </c>
      <c r="X385" s="162">
        <v>0</v>
      </c>
      <c r="Y385" s="162">
        <v>0</v>
      </c>
      <c r="Z385" s="162">
        <v>117.235668</v>
      </c>
      <c r="AA385" s="162">
        <v>0</v>
      </c>
      <c r="AB385" s="162">
        <v>0</v>
      </c>
      <c r="AC385" s="162">
        <v>117.235668</v>
      </c>
      <c r="AD385" s="162">
        <v>0</v>
      </c>
    </row>
    <row r="386" spans="1:30" ht="12" customHeight="1" x14ac:dyDescent="0.25">
      <c r="A386" s="128" t="s">
        <v>36</v>
      </c>
      <c r="B386" s="15" t="s">
        <v>37</v>
      </c>
      <c r="C386" s="15" t="s">
        <v>37</v>
      </c>
      <c r="D386" s="155" t="s">
        <v>38</v>
      </c>
      <c r="E386" s="156" t="s">
        <v>229</v>
      </c>
      <c r="F386" s="155" t="s">
        <v>38</v>
      </c>
      <c r="G386" s="155" t="s">
        <v>40</v>
      </c>
      <c r="H386" s="157">
        <v>21101</v>
      </c>
      <c r="I386" s="158" t="s">
        <v>46</v>
      </c>
      <c r="J386" s="17" t="str">
        <f>_xlfn.XLOOKUP(K386,XXI___INV_Catalogo_de_Articulo_!B:B,XXI___INV_Catalogo_de_Articulo_!A:A,"NO ENCONTRADO",FALSE)</f>
        <v>21100025-0009</v>
      </c>
      <c r="K386" s="151" t="s">
        <v>232</v>
      </c>
      <c r="L386" s="8" t="s">
        <v>16491</v>
      </c>
      <c r="M386" s="8" t="s">
        <v>16491</v>
      </c>
      <c r="N386" s="152" t="str">
        <f>_xlfn.XLOOKUP('2026 -1'!J244,XXI___INV_Catalogo_de_Articulo_!A:A,XXI___INV_Catalogo_de_Articulo_!C:C,"NO ENCONTRADO",FALSE)</f>
        <v>Pieza</v>
      </c>
      <c r="O386" s="6">
        <v>12</v>
      </c>
      <c r="P386" s="162">
        <v>133.79414400000002</v>
      </c>
      <c r="Q386" s="154" t="s">
        <v>47</v>
      </c>
      <c r="R386" s="162">
        <f t="shared" si="9"/>
        <v>1605.5297280000002</v>
      </c>
      <c r="S386" s="162">
        <v>0</v>
      </c>
      <c r="T386" s="162">
        <v>401.38243200000005</v>
      </c>
      <c r="U386" s="162">
        <v>0</v>
      </c>
      <c r="V386" s="162">
        <v>0</v>
      </c>
      <c r="W386" s="162">
        <v>401.38243200000005</v>
      </c>
      <c r="X386" s="162">
        <v>0</v>
      </c>
      <c r="Y386" s="162">
        <v>0</v>
      </c>
      <c r="Z386" s="162">
        <v>401.38243200000005</v>
      </c>
      <c r="AA386" s="162">
        <v>0</v>
      </c>
      <c r="AB386" s="162">
        <v>0</v>
      </c>
      <c r="AC386" s="162">
        <v>401.38243200000005</v>
      </c>
      <c r="AD386" s="162">
        <v>0</v>
      </c>
    </row>
    <row r="387" spans="1:30" ht="12" customHeight="1" x14ac:dyDescent="0.25">
      <c r="A387" s="128" t="s">
        <v>36</v>
      </c>
      <c r="B387" s="15" t="s">
        <v>37</v>
      </c>
      <c r="C387" s="15" t="s">
        <v>37</v>
      </c>
      <c r="D387" s="155" t="s">
        <v>38</v>
      </c>
      <c r="E387" s="156" t="s">
        <v>229</v>
      </c>
      <c r="F387" s="155" t="s">
        <v>38</v>
      </c>
      <c r="G387" s="155" t="s">
        <v>40</v>
      </c>
      <c r="H387" s="157">
        <v>21101</v>
      </c>
      <c r="I387" s="158" t="s">
        <v>46</v>
      </c>
      <c r="J387" s="17" t="str">
        <f>_xlfn.XLOOKUP(K387,XXI___INV_Catalogo_de_Articulo_!B:B,XXI___INV_Catalogo_de_Articulo_!A:A,"NO ENCONTRADO",FALSE)</f>
        <v>21100032-0002</v>
      </c>
      <c r="K387" s="151" t="s">
        <v>53</v>
      </c>
      <c r="L387" s="8" t="s">
        <v>16491</v>
      </c>
      <c r="M387" s="8" t="s">
        <v>16491</v>
      </c>
      <c r="N387" s="152" t="str">
        <f>_xlfn.XLOOKUP('2026 -1'!J245,XXI___INV_Catalogo_de_Articulo_!A:A,XXI___INV_Catalogo_de_Articulo_!C:C,"NO ENCONTRADO",FALSE)</f>
        <v>Pieza</v>
      </c>
      <c r="O387" s="6">
        <v>5</v>
      </c>
      <c r="P387" s="162">
        <v>36.816186000000002</v>
      </c>
      <c r="Q387" s="154" t="s">
        <v>47</v>
      </c>
      <c r="R387" s="162">
        <f t="shared" si="9"/>
        <v>184.08093000000002</v>
      </c>
      <c r="S387" s="162">
        <v>0</v>
      </c>
      <c r="T387" s="162">
        <v>73.632372000000004</v>
      </c>
      <c r="U387" s="162">
        <v>0</v>
      </c>
      <c r="V387" s="162">
        <v>0</v>
      </c>
      <c r="W387" s="162">
        <v>36.816186000000002</v>
      </c>
      <c r="X387" s="162">
        <v>0</v>
      </c>
      <c r="Y387" s="162">
        <v>0</v>
      </c>
      <c r="Z387" s="162">
        <v>36.816186000000002</v>
      </c>
      <c r="AA387" s="162">
        <v>0</v>
      </c>
      <c r="AB387" s="162">
        <v>0</v>
      </c>
      <c r="AC387" s="162">
        <v>36.816186000000002</v>
      </c>
      <c r="AD387" s="162">
        <v>0</v>
      </c>
    </row>
    <row r="388" spans="1:30" ht="12" customHeight="1" x14ac:dyDescent="0.25">
      <c r="A388" s="128" t="s">
        <v>36</v>
      </c>
      <c r="B388" s="15" t="s">
        <v>37</v>
      </c>
      <c r="C388" s="15" t="s">
        <v>37</v>
      </c>
      <c r="D388" s="155" t="s">
        <v>38</v>
      </c>
      <c r="E388" s="156" t="s">
        <v>229</v>
      </c>
      <c r="F388" s="155" t="s">
        <v>38</v>
      </c>
      <c r="G388" s="155" t="s">
        <v>40</v>
      </c>
      <c r="H388" s="157">
        <v>21101</v>
      </c>
      <c r="I388" s="158" t="s">
        <v>46</v>
      </c>
      <c r="J388" s="17" t="str">
        <f>_xlfn.XLOOKUP(K388,XXI___INV_Catalogo_de_Articulo_!B:B,XXI___INV_Catalogo_de_Articulo_!A:A,"NO ENCONTRADO",FALSE)</f>
        <v>21100033-0006</v>
      </c>
      <c r="K388" s="151" t="s">
        <v>54</v>
      </c>
      <c r="L388" s="8" t="s">
        <v>16491</v>
      </c>
      <c r="M388" s="8" t="s">
        <v>16491</v>
      </c>
      <c r="N388" s="152" t="str">
        <f>_xlfn.XLOOKUP('2026 -1'!J246,XXI___INV_Catalogo_de_Articulo_!A:A,XXI___INV_Catalogo_de_Articulo_!C:C,"NO ENCONTRADO",FALSE)</f>
        <v>Pieza</v>
      </c>
      <c r="O388" s="6">
        <v>4</v>
      </c>
      <c r="P388" s="162">
        <v>30.951294000000001</v>
      </c>
      <c r="Q388" s="154" t="s">
        <v>47</v>
      </c>
      <c r="R388" s="162">
        <f t="shared" si="9"/>
        <v>123.805176</v>
      </c>
      <c r="S388" s="162">
        <v>0</v>
      </c>
      <c r="T388" s="162">
        <v>0</v>
      </c>
      <c r="U388" s="162">
        <v>0</v>
      </c>
      <c r="V388" s="162">
        <v>0</v>
      </c>
      <c r="W388" s="162">
        <v>61.902588000000002</v>
      </c>
      <c r="X388" s="162">
        <v>0</v>
      </c>
      <c r="Y388" s="162">
        <v>0</v>
      </c>
      <c r="Z388" s="162">
        <v>0</v>
      </c>
      <c r="AA388" s="162">
        <v>0</v>
      </c>
      <c r="AB388" s="162">
        <v>0</v>
      </c>
      <c r="AC388" s="162">
        <v>61.902588000000002</v>
      </c>
      <c r="AD388" s="162">
        <v>0</v>
      </c>
    </row>
    <row r="389" spans="1:30" ht="12" customHeight="1" x14ac:dyDescent="0.25">
      <c r="A389" s="128" t="s">
        <v>36</v>
      </c>
      <c r="B389" s="15" t="s">
        <v>37</v>
      </c>
      <c r="C389" s="15" t="s">
        <v>37</v>
      </c>
      <c r="D389" s="155" t="s">
        <v>38</v>
      </c>
      <c r="E389" s="156" t="s">
        <v>229</v>
      </c>
      <c r="F389" s="155" t="s">
        <v>38</v>
      </c>
      <c r="G389" s="155" t="s">
        <v>40</v>
      </c>
      <c r="H389" s="157">
        <v>21101</v>
      </c>
      <c r="I389" s="158" t="s">
        <v>46</v>
      </c>
      <c r="J389" s="17" t="str">
        <f>_xlfn.XLOOKUP(K389,XXI___INV_Catalogo_de_Articulo_!B:B,XXI___INV_Catalogo_de_Articulo_!A:A,"NO ENCONTRADO",FALSE)</f>
        <v>21100033-0007</v>
      </c>
      <c r="K389" s="151" t="s">
        <v>55</v>
      </c>
      <c r="L389" s="8" t="s">
        <v>16491</v>
      </c>
      <c r="M389" s="8" t="s">
        <v>16491</v>
      </c>
      <c r="N389" s="152" t="str">
        <f>_xlfn.XLOOKUP('2026 -1'!J247,XXI___INV_Catalogo_de_Articulo_!A:A,XXI___INV_Catalogo_de_Articulo_!C:C,"NO ENCONTRADO",FALSE)</f>
        <v>Pieza</v>
      </c>
      <c r="O389" s="6">
        <v>9</v>
      </c>
      <c r="P389" s="162">
        <v>23.718617999999999</v>
      </c>
      <c r="Q389" s="154" t="s">
        <v>47</v>
      </c>
      <c r="R389" s="162">
        <f t="shared" si="9"/>
        <v>213.46756199999999</v>
      </c>
      <c r="S389" s="162">
        <v>0</v>
      </c>
      <c r="T389" s="162">
        <v>71.155854000000005</v>
      </c>
      <c r="U389" s="162">
        <v>0</v>
      </c>
      <c r="V389" s="162">
        <v>0</v>
      </c>
      <c r="W389" s="162">
        <v>47.437235999999999</v>
      </c>
      <c r="X389" s="162">
        <v>0</v>
      </c>
      <c r="Y389" s="162">
        <v>0</v>
      </c>
      <c r="Z389" s="162">
        <v>47.437235999999999</v>
      </c>
      <c r="AA389" s="162">
        <v>0</v>
      </c>
      <c r="AB389" s="162">
        <v>0</v>
      </c>
      <c r="AC389" s="162">
        <v>47.437235999999999</v>
      </c>
      <c r="AD389" s="162">
        <v>0</v>
      </c>
    </row>
    <row r="390" spans="1:30" ht="12" customHeight="1" x14ac:dyDescent="0.25">
      <c r="A390" s="128" t="s">
        <v>36</v>
      </c>
      <c r="B390" s="15" t="s">
        <v>37</v>
      </c>
      <c r="C390" s="15" t="s">
        <v>37</v>
      </c>
      <c r="D390" s="155" t="s">
        <v>38</v>
      </c>
      <c r="E390" s="156" t="s">
        <v>229</v>
      </c>
      <c r="F390" s="155" t="s">
        <v>38</v>
      </c>
      <c r="G390" s="155" t="s">
        <v>40</v>
      </c>
      <c r="H390" s="157">
        <v>21101</v>
      </c>
      <c r="I390" s="158" t="s">
        <v>46</v>
      </c>
      <c r="J390" s="17" t="str">
        <f>_xlfn.XLOOKUP(K390,XXI___INV_Catalogo_de_Articulo_!B:B,XXI___INV_Catalogo_de_Articulo_!A:A,"NO ENCONTRADO",FALSE)</f>
        <v>21100041-0050</v>
      </c>
      <c r="K390" s="151" t="s">
        <v>66</v>
      </c>
      <c r="L390" s="8" t="s">
        <v>16491</v>
      </c>
      <c r="M390" s="8" t="s">
        <v>16491</v>
      </c>
      <c r="N390" s="152" t="str">
        <f>_xlfn.XLOOKUP('2026 -1'!J248,XXI___INV_Catalogo_de_Articulo_!A:A,XXI___INV_Catalogo_de_Articulo_!C:C,"NO ENCONTRADO",FALSE)</f>
        <v>PAQUETE</v>
      </c>
      <c r="O390" s="6">
        <v>2</v>
      </c>
      <c r="P390" s="162">
        <v>183.531744</v>
      </c>
      <c r="Q390" s="154" t="s">
        <v>47</v>
      </c>
      <c r="R390" s="162">
        <f t="shared" si="9"/>
        <v>367.06348800000001</v>
      </c>
      <c r="S390" s="162">
        <v>0</v>
      </c>
      <c r="T390" s="162">
        <v>0</v>
      </c>
      <c r="U390" s="162">
        <v>0</v>
      </c>
      <c r="V390" s="162">
        <v>0</v>
      </c>
      <c r="W390" s="162">
        <v>367.06348800000001</v>
      </c>
      <c r="X390" s="162">
        <v>0</v>
      </c>
      <c r="Y390" s="162">
        <v>0</v>
      </c>
      <c r="Z390" s="162">
        <v>0</v>
      </c>
      <c r="AA390" s="162">
        <v>0</v>
      </c>
      <c r="AB390" s="162">
        <v>0</v>
      </c>
      <c r="AC390" s="162">
        <v>0</v>
      </c>
      <c r="AD390" s="162">
        <v>0</v>
      </c>
    </row>
    <row r="391" spans="1:30" ht="12" customHeight="1" x14ac:dyDescent="0.25">
      <c r="A391" s="128" t="s">
        <v>36</v>
      </c>
      <c r="B391" s="15" t="s">
        <v>37</v>
      </c>
      <c r="C391" s="15" t="s">
        <v>37</v>
      </c>
      <c r="D391" s="155" t="s">
        <v>38</v>
      </c>
      <c r="E391" s="156" t="s">
        <v>229</v>
      </c>
      <c r="F391" s="155" t="s">
        <v>38</v>
      </c>
      <c r="G391" s="155" t="s">
        <v>40</v>
      </c>
      <c r="H391" s="157">
        <v>21101</v>
      </c>
      <c r="I391" s="158" t="s">
        <v>46</v>
      </c>
      <c r="J391" s="17" t="str">
        <f>_xlfn.XLOOKUP(K391,XXI___INV_Catalogo_de_Articulo_!B:B,XXI___INV_Catalogo_de_Articulo_!A:A,"NO ENCONTRADO",FALSE)</f>
        <v>21100036-0001</v>
      </c>
      <c r="K391" s="151" t="s">
        <v>16273</v>
      </c>
      <c r="L391" s="8" t="s">
        <v>16491</v>
      </c>
      <c r="M391" s="8" t="s">
        <v>16491</v>
      </c>
      <c r="N391" s="152" t="str">
        <f>_xlfn.XLOOKUP('2026 -1'!J249,XXI___INV_Catalogo_de_Articulo_!A:A,XXI___INV_Catalogo_de_Articulo_!C:C,"NO ENCONTRADO",FALSE)</f>
        <v>Pieza</v>
      </c>
      <c r="O391" s="6">
        <v>15</v>
      </c>
      <c r="P391" s="162">
        <v>7.5124500000000003</v>
      </c>
      <c r="Q391" s="154" t="s">
        <v>47</v>
      </c>
      <c r="R391" s="162">
        <f t="shared" si="9"/>
        <v>112.68675</v>
      </c>
      <c r="S391" s="162">
        <v>0</v>
      </c>
      <c r="T391" s="162">
        <v>45.0747</v>
      </c>
      <c r="U391" s="162">
        <v>0</v>
      </c>
      <c r="V391" s="162">
        <v>0</v>
      </c>
      <c r="W391" s="162">
        <v>15.024900000000001</v>
      </c>
      <c r="X391" s="162">
        <v>0</v>
      </c>
      <c r="Y391" s="162">
        <v>0</v>
      </c>
      <c r="Z391" s="162">
        <v>30.049800000000001</v>
      </c>
      <c r="AA391" s="162">
        <v>0</v>
      </c>
      <c r="AB391" s="162">
        <v>0</v>
      </c>
      <c r="AC391" s="162">
        <v>22.53735</v>
      </c>
      <c r="AD391" s="162">
        <v>0</v>
      </c>
    </row>
    <row r="392" spans="1:30" ht="12" customHeight="1" x14ac:dyDescent="0.25">
      <c r="A392" s="128" t="s">
        <v>36</v>
      </c>
      <c r="B392" s="15" t="s">
        <v>37</v>
      </c>
      <c r="C392" s="15" t="s">
        <v>37</v>
      </c>
      <c r="D392" s="155" t="s">
        <v>38</v>
      </c>
      <c r="E392" s="156" t="s">
        <v>229</v>
      </c>
      <c r="F392" s="155" t="s">
        <v>38</v>
      </c>
      <c r="G392" s="155" t="s">
        <v>40</v>
      </c>
      <c r="H392" s="157">
        <v>21101</v>
      </c>
      <c r="I392" s="158" t="s">
        <v>46</v>
      </c>
      <c r="J392" s="17" t="str">
        <f>_xlfn.XLOOKUP(K392,XXI___INV_Catalogo_de_Articulo_!B:B,XXI___INV_Catalogo_de_Articulo_!A:A,"NO ENCONTRADO",FALSE)</f>
        <v>21100036-0002</v>
      </c>
      <c r="K392" s="151" t="s">
        <v>16270</v>
      </c>
      <c r="L392" s="8" t="s">
        <v>16491</v>
      </c>
      <c r="M392" s="8" t="s">
        <v>16491</v>
      </c>
      <c r="N392" s="152" t="str">
        <f>_xlfn.XLOOKUP('2026 -1'!J250,XXI___INV_Catalogo_de_Articulo_!A:A,XXI___INV_Catalogo_de_Articulo_!C:C,"NO ENCONTRADO",FALSE)</f>
        <v>PAQUETE</v>
      </c>
      <c r="O392" s="6">
        <v>15</v>
      </c>
      <c r="P392" s="162">
        <v>14.5068</v>
      </c>
      <c r="Q392" s="154" t="s">
        <v>47</v>
      </c>
      <c r="R392" s="162">
        <f t="shared" si="9"/>
        <v>217.602</v>
      </c>
      <c r="S392" s="162">
        <v>0</v>
      </c>
      <c r="T392" s="162">
        <v>87.040800000000004</v>
      </c>
      <c r="U392" s="162">
        <v>0</v>
      </c>
      <c r="V392" s="162">
        <v>0</v>
      </c>
      <c r="W392" s="162">
        <v>29.0136</v>
      </c>
      <c r="X392" s="162">
        <v>0</v>
      </c>
      <c r="Y392" s="162">
        <v>0</v>
      </c>
      <c r="Z392" s="162">
        <v>58.027200000000001</v>
      </c>
      <c r="AA392" s="162">
        <v>0</v>
      </c>
      <c r="AB392" s="162">
        <v>0</v>
      </c>
      <c r="AC392" s="162">
        <v>43.520400000000002</v>
      </c>
      <c r="AD392" s="162">
        <v>0</v>
      </c>
    </row>
    <row r="393" spans="1:30" ht="12" customHeight="1" x14ac:dyDescent="0.25">
      <c r="A393" s="128" t="s">
        <v>36</v>
      </c>
      <c r="B393" s="15" t="s">
        <v>37</v>
      </c>
      <c r="C393" s="15" t="s">
        <v>37</v>
      </c>
      <c r="D393" s="155" t="s">
        <v>38</v>
      </c>
      <c r="E393" s="156" t="s">
        <v>229</v>
      </c>
      <c r="F393" s="155" t="s">
        <v>38</v>
      </c>
      <c r="G393" s="155" t="s">
        <v>40</v>
      </c>
      <c r="H393" s="157">
        <v>21101</v>
      </c>
      <c r="I393" s="158" t="s">
        <v>46</v>
      </c>
      <c r="J393" s="17" t="str">
        <f>_xlfn.XLOOKUP(K393,XXI___INV_Catalogo_de_Articulo_!B:B,XXI___INV_Catalogo_de_Articulo_!A:A,"NO ENCONTRADO",FALSE)</f>
        <v>21100039-0003</v>
      </c>
      <c r="K393" s="151" t="s">
        <v>57</v>
      </c>
      <c r="L393" s="8" t="s">
        <v>16491</v>
      </c>
      <c r="M393" s="8" t="s">
        <v>16491</v>
      </c>
      <c r="N393" s="152" t="str">
        <f>_xlfn.XLOOKUP('2026 -1'!J251,XXI___INV_Catalogo_de_Articulo_!A:A,XXI___INV_Catalogo_de_Articulo_!C:C,"NO ENCONTRADO",FALSE)</f>
        <v>Pieza</v>
      </c>
      <c r="O393" s="6">
        <v>8</v>
      </c>
      <c r="P393" s="162">
        <v>17.905536000000001</v>
      </c>
      <c r="Q393" s="154" t="s">
        <v>47</v>
      </c>
      <c r="R393" s="162">
        <f t="shared" si="9"/>
        <v>143.24428800000001</v>
      </c>
      <c r="S393" s="162">
        <v>0</v>
      </c>
      <c r="T393" s="162">
        <v>35.811072000000003</v>
      </c>
      <c r="U393" s="162">
        <v>0</v>
      </c>
      <c r="V393" s="162">
        <v>0</v>
      </c>
      <c r="W393" s="162">
        <v>35.811072000000003</v>
      </c>
      <c r="X393" s="162">
        <v>0</v>
      </c>
      <c r="Y393" s="162">
        <v>0</v>
      </c>
      <c r="Z393" s="162">
        <v>35.811072000000003</v>
      </c>
      <c r="AA393" s="162">
        <v>0</v>
      </c>
      <c r="AB393" s="162">
        <v>0</v>
      </c>
      <c r="AC393" s="162">
        <v>35.811072000000003</v>
      </c>
      <c r="AD393" s="162">
        <v>0</v>
      </c>
    </row>
    <row r="394" spans="1:30" ht="12" customHeight="1" x14ac:dyDescent="0.25">
      <c r="A394" s="128" t="s">
        <v>36</v>
      </c>
      <c r="B394" s="15" t="s">
        <v>37</v>
      </c>
      <c r="C394" s="15" t="s">
        <v>37</v>
      </c>
      <c r="D394" s="155" t="s">
        <v>38</v>
      </c>
      <c r="E394" s="156" t="s">
        <v>229</v>
      </c>
      <c r="F394" s="155" t="s">
        <v>38</v>
      </c>
      <c r="G394" s="155" t="s">
        <v>40</v>
      </c>
      <c r="H394" s="157">
        <v>21101</v>
      </c>
      <c r="I394" s="158" t="s">
        <v>46</v>
      </c>
      <c r="J394" s="17" t="str">
        <f>_xlfn.XLOOKUP(K394,XXI___INV_Catalogo_de_Articulo_!B:B,XXI___INV_Catalogo_de_Articulo_!A:A,"NO ENCONTRADO",FALSE)</f>
        <v>21101001-0166</v>
      </c>
      <c r="K394" s="151" t="s">
        <v>56</v>
      </c>
      <c r="L394" s="8" t="s">
        <v>16491</v>
      </c>
      <c r="M394" s="8" t="s">
        <v>16491</v>
      </c>
      <c r="N394" s="152" t="str">
        <f>_xlfn.XLOOKUP('2026 -1'!J252,XXI___INV_Catalogo_de_Articulo_!A:A,XXI___INV_Catalogo_de_Articulo_!C:C,"NO ENCONTRADO",FALSE)</f>
        <v>Pieza</v>
      </c>
      <c r="O394" s="6">
        <v>2</v>
      </c>
      <c r="P394" s="162">
        <v>94.667231999999998</v>
      </c>
      <c r="Q394" s="154" t="s">
        <v>47</v>
      </c>
      <c r="R394" s="162">
        <f t="shared" si="9"/>
        <v>189.334464</v>
      </c>
      <c r="S394" s="162">
        <v>0</v>
      </c>
      <c r="T394" s="162">
        <v>94.667231999999998</v>
      </c>
      <c r="U394" s="162">
        <v>0</v>
      </c>
      <c r="V394" s="162">
        <v>0</v>
      </c>
      <c r="W394" s="162">
        <v>0</v>
      </c>
      <c r="X394" s="162">
        <v>0</v>
      </c>
      <c r="Y394" s="162">
        <v>0</v>
      </c>
      <c r="Z394" s="162">
        <v>94.667231999999998</v>
      </c>
      <c r="AA394" s="162">
        <v>0</v>
      </c>
      <c r="AB394" s="162">
        <v>0</v>
      </c>
      <c r="AC394" s="162">
        <v>0</v>
      </c>
      <c r="AD394" s="162">
        <v>0</v>
      </c>
    </row>
    <row r="395" spans="1:30" ht="12" customHeight="1" x14ac:dyDescent="0.25">
      <c r="A395" s="128" t="s">
        <v>36</v>
      </c>
      <c r="B395" s="15" t="s">
        <v>37</v>
      </c>
      <c r="C395" s="15" t="s">
        <v>37</v>
      </c>
      <c r="D395" s="155" t="s">
        <v>38</v>
      </c>
      <c r="E395" s="156" t="s">
        <v>229</v>
      </c>
      <c r="F395" s="155" t="s">
        <v>38</v>
      </c>
      <c r="G395" s="155" t="s">
        <v>40</v>
      </c>
      <c r="H395" s="157">
        <v>21101</v>
      </c>
      <c r="I395" s="158" t="s">
        <v>46</v>
      </c>
      <c r="J395" s="17" t="str">
        <f>_xlfn.XLOOKUP(K395,XXI___INV_Catalogo_de_Articulo_!B:B,XXI___INV_Catalogo_de_Articulo_!A:A,"NO ENCONTRADO",FALSE)</f>
        <v>21100132-0002</v>
      </c>
      <c r="K395" s="151" t="s">
        <v>58</v>
      </c>
      <c r="L395" s="8" t="s">
        <v>16491</v>
      </c>
      <c r="M395" s="8" t="s">
        <v>16491</v>
      </c>
      <c r="N395" s="152" t="str">
        <f>_xlfn.XLOOKUP('2026 -1'!J253,XXI___INV_Catalogo_de_Articulo_!A:A,XXI___INV_Catalogo_de_Articulo_!C:C,"NO ENCONTRADO",FALSE)</f>
        <v>Pieza</v>
      </c>
      <c r="O395" s="6">
        <v>8</v>
      </c>
      <c r="P395" s="162">
        <v>18.91065</v>
      </c>
      <c r="Q395" s="154" t="s">
        <v>47</v>
      </c>
      <c r="R395" s="162">
        <f t="shared" si="9"/>
        <v>151.2852</v>
      </c>
      <c r="S395" s="162">
        <v>0</v>
      </c>
      <c r="T395" s="162">
        <v>37.821300000000001</v>
      </c>
      <c r="U395" s="162">
        <v>0</v>
      </c>
      <c r="V395" s="162">
        <v>0</v>
      </c>
      <c r="W395" s="162">
        <v>37.821300000000001</v>
      </c>
      <c r="X395" s="162">
        <v>0</v>
      </c>
      <c r="Y395" s="162">
        <v>0</v>
      </c>
      <c r="Z395" s="162">
        <v>37.821300000000001</v>
      </c>
      <c r="AA395" s="162">
        <v>0</v>
      </c>
      <c r="AB395" s="162">
        <v>0</v>
      </c>
      <c r="AC395" s="162">
        <v>37.821300000000001</v>
      </c>
      <c r="AD395" s="162">
        <v>0</v>
      </c>
    </row>
    <row r="396" spans="1:30" ht="12" customHeight="1" x14ac:dyDescent="0.25">
      <c r="A396" s="128" t="s">
        <v>36</v>
      </c>
      <c r="B396" s="15" t="s">
        <v>37</v>
      </c>
      <c r="C396" s="15" t="s">
        <v>37</v>
      </c>
      <c r="D396" s="155" t="s">
        <v>38</v>
      </c>
      <c r="E396" s="156" t="s">
        <v>229</v>
      </c>
      <c r="F396" s="155" t="s">
        <v>38</v>
      </c>
      <c r="G396" s="155" t="s">
        <v>40</v>
      </c>
      <c r="H396" s="157">
        <v>22104</v>
      </c>
      <c r="I396" s="158" t="s">
        <v>120</v>
      </c>
      <c r="J396" s="17" t="str">
        <f>_xlfn.XLOOKUP(K396,XXI___INV_Catalogo_de_Articulo_!B:B,XXI___INV_Catalogo_de_Articulo_!A:A,"NO ENCONTRADO",FALSE)</f>
        <v>22104001-0063</v>
      </c>
      <c r="K396" s="151" t="s">
        <v>16314</v>
      </c>
      <c r="L396" s="8" t="s">
        <v>16491</v>
      </c>
      <c r="M396" s="8" t="s">
        <v>16491</v>
      </c>
      <c r="N396" s="152" t="str">
        <f>_xlfn.XLOOKUP('2026 -1'!J254,XXI___INV_Catalogo_de_Articulo_!A:A,XXI___INV_Catalogo_de_Articulo_!C:C,"NO ENCONTRADO",FALSE)</f>
        <v>Pieza</v>
      </c>
      <c r="O396" s="6">
        <v>12</v>
      </c>
      <c r="P396" s="162">
        <v>749.93938800000001</v>
      </c>
      <c r="Q396" s="154" t="s">
        <v>47</v>
      </c>
      <c r="R396" s="162">
        <f t="shared" si="9"/>
        <v>8999.272656000001</v>
      </c>
      <c r="S396" s="162">
        <v>0</v>
      </c>
      <c r="T396" s="162">
        <v>4499.6363280000005</v>
      </c>
      <c r="U396" s="162">
        <v>0</v>
      </c>
      <c r="V396" s="162">
        <v>0</v>
      </c>
      <c r="W396" s="162">
        <v>4499.6363280000005</v>
      </c>
      <c r="X396" s="162">
        <v>0</v>
      </c>
      <c r="Y396" s="162">
        <v>0</v>
      </c>
      <c r="Z396" s="162">
        <v>0</v>
      </c>
      <c r="AA396" s="162">
        <v>0</v>
      </c>
      <c r="AB396" s="162">
        <v>0</v>
      </c>
      <c r="AC396" s="162">
        <v>0</v>
      </c>
      <c r="AD396" s="162">
        <v>0</v>
      </c>
    </row>
    <row r="397" spans="1:30" ht="12" customHeight="1" x14ac:dyDescent="0.25">
      <c r="A397" s="128" t="s">
        <v>36</v>
      </c>
      <c r="B397" s="15" t="s">
        <v>37</v>
      </c>
      <c r="C397" s="15" t="s">
        <v>37</v>
      </c>
      <c r="D397" s="155" t="s">
        <v>38</v>
      </c>
      <c r="E397" s="156" t="s">
        <v>229</v>
      </c>
      <c r="F397" s="155" t="s">
        <v>38</v>
      </c>
      <c r="G397" s="155" t="s">
        <v>40</v>
      </c>
      <c r="H397" s="157">
        <v>21101</v>
      </c>
      <c r="I397" s="158" t="s">
        <v>46</v>
      </c>
      <c r="J397" s="17" t="str">
        <f>_xlfn.XLOOKUP(K397,XXI___INV_Catalogo_de_Articulo_!B:B,XXI___INV_Catalogo_de_Articulo_!A:A,"NO ENCONTRADO",FALSE)</f>
        <v>21601001-0011</v>
      </c>
      <c r="K397" s="151" t="s">
        <v>16416</v>
      </c>
      <c r="L397" s="8" t="s">
        <v>16491</v>
      </c>
      <c r="M397" s="8" t="s">
        <v>16491</v>
      </c>
      <c r="N397" s="152" t="str">
        <f>_xlfn.XLOOKUP('2026 -1'!J255,XXI___INV_Catalogo_de_Articulo_!A:A,XXI___INV_Catalogo_de_Articulo_!C:C,"NO ENCONTRADO",FALSE)</f>
        <v>Pieza</v>
      </c>
      <c r="O397" s="6">
        <v>12</v>
      </c>
      <c r="P397" s="162">
        <v>81.445319999999995</v>
      </c>
      <c r="Q397" s="154" t="s">
        <v>47</v>
      </c>
      <c r="R397" s="162">
        <f t="shared" si="9"/>
        <v>977.34384</v>
      </c>
      <c r="S397" s="162">
        <v>0</v>
      </c>
      <c r="T397" s="162">
        <v>244.33596</v>
      </c>
      <c r="U397" s="162">
        <v>0</v>
      </c>
      <c r="V397" s="162">
        <v>0</v>
      </c>
      <c r="W397" s="162">
        <v>244.33596</v>
      </c>
      <c r="X397" s="162">
        <v>0</v>
      </c>
      <c r="Y397" s="162">
        <v>0</v>
      </c>
      <c r="Z397" s="162">
        <v>244.33596</v>
      </c>
      <c r="AA397" s="162">
        <v>0</v>
      </c>
      <c r="AB397" s="162">
        <v>0</v>
      </c>
      <c r="AC397" s="162">
        <v>244.33596</v>
      </c>
      <c r="AD397" s="162">
        <v>0</v>
      </c>
    </row>
    <row r="398" spans="1:30" ht="12" customHeight="1" x14ac:dyDescent="0.25">
      <c r="A398" s="128" t="s">
        <v>36</v>
      </c>
      <c r="B398" s="15" t="s">
        <v>37</v>
      </c>
      <c r="C398" s="15" t="s">
        <v>37</v>
      </c>
      <c r="D398" s="155" t="s">
        <v>38</v>
      </c>
      <c r="E398" s="156" t="s">
        <v>229</v>
      </c>
      <c r="F398" s="155" t="s">
        <v>38</v>
      </c>
      <c r="G398" s="155" t="s">
        <v>40</v>
      </c>
      <c r="H398" s="157">
        <v>21101</v>
      </c>
      <c r="I398" s="158" t="s">
        <v>46</v>
      </c>
      <c r="J398" s="17" t="str">
        <f>_xlfn.XLOOKUP(K398,XXI___INV_Catalogo_de_Articulo_!B:B,XXI___INV_Catalogo_de_Articulo_!A:A,"NO ENCONTRADO",FALSE)</f>
        <v>21100081-0058</v>
      </c>
      <c r="K398" s="151" t="s">
        <v>61</v>
      </c>
      <c r="L398" s="8" t="s">
        <v>16491</v>
      </c>
      <c r="M398" s="8" t="s">
        <v>16491</v>
      </c>
      <c r="N398" s="152" t="str">
        <f>_xlfn.XLOOKUP('2026 -1'!J256,XXI___INV_Catalogo_de_Articulo_!A:A,XXI___INV_Catalogo_de_Articulo_!C:C,"NO ENCONTRADO",FALSE)</f>
        <v>KILOGRAMO</v>
      </c>
      <c r="O398" s="6">
        <v>4</v>
      </c>
      <c r="P398" s="162">
        <v>324.67254600000001</v>
      </c>
      <c r="Q398" s="154" t="s">
        <v>47</v>
      </c>
      <c r="R398" s="162">
        <f t="shared" si="9"/>
        <v>1298.690184</v>
      </c>
      <c r="S398" s="162">
        <v>0</v>
      </c>
      <c r="T398" s="162">
        <v>324.67254600000001</v>
      </c>
      <c r="U398" s="162">
        <v>0</v>
      </c>
      <c r="V398" s="162">
        <v>0</v>
      </c>
      <c r="W398" s="162">
        <v>324.67254600000001</v>
      </c>
      <c r="X398" s="162">
        <v>0</v>
      </c>
      <c r="Y398" s="162">
        <v>0</v>
      </c>
      <c r="Z398" s="162">
        <v>324.67254600000001</v>
      </c>
      <c r="AA398" s="162">
        <v>0</v>
      </c>
      <c r="AB398" s="162">
        <v>0</v>
      </c>
      <c r="AC398" s="162">
        <v>324.67254600000001</v>
      </c>
      <c r="AD398" s="162">
        <v>0</v>
      </c>
    </row>
    <row r="399" spans="1:30" ht="12" customHeight="1" x14ac:dyDescent="0.25">
      <c r="A399" s="128" t="s">
        <v>36</v>
      </c>
      <c r="B399" s="15" t="s">
        <v>37</v>
      </c>
      <c r="C399" s="15" t="s">
        <v>37</v>
      </c>
      <c r="D399" s="155" t="s">
        <v>38</v>
      </c>
      <c r="E399" s="156" t="s">
        <v>229</v>
      </c>
      <c r="F399" s="155" t="s">
        <v>38</v>
      </c>
      <c r="G399" s="155" t="s">
        <v>40</v>
      </c>
      <c r="H399" s="157">
        <v>21101</v>
      </c>
      <c r="I399" s="158" t="s">
        <v>46</v>
      </c>
      <c r="J399" s="17" t="str">
        <f>_xlfn.XLOOKUP(K399,XXI___INV_Catalogo_de_Articulo_!B:B,XXI___INV_Catalogo_de_Articulo_!A:A,"NO ENCONTRADO",FALSE)</f>
        <v>21101001-0217</v>
      </c>
      <c r="K399" s="151" t="s">
        <v>62</v>
      </c>
      <c r="L399" s="8" t="s">
        <v>16491</v>
      </c>
      <c r="M399" s="8" t="s">
        <v>16491</v>
      </c>
      <c r="N399" s="152" t="str">
        <f>_xlfn.XLOOKUP('2026 -1'!J399,XXI___INV_Catalogo_de_Articulo_!A:A,XXI___INV_Catalogo_de_Articulo_!C:C,"NO ENCONTRADO",FALSE)</f>
        <v>PAQUETE</v>
      </c>
      <c r="O399" s="6">
        <v>8</v>
      </c>
      <c r="P399" s="162">
        <v>122.49956400000001</v>
      </c>
      <c r="Q399" s="154" t="s">
        <v>47</v>
      </c>
      <c r="R399" s="162">
        <f t="shared" si="9"/>
        <v>979.99651200000005</v>
      </c>
      <c r="S399" s="162">
        <v>0</v>
      </c>
      <c r="T399" s="162">
        <v>244.99912800000001</v>
      </c>
      <c r="U399" s="162">
        <v>0</v>
      </c>
      <c r="V399" s="162">
        <v>0</v>
      </c>
      <c r="W399" s="162">
        <v>244.99912800000001</v>
      </c>
      <c r="X399" s="162">
        <v>0</v>
      </c>
      <c r="Y399" s="162">
        <v>0</v>
      </c>
      <c r="Z399" s="162">
        <v>244.99912800000001</v>
      </c>
      <c r="AA399" s="162">
        <v>0</v>
      </c>
      <c r="AB399" s="162">
        <v>0</v>
      </c>
      <c r="AC399" s="162">
        <v>244.99912800000001</v>
      </c>
      <c r="AD399" s="162">
        <v>0</v>
      </c>
    </row>
    <row r="400" spans="1:30" ht="12" customHeight="1" x14ac:dyDescent="0.25">
      <c r="A400" s="128" t="s">
        <v>36</v>
      </c>
      <c r="B400" s="15" t="s">
        <v>37</v>
      </c>
      <c r="C400" s="15" t="s">
        <v>37</v>
      </c>
      <c r="D400" s="155" t="s">
        <v>38</v>
      </c>
      <c r="E400" s="156" t="s">
        <v>229</v>
      </c>
      <c r="F400" s="155" t="s">
        <v>38</v>
      </c>
      <c r="G400" s="155" t="s">
        <v>40</v>
      </c>
      <c r="H400" s="157">
        <v>21101</v>
      </c>
      <c r="I400" s="158" t="s">
        <v>46</v>
      </c>
      <c r="J400" s="17" t="str">
        <f>_xlfn.XLOOKUP(K400,XXI___INV_Catalogo_de_Articulo_!B:B,XXI___INV_Catalogo_de_Articulo_!A:A,"NO ENCONTRADO",FALSE)</f>
        <v>21100058-0002</v>
      </c>
      <c r="K400" s="151" t="s">
        <v>63</v>
      </c>
      <c r="L400" s="8" t="s">
        <v>16491</v>
      </c>
      <c r="M400" s="8" t="s">
        <v>16491</v>
      </c>
      <c r="N400" s="152" t="str">
        <f>_xlfn.XLOOKUP('2026 -1'!J258,XXI___INV_Catalogo_de_Articulo_!A:A,XXI___INV_Catalogo_de_Articulo_!C:C,"NO ENCONTRADO",FALSE)</f>
        <v>FRASCO</v>
      </c>
      <c r="O400" s="6">
        <v>9</v>
      </c>
      <c r="P400" s="162">
        <v>283.06911600000001</v>
      </c>
      <c r="Q400" s="154" t="s">
        <v>47</v>
      </c>
      <c r="R400" s="162">
        <f t="shared" si="9"/>
        <v>2547.6220440000002</v>
      </c>
      <c r="S400" s="162">
        <v>0</v>
      </c>
      <c r="T400" s="162">
        <v>1132.276464</v>
      </c>
      <c r="U400" s="162">
        <v>0</v>
      </c>
      <c r="V400" s="162">
        <v>0</v>
      </c>
      <c r="W400" s="162">
        <v>566.13823200000002</v>
      </c>
      <c r="X400" s="162">
        <v>0</v>
      </c>
      <c r="Y400" s="162">
        <v>0</v>
      </c>
      <c r="Z400" s="162">
        <v>566.13823200000002</v>
      </c>
      <c r="AA400" s="162">
        <v>0</v>
      </c>
      <c r="AB400" s="162">
        <v>0</v>
      </c>
      <c r="AC400" s="162">
        <v>283.06911600000001</v>
      </c>
      <c r="AD400" s="162">
        <v>0</v>
      </c>
    </row>
    <row r="401" spans="1:30" ht="12" customHeight="1" x14ac:dyDescent="0.25">
      <c r="A401" s="128" t="s">
        <v>36</v>
      </c>
      <c r="B401" s="15" t="s">
        <v>37</v>
      </c>
      <c r="C401" s="15" t="s">
        <v>37</v>
      </c>
      <c r="D401" s="155" t="s">
        <v>38</v>
      </c>
      <c r="E401" s="156" t="s">
        <v>229</v>
      </c>
      <c r="F401" s="155" t="s">
        <v>38</v>
      </c>
      <c r="G401" s="155" t="s">
        <v>40</v>
      </c>
      <c r="H401" s="157">
        <v>21101</v>
      </c>
      <c r="I401" s="158" t="s">
        <v>46</v>
      </c>
      <c r="J401" s="17" t="str">
        <f>_xlfn.XLOOKUP(K401,XXI___INV_Catalogo_de_Articulo_!B:B,XXI___INV_Catalogo_de_Articulo_!A:A,"NO ENCONTRADO",FALSE)</f>
        <v>21101001-0087</v>
      </c>
      <c r="K401" s="151" t="s">
        <v>64</v>
      </c>
      <c r="L401" s="8" t="s">
        <v>16491</v>
      </c>
      <c r="M401" s="8" t="s">
        <v>16491</v>
      </c>
      <c r="N401" s="152" t="str">
        <f>_xlfn.XLOOKUP('2026 -1'!J259,XXI___INV_Catalogo_de_Articulo_!A:A,XXI___INV_Catalogo_de_Articulo_!C:C,"NO ENCONTRADO",FALSE)</f>
        <v>CAJA</v>
      </c>
      <c r="O401" s="6">
        <v>1</v>
      </c>
      <c r="P401" s="162">
        <v>450.29107199999999</v>
      </c>
      <c r="Q401" s="154" t="s">
        <v>47</v>
      </c>
      <c r="R401" s="162">
        <f t="shared" si="9"/>
        <v>450.29107199999999</v>
      </c>
      <c r="S401" s="162">
        <v>0</v>
      </c>
      <c r="T401" s="162">
        <v>450.29107199999999</v>
      </c>
      <c r="U401" s="162">
        <v>0</v>
      </c>
      <c r="V401" s="162">
        <v>0</v>
      </c>
      <c r="W401" s="162">
        <v>0</v>
      </c>
      <c r="X401" s="162">
        <v>0</v>
      </c>
      <c r="Y401" s="162">
        <v>0</v>
      </c>
      <c r="Z401" s="162">
        <v>0</v>
      </c>
      <c r="AA401" s="162">
        <v>0</v>
      </c>
      <c r="AB401" s="162">
        <v>0</v>
      </c>
      <c r="AC401" s="162">
        <v>0</v>
      </c>
      <c r="AD401" s="162">
        <v>0</v>
      </c>
    </row>
    <row r="402" spans="1:30" ht="12" customHeight="1" x14ac:dyDescent="0.25">
      <c r="A402" s="128" t="s">
        <v>36</v>
      </c>
      <c r="B402" s="15" t="s">
        <v>37</v>
      </c>
      <c r="C402" s="15" t="s">
        <v>37</v>
      </c>
      <c r="D402" s="155" t="s">
        <v>38</v>
      </c>
      <c r="E402" s="156" t="s">
        <v>229</v>
      </c>
      <c r="F402" s="155" t="s">
        <v>38</v>
      </c>
      <c r="G402" s="155" t="s">
        <v>40</v>
      </c>
      <c r="H402" s="157">
        <v>21101</v>
      </c>
      <c r="I402" s="158" t="s">
        <v>46</v>
      </c>
      <c r="J402" s="17" t="str">
        <f>_xlfn.XLOOKUP(K402,XXI___INV_Catalogo_de_Articulo_!B:B,XXI___INV_Catalogo_de_Articulo_!A:A,"NO ENCONTRADO",FALSE)</f>
        <v>21100074-0013</v>
      </c>
      <c r="K402" s="151" t="s">
        <v>2293</v>
      </c>
      <c r="L402" s="8" t="s">
        <v>16491</v>
      </c>
      <c r="M402" s="8" t="s">
        <v>16491</v>
      </c>
      <c r="N402" s="152" t="str">
        <f>_xlfn.XLOOKUP('2026 -1'!J260,XXI___INV_Catalogo_de_Articulo_!A:A,XXI___INV_Catalogo_de_Articulo_!C:C,"NO ENCONTRADO",FALSE)</f>
        <v>PAQUETE</v>
      </c>
      <c r="O402" s="6">
        <v>31</v>
      </c>
      <c r="P402" s="162">
        <v>78.347082</v>
      </c>
      <c r="Q402" s="154" t="s">
        <v>47</v>
      </c>
      <c r="R402" s="162">
        <f t="shared" si="9"/>
        <v>2428.7595419999998</v>
      </c>
      <c r="S402" s="162">
        <v>0</v>
      </c>
      <c r="T402" s="162">
        <v>626.776656</v>
      </c>
      <c r="U402" s="162">
        <v>0</v>
      </c>
      <c r="V402" s="162">
        <v>0</v>
      </c>
      <c r="W402" s="162">
        <v>626.776656</v>
      </c>
      <c r="X402" s="162">
        <v>0</v>
      </c>
      <c r="Y402" s="162">
        <v>0</v>
      </c>
      <c r="Z402" s="162">
        <v>626.776656</v>
      </c>
      <c r="AA402" s="162">
        <v>0</v>
      </c>
      <c r="AB402" s="162">
        <v>0</v>
      </c>
      <c r="AC402" s="162">
        <v>548.429574</v>
      </c>
      <c r="AD402" s="162">
        <v>0</v>
      </c>
    </row>
    <row r="403" spans="1:30" ht="12" customHeight="1" x14ac:dyDescent="0.25">
      <c r="A403" s="128" t="s">
        <v>36</v>
      </c>
      <c r="B403" s="15" t="s">
        <v>37</v>
      </c>
      <c r="C403" s="15" t="s">
        <v>37</v>
      </c>
      <c r="D403" s="155" t="s">
        <v>38</v>
      </c>
      <c r="E403" s="156" t="s">
        <v>229</v>
      </c>
      <c r="F403" s="155" t="s">
        <v>38</v>
      </c>
      <c r="G403" s="155" t="s">
        <v>40</v>
      </c>
      <c r="H403" s="157">
        <v>21101</v>
      </c>
      <c r="I403" s="158" t="s">
        <v>46</v>
      </c>
      <c r="J403" s="17" t="str">
        <f>_xlfn.XLOOKUP(K403,XXI___INV_Catalogo_de_Articulo_!B:B,XXI___INV_Catalogo_de_Articulo_!A:A,"NO ENCONTRADO",FALSE)</f>
        <v>21100081-0011</v>
      </c>
      <c r="K403" s="151" t="s">
        <v>16265</v>
      </c>
      <c r="L403" s="8" t="s">
        <v>16491</v>
      </c>
      <c r="M403" s="8" t="s">
        <v>16491</v>
      </c>
      <c r="N403" s="152" t="str">
        <f>_xlfn.XLOOKUP('2026 -1'!J261,XXI___INV_Catalogo_de_Articulo_!A:A,XXI___INV_Catalogo_de_Articulo_!C:C,"NO ENCONTRADO",FALSE)</f>
        <v>METRO</v>
      </c>
      <c r="O403" s="6">
        <v>20</v>
      </c>
      <c r="P403" s="162">
        <v>117.66051</v>
      </c>
      <c r="Q403" s="154" t="s">
        <v>47</v>
      </c>
      <c r="R403" s="162">
        <f t="shared" si="9"/>
        <v>2353.2102</v>
      </c>
      <c r="S403" s="162">
        <v>0</v>
      </c>
      <c r="T403" s="162">
        <v>588.30255</v>
      </c>
      <c r="U403" s="162">
        <v>0</v>
      </c>
      <c r="V403" s="162">
        <v>0</v>
      </c>
      <c r="W403" s="162">
        <v>588.30255</v>
      </c>
      <c r="X403" s="162">
        <v>0</v>
      </c>
      <c r="Y403" s="162">
        <v>0</v>
      </c>
      <c r="Z403" s="162">
        <v>588.30255</v>
      </c>
      <c r="AA403" s="162">
        <v>0</v>
      </c>
      <c r="AB403" s="162">
        <v>0</v>
      </c>
      <c r="AC403" s="162">
        <v>588.30255</v>
      </c>
      <c r="AD403" s="162">
        <v>0</v>
      </c>
    </row>
    <row r="404" spans="1:30" ht="12" customHeight="1" x14ac:dyDescent="0.25">
      <c r="A404" s="128" t="s">
        <v>36</v>
      </c>
      <c r="B404" s="15" t="s">
        <v>37</v>
      </c>
      <c r="C404" s="15" t="s">
        <v>37</v>
      </c>
      <c r="D404" s="155" t="s">
        <v>38</v>
      </c>
      <c r="E404" s="156" t="s">
        <v>229</v>
      </c>
      <c r="F404" s="155" t="s">
        <v>38</v>
      </c>
      <c r="G404" s="155" t="s">
        <v>40</v>
      </c>
      <c r="H404" s="157">
        <v>21101</v>
      </c>
      <c r="I404" s="158" t="s">
        <v>46</v>
      </c>
      <c r="J404" s="17" t="str">
        <f>_xlfn.XLOOKUP(K404,XXI___INV_Catalogo_de_Articulo_!B:B,XXI___INV_Catalogo_de_Articulo_!A:A,"NO ENCONTRADO",FALSE)</f>
        <v>21101001-0397</v>
      </c>
      <c r="K404" s="151" t="s">
        <v>233</v>
      </c>
      <c r="L404" s="8" t="s">
        <v>16491</v>
      </c>
      <c r="M404" s="8" t="s">
        <v>16491</v>
      </c>
      <c r="N404" s="152" t="str">
        <f>_xlfn.XLOOKUP('2026 -1'!J262,XXI___INV_Catalogo_de_Articulo_!A:A,XXI___INV_Catalogo_de_Articulo_!C:C,"NO ENCONTRADO",FALSE)</f>
        <v>Pieza</v>
      </c>
      <c r="O404" s="6">
        <v>20</v>
      </c>
      <c r="P404" s="162">
        <v>8.5279260000000008</v>
      </c>
      <c r="Q404" s="154" t="s">
        <v>47</v>
      </c>
      <c r="R404" s="162">
        <f t="shared" si="9"/>
        <v>170.55852000000002</v>
      </c>
      <c r="S404" s="162">
        <v>0</v>
      </c>
      <c r="T404" s="162">
        <v>42.639630000000004</v>
      </c>
      <c r="U404" s="162">
        <v>0</v>
      </c>
      <c r="V404" s="162">
        <v>0</v>
      </c>
      <c r="W404" s="162">
        <v>42.639630000000004</v>
      </c>
      <c r="X404" s="162">
        <v>0</v>
      </c>
      <c r="Y404" s="162">
        <v>0</v>
      </c>
      <c r="Z404" s="162">
        <v>42.639630000000004</v>
      </c>
      <c r="AA404" s="162">
        <v>0</v>
      </c>
      <c r="AB404" s="162">
        <v>0</v>
      </c>
      <c r="AC404" s="162">
        <v>42.639630000000004</v>
      </c>
      <c r="AD404" s="162">
        <v>0</v>
      </c>
    </row>
    <row r="405" spans="1:30" ht="12" customHeight="1" x14ac:dyDescent="0.25">
      <c r="A405" s="128" t="s">
        <v>36</v>
      </c>
      <c r="B405" s="15" t="s">
        <v>37</v>
      </c>
      <c r="C405" s="15" t="s">
        <v>37</v>
      </c>
      <c r="D405" s="155" t="s">
        <v>38</v>
      </c>
      <c r="E405" s="156" t="s">
        <v>229</v>
      </c>
      <c r="F405" s="155" t="s">
        <v>38</v>
      </c>
      <c r="G405" s="155" t="s">
        <v>40</v>
      </c>
      <c r="H405" s="157">
        <v>21101</v>
      </c>
      <c r="I405" s="158" t="s">
        <v>46</v>
      </c>
      <c r="J405" s="17" t="str">
        <f>_xlfn.XLOOKUP(K405,XXI___INV_Catalogo_de_Articulo_!B:B,XXI___INV_Catalogo_de_Articulo_!A:A,"NO ENCONTRADO",FALSE)</f>
        <v>21100081-0010</v>
      </c>
      <c r="K405" s="151" t="s">
        <v>234</v>
      </c>
      <c r="L405" s="8" t="s">
        <v>16491</v>
      </c>
      <c r="M405" s="8" t="s">
        <v>16491</v>
      </c>
      <c r="N405" s="152" t="str">
        <f>_xlfn.XLOOKUP('2026 -1'!J263,XXI___INV_Catalogo_de_Articulo_!A:A,XXI___INV_Catalogo_de_Articulo_!C:C,"NO ENCONTRADO",FALSE)</f>
        <v>PAQUETE</v>
      </c>
      <c r="O405" s="6">
        <v>30</v>
      </c>
      <c r="P405" s="162">
        <v>58.027200000000001</v>
      </c>
      <c r="Q405" s="154" t="s">
        <v>47</v>
      </c>
      <c r="R405" s="162">
        <f t="shared" si="9"/>
        <v>1740.816</v>
      </c>
      <c r="S405" s="162">
        <v>0</v>
      </c>
      <c r="T405" s="162">
        <v>580.27200000000005</v>
      </c>
      <c r="U405" s="162">
        <v>0</v>
      </c>
      <c r="V405" s="162">
        <v>0</v>
      </c>
      <c r="W405" s="162">
        <v>580.27200000000005</v>
      </c>
      <c r="X405" s="162">
        <v>0</v>
      </c>
      <c r="Y405" s="162">
        <v>0</v>
      </c>
      <c r="Z405" s="162">
        <v>290.13600000000002</v>
      </c>
      <c r="AA405" s="162">
        <v>0</v>
      </c>
      <c r="AB405" s="162">
        <v>0</v>
      </c>
      <c r="AC405" s="162">
        <v>290.13600000000002</v>
      </c>
      <c r="AD405" s="162">
        <v>0</v>
      </c>
    </row>
    <row r="406" spans="1:30" ht="12" customHeight="1" x14ac:dyDescent="0.25">
      <c r="A406" s="128" t="s">
        <v>36</v>
      </c>
      <c r="B406" s="15" t="s">
        <v>37</v>
      </c>
      <c r="C406" s="15" t="s">
        <v>37</v>
      </c>
      <c r="D406" s="155" t="s">
        <v>38</v>
      </c>
      <c r="E406" s="156" t="s">
        <v>229</v>
      </c>
      <c r="F406" s="155" t="s">
        <v>38</v>
      </c>
      <c r="G406" s="155" t="s">
        <v>40</v>
      </c>
      <c r="H406" s="157">
        <v>21101</v>
      </c>
      <c r="I406" s="158" t="s">
        <v>46</v>
      </c>
      <c r="J406" s="17" t="str">
        <f>_xlfn.XLOOKUP(K406,XXI___INV_Catalogo_de_Articulo_!B:B,XXI___INV_Catalogo_de_Articulo_!A:A,"NO ENCONTRADO",FALSE)</f>
        <v>21100041-0005</v>
      </c>
      <c r="K406" s="151" t="s">
        <v>235</v>
      </c>
      <c r="L406" s="8" t="s">
        <v>16491</v>
      </c>
      <c r="M406" s="8" t="s">
        <v>16491</v>
      </c>
      <c r="N406" s="152" t="str">
        <f>_xlfn.XLOOKUP('2026 -1'!J264,XXI___INV_Catalogo_de_Articulo_!A:A,XXI___INV_Catalogo_de_Articulo_!C:C,"NO ENCONTRADO",FALSE)</f>
        <v>PAQUETE</v>
      </c>
      <c r="O406" s="6">
        <v>30</v>
      </c>
      <c r="P406" s="162">
        <v>43.282074000000001</v>
      </c>
      <c r="Q406" s="154" t="s">
        <v>47</v>
      </c>
      <c r="R406" s="162">
        <f t="shared" si="9"/>
        <v>1298.4622200000001</v>
      </c>
      <c r="S406" s="162">
        <v>0</v>
      </c>
      <c r="T406" s="162">
        <v>432.82074</v>
      </c>
      <c r="U406" s="162">
        <v>0</v>
      </c>
      <c r="V406" s="162">
        <v>0</v>
      </c>
      <c r="W406" s="162">
        <v>432.82074</v>
      </c>
      <c r="X406" s="162">
        <v>0</v>
      </c>
      <c r="Y406" s="162">
        <v>0</v>
      </c>
      <c r="Z406" s="162">
        <v>216.41037</v>
      </c>
      <c r="AA406" s="162">
        <v>0</v>
      </c>
      <c r="AB406" s="162">
        <v>0</v>
      </c>
      <c r="AC406" s="162">
        <v>216.41037</v>
      </c>
      <c r="AD406" s="162">
        <v>0</v>
      </c>
    </row>
    <row r="407" spans="1:30" ht="12" customHeight="1" x14ac:dyDescent="0.25">
      <c r="A407" s="128" t="s">
        <v>36</v>
      </c>
      <c r="B407" s="15" t="s">
        <v>37</v>
      </c>
      <c r="C407" s="15" t="s">
        <v>37</v>
      </c>
      <c r="D407" s="155" t="s">
        <v>38</v>
      </c>
      <c r="E407" s="156" t="s">
        <v>229</v>
      </c>
      <c r="F407" s="155" t="s">
        <v>38</v>
      </c>
      <c r="G407" s="155" t="s">
        <v>40</v>
      </c>
      <c r="H407" s="157">
        <v>21101</v>
      </c>
      <c r="I407" s="158" t="s">
        <v>46</v>
      </c>
      <c r="J407" s="17" t="str">
        <f>_xlfn.XLOOKUP(K407,XXI___INV_Catalogo_de_Articulo_!B:B,XXI___INV_Catalogo_de_Articulo_!A:A,"NO ENCONTRADO",FALSE)</f>
        <v>21100013-0022</v>
      </c>
      <c r="K407" s="151" t="s">
        <v>69</v>
      </c>
      <c r="L407" s="8" t="s">
        <v>16491</v>
      </c>
      <c r="M407" s="8" t="s">
        <v>16491</v>
      </c>
      <c r="N407" s="152" t="str">
        <f>_xlfn.XLOOKUP('2026 -1'!J265,XXI___INV_Catalogo_de_Articulo_!A:A,XXI___INV_Catalogo_de_Articulo_!C:C,"NO ENCONTRADO",FALSE)</f>
        <v>PESOS</v>
      </c>
      <c r="O407" s="6">
        <v>3</v>
      </c>
      <c r="P407" s="162">
        <v>15.149243999999999</v>
      </c>
      <c r="Q407" s="154" t="s">
        <v>47</v>
      </c>
      <c r="R407" s="162">
        <f t="shared" si="9"/>
        <v>45.447732000000002</v>
      </c>
      <c r="S407" s="162">
        <v>0</v>
      </c>
      <c r="T407" s="162">
        <v>0</v>
      </c>
      <c r="U407" s="162">
        <v>0</v>
      </c>
      <c r="V407" s="162">
        <v>0</v>
      </c>
      <c r="W407" s="162">
        <v>45.447732000000002</v>
      </c>
      <c r="X407" s="162">
        <v>0</v>
      </c>
      <c r="Y407" s="162">
        <v>0</v>
      </c>
      <c r="Z407" s="162">
        <v>0</v>
      </c>
      <c r="AA407" s="162">
        <v>0</v>
      </c>
      <c r="AB407" s="162">
        <v>0</v>
      </c>
      <c r="AC407" s="162">
        <v>0</v>
      </c>
      <c r="AD407" s="162">
        <v>0</v>
      </c>
    </row>
    <row r="408" spans="1:30" ht="12" customHeight="1" x14ac:dyDescent="0.25">
      <c r="A408" s="128" t="s">
        <v>36</v>
      </c>
      <c r="B408" s="15" t="s">
        <v>37</v>
      </c>
      <c r="C408" s="15" t="s">
        <v>37</v>
      </c>
      <c r="D408" s="155" t="s">
        <v>38</v>
      </c>
      <c r="E408" s="156" t="s">
        <v>229</v>
      </c>
      <c r="F408" s="155" t="s">
        <v>38</v>
      </c>
      <c r="G408" s="155" t="s">
        <v>40</v>
      </c>
      <c r="H408" s="157">
        <v>21101</v>
      </c>
      <c r="I408" s="158" t="s">
        <v>46</v>
      </c>
      <c r="J408" s="17" t="str">
        <f>_xlfn.XLOOKUP(K408,XXI___INV_Catalogo_de_Articulo_!B:B,XXI___INV_Catalogo_de_Articulo_!A:A,"NO ENCONTRADO",FALSE)</f>
        <v>21100013-0025</v>
      </c>
      <c r="K408" s="151" t="s">
        <v>70</v>
      </c>
      <c r="L408" s="8" t="s">
        <v>16491</v>
      </c>
      <c r="M408" s="8" t="s">
        <v>16491</v>
      </c>
      <c r="N408" s="152" t="str">
        <f>_xlfn.XLOOKUP('2026 -1'!J266,XXI___INV_Catalogo_de_Articulo_!A:A,XXI___INV_Catalogo_de_Articulo_!C:C,"NO ENCONTRADO",FALSE)</f>
        <v>Pieza</v>
      </c>
      <c r="O408" s="6">
        <v>31</v>
      </c>
      <c r="P408" s="162">
        <v>11.076978</v>
      </c>
      <c r="Q408" s="154" t="s">
        <v>47</v>
      </c>
      <c r="R408" s="162">
        <f t="shared" si="9"/>
        <v>343.38631800000007</v>
      </c>
      <c r="S408" s="162">
        <v>0</v>
      </c>
      <c r="T408" s="162">
        <v>88.615824000000003</v>
      </c>
      <c r="U408" s="162">
        <v>0</v>
      </c>
      <c r="V408" s="162">
        <v>0</v>
      </c>
      <c r="W408" s="162">
        <v>88.615824000000003</v>
      </c>
      <c r="X408" s="162">
        <v>0</v>
      </c>
      <c r="Y408" s="162">
        <v>0</v>
      </c>
      <c r="Z408" s="162">
        <v>88.615824000000003</v>
      </c>
      <c r="AA408" s="162">
        <v>0</v>
      </c>
      <c r="AB408" s="162">
        <v>0</v>
      </c>
      <c r="AC408" s="162">
        <v>77.538846000000007</v>
      </c>
      <c r="AD408" s="162">
        <v>0</v>
      </c>
    </row>
    <row r="409" spans="1:30" ht="12" customHeight="1" x14ac:dyDescent="0.25">
      <c r="A409" s="128" t="s">
        <v>36</v>
      </c>
      <c r="B409" s="15" t="s">
        <v>37</v>
      </c>
      <c r="C409" s="15" t="s">
        <v>37</v>
      </c>
      <c r="D409" s="155" t="s">
        <v>38</v>
      </c>
      <c r="E409" s="156" t="s">
        <v>229</v>
      </c>
      <c r="F409" s="155" t="s">
        <v>38</v>
      </c>
      <c r="G409" s="155" t="s">
        <v>40</v>
      </c>
      <c r="H409" s="157">
        <v>21101</v>
      </c>
      <c r="I409" s="158" t="s">
        <v>46</v>
      </c>
      <c r="J409" s="17" t="str">
        <f>_xlfn.XLOOKUP(K409,XXI___INV_Catalogo_de_Articulo_!B:B,XXI___INV_Catalogo_de_Articulo_!A:A,"NO ENCONTRADO",FALSE)</f>
        <v>21100013-0030</v>
      </c>
      <c r="K409" s="151" t="s">
        <v>71</v>
      </c>
      <c r="L409" s="8" t="s">
        <v>16491</v>
      </c>
      <c r="M409" s="8" t="s">
        <v>16491</v>
      </c>
      <c r="N409" s="152" t="str">
        <f>_xlfn.XLOOKUP('2026 -1'!J409,XXI___INV_Catalogo_de_Articulo_!A:A,XXI___INV_Catalogo_de_Articulo_!C:C,"NO ENCONTRADO",FALSE)</f>
        <v>Pieza</v>
      </c>
      <c r="O409" s="6">
        <v>31</v>
      </c>
      <c r="P409" s="162">
        <v>10.631411999999999</v>
      </c>
      <c r="Q409" s="154" t="s">
        <v>47</v>
      </c>
      <c r="R409" s="162">
        <f t="shared" si="9"/>
        <v>329.57377199999996</v>
      </c>
      <c r="S409" s="162">
        <v>0</v>
      </c>
      <c r="T409" s="162">
        <v>85.051295999999994</v>
      </c>
      <c r="U409" s="162">
        <v>0</v>
      </c>
      <c r="V409" s="162">
        <v>0</v>
      </c>
      <c r="W409" s="162">
        <v>85.051295999999994</v>
      </c>
      <c r="X409" s="162">
        <v>0</v>
      </c>
      <c r="Y409" s="162">
        <v>0</v>
      </c>
      <c r="Z409" s="162">
        <v>85.051295999999994</v>
      </c>
      <c r="AA409" s="162">
        <v>0</v>
      </c>
      <c r="AB409" s="162">
        <v>0</v>
      </c>
      <c r="AC409" s="162">
        <v>74.419883999999996</v>
      </c>
      <c r="AD409" s="162">
        <v>0</v>
      </c>
    </row>
    <row r="410" spans="1:30" ht="12" customHeight="1" x14ac:dyDescent="0.25">
      <c r="A410" s="128" t="s">
        <v>36</v>
      </c>
      <c r="B410" s="15" t="s">
        <v>37</v>
      </c>
      <c r="C410" s="15" t="s">
        <v>37</v>
      </c>
      <c r="D410" s="155" t="s">
        <v>38</v>
      </c>
      <c r="E410" s="156" t="s">
        <v>229</v>
      </c>
      <c r="F410" s="155" t="s">
        <v>38</v>
      </c>
      <c r="G410" s="155" t="s">
        <v>40</v>
      </c>
      <c r="H410" s="157">
        <v>21601</v>
      </c>
      <c r="I410" s="158" t="s">
        <v>98</v>
      </c>
      <c r="J410" s="17" t="str">
        <f>_xlfn.XLOOKUP(K410,XXI___INV_Catalogo_de_Articulo_!B:B,XXI___INV_Catalogo_de_Articulo_!A:A,"NO ENCONTRADO",FALSE)</f>
        <v>21601001-0006</v>
      </c>
      <c r="K410" s="151" t="s">
        <v>236</v>
      </c>
      <c r="L410" s="8" t="s">
        <v>16491</v>
      </c>
      <c r="M410" s="8" t="s">
        <v>16491</v>
      </c>
      <c r="N410" s="152" t="str">
        <f>_xlfn.XLOOKUP('2026 -1'!J410,XXI___INV_Catalogo_de_Articulo_!A:A,XXI___INV_Catalogo_de_Articulo_!C:C,"NO ENCONTRADO",FALSE)</f>
        <v>Pieza</v>
      </c>
      <c r="O410" s="6">
        <v>30</v>
      </c>
      <c r="P410" s="162">
        <v>155.00515799999999</v>
      </c>
      <c r="Q410" s="154" t="s">
        <v>47</v>
      </c>
      <c r="R410" s="162">
        <f t="shared" si="9"/>
        <v>4650.1547399999999</v>
      </c>
      <c r="S410" s="162">
        <v>0</v>
      </c>
      <c r="T410" s="162">
        <v>1240.041264</v>
      </c>
      <c r="U410" s="162">
        <v>0</v>
      </c>
      <c r="V410" s="162">
        <v>0</v>
      </c>
      <c r="W410" s="162">
        <v>1240.041264</v>
      </c>
      <c r="X410" s="162">
        <v>0</v>
      </c>
      <c r="Y410" s="162">
        <v>0</v>
      </c>
      <c r="Z410" s="162">
        <v>1240.041264</v>
      </c>
      <c r="AA410" s="162">
        <v>0</v>
      </c>
      <c r="AB410" s="162">
        <v>0</v>
      </c>
      <c r="AC410" s="162">
        <v>930.03094799999997</v>
      </c>
      <c r="AD410" s="162">
        <v>0</v>
      </c>
    </row>
    <row r="411" spans="1:30" ht="12" customHeight="1" x14ac:dyDescent="0.25">
      <c r="A411" s="128" t="s">
        <v>36</v>
      </c>
      <c r="B411" s="15" t="s">
        <v>37</v>
      </c>
      <c r="C411" s="15" t="s">
        <v>37</v>
      </c>
      <c r="D411" s="155" t="s">
        <v>38</v>
      </c>
      <c r="E411" s="156" t="s">
        <v>229</v>
      </c>
      <c r="F411" s="155" t="s">
        <v>38</v>
      </c>
      <c r="G411" s="155" t="s">
        <v>40</v>
      </c>
      <c r="H411" s="157">
        <v>21101</v>
      </c>
      <c r="I411" s="158" t="s">
        <v>46</v>
      </c>
      <c r="J411" s="17" t="str">
        <f>_xlfn.XLOOKUP(K411,XXI___INV_Catalogo_de_Articulo_!B:B,XXI___INV_Catalogo_de_Articulo_!A:A,"NO ENCONTRADO",FALSE)</f>
        <v>21100083-0001</v>
      </c>
      <c r="K411" s="151" t="s">
        <v>73</v>
      </c>
      <c r="L411" s="8" t="s">
        <v>16491</v>
      </c>
      <c r="M411" s="8" t="s">
        <v>16491</v>
      </c>
      <c r="N411" s="152" t="str">
        <f>_xlfn.XLOOKUP('2026 -1'!J411,XXI___INV_Catalogo_de_Articulo_!A:A,XXI___INV_Catalogo_de_Articulo_!C:C,"NO ENCONTRADO",FALSE)</f>
        <v>CAJA</v>
      </c>
      <c r="O411" s="6">
        <v>64</v>
      </c>
      <c r="P411" s="162">
        <v>16.226891999999999</v>
      </c>
      <c r="Q411" s="154" t="s">
        <v>47</v>
      </c>
      <c r="R411" s="162">
        <f t="shared" si="9"/>
        <v>1038.521088</v>
      </c>
      <c r="S411" s="162">
        <v>0</v>
      </c>
      <c r="T411" s="162">
        <v>259.63027199999999</v>
      </c>
      <c r="U411" s="162">
        <v>0</v>
      </c>
      <c r="V411" s="162">
        <v>0</v>
      </c>
      <c r="W411" s="162">
        <v>259.63027199999999</v>
      </c>
      <c r="X411" s="162">
        <v>0</v>
      </c>
      <c r="Y411" s="162">
        <v>0</v>
      </c>
      <c r="Z411" s="162">
        <v>259.63027199999999</v>
      </c>
      <c r="AA411" s="162">
        <v>0</v>
      </c>
      <c r="AB411" s="162">
        <v>0</v>
      </c>
      <c r="AC411" s="162">
        <v>259.63027199999999</v>
      </c>
      <c r="AD411" s="162">
        <v>0</v>
      </c>
    </row>
    <row r="412" spans="1:30" ht="12" customHeight="1" x14ac:dyDescent="0.25">
      <c r="A412" s="128" t="s">
        <v>36</v>
      </c>
      <c r="B412" s="15" t="s">
        <v>37</v>
      </c>
      <c r="C412" s="15" t="s">
        <v>37</v>
      </c>
      <c r="D412" s="155" t="s">
        <v>38</v>
      </c>
      <c r="E412" s="156" t="s">
        <v>229</v>
      </c>
      <c r="F412" s="155" t="s">
        <v>38</v>
      </c>
      <c r="G412" s="155" t="s">
        <v>40</v>
      </c>
      <c r="H412" s="157">
        <v>21101</v>
      </c>
      <c r="I412" s="158" t="s">
        <v>46</v>
      </c>
      <c r="J412" s="17" t="str">
        <f>_xlfn.XLOOKUP(K412,XXI___INV_Catalogo_de_Articulo_!B:B,XXI___INV_Catalogo_de_Articulo_!A:A,"NO ENCONTRADO",FALSE)</f>
        <v>21100087-0013</v>
      </c>
      <c r="K412" s="151" t="s">
        <v>74</v>
      </c>
      <c r="L412" s="8" t="s">
        <v>16491</v>
      </c>
      <c r="M412" s="8" t="s">
        <v>16491</v>
      </c>
      <c r="N412" s="152" t="str">
        <f>_xlfn.XLOOKUP('2026 -1'!J412,XXI___INV_Catalogo_de_Articulo_!A:A,XXI___INV_Catalogo_de_Articulo_!C:C,"NO ENCONTRADO",FALSE)</f>
        <v>PAQUETE</v>
      </c>
      <c r="O412" s="6">
        <v>60</v>
      </c>
      <c r="P412" s="162">
        <v>93.071483999999998</v>
      </c>
      <c r="Q412" s="154" t="s">
        <v>47</v>
      </c>
      <c r="R412" s="162">
        <f t="shared" si="9"/>
        <v>5584.2890399999997</v>
      </c>
      <c r="S412" s="162">
        <v>0</v>
      </c>
      <c r="T412" s="162">
        <v>930.71483999999998</v>
      </c>
      <c r="U412" s="162">
        <v>0</v>
      </c>
      <c r="V412" s="162">
        <v>0</v>
      </c>
      <c r="W412" s="162">
        <v>1861.42968</v>
      </c>
      <c r="X412" s="162">
        <v>0</v>
      </c>
      <c r="Y412" s="162">
        <v>0</v>
      </c>
      <c r="Z412" s="162">
        <v>930.71483999999998</v>
      </c>
      <c r="AA412" s="162">
        <v>0</v>
      </c>
      <c r="AB412" s="162">
        <v>0</v>
      </c>
      <c r="AC412" s="162">
        <v>1861.42968</v>
      </c>
      <c r="AD412" s="162">
        <v>0</v>
      </c>
    </row>
    <row r="413" spans="1:30" ht="12" customHeight="1" x14ac:dyDescent="0.25">
      <c r="A413" s="128" t="s">
        <v>36</v>
      </c>
      <c r="B413" s="15" t="s">
        <v>37</v>
      </c>
      <c r="C413" s="15" t="s">
        <v>37</v>
      </c>
      <c r="D413" s="155" t="s">
        <v>38</v>
      </c>
      <c r="E413" s="156" t="s">
        <v>229</v>
      </c>
      <c r="F413" s="155" t="s">
        <v>38</v>
      </c>
      <c r="G413" s="155" t="s">
        <v>40</v>
      </c>
      <c r="H413" s="157">
        <v>21101</v>
      </c>
      <c r="I413" s="158" t="s">
        <v>46</v>
      </c>
      <c r="J413" s="17" t="str">
        <f>_xlfn.XLOOKUP(K413,XXI___INV_Catalogo_de_Articulo_!B:B,XXI___INV_Catalogo_de_Articulo_!A:A,"NO ENCONTRADO",FALSE)</f>
        <v>21101001-0169</v>
      </c>
      <c r="K413" s="151" t="s">
        <v>75</v>
      </c>
      <c r="L413" s="8" t="s">
        <v>16491</v>
      </c>
      <c r="M413" s="8" t="s">
        <v>16491</v>
      </c>
      <c r="N413" s="152" t="str">
        <f>_xlfn.XLOOKUP('2026 -1'!J270,XXI___INV_Catalogo_de_Articulo_!A:A,XXI___INV_Catalogo_de_Articulo_!C:C,"NO ENCONTRADO",FALSE)</f>
        <v>BLOC</v>
      </c>
      <c r="O413" s="6">
        <v>14</v>
      </c>
      <c r="P413" s="162">
        <v>186.51599999999999</v>
      </c>
      <c r="Q413" s="154" t="s">
        <v>47</v>
      </c>
      <c r="R413" s="162">
        <f t="shared" si="9"/>
        <v>2611.2240000000002</v>
      </c>
      <c r="S413" s="162">
        <v>0</v>
      </c>
      <c r="T413" s="162">
        <v>746.06399999999996</v>
      </c>
      <c r="U413" s="162">
        <v>0</v>
      </c>
      <c r="V413" s="162">
        <v>0</v>
      </c>
      <c r="W413" s="162">
        <v>746.06399999999996</v>
      </c>
      <c r="X413" s="162">
        <v>0</v>
      </c>
      <c r="Y413" s="162">
        <v>0</v>
      </c>
      <c r="Z413" s="162">
        <v>746.06399999999996</v>
      </c>
      <c r="AA413" s="162">
        <v>0</v>
      </c>
      <c r="AB413" s="162">
        <v>0</v>
      </c>
      <c r="AC413" s="162">
        <v>373.03199999999998</v>
      </c>
      <c r="AD413" s="162">
        <v>0</v>
      </c>
    </row>
    <row r="414" spans="1:30" ht="12" customHeight="1" x14ac:dyDescent="0.25">
      <c r="A414" s="128" t="s">
        <v>36</v>
      </c>
      <c r="B414" s="15" t="s">
        <v>37</v>
      </c>
      <c r="C414" s="15" t="s">
        <v>37</v>
      </c>
      <c r="D414" s="155" t="s">
        <v>38</v>
      </c>
      <c r="E414" s="156" t="s">
        <v>229</v>
      </c>
      <c r="F414" s="155" t="s">
        <v>38</v>
      </c>
      <c r="G414" s="155" t="s">
        <v>40</v>
      </c>
      <c r="H414" s="157">
        <v>21601</v>
      </c>
      <c r="I414" s="158" t="s">
        <v>98</v>
      </c>
      <c r="J414" s="17" t="str">
        <f>_xlfn.XLOOKUP(K414,XXI___INV_Catalogo_de_Articulo_!B:B,XXI___INV_Catalogo_de_Articulo_!A:A,"NO ENCONTRADO",FALSE)</f>
        <v>21600018-0001</v>
      </c>
      <c r="K414" s="151" t="s">
        <v>237</v>
      </c>
      <c r="L414" s="8" t="s">
        <v>16491</v>
      </c>
      <c r="M414" s="8" t="s">
        <v>16491</v>
      </c>
      <c r="N414" s="152" t="s">
        <v>877</v>
      </c>
      <c r="O414" s="6">
        <v>17</v>
      </c>
      <c r="P414" s="162">
        <v>26.298756000000001</v>
      </c>
      <c r="Q414" s="154" t="s">
        <v>47</v>
      </c>
      <c r="R414" s="162">
        <f t="shared" si="9"/>
        <v>447.07885200000004</v>
      </c>
      <c r="S414" s="162">
        <v>0</v>
      </c>
      <c r="T414" s="162">
        <v>131.49378000000002</v>
      </c>
      <c r="U414" s="162">
        <v>0</v>
      </c>
      <c r="V414" s="162">
        <v>0</v>
      </c>
      <c r="W414" s="162">
        <v>78.896268000000006</v>
      </c>
      <c r="X414" s="162">
        <v>0</v>
      </c>
      <c r="Y414" s="162">
        <v>0</v>
      </c>
      <c r="Z414" s="162">
        <v>105.195024</v>
      </c>
      <c r="AA414" s="162">
        <v>0</v>
      </c>
      <c r="AB414" s="162">
        <v>0</v>
      </c>
      <c r="AC414" s="162">
        <v>131.49378000000002</v>
      </c>
      <c r="AD414" s="162">
        <v>0</v>
      </c>
    </row>
    <row r="415" spans="1:30" ht="12" customHeight="1" x14ac:dyDescent="0.25">
      <c r="A415" s="128" t="s">
        <v>36</v>
      </c>
      <c r="B415" s="15" t="s">
        <v>37</v>
      </c>
      <c r="C415" s="15" t="s">
        <v>37</v>
      </c>
      <c r="D415" s="155" t="s">
        <v>38</v>
      </c>
      <c r="E415" s="156" t="s">
        <v>229</v>
      </c>
      <c r="F415" s="155" t="s">
        <v>38</v>
      </c>
      <c r="G415" s="155" t="s">
        <v>40</v>
      </c>
      <c r="H415" s="157">
        <v>21101</v>
      </c>
      <c r="I415" s="158" t="s">
        <v>46</v>
      </c>
      <c r="J415" s="17" t="str">
        <f>_xlfn.XLOOKUP(K415,XXI___INV_Catalogo_de_Articulo_!B:B,XXI___INV_Catalogo_de_Articulo_!A:A,"NO ENCONTRADO",FALSE)</f>
        <v>21100091-0001</v>
      </c>
      <c r="K415" s="151" t="s">
        <v>16260</v>
      </c>
      <c r="L415" s="8" t="s">
        <v>16491</v>
      </c>
      <c r="M415" s="8" t="s">
        <v>16491</v>
      </c>
      <c r="N415" s="152" t="str">
        <f>_xlfn.XLOOKUP('2026 -1'!J272,XXI___INV_Catalogo_de_Articulo_!A:A,XXI___INV_Catalogo_de_Articulo_!C:C,"NO ENCONTRADO",FALSE)</f>
        <v>BLOC</v>
      </c>
      <c r="O415" s="6">
        <v>36</v>
      </c>
      <c r="P415" s="162">
        <v>19.242234</v>
      </c>
      <c r="Q415" s="154" t="s">
        <v>47</v>
      </c>
      <c r="R415" s="162">
        <f t="shared" si="9"/>
        <v>692.72042399999998</v>
      </c>
      <c r="S415" s="162">
        <v>0</v>
      </c>
      <c r="T415" s="162">
        <v>173.18010599999999</v>
      </c>
      <c r="U415" s="162">
        <v>0</v>
      </c>
      <c r="V415" s="162">
        <v>0</v>
      </c>
      <c r="W415" s="162">
        <v>173.18010599999999</v>
      </c>
      <c r="X415" s="162">
        <v>0</v>
      </c>
      <c r="Y415" s="162">
        <v>0</v>
      </c>
      <c r="Z415" s="162">
        <v>173.18010599999999</v>
      </c>
      <c r="AA415" s="162">
        <v>0</v>
      </c>
      <c r="AB415" s="162">
        <v>0</v>
      </c>
      <c r="AC415" s="162">
        <v>173.18010599999999</v>
      </c>
      <c r="AD415" s="162">
        <v>0</v>
      </c>
    </row>
    <row r="416" spans="1:30" ht="12" customHeight="1" x14ac:dyDescent="0.25">
      <c r="A416" s="128" t="s">
        <v>36</v>
      </c>
      <c r="B416" s="15" t="s">
        <v>37</v>
      </c>
      <c r="C416" s="15" t="s">
        <v>37</v>
      </c>
      <c r="D416" s="155" t="s">
        <v>38</v>
      </c>
      <c r="E416" s="156" t="s">
        <v>229</v>
      </c>
      <c r="F416" s="155" t="s">
        <v>38</v>
      </c>
      <c r="G416" s="155" t="s">
        <v>40</v>
      </c>
      <c r="H416" s="157">
        <v>21601</v>
      </c>
      <c r="I416" s="158" t="s">
        <v>98</v>
      </c>
      <c r="J416" s="17" t="str">
        <f>_xlfn.XLOOKUP(K416,XXI___INV_Catalogo_de_Articulo_!B:B,XXI___INV_Catalogo_de_Articulo_!A:A,"NO ENCONTRADO",FALSE)</f>
        <v>21601001-0013</v>
      </c>
      <c r="K416" s="151" t="s">
        <v>238</v>
      </c>
      <c r="L416" s="8" t="s">
        <v>16491</v>
      </c>
      <c r="M416" s="8" t="s">
        <v>16491</v>
      </c>
      <c r="N416" s="152" t="s">
        <v>877</v>
      </c>
      <c r="O416" s="6">
        <v>18</v>
      </c>
      <c r="P416" s="162">
        <v>21.29391</v>
      </c>
      <c r="Q416" s="154" t="s">
        <v>47</v>
      </c>
      <c r="R416" s="162">
        <f t="shared" si="9"/>
        <v>383.29037999999997</v>
      </c>
      <c r="S416" s="162">
        <v>0</v>
      </c>
      <c r="T416" s="162">
        <v>106.46955</v>
      </c>
      <c r="U416" s="162">
        <v>0</v>
      </c>
      <c r="V416" s="162">
        <v>0</v>
      </c>
      <c r="W416" s="162">
        <v>106.46955</v>
      </c>
      <c r="X416" s="162">
        <v>0</v>
      </c>
      <c r="Y416" s="162">
        <v>0</v>
      </c>
      <c r="Z416" s="162">
        <v>85.175640000000001</v>
      </c>
      <c r="AA416" s="162">
        <v>0</v>
      </c>
      <c r="AB416" s="162">
        <v>0</v>
      </c>
      <c r="AC416" s="162">
        <v>85.175640000000001</v>
      </c>
      <c r="AD416" s="162">
        <v>0</v>
      </c>
    </row>
    <row r="417" spans="1:30" ht="12" customHeight="1" x14ac:dyDescent="0.25">
      <c r="A417" s="128" t="s">
        <v>36</v>
      </c>
      <c r="B417" s="15" t="s">
        <v>37</v>
      </c>
      <c r="C417" s="15" t="s">
        <v>37</v>
      </c>
      <c r="D417" s="155" t="s">
        <v>38</v>
      </c>
      <c r="E417" s="156" t="s">
        <v>229</v>
      </c>
      <c r="F417" s="155" t="s">
        <v>38</v>
      </c>
      <c r="G417" s="155" t="s">
        <v>40</v>
      </c>
      <c r="H417" s="157">
        <v>21601</v>
      </c>
      <c r="I417" s="158" t="s">
        <v>98</v>
      </c>
      <c r="J417" s="17" t="str">
        <f>_xlfn.XLOOKUP(K417,XXI___INV_Catalogo_de_Articulo_!B:B,XXI___INV_Catalogo_de_Articulo_!A:A,"NO ENCONTRADO",FALSE)</f>
        <v>21600024-0006</v>
      </c>
      <c r="K417" s="151" t="s">
        <v>239</v>
      </c>
      <c r="L417" s="8" t="s">
        <v>16491</v>
      </c>
      <c r="M417" s="8" t="s">
        <v>16491</v>
      </c>
      <c r="N417" s="152" t="str">
        <f>_xlfn.XLOOKUP('2026 -1'!J274,XXI___INV_Catalogo_de_Articulo_!A:A,XXI___INV_Catalogo_de_Articulo_!C:C,"NO ENCONTRADO",FALSE)</f>
        <v>CAJA</v>
      </c>
      <c r="O417" s="6">
        <v>10</v>
      </c>
      <c r="P417" s="162">
        <v>68.503181999999995</v>
      </c>
      <c r="Q417" s="154" t="s">
        <v>47</v>
      </c>
      <c r="R417" s="162">
        <f t="shared" si="9"/>
        <v>685.03181999999993</v>
      </c>
      <c r="S417" s="162">
        <v>0</v>
      </c>
      <c r="T417" s="162">
        <v>205.509546</v>
      </c>
      <c r="U417" s="162">
        <v>0</v>
      </c>
      <c r="V417" s="162">
        <v>0</v>
      </c>
      <c r="W417" s="162">
        <v>205.509546</v>
      </c>
      <c r="X417" s="162">
        <v>0</v>
      </c>
      <c r="Y417" s="162">
        <v>0</v>
      </c>
      <c r="Z417" s="162">
        <v>137.00636399999999</v>
      </c>
      <c r="AA417" s="162">
        <v>0</v>
      </c>
      <c r="AB417" s="162">
        <v>0</v>
      </c>
      <c r="AC417" s="162">
        <v>137.00636399999999</v>
      </c>
      <c r="AD417" s="162">
        <v>0</v>
      </c>
    </row>
    <row r="418" spans="1:30" ht="12" customHeight="1" x14ac:dyDescent="0.25">
      <c r="A418" s="128" t="s">
        <v>36</v>
      </c>
      <c r="B418" s="15" t="s">
        <v>37</v>
      </c>
      <c r="C418" s="15" t="s">
        <v>37</v>
      </c>
      <c r="D418" s="155" t="s">
        <v>38</v>
      </c>
      <c r="E418" s="156" t="s">
        <v>229</v>
      </c>
      <c r="F418" s="155" t="s">
        <v>38</v>
      </c>
      <c r="G418" s="155" t="s">
        <v>40</v>
      </c>
      <c r="H418" s="157">
        <v>21101</v>
      </c>
      <c r="I418" s="158" t="s">
        <v>46</v>
      </c>
      <c r="J418" s="17" t="str">
        <f>_xlfn.XLOOKUP(K418,XXI___INV_Catalogo_de_Articulo_!B:B,XXI___INV_Catalogo_de_Articulo_!A:A,"NO ENCONTRADO",FALSE)</f>
        <v>21100132-0004</v>
      </c>
      <c r="K418" s="151" t="s">
        <v>79</v>
      </c>
      <c r="L418" s="8" t="s">
        <v>16491</v>
      </c>
      <c r="M418" s="8" t="s">
        <v>16491</v>
      </c>
      <c r="N418" s="152" t="str">
        <f>_xlfn.XLOOKUP('2026 -1'!J275,XXI___INV_Catalogo_de_Articulo_!A:A,XXI___INV_Catalogo_de_Articulo_!C:C,"NO ENCONTRADO",FALSE)</f>
        <v>Pieza</v>
      </c>
      <c r="O418" s="6">
        <v>32</v>
      </c>
      <c r="P418" s="162">
        <v>18.900288</v>
      </c>
      <c r="Q418" s="154" t="s">
        <v>47</v>
      </c>
      <c r="R418" s="162">
        <f t="shared" si="9"/>
        <v>604.80921599999999</v>
      </c>
      <c r="S418" s="162">
        <v>0</v>
      </c>
      <c r="T418" s="162">
        <v>151.202304</v>
      </c>
      <c r="U418" s="162">
        <v>0</v>
      </c>
      <c r="V418" s="162">
        <v>0</v>
      </c>
      <c r="W418" s="162">
        <v>151.202304</v>
      </c>
      <c r="X418" s="162">
        <v>0</v>
      </c>
      <c r="Y418" s="162">
        <v>0</v>
      </c>
      <c r="Z418" s="162">
        <v>151.202304</v>
      </c>
      <c r="AA418" s="162">
        <v>0</v>
      </c>
      <c r="AB418" s="162">
        <v>0</v>
      </c>
      <c r="AC418" s="162">
        <v>151.202304</v>
      </c>
      <c r="AD418" s="162">
        <v>0</v>
      </c>
    </row>
    <row r="419" spans="1:30" ht="12" customHeight="1" x14ac:dyDescent="0.25">
      <c r="A419" s="128" t="s">
        <v>36</v>
      </c>
      <c r="B419" s="15" t="s">
        <v>37</v>
      </c>
      <c r="C419" s="15" t="s">
        <v>37</v>
      </c>
      <c r="D419" s="155" t="s">
        <v>38</v>
      </c>
      <c r="E419" s="156" t="s">
        <v>229</v>
      </c>
      <c r="F419" s="155" t="s">
        <v>38</v>
      </c>
      <c r="G419" s="155" t="s">
        <v>40</v>
      </c>
      <c r="H419" s="157">
        <v>21101</v>
      </c>
      <c r="I419" s="158" t="s">
        <v>46</v>
      </c>
      <c r="J419" s="17" t="str">
        <f>_xlfn.XLOOKUP(K419,XXI___INV_Catalogo_de_Articulo_!B:B,XXI___INV_Catalogo_de_Articulo_!A:A,"NO ENCONTRADO",FALSE)</f>
        <v>21100036-0004</v>
      </c>
      <c r="K419" s="236" t="s">
        <v>240</v>
      </c>
      <c r="L419" s="8" t="s">
        <v>16491</v>
      </c>
      <c r="M419" s="8" t="s">
        <v>16491</v>
      </c>
      <c r="N419" s="152" t="s">
        <v>539</v>
      </c>
      <c r="O419" s="6">
        <v>8</v>
      </c>
      <c r="P419" s="162">
        <v>17.480694</v>
      </c>
      <c r="Q419" s="154" t="s">
        <v>47</v>
      </c>
      <c r="R419" s="162">
        <f t="shared" si="9"/>
        <v>139.845552</v>
      </c>
      <c r="S419" s="162">
        <v>0</v>
      </c>
      <c r="T419" s="162">
        <v>34.961387999999999</v>
      </c>
      <c r="U419" s="162">
        <v>0</v>
      </c>
      <c r="V419" s="162">
        <v>0</v>
      </c>
      <c r="W419" s="162">
        <v>34.961387999999999</v>
      </c>
      <c r="X419" s="162">
        <v>0</v>
      </c>
      <c r="Y419" s="162">
        <v>0</v>
      </c>
      <c r="Z419" s="162">
        <v>34.961387999999999</v>
      </c>
      <c r="AA419" s="162">
        <v>0</v>
      </c>
      <c r="AB419" s="162">
        <v>0</v>
      </c>
      <c r="AC419" s="162">
        <v>34.961387999999999</v>
      </c>
      <c r="AD419" s="162">
        <v>0</v>
      </c>
    </row>
    <row r="420" spans="1:30" ht="12" customHeight="1" x14ac:dyDescent="0.25">
      <c r="A420" s="128" t="s">
        <v>36</v>
      </c>
      <c r="B420" s="15" t="s">
        <v>37</v>
      </c>
      <c r="C420" s="15" t="s">
        <v>37</v>
      </c>
      <c r="D420" s="155" t="s">
        <v>38</v>
      </c>
      <c r="E420" s="156" t="s">
        <v>229</v>
      </c>
      <c r="F420" s="155" t="s">
        <v>38</v>
      </c>
      <c r="G420" s="155" t="s">
        <v>40</v>
      </c>
      <c r="H420" s="157">
        <v>21101</v>
      </c>
      <c r="I420" s="158" t="s">
        <v>46</v>
      </c>
      <c r="J420" s="17" t="str">
        <f>_xlfn.XLOOKUP(K420,XXI___INV_Catalogo_de_Articulo_!B:B,XXI___INV_Catalogo_de_Articulo_!A:A,"NO ENCONTRADO",FALSE)</f>
        <v>21100036-0005</v>
      </c>
      <c r="K420" s="151" t="s">
        <v>241</v>
      </c>
      <c r="L420" s="8" t="s">
        <v>16491</v>
      </c>
      <c r="M420" s="8" t="s">
        <v>16491</v>
      </c>
      <c r="N420" s="152" t="str">
        <f>_xlfn.XLOOKUP('2026 -1'!J277,XXI___INV_Catalogo_de_Articulo_!A:A,XXI___INV_Catalogo_de_Articulo_!C:C,"NO ENCONTRADO",FALSE)</f>
        <v>CAJA</v>
      </c>
      <c r="O420" s="6">
        <v>8</v>
      </c>
      <c r="P420" s="162">
        <v>28.992875999999999</v>
      </c>
      <c r="Q420" s="154" t="s">
        <v>47</v>
      </c>
      <c r="R420" s="162">
        <f t="shared" si="9"/>
        <v>231.94300799999999</v>
      </c>
      <c r="S420" s="162">
        <v>0</v>
      </c>
      <c r="T420" s="162">
        <v>57.985751999999998</v>
      </c>
      <c r="U420" s="162">
        <v>0</v>
      </c>
      <c r="V420" s="162">
        <v>0</v>
      </c>
      <c r="W420" s="162">
        <v>57.985751999999998</v>
      </c>
      <c r="X420" s="162">
        <v>0</v>
      </c>
      <c r="Y420" s="162">
        <v>0</v>
      </c>
      <c r="Z420" s="162">
        <v>57.985751999999998</v>
      </c>
      <c r="AA420" s="162">
        <v>0</v>
      </c>
      <c r="AB420" s="162">
        <v>0</v>
      </c>
      <c r="AC420" s="162">
        <v>57.985751999999998</v>
      </c>
      <c r="AD420" s="162">
        <v>0</v>
      </c>
    </row>
    <row r="421" spans="1:30" ht="12" customHeight="1" x14ac:dyDescent="0.25">
      <c r="A421" s="128" t="s">
        <v>36</v>
      </c>
      <c r="B421" s="15" t="s">
        <v>37</v>
      </c>
      <c r="C421" s="15" t="s">
        <v>37</v>
      </c>
      <c r="D421" s="155" t="s">
        <v>38</v>
      </c>
      <c r="E421" s="156" t="s">
        <v>229</v>
      </c>
      <c r="F421" s="155" t="s">
        <v>38</v>
      </c>
      <c r="G421" s="155" t="s">
        <v>40</v>
      </c>
      <c r="H421" s="157">
        <v>21101</v>
      </c>
      <c r="I421" s="158" t="s">
        <v>46</v>
      </c>
      <c r="J421" s="17" t="str">
        <f>_xlfn.XLOOKUP(K421,XXI___INV_Catalogo_de_Articulo_!B:B,XXI___INV_Catalogo_de_Articulo_!A:A,"NO ENCONTRADO",FALSE)</f>
        <v>21101001-0052</v>
      </c>
      <c r="K421" s="151" t="s">
        <v>82</v>
      </c>
      <c r="L421" s="8" t="s">
        <v>16491</v>
      </c>
      <c r="M421" s="8" t="s">
        <v>16491</v>
      </c>
      <c r="N421" s="152" t="str">
        <f>_xlfn.XLOOKUP('2026 -1'!J278,XXI___INV_Catalogo_de_Articulo_!A:A,XXI___INV_Catalogo_de_Articulo_!C:C,"NO ENCONTRADO",FALSE)</f>
        <v>Pieza</v>
      </c>
      <c r="O421" s="6">
        <v>2</v>
      </c>
      <c r="P421" s="162">
        <v>73.984680000000012</v>
      </c>
      <c r="Q421" s="154" t="s">
        <v>47</v>
      </c>
      <c r="R421" s="162">
        <f t="shared" si="9"/>
        <v>147.96936000000002</v>
      </c>
      <c r="S421" s="162">
        <v>0</v>
      </c>
      <c r="T421" s="162">
        <v>73.984680000000012</v>
      </c>
      <c r="U421" s="162">
        <v>0</v>
      </c>
      <c r="V421" s="162">
        <v>0</v>
      </c>
      <c r="W421" s="162">
        <v>0</v>
      </c>
      <c r="X421" s="162">
        <v>0</v>
      </c>
      <c r="Y421" s="162">
        <v>0</v>
      </c>
      <c r="Z421" s="162">
        <v>0</v>
      </c>
      <c r="AA421" s="162">
        <v>0</v>
      </c>
      <c r="AB421" s="162">
        <v>0</v>
      </c>
      <c r="AC421" s="162">
        <v>73.984680000000012</v>
      </c>
      <c r="AD421" s="162">
        <v>0</v>
      </c>
    </row>
    <row r="422" spans="1:30" ht="12" customHeight="1" x14ac:dyDescent="0.25">
      <c r="A422" s="128" t="s">
        <v>36</v>
      </c>
      <c r="B422" s="15" t="s">
        <v>37</v>
      </c>
      <c r="C422" s="15" t="s">
        <v>37</v>
      </c>
      <c r="D422" s="155" t="s">
        <v>38</v>
      </c>
      <c r="E422" s="156" t="s">
        <v>229</v>
      </c>
      <c r="F422" s="155" t="s">
        <v>38</v>
      </c>
      <c r="G422" s="155" t="s">
        <v>40</v>
      </c>
      <c r="H422" s="157">
        <v>21101</v>
      </c>
      <c r="I422" s="158" t="s">
        <v>46</v>
      </c>
      <c r="J422" s="17" t="str">
        <f>_xlfn.XLOOKUP(K422,XXI___INV_Catalogo_de_Articulo_!B:B,XXI___INV_Catalogo_de_Articulo_!A:A,"NO ENCONTRADO",FALSE)</f>
        <v>21100083-0009</v>
      </c>
      <c r="K422" s="151" t="s">
        <v>83</v>
      </c>
      <c r="L422" s="8" t="s">
        <v>16491</v>
      </c>
      <c r="M422" s="8" t="s">
        <v>16491</v>
      </c>
      <c r="N422" s="152" t="str">
        <f>_xlfn.XLOOKUP('2026 -1'!J279,XXI___INV_Catalogo_de_Articulo_!A:A,XXI___INV_Catalogo_de_Articulo_!C:C,"NO ENCONTRADO",FALSE)</f>
        <v>Pieza</v>
      </c>
      <c r="O422" s="6">
        <v>8</v>
      </c>
      <c r="P422" s="162">
        <v>75.715133999999992</v>
      </c>
      <c r="Q422" s="154" t="s">
        <v>47</v>
      </c>
      <c r="R422" s="162">
        <f t="shared" si="9"/>
        <v>605.72107199999994</v>
      </c>
      <c r="S422" s="162">
        <v>0</v>
      </c>
      <c r="T422" s="162">
        <v>151.43026799999998</v>
      </c>
      <c r="U422" s="162">
        <v>0</v>
      </c>
      <c r="V422" s="162">
        <v>0</v>
      </c>
      <c r="W422" s="162">
        <v>151.43026799999998</v>
      </c>
      <c r="X422" s="162">
        <v>0</v>
      </c>
      <c r="Y422" s="162">
        <v>0</v>
      </c>
      <c r="Z422" s="162">
        <v>151.43026799999998</v>
      </c>
      <c r="AA422" s="162">
        <v>0</v>
      </c>
      <c r="AB422" s="162">
        <v>0</v>
      </c>
      <c r="AC422" s="162">
        <v>151.43026799999998</v>
      </c>
      <c r="AD422" s="162">
        <v>0</v>
      </c>
    </row>
    <row r="423" spans="1:30" ht="12" customHeight="1" x14ac:dyDescent="0.25">
      <c r="A423" s="128" t="s">
        <v>36</v>
      </c>
      <c r="B423" s="15" t="s">
        <v>37</v>
      </c>
      <c r="C423" s="15" t="s">
        <v>37</v>
      </c>
      <c r="D423" s="155" t="s">
        <v>38</v>
      </c>
      <c r="E423" s="156" t="s">
        <v>229</v>
      </c>
      <c r="F423" s="155" t="s">
        <v>38</v>
      </c>
      <c r="G423" s="155" t="s">
        <v>40</v>
      </c>
      <c r="H423" s="157">
        <v>21101</v>
      </c>
      <c r="I423" s="158" t="s">
        <v>46</v>
      </c>
      <c r="J423" s="17" t="str">
        <f>_xlfn.XLOOKUP(K423,XXI___INV_Catalogo_de_Articulo_!B:B,XXI___INV_Catalogo_de_Articulo_!A:A,"NO ENCONTRADO",FALSE)</f>
        <v>21100123-0009</v>
      </c>
      <c r="K423" s="151" t="s">
        <v>1853</v>
      </c>
      <c r="L423" s="8" t="s">
        <v>16491</v>
      </c>
      <c r="M423" s="8" t="s">
        <v>16491</v>
      </c>
      <c r="N423" s="152" t="str">
        <f>_xlfn.XLOOKUP('2026 -1'!J280,XXI___INV_Catalogo_de_Articulo_!A:A,XXI___INV_Catalogo_de_Articulo_!C:C,"NO ENCONTRADO",FALSE)</f>
        <v>Pieza</v>
      </c>
      <c r="O423" s="6">
        <v>1</v>
      </c>
      <c r="P423" s="162">
        <v>618.18655799999999</v>
      </c>
      <c r="Q423" s="154" t="s">
        <v>47</v>
      </c>
      <c r="R423" s="162">
        <f t="shared" si="9"/>
        <v>618.18655799999999</v>
      </c>
      <c r="S423" s="162">
        <v>0</v>
      </c>
      <c r="T423" s="162">
        <v>618.18655799999999</v>
      </c>
      <c r="U423" s="162">
        <v>0</v>
      </c>
      <c r="V423" s="162">
        <v>0</v>
      </c>
      <c r="W423" s="162">
        <v>0</v>
      </c>
      <c r="X423" s="162">
        <v>0</v>
      </c>
      <c r="Y423" s="162">
        <v>0</v>
      </c>
      <c r="Z423" s="162">
        <v>0</v>
      </c>
      <c r="AA423" s="162">
        <v>0</v>
      </c>
      <c r="AB423" s="162">
        <v>0</v>
      </c>
      <c r="AC423" s="162">
        <v>0</v>
      </c>
      <c r="AD423" s="162">
        <v>0</v>
      </c>
    </row>
    <row r="424" spans="1:30" ht="12" customHeight="1" x14ac:dyDescent="0.25">
      <c r="A424" s="128" t="s">
        <v>36</v>
      </c>
      <c r="B424" s="15" t="s">
        <v>37</v>
      </c>
      <c r="C424" s="15" t="s">
        <v>37</v>
      </c>
      <c r="D424" s="155" t="s">
        <v>38</v>
      </c>
      <c r="E424" s="156" t="s">
        <v>229</v>
      </c>
      <c r="F424" s="155" t="s">
        <v>38</v>
      </c>
      <c r="G424" s="155" t="s">
        <v>40</v>
      </c>
      <c r="H424" s="157">
        <v>21101</v>
      </c>
      <c r="I424" s="158" t="s">
        <v>46</v>
      </c>
      <c r="J424" s="17" t="str">
        <f>_xlfn.XLOOKUP(K424,XXI___INV_Catalogo_de_Articulo_!B:B,XXI___INV_Catalogo_de_Articulo_!A:A,"NO ENCONTRADO",FALSE)</f>
        <v>21100123-0002</v>
      </c>
      <c r="K424" s="151" t="s">
        <v>85</v>
      </c>
      <c r="L424" s="8" t="s">
        <v>16491</v>
      </c>
      <c r="M424" s="8" t="s">
        <v>16491</v>
      </c>
      <c r="N424" s="152" t="str">
        <f>_xlfn.XLOOKUP('2026 -1'!J281,XXI___INV_Catalogo_de_Articulo_!A:A,XXI___INV_Catalogo_de_Articulo_!C:C,"NO ENCONTRADO",FALSE)</f>
        <v>Pieza</v>
      </c>
      <c r="O424" s="6">
        <v>1</v>
      </c>
      <c r="P424" s="162">
        <v>326.63096400000001</v>
      </c>
      <c r="Q424" s="154" t="s">
        <v>47</v>
      </c>
      <c r="R424" s="162">
        <f t="shared" si="9"/>
        <v>326.63096400000001</v>
      </c>
      <c r="S424" s="162">
        <v>0</v>
      </c>
      <c r="T424" s="162">
        <v>326.63096400000001</v>
      </c>
      <c r="U424" s="162">
        <v>0</v>
      </c>
      <c r="V424" s="162">
        <v>0</v>
      </c>
      <c r="W424" s="162">
        <v>0</v>
      </c>
      <c r="X424" s="162">
        <v>0</v>
      </c>
      <c r="Y424" s="162">
        <v>0</v>
      </c>
      <c r="Z424" s="162">
        <v>0</v>
      </c>
      <c r="AA424" s="162">
        <v>0</v>
      </c>
      <c r="AB424" s="162">
        <v>0</v>
      </c>
      <c r="AC424" s="162">
        <v>0</v>
      </c>
      <c r="AD424" s="162">
        <v>0</v>
      </c>
    </row>
    <row r="425" spans="1:30" ht="12" customHeight="1" x14ac:dyDescent="0.25">
      <c r="A425" s="128" t="s">
        <v>36</v>
      </c>
      <c r="B425" s="15" t="s">
        <v>37</v>
      </c>
      <c r="C425" s="15" t="s">
        <v>37</v>
      </c>
      <c r="D425" s="155" t="s">
        <v>38</v>
      </c>
      <c r="E425" s="156" t="s">
        <v>229</v>
      </c>
      <c r="F425" s="155" t="s">
        <v>38</v>
      </c>
      <c r="G425" s="155" t="s">
        <v>40</v>
      </c>
      <c r="H425" s="157">
        <v>21101</v>
      </c>
      <c r="I425" s="158" t="s">
        <v>46</v>
      </c>
      <c r="J425" s="17" t="str">
        <f>_xlfn.XLOOKUP(K425,XXI___INV_Catalogo_de_Articulo_!B:B,XXI___INV_Catalogo_de_Articulo_!A:A,"NO ENCONTRADO",FALSE)</f>
        <v>21101001-0388</v>
      </c>
      <c r="K425" s="151" t="s">
        <v>86</v>
      </c>
      <c r="L425" s="8" t="s">
        <v>16491</v>
      </c>
      <c r="M425" s="8" t="s">
        <v>16491</v>
      </c>
      <c r="N425" s="152" t="str">
        <f>_xlfn.XLOOKUP('2026 -1'!J282,XXI___INV_Catalogo_de_Articulo_!A:A,XXI___INV_Catalogo_de_Articulo_!C:C,"NO ENCONTRADO",FALSE)</f>
        <v>PAQUETE</v>
      </c>
      <c r="O425" s="6">
        <v>1</v>
      </c>
      <c r="P425" s="162">
        <v>606.99559799999997</v>
      </c>
      <c r="Q425" s="154" t="s">
        <v>47</v>
      </c>
      <c r="R425" s="162">
        <f t="shared" si="9"/>
        <v>606.99559799999997</v>
      </c>
      <c r="S425" s="162">
        <v>0</v>
      </c>
      <c r="T425" s="162">
        <v>606.99559799999997</v>
      </c>
      <c r="U425" s="162">
        <v>0</v>
      </c>
      <c r="V425" s="162">
        <v>0</v>
      </c>
      <c r="W425" s="162">
        <v>0</v>
      </c>
      <c r="X425" s="162">
        <v>0</v>
      </c>
      <c r="Y425" s="162">
        <v>0</v>
      </c>
      <c r="Z425" s="162">
        <v>0</v>
      </c>
      <c r="AA425" s="162">
        <v>0</v>
      </c>
      <c r="AB425" s="162">
        <v>0</v>
      </c>
      <c r="AC425" s="162">
        <v>0</v>
      </c>
      <c r="AD425" s="162">
        <v>0</v>
      </c>
    </row>
    <row r="426" spans="1:30" ht="12" customHeight="1" x14ac:dyDescent="0.25">
      <c r="A426" s="128" t="s">
        <v>36</v>
      </c>
      <c r="B426" s="15" t="s">
        <v>37</v>
      </c>
      <c r="C426" s="15" t="s">
        <v>37</v>
      </c>
      <c r="D426" s="155" t="s">
        <v>38</v>
      </c>
      <c r="E426" s="156" t="s">
        <v>229</v>
      </c>
      <c r="F426" s="155" t="s">
        <v>38</v>
      </c>
      <c r="G426" s="155" t="s">
        <v>40</v>
      </c>
      <c r="H426" s="157">
        <v>21101</v>
      </c>
      <c r="I426" s="158" t="s">
        <v>46</v>
      </c>
      <c r="J426" s="17" t="str">
        <f>_xlfn.XLOOKUP(K426,XXI___INV_Catalogo_de_Articulo_!B:B,XXI___INV_Catalogo_de_Articulo_!A:A,"NO ENCONTRADO",FALSE)</f>
        <v>21100044-0002</v>
      </c>
      <c r="K426" s="151" t="s">
        <v>195</v>
      </c>
      <c r="L426" s="8" t="s">
        <v>16491</v>
      </c>
      <c r="M426" s="8" t="s">
        <v>16491</v>
      </c>
      <c r="N426" s="152" t="str">
        <f>_xlfn.XLOOKUP('2026 -1'!J283,XXI___INV_Catalogo_de_Articulo_!A:A,XXI___INV_Catalogo_de_Articulo_!C:C,"NO ENCONTRADO",FALSE)</f>
        <v>CAJA</v>
      </c>
      <c r="O426" s="6">
        <v>2</v>
      </c>
      <c r="P426" s="162">
        <v>162.22747200000001</v>
      </c>
      <c r="Q426" s="154" t="s">
        <v>47</v>
      </c>
      <c r="R426" s="162">
        <f t="shared" si="9"/>
        <v>324.45494400000001</v>
      </c>
      <c r="S426" s="162">
        <v>0</v>
      </c>
      <c r="T426" s="162">
        <v>162.22747200000001</v>
      </c>
      <c r="U426" s="162">
        <v>0</v>
      </c>
      <c r="V426" s="162">
        <v>0</v>
      </c>
      <c r="W426" s="162">
        <v>0</v>
      </c>
      <c r="X426" s="162">
        <v>0</v>
      </c>
      <c r="Y426" s="162">
        <v>0</v>
      </c>
      <c r="Z426" s="162">
        <v>162.22747200000001</v>
      </c>
      <c r="AA426" s="162">
        <v>0</v>
      </c>
      <c r="AB426" s="162">
        <v>0</v>
      </c>
      <c r="AC426" s="162">
        <v>0</v>
      </c>
      <c r="AD426" s="162">
        <v>0</v>
      </c>
    </row>
    <row r="427" spans="1:30" ht="12" customHeight="1" x14ac:dyDescent="0.25">
      <c r="A427" s="128" t="s">
        <v>36</v>
      </c>
      <c r="B427" s="15" t="s">
        <v>37</v>
      </c>
      <c r="C427" s="15" t="s">
        <v>37</v>
      </c>
      <c r="D427" s="155" t="s">
        <v>38</v>
      </c>
      <c r="E427" s="156" t="s">
        <v>229</v>
      </c>
      <c r="F427" s="155" t="s">
        <v>38</v>
      </c>
      <c r="G427" s="155" t="s">
        <v>40</v>
      </c>
      <c r="H427" s="157">
        <v>21101</v>
      </c>
      <c r="I427" s="158" t="s">
        <v>98</v>
      </c>
      <c r="J427" s="17" t="str">
        <f>_xlfn.XLOOKUP(K427,XXI___INV_Catalogo_de_Articulo_!B:B,XXI___INV_Catalogo_de_Articulo_!A:A,"NO ENCONTRADO",FALSE)</f>
        <v>21601001-0008</v>
      </c>
      <c r="K427" s="151" t="s">
        <v>242</v>
      </c>
      <c r="L427" s="8" t="s">
        <v>16491</v>
      </c>
      <c r="M427" s="8" t="s">
        <v>16491</v>
      </c>
      <c r="N427" s="152" t="str">
        <f>_xlfn.XLOOKUP('2026 -1'!J284,XXI___INV_Catalogo_de_Articulo_!A:A,XXI___INV_Catalogo_de_Articulo_!C:C,"NO ENCONTRADO",FALSE)</f>
        <v>Pieza</v>
      </c>
      <c r="O427" s="6">
        <v>8</v>
      </c>
      <c r="P427" s="162">
        <v>102.98791800000001</v>
      </c>
      <c r="Q427" s="154" t="s">
        <v>47</v>
      </c>
      <c r="R427" s="162">
        <f t="shared" si="9"/>
        <v>823.90334400000006</v>
      </c>
      <c r="S427" s="162">
        <v>0</v>
      </c>
      <c r="T427" s="162">
        <v>205.97583600000002</v>
      </c>
      <c r="U427" s="162">
        <v>0</v>
      </c>
      <c r="V427" s="162">
        <v>0</v>
      </c>
      <c r="W427" s="162">
        <v>205.97583600000002</v>
      </c>
      <c r="X427" s="162">
        <v>0</v>
      </c>
      <c r="Y427" s="162">
        <v>0</v>
      </c>
      <c r="Z427" s="162">
        <v>205.97583600000002</v>
      </c>
      <c r="AA427" s="162">
        <v>0</v>
      </c>
      <c r="AB427" s="162">
        <v>0</v>
      </c>
      <c r="AC427" s="162">
        <v>205.97583600000002</v>
      </c>
      <c r="AD427" s="162">
        <v>0</v>
      </c>
    </row>
    <row r="428" spans="1:30" ht="12" customHeight="1" x14ac:dyDescent="0.25">
      <c r="A428" s="128" t="s">
        <v>36</v>
      </c>
      <c r="B428" s="15" t="s">
        <v>37</v>
      </c>
      <c r="C428" s="15" t="s">
        <v>37</v>
      </c>
      <c r="D428" s="155" t="s">
        <v>38</v>
      </c>
      <c r="E428" s="156" t="s">
        <v>229</v>
      </c>
      <c r="F428" s="155" t="s">
        <v>38</v>
      </c>
      <c r="G428" s="155" t="s">
        <v>40</v>
      </c>
      <c r="H428" s="157">
        <v>21101</v>
      </c>
      <c r="I428" s="158" t="s">
        <v>98</v>
      </c>
      <c r="J428" s="17" t="str">
        <f>_xlfn.XLOOKUP(K428,XXI___INV_Catalogo_de_Articulo_!B:B,XXI___INV_Catalogo_de_Articulo_!A:A,"NO ENCONTRADO",FALSE)</f>
        <v>21600010-0008</v>
      </c>
      <c r="K428" s="151" t="s">
        <v>243</v>
      </c>
      <c r="L428" s="8" t="s">
        <v>16491</v>
      </c>
      <c r="M428" s="8" t="s">
        <v>16491</v>
      </c>
      <c r="N428" s="152" t="str">
        <f>_xlfn.XLOOKUP('2026 -1'!J285,XXI___INV_Catalogo_de_Articulo_!A:A,XXI___INV_Catalogo_de_Articulo_!C:C,"NO ENCONTRADO",FALSE)</f>
        <v>Pieza</v>
      </c>
      <c r="O428" s="6">
        <v>12</v>
      </c>
      <c r="P428" s="162">
        <v>64.689965999999998</v>
      </c>
      <c r="Q428" s="154" t="s">
        <v>47</v>
      </c>
      <c r="R428" s="162">
        <f t="shared" si="9"/>
        <v>776.27959199999998</v>
      </c>
      <c r="S428" s="162">
        <v>0</v>
      </c>
      <c r="T428" s="162">
        <v>194.06989799999999</v>
      </c>
      <c r="U428" s="162">
        <v>0</v>
      </c>
      <c r="V428" s="162">
        <v>0</v>
      </c>
      <c r="W428" s="162">
        <v>194.06989799999999</v>
      </c>
      <c r="X428" s="162">
        <v>0</v>
      </c>
      <c r="Y428" s="162">
        <v>0</v>
      </c>
      <c r="Z428" s="162">
        <v>194.06989799999999</v>
      </c>
      <c r="AA428" s="162">
        <v>0</v>
      </c>
      <c r="AB428" s="162">
        <v>0</v>
      </c>
      <c r="AC428" s="162">
        <v>194.06989799999999</v>
      </c>
      <c r="AD428" s="162">
        <v>0</v>
      </c>
    </row>
    <row r="429" spans="1:30" ht="12" customHeight="1" x14ac:dyDescent="0.25">
      <c r="A429" s="128" t="s">
        <v>36</v>
      </c>
      <c r="B429" s="15" t="s">
        <v>37</v>
      </c>
      <c r="C429" s="15" t="s">
        <v>37</v>
      </c>
      <c r="D429" s="155" t="s">
        <v>38</v>
      </c>
      <c r="E429" s="156" t="s">
        <v>229</v>
      </c>
      <c r="F429" s="155" t="s">
        <v>38</v>
      </c>
      <c r="G429" s="155" t="s">
        <v>40</v>
      </c>
      <c r="H429" s="157">
        <v>21101</v>
      </c>
      <c r="I429" s="158" t="s">
        <v>46</v>
      </c>
      <c r="J429" s="17" t="str">
        <f>_xlfn.XLOOKUP(K429,XXI___INV_Catalogo_de_Articulo_!B:B,XXI___INV_Catalogo_de_Articulo_!A:A,"NO ENCONTRADO",FALSE)</f>
        <v>21100126-0002</v>
      </c>
      <c r="K429" s="151" t="s">
        <v>90</v>
      </c>
      <c r="L429" s="8" t="s">
        <v>16491</v>
      </c>
      <c r="M429" s="8" t="s">
        <v>16491</v>
      </c>
      <c r="N429" s="152" t="str">
        <f>_xlfn.XLOOKUP('2026 -1'!J286,XXI___INV_Catalogo_de_Articulo_!A:A,XXI___INV_Catalogo_de_Articulo_!C:C,"NO ENCONTRADO",FALSE)</f>
        <v>Pieza</v>
      </c>
      <c r="O429" s="6">
        <v>4</v>
      </c>
      <c r="P429" s="162">
        <v>17.480694</v>
      </c>
      <c r="Q429" s="154" t="s">
        <v>47</v>
      </c>
      <c r="R429" s="162">
        <f t="shared" si="9"/>
        <v>69.922775999999999</v>
      </c>
      <c r="S429" s="162">
        <v>0</v>
      </c>
      <c r="T429" s="162">
        <v>17.480694</v>
      </c>
      <c r="U429" s="162">
        <v>0</v>
      </c>
      <c r="V429" s="162">
        <v>0</v>
      </c>
      <c r="W429" s="162">
        <v>17.480694</v>
      </c>
      <c r="X429" s="162">
        <v>0</v>
      </c>
      <c r="Y429" s="162">
        <v>0</v>
      </c>
      <c r="Z429" s="162">
        <v>17.480694</v>
      </c>
      <c r="AA429" s="162">
        <v>0</v>
      </c>
      <c r="AB429" s="162">
        <v>0</v>
      </c>
      <c r="AC429" s="162">
        <v>17.480694</v>
      </c>
      <c r="AD429" s="162">
        <v>0</v>
      </c>
    </row>
    <row r="430" spans="1:30" ht="12" customHeight="1" x14ac:dyDescent="0.25">
      <c r="A430" s="128" t="s">
        <v>36</v>
      </c>
      <c r="B430" s="15" t="s">
        <v>37</v>
      </c>
      <c r="C430" s="15" t="s">
        <v>37</v>
      </c>
      <c r="D430" s="155" t="s">
        <v>38</v>
      </c>
      <c r="E430" s="156" t="s">
        <v>229</v>
      </c>
      <c r="F430" s="155" t="s">
        <v>38</v>
      </c>
      <c r="G430" s="155" t="s">
        <v>40</v>
      </c>
      <c r="H430" s="157">
        <v>21101</v>
      </c>
      <c r="I430" s="158" t="s">
        <v>46</v>
      </c>
      <c r="J430" s="17" t="str">
        <f>_xlfn.XLOOKUP(K430,XXI___INV_Catalogo_de_Articulo_!B:B,XXI___INV_Catalogo_de_Articulo_!A:A,"NO ENCONTRADO",FALSE)</f>
        <v>21100126-0005</v>
      </c>
      <c r="K430" s="151" t="s">
        <v>91</v>
      </c>
      <c r="L430" s="8" t="s">
        <v>16491</v>
      </c>
      <c r="M430" s="8" t="s">
        <v>16491</v>
      </c>
      <c r="N430" s="152" t="str">
        <f>_xlfn.XLOOKUP('2026 -1'!J287,XXI___INV_Catalogo_de_Articulo_!A:A,XXI___INV_Catalogo_de_Articulo_!C:C,"NO ENCONTRADO",FALSE)</f>
        <v>CAJA</v>
      </c>
      <c r="O430" s="6">
        <v>4</v>
      </c>
      <c r="P430" s="162">
        <v>58.027200000000001</v>
      </c>
      <c r="Q430" s="154" t="s">
        <v>47</v>
      </c>
      <c r="R430" s="162">
        <f t="shared" si="9"/>
        <v>232.1088</v>
      </c>
      <c r="S430" s="162">
        <v>0</v>
      </c>
      <c r="T430" s="162">
        <v>58.027200000000001</v>
      </c>
      <c r="U430" s="162">
        <v>0</v>
      </c>
      <c r="V430" s="162">
        <v>0</v>
      </c>
      <c r="W430" s="162">
        <v>58.027200000000001</v>
      </c>
      <c r="X430" s="162">
        <v>0</v>
      </c>
      <c r="Y430" s="162">
        <v>0</v>
      </c>
      <c r="Z430" s="162">
        <v>58.027200000000001</v>
      </c>
      <c r="AA430" s="162">
        <v>0</v>
      </c>
      <c r="AB430" s="162">
        <v>0</v>
      </c>
      <c r="AC430" s="162">
        <v>58.027200000000001</v>
      </c>
      <c r="AD430" s="162">
        <v>0</v>
      </c>
    </row>
    <row r="431" spans="1:30" ht="12" customHeight="1" x14ac:dyDescent="0.25">
      <c r="A431" s="128" t="s">
        <v>36</v>
      </c>
      <c r="B431" s="15" t="s">
        <v>37</v>
      </c>
      <c r="C431" s="15" t="s">
        <v>37</v>
      </c>
      <c r="D431" s="155" t="s">
        <v>38</v>
      </c>
      <c r="E431" s="156" t="s">
        <v>229</v>
      </c>
      <c r="F431" s="155" t="s">
        <v>38</v>
      </c>
      <c r="G431" s="155" t="s">
        <v>40</v>
      </c>
      <c r="H431" s="157">
        <v>21101</v>
      </c>
      <c r="I431" s="158" t="s">
        <v>46</v>
      </c>
      <c r="J431" s="17" t="str">
        <f>_xlfn.XLOOKUP(K431,XXI___INV_Catalogo_de_Articulo_!B:B,XXI___INV_Catalogo_de_Articulo_!A:A,"NO ENCONTRADO",FALSE)</f>
        <v>21100126-0007</v>
      </c>
      <c r="K431" s="151" t="s">
        <v>92</v>
      </c>
      <c r="L431" s="8" t="s">
        <v>16491</v>
      </c>
      <c r="M431" s="8" t="s">
        <v>16491</v>
      </c>
      <c r="N431" s="152" t="str">
        <f>_xlfn.XLOOKUP('2026 -1'!J288,XXI___INV_Catalogo_de_Articulo_!A:A,XXI___INV_Catalogo_de_Articulo_!C:C,"NO ENCONTRADO",FALSE)</f>
        <v>CAJA</v>
      </c>
      <c r="O431" s="6">
        <v>4</v>
      </c>
      <c r="P431" s="162">
        <v>63.933540000000001</v>
      </c>
      <c r="Q431" s="154" t="s">
        <v>47</v>
      </c>
      <c r="R431" s="162">
        <f t="shared" si="9"/>
        <v>255.73416</v>
      </c>
      <c r="S431" s="162">
        <v>0</v>
      </c>
      <c r="T431" s="162">
        <v>63.933540000000001</v>
      </c>
      <c r="U431" s="162">
        <v>0</v>
      </c>
      <c r="V431" s="162">
        <v>0</v>
      </c>
      <c r="W431" s="162">
        <v>63.933540000000001</v>
      </c>
      <c r="X431" s="162">
        <v>0</v>
      </c>
      <c r="Y431" s="162">
        <v>0</v>
      </c>
      <c r="Z431" s="162">
        <v>63.933540000000001</v>
      </c>
      <c r="AA431" s="162">
        <v>0</v>
      </c>
      <c r="AB431" s="162">
        <v>0</v>
      </c>
      <c r="AC431" s="162">
        <v>63.933540000000001</v>
      </c>
      <c r="AD431" s="162">
        <v>0</v>
      </c>
    </row>
    <row r="432" spans="1:30" ht="12" customHeight="1" x14ac:dyDescent="0.25">
      <c r="A432" s="128" t="s">
        <v>36</v>
      </c>
      <c r="B432" s="15" t="s">
        <v>37</v>
      </c>
      <c r="C432" s="15" t="s">
        <v>37</v>
      </c>
      <c r="D432" s="155" t="s">
        <v>38</v>
      </c>
      <c r="E432" s="156" t="s">
        <v>229</v>
      </c>
      <c r="F432" s="155" t="s">
        <v>38</v>
      </c>
      <c r="G432" s="155" t="s">
        <v>40</v>
      </c>
      <c r="H432" s="157">
        <v>21101</v>
      </c>
      <c r="I432" s="158" t="s">
        <v>46</v>
      </c>
      <c r="J432" s="17" t="str">
        <f>_xlfn.XLOOKUP(K432,XXI___INV_Catalogo_de_Articulo_!B:B,XXI___INV_Catalogo_de_Articulo_!A:A,"NO ENCONTRADO",FALSE)</f>
        <v>21100132-0006</v>
      </c>
      <c r="K432" s="151" t="s">
        <v>93</v>
      </c>
      <c r="L432" s="8" t="s">
        <v>16491</v>
      </c>
      <c r="M432" s="8" t="s">
        <v>16491</v>
      </c>
      <c r="N432" s="152" t="str">
        <f>_xlfn.XLOOKUP('2026 -1'!J289,XXI___INV_Catalogo_de_Articulo_!A:A,XXI___INV_Catalogo_de_Articulo_!C:C,"NO ENCONTRADO",FALSE)</f>
        <v>Pieza</v>
      </c>
      <c r="O432" s="6">
        <v>5</v>
      </c>
      <c r="P432" s="162">
        <v>18.900288</v>
      </c>
      <c r="Q432" s="154" t="s">
        <v>47</v>
      </c>
      <c r="R432" s="162">
        <f t="shared" si="9"/>
        <v>94.501440000000002</v>
      </c>
      <c r="S432" s="162">
        <v>0</v>
      </c>
      <c r="T432" s="162">
        <v>18.900288</v>
      </c>
      <c r="U432" s="162">
        <v>0</v>
      </c>
      <c r="V432" s="162">
        <v>0</v>
      </c>
      <c r="W432" s="162">
        <v>18.900288</v>
      </c>
      <c r="X432" s="162">
        <v>0</v>
      </c>
      <c r="Y432" s="162">
        <v>0</v>
      </c>
      <c r="Z432" s="162">
        <v>18.900288</v>
      </c>
      <c r="AA432" s="162">
        <v>0</v>
      </c>
      <c r="AB432" s="162">
        <v>0</v>
      </c>
      <c r="AC432" s="162">
        <v>37.800576</v>
      </c>
      <c r="AD432" s="162">
        <v>0</v>
      </c>
    </row>
    <row r="433" spans="1:30" ht="12" customHeight="1" x14ac:dyDescent="0.25">
      <c r="A433" s="128" t="s">
        <v>36</v>
      </c>
      <c r="B433" s="15" t="s">
        <v>37</v>
      </c>
      <c r="C433" s="15" t="s">
        <v>37</v>
      </c>
      <c r="D433" s="155" t="s">
        <v>38</v>
      </c>
      <c r="E433" s="156" t="s">
        <v>229</v>
      </c>
      <c r="F433" s="155" t="s">
        <v>38</v>
      </c>
      <c r="G433" s="155" t="s">
        <v>40</v>
      </c>
      <c r="H433" s="157">
        <v>21101</v>
      </c>
      <c r="I433" s="158" t="s">
        <v>46</v>
      </c>
      <c r="J433" s="17" t="str">
        <f>_xlfn.XLOOKUP(K433,XXI___INV_Catalogo_de_Articulo_!B:B,XXI___INV_Catalogo_de_Articulo_!A:A,"NO ENCONTRADO",FALSE)</f>
        <v>21101001-0384</v>
      </c>
      <c r="K433" s="151" t="s">
        <v>94</v>
      </c>
      <c r="L433" s="8" t="s">
        <v>16491</v>
      </c>
      <c r="M433" s="8" t="s">
        <v>16491</v>
      </c>
      <c r="N433" s="152" t="str">
        <f>_xlfn.XLOOKUP('2026 -1'!J290,XXI___INV_Catalogo_de_Articulo_!A:A,XXI___INV_Catalogo_de_Articulo_!C:C,"NO ENCONTRADO",FALSE)</f>
        <v>Pieza</v>
      </c>
      <c r="O433" s="6">
        <v>2</v>
      </c>
      <c r="P433" s="162">
        <v>23.10726</v>
      </c>
      <c r="Q433" s="154" t="s">
        <v>47</v>
      </c>
      <c r="R433" s="162">
        <f t="shared" si="9"/>
        <v>46.21452</v>
      </c>
      <c r="S433" s="162">
        <v>0</v>
      </c>
      <c r="T433" s="162">
        <v>23.10726</v>
      </c>
      <c r="U433" s="162">
        <v>0</v>
      </c>
      <c r="V433" s="162">
        <v>0</v>
      </c>
      <c r="W433" s="162">
        <v>0</v>
      </c>
      <c r="X433" s="162">
        <v>0</v>
      </c>
      <c r="Y433" s="162">
        <v>0</v>
      </c>
      <c r="Z433" s="162">
        <v>0</v>
      </c>
      <c r="AA433" s="162">
        <v>0</v>
      </c>
      <c r="AB433" s="162">
        <v>0</v>
      </c>
      <c r="AC433" s="162">
        <v>23.10726</v>
      </c>
      <c r="AD433" s="162">
        <v>0</v>
      </c>
    </row>
    <row r="434" spans="1:30" ht="12" customHeight="1" x14ac:dyDescent="0.25">
      <c r="A434" s="128" t="s">
        <v>36</v>
      </c>
      <c r="B434" s="15" t="s">
        <v>37</v>
      </c>
      <c r="C434" s="15" t="s">
        <v>37</v>
      </c>
      <c r="D434" s="155" t="s">
        <v>38</v>
      </c>
      <c r="E434" s="156" t="s">
        <v>229</v>
      </c>
      <c r="F434" s="155" t="s">
        <v>38</v>
      </c>
      <c r="G434" s="155" t="s">
        <v>40</v>
      </c>
      <c r="H434" s="157">
        <v>21101</v>
      </c>
      <c r="I434" s="158" t="s">
        <v>46</v>
      </c>
      <c r="J434" s="17" t="str">
        <f>_xlfn.XLOOKUP(K434,XXI___INV_Catalogo_de_Articulo_!B:B,XXI___INV_Catalogo_de_Articulo_!A:A,"NO ENCONTRADO",FALSE)</f>
        <v>21100132-0007</v>
      </c>
      <c r="K434" s="151" t="s">
        <v>16259</v>
      </c>
      <c r="L434" s="8" t="s">
        <v>16491</v>
      </c>
      <c r="M434" s="8" t="s">
        <v>16491</v>
      </c>
      <c r="N434" s="152" t="str">
        <f>_xlfn.XLOOKUP('2026 -1'!J291,XXI___INV_Catalogo_de_Articulo_!A:A,XXI___INV_Catalogo_de_Articulo_!C:C,"NO ENCONTRADO",FALSE)</f>
        <v>PAQUETE</v>
      </c>
      <c r="O434" s="6">
        <v>10</v>
      </c>
      <c r="P434" s="162">
        <v>17.905536000000001</v>
      </c>
      <c r="Q434" s="154" t="s">
        <v>47</v>
      </c>
      <c r="R434" s="162">
        <f t="shared" si="9"/>
        <v>179.05536000000001</v>
      </c>
      <c r="S434" s="162">
        <v>0</v>
      </c>
      <c r="T434" s="162">
        <v>35.811072000000003</v>
      </c>
      <c r="U434" s="162">
        <v>0</v>
      </c>
      <c r="V434" s="162">
        <v>0</v>
      </c>
      <c r="W434" s="162">
        <v>35.811072000000003</v>
      </c>
      <c r="X434" s="162">
        <v>0</v>
      </c>
      <c r="Y434" s="162">
        <v>0</v>
      </c>
      <c r="Z434" s="162">
        <v>35.811072000000003</v>
      </c>
      <c r="AA434" s="162">
        <v>0</v>
      </c>
      <c r="AB434" s="162">
        <v>0</v>
      </c>
      <c r="AC434" s="162">
        <v>71.622144000000006</v>
      </c>
      <c r="AD434" s="162">
        <v>0</v>
      </c>
    </row>
    <row r="435" spans="1:30" ht="12" customHeight="1" x14ac:dyDescent="0.25">
      <c r="A435" s="128" t="s">
        <v>36</v>
      </c>
      <c r="B435" s="15" t="s">
        <v>37</v>
      </c>
      <c r="C435" s="15" t="s">
        <v>37</v>
      </c>
      <c r="D435" s="155" t="s">
        <v>38</v>
      </c>
      <c r="E435" s="156" t="s">
        <v>229</v>
      </c>
      <c r="F435" s="155" t="s">
        <v>38</v>
      </c>
      <c r="G435" s="155" t="s">
        <v>40</v>
      </c>
      <c r="H435" s="157">
        <v>21101</v>
      </c>
      <c r="I435" s="158" t="s">
        <v>46</v>
      </c>
      <c r="J435" s="17" t="str">
        <f>_xlfn.XLOOKUP(K435,XXI___INV_Catalogo_de_Articulo_!B:B,XXI___INV_Catalogo_de_Articulo_!A:A,"NO ENCONTRADO",FALSE)</f>
        <v>21100068-0001</v>
      </c>
      <c r="K435" s="151" t="s">
        <v>1273</v>
      </c>
      <c r="L435" s="8" t="s">
        <v>16491</v>
      </c>
      <c r="M435" s="8" t="s">
        <v>16491</v>
      </c>
      <c r="N435" s="152" t="str">
        <f>_xlfn.XLOOKUP('2026 -1'!J292,XXI___INV_Catalogo_de_Articulo_!A:A,XXI___INV_Catalogo_de_Articulo_!C:C,"NO ENCONTRADO",FALSE)</f>
        <v>Pieza</v>
      </c>
      <c r="O435" s="6">
        <v>10</v>
      </c>
      <c r="P435" s="162">
        <v>559.548</v>
      </c>
      <c r="Q435" s="154" t="s">
        <v>47</v>
      </c>
      <c r="R435" s="162">
        <f t="shared" si="9"/>
        <v>5595.48</v>
      </c>
      <c r="S435" s="162">
        <v>0</v>
      </c>
      <c r="T435" s="162">
        <v>5595.48</v>
      </c>
      <c r="U435" s="162">
        <v>0</v>
      </c>
      <c r="V435" s="162">
        <v>0</v>
      </c>
      <c r="W435" s="162">
        <v>0</v>
      </c>
      <c r="X435" s="162">
        <v>0</v>
      </c>
      <c r="Y435" s="162">
        <v>0</v>
      </c>
      <c r="Z435" s="162">
        <v>0</v>
      </c>
      <c r="AA435" s="162">
        <v>0</v>
      </c>
      <c r="AB435" s="162">
        <v>0</v>
      </c>
      <c r="AC435" s="162">
        <v>0</v>
      </c>
      <c r="AD435" s="162">
        <v>0</v>
      </c>
    </row>
    <row r="436" spans="1:30" ht="12" customHeight="1" x14ac:dyDescent="0.25">
      <c r="A436" s="128" t="s">
        <v>36</v>
      </c>
      <c r="B436" s="15" t="s">
        <v>37</v>
      </c>
      <c r="C436" s="15" t="s">
        <v>37</v>
      </c>
      <c r="D436" s="155" t="s">
        <v>38</v>
      </c>
      <c r="E436" s="156" t="s">
        <v>229</v>
      </c>
      <c r="F436" s="155" t="s">
        <v>38</v>
      </c>
      <c r="G436" s="155" t="s">
        <v>40</v>
      </c>
      <c r="H436" s="157">
        <v>21401</v>
      </c>
      <c r="I436" s="158" t="s">
        <v>213</v>
      </c>
      <c r="J436" s="17" t="str">
        <f>_xlfn.XLOOKUP(K436,XXI___INV_Catalogo_de_Articulo_!B:B,XXI___INV_Catalogo_de_Articulo_!A:A,"NO ENCONTRADO",FALSE)</f>
        <v>21400008-0006</v>
      </c>
      <c r="K436" s="151" t="s">
        <v>95</v>
      </c>
      <c r="L436" s="8" t="s">
        <v>16491</v>
      </c>
      <c r="M436" s="8" t="s">
        <v>16491</v>
      </c>
      <c r="N436" s="152" t="str">
        <f>_xlfn.XLOOKUP('2026 -1'!J293,XXI___INV_Catalogo_de_Articulo_!A:A,XXI___INV_Catalogo_de_Articulo_!C:C,"NO ENCONTRADO",FALSE)</f>
        <v>Pieza</v>
      </c>
      <c r="O436" s="6">
        <v>76</v>
      </c>
      <c r="P436" s="162">
        <v>210.73199400000001</v>
      </c>
      <c r="Q436" s="154" t="s">
        <v>47</v>
      </c>
      <c r="R436" s="162">
        <f t="shared" si="9"/>
        <v>16015.631544000002</v>
      </c>
      <c r="S436" s="162">
        <v>0</v>
      </c>
      <c r="T436" s="162">
        <v>4003.9078860000004</v>
      </c>
      <c r="U436" s="162">
        <v>0</v>
      </c>
      <c r="V436" s="162">
        <v>0</v>
      </c>
      <c r="W436" s="162">
        <v>4003.9078860000004</v>
      </c>
      <c r="X436" s="162">
        <v>0</v>
      </c>
      <c r="Y436" s="162">
        <v>0</v>
      </c>
      <c r="Z436" s="162">
        <v>4003.9078860000004</v>
      </c>
      <c r="AA436" s="162">
        <v>0</v>
      </c>
      <c r="AB436" s="162">
        <v>0</v>
      </c>
      <c r="AC436" s="162">
        <v>4003.9078860000004</v>
      </c>
      <c r="AD436" s="162">
        <v>0</v>
      </c>
    </row>
    <row r="437" spans="1:30" ht="12" customHeight="1" x14ac:dyDescent="0.25">
      <c r="A437" s="128" t="s">
        <v>36</v>
      </c>
      <c r="B437" s="15" t="s">
        <v>37</v>
      </c>
      <c r="C437" s="15" t="s">
        <v>37</v>
      </c>
      <c r="D437" s="155" t="s">
        <v>38</v>
      </c>
      <c r="E437" s="156" t="s">
        <v>229</v>
      </c>
      <c r="F437" s="155" t="s">
        <v>38</v>
      </c>
      <c r="G437" s="155" t="s">
        <v>40</v>
      </c>
      <c r="H437" s="157">
        <v>21101</v>
      </c>
      <c r="I437" s="158" t="s">
        <v>46</v>
      </c>
      <c r="J437" s="17" t="str">
        <f>_xlfn.XLOOKUP(K437,XXI___INV_Catalogo_de_Articulo_!B:B,XXI___INV_Catalogo_de_Articulo_!A:A,"NO ENCONTRADO",FALSE)</f>
        <v>21101001-0295</v>
      </c>
      <c r="K437" s="151" t="s">
        <v>80</v>
      </c>
      <c r="L437" s="8" t="s">
        <v>16491</v>
      </c>
      <c r="M437" s="8" t="s">
        <v>16491</v>
      </c>
      <c r="N437" s="152" t="str">
        <f>_xlfn.XLOOKUP('2026 -1'!J437,XXI___INV_Catalogo_de_Articulo_!A:A,XXI___INV_Catalogo_de_Articulo_!C:C,"NO ENCONTRADO",FALSE)</f>
        <v>CAJA</v>
      </c>
      <c r="O437" s="6">
        <v>30</v>
      </c>
      <c r="P437" s="162">
        <v>52.939458000000002</v>
      </c>
      <c r="Q437" s="154" t="s">
        <v>47</v>
      </c>
      <c r="R437" s="162">
        <f t="shared" si="9"/>
        <v>1588.1837400000002</v>
      </c>
      <c r="S437" s="162">
        <v>0</v>
      </c>
      <c r="T437" s="162">
        <v>529.39458000000002</v>
      </c>
      <c r="U437" s="162">
        <v>0</v>
      </c>
      <c r="V437" s="162">
        <v>0</v>
      </c>
      <c r="W437" s="162">
        <v>529.39458000000002</v>
      </c>
      <c r="X437" s="162">
        <v>0</v>
      </c>
      <c r="Y437" s="162">
        <v>0</v>
      </c>
      <c r="Z437" s="162">
        <v>264.69729000000001</v>
      </c>
      <c r="AA437" s="162">
        <v>0</v>
      </c>
      <c r="AB437" s="162">
        <v>0</v>
      </c>
      <c r="AC437" s="162">
        <v>264.69729000000001</v>
      </c>
      <c r="AD437" s="162">
        <v>0</v>
      </c>
    </row>
    <row r="438" spans="1:30" ht="12" customHeight="1" x14ac:dyDescent="0.25">
      <c r="A438" s="128" t="s">
        <v>36</v>
      </c>
      <c r="B438" s="15" t="s">
        <v>37</v>
      </c>
      <c r="C438" s="15" t="s">
        <v>37</v>
      </c>
      <c r="D438" s="155" t="s">
        <v>38</v>
      </c>
      <c r="E438" s="156" t="s">
        <v>229</v>
      </c>
      <c r="F438" s="155" t="s">
        <v>38</v>
      </c>
      <c r="G438" s="155" t="s">
        <v>40</v>
      </c>
      <c r="H438" s="157">
        <v>21101</v>
      </c>
      <c r="I438" s="158" t="s">
        <v>46</v>
      </c>
      <c r="J438" s="17" t="str">
        <f>_xlfn.XLOOKUP(K438,XXI___INV_Catalogo_de_Articulo_!B:B,XXI___INV_Catalogo_de_Articulo_!A:A,"NO ENCONTRADO",FALSE)</f>
        <v>21101001-0295</v>
      </c>
      <c r="K438" s="151" t="s">
        <v>80</v>
      </c>
      <c r="L438" s="8" t="s">
        <v>16491</v>
      </c>
      <c r="M438" s="8" t="s">
        <v>16491</v>
      </c>
      <c r="N438" s="152" t="str">
        <f>_xlfn.XLOOKUP('2026 -1'!J438,XXI___INV_Catalogo_de_Articulo_!A:A,XXI___INV_Catalogo_de_Articulo_!C:C,"NO ENCONTRADO",FALSE)</f>
        <v>CAJA</v>
      </c>
      <c r="O438" s="6">
        <v>30</v>
      </c>
      <c r="P438" s="162">
        <v>11.418924000000001</v>
      </c>
      <c r="Q438" s="154" t="s">
        <v>47</v>
      </c>
      <c r="R438" s="162">
        <f t="shared" si="9"/>
        <v>342.56772000000007</v>
      </c>
      <c r="S438" s="162">
        <v>0</v>
      </c>
      <c r="T438" s="162">
        <v>114.18924000000001</v>
      </c>
      <c r="U438" s="162">
        <v>0</v>
      </c>
      <c r="V438" s="162">
        <v>0</v>
      </c>
      <c r="W438" s="162">
        <v>114.18924000000001</v>
      </c>
      <c r="X438" s="162">
        <v>0</v>
      </c>
      <c r="Y438" s="162">
        <v>0</v>
      </c>
      <c r="Z438" s="162">
        <v>57.094620000000006</v>
      </c>
      <c r="AA438" s="162">
        <v>0</v>
      </c>
      <c r="AB438" s="162">
        <v>0</v>
      </c>
      <c r="AC438" s="162">
        <v>57.094620000000006</v>
      </c>
      <c r="AD438" s="162">
        <v>0</v>
      </c>
    </row>
    <row r="439" spans="1:30" ht="12" customHeight="1" x14ac:dyDescent="0.25">
      <c r="A439" s="128" t="s">
        <v>36</v>
      </c>
      <c r="B439" s="15" t="s">
        <v>37</v>
      </c>
      <c r="C439" s="15" t="s">
        <v>37</v>
      </c>
      <c r="D439" s="155" t="s">
        <v>38</v>
      </c>
      <c r="E439" s="156" t="s">
        <v>229</v>
      </c>
      <c r="F439" s="155" t="s">
        <v>38</v>
      </c>
      <c r="G439" s="155" t="s">
        <v>40</v>
      </c>
      <c r="H439" s="157">
        <v>21101</v>
      </c>
      <c r="I439" s="158" t="s">
        <v>46</v>
      </c>
      <c r="J439" s="17" t="str">
        <f>_xlfn.XLOOKUP(K439,XXI___INV_Catalogo_de_Articulo_!B:B,XXI___INV_Catalogo_de_Articulo_!A:A,"NO ENCONTRADO",FALSE)</f>
        <v>21100087-0021</v>
      </c>
      <c r="K439" s="151" t="s">
        <v>205</v>
      </c>
      <c r="L439" s="8" t="s">
        <v>16491</v>
      </c>
      <c r="M439" s="8" t="s">
        <v>16491</v>
      </c>
      <c r="N439" s="152" t="str">
        <f>_xlfn.XLOOKUP('2026 -1'!J439,XXI___INV_Catalogo_de_Articulo_!A:A,XXI___INV_Catalogo_de_Articulo_!C:C,"NO ENCONTRADO",FALSE)</f>
        <v>PAQUETE</v>
      </c>
      <c r="O439" s="6">
        <v>10</v>
      </c>
      <c r="P439" s="162">
        <v>147.1404</v>
      </c>
      <c r="Q439" s="154" t="s">
        <v>47</v>
      </c>
      <c r="R439" s="162">
        <f t="shared" ref="R439:R495" si="10">SUM(S439:AD439)</f>
        <v>1471.404</v>
      </c>
      <c r="S439" s="162">
        <v>0</v>
      </c>
      <c r="T439" s="162">
        <v>1471.404</v>
      </c>
      <c r="U439" s="162">
        <v>0</v>
      </c>
      <c r="V439" s="162">
        <v>0</v>
      </c>
      <c r="W439" s="162">
        <v>0</v>
      </c>
      <c r="X439" s="162">
        <v>0</v>
      </c>
      <c r="Y439" s="162">
        <v>0</v>
      </c>
      <c r="Z439" s="162">
        <v>0</v>
      </c>
      <c r="AA439" s="162">
        <v>0</v>
      </c>
      <c r="AB439" s="162">
        <v>0</v>
      </c>
      <c r="AC439" s="162">
        <v>0</v>
      </c>
      <c r="AD439" s="162">
        <v>0</v>
      </c>
    </row>
    <row r="440" spans="1:30" ht="12" customHeight="1" x14ac:dyDescent="0.25">
      <c r="A440" s="128" t="s">
        <v>36</v>
      </c>
      <c r="B440" s="15" t="s">
        <v>37</v>
      </c>
      <c r="C440" s="15" t="s">
        <v>37</v>
      </c>
      <c r="D440" s="155" t="s">
        <v>38</v>
      </c>
      <c r="E440" s="156" t="s">
        <v>229</v>
      </c>
      <c r="F440" s="155" t="s">
        <v>38</v>
      </c>
      <c r="G440" s="155" t="s">
        <v>40</v>
      </c>
      <c r="H440" s="157">
        <v>21101</v>
      </c>
      <c r="I440" s="158" t="s">
        <v>46</v>
      </c>
      <c r="J440" s="17" t="str">
        <f>_xlfn.XLOOKUP(K440,XXI___INV_Catalogo_de_Articulo_!B:B,XXI___INV_Catalogo_de_Articulo_!A:A,"NO ENCONTRADO",FALSE)</f>
        <v>21100055-0002</v>
      </c>
      <c r="K440" s="151" t="s">
        <v>192</v>
      </c>
      <c r="L440" s="8" t="s">
        <v>16491</v>
      </c>
      <c r="M440" s="8" t="s">
        <v>16491</v>
      </c>
      <c r="N440" s="152" t="str">
        <f>_xlfn.XLOOKUP('2026 -1'!J297,XXI___INV_Catalogo_de_Articulo_!A:A,XXI___INV_Catalogo_de_Articulo_!C:C,"NO ENCONTRADO",FALSE)</f>
        <v>PAQUETE</v>
      </c>
      <c r="O440" s="6">
        <v>2</v>
      </c>
      <c r="P440" s="162">
        <v>50.141718000000004</v>
      </c>
      <c r="Q440" s="154" t="s">
        <v>47</v>
      </c>
      <c r="R440" s="162">
        <f t="shared" si="10"/>
        <v>100.28343600000001</v>
      </c>
      <c r="S440" s="162">
        <v>0</v>
      </c>
      <c r="T440" s="162">
        <v>100.28343600000001</v>
      </c>
      <c r="U440" s="162">
        <v>0</v>
      </c>
      <c r="V440" s="162">
        <v>0</v>
      </c>
      <c r="W440" s="162">
        <v>0</v>
      </c>
      <c r="X440" s="162">
        <v>0</v>
      </c>
      <c r="Y440" s="162">
        <v>0</v>
      </c>
      <c r="Z440" s="162">
        <v>0</v>
      </c>
      <c r="AA440" s="162">
        <v>0</v>
      </c>
      <c r="AB440" s="162">
        <v>0</v>
      </c>
      <c r="AC440" s="162">
        <v>0</v>
      </c>
      <c r="AD440" s="162">
        <v>0</v>
      </c>
    </row>
    <row r="441" spans="1:30" ht="12" customHeight="1" x14ac:dyDescent="0.25">
      <c r="A441" s="128" t="s">
        <v>36</v>
      </c>
      <c r="B441" s="15" t="s">
        <v>37</v>
      </c>
      <c r="C441" s="15" t="s">
        <v>37</v>
      </c>
      <c r="D441" s="155" t="s">
        <v>38</v>
      </c>
      <c r="E441" s="156" t="s">
        <v>229</v>
      </c>
      <c r="F441" s="155" t="s">
        <v>38</v>
      </c>
      <c r="G441" s="155" t="s">
        <v>40</v>
      </c>
      <c r="H441" s="157">
        <v>21601</v>
      </c>
      <c r="I441" s="158" t="s">
        <v>98</v>
      </c>
      <c r="J441" s="17" t="str">
        <f>_xlfn.XLOOKUP(K441,XXI___INV_Catalogo_de_Articulo_!B:B,XXI___INV_Catalogo_de_Articulo_!A:A,"NO ENCONTRADO",FALSE)</f>
        <v>21600010-0001</v>
      </c>
      <c r="K441" s="151" t="s">
        <v>97</v>
      </c>
      <c r="L441" s="8" t="s">
        <v>16491</v>
      </c>
      <c r="M441" s="8" t="s">
        <v>16491</v>
      </c>
      <c r="N441" s="152" t="str">
        <f>_xlfn.XLOOKUP('2026 -1'!J298,XXI___INV_Catalogo_de_Articulo_!A:A,XXI___INV_Catalogo_de_Articulo_!C:C,"NO ENCONTRADO",FALSE)</f>
        <v>Pieza</v>
      </c>
      <c r="O441" s="6">
        <v>14</v>
      </c>
      <c r="P441" s="162">
        <v>59.426070000000003</v>
      </c>
      <c r="Q441" s="154" t="s">
        <v>47</v>
      </c>
      <c r="R441" s="162">
        <f t="shared" si="10"/>
        <v>831.96498000000008</v>
      </c>
      <c r="S441" s="162">
        <v>0</v>
      </c>
      <c r="T441" s="162">
        <v>178.27821</v>
      </c>
      <c r="U441" s="162">
        <v>0</v>
      </c>
      <c r="V441" s="162">
        <v>0</v>
      </c>
      <c r="W441" s="162">
        <v>178.27821</v>
      </c>
      <c r="X441" s="162">
        <v>0</v>
      </c>
      <c r="Y441" s="162">
        <v>0</v>
      </c>
      <c r="Z441" s="162">
        <v>178.27821</v>
      </c>
      <c r="AA441" s="162">
        <v>0</v>
      </c>
      <c r="AB441" s="162">
        <v>0</v>
      </c>
      <c r="AC441" s="162">
        <v>297.13035000000002</v>
      </c>
      <c r="AD441" s="162">
        <v>0</v>
      </c>
    </row>
    <row r="442" spans="1:30" ht="12" customHeight="1" x14ac:dyDescent="0.25">
      <c r="A442" s="128" t="s">
        <v>36</v>
      </c>
      <c r="B442" s="15" t="s">
        <v>37</v>
      </c>
      <c r="C442" s="15" t="s">
        <v>37</v>
      </c>
      <c r="D442" s="155" t="s">
        <v>38</v>
      </c>
      <c r="E442" s="156" t="s">
        <v>229</v>
      </c>
      <c r="F442" s="155" t="s">
        <v>38</v>
      </c>
      <c r="G442" s="155" t="s">
        <v>40</v>
      </c>
      <c r="H442" s="157">
        <v>21101</v>
      </c>
      <c r="I442" s="158" t="s">
        <v>46</v>
      </c>
      <c r="J442" s="17" t="str">
        <f>_xlfn.XLOOKUP(K442,XXI___INV_Catalogo_de_Articulo_!B:B,XXI___INV_Catalogo_de_Articulo_!A:A,"NO ENCONTRADO",FALSE)</f>
        <v>21100033-0038</v>
      </c>
      <c r="K442" s="151" t="s">
        <v>230</v>
      </c>
      <c r="L442" s="8" t="s">
        <v>16491</v>
      </c>
      <c r="M442" s="8" t="s">
        <v>16491</v>
      </c>
      <c r="N442" s="152" t="str">
        <f>_xlfn.XLOOKUP('2026 -1'!J299,XXI___INV_Catalogo_de_Articulo_!A:A,XXI___INV_Catalogo_de_Articulo_!C:C,"NO ENCONTRADO",FALSE)</f>
        <v>CAJA</v>
      </c>
      <c r="O442" s="6">
        <v>12</v>
      </c>
      <c r="P442" s="162">
        <v>30.060162000000002</v>
      </c>
      <c r="Q442" s="154" t="s">
        <v>47</v>
      </c>
      <c r="R442" s="162">
        <f t="shared" si="10"/>
        <v>360.72194400000001</v>
      </c>
      <c r="S442" s="162">
        <v>0</v>
      </c>
      <c r="T442" s="162">
        <v>90.180486000000002</v>
      </c>
      <c r="U442" s="162">
        <v>0</v>
      </c>
      <c r="V442" s="162">
        <v>0</v>
      </c>
      <c r="W442" s="162">
        <v>90.180486000000002</v>
      </c>
      <c r="X442" s="162">
        <v>0</v>
      </c>
      <c r="Y442" s="162">
        <v>0</v>
      </c>
      <c r="Z442" s="162">
        <v>90.180486000000002</v>
      </c>
      <c r="AA442" s="162">
        <v>0</v>
      </c>
      <c r="AB442" s="162">
        <v>0</v>
      </c>
      <c r="AC442" s="162">
        <v>90.180486000000002</v>
      </c>
      <c r="AD442" s="162">
        <v>0</v>
      </c>
    </row>
    <row r="443" spans="1:30" ht="12" customHeight="1" x14ac:dyDescent="0.25">
      <c r="A443" s="128" t="s">
        <v>36</v>
      </c>
      <c r="B443" s="15" t="s">
        <v>37</v>
      </c>
      <c r="C443" s="15" t="s">
        <v>37</v>
      </c>
      <c r="D443" s="155" t="s">
        <v>38</v>
      </c>
      <c r="E443" s="156" t="s">
        <v>229</v>
      </c>
      <c r="F443" s="155" t="s">
        <v>38</v>
      </c>
      <c r="G443" s="155" t="s">
        <v>40</v>
      </c>
      <c r="H443" s="157">
        <v>21601</v>
      </c>
      <c r="I443" s="158" t="s">
        <v>98</v>
      </c>
      <c r="J443" s="17" t="str">
        <f>_xlfn.XLOOKUP(K443,XXI___INV_Catalogo_de_Articulo_!B:B,XXI___INV_Catalogo_de_Articulo_!A:A,"NO ENCONTRADO",FALSE)</f>
        <v>21600008-0003</v>
      </c>
      <c r="K443" s="151" t="s">
        <v>102</v>
      </c>
      <c r="L443" s="8" t="s">
        <v>16491</v>
      </c>
      <c r="M443" s="8" t="s">
        <v>16491</v>
      </c>
      <c r="N443" s="152" t="str">
        <f>_xlfn.XLOOKUP('2026 -1'!J300,XXI___INV_Catalogo_de_Articulo_!A:A,XXI___INV_Catalogo_de_Articulo_!C:C,"NO ENCONTRADO",FALSE)</f>
        <v>CAJA</v>
      </c>
      <c r="O443" s="6">
        <v>30</v>
      </c>
      <c r="P443" s="162">
        <v>66.327162000000001</v>
      </c>
      <c r="Q443" s="154" t="s">
        <v>47</v>
      </c>
      <c r="R443" s="162">
        <f t="shared" si="10"/>
        <v>1989.8148600000002</v>
      </c>
      <c r="S443" s="162">
        <v>0</v>
      </c>
      <c r="T443" s="162">
        <v>530.61729600000001</v>
      </c>
      <c r="U443" s="162">
        <v>0</v>
      </c>
      <c r="V443" s="162">
        <v>0</v>
      </c>
      <c r="W443" s="162">
        <v>530.61729600000001</v>
      </c>
      <c r="X443" s="162">
        <v>0</v>
      </c>
      <c r="Y443" s="162">
        <v>0</v>
      </c>
      <c r="Z443" s="162">
        <v>530.61729600000001</v>
      </c>
      <c r="AA443" s="162">
        <v>0</v>
      </c>
      <c r="AB443" s="162">
        <v>0</v>
      </c>
      <c r="AC443" s="162">
        <v>397.96297200000004</v>
      </c>
      <c r="AD443" s="162">
        <v>0</v>
      </c>
    </row>
    <row r="444" spans="1:30" ht="12" customHeight="1" x14ac:dyDescent="0.25">
      <c r="A444" s="128" t="s">
        <v>36</v>
      </c>
      <c r="B444" s="15" t="s">
        <v>37</v>
      </c>
      <c r="C444" s="15" t="s">
        <v>37</v>
      </c>
      <c r="D444" s="155" t="s">
        <v>38</v>
      </c>
      <c r="E444" s="156" t="s">
        <v>229</v>
      </c>
      <c r="F444" s="155" t="s">
        <v>38</v>
      </c>
      <c r="G444" s="155" t="s">
        <v>40</v>
      </c>
      <c r="H444" s="157">
        <v>21601</v>
      </c>
      <c r="I444" s="158" t="s">
        <v>98</v>
      </c>
      <c r="J444" s="17" t="str">
        <f>_xlfn.XLOOKUP(K444,XXI___INV_Catalogo_de_Articulo_!B:B,XXI___INV_Catalogo_de_Articulo_!A:A,"NO ENCONTRADO",FALSE)</f>
        <v>21600008-0003</v>
      </c>
      <c r="K444" s="151" t="s">
        <v>102</v>
      </c>
      <c r="L444" s="8" t="s">
        <v>16491</v>
      </c>
      <c r="M444" s="8" t="s">
        <v>16491</v>
      </c>
      <c r="N444" s="152" t="str">
        <f>_xlfn.XLOOKUP('2026 -1'!J301,XXI___INV_Catalogo_de_Articulo_!A:A,XXI___INV_Catalogo_de_Articulo_!C:C,"NO ENCONTRADO",FALSE)</f>
        <v>Pieza</v>
      </c>
      <c r="O444" s="6">
        <v>30</v>
      </c>
      <c r="P444" s="162">
        <v>42.370218000000001</v>
      </c>
      <c r="Q444" s="154" t="s">
        <v>47</v>
      </c>
      <c r="R444" s="162">
        <f t="shared" si="10"/>
        <v>1271.1065400000002</v>
      </c>
      <c r="S444" s="162">
        <v>0</v>
      </c>
      <c r="T444" s="162">
        <v>338.96174400000001</v>
      </c>
      <c r="U444" s="162">
        <v>0</v>
      </c>
      <c r="V444" s="162">
        <v>0</v>
      </c>
      <c r="W444" s="162">
        <v>338.96174400000001</v>
      </c>
      <c r="X444" s="162">
        <v>0</v>
      </c>
      <c r="Y444" s="162">
        <v>0</v>
      </c>
      <c r="Z444" s="162">
        <v>338.96174400000001</v>
      </c>
      <c r="AA444" s="162">
        <v>0</v>
      </c>
      <c r="AB444" s="162">
        <v>0</v>
      </c>
      <c r="AC444" s="162">
        <v>254.22130800000002</v>
      </c>
      <c r="AD444" s="162">
        <v>0</v>
      </c>
    </row>
    <row r="445" spans="1:30" ht="12" customHeight="1" x14ac:dyDescent="0.25">
      <c r="A445" s="128" t="s">
        <v>36</v>
      </c>
      <c r="B445" s="15" t="s">
        <v>37</v>
      </c>
      <c r="C445" s="15" t="s">
        <v>37</v>
      </c>
      <c r="D445" s="155" t="s">
        <v>38</v>
      </c>
      <c r="E445" s="156" t="s">
        <v>229</v>
      </c>
      <c r="F445" s="155" t="s">
        <v>38</v>
      </c>
      <c r="G445" s="155" t="s">
        <v>40</v>
      </c>
      <c r="H445" s="157">
        <v>21601</v>
      </c>
      <c r="I445" s="158" t="s">
        <v>98</v>
      </c>
      <c r="J445" s="17" t="str">
        <f>_xlfn.XLOOKUP(K445,XXI___INV_Catalogo_de_Articulo_!B:B,XXI___INV_Catalogo_de_Articulo_!A:A,"NO ENCONTRADO",FALSE)</f>
        <v>21600002-0001</v>
      </c>
      <c r="K445" s="151" t="s">
        <v>16401</v>
      </c>
      <c r="L445" s="8" t="s">
        <v>16491</v>
      </c>
      <c r="M445" s="8" t="s">
        <v>16491</v>
      </c>
      <c r="N445" s="152" t="str">
        <f>_xlfn.XLOOKUP('2026 -1'!J302,XXI___INV_Catalogo_de_Articulo_!A:A,XXI___INV_Catalogo_de_Articulo_!C:C,"NO ENCONTRADO",FALSE)</f>
        <v>CAJA</v>
      </c>
      <c r="O445" s="6">
        <v>2</v>
      </c>
      <c r="P445" s="162">
        <v>44.328636000000003</v>
      </c>
      <c r="Q445" s="154" t="s">
        <v>47</v>
      </c>
      <c r="R445" s="162">
        <f t="shared" si="10"/>
        <v>88.657272000000006</v>
      </c>
      <c r="S445" s="162">
        <v>0</v>
      </c>
      <c r="T445" s="162">
        <v>88.657272000000006</v>
      </c>
      <c r="U445" s="162">
        <v>0</v>
      </c>
      <c r="V445" s="162">
        <v>0</v>
      </c>
      <c r="W445" s="162">
        <v>0</v>
      </c>
      <c r="X445" s="162">
        <v>0</v>
      </c>
      <c r="Y445" s="162">
        <v>0</v>
      </c>
      <c r="Z445" s="162">
        <v>0</v>
      </c>
      <c r="AA445" s="162">
        <v>0</v>
      </c>
      <c r="AB445" s="162">
        <v>0</v>
      </c>
      <c r="AC445" s="162">
        <v>0</v>
      </c>
      <c r="AD445" s="162">
        <v>0</v>
      </c>
    </row>
    <row r="446" spans="1:30" ht="12" customHeight="1" x14ac:dyDescent="0.25">
      <c r="A446" s="128" t="s">
        <v>36</v>
      </c>
      <c r="B446" s="15" t="s">
        <v>37</v>
      </c>
      <c r="C446" s="15" t="s">
        <v>37</v>
      </c>
      <c r="D446" s="155" t="s">
        <v>38</v>
      </c>
      <c r="E446" s="156" t="s">
        <v>229</v>
      </c>
      <c r="F446" s="155" t="s">
        <v>38</v>
      </c>
      <c r="G446" s="155" t="s">
        <v>40</v>
      </c>
      <c r="H446" s="157">
        <v>21601</v>
      </c>
      <c r="I446" s="158" t="s">
        <v>98</v>
      </c>
      <c r="J446" s="17" t="str">
        <f>_xlfn.XLOOKUP(K446,XXI___INV_Catalogo_de_Articulo_!B:B,XXI___INV_Catalogo_de_Articulo_!A:A,"NO ENCONTRADO",FALSE)</f>
        <v>21600006-0016</v>
      </c>
      <c r="K446" s="151" t="s">
        <v>103</v>
      </c>
      <c r="L446" s="8" t="s">
        <v>16491</v>
      </c>
      <c r="M446" s="8" t="s">
        <v>16491</v>
      </c>
      <c r="N446" s="152" t="str">
        <f>_xlfn.XLOOKUP('2026 -1'!J303,XXI___INV_Catalogo_de_Articulo_!A:A,XXI___INV_Catalogo_de_Articulo_!C:C,"NO ENCONTRADO",FALSE)</f>
        <v>Pieza</v>
      </c>
      <c r="O446" s="6">
        <v>6</v>
      </c>
      <c r="P446" s="162">
        <v>22.661694000000001</v>
      </c>
      <c r="Q446" s="154" t="s">
        <v>47</v>
      </c>
      <c r="R446" s="162">
        <f t="shared" si="10"/>
        <v>135.97016400000001</v>
      </c>
      <c r="S446" s="162">
        <v>0</v>
      </c>
      <c r="T446" s="162">
        <v>45.323388000000001</v>
      </c>
      <c r="U446" s="162">
        <v>0</v>
      </c>
      <c r="V446" s="162">
        <v>0</v>
      </c>
      <c r="W446" s="162">
        <v>22.661694000000001</v>
      </c>
      <c r="X446" s="162">
        <v>0</v>
      </c>
      <c r="Y446" s="162">
        <v>0</v>
      </c>
      <c r="Z446" s="162">
        <v>22.661694000000001</v>
      </c>
      <c r="AA446" s="162">
        <v>0</v>
      </c>
      <c r="AB446" s="162">
        <v>0</v>
      </c>
      <c r="AC446" s="162">
        <v>45.323388000000001</v>
      </c>
      <c r="AD446" s="162">
        <v>0</v>
      </c>
    </row>
    <row r="447" spans="1:30" ht="12" customHeight="1" x14ac:dyDescent="0.25">
      <c r="A447" s="128" t="s">
        <v>36</v>
      </c>
      <c r="B447" s="15" t="s">
        <v>37</v>
      </c>
      <c r="C447" s="15" t="s">
        <v>37</v>
      </c>
      <c r="D447" s="155" t="s">
        <v>38</v>
      </c>
      <c r="E447" s="156" t="s">
        <v>229</v>
      </c>
      <c r="F447" s="155" t="s">
        <v>38</v>
      </c>
      <c r="G447" s="155" t="s">
        <v>40</v>
      </c>
      <c r="H447" s="157">
        <v>21601</v>
      </c>
      <c r="I447" s="158" t="s">
        <v>98</v>
      </c>
      <c r="J447" s="17" t="str">
        <f>_xlfn.XLOOKUP(K447,XXI___INV_Catalogo_de_Articulo_!B:B,XXI___INV_Catalogo_de_Articulo_!A:A,"NO ENCONTRADO",FALSE)</f>
        <v>21600006-0014</v>
      </c>
      <c r="K447" s="151" t="s">
        <v>104</v>
      </c>
      <c r="L447" s="8" t="s">
        <v>16491</v>
      </c>
      <c r="M447" s="8" t="s">
        <v>16491</v>
      </c>
      <c r="N447" s="152" t="str">
        <f>_xlfn.XLOOKUP('2026 -1'!J304,XXI___INV_Catalogo_de_Articulo_!A:A,XXI___INV_Catalogo_de_Articulo_!C:C,"NO ENCONTRADO",FALSE)</f>
        <v>Pieza</v>
      </c>
      <c r="O447" s="6">
        <v>6</v>
      </c>
      <c r="P447" s="162">
        <v>539.14522199999999</v>
      </c>
      <c r="Q447" s="154" t="s">
        <v>47</v>
      </c>
      <c r="R447" s="162">
        <f t="shared" si="10"/>
        <v>3234.8713319999997</v>
      </c>
      <c r="S447" s="162">
        <v>0</v>
      </c>
      <c r="T447" s="162">
        <v>1078.290444</v>
      </c>
      <c r="U447" s="162">
        <v>0</v>
      </c>
      <c r="V447" s="162">
        <v>0</v>
      </c>
      <c r="W447" s="162">
        <v>539.14522199999999</v>
      </c>
      <c r="X447" s="162">
        <v>0</v>
      </c>
      <c r="Y447" s="162">
        <v>0</v>
      </c>
      <c r="Z447" s="162">
        <v>1078.290444</v>
      </c>
      <c r="AA447" s="162">
        <v>0</v>
      </c>
      <c r="AB447" s="162">
        <v>0</v>
      </c>
      <c r="AC447" s="162">
        <v>539.14522199999999</v>
      </c>
      <c r="AD447" s="162">
        <v>0</v>
      </c>
    </row>
    <row r="448" spans="1:30" ht="12" customHeight="1" x14ac:dyDescent="0.25">
      <c r="A448" s="128" t="s">
        <v>36</v>
      </c>
      <c r="B448" s="15" t="s">
        <v>37</v>
      </c>
      <c r="C448" s="15" t="s">
        <v>37</v>
      </c>
      <c r="D448" s="155" t="s">
        <v>38</v>
      </c>
      <c r="E448" s="156" t="s">
        <v>229</v>
      </c>
      <c r="F448" s="155" t="s">
        <v>38</v>
      </c>
      <c r="G448" s="155" t="s">
        <v>40</v>
      </c>
      <c r="H448" s="157">
        <v>21601</v>
      </c>
      <c r="I448" s="158" t="s">
        <v>98</v>
      </c>
      <c r="J448" s="17" t="str">
        <f>_xlfn.XLOOKUP(K448,XXI___INV_Catalogo_de_Articulo_!B:B,XXI___INV_Catalogo_de_Articulo_!A:A,"NO ENCONTRADO",FALSE)</f>
        <v>21601001-0002</v>
      </c>
      <c r="K448" s="151" t="s">
        <v>106</v>
      </c>
      <c r="L448" s="8" t="s">
        <v>16491</v>
      </c>
      <c r="M448" s="8" t="s">
        <v>16491</v>
      </c>
      <c r="N448" s="152" t="str">
        <f>_xlfn.XLOOKUP('2026 -1'!J305,XXI___INV_Catalogo_de_Articulo_!A:A,XXI___INV_Catalogo_de_Articulo_!C:C,"NO ENCONTRADO",FALSE)</f>
        <v>Pieza</v>
      </c>
      <c r="O448" s="6">
        <v>12</v>
      </c>
      <c r="P448" s="162">
        <v>57.405479999999997</v>
      </c>
      <c r="Q448" s="154" t="s">
        <v>47</v>
      </c>
      <c r="R448" s="162">
        <f t="shared" si="10"/>
        <v>688.86575999999991</v>
      </c>
      <c r="S448" s="162">
        <v>0</v>
      </c>
      <c r="T448" s="162">
        <v>172.21643999999998</v>
      </c>
      <c r="U448" s="162">
        <v>0</v>
      </c>
      <c r="V448" s="162">
        <v>0</v>
      </c>
      <c r="W448" s="162">
        <v>172.21643999999998</v>
      </c>
      <c r="X448" s="162">
        <v>0</v>
      </c>
      <c r="Y448" s="162">
        <v>0</v>
      </c>
      <c r="Z448" s="162">
        <v>172.21643999999998</v>
      </c>
      <c r="AA448" s="162">
        <v>0</v>
      </c>
      <c r="AB448" s="162">
        <v>0</v>
      </c>
      <c r="AC448" s="162">
        <v>172.21643999999998</v>
      </c>
      <c r="AD448" s="162">
        <v>0</v>
      </c>
    </row>
    <row r="449" spans="1:30" ht="12" customHeight="1" x14ac:dyDescent="0.25">
      <c r="A449" s="128" t="s">
        <v>36</v>
      </c>
      <c r="B449" s="15" t="s">
        <v>37</v>
      </c>
      <c r="C449" s="15" t="s">
        <v>37</v>
      </c>
      <c r="D449" s="155" t="s">
        <v>38</v>
      </c>
      <c r="E449" s="156" t="s">
        <v>229</v>
      </c>
      <c r="F449" s="155" t="s">
        <v>38</v>
      </c>
      <c r="G449" s="155" t="s">
        <v>40</v>
      </c>
      <c r="H449" s="157">
        <v>21601</v>
      </c>
      <c r="I449" s="158" t="s">
        <v>98</v>
      </c>
      <c r="J449" s="17" t="str">
        <f>_xlfn.XLOOKUP(K449,XXI___INV_Catalogo_de_Articulo_!B:B,XXI___INV_Catalogo_de_Articulo_!A:A,"NO ENCONTRADO",FALSE)</f>
        <v>21600007-0003</v>
      </c>
      <c r="K449" s="151" t="s">
        <v>16402</v>
      </c>
      <c r="L449" s="8" t="s">
        <v>16491</v>
      </c>
      <c r="M449" s="8" t="s">
        <v>16491</v>
      </c>
      <c r="N449" s="152" t="str">
        <f>_xlfn.XLOOKUP('2026 -1'!J449,XXI___INV_Catalogo_de_Articulo_!A:A,XXI___INV_Catalogo_de_Articulo_!C:C,"NO ENCONTRADO",FALSE)</f>
        <v>Pieza</v>
      </c>
      <c r="O449" s="6">
        <v>12</v>
      </c>
      <c r="P449" s="162">
        <v>223.09386000000001</v>
      </c>
      <c r="Q449" s="154" t="s">
        <v>47</v>
      </c>
      <c r="R449" s="162">
        <f t="shared" si="10"/>
        <v>2677.1263200000003</v>
      </c>
      <c r="S449" s="162">
        <v>0</v>
      </c>
      <c r="T449" s="162">
        <v>669.28158000000008</v>
      </c>
      <c r="U449" s="162">
        <v>0</v>
      </c>
      <c r="V449" s="162">
        <v>0</v>
      </c>
      <c r="W449" s="162">
        <v>669.28158000000008</v>
      </c>
      <c r="X449" s="162">
        <v>0</v>
      </c>
      <c r="Y449" s="162">
        <v>0</v>
      </c>
      <c r="Z449" s="162">
        <v>669.28158000000008</v>
      </c>
      <c r="AA449" s="162">
        <v>0</v>
      </c>
      <c r="AB449" s="162">
        <v>0</v>
      </c>
      <c r="AC449" s="162">
        <v>669.28158000000008</v>
      </c>
      <c r="AD449" s="162">
        <v>0</v>
      </c>
    </row>
    <row r="450" spans="1:30" ht="12" customHeight="1" x14ac:dyDescent="0.25">
      <c r="A450" s="128" t="s">
        <v>36</v>
      </c>
      <c r="B450" s="15" t="s">
        <v>37</v>
      </c>
      <c r="C450" s="15" t="s">
        <v>37</v>
      </c>
      <c r="D450" s="155" t="s">
        <v>38</v>
      </c>
      <c r="E450" s="156" t="s">
        <v>229</v>
      </c>
      <c r="F450" s="155" t="s">
        <v>38</v>
      </c>
      <c r="G450" s="155" t="s">
        <v>40</v>
      </c>
      <c r="H450" s="157">
        <v>21601</v>
      </c>
      <c r="I450" s="158" t="s">
        <v>98</v>
      </c>
      <c r="J450" s="17" t="str">
        <f>_xlfn.XLOOKUP(K450,XXI___INV_Catalogo_de_Articulo_!B:B,XXI___INV_Catalogo_de_Articulo_!A:A,"NO ENCONTRADO",FALSE)</f>
        <v>21600014-0001</v>
      </c>
      <c r="K450" s="151" t="s">
        <v>109</v>
      </c>
      <c r="L450" s="8" t="s">
        <v>16491</v>
      </c>
      <c r="M450" s="8" t="s">
        <v>16491</v>
      </c>
      <c r="N450" s="152" t="str">
        <f>_xlfn.XLOOKUP('2026 -1'!J307,XXI___INV_Catalogo_de_Articulo_!A:A,XXI___INV_Catalogo_de_Articulo_!C:C,"NO ENCONTRADO",FALSE)</f>
        <v>PAQUETE</v>
      </c>
      <c r="O450" s="6">
        <v>9</v>
      </c>
      <c r="P450" s="162">
        <v>5.5954800000000002</v>
      </c>
      <c r="Q450" s="154" t="s">
        <v>47</v>
      </c>
      <c r="R450" s="162">
        <f t="shared" si="10"/>
        <v>50.359319999999997</v>
      </c>
      <c r="S450" s="162">
        <v>0</v>
      </c>
      <c r="T450" s="162">
        <v>11.19096</v>
      </c>
      <c r="U450" s="162">
        <v>0</v>
      </c>
      <c r="V450" s="162">
        <v>0</v>
      </c>
      <c r="W450" s="162">
        <v>11.19096</v>
      </c>
      <c r="X450" s="162">
        <v>0</v>
      </c>
      <c r="Y450" s="162">
        <v>0</v>
      </c>
      <c r="Z450" s="162">
        <v>11.19096</v>
      </c>
      <c r="AA450" s="162">
        <v>0</v>
      </c>
      <c r="AB450" s="162">
        <v>0</v>
      </c>
      <c r="AC450" s="162">
        <v>16.786439999999999</v>
      </c>
      <c r="AD450" s="162">
        <v>0</v>
      </c>
    </row>
    <row r="451" spans="1:30" ht="12" customHeight="1" x14ac:dyDescent="0.25">
      <c r="A451" s="128" t="s">
        <v>36</v>
      </c>
      <c r="B451" s="15" t="s">
        <v>37</v>
      </c>
      <c r="C451" s="15" t="s">
        <v>37</v>
      </c>
      <c r="D451" s="155" t="s">
        <v>38</v>
      </c>
      <c r="E451" s="156" t="s">
        <v>229</v>
      </c>
      <c r="F451" s="155" t="s">
        <v>38</v>
      </c>
      <c r="G451" s="155" t="s">
        <v>40</v>
      </c>
      <c r="H451" s="157">
        <v>21401</v>
      </c>
      <c r="I451" s="158" t="s">
        <v>217</v>
      </c>
      <c r="J451" s="17" t="str">
        <f>_xlfn.XLOOKUP(K451,XXI___INV_Catalogo_de_Articulo_!B:B,XXI___INV_Catalogo_de_Articulo_!A:A,"NO ENCONTRADO",FALSE)</f>
        <v>21400008-0002</v>
      </c>
      <c r="K451" s="151" t="s">
        <v>216</v>
      </c>
      <c r="L451" s="8" t="s">
        <v>16491</v>
      </c>
      <c r="M451" s="8" t="s">
        <v>16491</v>
      </c>
      <c r="N451" s="152" t="str">
        <f>_xlfn.XLOOKUP('2026 -1'!J308,XXI___INV_Catalogo_de_Articulo_!A:A,XXI___INV_Catalogo_de_Articulo_!C:C,"NO ENCONTRADO",FALSE)</f>
        <v>PAQUETE</v>
      </c>
      <c r="O451" s="6">
        <v>20</v>
      </c>
      <c r="P451" s="162">
        <v>98.439000000000007</v>
      </c>
      <c r="Q451" s="154" t="s">
        <v>47</v>
      </c>
      <c r="R451" s="162">
        <f t="shared" si="10"/>
        <v>1968.7800000000002</v>
      </c>
      <c r="S451" s="162">
        <v>0</v>
      </c>
      <c r="T451" s="162">
        <v>492.19500000000005</v>
      </c>
      <c r="U451" s="162">
        <v>0</v>
      </c>
      <c r="V451" s="162">
        <v>0</v>
      </c>
      <c r="W451" s="162">
        <v>492.19500000000005</v>
      </c>
      <c r="X451" s="162">
        <v>0</v>
      </c>
      <c r="Y451" s="162">
        <v>0</v>
      </c>
      <c r="Z451" s="162">
        <v>492.19500000000005</v>
      </c>
      <c r="AA451" s="162">
        <v>0</v>
      </c>
      <c r="AB451" s="162">
        <v>0</v>
      </c>
      <c r="AC451" s="162">
        <v>492.19500000000005</v>
      </c>
      <c r="AD451" s="162">
        <v>0</v>
      </c>
    </row>
    <row r="452" spans="1:30" ht="12" customHeight="1" x14ac:dyDescent="0.25">
      <c r="A452" s="128" t="s">
        <v>36</v>
      </c>
      <c r="B452" s="15" t="s">
        <v>37</v>
      </c>
      <c r="C452" s="15" t="s">
        <v>37</v>
      </c>
      <c r="D452" s="155" t="s">
        <v>38</v>
      </c>
      <c r="E452" s="156" t="s">
        <v>229</v>
      </c>
      <c r="F452" s="155" t="s">
        <v>38</v>
      </c>
      <c r="G452" s="155" t="s">
        <v>40</v>
      </c>
      <c r="H452" s="157">
        <v>21601</v>
      </c>
      <c r="I452" s="158" t="s">
        <v>98</v>
      </c>
      <c r="J452" s="17" t="str">
        <f>_xlfn.XLOOKUP(K452,XXI___INV_Catalogo_de_Articulo_!B:B,XXI___INV_Catalogo_de_Articulo_!A:A,"NO ENCONTRADO",FALSE)</f>
        <v>21601001-0035</v>
      </c>
      <c r="K452" s="151" t="s">
        <v>111</v>
      </c>
      <c r="L452" s="8" t="s">
        <v>16491</v>
      </c>
      <c r="M452" s="8" t="s">
        <v>16491</v>
      </c>
      <c r="N452" s="152" t="str">
        <f>_xlfn.XLOOKUP('2026 -1'!J309,XXI___INV_Catalogo_de_Articulo_!A:A,XXI___INV_Catalogo_de_Articulo_!C:C,"NO ENCONTRADO",FALSE)</f>
        <v>Pieza</v>
      </c>
      <c r="O452" s="6">
        <v>8</v>
      </c>
      <c r="P452" s="162">
        <v>16.361598000000001</v>
      </c>
      <c r="Q452" s="154" t="s">
        <v>47</v>
      </c>
      <c r="R452" s="162">
        <f t="shared" si="10"/>
        <v>130.89278400000001</v>
      </c>
      <c r="S452" s="162">
        <v>0</v>
      </c>
      <c r="T452" s="162">
        <v>32.723196000000002</v>
      </c>
      <c r="U452" s="162">
        <v>0</v>
      </c>
      <c r="V452" s="162">
        <v>0</v>
      </c>
      <c r="W452" s="162">
        <v>32.723196000000002</v>
      </c>
      <c r="X452" s="162">
        <v>0</v>
      </c>
      <c r="Y452" s="162">
        <v>0</v>
      </c>
      <c r="Z452" s="162">
        <v>32.723196000000002</v>
      </c>
      <c r="AA452" s="162">
        <v>0</v>
      </c>
      <c r="AB452" s="162">
        <v>0</v>
      </c>
      <c r="AC452" s="162">
        <v>32.723196000000002</v>
      </c>
      <c r="AD452" s="162">
        <v>0</v>
      </c>
    </row>
    <row r="453" spans="1:30" ht="12" customHeight="1" x14ac:dyDescent="0.25">
      <c r="A453" s="128" t="s">
        <v>36</v>
      </c>
      <c r="B453" s="15" t="s">
        <v>37</v>
      </c>
      <c r="C453" s="15" t="s">
        <v>37</v>
      </c>
      <c r="D453" s="155" t="s">
        <v>38</v>
      </c>
      <c r="E453" s="156" t="s">
        <v>229</v>
      </c>
      <c r="F453" s="155" t="s">
        <v>38</v>
      </c>
      <c r="G453" s="155" t="s">
        <v>40</v>
      </c>
      <c r="H453" s="157">
        <v>21601</v>
      </c>
      <c r="I453" s="158" t="s">
        <v>98</v>
      </c>
      <c r="J453" s="17" t="str">
        <f>_xlfn.XLOOKUP(K453,XXI___INV_Catalogo_de_Articulo_!B:B,XXI___INV_Catalogo_de_Articulo_!A:A,"NO ENCONTRADO",FALSE)</f>
        <v>21600018-0005</v>
      </c>
      <c r="K453" s="151" t="s">
        <v>112</v>
      </c>
      <c r="L453" s="8" t="s">
        <v>16491</v>
      </c>
      <c r="M453" s="8" t="s">
        <v>16491</v>
      </c>
      <c r="N453" s="152" t="str">
        <f>_xlfn.XLOOKUP('2026 -1'!J310,XXI___INV_Catalogo_de_Articulo_!A:A,XXI___INV_Catalogo_de_Articulo_!C:C,"NO ENCONTRADO",FALSE)</f>
        <v>PAQUETE</v>
      </c>
      <c r="O453" s="6">
        <v>2</v>
      </c>
      <c r="P453" s="162">
        <v>17.397797999999998</v>
      </c>
      <c r="Q453" s="154" t="s">
        <v>47</v>
      </c>
      <c r="R453" s="162">
        <f t="shared" si="10"/>
        <v>34.795595999999996</v>
      </c>
      <c r="S453" s="162">
        <v>0</v>
      </c>
      <c r="T453" s="162">
        <v>17.397797999999998</v>
      </c>
      <c r="U453" s="162">
        <v>0</v>
      </c>
      <c r="V453" s="162">
        <v>0</v>
      </c>
      <c r="W453" s="162">
        <v>0</v>
      </c>
      <c r="X453" s="162">
        <v>0</v>
      </c>
      <c r="Y453" s="162">
        <v>0</v>
      </c>
      <c r="Z453" s="162">
        <v>0</v>
      </c>
      <c r="AA453" s="162">
        <v>0</v>
      </c>
      <c r="AB453" s="162">
        <v>0</v>
      </c>
      <c r="AC453" s="162">
        <v>17.397797999999998</v>
      </c>
      <c r="AD453" s="162">
        <v>0</v>
      </c>
    </row>
    <row r="454" spans="1:30" ht="12" customHeight="1" x14ac:dyDescent="0.25">
      <c r="A454" s="128" t="s">
        <v>36</v>
      </c>
      <c r="B454" s="15" t="s">
        <v>37</v>
      </c>
      <c r="C454" s="15" t="s">
        <v>37</v>
      </c>
      <c r="D454" s="155" t="s">
        <v>38</v>
      </c>
      <c r="E454" s="156" t="s">
        <v>229</v>
      </c>
      <c r="F454" s="155" t="s">
        <v>38</v>
      </c>
      <c r="G454" s="155" t="s">
        <v>40</v>
      </c>
      <c r="H454" s="157">
        <v>21601</v>
      </c>
      <c r="I454" s="158" t="s">
        <v>98</v>
      </c>
      <c r="J454" s="17" t="str">
        <f>_xlfn.XLOOKUP(K454,XXI___INV_Catalogo_de_Articulo_!B:B,XXI___INV_Catalogo_de_Articulo_!A:A,"NO ENCONTRADO",FALSE)</f>
        <v>21600022-0012</v>
      </c>
      <c r="K454" s="151" t="s">
        <v>16414</v>
      </c>
      <c r="L454" s="8" t="s">
        <v>16491</v>
      </c>
      <c r="M454" s="8" t="s">
        <v>16491</v>
      </c>
      <c r="N454" s="152" t="str">
        <f>_xlfn.XLOOKUP('2026 -1'!J311,XXI___INV_Catalogo_de_Articulo_!A:A,XXI___INV_Catalogo_de_Articulo_!C:C,"NO ENCONTRADO",FALSE)</f>
        <v>Pieza</v>
      </c>
      <c r="O454" s="6">
        <v>12</v>
      </c>
      <c r="P454" s="162">
        <v>95.682708000000005</v>
      </c>
      <c r="Q454" s="154" t="s">
        <v>47</v>
      </c>
      <c r="R454" s="162">
        <f t="shared" si="10"/>
        <v>1148.1924960000001</v>
      </c>
      <c r="S454" s="162">
        <v>0</v>
      </c>
      <c r="T454" s="162">
        <v>287.04812400000003</v>
      </c>
      <c r="U454" s="162">
        <v>0</v>
      </c>
      <c r="V454" s="162">
        <v>0</v>
      </c>
      <c r="W454" s="162">
        <v>287.04812400000003</v>
      </c>
      <c r="X454" s="162">
        <v>0</v>
      </c>
      <c r="Y454" s="162">
        <v>0</v>
      </c>
      <c r="Z454" s="162">
        <v>287.04812400000003</v>
      </c>
      <c r="AA454" s="162">
        <v>0</v>
      </c>
      <c r="AB454" s="162">
        <v>0</v>
      </c>
      <c r="AC454" s="162">
        <v>287.04812400000003</v>
      </c>
      <c r="AD454" s="162">
        <v>0</v>
      </c>
    </row>
    <row r="455" spans="1:30" ht="12" customHeight="1" x14ac:dyDescent="0.25">
      <c r="A455" s="128" t="s">
        <v>36</v>
      </c>
      <c r="B455" s="15" t="s">
        <v>37</v>
      </c>
      <c r="C455" s="15" t="s">
        <v>37</v>
      </c>
      <c r="D455" s="155" t="s">
        <v>38</v>
      </c>
      <c r="E455" s="156" t="s">
        <v>229</v>
      </c>
      <c r="F455" s="155" t="s">
        <v>38</v>
      </c>
      <c r="G455" s="155" t="s">
        <v>40</v>
      </c>
      <c r="H455" s="157">
        <v>21601</v>
      </c>
      <c r="I455" s="158" t="s">
        <v>98</v>
      </c>
      <c r="J455" s="17" t="str">
        <f>_xlfn.XLOOKUP(K455,XXI___INV_Catalogo_de_Articulo_!B:B,XXI___INV_Catalogo_de_Articulo_!A:A,"NO ENCONTRADO",FALSE)</f>
        <v>21601001-0013</v>
      </c>
      <c r="K455" s="151" t="s">
        <v>238</v>
      </c>
      <c r="L455" s="8" t="s">
        <v>16491</v>
      </c>
      <c r="M455" s="8" t="s">
        <v>16491</v>
      </c>
      <c r="N455" s="152" t="str">
        <f>_xlfn.XLOOKUP('2026 -1'!J312,XXI___INV_Catalogo_de_Articulo_!A:A,XXI___INV_Catalogo_de_Articulo_!C:C,"NO ENCONTRADO",FALSE)</f>
        <v>Pieza</v>
      </c>
      <c r="O455" s="6">
        <v>12</v>
      </c>
      <c r="P455" s="162">
        <v>36.339534</v>
      </c>
      <c r="Q455" s="154" t="s">
        <v>47</v>
      </c>
      <c r="R455" s="162">
        <f t="shared" si="10"/>
        <v>436.07440800000001</v>
      </c>
      <c r="S455" s="162">
        <v>0</v>
      </c>
      <c r="T455" s="162">
        <v>109.018602</v>
      </c>
      <c r="U455" s="162">
        <v>0</v>
      </c>
      <c r="V455" s="162">
        <v>0</v>
      </c>
      <c r="W455" s="162">
        <v>109.018602</v>
      </c>
      <c r="X455" s="162">
        <v>0</v>
      </c>
      <c r="Y455" s="162">
        <v>0</v>
      </c>
      <c r="Z455" s="162">
        <v>109.018602</v>
      </c>
      <c r="AA455" s="162">
        <v>0</v>
      </c>
      <c r="AB455" s="162">
        <v>0</v>
      </c>
      <c r="AC455" s="162">
        <v>109.018602</v>
      </c>
      <c r="AD455" s="162">
        <v>0</v>
      </c>
    </row>
    <row r="456" spans="1:30" ht="12" customHeight="1" x14ac:dyDescent="0.25">
      <c r="A456" s="128" t="s">
        <v>36</v>
      </c>
      <c r="B456" s="15" t="s">
        <v>37</v>
      </c>
      <c r="C456" s="15" t="s">
        <v>37</v>
      </c>
      <c r="D456" s="155" t="s">
        <v>38</v>
      </c>
      <c r="E456" s="156" t="s">
        <v>229</v>
      </c>
      <c r="F456" s="155" t="s">
        <v>38</v>
      </c>
      <c r="G456" s="155" t="s">
        <v>40</v>
      </c>
      <c r="H456" s="157">
        <v>21601</v>
      </c>
      <c r="I456" s="158" t="s">
        <v>98</v>
      </c>
      <c r="J456" s="17" t="str">
        <f>_xlfn.XLOOKUP(K456,XXI___INV_Catalogo_de_Articulo_!B:B,XXI___INV_Catalogo_de_Articulo_!A:A,"NO ENCONTRADO",FALSE)</f>
        <v>21600008-0009</v>
      </c>
      <c r="K456" s="151" t="s">
        <v>114</v>
      </c>
      <c r="L456" s="8" t="s">
        <v>16491</v>
      </c>
      <c r="M456" s="8" t="s">
        <v>16491</v>
      </c>
      <c r="N456" s="152" t="str">
        <f>_xlfn.XLOOKUP('2026 -1'!J313,XXI___INV_Catalogo_de_Articulo_!A:A,XXI___INV_Catalogo_de_Articulo_!C:C,"NO ENCONTRADO",FALSE)</f>
        <v>PAQUETE</v>
      </c>
      <c r="O456" s="6">
        <v>12</v>
      </c>
      <c r="P456" s="162">
        <v>13.688202</v>
      </c>
      <c r="Q456" s="154" t="s">
        <v>47</v>
      </c>
      <c r="R456" s="162">
        <f t="shared" si="10"/>
        <v>164.25842399999999</v>
      </c>
      <c r="S456" s="162">
        <v>0</v>
      </c>
      <c r="T456" s="162">
        <v>41.064605999999998</v>
      </c>
      <c r="U456" s="162">
        <v>0</v>
      </c>
      <c r="V456" s="162">
        <v>0</v>
      </c>
      <c r="W456" s="162">
        <v>41.064605999999998</v>
      </c>
      <c r="X456" s="162">
        <v>0</v>
      </c>
      <c r="Y456" s="162">
        <v>0</v>
      </c>
      <c r="Z456" s="162">
        <v>41.064605999999998</v>
      </c>
      <c r="AA456" s="162">
        <v>0</v>
      </c>
      <c r="AB456" s="162">
        <v>0</v>
      </c>
      <c r="AC456" s="162">
        <v>41.064605999999998</v>
      </c>
      <c r="AD456" s="162">
        <v>0</v>
      </c>
    </row>
    <row r="457" spans="1:30" ht="12" customHeight="1" x14ac:dyDescent="0.25">
      <c r="A457" s="128" t="s">
        <v>36</v>
      </c>
      <c r="B457" s="15" t="s">
        <v>37</v>
      </c>
      <c r="C457" s="15" t="s">
        <v>37</v>
      </c>
      <c r="D457" s="155" t="s">
        <v>38</v>
      </c>
      <c r="E457" s="156" t="s">
        <v>229</v>
      </c>
      <c r="F457" s="155" t="s">
        <v>38</v>
      </c>
      <c r="G457" s="155" t="s">
        <v>40</v>
      </c>
      <c r="H457" s="157">
        <v>21601</v>
      </c>
      <c r="I457" s="158" t="s">
        <v>98</v>
      </c>
      <c r="J457" s="17" t="str">
        <f>_xlfn.XLOOKUP(K457,XXI___INV_Catalogo_de_Articulo_!B:B,XXI___INV_Catalogo_de_Articulo_!A:A,"NO ENCONTRADO",FALSE)</f>
        <v>21600007-0008</v>
      </c>
      <c r="K457" s="151" t="s">
        <v>16403</v>
      </c>
      <c r="L457" s="8" t="s">
        <v>16491</v>
      </c>
      <c r="M457" s="8" t="s">
        <v>16491</v>
      </c>
      <c r="N457" s="152" t="str">
        <f>_xlfn.XLOOKUP('2026 -1'!J314,XXI___INV_Catalogo_de_Articulo_!A:A,XXI___INV_Catalogo_de_Articulo_!C:C,"NO ENCONTRADO",FALSE)</f>
        <v>JUEGO</v>
      </c>
      <c r="O457" s="6">
        <v>12</v>
      </c>
      <c r="P457" s="162">
        <v>92.325419999999994</v>
      </c>
      <c r="Q457" s="154" t="s">
        <v>47</v>
      </c>
      <c r="R457" s="162">
        <f t="shared" si="10"/>
        <v>1107.9050399999999</v>
      </c>
      <c r="S457" s="162">
        <v>0</v>
      </c>
      <c r="T457" s="162">
        <v>276.97625999999997</v>
      </c>
      <c r="U457" s="162">
        <v>0</v>
      </c>
      <c r="V457" s="162">
        <v>0</v>
      </c>
      <c r="W457" s="162">
        <v>276.97625999999997</v>
      </c>
      <c r="X457" s="162">
        <v>0</v>
      </c>
      <c r="Y457" s="162">
        <v>0</v>
      </c>
      <c r="Z457" s="162">
        <v>276.97625999999997</v>
      </c>
      <c r="AA457" s="162">
        <v>0</v>
      </c>
      <c r="AB457" s="162">
        <v>0</v>
      </c>
      <c r="AC457" s="162">
        <v>276.97625999999997</v>
      </c>
      <c r="AD457" s="162">
        <v>0</v>
      </c>
    </row>
    <row r="458" spans="1:30" ht="12" customHeight="1" x14ac:dyDescent="0.25">
      <c r="A458" s="128" t="s">
        <v>36</v>
      </c>
      <c r="B458" s="15" t="s">
        <v>37</v>
      </c>
      <c r="C458" s="15" t="s">
        <v>37</v>
      </c>
      <c r="D458" s="155" t="s">
        <v>38</v>
      </c>
      <c r="E458" s="156" t="s">
        <v>229</v>
      </c>
      <c r="F458" s="155" t="s">
        <v>38</v>
      </c>
      <c r="G458" s="155" t="s">
        <v>40</v>
      </c>
      <c r="H458" s="157">
        <v>21601</v>
      </c>
      <c r="I458" s="158" t="s">
        <v>98</v>
      </c>
      <c r="J458" s="17" t="str">
        <f>_xlfn.XLOOKUP(K458,XXI___INV_Catalogo_de_Articulo_!B:B,XXI___INV_Catalogo_de_Articulo_!A:A,"NO ENCONTRADO",FALSE)</f>
        <v>21601001-0017</v>
      </c>
      <c r="K458" s="151" t="s">
        <v>116</v>
      </c>
      <c r="L458" s="8" t="s">
        <v>16491</v>
      </c>
      <c r="M458" s="8" t="s">
        <v>16491</v>
      </c>
      <c r="N458" s="152" t="str">
        <f>_xlfn.XLOOKUP('2026 -1'!J315,XXI___INV_Catalogo_de_Articulo_!A:A,XXI___INV_Catalogo_de_Articulo_!C:C,"NO ENCONTRADO",FALSE)</f>
        <v>Pieza</v>
      </c>
      <c r="O458" s="6">
        <v>330</v>
      </c>
      <c r="P458" s="162">
        <v>37.852386000000003</v>
      </c>
      <c r="Q458" s="154" t="s">
        <v>47</v>
      </c>
      <c r="R458" s="162">
        <f t="shared" si="10"/>
        <v>12491.287380000002</v>
      </c>
      <c r="S458" s="162">
        <v>0</v>
      </c>
      <c r="T458" s="162">
        <v>3406.7147400000003</v>
      </c>
      <c r="U458" s="162">
        <v>0</v>
      </c>
      <c r="V458" s="162">
        <v>0</v>
      </c>
      <c r="W458" s="162">
        <v>3406.7147400000003</v>
      </c>
      <c r="X458" s="162">
        <v>0</v>
      </c>
      <c r="Y458" s="162">
        <v>0</v>
      </c>
      <c r="Z458" s="162">
        <v>3406.7147400000003</v>
      </c>
      <c r="AA458" s="162">
        <v>0</v>
      </c>
      <c r="AB458" s="162">
        <v>0</v>
      </c>
      <c r="AC458" s="162">
        <v>2271.1431600000001</v>
      </c>
      <c r="AD458" s="162">
        <v>0</v>
      </c>
    </row>
    <row r="459" spans="1:30" ht="12" customHeight="1" x14ac:dyDescent="0.25">
      <c r="A459" s="128" t="s">
        <v>36</v>
      </c>
      <c r="B459" s="15" t="s">
        <v>37</v>
      </c>
      <c r="C459" s="15" t="s">
        <v>37</v>
      </c>
      <c r="D459" s="155" t="s">
        <v>38</v>
      </c>
      <c r="E459" s="156" t="s">
        <v>229</v>
      </c>
      <c r="F459" s="155" t="s">
        <v>38</v>
      </c>
      <c r="G459" s="155" t="s">
        <v>40</v>
      </c>
      <c r="H459" s="157">
        <v>21601</v>
      </c>
      <c r="I459" s="158" t="s">
        <v>98</v>
      </c>
      <c r="J459" s="17" t="str">
        <f>_xlfn.XLOOKUP(K459,XXI___INV_Catalogo_de_Articulo_!B:B,XXI___INV_Catalogo_de_Articulo_!A:A,"NO ENCONTRADO",FALSE)</f>
        <v>21600018-0003</v>
      </c>
      <c r="K459" s="151" t="s">
        <v>117</v>
      </c>
      <c r="L459" s="8" t="s">
        <v>16491</v>
      </c>
      <c r="M459" s="8" t="s">
        <v>16491</v>
      </c>
      <c r="N459" s="152" t="str">
        <f>_xlfn.XLOOKUP('2026 -1'!J316,XXI___INV_Catalogo_de_Articulo_!A:A,XXI___INV_Catalogo_de_Articulo_!C:C,"NO ENCONTRADO",FALSE)</f>
        <v>PAQUETE</v>
      </c>
      <c r="O459" s="6">
        <v>47</v>
      </c>
      <c r="P459" s="162">
        <v>78.481787999999995</v>
      </c>
      <c r="Q459" s="154" t="s">
        <v>47</v>
      </c>
      <c r="R459" s="162">
        <f t="shared" si="10"/>
        <v>3688.6440359999997</v>
      </c>
      <c r="S459" s="162">
        <v>0</v>
      </c>
      <c r="T459" s="162">
        <v>1020.263244</v>
      </c>
      <c r="U459" s="162">
        <v>0</v>
      </c>
      <c r="V459" s="162">
        <v>0</v>
      </c>
      <c r="W459" s="162">
        <v>706.33609200000001</v>
      </c>
      <c r="X459" s="162">
        <v>0</v>
      </c>
      <c r="Y459" s="162">
        <v>0</v>
      </c>
      <c r="Z459" s="162">
        <v>784.81787999999995</v>
      </c>
      <c r="AA459" s="162">
        <v>0</v>
      </c>
      <c r="AB459" s="162">
        <v>0</v>
      </c>
      <c r="AC459" s="162">
        <v>1177.2268199999999</v>
      </c>
      <c r="AD459" s="162">
        <v>0</v>
      </c>
    </row>
    <row r="460" spans="1:30" ht="12" customHeight="1" x14ac:dyDescent="0.25">
      <c r="A460" s="128" t="s">
        <v>36</v>
      </c>
      <c r="B460" s="15" t="s">
        <v>37</v>
      </c>
      <c r="C460" s="15" t="s">
        <v>37</v>
      </c>
      <c r="D460" s="155" t="s">
        <v>38</v>
      </c>
      <c r="E460" s="156" t="s">
        <v>229</v>
      </c>
      <c r="F460" s="155" t="s">
        <v>38</v>
      </c>
      <c r="G460" s="155" t="s">
        <v>40</v>
      </c>
      <c r="H460" s="157">
        <v>21601</v>
      </c>
      <c r="I460" s="158" t="s">
        <v>98</v>
      </c>
      <c r="J460" s="17" t="str">
        <f>_xlfn.XLOOKUP(K460,XXI___INV_Catalogo_de_Articulo_!B:B,XXI___INV_Catalogo_de_Articulo_!A:A,"NO ENCONTRADO",FALSE)</f>
        <v>21601001-0116</v>
      </c>
      <c r="K460" s="151" t="s">
        <v>118</v>
      </c>
      <c r="L460" s="8" t="s">
        <v>16491</v>
      </c>
      <c r="M460" s="8" t="s">
        <v>16491</v>
      </c>
      <c r="N460" s="152" t="str">
        <f>_xlfn.XLOOKUP('2026 -1'!J317,XXI___INV_Catalogo_de_Articulo_!A:A,XXI___INV_Catalogo_de_Articulo_!C:C,"NO ENCONTRADO",FALSE)</f>
        <v>PAQUETE</v>
      </c>
      <c r="O460" s="6">
        <v>4</v>
      </c>
      <c r="P460" s="162">
        <v>11.29458</v>
      </c>
      <c r="Q460" s="154" t="s">
        <v>47</v>
      </c>
      <c r="R460" s="162">
        <f t="shared" si="10"/>
        <v>45.178319999999999</v>
      </c>
      <c r="S460" s="162">
        <v>0</v>
      </c>
      <c r="T460" s="162">
        <v>11.29458</v>
      </c>
      <c r="U460" s="162">
        <v>0</v>
      </c>
      <c r="V460" s="162">
        <v>0</v>
      </c>
      <c r="W460" s="162">
        <v>22.58916</v>
      </c>
      <c r="X460" s="162">
        <v>0</v>
      </c>
      <c r="Y460" s="162">
        <v>0</v>
      </c>
      <c r="Z460" s="162">
        <v>11.29458</v>
      </c>
      <c r="AA460" s="162">
        <v>0</v>
      </c>
      <c r="AB460" s="162">
        <v>0</v>
      </c>
      <c r="AC460" s="162">
        <v>0</v>
      </c>
      <c r="AD460" s="162">
        <v>0</v>
      </c>
    </row>
    <row r="461" spans="1:30" ht="12" customHeight="1" x14ac:dyDescent="0.25">
      <c r="A461" s="128" t="s">
        <v>36</v>
      </c>
      <c r="B461" s="15" t="s">
        <v>37</v>
      </c>
      <c r="C461" s="15" t="s">
        <v>37</v>
      </c>
      <c r="D461" s="155" t="s">
        <v>38</v>
      </c>
      <c r="E461" s="156" t="s">
        <v>229</v>
      </c>
      <c r="F461" s="155" t="s">
        <v>38</v>
      </c>
      <c r="G461" s="155" t="s">
        <v>40</v>
      </c>
      <c r="H461" s="157">
        <v>22104</v>
      </c>
      <c r="I461" s="158" t="s">
        <v>120</v>
      </c>
      <c r="J461" s="17" t="str">
        <f>_xlfn.XLOOKUP(K461,XXI___INV_Catalogo_de_Articulo_!B:B,XXI___INV_Catalogo_de_Articulo_!A:A,"NO ENCONTRADO",FALSE)</f>
        <v>22104001-0087</v>
      </c>
      <c r="K461" s="151" t="s">
        <v>9243</v>
      </c>
      <c r="L461" s="8" t="s">
        <v>16491</v>
      </c>
      <c r="M461" s="8" t="s">
        <v>16491</v>
      </c>
      <c r="N461" s="152" t="str">
        <f>_xlfn.XLOOKUP('2026 -1'!J318,XXI___INV_Catalogo_de_Articulo_!A:A,XXI___INV_Catalogo_de_Articulo_!C:C,"NO ENCONTRADO",FALSE)</f>
        <v>Pieza</v>
      </c>
      <c r="O461" s="6">
        <v>6</v>
      </c>
      <c r="P461" s="162">
        <v>161.48140800000002</v>
      </c>
      <c r="Q461" s="154" t="s">
        <v>47</v>
      </c>
      <c r="R461" s="162">
        <f t="shared" si="10"/>
        <v>968.88844800000015</v>
      </c>
      <c r="S461" s="162">
        <v>0</v>
      </c>
      <c r="T461" s="162">
        <v>484.44422400000008</v>
      </c>
      <c r="U461" s="162">
        <v>0</v>
      </c>
      <c r="V461" s="162">
        <v>0</v>
      </c>
      <c r="W461" s="162">
        <v>484.44422400000008</v>
      </c>
      <c r="X461" s="162">
        <v>0</v>
      </c>
      <c r="Y461" s="162">
        <v>0</v>
      </c>
      <c r="Z461" s="162">
        <v>0</v>
      </c>
      <c r="AA461" s="162">
        <v>0</v>
      </c>
      <c r="AB461" s="162">
        <v>0</v>
      </c>
      <c r="AC461" s="162">
        <v>0</v>
      </c>
      <c r="AD461" s="162">
        <v>0</v>
      </c>
    </row>
    <row r="462" spans="1:30" ht="12" customHeight="1" x14ac:dyDescent="0.25">
      <c r="A462" s="128" t="s">
        <v>36</v>
      </c>
      <c r="B462" s="15" t="s">
        <v>37</v>
      </c>
      <c r="C462" s="15" t="s">
        <v>37</v>
      </c>
      <c r="D462" s="155" t="s">
        <v>38</v>
      </c>
      <c r="E462" s="156" t="s">
        <v>229</v>
      </c>
      <c r="F462" s="155" t="s">
        <v>38</v>
      </c>
      <c r="G462" s="155" t="s">
        <v>40</v>
      </c>
      <c r="H462" s="157">
        <v>22104</v>
      </c>
      <c r="I462" s="158" t="s">
        <v>120</v>
      </c>
      <c r="J462" s="17" t="str">
        <f>_xlfn.XLOOKUP(K462,XXI___INV_Catalogo_de_Articulo_!B:B,XXI___INV_Catalogo_de_Articulo_!A:A,"NO ENCONTRADO",FALSE)</f>
        <v>22104001-0069</v>
      </c>
      <c r="K462" s="151" t="s">
        <v>6174</v>
      </c>
      <c r="L462" s="8" t="s">
        <v>16491</v>
      </c>
      <c r="M462" s="8" t="s">
        <v>16491</v>
      </c>
      <c r="N462" s="152" t="str">
        <f>_xlfn.XLOOKUP('2026 -1'!J319,XXI___INV_Catalogo_de_Articulo_!A:A,XXI___INV_Catalogo_de_Articulo_!C:C,"NO ENCONTRADO",FALSE)</f>
        <v>PAQUETE</v>
      </c>
      <c r="O462" s="6">
        <v>15</v>
      </c>
      <c r="P462" s="162">
        <v>33.72831</v>
      </c>
      <c r="Q462" s="154" t="s">
        <v>47</v>
      </c>
      <c r="R462" s="162">
        <f t="shared" si="10"/>
        <v>505.92465000000004</v>
      </c>
      <c r="S462" s="162">
        <v>0</v>
      </c>
      <c r="T462" s="162">
        <v>236.09817000000001</v>
      </c>
      <c r="U462" s="162">
        <v>0</v>
      </c>
      <c r="V462" s="162">
        <v>0</v>
      </c>
      <c r="W462" s="162">
        <v>236.09817000000001</v>
      </c>
      <c r="X462" s="162">
        <v>0</v>
      </c>
      <c r="Y462" s="162">
        <v>0</v>
      </c>
      <c r="Z462" s="162">
        <v>33.72831</v>
      </c>
      <c r="AA462" s="162">
        <v>0</v>
      </c>
      <c r="AB462" s="162">
        <v>0</v>
      </c>
      <c r="AC462" s="162">
        <v>0</v>
      </c>
      <c r="AD462" s="162">
        <v>0</v>
      </c>
    </row>
    <row r="463" spans="1:30" ht="12" customHeight="1" x14ac:dyDescent="0.25">
      <c r="A463" s="128" t="s">
        <v>36</v>
      </c>
      <c r="B463" s="15" t="s">
        <v>37</v>
      </c>
      <c r="C463" s="15" t="s">
        <v>37</v>
      </c>
      <c r="D463" s="155" t="s">
        <v>38</v>
      </c>
      <c r="E463" s="156" t="s">
        <v>229</v>
      </c>
      <c r="F463" s="155" t="s">
        <v>38</v>
      </c>
      <c r="G463" s="155" t="s">
        <v>40</v>
      </c>
      <c r="H463" s="157">
        <v>22104</v>
      </c>
      <c r="I463" s="158" t="s">
        <v>120</v>
      </c>
      <c r="J463" s="17" t="str">
        <f>_xlfn.XLOOKUP(K463,XXI___INV_Catalogo_de_Articulo_!B:B,XXI___INV_Catalogo_de_Articulo_!A:A,"NO ENCONTRADO",FALSE)</f>
        <v>22104001-0096</v>
      </c>
      <c r="K463" s="151" t="s">
        <v>6184</v>
      </c>
      <c r="L463" s="8" t="s">
        <v>16491</v>
      </c>
      <c r="M463" s="8" t="s">
        <v>16491</v>
      </c>
      <c r="N463" s="152" t="str">
        <f>_xlfn.XLOOKUP('2026 -1'!J320,XXI___INV_Catalogo_de_Articulo_!A:A,XXI___INV_Catalogo_de_Articulo_!C:C,"NO ENCONTRADO",FALSE)</f>
        <v>Pieza</v>
      </c>
      <c r="O463" s="6">
        <v>12</v>
      </c>
      <c r="P463" s="162">
        <v>480.465216</v>
      </c>
      <c r="Q463" s="154" t="s">
        <v>47</v>
      </c>
      <c r="R463" s="162">
        <f t="shared" si="10"/>
        <v>5765.5825919999997</v>
      </c>
      <c r="S463" s="162">
        <v>0</v>
      </c>
      <c r="T463" s="162">
        <v>2882.7912959999999</v>
      </c>
      <c r="U463" s="162">
        <v>0</v>
      </c>
      <c r="V463" s="162">
        <v>0</v>
      </c>
      <c r="W463" s="162">
        <v>2882.7912959999999</v>
      </c>
      <c r="X463" s="162">
        <v>0</v>
      </c>
      <c r="Y463" s="162">
        <v>0</v>
      </c>
      <c r="Z463" s="162">
        <v>0</v>
      </c>
      <c r="AA463" s="162">
        <v>0</v>
      </c>
      <c r="AB463" s="162">
        <v>0</v>
      </c>
      <c r="AC463" s="162">
        <v>0</v>
      </c>
      <c r="AD463" s="162">
        <v>0</v>
      </c>
    </row>
    <row r="464" spans="1:30" ht="12" customHeight="1" x14ac:dyDescent="0.25">
      <c r="A464" s="128" t="s">
        <v>36</v>
      </c>
      <c r="B464" s="15" t="s">
        <v>37</v>
      </c>
      <c r="C464" s="15" t="s">
        <v>37</v>
      </c>
      <c r="D464" s="155" t="s">
        <v>38</v>
      </c>
      <c r="E464" s="156" t="s">
        <v>229</v>
      </c>
      <c r="F464" s="155" t="s">
        <v>38</v>
      </c>
      <c r="G464" s="155" t="s">
        <v>40</v>
      </c>
      <c r="H464" s="157">
        <v>22104</v>
      </c>
      <c r="I464" s="158" t="s">
        <v>120</v>
      </c>
      <c r="J464" s="17" t="str">
        <f>_xlfn.XLOOKUP(K464,XXI___INV_Catalogo_de_Articulo_!B:B,XXI___INV_Catalogo_de_Articulo_!A:A,"NO ENCONTRADO",FALSE)</f>
        <v>22104001-0072</v>
      </c>
      <c r="K464" s="151" t="s">
        <v>121</v>
      </c>
      <c r="L464" s="8" t="s">
        <v>16491</v>
      </c>
      <c r="M464" s="8" t="s">
        <v>16491</v>
      </c>
      <c r="N464" s="152" t="str">
        <f>_xlfn.XLOOKUP('2026 -1'!J321,XXI___INV_Catalogo_de_Articulo_!A:A,XXI___INV_Catalogo_de_Articulo_!C:C,"NO ENCONTRADO",FALSE)</f>
        <v>Pieza</v>
      </c>
      <c r="O464" s="6">
        <v>12</v>
      </c>
      <c r="P464" s="162">
        <v>278.26114800000005</v>
      </c>
      <c r="Q464" s="154" t="s">
        <v>47</v>
      </c>
      <c r="R464" s="162">
        <f t="shared" si="10"/>
        <v>3339.1337760000006</v>
      </c>
      <c r="S464" s="162">
        <v>0</v>
      </c>
      <c r="T464" s="162">
        <v>1669.5668880000003</v>
      </c>
      <c r="U464" s="162">
        <v>0</v>
      </c>
      <c r="V464" s="162">
        <v>0</v>
      </c>
      <c r="W464" s="162">
        <v>1669.5668880000003</v>
      </c>
      <c r="X464" s="162">
        <v>0</v>
      </c>
      <c r="Y464" s="162">
        <v>0</v>
      </c>
      <c r="Z464" s="162">
        <v>0</v>
      </c>
      <c r="AA464" s="162">
        <v>0</v>
      </c>
      <c r="AB464" s="162">
        <v>0</v>
      </c>
      <c r="AC464" s="162">
        <v>0</v>
      </c>
      <c r="AD464" s="162">
        <v>0</v>
      </c>
    </row>
    <row r="465" spans="1:30" ht="12" customHeight="1" x14ac:dyDescent="0.25">
      <c r="A465" s="128" t="s">
        <v>36</v>
      </c>
      <c r="B465" s="15" t="s">
        <v>37</v>
      </c>
      <c r="C465" s="15" t="s">
        <v>37</v>
      </c>
      <c r="D465" s="155" t="s">
        <v>38</v>
      </c>
      <c r="E465" s="156" t="s">
        <v>229</v>
      </c>
      <c r="F465" s="155" t="s">
        <v>38</v>
      </c>
      <c r="G465" s="155" t="s">
        <v>40</v>
      </c>
      <c r="H465" s="157">
        <v>22104</v>
      </c>
      <c r="I465" s="158" t="s">
        <v>120</v>
      </c>
      <c r="J465" s="17" t="str">
        <f>_xlfn.XLOOKUP(K465,XXI___INV_Catalogo_de_Articulo_!B:B,XXI___INV_Catalogo_de_Articulo_!A:A,"NO ENCONTRADO",FALSE)</f>
        <v>22104001-0074</v>
      </c>
      <c r="K465" s="151" t="s">
        <v>16287</v>
      </c>
      <c r="L465" s="8" t="s">
        <v>16491</v>
      </c>
      <c r="M465" s="8" t="s">
        <v>16491</v>
      </c>
      <c r="N465" s="168" t="s">
        <v>539</v>
      </c>
      <c r="O465" s="6">
        <v>8</v>
      </c>
      <c r="P465" s="162">
        <v>329.03494800000004</v>
      </c>
      <c r="Q465" s="154" t="s">
        <v>47</v>
      </c>
      <c r="R465" s="162">
        <f t="shared" si="10"/>
        <v>2632.2795840000003</v>
      </c>
      <c r="S465" s="162">
        <v>0</v>
      </c>
      <c r="T465" s="162">
        <v>1316.1397920000002</v>
      </c>
      <c r="U465" s="162">
        <v>0</v>
      </c>
      <c r="V465" s="162">
        <v>0</v>
      </c>
      <c r="W465" s="162">
        <v>1316.1397920000002</v>
      </c>
      <c r="X465" s="162">
        <v>0</v>
      </c>
      <c r="Y465" s="162">
        <v>0</v>
      </c>
      <c r="Z465" s="162">
        <v>0</v>
      </c>
      <c r="AA465" s="162">
        <v>0</v>
      </c>
      <c r="AB465" s="162">
        <v>0</v>
      </c>
      <c r="AC465" s="162">
        <v>0</v>
      </c>
      <c r="AD465" s="162">
        <v>0</v>
      </c>
    </row>
    <row r="466" spans="1:30" ht="12" customHeight="1" x14ac:dyDescent="0.25">
      <c r="A466" s="128" t="s">
        <v>36</v>
      </c>
      <c r="B466" s="15" t="s">
        <v>37</v>
      </c>
      <c r="C466" s="15" t="s">
        <v>37</v>
      </c>
      <c r="D466" s="155" t="s">
        <v>38</v>
      </c>
      <c r="E466" s="156" t="s">
        <v>229</v>
      </c>
      <c r="F466" s="155" t="s">
        <v>38</v>
      </c>
      <c r="G466" s="155" t="s">
        <v>40</v>
      </c>
      <c r="H466" s="157">
        <v>22104</v>
      </c>
      <c r="I466" s="158" t="s">
        <v>120</v>
      </c>
      <c r="J466" s="17" t="str">
        <f>_xlfn.XLOOKUP(K466,XXI___INV_Catalogo_de_Articulo_!B:B,XXI___INV_Catalogo_de_Articulo_!A:A,"NO ENCONTRADO",FALSE)</f>
        <v>22104001-0068</v>
      </c>
      <c r="K466" s="151" t="s">
        <v>249</v>
      </c>
      <c r="L466" s="8" t="s">
        <v>16491</v>
      </c>
      <c r="M466" s="8" t="s">
        <v>16491</v>
      </c>
      <c r="N466" s="152" t="str">
        <f>_xlfn.XLOOKUP('2026 -1'!J323,XXI___INV_Catalogo_de_Articulo_!A:A,XXI___INV_Catalogo_de_Articulo_!C:C,"NO ENCONTRADO",FALSE)</f>
        <v>CAJA</v>
      </c>
      <c r="O466" s="6">
        <v>22</v>
      </c>
      <c r="P466" s="162">
        <v>25.905000000000001</v>
      </c>
      <c r="Q466" s="154" t="s">
        <v>47</v>
      </c>
      <c r="R466" s="162">
        <f t="shared" si="10"/>
        <v>569.91000000000008</v>
      </c>
      <c r="S466" s="162">
        <v>0</v>
      </c>
      <c r="T466" s="162">
        <v>259.05</v>
      </c>
      <c r="U466" s="162">
        <v>0</v>
      </c>
      <c r="V466" s="162">
        <v>0</v>
      </c>
      <c r="W466" s="162">
        <v>259.05</v>
      </c>
      <c r="X466" s="162">
        <v>0</v>
      </c>
      <c r="Y466" s="162">
        <v>0</v>
      </c>
      <c r="Z466" s="162">
        <v>51.81</v>
      </c>
      <c r="AA466" s="162">
        <v>0</v>
      </c>
      <c r="AB466" s="162">
        <v>0</v>
      </c>
      <c r="AC466" s="162">
        <v>0</v>
      </c>
      <c r="AD466" s="162">
        <v>0</v>
      </c>
    </row>
    <row r="467" spans="1:30" ht="12" customHeight="1" x14ac:dyDescent="0.25">
      <c r="A467" s="128" t="s">
        <v>36</v>
      </c>
      <c r="B467" s="15" t="s">
        <v>37</v>
      </c>
      <c r="C467" s="15" t="s">
        <v>37</v>
      </c>
      <c r="D467" s="155" t="s">
        <v>38</v>
      </c>
      <c r="E467" s="156" t="s">
        <v>229</v>
      </c>
      <c r="F467" s="155" t="s">
        <v>38</v>
      </c>
      <c r="G467" s="155" t="s">
        <v>40</v>
      </c>
      <c r="H467" s="157">
        <v>24601</v>
      </c>
      <c r="I467" s="158" t="s">
        <v>184</v>
      </c>
      <c r="J467" s="17" t="str">
        <f>_xlfn.XLOOKUP(K467,XXI___INV_Catalogo_de_Articulo_!B:B,XXI___INV_Catalogo_de_Articulo_!A:A,"NO ENCONTRADO",FALSE)</f>
        <v>24601001-0326</v>
      </c>
      <c r="K467" s="151" t="s">
        <v>16418</v>
      </c>
      <c r="L467" s="8" t="s">
        <v>16491</v>
      </c>
      <c r="M467" s="8" t="s">
        <v>16491</v>
      </c>
      <c r="N467" s="152" t="str">
        <f>_xlfn.XLOOKUP('2026 -1'!J324,XXI___INV_Catalogo_de_Articulo_!A:A,XXI___INV_Catalogo_de_Articulo_!C:C,"NO ENCONTRADO",FALSE)</f>
        <v>ROLLO</v>
      </c>
      <c r="O467" s="6">
        <v>9</v>
      </c>
      <c r="P467" s="162">
        <v>72.834498000000011</v>
      </c>
      <c r="Q467" s="154" t="s">
        <v>47</v>
      </c>
      <c r="R467" s="162">
        <f t="shared" si="10"/>
        <v>655.51048200000014</v>
      </c>
      <c r="S467" s="162">
        <v>0</v>
      </c>
      <c r="T467" s="162">
        <v>145.66899600000002</v>
      </c>
      <c r="U467" s="162">
        <v>0</v>
      </c>
      <c r="V467" s="162">
        <v>0</v>
      </c>
      <c r="W467" s="162">
        <v>218.50349400000005</v>
      </c>
      <c r="X467" s="162">
        <v>0</v>
      </c>
      <c r="Y467" s="162">
        <v>0</v>
      </c>
      <c r="Z467" s="162">
        <v>72.834498000000011</v>
      </c>
      <c r="AA467" s="162">
        <v>0</v>
      </c>
      <c r="AB467" s="162">
        <v>0</v>
      </c>
      <c r="AC467" s="162">
        <v>218.50349400000005</v>
      </c>
      <c r="AD467" s="162">
        <v>0</v>
      </c>
    </row>
    <row r="468" spans="1:30" ht="12" customHeight="1" x14ac:dyDescent="0.25">
      <c r="A468" s="128" t="s">
        <v>36</v>
      </c>
      <c r="B468" s="15" t="s">
        <v>37</v>
      </c>
      <c r="C468" s="15" t="s">
        <v>37</v>
      </c>
      <c r="D468" s="155" t="s">
        <v>38</v>
      </c>
      <c r="E468" s="156" t="s">
        <v>229</v>
      </c>
      <c r="F468" s="155" t="s">
        <v>38</v>
      </c>
      <c r="G468" s="155" t="s">
        <v>40</v>
      </c>
      <c r="H468" s="157">
        <v>24601</v>
      </c>
      <c r="I468" s="158" t="s">
        <v>184</v>
      </c>
      <c r="J468" s="17" t="str">
        <f>_xlfn.XLOOKUP(K468,XXI___INV_Catalogo_de_Articulo_!B:B,XXI___INV_Catalogo_de_Articulo_!A:A,"NO ENCONTRADO",FALSE)</f>
        <v>24601001-0327</v>
      </c>
      <c r="K468" s="151" t="s">
        <v>16290</v>
      </c>
      <c r="L468" s="8" t="s">
        <v>16491</v>
      </c>
      <c r="M468" s="8" t="s">
        <v>16491</v>
      </c>
      <c r="N468" s="152" t="str">
        <f>_xlfn.XLOOKUP('2026 -1'!J325,XXI___INV_Catalogo_de_Articulo_!A:A,XXI___INV_Catalogo_de_Articulo_!C:C,"NO ENCONTRADO",FALSE)</f>
        <v>Pieza</v>
      </c>
      <c r="O468" s="6">
        <v>8</v>
      </c>
      <c r="P468" s="162">
        <v>90.688223999999991</v>
      </c>
      <c r="Q468" s="154" t="s">
        <v>47</v>
      </c>
      <c r="R468" s="162">
        <f t="shared" si="10"/>
        <v>725.50579199999993</v>
      </c>
      <c r="S468" s="162">
        <v>0</v>
      </c>
      <c r="T468" s="162">
        <v>90.688223999999991</v>
      </c>
      <c r="U468" s="162">
        <v>0</v>
      </c>
      <c r="V468" s="162">
        <v>0</v>
      </c>
      <c r="W468" s="162">
        <v>272.06467199999997</v>
      </c>
      <c r="X468" s="162">
        <v>0</v>
      </c>
      <c r="Y468" s="162">
        <v>0</v>
      </c>
      <c r="Z468" s="162">
        <v>90.688223999999991</v>
      </c>
      <c r="AA468" s="162">
        <v>0</v>
      </c>
      <c r="AB468" s="162">
        <v>0</v>
      </c>
      <c r="AC468" s="162">
        <v>272.06467199999997</v>
      </c>
      <c r="AD468" s="162">
        <v>0</v>
      </c>
    </row>
    <row r="469" spans="1:30" ht="12" customHeight="1" x14ac:dyDescent="0.25">
      <c r="A469" s="128" t="s">
        <v>36</v>
      </c>
      <c r="B469" s="15" t="s">
        <v>37</v>
      </c>
      <c r="C469" s="15" t="s">
        <v>37</v>
      </c>
      <c r="D469" s="155" t="s">
        <v>38</v>
      </c>
      <c r="E469" s="156" t="s">
        <v>229</v>
      </c>
      <c r="F469" s="155" t="s">
        <v>38</v>
      </c>
      <c r="G469" s="155" t="s">
        <v>40</v>
      </c>
      <c r="H469" s="157">
        <v>24601</v>
      </c>
      <c r="I469" s="158" t="s">
        <v>184</v>
      </c>
      <c r="J469" s="17" t="str">
        <f>_xlfn.XLOOKUP(K469,XXI___INV_Catalogo_de_Articulo_!B:B,XXI___INV_Catalogo_de_Articulo_!A:A,"NO ENCONTRADO",FALSE)</f>
        <v>24601001-0070</v>
      </c>
      <c r="K469" s="151" t="s">
        <v>125</v>
      </c>
      <c r="L469" s="8" t="s">
        <v>16491</v>
      </c>
      <c r="M469" s="8" t="s">
        <v>16491</v>
      </c>
      <c r="N469" s="152" t="str">
        <f>_xlfn.XLOOKUP('2026 -1'!J326,XXI___INV_Catalogo_de_Articulo_!A:A,XXI___INV_Catalogo_de_Articulo_!C:C,"NO ENCONTRADO",FALSE)</f>
        <v>Pieza</v>
      </c>
      <c r="O469" s="6">
        <v>2</v>
      </c>
      <c r="P469" s="162">
        <v>115.26688799999999</v>
      </c>
      <c r="Q469" s="154" t="s">
        <v>47</v>
      </c>
      <c r="R469" s="162">
        <f t="shared" si="10"/>
        <v>230.53377599999999</v>
      </c>
      <c r="S469" s="162">
        <v>0</v>
      </c>
      <c r="T469" s="162">
        <v>0</v>
      </c>
      <c r="U469" s="162">
        <v>0</v>
      </c>
      <c r="V469" s="162">
        <v>0</v>
      </c>
      <c r="W469" s="162">
        <v>230.53377599999999</v>
      </c>
      <c r="X469" s="162">
        <v>0</v>
      </c>
      <c r="Y469" s="162">
        <v>0</v>
      </c>
      <c r="Z469" s="162">
        <v>0</v>
      </c>
      <c r="AA469" s="162">
        <v>0</v>
      </c>
      <c r="AB469" s="162">
        <v>0</v>
      </c>
      <c r="AC469" s="162">
        <v>0</v>
      </c>
      <c r="AD469" s="162">
        <v>0</v>
      </c>
    </row>
    <row r="470" spans="1:30" ht="12" customHeight="1" x14ac:dyDescent="0.25">
      <c r="A470" s="128" t="s">
        <v>36</v>
      </c>
      <c r="B470" s="15" t="s">
        <v>37</v>
      </c>
      <c r="C470" s="15" t="s">
        <v>37</v>
      </c>
      <c r="D470" s="155" t="s">
        <v>38</v>
      </c>
      <c r="E470" s="156" t="s">
        <v>229</v>
      </c>
      <c r="F470" s="155" t="s">
        <v>38</v>
      </c>
      <c r="G470" s="155" t="s">
        <v>40</v>
      </c>
      <c r="H470" s="157">
        <v>24601</v>
      </c>
      <c r="I470" s="158" t="s">
        <v>184</v>
      </c>
      <c r="J470" s="17" t="str">
        <f>_xlfn.XLOOKUP(K470,XXI___INV_Catalogo_de_Articulo_!B:B,XXI___INV_Catalogo_de_Articulo_!A:A,"NO ENCONTRADO",FALSE)</f>
        <v>24601001-0076</v>
      </c>
      <c r="K470" s="151" t="s">
        <v>126</v>
      </c>
      <c r="L470" s="8" t="s">
        <v>16491</v>
      </c>
      <c r="M470" s="8" t="s">
        <v>16491</v>
      </c>
      <c r="N470" s="152" t="str">
        <f>_xlfn.XLOOKUP('2026 -1'!J327,XXI___INV_Catalogo_de_Articulo_!A:A,XXI___INV_Catalogo_de_Articulo_!C:C,"NO ENCONTRADO",FALSE)</f>
        <v>Pieza</v>
      </c>
      <c r="O470" s="6">
        <v>3</v>
      </c>
      <c r="P470" s="162">
        <v>185.58341999999999</v>
      </c>
      <c r="Q470" s="154" t="s">
        <v>47</v>
      </c>
      <c r="R470" s="162">
        <f t="shared" si="10"/>
        <v>556.75026000000003</v>
      </c>
      <c r="S470" s="162">
        <v>0</v>
      </c>
      <c r="T470" s="162">
        <v>371.16683999999998</v>
      </c>
      <c r="U470" s="162">
        <v>0</v>
      </c>
      <c r="V470" s="162">
        <v>0</v>
      </c>
      <c r="W470" s="162">
        <v>0</v>
      </c>
      <c r="X470" s="162">
        <v>0</v>
      </c>
      <c r="Y470" s="162">
        <v>0</v>
      </c>
      <c r="Z470" s="162">
        <v>0</v>
      </c>
      <c r="AA470" s="162">
        <v>0</v>
      </c>
      <c r="AB470" s="162">
        <v>0</v>
      </c>
      <c r="AC470" s="162">
        <v>185.58341999999999</v>
      </c>
      <c r="AD470" s="162">
        <v>0</v>
      </c>
    </row>
    <row r="471" spans="1:30" ht="12" customHeight="1" x14ac:dyDescent="0.25">
      <c r="A471" s="128" t="s">
        <v>36</v>
      </c>
      <c r="B471" s="15" t="s">
        <v>37</v>
      </c>
      <c r="C471" s="15" t="s">
        <v>37</v>
      </c>
      <c r="D471" s="155" t="s">
        <v>38</v>
      </c>
      <c r="E471" s="156" t="s">
        <v>229</v>
      </c>
      <c r="F471" s="155" t="s">
        <v>38</v>
      </c>
      <c r="G471" s="155" t="s">
        <v>40</v>
      </c>
      <c r="H471" s="157">
        <v>33901</v>
      </c>
      <c r="I471" s="158" t="s">
        <v>225</v>
      </c>
      <c r="J471" s="17"/>
      <c r="K471" s="151" t="s">
        <v>224</v>
      </c>
      <c r="L471" s="8" t="s">
        <v>16491</v>
      </c>
      <c r="M471" s="8" t="s">
        <v>16491</v>
      </c>
      <c r="N471" s="152" t="s">
        <v>16296</v>
      </c>
      <c r="O471" s="6">
        <v>4</v>
      </c>
      <c r="P471" s="162">
        <v>391.68360000000001</v>
      </c>
      <c r="Q471" s="154" t="s">
        <v>47</v>
      </c>
      <c r="R471" s="162">
        <f t="shared" si="10"/>
        <v>1566.7344000000001</v>
      </c>
      <c r="S471" s="162">
        <v>0</v>
      </c>
      <c r="T471" s="162">
        <v>391.68360000000001</v>
      </c>
      <c r="U471" s="162">
        <v>0</v>
      </c>
      <c r="V471" s="162">
        <v>0</v>
      </c>
      <c r="W471" s="162">
        <v>391.68360000000001</v>
      </c>
      <c r="X471" s="162">
        <v>0</v>
      </c>
      <c r="Y471" s="162">
        <v>0</v>
      </c>
      <c r="Z471" s="162">
        <v>391.68360000000001</v>
      </c>
      <c r="AA471" s="162">
        <v>0</v>
      </c>
      <c r="AB471" s="162">
        <v>0</v>
      </c>
      <c r="AC471" s="162">
        <v>391.68360000000001</v>
      </c>
      <c r="AD471" s="162">
        <v>0</v>
      </c>
    </row>
    <row r="472" spans="1:30" ht="12" customHeight="1" x14ac:dyDescent="0.25">
      <c r="A472" s="128" t="s">
        <v>36</v>
      </c>
      <c r="B472" s="15" t="s">
        <v>37</v>
      </c>
      <c r="C472" s="15" t="s">
        <v>37</v>
      </c>
      <c r="D472" s="155" t="s">
        <v>38</v>
      </c>
      <c r="E472" s="156" t="s">
        <v>229</v>
      </c>
      <c r="F472" s="155" t="s">
        <v>38</v>
      </c>
      <c r="G472" s="155" t="s">
        <v>40</v>
      </c>
      <c r="H472" s="157">
        <v>37104</v>
      </c>
      <c r="I472" s="158" t="s">
        <v>16476</v>
      </c>
      <c r="J472" s="17"/>
      <c r="K472" s="151" t="s">
        <v>226</v>
      </c>
      <c r="L472" s="8" t="s">
        <v>16491</v>
      </c>
      <c r="M472" s="8" t="s">
        <v>16491</v>
      </c>
      <c r="N472" s="152" t="s">
        <v>16296</v>
      </c>
      <c r="O472" s="6">
        <v>2</v>
      </c>
      <c r="P472" s="162">
        <v>14674.6644</v>
      </c>
      <c r="Q472" s="154" t="s">
        <v>47</v>
      </c>
      <c r="R472" s="162">
        <f t="shared" si="10"/>
        <v>29349.328799999999</v>
      </c>
      <c r="S472" s="162">
        <v>0</v>
      </c>
      <c r="T472" s="162">
        <v>14674.6644</v>
      </c>
      <c r="U472" s="162">
        <v>0</v>
      </c>
      <c r="V472" s="162">
        <v>0</v>
      </c>
      <c r="W472" s="162">
        <v>14674.6644</v>
      </c>
      <c r="X472" s="162">
        <v>0</v>
      </c>
      <c r="Y472" s="162">
        <v>0</v>
      </c>
      <c r="Z472" s="162">
        <v>0</v>
      </c>
      <c r="AA472" s="162">
        <v>0</v>
      </c>
      <c r="AB472" s="162">
        <v>0</v>
      </c>
      <c r="AC472" s="162">
        <v>0</v>
      </c>
      <c r="AD472" s="162">
        <v>0</v>
      </c>
    </row>
    <row r="473" spans="1:30" ht="12" customHeight="1" x14ac:dyDescent="0.25">
      <c r="A473" s="128" t="s">
        <v>36</v>
      </c>
      <c r="B473" s="15" t="s">
        <v>37</v>
      </c>
      <c r="C473" s="15" t="s">
        <v>37</v>
      </c>
      <c r="D473" s="155" t="s">
        <v>38</v>
      </c>
      <c r="E473" s="156" t="s">
        <v>229</v>
      </c>
      <c r="F473" s="155" t="s">
        <v>38</v>
      </c>
      <c r="G473" s="155" t="s">
        <v>40</v>
      </c>
      <c r="H473" s="157">
        <v>39202</v>
      </c>
      <c r="I473" s="158" t="s">
        <v>170</v>
      </c>
      <c r="J473" s="17"/>
      <c r="K473" s="151" t="s">
        <v>171</v>
      </c>
      <c r="L473" s="8" t="s">
        <v>16491</v>
      </c>
      <c r="M473" s="8" t="s">
        <v>16491</v>
      </c>
      <c r="N473" s="152" t="s">
        <v>16296</v>
      </c>
      <c r="O473" s="6">
        <v>24</v>
      </c>
      <c r="P473" s="162">
        <v>664</v>
      </c>
      <c r="Q473" s="154" t="s">
        <v>47</v>
      </c>
      <c r="R473" s="162">
        <f t="shared" si="10"/>
        <v>15940</v>
      </c>
      <c r="S473" s="162">
        <v>0</v>
      </c>
      <c r="T473" s="162">
        <v>1993</v>
      </c>
      <c r="U473" s="162">
        <v>1328</v>
      </c>
      <c r="V473" s="162">
        <v>1328</v>
      </c>
      <c r="W473" s="162">
        <v>1993</v>
      </c>
      <c r="X473" s="162">
        <v>1993</v>
      </c>
      <c r="Y473" s="162">
        <v>1328</v>
      </c>
      <c r="Z473" s="162">
        <v>1328</v>
      </c>
      <c r="AA473" s="162">
        <v>1328</v>
      </c>
      <c r="AB473" s="162">
        <v>1328</v>
      </c>
      <c r="AC473" s="162">
        <v>1993</v>
      </c>
      <c r="AD473" s="162">
        <v>0</v>
      </c>
    </row>
    <row r="474" spans="1:30" ht="12" customHeight="1" x14ac:dyDescent="0.25">
      <c r="A474" s="128" t="s">
        <v>36</v>
      </c>
      <c r="B474" s="15" t="s">
        <v>37</v>
      </c>
      <c r="C474" s="15" t="s">
        <v>37</v>
      </c>
      <c r="D474" s="155" t="s">
        <v>38</v>
      </c>
      <c r="E474" s="156" t="s">
        <v>229</v>
      </c>
      <c r="F474" s="155" t="s">
        <v>38</v>
      </c>
      <c r="G474" s="155" t="s">
        <v>40</v>
      </c>
      <c r="H474" s="157">
        <v>25201</v>
      </c>
      <c r="I474" s="158" t="s">
        <v>16483</v>
      </c>
      <c r="J474" s="17" t="str">
        <f>_xlfn.XLOOKUP(K474,XXI___INV_Catalogo_de_Articulo_!B:B,XXI___INV_Catalogo_de_Articulo_!A:A,"NO ENCONTRADO",FALSE)</f>
        <v>25200001-0001</v>
      </c>
      <c r="K474" s="151" t="s">
        <v>132</v>
      </c>
      <c r="L474" s="8" t="s">
        <v>16491</v>
      </c>
      <c r="M474" s="8" t="s">
        <v>16491</v>
      </c>
      <c r="N474" s="152" t="str">
        <f>_xlfn.XLOOKUP('2026 -1'!J331,XXI___INV_Catalogo_de_Articulo_!A:A,XXI___INV_Catalogo_de_Articulo_!C:C,"NO ENCONTRADO",FALSE)</f>
        <v>PAR</v>
      </c>
      <c r="O474" s="6">
        <v>12</v>
      </c>
      <c r="P474" s="162">
        <v>100</v>
      </c>
      <c r="Q474" s="154" t="s">
        <v>47</v>
      </c>
      <c r="R474" s="162">
        <f t="shared" si="10"/>
        <v>1200</v>
      </c>
      <c r="S474" s="162">
        <v>0</v>
      </c>
      <c r="T474" s="162">
        <v>300</v>
      </c>
      <c r="U474" s="162">
        <v>0</v>
      </c>
      <c r="V474" s="162">
        <v>0</v>
      </c>
      <c r="W474" s="162">
        <v>300</v>
      </c>
      <c r="X474" s="162">
        <v>0</v>
      </c>
      <c r="Y474" s="162">
        <v>0</v>
      </c>
      <c r="Z474" s="162">
        <v>300</v>
      </c>
      <c r="AA474" s="162">
        <v>0</v>
      </c>
      <c r="AB474" s="162">
        <v>0</v>
      </c>
      <c r="AC474" s="162">
        <v>300</v>
      </c>
      <c r="AD474" s="162">
        <v>0</v>
      </c>
    </row>
    <row r="475" spans="1:30" ht="12" customHeight="1" x14ac:dyDescent="0.25">
      <c r="A475" s="128" t="s">
        <v>36</v>
      </c>
      <c r="B475" s="15" t="s">
        <v>37</v>
      </c>
      <c r="C475" s="15" t="s">
        <v>37</v>
      </c>
      <c r="D475" s="155" t="s">
        <v>38</v>
      </c>
      <c r="E475" s="156" t="s">
        <v>229</v>
      </c>
      <c r="F475" s="155" t="s">
        <v>38</v>
      </c>
      <c r="G475" s="155" t="s">
        <v>40</v>
      </c>
      <c r="H475" s="157">
        <v>29401</v>
      </c>
      <c r="I475" s="158" t="s">
        <v>139</v>
      </c>
      <c r="J475" s="17" t="str">
        <f>_xlfn.XLOOKUP(K475,XXI___INV_Catalogo_de_Articulo_!B:B,XXI___INV_Catalogo_de_Articulo_!A:A,"NO ENCONTRADO",FALSE)</f>
        <v>29401001-0047</v>
      </c>
      <c r="K475" s="151" t="s">
        <v>250</v>
      </c>
      <c r="L475" s="8" t="s">
        <v>16491</v>
      </c>
      <c r="M475" s="8" t="s">
        <v>16491</v>
      </c>
      <c r="N475" s="152" t="str">
        <f>_xlfn.XLOOKUP('2026 -1'!J332,XXI___INV_Catalogo_de_Articulo_!A:A,XXI___INV_Catalogo_de_Articulo_!C:C,"NO ENCONTRADO",FALSE)</f>
        <v>Pieza</v>
      </c>
      <c r="O475" s="6">
        <v>1</v>
      </c>
      <c r="P475" s="162">
        <v>1066.2498000000001</v>
      </c>
      <c r="Q475" s="154" t="s">
        <v>47</v>
      </c>
      <c r="R475" s="162">
        <f t="shared" si="10"/>
        <v>1066.2498000000001</v>
      </c>
      <c r="S475" s="162">
        <v>0</v>
      </c>
      <c r="T475" s="162">
        <v>1066.2498000000001</v>
      </c>
      <c r="U475" s="162">
        <v>0</v>
      </c>
      <c r="V475" s="162">
        <v>0</v>
      </c>
      <c r="W475" s="162">
        <v>0</v>
      </c>
      <c r="X475" s="162">
        <v>0</v>
      </c>
      <c r="Y475" s="162">
        <v>0</v>
      </c>
      <c r="Z475" s="162">
        <v>0</v>
      </c>
      <c r="AA475" s="162">
        <v>0</v>
      </c>
      <c r="AB475" s="162">
        <v>0</v>
      </c>
      <c r="AC475" s="162">
        <v>0</v>
      </c>
      <c r="AD475" s="162">
        <v>0</v>
      </c>
    </row>
    <row r="476" spans="1:30" ht="12" customHeight="1" x14ac:dyDescent="0.25">
      <c r="A476" s="128" t="s">
        <v>36</v>
      </c>
      <c r="B476" s="15" t="s">
        <v>37</v>
      </c>
      <c r="C476" s="15" t="s">
        <v>37</v>
      </c>
      <c r="D476" s="155" t="s">
        <v>38</v>
      </c>
      <c r="E476" s="156" t="s">
        <v>229</v>
      </c>
      <c r="F476" s="155" t="s">
        <v>38</v>
      </c>
      <c r="G476" s="155" t="s">
        <v>40</v>
      </c>
      <c r="H476" s="157">
        <v>29301</v>
      </c>
      <c r="I476" s="158" t="s">
        <v>185</v>
      </c>
      <c r="J476" s="17" t="str">
        <f>_xlfn.XLOOKUP(K476,XXI___INV_Catalogo_de_Articulo_!B:B,XXI___INV_Catalogo_de_Articulo_!A:A,"NO ENCONTRADO",FALSE)</f>
        <v>29301001-0092</v>
      </c>
      <c r="K476" s="151" t="s">
        <v>137</v>
      </c>
      <c r="L476" s="8" t="s">
        <v>16491</v>
      </c>
      <c r="M476" s="8" t="s">
        <v>16491</v>
      </c>
      <c r="N476" s="152" t="str">
        <f>_xlfn.XLOOKUP('2026 -1'!J333,XXI___INV_Catalogo_de_Articulo_!A:A,XXI___INV_Catalogo_de_Articulo_!C:C,"NO ENCONTRADO",FALSE)</f>
        <v>Pieza</v>
      </c>
      <c r="O476" s="6">
        <v>1</v>
      </c>
      <c r="P476" s="162">
        <v>1553.2637999999999</v>
      </c>
      <c r="Q476" s="154" t="s">
        <v>47</v>
      </c>
      <c r="R476" s="162">
        <f t="shared" si="10"/>
        <v>1553.2637999999999</v>
      </c>
      <c r="S476" s="162">
        <v>0</v>
      </c>
      <c r="T476" s="162">
        <v>1553.2637999999999</v>
      </c>
      <c r="U476" s="162">
        <v>0</v>
      </c>
      <c r="V476" s="162">
        <v>0</v>
      </c>
      <c r="W476" s="162">
        <v>0</v>
      </c>
      <c r="X476" s="162">
        <v>0</v>
      </c>
      <c r="Y476" s="162">
        <v>0</v>
      </c>
      <c r="Z476" s="162">
        <v>0</v>
      </c>
      <c r="AA476" s="162">
        <v>0</v>
      </c>
      <c r="AB476" s="162">
        <v>0</v>
      </c>
      <c r="AC476" s="162">
        <v>0</v>
      </c>
      <c r="AD476" s="162">
        <v>0</v>
      </c>
    </row>
    <row r="477" spans="1:30" ht="12" customHeight="1" x14ac:dyDescent="0.25">
      <c r="A477" s="128" t="s">
        <v>36</v>
      </c>
      <c r="B477" s="15" t="s">
        <v>37</v>
      </c>
      <c r="C477" s="15" t="s">
        <v>37</v>
      </c>
      <c r="D477" s="155" t="s">
        <v>38</v>
      </c>
      <c r="E477" s="156" t="s">
        <v>229</v>
      </c>
      <c r="F477" s="155" t="s">
        <v>38</v>
      </c>
      <c r="G477" s="155" t="s">
        <v>40</v>
      </c>
      <c r="H477" s="157">
        <v>29301</v>
      </c>
      <c r="I477" s="158" t="s">
        <v>185</v>
      </c>
      <c r="J477" s="17" t="str">
        <f>_xlfn.XLOOKUP(K477,XXI___INV_Catalogo_de_Articulo_!B:B,XXI___INV_Catalogo_de_Articulo_!A:A,"NO ENCONTRADO",FALSE)</f>
        <v>29301001-0099</v>
      </c>
      <c r="K477" s="151" t="s">
        <v>138</v>
      </c>
      <c r="L477" s="8" t="s">
        <v>16491</v>
      </c>
      <c r="M477" s="8" t="s">
        <v>16491</v>
      </c>
      <c r="N477" s="152" t="str">
        <f>_xlfn.XLOOKUP('2026 -1'!J334,XXI___INV_Catalogo_de_Articulo_!A:A,XXI___INV_Catalogo_de_Articulo_!C:C,"NO ENCONTRADO",FALSE)</f>
        <v>Pieza</v>
      </c>
      <c r="O477" s="6">
        <v>2</v>
      </c>
      <c r="P477" s="162">
        <v>3315.84</v>
      </c>
      <c r="Q477" s="154" t="s">
        <v>47</v>
      </c>
      <c r="R477" s="162">
        <f t="shared" si="10"/>
        <v>6631.68</v>
      </c>
      <c r="S477" s="162">
        <v>0</v>
      </c>
      <c r="T477" s="162">
        <v>0</v>
      </c>
      <c r="U477" s="162">
        <v>0</v>
      </c>
      <c r="V477" s="162">
        <v>0</v>
      </c>
      <c r="W477" s="162">
        <v>6631.68</v>
      </c>
      <c r="X477" s="162">
        <v>0</v>
      </c>
      <c r="Y477" s="162">
        <v>0</v>
      </c>
      <c r="Z477" s="162">
        <v>0</v>
      </c>
      <c r="AA477" s="162">
        <v>0</v>
      </c>
      <c r="AB477" s="162">
        <v>0</v>
      </c>
      <c r="AC477" s="162">
        <v>0</v>
      </c>
      <c r="AD477" s="162">
        <v>0</v>
      </c>
    </row>
    <row r="478" spans="1:30" ht="12" customHeight="1" x14ac:dyDescent="0.25">
      <c r="A478" s="128" t="s">
        <v>36</v>
      </c>
      <c r="B478" s="15" t="s">
        <v>37</v>
      </c>
      <c r="C478" s="15" t="s">
        <v>37</v>
      </c>
      <c r="D478" s="155" t="s">
        <v>38</v>
      </c>
      <c r="E478" s="156" t="s">
        <v>229</v>
      </c>
      <c r="F478" s="155" t="s">
        <v>38</v>
      </c>
      <c r="G478" s="155" t="s">
        <v>40</v>
      </c>
      <c r="H478" s="157">
        <v>37504</v>
      </c>
      <c r="I478" s="158" t="s">
        <v>228</v>
      </c>
      <c r="J478" s="17"/>
      <c r="K478" s="151" t="s">
        <v>251</v>
      </c>
      <c r="L478" s="8" t="s">
        <v>16491</v>
      </c>
      <c r="M478" s="8" t="s">
        <v>16491</v>
      </c>
      <c r="N478" s="152" t="s">
        <v>16296</v>
      </c>
      <c r="O478" s="6">
        <v>3.5</v>
      </c>
      <c r="P478" s="162">
        <v>2757.3281999999999</v>
      </c>
      <c r="Q478" s="154" t="s">
        <v>47</v>
      </c>
      <c r="R478" s="162">
        <f t="shared" si="10"/>
        <v>9650.6486999999997</v>
      </c>
      <c r="S478" s="162">
        <v>2757.3281999999999</v>
      </c>
      <c r="T478" s="162">
        <v>0</v>
      </c>
      <c r="U478" s="162">
        <v>0</v>
      </c>
      <c r="V478" s="162">
        <v>6893.3204999999998</v>
      </c>
      <c r="W478" s="162">
        <v>0</v>
      </c>
      <c r="X478" s="162">
        <v>0</v>
      </c>
      <c r="Y478" s="162">
        <v>0</v>
      </c>
      <c r="Z478" s="162">
        <v>0</v>
      </c>
      <c r="AA478" s="162">
        <v>0</v>
      </c>
      <c r="AB478" s="162">
        <v>0</v>
      </c>
      <c r="AC478" s="162">
        <v>0</v>
      </c>
      <c r="AD478" s="162">
        <v>0</v>
      </c>
    </row>
    <row r="479" spans="1:30" ht="12" customHeight="1" x14ac:dyDescent="0.25">
      <c r="A479" s="128" t="s">
        <v>36</v>
      </c>
      <c r="B479" s="15" t="s">
        <v>37</v>
      </c>
      <c r="C479" s="15" t="s">
        <v>37</v>
      </c>
      <c r="D479" s="155" t="s">
        <v>38</v>
      </c>
      <c r="E479" s="156" t="s">
        <v>229</v>
      </c>
      <c r="F479" s="155" t="s">
        <v>38</v>
      </c>
      <c r="G479" s="155" t="s">
        <v>40</v>
      </c>
      <c r="H479" s="157">
        <v>37504</v>
      </c>
      <c r="I479" s="158" t="s">
        <v>252</v>
      </c>
      <c r="J479" s="17"/>
      <c r="K479" s="151" t="s">
        <v>16472</v>
      </c>
      <c r="L479" s="8" t="s">
        <v>16491</v>
      </c>
      <c r="M479" s="8" t="s">
        <v>16491</v>
      </c>
      <c r="N479" s="152" t="s">
        <v>16296</v>
      </c>
      <c r="O479" s="6">
        <v>0.5</v>
      </c>
      <c r="P479" s="162">
        <v>2088.9792000000002</v>
      </c>
      <c r="Q479" s="154" t="s">
        <v>47</v>
      </c>
      <c r="R479" s="162">
        <f t="shared" si="10"/>
        <v>1044.4896000000001</v>
      </c>
      <c r="S479" s="162">
        <v>0</v>
      </c>
      <c r="T479" s="162">
        <v>0</v>
      </c>
      <c r="U479" s="162">
        <v>0</v>
      </c>
      <c r="V479" s="162">
        <v>0</v>
      </c>
      <c r="W479" s="162">
        <v>1044.4896000000001</v>
      </c>
      <c r="X479" s="162">
        <v>0</v>
      </c>
      <c r="Y479" s="162">
        <v>0</v>
      </c>
      <c r="Z479" s="162">
        <v>0</v>
      </c>
      <c r="AA479" s="162">
        <v>0</v>
      </c>
      <c r="AB479" s="162">
        <v>0</v>
      </c>
      <c r="AC479" s="162">
        <v>0</v>
      </c>
      <c r="AD479" s="162">
        <v>0</v>
      </c>
    </row>
    <row r="480" spans="1:30" ht="12" customHeight="1" x14ac:dyDescent="0.25">
      <c r="A480" s="128" t="s">
        <v>36</v>
      </c>
      <c r="B480" s="15" t="s">
        <v>37</v>
      </c>
      <c r="C480" s="15" t="s">
        <v>37</v>
      </c>
      <c r="D480" s="155" t="s">
        <v>38</v>
      </c>
      <c r="E480" s="156" t="s">
        <v>229</v>
      </c>
      <c r="F480" s="155" t="s">
        <v>38</v>
      </c>
      <c r="G480" s="155" t="s">
        <v>40</v>
      </c>
      <c r="H480" s="157">
        <v>29401</v>
      </c>
      <c r="I480" s="158" t="s">
        <v>139</v>
      </c>
      <c r="J480" s="17" t="str">
        <f>_xlfn.XLOOKUP(K480,XXI___INV_Catalogo_de_Articulo_!B:B,XXI___INV_Catalogo_de_Articulo_!A:A,"NO ENCONTRADO",FALSE)</f>
        <v>29400001-0001</v>
      </c>
      <c r="K480" s="151" t="s">
        <v>16294</v>
      </c>
      <c r="L480" s="8" t="s">
        <v>16491</v>
      </c>
      <c r="M480" s="8" t="s">
        <v>16491</v>
      </c>
      <c r="N480" s="152" t="str">
        <f>_xlfn.XLOOKUP('2026 -1'!J337,XXI___INV_Catalogo_de_Articulo_!A:A,XXI___INV_Catalogo_de_Articulo_!C:C,"NO ENCONTRADO",FALSE)</f>
        <v>CAJA</v>
      </c>
      <c r="O480" s="6">
        <v>2</v>
      </c>
      <c r="P480" s="162">
        <v>962.64016200000003</v>
      </c>
      <c r="Q480" s="154" t="s">
        <v>47</v>
      </c>
      <c r="R480" s="162">
        <f t="shared" si="10"/>
        <v>1925.2803240000001</v>
      </c>
      <c r="S480" s="162">
        <v>0</v>
      </c>
      <c r="T480" s="162">
        <v>1925.2803240000001</v>
      </c>
      <c r="U480" s="162">
        <v>0</v>
      </c>
      <c r="V480" s="162">
        <v>0</v>
      </c>
      <c r="W480" s="162">
        <v>0</v>
      </c>
      <c r="X480" s="162">
        <v>0</v>
      </c>
      <c r="Y480" s="162">
        <v>0</v>
      </c>
      <c r="Z480" s="162">
        <v>0</v>
      </c>
      <c r="AA480" s="162">
        <v>0</v>
      </c>
      <c r="AB480" s="162">
        <v>0</v>
      </c>
      <c r="AC480" s="162">
        <v>0</v>
      </c>
      <c r="AD480" s="162">
        <v>0</v>
      </c>
    </row>
    <row r="481" spans="1:30" ht="12" customHeight="1" x14ac:dyDescent="0.25">
      <c r="A481" s="128" t="s">
        <v>36</v>
      </c>
      <c r="B481" s="15" t="s">
        <v>37</v>
      </c>
      <c r="C481" s="15" t="s">
        <v>37</v>
      </c>
      <c r="D481" s="155" t="s">
        <v>38</v>
      </c>
      <c r="E481" s="156" t="s">
        <v>229</v>
      </c>
      <c r="F481" s="155" t="s">
        <v>38</v>
      </c>
      <c r="G481" s="155" t="s">
        <v>40</v>
      </c>
      <c r="H481" s="157">
        <v>29401</v>
      </c>
      <c r="I481" s="158" t="s">
        <v>139</v>
      </c>
      <c r="J481" s="17" t="str">
        <f>_xlfn.XLOOKUP(K481,XXI___INV_Catalogo_de_Articulo_!B:B,XXI___INV_Catalogo_de_Articulo_!A:A,"NO ENCONTRADO",FALSE)</f>
        <v>29400015-0001</v>
      </c>
      <c r="K481" s="151" t="s">
        <v>16437</v>
      </c>
      <c r="L481" s="8" t="s">
        <v>16491</v>
      </c>
      <c r="M481" s="8" t="s">
        <v>16491</v>
      </c>
      <c r="N481" s="152" t="str">
        <f>_xlfn.XLOOKUP('2026 -1'!J338,XXI___INV_Catalogo_de_Articulo_!A:A,XXI___INV_Catalogo_de_Articulo_!C:C,"NO ENCONTRADO",FALSE)</f>
        <v>Pieza</v>
      </c>
      <c r="O481" s="6">
        <v>2</v>
      </c>
      <c r="P481" s="162">
        <v>299.2</v>
      </c>
      <c r="Q481" s="154" t="s">
        <v>47</v>
      </c>
      <c r="R481" s="162">
        <f t="shared" si="10"/>
        <v>598.4</v>
      </c>
      <c r="S481" s="162">
        <v>0</v>
      </c>
      <c r="T481" s="162">
        <v>299.2</v>
      </c>
      <c r="U481" s="162">
        <v>0</v>
      </c>
      <c r="V481" s="162">
        <v>0</v>
      </c>
      <c r="W481" s="162">
        <v>0</v>
      </c>
      <c r="X481" s="162">
        <v>0</v>
      </c>
      <c r="Y481" s="162">
        <v>0</v>
      </c>
      <c r="Z481" s="162">
        <v>299.2</v>
      </c>
      <c r="AA481" s="162">
        <v>0</v>
      </c>
      <c r="AB481" s="162">
        <v>0</v>
      </c>
      <c r="AC481" s="162">
        <v>0</v>
      </c>
      <c r="AD481" s="162">
        <v>0</v>
      </c>
    </row>
    <row r="482" spans="1:30" ht="12" customHeight="1" x14ac:dyDescent="0.25">
      <c r="A482" s="128" t="s">
        <v>36</v>
      </c>
      <c r="B482" s="15" t="s">
        <v>37</v>
      </c>
      <c r="C482" s="15" t="s">
        <v>37</v>
      </c>
      <c r="D482" s="155" t="s">
        <v>38</v>
      </c>
      <c r="E482" s="156" t="s">
        <v>229</v>
      </c>
      <c r="F482" s="155" t="s">
        <v>38</v>
      </c>
      <c r="G482" s="155" t="s">
        <v>40</v>
      </c>
      <c r="H482" s="157">
        <v>33604</v>
      </c>
      <c r="I482" s="158" t="s">
        <v>254</v>
      </c>
      <c r="J482" s="17"/>
      <c r="K482" s="151" t="s">
        <v>253</v>
      </c>
      <c r="L482" s="8" t="s">
        <v>16491</v>
      </c>
      <c r="M482" s="8" t="s">
        <v>16491</v>
      </c>
      <c r="N482" s="152" t="s">
        <v>16296</v>
      </c>
      <c r="O482" s="6">
        <v>1.5</v>
      </c>
      <c r="P482" s="162">
        <v>2685.8303999999998</v>
      </c>
      <c r="Q482" s="154" t="s">
        <v>47</v>
      </c>
      <c r="R482" s="162">
        <f t="shared" si="10"/>
        <v>4028.7455999999997</v>
      </c>
      <c r="S482" s="162">
        <v>0</v>
      </c>
      <c r="T482" s="162">
        <v>0</v>
      </c>
      <c r="U482" s="162">
        <v>0</v>
      </c>
      <c r="V482" s="162">
        <v>0</v>
      </c>
      <c r="W482" s="162">
        <v>0</v>
      </c>
      <c r="X482" s="162">
        <v>0</v>
      </c>
      <c r="Y482" s="162">
        <v>0</v>
      </c>
      <c r="Z482" s="162">
        <v>0</v>
      </c>
      <c r="AA482" s="162">
        <v>0</v>
      </c>
      <c r="AB482" s="162">
        <v>4028.7455999999997</v>
      </c>
      <c r="AC482" s="162">
        <v>0</v>
      </c>
      <c r="AD482" s="162">
        <v>0</v>
      </c>
    </row>
    <row r="483" spans="1:30" ht="12" customHeight="1" x14ac:dyDescent="0.25">
      <c r="A483" s="128" t="s">
        <v>36</v>
      </c>
      <c r="B483" s="15" t="s">
        <v>37</v>
      </c>
      <c r="C483" s="15" t="s">
        <v>37</v>
      </c>
      <c r="D483" s="155" t="s">
        <v>38</v>
      </c>
      <c r="E483" s="156" t="s">
        <v>229</v>
      </c>
      <c r="F483" s="155" t="s">
        <v>38</v>
      </c>
      <c r="G483" s="155" t="s">
        <v>40</v>
      </c>
      <c r="H483" s="157">
        <v>29401</v>
      </c>
      <c r="I483" s="158" t="s">
        <v>139</v>
      </c>
      <c r="J483" s="17" t="str">
        <f>_xlfn.XLOOKUP(K483,XXI___INV_Catalogo_de_Articulo_!B:B,XXI___INV_Catalogo_de_Articulo_!A:A,"NO ENCONTRADO",FALSE)</f>
        <v>29401001-0045</v>
      </c>
      <c r="K483" s="151" t="s">
        <v>140</v>
      </c>
      <c r="L483" s="8" t="s">
        <v>16491</v>
      </c>
      <c r="M483" s="8" t="s">
        <v>16491</v>
      </c>
      <c r="N483" s="152" t="str">
        <f>_xlfn.XLOOKUP('2026 -1'!J340,XXI___INV_Catalogo_de_Articulo_!A:A,XXI___INV_Catalogo_de_Articulo_!C:C,"NO ENCONTRADO",FALSE)</f>
        <v>Pieza</v>
      </c>
      <c r="O483" s="6">
        <v>1</v>
      </c>
      <c r="P483" s="162">
        <v>2061.0018</v>
      </c>
      <c r="Q483" s="154" t="s">
        <v>47</v>
      </c>
      <c r="R483" s="162">
        <f t="shared" si="10"/>
        <v>2061.0018</v>
      </c>
      <c r="S483" s="162">
        <v>0</v>
      </c>
      <c r="T483" s="162">
        <v>0</v>
      </c>
      <c r="U483" s="162">
        <v>0</v>
      </c>
      <c r="V483" s="162">
        <v>0</v>
      </c>
      <c r="W483" s="162">
        <v>2061.0018</v>
      </c>
      <c r="X483" s="162">
        <v>0</v>
      </c>
      <c r="Y483" s="162">
        <v>0</v>
      </c>
      <c r="Z483" s="162">
        <v>0</v>
      </c>
      <c r="AA483" s="162">
        <v>0</v>
      </c>
      <c r="AB483" s="162">
        <v>0</v>
      </c>
      <c r="AC483" s="162">
        <v>0</v>
      </c>
      <c r="AD483" s="162">
        <v>0</v>
      </c>
    </row>
    <row r="484" spans="1:30" ht="12" customHeight="1" x14ac:dyDescent="0.25">
      <c r="A484" s="128" t="s">
        <v>36</v>
      </c>
      <c r="B484" s="15" t="s">
        <v>37</v>
      </c>
      <c r="C484" s="15" t="s">
        <v>37</v>
      </c>
      <c r="D484" s="155" t="s">
        <v>38</v>
      </c>
      <c r="E484" s="156" t="s">
        <v>229</v>
      </c>
      <c r="F484" s="155" t="s">
        <v>38</v>
      </c>
      <c r="G484" s="155" t="s">
        <v>40</v>
      </c>
      <c r="H484" s="157">
        <v>31801</v>
      </c>
      <c r="I484" s="158" t="s">
        <v>149</v>
      </c>
      <c r="J484" s="17"/>
      <c r="K484" s="151" t="s">
        <v>148</v>
      </c>
      <c r="L484" s="8" t="s">
        <v>16491</v>
      </c>
      <c r="M484" s="8" t="s">
        <v>16491</v>
      </c>
      <c r="N484" s="152" t="s">
        <v>16296</v>
      </c>
      <c r="O484" s="6">
        <v>1</v>
      </c>
      <c r="P484" s="162">
        <v>47280</v>
      </c>
      <c r="Q484" s="154" t="s">
        <v>47</v>
      </c>
      <c r="R484" s="162">
        <f t="shared" si="10"/>
        <v>47280</v>
      </c>
      <c r="S484" s="162">
        <v>0</v>
      </c>
      <c r="T484" s="162">
        <v>0</v>
      </c>
      <c r="U484" s="162">
        <v>0</v>
      </c>
      <c r="V484" s="162">
        <v>0</v>
      </c>
      <c r="W484" s="162">
        <v>0</v>
      </c>
      <c r="X484" s="162">
        <v>0</v>
      </c>
      <c r="Y484" s="162">
        <v>0</v>
      </c>
      <c r="Z484" s="162">
        <v>47280</v>
      </c>
      <c r="AA484" s="162">
        <v>0</v>
      </c>
      <c r="AB484" s="162">
        <v>0</v>
      </c>
      <c r="AC484" s="162">
        <v>0</v>
      </c>
      <c r="AD484" s="162">
        <v>0</v>
      </c>
    </row>
    <row r="485" spans="1:30" ht="12" customHeight="1" x14ac:dyDescent="0.25">
      <c r="A485" s="128" t="s">
        <v>36</v>
      </c>
      <c r="B485" s="15" t="s">
        <v>37</v>
      </c>
      <c r="C485" s="15" t="s">
        <v>37</v>
      </c>
      <c r="D485" s="155" t="s">
        <v>38</v>
      </c>
      <c r="E485" s="156" t="s">
        <v>229</v>
      </c>
      <c r="F485" s="155" t="s">
        <v>38</v>
      </c>
      <c r="G485" s="155" t="s">
        <v>40</v>
      </c>
      <c r="H485" s="157">
        <v>33604</v>
      </c>
      <c r="I485" s="158" t="s">
        <v>254</v>
      </c>
      <c r="J485" s="17"/>
      <c r="K485" s="151" t="s">
        <v>16485</v>
      </c>
      <c r="L485" s="8" t="s">
        <v>16491</v>
      </c>
      <c r="M485" s="8" t="s">
        <v>16491</v>
      </c>
      <c r="N485" s="152" t="s">
        <v>16296</v>
      </c>
      <c r="O485" s="6">
        <v>5</v>
      </c>
      <c r="P485" s="162">
        <v>47.002032</v>
      </c>
      <c r="Q485" s="154" t="s">
        <v>47</v>
      </c>
      <c r="R485" s="162">
        <f t="shared" si="10"/>
        <v>235.01015999999998</v>
      </c>
      <c r="S485" s="162">
        <v>0</v>
      </c>
      <c r="T485" s="162">
        <v>0</v>
      </c>
      <c r="U485" s="162">
        <v>0</v>
      </c>
      <c r="V485" s="162">
        <v>0</v>
      </c>
      <c r="W485" s="162">
        <v>0</v>
      </c>
      <c r="X485" s="162">
        <v>0</v>
      </c>
      <c r="Y485" s="162">
        <v>0</v>
      </c>
      <c r="Z485" s="162">
        <v>0</v>
      </c>
      <c r="AA485" s="162">
        <v>0</v>
      </c>
      <c r="AB485" s="162">
        <v>235.01015999999998</v>
      </c>
      <c r="AC485" s="162">
        <v>0</v>
      </c>
      <c r="AD485" s="162">
        <v>0</v>
      </c>
    </row>
    <row r="486" spans="1:30" ht="12" customHeight="1" x14ac:dyDescent="0.25">
      <c r="A486" s="128" t="s">
        <v>36</v>
      </c>
      <c r="B486" s="15" t="s">
        <v>37</v>
      </c>
      <c r="C486" s="15" t="s">
        <v>37</v>
      </c>
      <c r="D486" s="155" t="s">
        <v>38</v>
      </c>
      <c r="E486" s="156" t="s">
        <v>229</v>
      </c>
      <c r="F486" s="155" t="s">
        <v>38</v>
      </c>
      <c r="G486" s="155" t="s">
        <v>40</v>
      </c>
      <c r="H486" s="157" t="s">
        <v>175</v>
      </c>
      <c r="I486" s="158" t="s">
        <v>176</v>
      </c>
      <c r="J486" s="17" t="str">
        <f>_xlfn.XLOOKUP(K486,XXI___INV_Catalogo_de_Articulo_!B:B,XXI___INV_Catalogo_de_Articulo_!A:A,"NO ENCONTRADO",FALSE)</f>
        <v>26103001-0031</v>
      </c>
      <c r="K486" s="151" t="s">
        <v>174</v>
      </c>
      <c r="L486" s="8" t="s">
        <v>16491</v>
      </c>
      <c r="M486" s="8" t="s">
        <v>16491</v>
      </c>
      <c r="N486" s="152" t="str">
        <f>_xlfn.XLOOKUP('2026 -1'!J486,XXI___INV_Catalogo_de_Articulo_!A:A,XXI___INV_Catalogo_de_Articulo_!C:C,"NO ENCONTRADO",FALSE)</f>
        <v>PESOS</v>
      </c>
      <c r="O486" s="6">
        <v>0</v>
      </c>
      <c r="P486" s="162">
        <v>1.0362</v>
      </c>
      <c r="Q486" s="154" t="s">
        <v>47</v>
      </c>
      <c r="R486" s="162">
        <f t="shared" si="10"/>
        <v>12000</v>
      </c>
      <c r="S486" s="162">
        <v>0</v>
      </c>
      <c r="T486" s="162">
        <v>6000</v>
      </c>
      <c r="U486" s="162">
        <v>0</v>
      </c>
      <c r="V486" s="162">
        <v>0</v>
      </c>
      <c r="W486" s="162">
        <v>6000</v>
      </c>
      <c r="X486" s="162">
        <v>0</v>
      </c>
      <c r="Y486" s="162">
        <v>0</v>
      </c>
      <c r="Z486" s="162">
        <v>0</v>
      </c>
      <c r="AA486" s="162">
        <v>0</v>
      </c>
      <c r="AB486" s="162">
        <v>0</v>
      </c>
      <c r="AC486" s="162">
        <v>0</v>
      </c>
      <c r="AD486" s="162">
        <v>0</v>
      </c>
    </row>
    <row r="487" spans="1:30" ht="12" customHeight="1" x14ac:dyDescent="0.25">
      <c r="A487" s="128" t="s">
        <v>36</v>
      </c>
      <c r="B487" s="15" t="s">
        <v>37</v>
      </c>
      <c r="C487" s="15" t="s">
        <v>37</v>
      </c>
      <c r="D487" s="155" t="s">
        <v>38</v>
      </c>
      <c r="E487" s="156" t="s">
        <v>229</v>
      </c>
      <c r="F487" s="155" t="s">
        <v>38</v>
      </c>
      <c r="G487" s="155" t="s">
        <v>40</v>
      </c>
      <c r="H487" s="157">
        <v>38501</v>
      </c>
      <c r="I487" s="158" t="s">
        <v>16484</v>
      </c>
      <c r="J487" s="17"/>
      <c r="K487" s="151" t="s">
        <v>16310</v>
      </c>
      <c r="L487" s="8" t="s">
        <v>16491</v>
      </c>
      <c r="M487" s="8" t="s">
        <v>16491</v>
      </c>
      <c r="N487" s="152" t="s">
        <v>16296</v>
      </c>
      <c r="O487" s="6">
        <v>12</v>
      </c>
      <c r="P487" s="162">
        <v>3500</v>
      </c>
      <c r="Q487" s="154" t="s">
        <v>47</v>
      </c>
      <c r="R487" s="162">
        <f t="shared" si="10"/>
        <v>42000</v>
      </c>
      <c r="S487" s="162">
        <v>0</v>
      </c>
      <c r="T487" s="162">
        <v>7000</v>
      </c>
      <c r="U487" s="162">
        <v>3500</v>
      </c>
      <c r="V487" s="162">
        <v>3500</v>
      </c>
      <c r="W487" s="162">
        <v>3500</v>
      </c>
      <c r="X487" s="162">
        <v>3500</v>
      </c>
      <c r="Y487" s="162">
        <v>3500</v>
      </c>
      <c r="Z487" s="162">
        <v>3500</v>
      </c>
      <c r="AA487" s="162">
        <v>3500</v>
      </c>
      <c r="AB487" s="162">
        <v>3500</v>
      </c>
      <c r="AC487" s="162">
        <v>3500</v>
      </c>
      <c r="AD487" s="162">
        <v>3500</v>
      </c>
    </row>
    <row r="488" spans="1:30" ht="12" customHeight="1" x14ac:dyDescent="0.25">
      <c r="A488" s="128" t="s">
        <v>36</v>
      </c>
      <c r="B488" s="15" t="s">
        <v>37</v>
      </c>
      <c r="C488" s="15" t="s">
        <v>37</v>
      </c>
      <c r="D488" s="155" t="s">
        <v>38</v>
      </c>
      <c r="E488" s="156" t="s">
        <v>178</v>
      </c>
      <c r="F488" s="155" t="s">
        <v>179</v>
      </c>
      <c r="G488" s="155" t="s">
        <v>40</v>
      </c>
      <c r="H488" s="157">
        <v>21101</v>
      </c>
      <c r="I488" s="158" t="s">
        <v>46</v>
      </c>
      <c r="J488" s="17" t="str">
        <f>_xlfn.XLOOKUP(K488,XXI___INV_Catalogo_de_Articulo_!B:B,XXI___INV_Catalogo_de_Articulo_!A:A,"NO ENCONTRADO",FALSE)</f>
        <v>21101001-0009</v>
      </c>
      <c r="K488" s="151" t="s">
        <v>177</v>
      </c>
      <c r="L488" s="8" t="s">
        <v>16491</v>
      </c>
      <c r="M488" s="8" t="s">
        <v>16491</v>
      </c>
      <c r="N488" s="152" t="str">
        <f>_xlfn.XLOOKUP('2026 -1'!J345,XXI___INV_Catalogo_de_Articulo_!A:A,XXI___INV_Catalogo_de_Articulo_!C:C,"NO ENCONTRADO",FALSE)</f>
        <v>FRASCO</v>
      </c>
      <c r="O488" s="6">
        <v>10</v>
      </c>
      <c r="P488" s="162">
        <v>22.672055999999998</v>
      </c>
      <c r="Q488" s="154" t="s">
        <v>47</v>
      </c>
      <c r="R488" s="162">
        <f t="shared" si="10"/>
        <v>226.72055999999998</v>
      </c>
      <c r="S488" s="162">
        <v>0</v>
      </c>
      <c r="T488" s="162">
        <v>226.72055999999998</v>
      </c>
      <c r="U488" s="162">
        <v>0</v>
      </c>
      <c r="V488" s="162">
        <v>0</v>
      </c>
      <c r="W488" s="162">
        <v>0</v>
      </c>
      <c r="X488" s="162">
        <v>0</v>
      </c>
      <c r="Y488" s="162">
        <v>0</v>
      </c>
      <c r="Z488" s="162">
        <v>0</v>
      </c>
      <c r="AA488" s="162">
        <v>0</v>
      </c>
      <c r="AB488" s="162">
        <v>0</v>
      </c>
      <c r="AC488" s="162">
        <v>0</v>
      </c>
      <c r="AD488" s="162">
        <v>0</v>
      </c>
    </row>
    <row r="489" spans="1:30" ht="12" customHeight="1" x14ac:dyDescent="0.25">
      <c r="A489" s="128" t="s">
        <v>36</v>
      </c>
      <c r="B489" s="15" t="s">
        <v>37</v>
      </c>
      <c r="C489" s="15" t="s">
        <v>37</v>
      </c>
      <c r="D489" s="155" t="s">
        <v>38</v>
      </c>
      <c r="E489" s="156" t="s">
        <v>178</v>
      </c>
      <c r="F489" s="155" t="s">
        <v>179</v>
      </c>
      <c r="G489" s="155" t="s">
        <v>40</v>
      </c>
      <c r="H489" s="157">
        <v>21101</v>
      </c>
      <c r="I489" s="158" t="s">
        <v>46</v>
      </c>
      <c r="J489" s="17" t="str">
        <f>_xlfn.XLOOKUP(K489,XXI___INV_Catalogo_de_Articulo_!B:B,XXI___INV_Catalogo_de_Articulo_!A:A,"NO ENCONTRADO",FALSE)</f>
        <v>21101001-0166</v>
      </c>
      <c r="K489" s="151" t="s">
        <v>56</v>
      </c>
      <c r="L489" s="8" t="s">
        <v>16491</v>
      </c>
      <c r="M489" s="8" t="s">
        <v>16491</v>
      </c>
      <c r="N489" s="152" t="str">
        <f>_xlfn.XLOOKUP('2026 -1'!J346,XXI___INV_Catalogo_de_Articulo_!A:A,XXI___INV_Catalogo_de_Articulo_!C:C,"NO ENCONTRADO",FALSE)</f>
        <v>PAQUETE</v>
      </c>
      <c r="O489" s="6">
        <v>2</v>
      </c>
      <c r="P489" s="162">
        <v>94.667231999999998</v>
      </c>
      <c r="Q489" s="154" t="s">
        <v>47</v>
      </c>
      <c r="R489" s="162">
        <f t="shared" si="10"/>
        <v>189.334464</v>
      </c>
      <c r="S489" s="162">
        <v>0</v>
      </c>
      <c r="T489" s="162">
        <v>189.334464</v>
      </c>
      <c r="U489" s="162">
        <v>0</v>
      </c>
      <c r="V489" s="162">
        <v>0</v>
      </c>
      <c r="W489" s="162">
        <v>0</v>
      </c>
      <c r="X489" s="162">
        <v>0</v>
      </c>
      <c r="Y489" s="162">
        <v>0</v>
      </c>
      <c r="Z489" s="162">
        <v>0</v>
      </c>
      <c r="AA489" s="162">
        <v>0</v>
      </c>
      <c r="AB489" s="162">
        <v>0</v>
      </c>
      <c r="AC489" s="162">
        <v>0</v>
      </c>
      <c r="AD489" s="162">
        <v>0</v>
      </c>
    </row>
    <row r="490" spans="1:30" ht="12" customHeight="1" x14ac:dyDescent="0.25">
      <c r="A490" s="128" t="s">
        <v>36</v>
      </c>
      <c r="B490" s="15" t="s">
        <v>37</v>
      </c>
      <c r="C490" s="15" t="s">
        <v>37</v>
      </c>
      <c r="D490" s="155" t="s">
        <v>38</v>
      </c>
      <c r="E490" s="156" t="s">
        <v>178</v>
      </c>
      <c r="F490" s="155" t="s">
        <v>179</v>
      </c>
      <c r="G490" s="155" t="s">
        <v>40</v>
      </c>
      <c r="H490" s="157">
        <v>21101</v>
      </c>
      <c r="I490" s="158" t="s">
        <v>46</v>
      </c>
      <c r="J490" s="17" t="str">
        <f>_xlfn.XLOOKUP(K490,XXI___INV_Catalogo_de_Articulo_!B:B,XXI___INV_Catalogo_de_Articulo_!A:A,"NO ENCONTRADO",FALSE)</f>
        <v>21100074-0013</v>
      </c>
      <c r="K490" s="151" t="s">
        <v>2293</v>
      </c>
      <c r="L490" s="8" t="s">
        <v>16491</v>
      </c>
      <c r="M490" s="8" t="s">
        <v>16491</v>
      </c>
      <c r="N490" s="152" t="s">
        <v>296</v>
      </c>
      <c r="O490" s="6">
        <v>2</v>
      </c>
      <c r="P490" s="162">
        <v>78.347082</v>
      </c>
      <c r="Q490" s="154" t="s">
        <v>47</v>
      </c>
      <c r="R490" s="162">
        <f t="shared" si="10"/>
        <v>156.694164</v>
      </c>
      <c r="S490" s="162">
        <v>0</v>
      </c>
      <c r="T490" s="162">
        <v>156.694164</v>
      </c>
      <c r="U490" s="162">
        <v>0</v>
      </c>
      <c r="V490" s="162">
        <v>0</v>
      </c>
      <c r="W490" s="162">
        <v>0</v>
      </c>
      <c r="X490" s="162">
        <v>0</v>
      </c>
      <c r="Y490" s="162">
        <v>0</v>
      </c>
      <c r="Z490" s="162">
        <v>0</v>
      </c>
      <c r="AA490" s="162">
        <v>0</v>
      </c>
      <c r="AB490" s="162">
        <v>0</v>
      </c>
      <c r="AC490" s="162">
        <v>0</v>
      </c>
      <c r="AD490" s="162">
        <v>0</v>
      </c>
    </row>
    <row r="491" spans="1:30" ht="12" customHeight="1" x14ac:dyDescent="0.25">
      <c r="A491" s="128" t="s">
        <v>36</v>
      </c>
      <c r="B491" s="15" t="s">
        <v>37</v>
      </c>
      <c r="C491" s="15" t="s">
        <v>37</v>
      </c>
      <c r="D491" s="155" t="s">
        <v>38</v>
      </c>
      <c r="E491" s="156" t="s">
        <v>178</v>
      </c>
      <c r="F491" s="155" t="s">
        <v>179</v>
      </c>
      <c r="G491" s="155" t="s">
        <v>40</v>
      </c>
      <c r="H491" s="157">
        <v>21601</v>
      </c>
      <c r="I491" s="158" t="s">
        <v>98</v>
      </c>
      <c r="J491" s="17" t="str">
        <f>_xlfn.XLOOKUP(K491,XXI___INV_Catalogo_de_Articulo_!B:B,XXI___INV_Catalogo_de_Articulo_!A:A,"NO ENCONTRADO",FALSE)</f>
        <v>21600018-0005</v>
      </c>
      <c r="K491" s="151" t="s">
        <v>112</v>
      </c>
      <c r="L491" s="8" t="s">
        <v>16491</v>
      </c>
      <c r="M491" s="8" t="s">
        <v>16491</v>
      </c>
      <c r="N491" s="152" t="str">
        <f>_xlfn.XLOOKUP('2026 -1'!J348,XXI___INV_Catalogo_de_Articulo_!A:A,XXI___INV_Catalogo_de_Articulo_!C:C,"NO ENCONTRADO",FALSE)</f>
        <v>PAQUETE</v>
      </c>
      <c r="O491" s="6">
        <v>6</v>
      </c>
      <c r="P491" s="162">
        <v>17.397797999999998</v>
      </c>
      <c r="Q491" s="154" t="s">
        <v>47</v>
      </c>
      <c r="R491" s="162">
        <f t="shared" si="10"/>
        <v>104.386788</v>
      </c>
      <c r="S491" s="162">
        <v>0</v>
      </c>
      <c r="T491" s="162">
        <v>0</v>
      </c>
      <c r="U491" s="162">
        <v>0</v>
      </c>
      <c r="V491" s="162">
        <v>0</v>
      </c>
      <c r="W491" s="162">
        <v>0</v>
      </c>
      <c r="X491" s="162">
        <v>0</v>
      </c>
      <c r="Y491" s="162">
        <v>0</v>
      </c>
      <c r="Z491" s="162">
        <v>104.386788</v>
      </c>
      <c r="AA491" s="162">
        <v>0</v>
      </c>
      <c r="AB491" s="162">
        <v>0</v>
      </c>
      <c r="AC491" s="162">
        <v>0</v>
      </c>
      <c r="AD491" s="162">
        <v>0</v>
      </c>
    </row>
    <row r="492" spans="1:30" ht="12" customHeight="1" x14ac:dyDescent="0.25">
      <c r="A492" s="128" t="s">
        <v>36</v>
      </c>
      <c r="B492" s="15" t="s">
        <v>37</v>
      </c>
      <c r="C492" s="15" t="s">
        <v>37</v>
      </c>
      <c r="D492" s="155" t="s">
        <v>38</v>
      </c>
      <c r="E492" s="156" t="s">
        <v>178</v>
      </c>
      <c r="F492" s="155" t="s">
        <v>179</v>
      </c>
      <c r="G492" s="155" t="s">
        <v>40</v>
      </c>
      <c r="H492" s="157">
        <v>26105</v>
      </c>
      <c r="I492" s="158" t="s">
        <v>16486</v>
      </c>
      <c r="J492" s="17" t="str">
        <f>_xlfn.XLOOKUP(K492,XXI___INV_Catalogo_de_Articulo_!B:B,XXI___INV_Catalogo_de_Articulo_!A:A,"NO ENCONTRADO",FALSE)</f>
        <v>26105001-0015</v>
      </c>
      <c r="K492" s="151" t="s">
        <v>10369</v>
      </c>
      <c r="L492" s="8" t="s">
        <v>16491</v>
      </c>
      <c r="M492" s="8" t="s">
        <v>16491</v>
      </c>
      <c r="N492" s="152" t="str">
        <f>_xlfn.XLOOKUP('2026 -1'!J492,XXI___INV_Catalogo_de_Articulo_!A:A,XXI___INV_Catalogo_de_Articulo_!C:C,"NO ENCONTRADO",FALSE)</f>
        <v>PESOS</v>
      </c>
      <c r="O492" s="6">
        <v>0.5</v>
      </c>
      <c r="P492" s="162">
        <v>725.34</v>
      </c>
      <c r="Q492" s="154" t="s">
        <v>47</v>
      </c>
      <c r="R492" s="162">
        <f t="shared" si="10"/>
        <v>362.67</v>
      </c>
      <c r="S492" s="162">
        <v>0</v>
      </c>
      <c r="T492" s="162">
        <v>0</v>
      </c>
      <c r="U492" s="162">
        <v>0</v>
      </c>
      <c r="V492" s="162">
        <v>0</v>
      </c>
      <c r="W492" s="162">
        <v>362.67</v>
      </c>
      <c r="X492" s="162">
        <v>0</v>
      </c>
      <c r="Y492" s="162">
        <v>0</v>
      </c>
      <c r="Z492" s="162">
        <v>0</v>
      </c>
      <c r="AA492" s="162">
        <v>0</v>
      </c>
      <c r="AB492" s="162">
        <v>0</v>
      </c>
      <c r="AC492" s="162">
        <v>0</v>
      </c>
      <c r="AD492" s="162">
        <v>0</v>
      </c>
    </row>
    <row r="493" spans="1:30" ht="12" customHeight="1" x14ac:dyDescent="0.25">
      <c r="A493" s="128" t="s">
        <v>36</v>
      </c>
      <c r="B493" s="15" t="s">
        <v>37</v>
      </c>
      <c r="C493" s="15" t="s">
        <v>37</v>
      </c>
      <c r="D493" s="155" t="s">
        <v>38</v>
      </c>
      <c r="E493" s="156" t="s">
        <v>178</v>
      </c>
      <c r="F493" s="155" t="s">
        <v>179</v>
      </c>
      <c r="G493" s="155" t="s">
        <v>40</v>
      </c>
      <c r="H493" s="157">
        <v>29401</v>
      </c>
      <c r="I493" s="158" t="s">
        <v>139</v>
      </c>
      <c r="J493" s="17" t="str">
        <f>_xlfn.XLOOKUP(K493,XXI___INV_Catalogo_de_Articulo_!B:B,XXI___INV_Catalogo_de_Articulo_!A:A,"NO ENCONTRADO",FALSE)</f>
        <v>29401001-0050</v>
      </c>
      <c r="K493" s="151" t="s">
        <v>182</v>
      </c>
      <c r="L493" s="8" t="s">
        <v>16491</v>
      </c>
      <c r="M493" s="8" t="s">
        <v>16491</v>
      </c>
      <c r="N493" s="152" t="str">
        <f>_xlfn.XLOOKUP('2026 -1'!J350,XXI___INV_Catalogo_de_Articulo_!A:A,XXI___INV_Catalogo_de_Articulo_!C:C,"NO ENCONTRADO",FALSE)</f>
        <v>Pieza</v>
      </c>
      <c r="O493" s="6">
        <v>5</v>
      </c>
      <c r="P493" s="162">
        <v>119.78471999999999</v>
      </c>
      <c r="Q493" s="154" t="s">
        <v>47</v>
      </c>
      <c r="R493" s="162">
        <f t="shared" si="10"/>
        <v>598.92359999999996</v>
      </c>
      <c r="S493" s="162">
        <v>0</v>
      </c>
      <c r="T493" s="162">
        <v>0</v>
      </c>
      <c r="U493" s="162">
        <v>0</v>
      </c>
      <c r="V493" s="162">
        <v>0</v>
      </c>
      <c r="W493" s="162">
        <v>0</v>
      </c>
      <c r="X493" s="162">
        <v>0</v>
      </c>
      <c r="Y493" s="162">
        <v>0</v>
      </c>
      <c r="Z493" s="162">
        <v>598.92359999999996</v>
      </c>
      <c r="AA493" s="162">
        <v>0</v>
      </c>
      <c r="AB493" s="162">
        <v>0</v>
      </c>
      <c r="AC493" s="162">
        <v>0</v>
      </c>
      <c r="AD493" s="162">
        <v>0</v>
      </c>
    </row>
    <row r="494" spans="1:30" ht="12" customHeight="1" x14ac:dyDescent="0.25">
      <c r="A494" s="128" t="s">
        <v>36</v>
      </c>
      <c r="B494" s="15" t="s">
        <v>37</v>
      </c>
      <c r="C494" s="15" t="s">
        <v>37</v>
      </c>
      <c r="D494" s="155" t="s">
        <v>38</v>
      </c>
      <c r="E494" s="156" t="s">
        <v>178</v>
      </c>
      <c r="F494" s="155" t="s">
        <v>179</v>
      </c>
      <c r="G494" s="155" t="s">
        <v>40</v>
      </c>
      <c r="H494" s="157">
        <v>24601</v>
      </c>
      <c r="I494" s="158" t="s">
        <v>124</v>
      </c>
      <c r="J494" s="17" t="str">
        <f>_xlfn.XLOOKUP(K494,XXI___INV_Catalogo_de_Articulo_!B:B,XXI___INV_Catalogo_de_Articulo_!A:A,"NO ENCONTRADO",FALSE)</f>
        <v>24600003-0004</v>
      </c>
      <c r="K494" s="151" t="s">
        <v>183</v>
      </c>
      <c r="L494" s="8" t="s">
        <v>16491</v>
      </c>
      <c r="M494" s="8" t="s">
        <v>16491</v>
      </c>
      <c r="N494" s="152" t="str">
        <f>_xlfn.XLOOKUP('2026 -1'!J351,XXI___INV_Catalogo_de_Articulo_!A:A,XXI___INV_Catalogo_de_Articulo_!C:C,"NO ENCONTRADO",FALSE)</f>
        <v>Pieza</v>
      </c>
      <c r="O494" s="6">
        <v>3</v>
      </c>
      <c r="P494" s="162">
        <v>76.844591999999992</v>
      </c>
      <c r="Q494" s="154" t="s">
        <v>47</v>
      </c>
      <c r="R494" s="162">
        <f t="shared" si="10"/>
        <v>230.53377599999999</v>
      </c>
      <c r="S494" s="162">
        <v>0</v>
      </c>
      <c r="T494" s="162">
        <v>0</v>
      </c>
      <c r="U494" s="162">
        <v>0</v>
      </c>
      <c r="V494" s="162">
        <v>0</v>
      </c>
      <c r="W494" s="162">
        <v>0</v>
      </c>
      <c r="X494" s="162">
        <v>0</v>
      </c>
      <c r="Y494" s="162">
        <v>0</v>
      </c>
      <c r="Z494" s="162">
        <v>230.53377599999999</v>
      </c>
      <c r="AA494" s="162">
        <v>0</v>
      </c>
      <c r="AB494" s="162">
        <v>0</v>
      </c>
      <c r="AC494" s="162">
        <v>0</v>
      </c>
      <c r="AD494" s="162">
        <v>0</v>
      </c>
    </row>
    <row r="495" spans="1:30" ht="12" customHeight="1" x14ac:dyDescent="0.25">
      <c r="A495" s="128" t="s">
        <v>36</v>
      </c>
      <c r="B495" s="15" t="s">
        <v>37</v>
      </c>
      <c r="C495" s="15" t="s">
        <v>37</v>
      </c>
      <c r="D495" s="155" t="s">
        <v>38</v>
      </c>
      <c r="E495" s="156" t="s">
        <v>178</v>
      </c>
      <c r="F495" s="155" t="s">
        <v>179</v>
      </c>
      <c r="G495" s="155" t="s">
        <v>40</v>
      </c>
      <c r="H495" s="157">
        <v>29301</v>
      </c>
      <c r="I495" s="158" t="s">
        <v>135</v>
      </c>
      <c r="J495" s="17" t="str">
        <f>_xlfn.XLOOKUP(K495,XXI___INV_Catalogo_de_Articulo_!B:B,XXI___INV_Catalogo_de_Articulo_!A:A,"NO ENCONTRADO",FALSE)</f>
        <v>29301001-0099</v>
      </c>
      <c r="K495" s="151" t="s">
        <v>138</v>
      </c>
      <c r="L495" s="8" t="s">
        <v>16491</v>
      </c>
      <c r="M495" s="8" t="s">
        <v>16491</v>
      </c>
      <c r="N495" s="152" t="str">
        <f>_xlfn.XLOOKUP('2026 -1'!J352,XXI___INV_Catalogo_de_Articulo_!A:A,XXI___INV_Catalogo_de_Articulo_!C:C,"NO ENCONTRADO",FALSE)</f>
        <v>Pieza</v>
      </c>
      <c r="O495" s="6">
        <v>2</v>
      </c>
      <c r="P495" s="162">
        <v>3315.84</v>
      </c>
      <c r="Q495" s="154" t="s">
        <v>47</v>
      </c>
      <c r="R495" s="162">
        <f t="shared" si="10"/>
        <v>6631.68</v>
      </c>
      <c r="S495" s="162">
        <v>0</v>
      </c>
      <c r="T495" s="162">
        <v>0</v>
      </c>
      <c r="U495" s="162">
        <v>0</v>
      </c>
      <c r="V495" s="162">
        <v>0</v>
      </c>
      <c r="W495" s="162">
        <v>0</v>
      </c>
      <c r="X495" s="162">
        <v>0</v>
      </c>
      <c r="Y495" s="162">
        <v>0</v>
      </c>
      <c r="Z495" s="162">
        <v>6631.68</v>
      </c>
      <c r="AA495" s="162">
        <v>0</v>
      </c>
      <c r="AB495" s="162">
        <v>0</v>
      </c>
      <c r="AC495" s="162">
        <v>0</v>
      </c>
      <c r="AD495" s="162">
        <v>0</v>
      </c>
    </row>
    <row r="496" spans="1:30" ht="12" customHeight="1" x14ac:dyDescent="0.25">
      <c r="A496" s="192" t="s">
        <v>36</v>
      </c>
      <c r="B496" s="15" t="s">
        <v>16492</v>
      </c>
      <c r="C496" s="15" t="s">
        <v>16492</v>
      </c>
      <c r="D496" s="5" t="s">
        <v>38</v>
      </c>
      <c r="E496" s="163" t="s">
        <v>39</v>
      </c>
      <c r="F496" s="163" t="s">
        <v>38</v>
      </c>
      <c r="G496" s="163" t="s">
        <v>40</v>
      </c>
      <c r="H496" s="163">
        <v>21101</v>
      </c>
      <c r="I496" s="238" t="s">
        <v>46</v>
      </c>
      <c r="J496" s="168" t="s">
        <v>1578</v>
      </c>
      <c r="K496" s="239" t="s">
        <v>74</v>
      </c>
      <c r="L496" s="163" t="s">
        <v>16491</v>
      </c>
      <c r="M496" s="164" t="s">
        <v>43</v>
      </c>
      <c r="N496" s="165" t="s">
        <v>877</v>
      </c>
      <c r="O496" s="165">
        <v>150</v>
      </c>
      <c r="P496" s="211">
        <v>80.574911999999998</v>
      </c>
      <c r="Q496" s="166" t="s">
        <v>45</v>
      </c>
      <c r="R496" s="167">
        <f>SUM(S496:AD496)</f>
        <v>12086.236799999999</v>
      </c>
      <c r="S496" s="211">
        <v>0</v>
      </c>
      <c r="T496" s="211">
        <v>4028.7455999999997</v>
      </c>
      <c r="U496" s="211">
        <v>0</v>
      </c>
      <c r="V496" s="211">
        <v>0</v>
      </c>
      <c r="W496" s="211">
        <v>4028.7455999999997</v>
      </c>
      <c r="X496" s="211">
        <v>0</v>
      </c>
      <c r="Y496" s="211">
        <v>0</v>
      </c>
      <c r="Z496" s="211">
        <v>4028.7455999999997</v>
      </c>
      <c r="AA496" s="211">
        <v>0</v>
      </c>
      <c r="AB496" s="211">
        <v>0</v>
      </c>
      <c r="AC496" s="211">
        <v>0</v>
      </c>
      <c r="AD496" s="211">
        <v>0</v>
      </c>
    </row>
    <row r="497" spans="1:30" ht="12" customHeight="1" x14ac:dyDescent="0.25">
      <c r="A497" s="192" t="s">
        <v>36</v>
      </c>
      <c r="B497" s="15" t="s">
        <v>16492</v>
      </c>
      <c r="C497" s="15" t="s">
        <v>16492</v>
      </c>
      <c r="D497" s="5" t="s">
        <v>38</v>
      </c>
      <c r="E497" s="163" t="s">
        <v>39</v>
      </c>
      <c r="F497" s="163" t="s">
        <v>38</v>
      </c>
      <c r="G497" s="163" t="s">
        <v>40</v>
      </c>
      <c r="H497" s="163">
        <v>21101</v>
      </c>
      <c r="I497" s="158" t="s">
        <v>46</v>
      </c>
      <c r="J497" s="168" t="s">
        <v>1591</v>
      </c>
      <c r="K497" s="239" t="s">
        <v>205</v>
      </c>
      <c r="L497" s="163" t="s">
        <v>16491</v>
      </c>
      <c r="M497" s="164" t="s">
        <v>43</v>
      </c>
      <c r="N497" s="165" t="s">
        <v>877</v>
      </c>
      <c r="O497" s="165">
        <v>150</v>
      </c>
      <c r="P497" s="211">
        <v>106.31412</v>
      </c>
      <c r="Q497" s="166" t="s">
        <v>45</v>
      </c>
      <c r="R497" s="167">
        <f t="shared" ref="R497:R560" si="11">SUM(S497:AD497)</f>
        <v>15947.118</v>
      </c>
      <c r="S497" s="211">
        <v>0</v>
      </c>
      <c r="T497" s="211">
        <v>5315.7060000000001</v>
      </c>
      <c r="U497" s="211">
        <v>0</v>
      </c>
      <c r="V497" s="211">
        <v>0</v>
      </c>
      <c r="W497" s="211">
        <v>5315.7060000000001</v>
      </c>
      <c r="X497" s="211">
        <v>0</v>
      </c>
      <c r="Y497" s="211">
        <v>0</v>
      </c>
      <c r="Z497" s="211">
        <v>5315.7060000000001</v>
      </c>
      <c r="AA497" s="211">
        <v>0</v>
      </c>
      <c r="AB497" s="211">
        <v>0</v>
      </c>
      <c r="AC497" s="211">
        <v>0</v>
      </c>
      <c r="AD497" s="211">
        <v>0</v>
      </c>
    </row>
    <row r="498" spans="1:30" ht="12" customHeight="1" x14ac:dyDescent="0.25">
      <c r="A498" s="192" t="s">
        <v>36</v>
      </c>
      <c r="B498" s="15" t="s">
        <v>16492</v>
      </c>
      <c r="C498" s="15" t="s">
        <v>16492</v>
      </c>
      <c r="D498" s="5" t="s">
        <v>38</v>
      </c>
      <c r="E498" s="163" t="s">
        <v>39</v>
      </c>
      <c r="F498" s="163" t="s">
        <v>38</v>
      </c>
      <c r="G498" s="163" t="s">
        <v>40</v>
      </c>
      <c r="H498" s="163">
        <v>21101</v>
      </c>
      <c r="I498" s="158" t="s">
        <v>46</v>
      </c>
      <c r="J498" s="163" t="s">
        <v>924</v>
      </c>
      <c r="K498" s="239" t="s">
        <v>16261</v>
      </c>
      <c r="L498" s="163" t="s">
        <v>16491</v>
      </c>
      <c r="M498" s="164" t="s">
        <v>43</v>
      </c>
      <c r="N498" s="168" t="s">
        <v>44</v>
      </c>
      <c r="O498" s="168">
        <v>30</v>
      </c>
      <c r="P498" s="211">
        <v>19.807999200000001</v>
      </c>
      <c r="Q498" s="166" t="s">
        <v>45</v>
      </c>
      <c r="R498" s="167">
        <f t="shared" si="11"/>
        <v>594.23997600000007</v>
      </c>
      <c r="S498" s="211">
        <v>0</v>
      </c>
      <c r="T498" s="211">
        <v>198.079992</v>
      </c>
      <c r="U498" s="211">
        <v>0</v>
      </c>
      <c r="V498" s="211">
        <v>0</v>
      </c>
      <c r="W498" s="211">
        <v>198.079992</v>
      </c>
      <c r="X498" s="211">
        <v>0</v>
      </c>
      <c r="Y498" s="211">
        <v>0</v>
      </c>
      <c r="Z498" s="211">
        <v>198.079992</v>
      </c>
      <c r="AA498" s="211">
        <v>0</v>
      </c>
      <c r="AB498" s="211">
        <v>0</v>
      </c>
      <c r="AC498" s="211">
        <v>0</v>
      </c>
      <c r="AD498" s="211">
        <v>0</v>
      </c>
    </row>
    <row r="499" spans="1:30" ht="12" customHeight="1" x14ac:dyDescent="0.25">
      <c r="A499" s="192" t="s">
        <v>36</v>
      </c>
      <c r="B499" s="15" t="s">
        <v>16492</v>
      </c>
      <c r="C499" s="15" t="s">
        <v>16492</v>
      </c>
      <c r="D499" s="5" t="s">
        <v>38</v>
      </c>
      <c r="E499" s="163" t="s">
        <v>39</v>
      </c>
      <c r="F499" s="163" t="s">
        <v>38</v>
      </c>
      <c r="G499" s="163" t="s">
        <v>40</v>
      </c>
      <c r="H499" s="163">
        <v>21101</v>
      </c>
      <c r="I499" s="158" t="s">
        <v>46</v>
      </c>
      <c r="J499" s="168" t="s">
        <v>2444</v>
      </c>
      <c r="K499" s="239" t="s">
        <v>16493</v>
      </c>
      <c r="L499" s="163" t="s">
        <v>16491</v>
      </c>
      <c r="M499" s="164" t="s">
        <v>43</v>
      </c>
      <c r="N499" s="165" t="s">
        <v>539</v>
      </c>
      <c r="O499" s="165">
        <v>60</v>
      </c>
      <c r="P499" s="211">
        <v>47.561579999999999</v>
      </c>
      <c r="Q499" s="166" t="s">
        <v>45</v>
      </c>
      <c r="R499" s="167">
        <f t="shared" si="11"/>
        <v>2853.6947999999998</v>
      </c>
      <c r="S499" s="211">
        <v>0</v>
      </c>
      <c r="T499" s="211">
        <v>951.23159999999996</v>
      </c>
      <c r="U499" s="211">
        <v>0</v>
      </c>
      <c r="V499" s="211">
        <v>0</v>
      </c>
      <c r="W499" s="211">
        <v>951.23159999999996</v>
      </c>
      <c r="X499" s="211">
        <v>0</v>
      </c>
      <c r="Y499" s="211">
        <v>0</v>
      </c>
      <c r="Z499" s="211">
        <v>951.23159999999996</v>
      </c>
      <c r="AA499" s="211">
        <v>0</v>
      </c>
      <c r="AB499" s="211">
        <v>0</v>
      </c>
      <c r="AC499" s="211">
        <v>0</v>
      </c>
      <c r="AD499" s="211">
        <v>0</v>
      </c>
    </row>
    <row r="500" spans="1:30" ht="12" customHeight="1" x14ac:dyDescent="0.25">
      <c r="A500" s="192" t="s">
        <v>36</v>
      </c>
      <c r="B500" s="15" t="s">
        <v>16492</v>
      </c>
      <c r="C500" s="15" t="s">
        <v>16492</v>
      </c>
      <c r="D500" s="5" t="s">
        <v>38</v>
      </c>
      <c r="E500" s="163" t="s">
        <v>39</v>
      </c>
      <c r="F500" s="163" t="s">
        <v>38</v>
      </c>
      <c r="G500" s="163" t="s">
        <v>40</v>
      </c>
      <c r="H500" s="163">
        <v>21101</v>
      </c>
      <c r="I500" s="158" t="s">
        <v>46</v>
      </c>
      <c r="J500" s="168" t="s">
        <v>2292</v>
      </c>
      <c r="K500" s="239" t="s">
        <v>2293</v>
      </c>
      <c r="L500" s="163" t="s">
        <v>16491</v>
      </c>
      <c r="M500" s="164" t="s">
        <v>43</v>
      </c>
      <c r="N500" s="165" t="s">
        <v>539</v>
      </c>
      <c r="O500" s="165">
        <v>15</v>
      </c>
      <c r="P500" s="211">
        <v>64.907567999999998</v>
      </c>
      <c r="Q500" s="166" t="s">
        <v>45</v>
      </c>
      <c r="R500" s="167">
        <f t="shared" si="11"/>
        <v>973.61351999999988</v>
      </c>
      <c r="S500" s="211">
        <v>0</v>
      </c>
      <c r="T500" s="211">
        <v>324.53783999999996</v>
      </c>
      <c r="U500" s="211">
        <v>0</v>
      </c>
      <c r="V500" s="211">
        <v>0</v>
      </c>
      <c r="W500" s="211">
        <v>324.53783999999996</v>
      </c>
      <c r="X500" s="211">
        <v>0</v>
      </c>
      <c r="Y500" s="211">
        <v>0</v>
      </c>
      <c r="Z500" s="211">
        <v>324.53783999999996</v>
      </c>
      <c r="AA500" s="211">
        <v>0</v>
      </c>
      <c r="AB500" s="211">
        <v>0</v>
      </c>
      <c r="AC500" s="211">
        <v>0</v>
      </c>
      <c r="AD500" s="211">
        <v>0</v>
      </c>
    </row>
    <row r="501" spans="1:30" ht="12" customHeight="1" x14ac:dyDescent="0.25">
      <c r="A501" s="192" t="s">
        <v>36</v>
      </c>
      <c r="B501" s="15" t="s">
        <v>16492</v>
      </c>
      <c r="C501" s="15" t="s">
        <v>16492</v>
      </c>
      <c r="D501" s="5" t="s">
        <v>38</v>
      </c>
      <c r="E501" s="163" t="s">
        <v>39</v>
      </c>
      <c r="F501" s="163" t="s">
        <v>38</v>
      </c>
      <c r="G501" s="163" t="s">
        <v>40</v>
      </c>
      <c r="H501" s="163">
        <v>21101</v>
      </c>
      <c r="I501" s="158" t="s">
        <v>46</v>
      </c>
      <c r="J501" s="168" t="s">
        <v>1312</v>
      </c>
      <c r="K501" s="239" t="s">
        <v>2293</v>
      </c>
      <c r="L501" s="163" t="s">
        <v>16491</v>
      </c>
      <c r="M501" s="164" t="s">
        <v>43</v>
      </c>
      <c r="N501" s="168" t="s">
        <v>296</v>
      </c>
      <c r="O501" s="165">
        <v>3</v>
      </c>
      <c r="P501" s="211">
        <v>3</v>
      </c>
      <c r="Q501" s="166" t="s">
        <v>45</v>
      </c>
      <c r="R501" s="167">
        <f t="shared" si="11"/>
        <v>9</v>
      </c>
      <c r="S501" s="211">
        <v>0</v>
      </c>
      <c r="T501" s="211">
        <v>3</v>
      </c>
      <c r="U501" s="211">
        <v>0</v>
      </c>
      <c r="V501" s="211">
        <v>0</v>
      </c>
      <c r="W501" s="211">
        <v>3</v>
      </c>
      <c r="X501" s="211">
        <v>0</v>
      </c>
      <c r="Y501" s="211">
        <v>0</v>
      </c>
      <c r="Z501" s="211">
        <v>3</v>
      </c>
      <c r="AA501" s="211">
        <v>0</v>
      </c>
      <c r="AB501" s="211">
        <v>0</v>
      </c>
      <c r="AC501" s="211">
        <v>0</v>
      </c>
      <c r="AD501" s="211">
        <v>0</v>
      </c>
    </row>
    <row r="502" spans="1:30" ht="12" customHeight="1" x14ac:dyDescent="0.25">
      <c r="A502" s="192" t="s">
        <v>36</v>
      </c>
      <c r="B502" s="15" t="s">
        <v>16492</v>
      </c>
      <c r="C502" s="15" t="s">
        <v>16492</v>
      </c>
      <c r="D502" s="5" t="s">
        <v>38</v>
      </c>
      <c r="E502" s="163" t="s">
        <v>39</v>
      </c>
      <c r="F502" s="163" t="s">
        <v>38</v>
      </c>
      <c r="G502" s="163" t="s">
        <v>40</v>
      </c>
      <c r="H502" s="163">
        <v>21101</v>
      </c>
      <c r="I502" s="158" t="s">
        <v>46</v>
      </c>
      <c r="J502" s="163" t="s">
        <v>2083</v>
      </c>
      <c r="K502" s="239" t="s">
        <v>2084</v>
      </c>
      <c r="L502" s="163" t="s">
        <v>16491</v>
      </c>
      <c r="M502" s="164" t="s">
        <v>43</v>
      </c>
      <c r="N502" s="165" t="s">
        <v>539</v>
      </c>
      <c r="O502" s="165">
        <v>3</v>
      </c>
      <c r="P502" s="211">
        <v>400.15515671999998</v>
      </c>
      <c r="Q502" s="166" t="s">
        <v>45</v>
      </c>
      <c r="R502" s="167">
        <f t="shared" si="11"/>
        <v>1200.46547016</v>
      </c>
      <c r="S502" s="211">
        <v>0</v>
      </c>
      <c r="T502" s="211">
        <v>400.15515671999998</v>
      </c>
      <c r="U502" s="211">
        <v>0</v>
      </c>
      <c r="V502" s="211">
        <v>0</v>
      </c>
      <c r="W502" s="211">
        <v>400.15515671999998</v>
      </c>
      <c r="X502" s="211">
        <v>0</v>
      </c>
      <c r="Y502" s="211">
        <v>0</v>
      </c>
      <c r="Z502" s="211">
        <v>400.15515671999998</v>
      </c>
      <c r="AA502" s="211">
        <v>0</v>
      </c>
      <c r="AB502" s="211">
        <v>0</v>
      </c>
      <c r="AC502" s="211">
        <v>0</v>
      </c>
      <c r="AD502" s="211">
        <v>0</v>
      </c>
    </row>
    <row r="503" spans="1:30" ht="12" customHeight="1" x14ac:dyDescent="0.25">
      <c r="A503" s="192" t="s">
        <v>36</v>
      </c>
      <c r="B503" s="15" t="s">
        <v>16492</v>
      </c>
      <c r="C503" s="15" t="s">
        <v>16492</v>
      </c>
      <c r="D503" s="5" t="s">
        <v>38</v>
      </c>
      <c r="E503" s="163" t="s">
        <v>39</v>
      </c>
      <c r="F503" s="163" t="s">
        <v>38</v>
      </c>
      <c r="G503" s="163" t="s">
        <v>40</v>
      </c>
      <c r="H503" s="163">
        <v>21101</v>
      </c>
      <c r="I503" s="158" t="s">
        <v>46</v>
      </c>
      <c r="J503" s="163" t="s">
        <v>2087</v>
      </c>
      <c r="K503" s="239" t="s">
        <v>2088</v>
      </c>
      <c r="L503" s="163" t="s">
        <v>16491</v>
      </c>
      <c r="M503" s="164" t="s">
        <v>43</v>
      </c>
      <c r="N503" s="165" t="s">
        <v>539</v>
      </c>
      <c r="O503" s="165">
        <v>3</v>
      </c>
      <c r="P503" s="211">
        <v>253.475244</v>
      </c>
      <c r="Q503" s="166" t="s">
        <v>45</v>
      </c>
      <c r="R503" s="167">
        <f t="shared" si="11"/>
        <v>760.42573200000004</v>
      </c>
      <c r="S503" s="211">
        <v>0</v>
      </c>
      <c r="T503" s="211">
        <v>253.475244</v>
      </c>
      <c r="U503" s="211">
        <v>0</v>
      </c>
      <c r="V503" s="211">
        <v>0</v>
      </c>
      <c r="W503" s="211">
        <v>253.475244</v>
      </c>
      <c r="X503" s="211">
        <v>0</v>
      </c>
      <c r="Y503" s="211">
        <v>0</v>
      </c>
      <c r="Z503" s="211">
        <v>253.475244</v>
      </c>
      <c r="AA503" s="211">
        <v>0</v>
      </c>
      <c r="AB503" s="211">
        <v>0</v>
      </c>
      <c r="AC503" s="211">
        <v>0</v>
      </c>
      <c r="AD503" s="211">
        <v>0</v>
      </c>
    </row>
    <row r="504" spans="1:30" ht="12" customHeight="1" x14ac:dyDescent="0.25">
      <c r="A504" s="192" t="s">
        <v>36</v>
      </c>
      <c r="B504" s="15" t="s">
        <v>16492</v>
      </c>
      <c r="C504" s="15" t="s">
        <v>16492</v>
      </c>
      <c r="D504" s="5" t="s">
        <v>38</v>
      </c>
      <c r="E504" s="163" t="s">
        <v>39</v>
      </c>
      <c r="F504" s="163" t="s">
        <v>38</v>
      </c>
      <c r="G504" s="163" t="s">
        <v>40</v>
      </c>
      <c r="H504" s="163">
        <v>21101</v>
      </c>
      <c r="I504" s="158" t="s">
        <v>46</v>
      </c>
      <c r="J504" s="163" t="s">
        <v>2089</v>
      </c>
      <c r="K504" s="239" t="s">
        <v>2090</v>
      </c>
      <c r="L504" s="163" t="s">
        <v>16491</v>
      </c>
      <c r="M504" s="164" t="s">
        <v>43</v>
      </c>
      <c r="N504" s="165" t="s">
        <v>539</v>
      </c>
      <c r="O504" s="165">
        <v>3</v>
      </c>
      <c r="P504" s="211">
        <v>486.24721199999999</v>
      </c>
      <c r="Q504" s="166" t="s">
        <v>45</v>
      </c>
      <c r="R504" s="167">
        <f t="shared" si="11"/>
        <v>1458.741636</v>
      </c>
      <c r="S504" s="211">
        <v>0</v>
      </c>
      <c r="T504" s="211">
        <v>486.24721199999999</v>
      </c>
      <c r="U504" s="211">
        <v>0</v>
      </c>
      <c r="V504" s="211">
        <v>0</v>
      </c>
      <c r="W504" s="211">
        <v>486.24721199999999</v>
      </c>
      <c r="X504" s="211">
        <v>0</v>
      </c>
      <c r="Y504" s="211">
        <v>0</v>
      </c>
      <c r="Z504" s="211">
        <v>486.24721199999999</v>
      </c>
      <c r="AA504" s="211">
        <v>0</v>
      </c>
      <c r="AB504" s="211">
        <v>0</v>
      </c>
      <c r="AC504" s="211">
        <v>0</v>
      </c>
      <c r="AD504" s="211">
        <v>0</v>
      </c>
    </row>
    <row r="505" spans="1:30" ht="12" customHeight="1" x14ac:dyDescent="0.25">
      <c r="A505" s="192" t="s">
        <v>36</v>
      </c>
      <c r="B505" s="15" t="s">
        <v>16492</v>
      </c>
      <c r="C505" s="15" t="s">
        <v>16492</v>
      </c>
      <c r="D505" s="5" t="s">
        <v>38</v>
      </c>
      <c r="E505" s="163" t="s">
        <v>39</v>
      </c>
      <c r="F505" s="163" t="s">
        <v>38</v>
      </c>
      <c r="G505" s="163" t="s">
        <v>40</v>
      </c>
      <c r="H505" s="163">
        <v>21101</v>
      </c>
      <c r="I505" s="158" t="s">
        <v>46</v>
      </c>
      <c r="J505" s="168" t="s">
        <v>2666</v>
      </c>
      <c r="K505" s="239" t="s">
        <v>63</v>
      </c>
      <c r="L505" s="163" t="s">
        <v>16491</v>
      </c>
      <c r="M505" s="164" t="s">
        <v>43</v>
      </c>
      <c r="N505" s="165" t="s">
        <v>539</v>
      </c>
      <c r="O505" s="165">
        <v>6</v>
      </c>
      <c r="P505" s="211">
        <v>207.03276</v>
      </c>
      <c r="Q505" s="166" t="s">
        <v>45</v>
      </c>
      <c r="R505" s="167">
        <f t="shared" si="11"/>
        <v>1242.1965599999999</v>
      </c>
      <c r="S505" s="211">
        <v>0</v>
      </c>
      <c r="T505" s="211">
        <v>414.06551999999999</v>
      </c>
      <c r="U505" s="211">
        <v>0</v>
      </c>
      <c r="V505" s="211">
        <v>0</v>
      </c>
      <c r="W505" s="211">
        <v>414.06551999999999</v>
      </c>
      <c r="X505" s="211">
        <v>0</v>
      </c>
      <c r="Y505" s="211">
        <v>0</v>
      </c>
      <c r="Z505" s="211">
        <v>414.06551999999999</v>
      </c>
      <c r="AA505" s="211">
        <v>0</v>
      </c>
      <c r="AB505" s="211">
        <v>0</v>
      </c>
      <c r="AC505" s="211">
        <v>0</v>
      </c>
      <c r="AD505" s="211">
        <v>0</v>
      </c>
    </row>
    <row r="506" spans="1:30" ht="12" customHeight="1" x14ac:dyDescent="0.25">
      <c r="A506" s="192" t="s">
        <v>36</v>
      </c>
      <c r="B506" s="15" t="s">
        <v>16492</v>
      </c>
      <c r="C506" s="15" t="s">
        <v>16492</v>
      </c>
      <c r="D506" s="5" t="s">
        <v>38</v>
      </c>
      <c r="E506" s="163" t="s">
        <v>39</v>
      </c>
      <c r="F506" s="163" t="s">
        <v>38</v>
      </c>
      <c r="G506" s="163" t="s">
        <v>40</v>
      </c>
      <c r="H506" s="163">
        <v>21101</v>
      </c>
      <c r="I506" s="158" t="s">
        <v>46</v>
      </c>
      <c r="J506" s="163" t="s">
        <v>1367</v>
      </c>
      <c r="K506" s="239" t="s">
        <v>234</v>
      </c>
      <c r="L506" s="163" t="s">
        <v>16491</v>
      </c>
      <c r="M506" s="164" t="s">
        <v>43</v>
      </c>
      <c r="N506" s="168" t="s">
        <v>44</v>
      </c>
      <c r="O506" s="165">
        <v>300</v>
      </c>
      <c r="P506" s="211">
        <v>3.4691976000000002</v>
      </c>
      <c r="Q506" s="166" t="s">
        <v>45</v>
      </c>
      <c r="R506" s="167">
        <f t="shared" si="11"/>
        <v>1040.75928</v>
      </c>
      <c r="S506" s="211">
        <v>0</v>
      </c>
      <c r="T506" s="211">
        <v>346.91976</v>
      </c>
      <c r="U506" s="211">
        <v>0</v>
      </c>
      <c r="V506" s="211">
        <v>0</v>
      </c>
      <c r="W506" s="211">
        <v>346.91976</v>
      </c>
      <c r="X506" s="211">
        <v>0</v>
      </c>
      <c r="Y506" s="211">
        <v>0</v>
      </c>
      <c r="Z506" s="211">
        <v>346.91976</v>
      </c>
      <c r="AA506" s="211">
        <v>0</v>
      </c>
      <c r="AB506" s="211">
        <v>0</v>
      </c>
      <c r="AC506" s="211">
        <v>0</v>
      </c>
      <c r="AD506" s="211">
        <v>0</v>
      </c>
    </row>
    <row r="507" spans="1:30" ht="12" customHeight="1" x14ac:dyDescent="0.25">
      <c r="A507" s="192" t="s">
        <v>36</v>
      </c>
      <c r="B507" s="15" t="s">
        <v>16492</v>
      </c>
      <c r="C507" s="15" t="s">
        <v>16492</v>
      </c>
      <c r="D507" s="5" t="s">
        <v>38</v>
      </c>
      <c r="E507" s="163" t="s">
        <v>39</v>
      </c>
      <c r="F507" s="163" t="s">
        <v>38</v>
      </c>
      <c r="G507" s="163" t="s">
        <v>40</v>
      </c>
      <c r="H507" s="163">
        <v>21101</v>
      </c>
      <c r="I507" s="158" t="s">
        <v>46</v>
      </c>
      <c r="J507" s="163" t="s">
        <v>1352</v>
      </c>
      <c r="K507" s="239" t="s">
        <v>189</v>
      </c>
      <c r="L507" s="163" t="s">
        <v>16491</v>
      </c>
      <c r="M507" s="164" t="s">
        <v>43</v>
      </c>
      <c r="N507" s="168" t="s">
        <v>296</v>
      </c>
      <c r="O507" s="165">
        <v>30</v>
      </c>
      <c r="P507" s="211">
        <v>21.822372000000001</v>
      </c>
      <c r="Q507" s="166" t="s">
        <v>45</v>
      </c>
      <c r="R507" s="167">
        <f t="shared" si="11"/>
        <v>654.6711600000001</v>
      </c>
      <c r="S507" s="211">
        <v>0</v>
      </c>
      <c r="T507" s="211">
        <v>218.22372000000001</v>
      </c>
      <c r="U507" s="211">
        <v>0</v>
      </c>
      <c r="V507" s="211">
        <v>0</v>
      </c>
      <c r="W507" s="211">
        <v>218.22372000000001</v>
      </c>
      <c r="X507" s="211">
        <v>0</v>
      </c>
      <c r="Y507" s="211">
        <v>0</v>
      </c>
      <c r="Z507" s="211">
        <v>218.22372000000001</v>
      </c>
      <c r="AA507" s="211">
        <v>0</v>
      </c>
      <c r="AB507" s="211">
        <v>0</v>
      </c>
      <c r="AC507" s="211">
        <v>0</v>
      </c>
      <c r="AD507" s="211">
        <v>0</v>
      </c>
    </row>
    <row r="508" spans="1:30" ht="12" customHeight="1" x14ac:dyDescent="0.25">
      <c r="A508" s="192" t="s">
        <v>36</v>
      </c>
      <c r="B508" s="15" t="s">
        <v>16492</v>
      </c>
      <c r="C508" s="15" t="s">
        <v>16492</v>
      </c>
      <c r="D508" s="5" t="s">
        <v>38</v>
      </c>
      <c r="E508" s="163" t="s">
        <v>39</v>
      </c>
      <c r="F508" s="163" t="s">
        <v>38</v>
      </c>
      <c r="G508" s="163" t="s">
        <v>40</v>
      </c>
      <c r="H508" s="163">
        <v>21101</v>
      </c>
      <c r="I508" s="158" t="s">
        <v>46</v>
      </c>
      <c r="J508" s="168" t="s">
        <v>1761</v>
      </c>
      <c r="K508" s="239" t="s">
        <v>1762</v>
      </c>
      <c r="L508" s="163" t="s">
        <v>16491</v>
      </c>
      <c r="M508" s="164" t="s">
        <v>43</v>
      </c>
      <c r="N508" s="168" t="s">
        <v>501</v>
      </c>
      <c r="O508" s="165">
        <v>15</v>
      </c>
      <c r="P508" s="211">
        <v>7.833672</v>
      </c>
      <c r="Q508" s="166" t="s">
        <v>45</v>
      </c>
      <c r="R508" s="167">
        <f t="shared" si="11"/>
        <v>117.50507999999999</v>
      </c>
      <c r="S508" s="211">
        <v>0</v>
      </c>
      <c r="T508" s="211">
        <v>39.16836</v>
      </c>
      <c r="U508" s="211">
        <v>0</v>
      </c>
      <c r="V508" s="211">
        <v>0</v>
      </c>
      <c r="W508" s="211">
        <v>39.16836</v>
      </c>
      <c r="X508" s="211">
        <v>0</v>
      </c>
      <c r="Y508" s="211">
        <v>0</v>
      </c>
      <c r="Z508" s="211">
        <v>39.16836</v>
      </c>
      <c r="AA508" s="211">
        <v>0</v>
      </c>
      <c r="AB508" s="211">
        <v>0</v>
      </c>
      <c r="AC508" s="211">
        <v>0</v>
      </c>
      <c r="AD508" s="211">
        <v>0</v>
      </c>
    </row>
    <row r="509" spans="1:30" ht="12" customHeight="1" x14ac:dyDescent="0.25">
      <c r="A509" s="192" t="s">
        <v>36</v>
      </c>
      <c r="B509" s="15" t="s">
        <v>16492</v>
      </c>
      <c r="C509" s="15" t="s">
        <v>16492</v>
      </c>
      <c r="D509" s="5" t="s">
        <v>38</v>
      </c>
      <c r="E509" s="163" t="s">
        <v>39</v>
      </c>
      <c r="F509" s="163" t="s">
        <v>38</v>
      </c>
      <c r="G509" s="163" t="s">
        <v>40</v>
      </c>
      <c r="H509" s="163">
        <v>21101</v>
      </c>
      <c r="I509" s="158" t="s">
        <v>46</v>
      </c>
      <c r="J509" s="163" t="s">
        <v>1760</v>
      </c>
      <c r="K509" s="239" t="s">
        <v>72</v>
      </c>
      <c r="L509" s="163" t="s">
        <v>16491</v>
      </c>
      <c r="M509" s="164" t="s">
        <v>43</v>
      </c>
      <c r="N509" s="168" t="s">
        <v>501</v>
      </c>
      <c r="O509" s="165">
        <v>12</v>
      </c>
      <c r="P509" s="211">
        <v>7.833672</v>
      </c>
      <c r="Q509" s="166" t="s">
        <v>45</v>
      </c>
      <c r="R509" s="167">
        <f t="shared" si="11"/>
        <v>94.004064</v>
      </c>
      <c r="S509" s="211">
        <v>0</v>
      </c>
      <c r="T509" s="211">
        <v>31.334688</v>
      </c>
      <c r="U509" s="211">
        <v>0</v>
      </c>
      <c r="V509" s="211">
        <v>0</v>
      </c>
      <c r="W509" s="211">
        <v>31.334688</v>
      </c>
      <c r="X509" s="211">
        <v>0</v>
      </c>
      <c r="Y509" s="211">
        <v>0</v>
      </c>
      <c r="Z509" s="211">
        <v>31.334688</v>
      </c>
      <c r="AA509" s="211">
        <v>0</v>
      </c>
      <c r="AB509" s="211">
        <v>0</v>
      </c>
      <c r="AC509" s="211">
        <v>0</v>
      </c>
      <c r="AD509" s="211">
        <v>0</v>
      </c>
    </row>
    <row r="510" spans="1:30" ht="12" customHeight="1" x14ac:dyDescent="0.25">
      <c r="A510" s="192" t="s">
        <v>36</v>
      </c>
      <c r="B510" s="15" t="s">
        <v>16492</v>
      </c>
      <c r="C510" s="15" t="s">
        <v>16492</v>
      </c>
      <c r="D510" s="5" t="s">
        <v>38</v>
      </c>
      <c r="E510" s="163" t="s">
        <v>39</v>
      </c>
      <c r="F510" s="163" t="s">
        <v>38</v>
      </c>
      <c r="G510" s="163" t="s">
        <v>40</v>
      </c>
      <c r="H510" s="163">
        <v>21101</v>
      </c>
      <c r="I510" s="158" t="s">
        <v>46</v>
      </c>
      <c r="J510" s="168" t="s">
        <v>1989</v>
      </c>
      <c r="K510" s="239" t="s">
        <v>177</v>
      </c>
      <c r="L510" s="163" t="s">
        <v>16491</v>
      </c>
      <c r="M510" s="164" t="s">
        <v>43</v>
      </c>
      <c r="N510" s="168" t="s">
        <v>296</v>
      </c>
      <c r="O510" s="165">
        <v>141</v>
      </c>
      <c r="P510" s="211">
        <v>20.367547200000001</v>
      </c>
      <c r="Q510" s="166" t="s">
        <v>45</v>
      </c>
      <c r="R510" s="167">
        <f t="shared" si="11"/>
        <v>2871.8241552</v>
      </c>
      <c r="S510" s="211">
        <v>0</v>
      </c>
      <c r="T510" s="211">
        <v>957.27471839999998</v>
      </c>
      <c r="U510" s="211">
        <v>0</v>
      </c>
      <c r="V510" s="211">
        <v>0</v>
      </c>
      <c r="W510" s="211">
        <v>957.27471839999998</v>
      </c>
      <c r="X510" s="211">
        <v>0</v>
      </c>
      <c r="Y510" s="211">
        <v>0</v>
      </c>
      <c r="Z510" s="211">
        <v>957.27471839999998</v>
      </c>
      <c r="AA510" s="211">
        <v>0</v>
      </c>
      <c r="AB510" s="211">
        <v>0</v>
      </c>
      <c r="AC510" s="211">
        <v>0</v>
      </c>
      <c r="AD510" s="211">
        <v>0</v>
      </c>
    </row>
    <row r="511" spans="1:30" ht="12" customHeight="1" x14ac:dyDescent="0.25">
      <c r="A511" s="192" t="s">
        <v>36</v>
      </c>
      <c r="B511" s="15" t="s">
        <v>16492</v>
      </c>
      <c r="C511" s="15" t="s">
        <v>16492</v>
      </c>
      <c r="D511" s="5" t="s">
        <v>38</v>
      </c>
      <c r="E511" s="163" t="s">
        <v>39</v>
      </c>
      <c r="F511" s="163" t="s">
        <v>38</v>
      </c>
      <c r="G511" s="163" t="s">
        <v>40</v>
      </c>
      <c r="H511" s="163">
        <v>21101</v>
      </c>
      <c r="I511" s="158" t="s">
        <v>46</v>
      </c>
      <c r="J511" s="163" t="s">
        <v>2636</v>
      </c>
      <c r="K511" s="239" t="s">
        <v>2637</v>
      </c>
      <c r="L511" s="163" t="s">
        <v>16491</v>
      </c>
      <c r="M511" s="164" t="s">
        <v>43</v>
      </c>
      <c r="N511" s="168" t="s">
        <v>296</v>
      </c>
      <c r="O511" s="165">
        <v>3</v>
      </c>
      <c r="P511" s="211">
        <v>128.69603999999998</v>
      </c>
      <c r="Q511" s="166" t="s">
        <v>45</v>
      </c>
      <c r="R511" s="167">
        <f t="shared" si="11"/>
        <v>386.08811999999995</v>
      </c>
      <c r="S511" s="211">
        <v>0</v>
      </c>
      <c r="T511" s="211">
        <v>128.69603999999998</v>
      </c>
      <c r="U511" s="211">
        <v>0</v>
      </c>
      <c r="V511" s="211">
        <v>0</v>
      </c>
      <c r="W511" s="211">
        <v>128.69603999999998</v>
      </c>
      <c r="X511" s="211">
        <v>0</v>
      </c>
      <c r="Y511" s="211">
        <v>0</v>
      </c>
      <c r="Z511" s="211">
        <v>128.69603999999998</v>
      </c>
      <c r="AA511" s="211">
        <v>0</v>
      </c>
      <c r="AB511" s="211">
        <v>0</v>
      </c>
      <c r="AC511" s="211">
        <v>0</v>
      </c>
      <c r="AD511" s="211">
        <v>0</v>
      </c>
    </row>
    <row r="512" spans="1:30" ht="12" customHeight="1" x14ac:dyDescent="0.25">
      <c r="A512" s="192" t="s">
        <v>36</v>
      </c>
      <c r="B512" s="15" t="s">
        <v>16492</v>
      </c>
      <c r="C512" s="15" t="s">
        <v>16492</v>
      </c>
      <c r="D512" s="5" t="s">
        <v>38</v>
      </c>
      <c r="E512" s="163" t="s">
        <v>39</v>
      </c>
      <c r="F512" s="163" t="s">
        <v>38</v>
      </c>
      <c r="G512" s="163" t="s">
        <v>40</v>
      </c>
      <c r="H512" s="163">
        <v>21101</v>
      </c>
      <c r="I512" s="158" t="s">
        <v>46</v>
      </c>
      <c r="J512" s="163" t="s">
        <v>508</v>
      </c>
      <c r="K512" s="239" t="s">
        <v>509</v>
      </c>
      <c r="L512" s="163" t="s">
        <v>16491</v>
      </c>
      <c r="M512" s="164" t="s">
        <v>43</v>
      </c>
      <c r="N512" s="168" t="s">
        <v>296</v>
      </c>
      <c r="O512" s="165">
        <v>30</v>
      </c>
      <c r="P512" s="211">
        <v>32.431402079999998</v>
      </c>
      <c r="Q512" s="166" t="s">
        <v>45</v>
      </c>
      <c r="R512" s="167">
        <f t="shared" si="11"/>
        <v>972.94206239999994</v>
      </c>
      <c r="S512" s="211">
        <v>0</v>
      </c>
      <c r="T512" s="211">
        <v>324.31402079999998</v>
      </c>
      <c r="U512" s="211">
        <v>0</v>
      </c>
      <c r="V512" s="211">
        <v>0</v>
      </c>
      <c r="W512" s="211">
        <v>324.31402079999998</v>
      </c>
      <c r="X512" s="211">
        <v>0</v>
      </c>
      <c r="Y512" s="211">
        <v>0</v>
      </c>
      <c r="Z512" s="211">
        <v>324.31402079999998</v>
      </c>
      <c r="AA512" s="211">
        <v>0</v>
      </c>
      <c r="AB512" s="211">
        <v>0</v>
      </c>
      <c r="AC512" s="211">
        <v>0</v>
      </c>
      <c r="AD512" s="211">
        <v>0</v>
      </c>
    </row>
    <row r="513" spans="1:30" ht="12" customHeight="1" x14ac:dyDescent="0.25">
      <c r="A513" s="192" t="s">
        <v>36</v>
      </c>
      <c r="B513" s="15" t="s">
        <v>16492</v>
      </c>
      <c r="C513" s="15" t="s">
        <v>16492</v>
      </c>
      <c r="D513" s="5" t="s">
        <v>38</v>
      </c>
      <c r="E513" s="163" t="s">
        <v>39</v>
      </c>
      <c r="F513" s="163" t="s">
        <v>38</v>
      </c>
      <c r="G513" s="163" t="s">
        <v>40</v>
      </c>
      <c r="H513" s="163">
        <v>21101</v>
      </c>
      <c r="I513" s="158" t="s">
        <v>46</v>
      </c>
      <c r="J513" s="163" t="s">
        <v>849</v>
      </c>
      <c r="K513" s="239" t="s">
        <v>88</v>
      </c>
      <c r="L513" s="163" t="s">
        <v>16491</v>
      </c>
      <c r="M513" s="164" t="s">
        <v>43</v>
      </c>
      <c r="N513" s="165" t="s">
        <v>296</v>
      </c>
      <c r="O513" s="165">
        <v>30</v>
      </c>
      <c r="P513" s="211">
        <v>5.5395251999999999</v>
      </c>
      <c r="Q513" s="166" t="s">
        <v>45</v>
      </c>
      <c r="R513" s="167">
        <f t="shared" si="11"/>
        <v>166.185756</v>
      </c>
      <c r="S513" s="211">
        <v>0</v>
      </c>
      <c r="T513" s="211">
        <v>55.395251999999999</v>
      </c>
      <c r="U513" s="211">
        <v>0</v>
      </c>
      <c r="V513" s="211">
        <v>0</v>
      </c>
      <c r="W513" s="211">
        <v>55.395251999999999</v>
      </c>
      <c r="X513" s="211">
        <v>0</v>
      </c>
      <c r="Y513" s="211">
        <v>0</v>
      </c>
      <c r="Z513" s="211">
        <v>55.395251999999999</v>
      </c>
      <c r="AA513" s="211">
        <v>0</v>
      </c>
      <c r="AB513" s="211">
        <v>0</v>
      </c>
      <c r="AC513" s="211">
        <v>0</v>
      </c>
      <c r="AD513" s="211">
        <v>0</v>
      </c>
    </row>
    <row r="514" spans="1:30" ht="12" customHeight="1" x14ac:dyDescent="0.25">
      <c r="A514" s="192" t="s">
        <v>36</v>
      </c>
      <c r="B514" s="15" t="s">
        <v>16492</v>
      </c>
      <c r="C514" s="15" t="s">
        <v>16492</v>
      </c>
      <c r="D514" s="5" t="s">
        <v>38</v>
      </c>
      <c r="E514" s="163" t="s">
        <v>39</v>
      </c>
      <c r="F514" s="163" t="s">
        <v>38</v>
      </c>
      <c r="G514" s="163" t="s">
        <v>40</v>
      </c>
      <c r="H514" s="163">
        <v>21101</v>
      </c>
      <c r="I514" s="158" t="s">
        <v>46</v>
      </c>
      <c r="J514" s="163" t="s">
        <v>849</v>
      </c>
      <c r="K514" s="239" t="s">
        <v>88</v>
      </c>
      <c r="L514" s="163" t="s">
        <v>16491</v>
      </c>
      <c r="M514" s="164" t="s">
        <v>43</v>
      </c>
      <c r="N514" s="165" t="s">
        <v>296</v>
      </c>
      <c r="O514" s="165">
        <v>30</v>
      </c>
      <c r="P514" s="211">
        <v>6.9383952000000004</v>
      </c>
      <c r="Q514" s="166" t="s">
        <v>45</v>
      </c>
      <c r="R514" s="167">
        <f t="shared" si="11"/>
        <v>208.15185600000001</v>
      </c>
      <c r="S514" s="211">
        <v>0</v>
      </c>
      <c r="T514" s="211">
        <v>69.383952000000008</v>
      </c>
      <c r="U514" s="211">
        <v>0</v>
      </c>
      <c r="V514" s="211">
        <v>0</v>
      </c>
      <c r="W514" s="211">
        <v>69.383952000000008</v>
      </c>
      <c r="X514" s="211">
        <v>0</v>
      </c>
      <c r="Y514" s="211">
        <v>0</v>
      </c>
      <c r="Z514" s="211">
        <v>69.383952000000008</v>
      </c>
      <c r="AA514" s="211">
        <v>0</v>
      </c>
      <c r="AB514" s="211">
        <v>0</v>
      </c>
      <c r="AC514" s="211">
        <v>0</v>
      </c>
      <c r="AD514" s="211">
        <v>0</v>
      </c>
    </row>
    <row r="515" spans="1:30" ht="12" customHeight="1" x14ac:dyDescent="0.25">
      <c r="A515" s="192" t="s">
        <v>36</v>
      </c>
      <c r="B515" s="15" t="s">
        <v>16492</v>
      </c>
      <c r="C515" s="15" t="s">
        <v>16492</v>
      </c>
      <c r="D515" s="5" t="s">
        <v>38</v>
      </c>
      <c r="E515" s="163" t="s">
        <v>39</v>
      </c>
      <c r="F515" s="163" t="s">
        <v>38</v>
      </c>
      <c r="G515" s="163" t="s">
        <v>40</v>
      </c>
      <c r="H515" s="163">
        <v>21101</v>
      </c>
      <c r="I515" s="158" t="s">
        <v>46</v>
      </c>
      <c r="J515" s="163" t="s">
        <v>851</v>
      </c>
      <c r="K515" s="239" t="s">
        <v>89</v>
      </c>
      <c r="L515" s="163" t="s">
        <v>16491</v>
      </c>
      <c r="M515" s="164" t="s">
        <v>43</v>
      </c>
      <c r="N515" s="165" t="s">
        <v>296</v>
      </c>
      <c r="O515" s="165">
        <v>30</v>
      </c>
      <c r="P515" s="211">
        <v>17.345987999999998</v>
      </c>
      <c r="Q515" s="166" t="s">
        <v>45</v>
      </c>
      <c r="R515" s="167">
        <f t="shared" si="11"/>
        <v>520.37963999999999</v>
      </c>
      <c r="S515" s="211">
        <v>0</v>
      </c>
      <c r="T515" s="211">
        <v>173.45988</v>
      </c>
      <c r="U515" s="211">
        <v>0</v>
      </c>
      <c r="V515" s="211">
        <v>0</v>
      </c>
      <c r="W515" s="211">
        <v>173.45988</v>
      </c>
      <c r="X515" s="211">
        <v>0</v>
      </c>
      <c r="Y515" s="211">
        <v>0</v>
      </c>
      <c r="Z515" s="211">
        <v>173.45988</v>
      </c>
      <c r="AA515" s="211">
        <v>0</v>
      </c>
      <c r="AB515" s="211">
        <v>0</v>
      </c>
      <c r="AC515" s="211">
        <v>0</v>
      </c>
      <c r="AD515" s="211">
        <v>0</v>
      </c>
    </row>
    <row r="516" spans="1:30" ht="12" customHeight="1" x14ac:dyDescent="0.25">
      <c r="A516" s="192" t="s">
        <v>36</v>
      </c>
      <c r="B516" s="15" t="s">
        <v>16492</v>
      </c>
      <c r="C516" s="15" t="s">
        <v>16492</v>
      </c>
      <c r="D516" s="5" t="s">
        <v>38</v>
      </c>
      <c r="E516" s="163" t="s">
        <v>39</v>
      </c>
      <c r="F516" s="163" t="s">
        <v>38</v>
      </c>
      <c r="G516" s="163" t="s">
        <v>40</v>
      </c>
      <c r="H516" s="163">
        <v>21101</v>
      </c>
      <c r="I516" s="158" t="s">
        <v>46</v>
      </c>
      <c r="J516" s="163" t="s">
        <v>850</v>
      </c>
      <c r="K516" s="239" t="s">
        <v>211</v>
      </c>
      <c r="L516" s="163" t="s">
        <v>16491</v>
      </c>
      <c r="M516" s="164" t="s">
        <v>43</v>
      </c>
      <c r="N516" s="165" t="s">
        <v>296</v>
      </c>
      <c r="O516" s="165">
        <v>15</v>
      </c>
      <c r="P516" s="211">
        <v>40.847003999999998</v>
      </c>
      <c r="Q516" s="166" t="s">
        <v>45</v>
      </c>
      <c r="R516" s="167">
        <f t="shared" si="11"/>
        <v>612.70506</v>
      </c>
      <c r="S516" s="211">
        <v>0</v>
      </c>
      <c r="T516" s="211">
        <v>204.23501999999999</v>
      </c>
      <c r="U516" s="211">
        <v>0</v>
      </c>
      <c r="V516" s="211">
        <v>0</v>
      </c>
      <c r="W516" s="211">
        <v>204.23501999999999</v>
      </c>
      <c r="X516" s="211">
        <v>0</v>
      </c>
      <c r="Y516" s="211">
        <v>0</v>
      </c>
      <c r="Z516" s="211">
        <v>204.23501999999999</v>
      </c>
      <c r="AA516" s="211">
        <v>0</v>
      </c>
      <c r="AB516" s="211">
        <v>0</v>
      </c>
      <c r="AC516" s="211">
        <v>0</v>
      </c>
      <c r="AD516" s="211">
        <v>0</v>
      </c>
    </row>
    <row r="517" spans="1:30" ht="12" customHeight="1" x14ac:dyDescent="0.25">
      <c r="A517" s="192" t="s">
        <v>36</v>
      </c>
      <c r="B517" s="15" t="s">
        <v>16492</v>
      </c>
      <c r="C517" s="15" t="s">
        <v>16492</v>
      </c>
      <c r="D517" s="5" t="s">
        <v>38</v>
      </c>
      <c r="E517" s="163" t="s">
        <v>39</v>
      </c>
      <c r="F517" s="163" t="s">
        <v>38</v>
      </c>
      <c r="G517" s="163" t="s">
        <v>40</v>
      </c>
      <c r="H517" s="163">
        <v>21101</v>
      </c>
      <c r="I517" s="158" t="s">
        <v>46</v>
      </c>
      <c r="J517" s="163" t="s">
        <v>841</v>
      </c>
      <c r="K517" s="239" t="s">
        <v>16273</v>
      </c>
      <c r="L517" s="163" t="s">
        <v>16491</v>
      </c>
      <c r="M517" s="164" t="s">
        <v>43</v>
      </c>
      <c r="N517" s="168" t="s">
        <v>539</v>
      </c>
      <c r="O517" s="165">
        <v>60</v>
      </c>
      <c r="P517" s="211">
        <v>7.2741239999999996</v>
      </c>
      <c r="Q517" s="166" t="s">
        <v>45</v>
      </c>
      <c r="R517" s="167">
        <f t="shared" si="11"/>
        <v>436.44743999999992</v>
      </c>
      <c r="S517" s="211">
        <v>0</v>
      </c>
      <c r="T517" s="211">
        <v>145.48247999999998</v>
      </c>
      <c r="U517" s="211">
        <v>0</v>
      </c>
      <c r="V517" s="211">
        <v>0</v>
      </c>
      <c r="W517" s="211">
        <v>145.48247999999998</v>
      </c>
      <c r="X517" s="211">
        <v>0</v>
      </c>
      <c r="Y517" s="211">
        <v>0</v>
      </c>
      <c r="Z517" s="211">
        <v>145.48247999999998</v>
      </c>
      <c r="AA517" s="211">
        <v>0</v>
      </c>
      <c r="AB517" s="211">
        <v>0</v>
      </c>
      <c r="AC517" s="211">
        <v>0</v>
      </c>
      <c r="AD517" s="211">
        <v>0</v>
      </c>
    </row>
    <row r="518" spans="1:30" ht="12" customHeight="1" x14ac:dyDescent="0.25">
      <c r="A518" s="192" t="s">
        <v>36</v>
      </c>
      <c r="B518" s="15" t="s">
        <v>16492</v>
      </c>
      <c r="C518" s="15" t="s">
        <v>16492</v>
      </c>
      <c r="D518" s="5" t="s">
        <v>38</v>
      </c>
      <c r="E518" s="163" t="s">
        <v>39</v>
      </c>
      <c r="F518" s="163" t="s">
        <v>38</v>
      </c>
      <c r="G518" s="163" t="s">
        <v>40</v>
      </c>
      <c r="H518" s="163">
        <v>21101</v>
      </c>
      <c r="I518" s="158" t="s">
        <v>46</v>
      </c>
      <c r="J518" s="163" t="s">
        <v>2803</v>
      </c>
      <c r="K518" s="239" t="s">
        <v>2804</v>
      </c>
      <c r="L518" s="163" t="s">
        <v>16491</v>
      </c>
      <c r="M518" s="164" t="s">
        <v>43</v>
      </c>
      <c r="N518" s="168" t="s">
        <v>296</v>
      </c>
      <c r="O518" s="165">
        <v>3</v>
      </c>
      <c r="P518" s="211">
        <v>5035.9319999999998</v>
      </c>
      <c r="Q518" s="166" t="s">
        <v>45</v>
      </c>
      <c r="R518" s="167">
        <f t="shared" si="11"/>
        <v>15107.795999999998</v>
      </c>
      <c r="S518" s="211">
        <v>0</v>
      </c>
      <c r="T518" s="211">
        <v>5035.9319999999998</v>
      </c>
      <c r="U518" s="211">
        <v>0</v>
      </c>
      <c r="V518" s="211">
        <v>0</v>
      </c>
      <c r="W518" s="211">
        <v>5035.9319999999998</v>
      </c>
      <c r="X518" s="211">
        <v>0</v>
      </c>
      <c r="Y518" s="211">
        <v>0</v>
      </c>
      <c r="Z518" s="211">
        <v>5035.9319999999998</v>
      </c>
      <c r="AA518" s="211">
        <v>0</v>
      </c>
      <c r="AB518" s="211">
        <v>0</v>
      </c>
      <c r="AC518" s="211">
        <v>0</v>
      </c>
      <c r="AD518" s="211">
        <v>0</v>
      </c>
    </row>
    <row r="519" spans="1:30" ht="12" customHeight="1" x14ac:dyDescent="0.25">
      <c r="A519" s="192" t="s">
        <v>36</v>
      </c>
      <c r="B519" s="15" t="s">
        <v>16492</v>
      </c>
      <c r="C519" s="15" t="s">
        <v>16492</v>
      </c>
      <c r="D519" s="5" t="s">
        <v>38</v>
      </c>
      <c r="E519" s="163" t="s">
        <v>39</v>
      </c>
      <c r="F519" s="163" t="s">
        <v>38</v>
      </c>
      <c r="G519" s="163" t="s">
        <v>40</v>
      </c>
      <c r="H519" s="163">
        <v>21101</v>
      </c>
      <c r="I519" s="158" t="s">
        <v>46</v>
      </c>
      <c r="J519" s="163" t="s">
        <v>2703</v>
      </c>
      <c r="K519" s="239" t="s">
        <v>2704</v>
      </c>
      <c r="L519" s="163" t="s">
        <v>16491</v>
      </c>
      <c r="M519" s="164" t="s">
        <v>43</v>
      </c>
      <c r="N519" s="168" t="s">
        <v>877</v>
      </c>
      <c r="O519" s="165">
        <v>3</v>
      </c>
      <c r="P519" s="211">
        <v>195.84180000000001</v>
      </c>
      <c r="Q519" s="166" t="s">
        <v>45</v>
      </c>
      <c r="R519" s="167">
        <f t="shared" si="11"/>
        <v>587.52539999999999</v>
      </c>
      <c r="S519" s="211">
        <v>0</v>
      </c>
      <c r="T519" s="211">
        <v>195.84180000000001</v>
      </c>
      <c r="U519" s="211">
        <v>0</v>
      </c>
      <c r="V519" s="211">
        <v>0</v>
      </c>
      <c r="W519" s="211">
        <v>195.84180000000001</v>
      </c>
      <c r="X519" s="211">
        <v>0</v>
      </c>
      <c r="Y519" s="211">
        <v>0</v>
      </c>
      <c r="Z519" s="211">
        <v>195.84180000000001</v>
      </c>
      <c r="AA519" s="211">
        <v>0</v>
      </c>
      <c r="AB519" s="211">
        <v>0</v>
      </c>
      <c r="AC519" s="211">
        <v>0</v>
      </c>
      <c r="AD519" s="211">
        <v>0</v>
      </c>
    </row>
    <row r="520" spans="1:30" ht="12" customHeight="1" x14ac:dyDescent="0.25">
      <c r="A520" s="192" t="s">
        <v>36</v>
      </c>
      <c r="B520" s="15" t="s">
        <v>16492</v>
      </c>
      <c r="C520" s="15" t="s">
        <v>16492</v>
      </c>
      <c r="D520" s="5" t="s">
        <v>38</v>
      </c>
      <c r="E520" s="163" t="s">
        <v>39</v>
      </c>
      <c r="F520" s="163" t="s">
        <v>38</v>
      </c>
      <c r="G520" s="163" t="s">
        <v>40</v>
      </c>
      <c r="H520" s="163">
        <v>21101</v>
      </c>
      <c r="I520" s="158" t="s">
        <v>46</v>
      </c>
      <c r="J520" s="163" t="s">
        <v>1554</v>
      </c>
      <c r="K520" s="239" t="s">
        <v>1555</v>
      </c>
      <c r="L520" s="163" t="s">
        <v>16491</v>
      </c>
      <c r="M520" s="164" t="s">
        <v>43</v>
      </c>
      <c r="N520" s="168" t="s">
        <v>296</v>
      </c>
      <c r="O520" s="165">
        <v>9</v>
      </c>
      <c r="P520" s="211">
        <v>132.89265</v>
      </c>
      <c r="Q520" s="166" t="s">
        <v>45</v>
      </c>
      <c r="R520" s="167">
        <f t="shared" si="11"/>
        <v>1196.03385</v>
      </c>
      <c r="S520" s="211">
        <v>0</v>
      </c>
      <c r="T520" s="211">
        <v>398.67795000000001</v>
      </c>
      <c r="U520" s="211">
        <v>0</v>
      </c>
      <c r="V520" s="211">
        <v>0</v>
      </c>
      <c r="W520" s="211">
        <v>398.67795000000001</v>
      </c>
      <c r="X520" s="211">
        <v>0</v>
      </c>
      <c r="Y520" s="211">
        <v>0</v>
      </c>
      <c r="Z520" s="211">
        <v>398.67795000000001</v>
      </c>
      <c r="AA520" s="211">
        <v>0</v>
      </c>
      <c r="AB520" s="211">
        <v>0</v>
      </c>
      <c r="AC520" s="211">
        <v>0</v>
      </c>
      <c r="AD520" s="211">
        <v>0</v>
      </c>
    </row>
    <row r="521" spans="1:30" ht="12" customHeight="1" x14ac:dyDescent="0.25">
      <c r="A521" s="192" t="s">
        <v>36</v>
      </c>
      <c r="B521" s="15" t="s">
        <v>16492</v>
      </c>
      <c r="C521" s="15" t="s">
        <v>16492</v>
      </c>
      <c r="D521" s="5" t="s">
        <v>38</v>
      </c>
      <c r="E521" s="163" t="s">
        <v>39</v>
      </c>
      <c r="F521" s="163" t="s">
        <v>38</v>
      </c>
      <c r="G521" s="163" t="s">
        <v>40</v>
      </c>
      <c r="H521" s="163">
        <v>21101</v>
      </c>
      <c r="I521" s="158" t="s">
        <v>46</v>
      </c>
      <c r="J521" s="163" t="s">
        <v>2516</v>
      </c>
      <c r="K521" s="239" t="s">
        <v>48</v>
      </c>
      <c r="L521" s="163" t="s">
        <v>16491</v>
      </c>
      <c r="M521" s="164" t="s">
        <v>43</v>
      </c>
      <c r="N521" s="168" t="s">
        <v>296</v>
      </c>
      <c r="O521" s="165">
        <v>3</v>
      </c>
      <c r="P521" s="211">
        <v>895.27680000000009</v>
      </c>
      <c r="Q521" s="166" t="s">
        <v>45</v>
      </c>
      <c r="R521" s="167">
        <f t="shared" si="11"/>
        <v>2685.8304000000003</v>
      </c>
      <c r="S521" s="211">
        <v>0</v>
      </c>
      <c r="T521" s="211">
        <v>895.27680000000009</v>
      </c>
      <c r="U521" s="211">
        <v>0</v>
      </c>
      <c r="V521" s="211">
        <v>0</v>
      </c>
      <c r="W521" s="211">
        <v>895.27680000000009</v>
      </c>
      <c r="X521" s="211">
        <v>0</v>
      </c>
      <c r="Y521" s="211">
        <v>0</v>
      </c>
      <c r="Z521" s="211">
        <v>895.27680000000009</v>
      </c>
      <c r="AA521" s="211">
        <v>0</v>
      </c>
      <c r="AB521" s="211">
        <v>0</v>
      </c>
      <c r="AC521" s="211">
        <v>0</v>
      </c>
      <c r="AD521" s="211">
        <v>0</v>
      </c>
    </row>
    <row r="522" spans="1:30" ht="12" customHeight="1" x14ac:dyDescent="0.25">
      <c r="A522" s="192" t="s">
        <v>36</v>
      </c>
      <c r="B522" s="15" t="s">
        <v>16492</v>
      </c>
      <c r="C522" s="15" t="s">
        <v>16492</v>
      </c>
      <c r="D522" s="5" t="s">
        <v>38</v>
      </c>
      <c r="E522" s="163" t="s">
        <v>39</v>
      </c>
      <c r="F522" s="163" t="s">
        <v>38</v>
      </c>
      <c r="G522" s="163" t="s">
        <v>40</v>
      </c>
      <c r="H522" s="163">
        <v>21101</v>
      </c>
      <c r="I522" s="158" t="s">
        <v>46</v>
      </c>
      <c r="J522" s="163" t="s">
        <v>2453</v>
      </c>
      <c r="K522" s="239" t="s">
        <v>2454</v>
      </c>
      <c r="L522" s="163" t="s">
        <v>16491</v>
      </c>
      <c r="M522" s="164" t="s">
        <v>43</v>
      </c>
      <c r="N522" s="168" t="s">
        <v>296</v>
      </c>
      <c r="O522" s="165">
        <v>30</v>
      </c>
      <c r="P522" s="211">
        <v>64.515884400000004</v>
      </c>
      <c r="Q522" s="166" t="s">
        <v>45</v>
      </c>
      <c r="R522" s="167">
        <f t="shared" si="11"/>
        <v>1935.4765320000001</v>
      </c>
      <c r="S522" s="211">
        <v>0</v>
      </c>
      <c r="T522" s="211">
        <v>645.15884400000004</v>
      </c>
      <c r="U522" s="211">
        <v>0</v>
      </c>
      <c r="V522" s="211">
        <v>0</v>
      </c>
      <c r="W522" s="211">
        <v>645.15884400000004</v>
      </c>
      <c r="X522" s="211">
        <v>0</v>
      </c>
      <c r="Y522" s="211">
        <v>0</v>
      </c>
      <c r="Z522" s="211">
        <v>645.15884400000004</v>
      </c>
      <c r="AA522" s="211">
        <v>0</v>
      </c>
      <c r="AB522" s="211">
        <v>0</v>
      </c>
      <c r="AC522" s="211">
        <v>0</v>
      </c>
      <c r="AD522" s="211">
        <v>0</v>
      </c>
    </row>
    <row r="523" spans="1:30" ht="12" customHeight="1" x14ac:dyDescent="0.25">
      <c r="A523" s="192" t="s">
        <v>36</v>
      </c>
      <c r="B523" s="15" t="s">
        <v>16492</v>
      </c>
      <c r="C523" s="15" t="s">
        <v>16492</v>
      </c>
      <c r="D523" s="5" t="s">
        <v>38</v>
      </c>
      <c r="E523" s="163" t="s">
        <v>39</v>
      </c>
      <c r="F523" s="163" t="s">
        <v>38</v>
      </c>
      <c r="G523" s="163" t="s">
        <v>40</v>
      </c>
      <c r="H523" s="163">
        <v>21101</v>
      </c>
      <c r="I523" s="158" t="s">
        <v>46</v>
      </c>
      <c r="J523" s="163" t="s">
        <v>1904</v>
      </c>
      <c r="K523" s="239" t="s">
        <v>1905</v>
      </c>
      <c r="L523" s="163" t="s">
        <v>16491</v>
      </c>
      <c r="M523" s="164" t="s">
        <v>43</v>
      </c>
      <c r="N523" s="168" t="s">
        <v>296</v>
      </c>
      <c r="O523" s="165">
        <v>15</v>
      </c>
      <c r="P523" s="211">
        <v>32.453783999999999</v>
      </c>
      <c r="Q523" s="166" t="s">
        <v>45</v>
      </c>
      <c r="R523" s="167">
        <f t="shared" si="11"/>
        <v>486.80675999999994</v>
      </c>
      <c r="S523" s="211">
        <v>0</v>
      </c>
      <c r="T523" s="211">
        <v>162.26891999999998</v>
      </c>
      <c r="U523" s="211">
        <v>0</v>
      </c>
      <c r="V523" s="211">
        <v>0</v>
      </c>
      <c r="W523" s="211">
        <v>162.26891999999998</v>
      </c>
      <c r="X523" s="211">
        <v>0</v>
      </c>
      <c r="Y523" s="211">
        <v>0</v>
      </c>
      <c r="Z523" s="211">
        <v>162.26891999999998</v>
      </c>
      <c r="AA523" s="211">
        <v>0</v>
      </c>
      <c r="AB523" s="211">
        <v>0</v>
      </c>
      <c r="AC523" s="211">
        <v>0</v>
      </c>
      <c r="AD523" s="211">
        <v>0</v>
      </c>
    </row>
    <row r="524" spans="1:30" ht="12" customHeight="1" x14ac:dyDescent="0.25">
      <c r="A524" s="192" t="s">
        <v>36</v>
      </c>
      <c r="B524" s="15" t="s">
        <v>16492</v>
      </c>
      <c r="C524" s="15" t="s">
        <v>16492</v>
      </c>
      <c r="D524" s="5" t="s">
        <v>38</v>
      </c>
      <c r="E524" s="163" t="s">
        <v>39</v>
      </c>
      <c r="F524" s="163" t="s">
        <v>38</v>
      </c>
      <c r="G524" s="163" t="s">
        <v>40</v>
      </c>
      <c r="H524" s="163">
        <v>21101</v>
      </c>
      <c r="I524" s="158" t="s">
        <v>46</v>
      </c>
      <c r="J524" s="163" t="s">
        <v>1935</v>
      </c>
      <c r="K524" s="239" t="s">
        <v>16392</v>
      </c>
      <c r="L524" s="163" t="s">
        <v>16491</v>
      </c>
      <c r="M524" s="164" t="s">
        <v>43</v>
      </c>
      <c r="N524" s="168" t="s">
        <v>296</v>
      </c>
      <c r="O524" s="165">
        <v>12</v>
      </c>
      <c r="P524" s="211">
        <v>24.284383200000001</v>
      </c>
      <c r="Q524" s="166" t="s">
        <v>45</v>
      </c>
      <c r="R524" s="167">
        <f t="shared" si="11"/>
        <v>291.41259839999998</v>
      </c>
      <c r="S524" s="211">
        <v>0</v>
      </c>
      <c r="T524" s="211">
        <v>97.137532800000002</v>
      </c>
      <c r="U524" s="211">
        <v>0</v>
      </c>
      <c r="V524" s="211">
        <v>0</v>
      </c>
      <c r="W524" s="211">
        <v>97.137532800000002</v>
      </c>
      <c r="X524" s="211">
        <v>0</v>
      </c>
      <c r="Y524" s="211">
        <v>0</v>
      </c>
      <c r="Z524" s="211">
        <v>97.137532800000002</v>
      </c>
      <c r="AA524" s="211">
        <v>0</v>
      </c>
      <c r="AB524" s="211">
        <v>0</v>
      </c>
      <c r="AC524" s="211">
        <v>0</v>
      </c>
      <c r="AD524" s="211">
        <v>0</v>
      </c>
    </row>
    <row r="525" spans="1:30" ht="12" customHeight="1" x14ac:dyDescent="0.25">
      <c r="A525" s="192" t="s">
        <v>36</v>
      </c>
      <c r="B525" s="15" t="s">
        <v>16492</v>
      </c>
      <c r="C525" s="15" t="s">
        <v>16492</v>
      </c>
      <c r="D525" s="5" t="s">
        <v>38</v>
      </c>
      <c r="E525" s="163" t="s">
        <v>39</v>
      </c>
      <c r="F525" s="163" t="s">
        <v>38</v>
      </c>
      <c r="G525" s="163" t="s">
        <v>40</v>
      </c>
      <c r="H525" s="163">
        <v>21601</v>
      </c>
      <c r="I525" s="158" t="s">
        <v>98</v>
      </c>
      <c r="J525" s="168" t="s">
        <v>5804</v>
      </c>
      <c r="K525" s="236" t="s">
        <v>16409</v>
      </c>
      <c r="L525" s="163" t="s">
        <v>16491</v>
      </c>
      <c r="M525" s="164" t="s">
        <v>43</v>
      </c>
      <c r="N525" s="168" t="s">
        <v>296</v>
      </c>
      <c r="O525" s="165">
        <v>2</v>
      </c>
      <c r="P525" s="211">
        <v>44.875749599999999</v>
      </c>
      <c r="Q525" s="166" t="s">
        <v>45</v>
      </c>
      <c r="R525" s="167">
        <f t="shared" si="11"/>
        <v>360</v>
      </c>
      <c r="S525" s="211">
        <v>0</v>
      </c>
      <c r="T525" s="211">
        <v>90</v>
      </c>
      <c r="U525" s="211">
        <v>0</v>
      </c>
      <c r="V525" s="211">
        <v>90</v>
      </c>
      <c r="W525" s="211">
        <v>0</v>
      </c>
      <c r="X525" s="211">
        <v>90</v>
      </c>
      <c r="Y525" s="211">
        <v>0</v>
      </c>
      <c r="Z525" s="211">
        <v>90</v>
      </c>
      <c r="AA525" s="211">
        <v>0</v>
      </c>
      <c r="AB525" s="211">
        <v>0</v>
      </c>
      <c r="AC525" s="211">
        <v>0</v>
      </c>
      <c r="AD525" s="211">
        <v>0</v>
      </c>
    </row>
    <row r="526" spans="1:30" ht="12" customHeight="1" x14ac:dyDescent="0.25">
      <c r="A526" s="192" t="s">
        <v>36</v>
      </c>
      <c r="B526" s="15" t="s">
        <v>16492</v>
      </c>
      <c r="C526" s="15" t="s">
        <v>16492</v>
      </c>
      <c r="D526" s="5" t="s">
        <v>38</v>
      </c>
      <c r="E526" s="163" t="s">
        <v>39</v>
      </c>
      <c r="F526" s="163" t="s">
        <v>38</v>
      </c>
      <c r="G526" s="163" t="s">
        <v>40</v>
      </c>
      <c r="H526" s="163">
        <v>21601</v>
      </c>
      <c r="I526" s="158" t="s">
        <v>98</v>
      </c>
      <c r="J526" s="168" t="s">
        <v>5700</v>
      </c>
      <c r="K526" s="236" t="s">
        <v>5701</v>
      </c>
      <c r="L526" s="163" t="s">
        <v>16491</v>
      </c>
      <c r="M526" s="164" t="s">
        <v>43</v>
      </c>
      <c r="N526" s="168" t="s">
        <v>296</v>
      </c>
      <c r="O526" s="165">
        <v>1</v>
      </c>
      <c r="P526" s="211">
        <v>10</v>
      </c>
      <c r="Q526" s="166" t="s">
        <v>45</v>
      </c>
      <c r="R526" s="167">
        <f t="shared" si="11"/>
        <v>30</v>
      </c>
      <c r="S526" s="211">
        <v>0</v>
      </c>
      <c r="T526" s="211">
        <v>0</v>
      </c>
      <c r="U526" s="211">
        <v>0</v>
      </c>
      <c r="V526" s="211">
        <v>10</v>
      </c>
      <c r="W526" s="211">
        <v>0</v>
      </c>
      <c r="X526" s="211">
        <v>10</v>
      </c>
      <c r="Y526" s="211">
        <v>0</v>
      </c>
      <c r="Z526" s="211">
        <v>10</v>
      </c>
      <c r="AA526" s="211">
        <v>0</v>
      </c>
      <c r="AB526" s="211">
        <v>0</v>
      </c>
      <c r="AC526" s="211">
        <v>0</v>
      </c>
      <c r="AD526" s="211">
        <v>0</v>
      </c>
    </row>
    <row r="527" spans="1:30" ht="12" customHeight="1" x14ac:dyDescent="0.25">
      <c r="A527" s="192" t="s">
        <v>36</v>
      </c>
      <c r="B527" s="15" t="s">
        <v>16492</v>
      </c>
      <c r="C527" s="15" t="s">
        <v>16492</v>
      </c>
      <c r="D527" s="5" t="s">
        <v>38</v>
      </c>
      <c r="E527" s="163" t="s">
        <v>39</v>
      </c>
      <c r="F527" s="163" t="s">
        <v>38</v>
      </c>
      <c r="G527" s="163" t="s">
        <v>40</v>
      </c>
      <c r="H527" s="163">
        <v>21601</v>
      </c>
      <c r="I527" s="158" t="s">
        <v>98</v>
      </c>
      <c r="J527" s="168" t="s">
        <v>5700</v>
      </c>
      <c r="K527" s="236" t="s">
        <v>5701</v>
      </c>
      <c r="L527" s="163" t="s">
        <v>16491</v>
      </c>
      <c r="M527" s="164" t="s">
        <v>43</v>
      </c>
      <c r="N527" s="168" t="s">
        <v>296</v>
      </c>
      <c r="O527" s="165">
        <v>1</v>
      </c>
      <c r="P527" s="211">
        <v>8</v>
      </c>
      <c r="Q527" s="166" t="s">
        <v>45</v>
      </c>
      <c r="R527" s="167">
        <f t="shared" si="11"/>
        <v>8</v>
      </c>
      <c r="S527" s="211">
        <v>0</v>
      </c>
      <c r="T527" s="211">
        <v>8</v>
      </c>
      <c r="U527" s="211">
        <v>0</v>
      </c>
      <c r="V527" s="211">
        <v>0</v>
      </c>
      <c r="W527" s="211">
        <v>0</v>
      </c>
      <c r="X527" s="211">
        <v>0</v>
      </c>
      <c r="Y527" s="211">
        <v>0</v>
      </c>
      <c r="Z527" s="211">
        <v>0</v>
      </c>
      <c r="AA527" s="211">
        <v>0</v>
      </c>
      <c r="AB527" s="211">
        <v>0</v>
      </c>
      <c r="AC527" s="211">
        <v>0</v>
      </c>
      <c r="AD527" s="211">
        <v>0</v>
      </c>
    </row>
    <row r="528" spans="1:30" ht="12" customHeight="1" x14ac:dyDescent="0.25">
      <c r="A528" s="192" t="s">
        <v>36</v>
      </c>
      <c r="B528" s="15" t="s">
        <v>16492</v>
      </c>
      <c r="C528" s="15" t="s">
        <v>16492</v>
      </c>
      <c r="D528" s="5" t="s">
        <v>38</v>
      </c>
      <c r="E528" s="163" t="s">
        <v>39</v>
      </c>
      <c r="F528" s="163" t="s">
        <v>38</v>
      </c>
      <c r="G528" s="163" t="s">
        <v>40</v>
      </c>
      <c r="H528" s="163">
        <v>21601</v>
      </c>
      <c r="I528" s="158" t="s">
        <v>98</v>
      </c>
      <c r="J528" s="168" t="s">
        <v>5700</v>
      </c>
      <c r="K528" s="236" t="s">
        <v>5701</v>
      </c>
      <c r="L528" s="163" t="s">
        <v>16491</v>
      </c>
      <c r="M528" s="164" t="s">
        <v>43</v>
      </c>
      <c r="N528" s="168" t="s">
        <v>296</v>
      </c>
      <c r="O528" s="165">
        <v>20</v>
      </c>
      <c r="P528" s="211">
        <v>13.630589279999999</v>
      </c>
      <c r="Q528" s="166" t="s">
        <v>45</v>
      </c>
      <c r="R528" s="167">
        <f t="shared" si="11"/>
        <v>969</v>
      </c>
      <c r="S528" s="211">
        <v>0</v>
      </c>
      <c r="T528" s="211">
        <v>273</v>
      </c>
      <c r="U528" s="211">
        <v>0</v>
      </c>
      <c r="V528" s="211">
        <v>232</v>
      </c>
      <c r="W528" s="211">
        <v>0</v>
      </c>
      <c r="X528" s="211">
        <v>232</v>
      </c>
      <c r="Y528" s="211">
        <v>0</v>
      </c>
      <c r="Z528" s="211">
        <v>232</v>
      </c>
      <c r="AA528" s="211">
        <v>0</v>
      </c>
      <c r="AB528" s="211">
        <v>0</v>
      </c>
      <c r="AC528" s="211">
        <v>0</v>
      </c>
      <c r="AD528" s="211">
        <v>0</v>
      </c>
    </row>
    <row r="529" spans="1:30" ht="12" customHeight="1" x14ac:dyDescent="0.25">
      <c r="A529" s="192" t="s">
        <v>36</v>
      </c>
      <c r="B529" s="15" t="s">
        <v>16492</v>
      </c>
      <c r="C529" s="15" t="s">
        <v>16492</v>
      </c>
      <c r="D529" s="5" t="s">
        <v>38</v>
      </c>
      <c r="E529" s="163" t="s">
        <v>39</v>
      </c>
      <c r="F529" s="163" t="s">
        <v>38</v>
      </c>
      <c r="G529" s="163" t="s">
        <v>40</v>
      </c>
      <c r="H529" s="163">
        <v>21601</v>
      </c>
      <c r="I529" s="158" t="s">
        <v>98</v>
      </c>
      <c r="J529" s="168" t="s">
        <v>5684</v>
      </c>
      <c r="K529" s="239" t="s">
        <v>278</v>
      </c>
      <c r="L529" s="163" t="s">
        <v>16491</v>
      </c>
      <c r="M529" s="164" t="s">
        <v>43</v>
      </c>
      <c r="N529" s="168" t="s">
        <v>1446</v>
      </c>
      <c r="O529" s="165">
        <v>1</v>
      </c>
      <c r="P529" s="211">
        <v>1032.925608</v>
      </c>
      <c r="Q529" s="166" t="s">
        <v>45</v>
      </c>
      <c r="R529" s="167">
        <f t="shared" si="11"/>
        <v>4132</v>
      </c>
      <c r="S529" s="211">
        <v>0</v>
      </c>
      <c r="T529" s="211">
        <v>1033</v>
      </c>
      <c r="U529" s="211">
        <v>0</v>
      </c>
      <c r="V529" s="211">
        <v>1033</v>
      </c>
      <c r="W529" s="211">
        <v>0</v>
      </c>
      <c r="X529" s="211">
        <v>1033</v>
      </c>
      <c r="Y529" s="211">
        <v>0</v>
      </c>
      <c r="Z529" s="211">
        <v>1033</v>
      </c>
      <c r="AA529" s="211">
        <v>0</v>
      </c>
      <c r="AB529" s="211">
        <v>0</v>
      </c>
      <c r="AC529" s="211">
        <v>0</v>
      </c>
      <c r="AD529" s="211">
        <v>0</v>
      </c>
    </row>
    <row r="530" spans="1:30" ht="12" customHeight="1" x14ac:dyDescent="0.25">
      <c r="A530" s="192" t="s">
        <v>36</v>
      </c>
      <c r="B530" s="15" t="s">
        <v>16492</v>
      </c>
      <c r="C530" s="15" t="s">
        <v>16492</v>
      </c>
      <c r="D530" s="5" t="s">
        <v>38</v>
      </c>
      <c r="E530" s="163" t="s">
        <v>39</v>
      </c>
      <c r="F530" s="163" t="s">
        <v>38</v>
      </c>
      <c r="G530" s="163" t="s">
        <v>40</v>
      </c>
      <c r="H530" s="163">
        <v>21601</v>
      </c>
      <c r="I530" s="158" t="s">
        <v>98</v>
      </c>
      <c r="J530" s="168" t="s">
        <v>5868</v>
      </c>
      <c r="K530" s="239" t="s">
        <v>106</v>
      </c>
      <c r="L530" s="163" t="s">
        <v>16491</v>
      </c>
      <c r="M530" s="164" t="s">
        <v>43</v>
      </c>
      <c r="N530" s="168" t="s">
        <v>296</v>
      </c>
      <c r="O530" s="165">
        <v>4</v>
      </c>
      <c r="P530" s="211">
        <v>55.40644296</v>
      </c>
      <c r="Q530" s="166" t="s">
        <v>45</v>
      </c>
      <c r="R530" s="167">
        <f t="shared" si="11"/>
        <v>888</v>
      </c>
      <c r="S530" s="211">
        <v>0</v>
      </c>
      <c r="T530" s="211">
        <v>222</v>
      </c>
      <c r="U530" s="211">
        <v>0</v>
      </c>
      <c r="V530" s="211">
        <v>222</v>
      </c>
      <c r="W530" s="211">
        <v>0</v>
      </c>
      <c r="X530" s="211">
        <v>222</v>
      </c>
      <c r="Y530" s="211">
        <v>0</v>
      </c>
      <c r="Z530" s="211">
        <v>222</v>
      </c>
      <c r="AA530" s="211">
        <v>0</v>
      </c>
      <c r="AB530" s="211">
        <v>0</v>
      </c>
      <c r="AC530" s="211">
        <v>0</v>
      </c>
      <c r="AD530" s="211">
        <v>0</v>
      </c>
    </row>
    <row r="531" spans="1:30" ht="12" customHeight="1" x14ac:dyDescent="0.25">
      <c r="A531" s="192" t="s">
        <v>36</v>
      </c>
      <c r="B531" s="15" t="s">
        <v>16492</v>
      </c>
      <c r="C531" s="15" t="s">
        <v>16492</v>
      </c>
      <c r="D531" s="5" t="s">
        <v>38</v>
      </c>
      <c r="E531" s="163" t="s">
        <v>39</v>
      </c>
      <c r="F531" s="163" t="s">
        <v>38</v>
      </c>
      <c r="G531" s="163" t="s">
        <v>40</v>
      </c>
      <c r="H531" s="163">
        <v>21601</v>
      </c>
      <c r="I531" s="158" t="s">
        <v>98</v>
      </c>
      <c r="J531" s="168" t="s">
        <v>5699</v>
      </c>
      <c r="K531" s="239" t="s">
        <v>16402</v>
      </c>
      <c r="L531" s="163" t="s">
        <v>16491</v>
      </c>
      <c r="M531" s="164" t="s">
        <v>43</v>
      </c>
      <c r="N531" s="168" t="s">
        <v>296</v>
      </c>
      <c r="O531" s="165">
        <v>4</v>
      </c>
      <c r="P531" s="211">
        <v>63.027486719999999</v>
      </c>
      <c r="Q531" s="166" t="s">
        <v>45</v>
      </c>
      <c r="R531" s="167">
        <f t="shared" si="11"/>
        <v>1012</v>
      </c>
      <c r="S531" s="211">
        <v>0</v>
      </c>
      <c r="T531" s="211">
        <v>253</v>
      </c>
      <c r="U531" s="211">
        <v>0</v>
      </c>
      <c r="V531" s="211">
        <v>253</v>
      </c>
      <c r="W531" s="211">
        <v>0</v>
      </c>
      <c r="X531" s="211">
        <v>253</v>
      </c>
      <c r="Y531" s="211">
        <v>0</v>
      </c>
      <c r="Z531" s="211">
        <v>253</v>
      </c>
      <c r="AA531" s="211">
        <v>0</v>
      </c>
      <c r="AB531" s="211">
        <v>0</v>
      </c>
      <c r="AC531" s="211">
        <v>0</v>
      </c>
      <c r="AD531" s="211">
        <v>0</v>
      </c>
    </row>
    <row r="532" spans="1:30" ht="12" customHeight="1" x14ac:dyDescent="0.25">
      <c r="A532" s="192" t="s">
        <v>36</v>
      </c>
      <c r="B532" s="15" t="s">
        <v>16492</v>
      </c>
      <c r="C532" s="15" t="s">
        <v>16492</v>
      </c>
      <c r="D532" s="5" t="s">
        <v>38</v>
      </c>
      <c r="E532" s="163" t="s">
        <v>39</v>
      </c>
      <c r="F532" s="163" t="s">
        <v>38</v>
      </c>
      <c r="G532" s="163" t="s">
        <v>40</v>
      </c>
      <c r="H532" s="163">
        <v>21601</v>
      </c>
      <c r="I532" s="158" t="s">
        <v>98</v>
      </c>
      <c r="J532" s="168" t="s">
        <v>5744</v>
      </c>
      <c r="K532" s="239" t="s">
        <v>243</v>
      </c>
      <c r="L532" s="163" t="s">
        <v>16491</v>
      </c>
      <c r="M532" s="164" t="s">
        <v>43</v>
      </c>
      <c r="N532" s="168" t="s">
        <v>5711</v>
      </c>
      <c r="O532" s="165">
        <v>4</v>
      </c>
      <c r="P532" s="211">
        <v>124.65610344000001</v>
      </c>
      <c r="Q532" s="166" t="s">
        <v>45</v>
      </c>
      <c r="R532" s="167">
        <f t="shared" si="11"/>
        <v>1996</v>
      </c>
      <c r="S532" s="211">
        <v>0</v>
      </c>
      <c r="T532" s="211">
        <v>499</v>
      </c>
      <c r="U532" s="211">
        <v>0</v>
      </c>
      <c r="V532" s="211">
        <v>499</v>
      </c>
      <c r="W532" s="211">
        <v>0</v>
      </c>
      <c r="X532" s="211">
        <v>499</v>
      </c>
      <c r="Y532" s="211">
        <v>0</v>
      </c>
      <c r="Z532" s="211">
        <v>499</v>
      </c>
      <c r="AA532" s="211">
        <v>0</v>
      </c>
      <c r="AB532" s="211">
        <v>0</v>
      </c>
      <c r="AC532" s="211">
        <v>0</v>
      </c>
      <c r="AD532" s="211">
        <v>0</v>
      </c>
    </row>
    <row r="533" spans="1:30" ht="12" customHeight="1" x14ac:dyDescent="0.25">
      <c r="A533" s="192" t="s">
        <v>36</v>
      </c>
      <c r="B533" s="15" t="s">
        <v>16492</v>
      </c>
      <c r="C533" s="15" t="s">
        <v>16492</v>
      </c>
      <c r="D533" s="5" t="s">
        <v>38</v>
      </c>
      <c r="E533" s="163" t="s">
        <v>39</v>
      </c>
      <c r="F533" s="163" t="s">
        <v>38</v>
      </c>
      <c r="G533" s="163" t="s">
        <v>40</v>
      </c>
      <c r="H533" s="163">
        <v>21601</v>
      </c>
      <c r="I533" s="158" t="s">
        <v>98</v>
      </c>
      <c r="J533" s="168" t="s">
        <v>6071</v>
      </c>
      <c r="K533" s="236" t="s">
        <v>16282</v>
      </c>
      <c r="L533" s="163" t="s">
        <v>16491</v>
      </c>
      <c r="M533" s="164" t="s">
        <v>43</v>
      </c>
      <c r="N533" s="168" t="s">
        <v>6072</v>
      </c>
      <c r="O533" s="165">
        <v>4</v>
      </c>
      <c r="P533" s="211">
        <v>67.212905759999998</v>
      </c>
      <c r="Q533" s="166" t="s">
        <v>45</v>
      </c>
      <c r="R533" s="167">
        <f t="shared" si="11"/>
        <v>1076</v>
      </c>
      <c r="S533" s="211">
        <v>0</v>
      </c>
      <c r="T533" s="211">
        <v>269</v>
      </c>
      <c r="U533" s="211">
        <v>0</v>
      </c>
      <c r="V533" s="211">
        <v>269</v>
      </c>
      <c r="W533" s="211">
        <v>0</v>
      </c>
      <c r="X533" s="211">
        <v>269</v>
      </c>
      <c r="Y533" s="211">
        <v>0</v>
      </c>
      <c r="Z533" s="211">
        <v>269</v>
      </c>
      <c r="AA533" s="211">
        <v>0</v>
      </c>
      <c r="AB533" s="211">
        <v>0</v>
      </c>
      <c r="AC533" s="211">
        <v>0</v>
      </c>
      <c r="AD533" s="211">
        <v>0</v>
      </c>
    </row>
    <row r="534" spans="1:30" ht="12" customHeight="1" x14ac:dyDescent="0.25">
      <c r="A534" s="192" t="s">
        <v>36</v>
      </c>
      <c r="B534" s="15" t="s">
        <v>16492</v>
      </c>
      <c r="C534" s="15" t="s">
        <v>16492</v>
      </c>
      <c r="D534" s="5" t="s">
        <v>38</v>
      </c>
      <c r="E534" s="163" t="s">
        <v>39</v>
      </c>
      <c r="F534" s="163" t="s">
        <v>38</v>
      </c>
      <c r="G534" s="163" t="s">
        <v>40</v>
      </c>
      <c r="H534" s="163">
        <v>21601</v>
      </c>
      <c r="I534" s="158" t="s">
        <v>98</v>
      </c>
      <c r="J534" s="168" t="s">
        <v>5855</v>
      </c>
      <c r="K534" s="239" t="s">
        <v>5856</v>
      </c>
      <c r="L534" s="163" t="s">
        <v>16491</v>
      </c>
      <c r="M534" s="164" t="s">
        <v>43</v>
      </c>
      <c r="N534" s="168" t="s">
        <v>296</v>
      </c>
      <c r="O534" s="165">
        <v>1</v>
      </c>
      <c r="P534" s="211">
        <v>242.37381168000002</v>
      </c>
      <c r="Q534" s="166" t="s">
        <v>45</v>
      </c>
      <c r="R534" s="167">
        <f t="shared" si="11"/>
        <v>972</v>
      </c>
      <c r="S534" s="211">
        <v>0</v>
      </c>
      <c r="T534" s="211">
        <v>243</v>
      </c>
      <c r="U534" s="211">
        <v>0</v>
      </c>
      <c r="V534" s="211">
        <v>243</v>
      </c>
      <c r="W534" s="211">
        <v>0</v>
      </c>
      <c r="X534" s="211">
        <v>243</v>
      </c>
      <c r="Y534" s="211">
        <v>0</v>
      </c>
      <c r="Z534" s="211">
        <v>243</v>
      </c>
      <c r="AA534" s="211">
        <v>0</v>
      </c>
      <c r="AB534" s="211">
        <v>0</v>
      </c>
      <c r="AC534" s="211">
        <v>0</v>
      </c>
      <c r="AD534" s="211">
        <v>0</v>
      </c>
    </row>
    <row r="535" spans="1:30" ht="12" customHeight="1" x14ac:dyDescent="0.25">
      <c r="A535" s="192" t="s">
        <v>36</v>
      </c>
      <c r="B535" s="15" t="s">
        <v>16492</v>
      </c>
      <c r="C535" s="15" t="s">
        <v>16492</v>
      </c>
      <c r="D535" s="5" t="s">
        <v>38</v>
      </c>
      <c r="E535" s="163" t="s">
        <v>39</v>
      </c>
      <c r="F535" s="163" t="s">
        <v>38</v>
      </c>
      <c r="G535" s="163" t="s">
        <v>40</v>
      </c>
      <c r="H535" s="163">
        <v>21601</v>
      </c>
      <c r="I535" s="158" t="s">
        <v>98</v>
      </c>
      <c r="J535" s="168" t="s">
        <v>5810</v>
      </c>
      <c r="K535" s="236" t="s">
        <v>16413</v>
      </c>
      <c r="L535" s="163" t="s">
        <v>16491</v>
      </c>
      <c r="M535" s="164" t="s">
        <v>43</v>
      </c>
      <c r="N535" s="168" t="s">
        <v>296</v>
      </c>
      <c r="O535" s="165">
        <v>1</v>
      </c>
      <c r="P535" s="211">
        <v>138.77909496000001</v>
      </c>
      <c r="Q535" s="166" t="s">
        <v>45</v>
      </c>
      <c r="R535" s="167">
        <f t="shared" si="11"/>
        <v>556</v>
      </c>
      <c r="S535" s="211">
        <v>0</v>
      </c>
      <c r="T535" s="211">
        <v>139</v>
      </c>
      <c r="U535" s="211">
        <v>0</v>
      </c>
      <c r="V535" s="211">
        <v>139</v>
      </c>
      <c r="W535" s="211">
        <v>0</v>
      </c>
      <c r="X535" s="211">
        <v>139</v>
      </c>
      <c r="Y535" s="211">
        <v>0</v>
      </c>
      <c r="Z535" s="211">
        <v>139</v>
      </c>
      <c r="AA535" s="211">
        <v>0</v>
      </c>
      <c r="AB535" s="211">
        <v>0</v>
      </c>
      <c r="AC535" s="211">
        <v>0</v>
      </c>
      <c r="AD535" s="211">
        <v>0</v>
      </c>
    </row>
    <row r="536" spans="1:30" ht="12" customHeight="1" x14ac:dyDescent="0.25">
      <c r="A536" s="192" t="s">
        <v>36</v>
      </c>
      <c r="B536" s="15" t="s">
        <v>16492</v>
      </c>
      <c r="C536" s="15" t="s">
        <v>16492</v>
      </c>
      <c r="D536" s="5" t="s">
        <v>38</v>
      </c>
      <c r="E536" s="163" t="s">
        <v>39</v>
      </c>
      <c r="F536" s="163" t="s">
        <v>38</v>
      </c>
      <c r="G536" s="163" t="s">
        <v>40</v>
      </c>
      <c r="H536" s="163">
        <v>21601</v>
      </c>
      <c r="I536" s="158" t="s">
        <v>98</v>
      </c>
      <c r="J536" s="168" t="s">
        <v>5885</v>
      </c>
      <c r="K536" s="239" t="s">
        <v>238</v>
      </c>
      <c r="L536" s="163" t="s">
        <v>16491</v>
      </c>
      <c r="M536" s="164" t="s">
        <v>43</v>
      </c>
      <c r="N536" s="168" t="s">
        <v>539</v>
      </c>
      <c r="O536" s="165">
        <v>7</v>
      </c>
      <c r="P536" s="211">
        <v>409.72342751999997</v>
      </c>
      <c r="Q536" s="166" t="s">
        <v>45</v>
      </c>
      <c r="R536" s="167">
        <f t="shared" si="11"/>
        <v>11476</v>
      </c>
      <c r="S536" s="211">
        <v>0</v>
      </c>
      <c r="T536" s="211">
        <v>2869</v>
      </c>
      <c r="U536" s="211">
        <v>0</v>
      </c>
      <c r="V536" s="211">
        <v>2869</v>
      </c>
      <c r="W536" s="211">
        <v>0</v>
      </c>
      <c r="X536" s="211">
        <v>2869</v>
      </c>
      <c r="Y536" s="211">
        <v>0</v>
      </c>
      <c r="Z536" s="211">
        <v>2869</v>
      </c>
      <c r="AA536" s="211">
        <v>0</v>
      </c>
      <c r="AB536" s="211">
        <v>0</v>
      </c>
      <c r="AC536" s="211">
        <v>0</v>
      </c>
      <c r="AD536" s="211">
        <v>0</v>
      </c>
    </row>
    <row r="537" spans="1:30" ht="12" customHeight="1" x14ac:dyDescent="0.25">
      <c r="A537" s="192" t="s">
        <v>36</v>
      </c>
      <c r="B537" s="15" t="s">
        <v>16492</v>
      </c>
      <c r="C537" s="15" t="s">
        <v>16492</v>
      </c>
      <c r="D537" s="5" t="s">
        <v>38</v>
      </c>
      <c r="E537" s="163" t="s">
        <v>39</v>
      </c>
      <c r="F537" s="163" t="s">
        <v>38</v>
      </c>
      <c r="G537" s="163" t="s">
        <v>40</v>
      </c>
      <c r="H537" s="163">
        <v>21601</v>
      </c>
      <c r="I537" s="158" t="s">
        <v>98</v>
      </c>
      <c r="J537" s="168" t="s">
        <v>5812</v>
      </c>
      <c r="K537" s="239" t="s">
        <v>5813</v>
      </c>
      <c r="L537" s="163" t="s">
        <v>16491</v>
      </c>
      <c r="M537" s="164" t="s">
        <v>43</v>
      </c>
      <c r="N537" s="168" t="s">
        <v>296</v>
      </c>
      <c r="O537" s="165">
        <v>2</v>
      </c>
      <c r="P537" s="211">
        <v>51.00839568</v>
      </c>
      <c r="Q537" s="166" t="s">
        <v>45</v>
      </c>
      <c r="R537" s="167">
        <f t="shared" si="11"/>
        <v>412</v>
      </c>
      <c r="S537" s="211">
        <v>0</v>
      </c>
      <c r="T537" s="211">
        <v>103</v>
      </c>
      <c r="U537" s="211">
        <v>0</v>
      </c>
      <c r="V537" s="211">
        <v>103</v>
      </c>
      <c r="W537" s="211">
        <v>0</v>
      </c>
      <c r="X537" s="211">
        <v>103</v>
      </c>
      <c r="Y537" s="211">
        <v>0</v>
      </c>
      <c r="Z537" s="211">
        <v>103</v>
      </c>
      <c r="AA537" s="211">
        <v>0</v>
      </c>
      <c r="AB537" s="211">
        <v>0</v>
      </c>
      <c r="AC537" s="211">
        <v>0</v>
      </c>
      <c r="AD537" s="211">
        <v>0</v>
      </c>
    </row>
    <row r="538" spans="1:30" ht="12" customHeight="1" x14ac:dyDescent="0.25">
      <c r="A538" s="192" t="s">
        <v>36</v>
      </c>
      <c r="B538" s="15" t="s">
        <v>16492</v>
      </c>
      <c r="C538" s="15" t="s">
        <v>16492</v>
      </c>
      <c r="D538" s="5" t="s">
        <v>38</v>
      </c>
      <c r="E538" s="163" t="s">
        <v>39</v>
      </c>
      <c r="F538" s="163" t="s">
        <v>38</v>
      </c>
      <c r="G538" s="163" t="s">
        <v>40</v>
      </c>
      <c r="H538" s="163">
        <v>21601</v>
      </c>
      <c r="I538" s="158" t="s">
        <v>98</v>
      </c>
      <c r="J538" s="168" t="s">
        <v>5890</v>
      </c>
      <c r="K538" s="239" t="s">
        <v>116</v>
      </c>
      <c r="L538" s="163" t="s">
        <v>16491</v>
      </c>
      <c r="M538" s="164" t="s">
        <v>43</v>
      </c>
      <c r="N538" s="168" t="s">
        <v>539</v>
      </c>
      <c r="O538" s="165">
        <v>1</v>
      </c>
      <c r="P538" s="211">
        <v>615.05516160000002</v>
      </c>
      <c r="Q538" s="166" t="s">
        <v>45</v>
      </c>
      <c r="R538" s="167">
        <f t="shared" si="11"/>
        <v>2464</v>
      </c>
      <c r="S538" s="211">
        <v>0</v>
      </c>
      <c r="T538" s="211">
        <v>616</v>
      </c>
      <c r="U538" s="211">
        <v>0</v>
      </c>
      <c r="V538" s="211">
        <v>616</v>
      </c>
      <c r="W538" s="211">
        <v>0</v>
      </c>
      <c r="X538" s="211">
        <v>616</v>
      </c>
      <c r="Y538" s="211">
        <v>0</v>
      </c>
      <c r="Z538" s="211">
        <v>616</v>
      </c>
      <c r="AA538" s="211">
        <v>0</v>
      </c>
      <c r="AB538" s="211">
        <v>0</v>
      </c>
      <c r="AC538" s="211">
        <v>0</v>
      </c>
      <c r="AD538" s="211">
        <v>0</v>
      </c>
    </row>
    <row r="539" spans="1:30" ht="12" customHeight="1" x14ac:dyDescent="0.25">
      <c r="A539" s="192" t="s">
        <v>36</v>
      </c>
      <c r="B539" s="15" t="s">
        <v>16492</v>
      </c>
      <c r="C539" s="15" t="s">
        <v>16492</v>
      </c>
      <c r="D539" s="5" t="s">
        <v>38</v>
      </c>
      <c r="E539" s="163" t="s">
        <v>39</v>
      </c>
      <c r="F539" s="163" t="s">
        <v>38</v>
      </c>
      <c r="G539" s="163" t="s">
        <v>40</v>
      </c>
      <c r="H539" s="163">
        <v>21601</v>
      </c>
      <c r="I539" s="158" t="s">
        <v>98</v>
      </c>
      <c r="J539" s="168" t="s">
        <v>5882</v>
      </c>
      <c r="K539" s="236" t="s">
        <v>16416</v>
      </c>
      <c r="L539" s="163" t="s">
        <v>16491</v>
      </c>
      <c r="M539" s="164" t="s">
        <v>43</v>
      </c>
      <c r="N539" s="168" t="s">
        <v>296</v>
      </c>
      <c r="O539" s="165">
        <v>2</v>
      </c>
      <c r="P539" s="211">
        <v>76.915468080000011</v>
      </c>
      <c r="Q539" s="166" t="s">
        <v>45</v>
      </c>
      <c r="R539" s="167">
        <f t="shared" si="11"/>
        <v>616</v>
      </c>
      <c r="S539" s="211">
        <v>0</v>
      </c>
      <c r="T539" s="211">
        <v>154</v>
      </c>
      <c r="U539" s="211">
        <v>0</v>
      </c>
      <c r="V539" s="211">
        <v>154</v>
      </c>
      <c r="W539" s="211">
        <v>0</v>
      </c>
      <c r="X539" s="211">
        <v>154</v>
      </c>
      <c r="Y539" s="211">
        <v>0</v>
      </c>
      <c r="Z539" s="211">
        <v>154</v>
      </c>
      <c r="AA539" s="211">
        <v>0</v>
      </c>
      <c r="AB539" s="211">
        <v>0</v>
      </c>
      <c r="AC539" s="211">
        <v>0</v>
      </c>
      <c r="AD539" s="211">
        <v>0</v>
      </c>
    </row>
    <row r="540" spans="1:30" ht="12" customHeight="1" x14ac:dyDescent="0.25">
      <c r="A540" s="192" t="s">
        <v>36</v>
      </c>
      <c r="B540" s="15" t="s">
        <v>16492</v>
      </c>
      <c r="C540" s="15" t="s">
        <v>16492</v>
      </c>
      <c r="D540" s="5" t="s">
        <v>38</v>
      </c>
      <c r="E540" s="163" t="s">
        <v>39</v>
      </c>
      <c r="F540" s="163" t="s">
        <v>38</v>
      </c>
      <c r="G540" s="163" t="s">
        <v>40</v>
      </c>
      <c r="H540" s="163">
        <v>21601</v>
      </c>
      <c r="I540" s="158" t="s">
        <v>98</v>
      </c>
      <c r="J540" s="168" t="s">
        <v>5793</v>
      </c>
      <c r="K540" s="239" t="s">
        <v>279</v>
      </c>
      <c r="L540" s="163" t="s">
        <v>16491</v>
      </c>
      <c r="M540" s="164" t="s">
        <v>43</v>
      </c>
      <c r="N540" s="168" t="s">
        <v>5794</v>
      </c>
      <c r="O540" s="165">
        <v>4</v>
      </c>
      <c r="P540" s="211">
        <v>19.897526880000001</v>
      </c>
      <c r="Q540" s="166" t="s">
        <v>45</v>
      </c>
      <c r="R540" s="167">
        <f t="shared" si="11"/>
        <v>320</v>
      </c>
      <c r="S540" s="211">
        <v>0</v>
      </c>
      <c r="T540" s="211">
        <v>80</v>
      </c>
      <c r="U540" s="211">
        <v>0</v>
      </c>
      <c r="V540" s="211">
        <v>80</v>
      </c>
      <c r="W540" s="211">
        <v>0</v>
      </c>
      <c r="X540" s="211">
        <v>80</v>
      </c>
      <c r="Y540" s="211">
        <v>0</v>
      </c>
      <c r="Z540" s="211">
        <v>80</v>
      </c>
      <c r="AA540" s="211">
        <v>0</v>
      </c>
      <c r="AB540" s="211">
        <v>0</v>
      </c>
      <c r="AC540" s="211">
        <v>0</v>
      </c>
      <c r="AD540" s="211">
        <v>0</v>
      </c>
    </row>
    <row r="541" spans="1:30" ht="12" customHeight="1" x14ac:dyDescent="0.25">
      <c r="A541" s="192" t="s">
        <v>36</v>
      </c>
      <c r="B541" s="15" t="s">
        <v>16492</v>
      </c>
      <c r="C541" s="15" t="s">
        <v>16492</v>
      </c>
      <c r="D541" s="5" t="s">
        <v>38</v>
      </c>
      <c r="E541" s="163" t="s">
        <v>39</v>
      </c>
      <c r="F541" s="163" t="s">
        <v>38</v>
      </c>
      <c r="G541" s="163" t="s">
        <v>40</v>
      </c>
      <c r="H541" s="163">
        <v>21601</v>
      </c>
      <c r="I541" s="158" t="s">
        <v>98</v>
      </c>
      <c r="J541" s="168" t="s">
        <v>5891</v>
      </c>
      <c r="K541" s="236" t="s">
        <v>5892</v>
      </c>
      <c r="L541" s="163" t="s">
        <v>16491</v>
      </c>
      <c r="M541" s="164" t="s">
        <v>43</v>
      </c>
      <c r="N541" s="168" t="s">
        <v>296</v>
      </c>
      <c r="O541" s="165">
        <v>3</v>
      </c>
      <c r="P541" s="211">
        <v>656.14836672000001</v>
      </c>
      <c r="Q541" s="166" t="s">
        <v>45</v>
      </c>
      <c r="R541" s="167">
        <f t="shared" si="11"/>
        <v>7876</v>
      </c>
      <c r="S541" s="211">
        <v>0</v>
      </c>
      <c r="T541" s="211">
        <v>1969</v>
      </c>
      <c r="U541" s="211">
        <v>0</v>
      </c>
      <c r="V541" s="211">
        <v>1969</v>
      </c>
      <c r="W541" s="211">
        <v>0</v>
      </c>
      <c r="X541" s="211">
        <v>1969</v>
      </c>
      <c r="Y541" s="211">
        <v>0</v>
      </c>
      <c r="Z541" s="211">
        <v>1969</v>
      </c>
      <c r="AA541" s="211">
        <v>0</v>
      </c>
      <c r="AB541" s="211">
        <v>0</v>
      </c>
      <c r="AC541" s="211">
        <v>0</v>
      </c>
      <c r="AD541" s="211">
        <v>0</v>
      </c>
    </row>
    <row r="542" spans="1:30" ht="12" customHeight="1" x14ac:dyDescent="0.25">
      <c r="A542" s="192" t="s">
        <v>36</v>
      </c>
      <c r="B542" s="15" t="s">
        <v>16492</v>
      </c>
      <c r="C542" s="15" t="s">
        <v>16492</v>
      </c>
      <c r="D542" s="5" t="s">
        <v>38</v>
      </c>
      <c r="E542" s="163" t="s">
        <v>39</v>
      </c>
      <c r="F542" s="163" t="s">
        <v>38</v>
      </c>
      <c r="G542" s="163" t="s">
        <v>40</v>
      </c>
      <c r="H542" s="163">
        <v>21601</v>
      </c>
      <c r="I542" s="158" t="s">
        <v>98</v>
      </c>
      <c r="J542" s="168" t="s">
        <v>5714</v>
      </c>
      <c r="K542" s="236" t="s">
        <v>100</v>
      </c>
      <c r="L542" s="163" t="s">
        <v>16491</v>
      </c>
      <c r="M542" s="164" t="s">
        <v>43</v>
      </c>
      <c r="N542" s="168" t="s">
        <v>296</v>
      </c>
      <c r="O542" s="165">
        <v>4</v>
      </c>
      <c r="P542" s="211">
        <v>50.515993440000003</v>
      </c>
      <c r="Q542" s="166" t="s">
        <v>45</v>
      </c>
      <c r="R542" s="167">
        <f t="shared" si="11"/>
        <v>812</v>
      </c>
      <c r="S542" s="211">
        <v>0</v>
      </c>
      <c r="T542" s="211">
        <v>203</v>
      </c>
      <c r="U542" s="211">
        <v>0</v>
      </c>
      <c r="V542" s="211">
        <v>203</v>
      </c>
      <c r="W542" s="211">
        <v>0</v>
      </c>
      <c r="X542" s="211">
        <v>203</v>
      </c>
      <c r="Y542" s="211">
        <v>0</v>
      </c>
      <c r="Z542" s="211">
        <v>203</v>
      </c>
      <c r="AA542" s="211">
        <v>0</v>
      </c>
      <c r="AB542" s="211">
        <v>0</v>
      </c>
      <c r="AC542" s="211">
        <v>0</v>
      </c>
      <c r="AD542" s="211">
        <v>0</v>
      </c>
    </row>
    <row r="543" spans="1:30" ht="12" customHeight="1" x14ac:dyDescent="0.25">
      <c r="A543" s="192" t="s">
        <v>36</v>
      </c>
      <c r="B543" s="15" t="s">
        <v>16492</v>
      </c>
      <c r="C543" s="15" t="s">
        <v>16492</v>
      </c>
      <c r="D543" s="5" t="s">
        <v>38</v>
      </c>
      <c r="E543" s="163" t="s">
        <v>39</v>
      </c>
      <c r="F543" s="163" t="s">
        <v>38</v>
      </c>
      <c r="G543" s="163" t="s">
        <v>40</v>
      </c>
      <c r="H543" s="163">
        <v>21601</v>
      </c>
      <c r="I543" s="158" t="s">
        <v>98</v>
      </c>
      <c r="J543" s="168" t="s">
        <v>5874</v>
      </c>
      <c r="K543" s="236" t="s">
        <v>236</v>
      </c>
      <c r="L543" s="163" t="s">
        <v>16491</v>
      </c>
      <c r="M543" s="164" t="s">
        <v>43</v>
      </c>
      <c r="N543" s="168" t="s">
        <v>296</v>
      </c>
      <c r="O543" s="165">
        <v>7</v>
      </c>
      <c r="P543" s="211">
        <v>123.67129896</v>
      </c>
      <c r="Q543" s="166" t="s">
        <v>45</v>
      </c>
      <c r="R543" s="167">
        <f t="shared" si="11"/>
        <v>3464</v>
      </c>
      <c r="S543" s="211">
        <v>0</v>
      </c>
      <c r="T543" s="211">
        <v>866</v>
      </c>
      <c r="U543" s="211">
        <v>0</v>
      </c>
      <c r="V543" s="211">
        <v>866</v>
      </c>
      <c r="W543" s="211">
        <v>0</v>
      </c>
      <c r="X543" s="211">
        <v>866</v>
      </c>
      <c r="Y543" s="211">
        <v>0</v>
      </c>
      <c r="Z543" s="211">
        <v>866</v>
      </c>
      <c r="AA543" s="211">
        <v>0</v>
      </c>
      <c r="AB543" s="211">
        <v>0</v>
      </c>
      <c r="AC543" s="211">
        <v>0</v>
      </c>
      <c r="AD543" s="211">
        <v>0</v>
      </c>
    </row>
    <row r="544" spans="1:30" ht="12" customHeight="1" x14ac:dyDescent="0.25">
      <c r="A544" s="192" t="s">
        <v>36</v>
      </c>
      <c r="B544" s="15" t="s">
        <v>16492</v>
      </c>
      <c r="C544" s="15" t="s">
        <v>16492</v>
      </c>
      <c r="D544" s="5" t="s">
        <v>38</v>
      </c>
      <c r="E544" s="163" t="s">
        <v>39</v>
      </c>
      <c r="F544" s="163" t="s">
        <v>38</v>
      </c>
      <c r="G544" s="163" t="s">
        <v>40</v>
      </c>
      <c r="H544" s="163">
        <v>22104</v>
      </c>
      <c r="I544" s="158" t="s">
        <v>120</v>
      </c>
      <c r="J544" s="168" t="s">
        <v>6182</v>
      </c>
      <c r="K544" s="240" t="s">
        <v>6184</v>
      </c>
      <c r="L544" s="163" t="s">
        <v>16491</v>
      </c>
      <c r="M544" s="164" t="s">
        <v>43</v>
      </c>
      <c r="N544" s="168" t="s">
        <v>5711</v>
      </c>
      <c r="O544" s="163">
        <f t="shared" ref="O544:O549" si="12">R544/P544</f>
        <v>12.999999999999998</v>
      </c>
      <c r="P544" s="162">
        <v>357.13479999999998</v>
      </c>
      <c r="Q544" s="166" t="s">
        <v>45</v>
      </c>
      <c r="R544" s="167">
        <f t="shared" si="11"/>
        <v>4642.7523999999994</v>
      </c>
      <c r="S544" s="211">
        <v>0</v>
      </c>
      <c r="T544" s="211">
        <f>P544*5</f>
        <v>1785.674</v>
      </c>
      <c r="U544" s="211">
        <v>0</v>
      </c>
      <c r="V544" s="211">
        <v>1785.674</v>
      </c>
      <c r="W544" s="211">
        <v>0</v>
      </c>
      <c r="X544" s="162">
        <f>357.1348*3</f>
        <v>1071.4043999999999</v>
      </c>
      <c r="Y544" s="211">
        <v>0</v>
      </c>
      <c r="Z544" s="211">
        <v>0</v>
      </c>
      <c r="AA544" s="211">
        <v>0</v>
      </c>
      <c r="AB544" s="211">
        <v>0</v>
      </c>
      <c r="AC544" s="211">
        <v>0</v>
      </c>
      <c r="AD544" s="211">
        <v>0</v>
      </c>
    </row>
    <row r="545" spans="1:30" ht="12" customHeight="1" x14ac:dyDescent="0.25">
      <c r="A545" s="192" t="s">
        <v>36</v>
      </c>
      <c r="B545" s="15" t="s">
        <v>16492</v>
      </c>
      <c r="C545" s="15" t="s">
        <v>16492</v>
      </c>
      <c r="D545" s="5" t="s">
        <v>38</v>
      </c>
      <c r="E545" s="163" t="s">
        <v>39</v>
      </c>
      <c r="F545" s="163" t="s">
        <v>38</v>
      </c>
      <c r="G545" s="163" t="s">
        <v>40</v>
      </c>
      <c r="H545" s="163">
        <v>22104</v>
      </c>
      <c r="I545" s="158" t="s">
        <v>120</v>
      </c>
      <c r="J545" s="163" t="s">
        <v>6132</v>
      </c>
      <c r="K545" s="240" t="s">
        <v>6174</v>
      </c>
      <c r="L545" s="163" t="s">
        <v>16491</v>
      </c>
      <c r="M545" s="164" t="s">
        <v>43</v>
      </c>
      <c r="N545" s="168" t="s">
        <v>335</v>
      </c>
      <c r="O545" s="163">
        <f t="shared" si="12"/>
        <v>2</v>
      </c>
      <c r="P545" s="162">
        <v>35.97</v>
      </c>
      <c r="Q545" s="166" t="s">
        <v>45</v>
      </c>
      <c r="R545" s="167">
        <f t="shared" si="11"/>
        <v>71.94</v>
      </c>
      <c r="S545" s="211">
        <v>0</v>
      </c>
      <c r="T545" s="211">
        <v>35.97</v>
      </c>
      <c r="U545" s="211">
        <v>0</v>
      </c>
      <c r="V545" s="211">
        <v>35.97</v>
      </c>
      <c r="W545" s="211">
        <v>0</v>
      </c>
      <c r="X545" s="211">
        <v>0</v>
      </c>
      <c r="Y545" s="211">
        <v>0</v>
      </c>
      <c r="Z545" s="211">
        <v>0</v>
      </c>
      <c r="AA545" s="211">
        <v>0</v>
      </c>
      <c r="AB545" s="211">
        <v>0</v>
      </c>
      <c r="AC545" s="211">
        <v>0</v>
      </c>
      <c r="AD545" s="211">
        <v>0</v>
      </c>
    </row>
    <row r="546" spans="1:30" ht="12" customHeight="1" x14ac:dyDescent="0.25">
      <c r="A546" s="192" t="s">
        <v>36</v>
      </c>
      <c r="B546" s="15" t="s">
        <v>16492</v>
      </c>
      <c r="C546" s="15" t="s">
        <v>16492</v>
      </c>
      <c r="D546" s="5" t="s">
        <v>38</v>
      </c>
      <c r="E546" s="163" t="s">
        <v>39</v>
      </c>
      <c r="F546" s="163" t="s">
        <v>38</v>
      </c>
      <c r="G546" s="163" t="s">
        <v>40</v>
      </c>
      <c r="H546" s="163">
        <v>22104</v>
      </c>
      <c r="I546" s="158" t="s">
        <v>120</v>
      </c>
      <c r="J546" s="168" t="s">
        <v>6137</v>
      </c>
      <c r="K546" s="240" t="s">
        <v>121</v>
      </c>
      <c r="L546" s="163" t="s">
        <v>16491</v>
      </c>
      <c r="M546" s="164" t="s">
        <v>43</v>
      </c>
      <c r="N546" s="168" t="s">
        <v>6072</v>
      </c>
      <c r="O546" s="163">
        <f t="shared" si="12"/>
        <v>13.000000000000002</v>
      </c>
      <c r="P546" s="162">
        <v>200.81519999999998</v>
      </c>
      <c r="Q546" s="166" t="s">
        <v>45</v>
      </c>
      <c r="R546" s="167">
        <f t="shared" si="11"/>
        <v>2610.5976000000001</v>
      </c>
      <c r="S546" s="211">
        <v>0</v>
      </c>
      <c r="T546" s="211">
        <f>P546*5</f>
        <v>1004.0759999999999</v>
      </c>
      <c r="U546" s="211">
        <v>0</v>
      </c>
      <c r="V546" s="211">
        <v>1004.0759999999999</v>
      </c>
      <c r="W546" s="211">
        <v>0</v>
      </c>
      <c r="X546" s="162">
        <f>200.8152*3</f>
        <v>602.44560000000001</v>
      </c>
      <c r="Y546" s="211">
        <v>0</v>
      </c>
      <c r="Z546" s="211">
        <v>0</v>
      </c>
      <c r="AA546" s="211">
        <v>0</v>
      </c>
      <c r="AB546" s="211">
        <v>0</v>
      </c>
      <c r="AC546" s="211">
        <v>0</v>
      </c>
      <c r="AD546" s="211">
        <v>0</v>
      </c>
    </row>
    <row r="547" spans="1:30" ht="12" customHeight="1" x14ac:dyDescent="0.25">
      <c r="A547" s="192" t="s">
        <v>36</v>
      </c>
      <c r="B547" s="15" t="s">
        <v>16492</v>
      </c>
      <c r="C547" s="15" t="s">
        <v>16492</v>
      </c>
      <c r="D547" s="5" t="s">
        <v>38</v>
      </c>
      <c r="E547" s="163" t="s">
        <v>39</v>
      </c>
      <c r="F547" s="163" t="s">
        <v>38</v>
      </c>
      <c r="G547" s="163" t="s">
        <v>40</v>
      </c>
      <c r="H547" s="163">
        <v>22104</v>
      </c>
      <c r="I547" s="158" t="s">
        <v>120</v>
      </c>
      <c r="J547" s="168" t="s">
        <v>6132</v>
      </c>
      <c r="K547" s="240" t="s">
        <v>6174</v>
      </c>
      <c r="L547" s="163" t="s">
        <v>16491</v>
      </c>
      <c r="M547" s="164" t="s">
        <v>43</v>
      </c>
      <c r="N547" s="168" t="s">
        <v>335</v>
      </c>
      <c r="O547" s="163">
        <f t="shared" si="12"/>
        <v>15.000000000000002</v>
      </c>
      <c r="P547" s="162">
        <v>39.047399999999996</v>
      </c>
      <c r="Q547" s="166" t="s">
        <v>45</v>
      </c>
      <c r="R547" s="167">
        <f t="shared" si="11"/>
        <v>585.71100000000001</v>
      </c>
      <c r="S547" s="211">
        <v>0</v>
      </c>
      <c r="T547" s="211">
        <f>P547*6</f>
        <v>234.28439999999998</v>
      </c>
      <c r="U547" s="211">
        <v>0</v>
      </c>
      <c r="V547" s="211">
        <v>234.28439999999998</v>
      </c>
      <c r="W547" s="211">
        <v>0</v>
      </c>
      <c r="X547" s="162">
        <f>39.0474*3</f>
        <v>117.1422</v>
      </c>
      <c r="Y547" s="211">
        <v>0</v>
      </c>
      <c r="Z547" s="211">
        <v>0</v>
      </c>
      <c r="AA547" s="211">
        <v>0</v>
      </c>
      <c r="AB547" s="211">
        <v>0</v>
      </c>
      <c r="AC547" s="211">
        <v>0</v>
      </c>
      <c r="AD547" s="211">
        <v>0</v>
      </c>
    </row>
    <row r="548" spans="1:30" ht="12" customHeight="1" x14ac:dyDescent="0.25">
      <c r="A548" s="192" t="s">
        <v>36</v>
      </c>
      <c r="B548" s="15" t="s">
        <v>16492</v>
      </c>
      <c r="C548" s="15" t="s">
        <v>16492</v>
      </c>
      <c r="D548" s="5" t="s">
        <v>38</v>
      </c>
      <c r="E548" s="163" t="s">
        <v>39</v>
      </c>
      <c r="F548" s="163" t="s">
        <v>38</v>
      </c>
      <c r="G548" s="163" t="s">
        <v>40</v>
      </c>
      <c r="H548" s="163">
        <v>22104</v>
      </c>
      <c r="I548" s="158" t="s">
        <v>120</v>
      </c>
      <c r="J548" s="168" t="s">
        <v>6098</v>
      </c>
      <c r="K548" s="240" t="s">
        <v>249</v>
      </c>
      <c r="L548" s="163" t="s">
        <v>16491</v>
      </c>
      <c r="M548" s="164" t="s">
        <v>43</v>
      </c>
      <c r="N548" s="168" t="s">
        <v>296</v>
      </c>
      <c r="O548" s="163">
        <f t="shared" si="12"/>
        <v>166</v>
      </c>
      <c r="P548" s="211">
        <v>32</v>
      </c>
      <c r="Q548" s="166" t="s">
        <v>45</v>
      </c>
      <c r="R548" s="167">
        <f t="shared" si="11"/>
        <v>5312</v>
      </c>
      <c r="S548" s="211">
        <v>0</v>
      </c>
      <c r="T548" s="211">
        <f>P548*70</f>
        <v>2240</v>
      </c>
      <c r="U548" s="211">
        <v>0</v>
      </c>
      <c r="V548" s="211">
        <f>P548*70</f>
        <v>2240</v>
      </c>
      <c r="W548" s="211">
        <v>0</v>
      </c>
      <c r="X548" s="211">
        <f>32*26</f>
        <v>832</v>
      </c>
      <c r="Y548" s="211">
        <v>0</v>
      </c>
      <c r="Z548" s="211">
        <v>0</v>
      </c>
      <c r="AA548" s="211">
        <v>0</v>
      </c>
      <c r="AB548" s="211">
        <v>0</v>
      </c>
      <c r="AC548" s="211">
        <v>0</v>
      </c>
      <c r="AD548" s="211">
        <v>0</v>
      </c>
    </row>
    <row r="549" spans="1:30" ht="12" customHeight="1" x14ac:dyDescent="0.25">
      <c r="A549" s="192" t="s">
        <v>36</v>
      </c>
      <c r="B549" s="15" t="s">
        <v>16492</v>
      </c>
      <c r="C549" s="15" t="s">
        <v>16492</v>
      </c>
      <c r="D549" s="5" t="s">
        <v>38</v>
      </c>
      <c r="E549" s="163" t="s">
        <v>39</v>
      </c>
      <c r="F549" s="163" t="s">
        <v>38</v>
      </c>
      <c r="G549" s="163" t="s">
        <v>40</v>
      </c>
      <c r="H549" s="163">
        <v>26103</v>
      </c>
      <c r="I549" s="158" t="s">
        <v>176</v>
      </c>
      <c r="J549" s="165" t="s">
        <v>10279</v>
      </c>
      <c r="K549" s="240" t="s">
        <v>10280</v>
      </c>
      <c r="L549" s="163" t="s">
        <v>16491</v>
      </c>
      <c r="M549" s="164" t="s">
        <v>43</v>
      </c>
      <c r="N549" s="165" t="s">
        <v>296</v>
      </c>
      <c r="O549" s="163">
        <f t="shared" si="12"/>
        <v>500</v>
      </c>
      <c r="P549" s="211">
        <v>100</v>
      </c>
      <c r="Q549" s="166" t="s">
        <v>45</v>
      </c>
      <c r="R549" s="167">
        <f t="shared" si="11"/>
        <v>50000</v>
      </c>
      <c r="S549" s="211">
        <v>0</v>
      </c>
      <c r="T549" s="211">
        <v>12500</v>
      </c>
      <c r="U549" s="211">
        <v>12500</v>
      </c>
      <c r="V549" s="211">
        <v>12500</v>
      </c>
      <c r="W549" s="211">
        <v>12500</v>
      </c>
      <c r="X549" s="211">
        <v>0</v>
      </c>
      <c r="Y549" s="211">
        <v>0</v>
      </c>
      <c r="Z549" s="211">
        <v>0</v>
      </c>
      <c r="AA549" s="211">
        <v>0</v>
      </c>
      <c r="AB549" s="211">
        <v>0</v>
      </c>
      <c r="AC549" s="211">
        <v>0</v>
      </c>
      <c r="AD549" s="211">
        <v>0</v>
      </c>
    </row>
    <row r="550" spans="1:30" ht="12" customHeight="1" x14ac:dyDescent="0.25">
      <c r="A550" s="192" t="s">
        <v>36</v>
      </c>
      <c r="B550" s="15" t="s">
        <v>16492</v>
      </c>
      <c r="C550" s="15" t="s">
        <v>16492</v>
      </c>
      <c r="D550" s="5" t="s">
        <v>38</v>
      </c>
      <c r="E550" s="163" t="s">
        <v>39</v>
      </c>
      <c r="F550" s="163" t="s">
        <v>38</v>
      </c>
      <c r="G550" s="163" t="s">
        <v>40</v>
      </c>
      <c r="H550" s="163">
        <v>31401</v>
      </c>
      <c r="I550" s="158" t="s">
        <v>147</v>
      </c>
      <c r="J550" s="241"/>
      <c r="K550" s="240" t="s">
        <v>147</v>
      </c>
      <c r="L550" s="163" t="s">
        <v>16491</v>
      </c>
      <c r="M550" s="164" t="s">
        <v>43</v>
      </c>
      <c r="N550" s="163" t="s">
        <v>16296</v>
      </c>
      <c r="O550" s="163">
        <v>12</v>
      </c>
      <c r="P550" s="167">
        <v>2000</v>
      </c>
      <c r="Q550" s="166" t="s">
        <v>45</v>
      </c>
      <c r="R550" s="167">
        <f t="shared" si="11"/>
        <v>24000</v>
      </c>
      <c r="S550" s="167">
        <v>2000</v>
      </c>
      <c r="T550" s="167">
        <v>2000</v>
      </c>
      <c r="U550" s="167">
        <v>2000</v>
      </c>
      <c r="V550" s="167">
        <v>2000</v>
      </c>
      <c r="W550" s="167">
        <v>2000</v>
      </c>
      <c r="X550" s="167">
        <v>2000</v>
      </c>
      <c r="Y550" s="167">
        <v>2000</v>
      </c>
      <c r="Z550" s="167">
        <v>2000</v>
      </c>
      <c r="AA550" s="167">
        <v>2000</v>
      </c>
      <c r="AB550" s="167">
        <v>2000</v>
      </c>
      <c r="AC550" s="167">
        <v>2000</v>
      </c>
      <c r="AD550" s="167">
        <v>2000</v>
      </c>
    </row>
    <row r="551" spans="1:30" ht="12" customHeight="1" x14ac:dyDescent="0.25">
      <c r="A551" s="192" t="s">
        <v>36</v>
      </c>
      <c r="B551" s="15" t="s">
        <v>16492</v>
      </c>
      <c r="C551" s="15" t="s">
        <v>16492</v>
      </c>
      <c r="D551" s="5" t="s">
        <v>38</v>
      </c>
      <c r="E551" s="163" t="s">
        <v>39</v>
      </c>
      <c r="F551" s="163" t="s">
        <v>38</v>
      </c>
      <c r="G551" s="163" t="s">
        <v>40</v>
      </c>
      <c r="H551" s="163">
        <v>31801</v>
      </c>
      <c r="I551" s="158" t="s">
        <v>149</v>
      </c>
      <c r="J551" s="241"/>
      <c r="K551" s="240" t="s">
        <v>149</v>
      </c>
      <c r="L551" s="163" t="s">
        <v>16491</v>
      </c>
      <c r="M551" s="164" t="s">
        <v>43</v>
      </c>
      <c r="N551" s="163" t="s">
        <v>16296</v>
      </c>
      <c r="O551" s="163">
        <f>R551/P551</f>
        <v>3</v>
      </c>
      <c r="P551" s="167">
        <v>10080</v>
      </c>
      <c r="Q551" s="166" t="s">
        <v>45</v>
      </c>
      <c r="R551" s="167">
        <f t="shared" si="11"/>
        <v>30240</v>
      </c>
      <c r="S551" s="167">
        <v>0</v>
      </c>
      <c r="T551" s="167">
        <v>10080</v>
      </c>
      <c r="U551" s="167">
        <v>0</v>
      </c>
      <c r="V551" s="167">
        <v>0</v>
      </c>
      <c r="W551" s="167">
        <v>0</v>
      </c>
      <c r="X551" s="167">
        <v>10080</v>
      </c>
      <c r="Y551" s="167">
        <v>0</v>
      </c>
      <c r="Z551" s="167">
        <v>0</v>
      </c>
      <c r="AA551" s="167">
        <v>0</v>
      </c>
      <c r="AB551" s="167">
        <v>10080</v>
      </c>
      <c r="AC551" s="167">
        <v>0</v>
      </c>
      <c r="AD551" s="167">
        <v>0</v>
      </c>
    </row>
    <row r="552" spans="1:30" ht="12" customHeight="1" x14ac:dyDescent="0.25">
      <c r="A552" s="192" t="s">
        <v>36</v>
      </c>
      <c r="B552" s="15" t="s">
        <v>16492</v>
      </c>
      <c r="C552" s="15" t="s">
        <v>16492</v>
      </c>
      <c r="D552" s="5" t="s">
        <v>38</v>
      </c>
      <c r="E552" s="163" t="s">
        <v>39</v>
      </c>
      <c r="F552" s="163" t="s">
        <v>38</v>
      </c>
      <c r="G552" s="163" t="s">
        <v>40</v>
      </c>
      <c r="H552" s="163">
        <v>32601</v>
      </c>
      <c r="I552" s="158" t="s">
        <v>16477</v>
      </c>
      <c r="J552" s="241"/>
      <c r="K552" s="240" t="s">
        <v>16477</v>
      </c>
      <c r="L552" s="163" t="s">
        <v>16491</v>
      </c>
      <c r="M552" s="164" t="s">
        <v>43</v>
      </c>
      <c r="N552" s="163" t="s">
        <v>16296</v>
      </c>
      <c r="O552" s="163">
        <v>12</v>
      </c>
      <c r="P552" s="167">
        <v>3500</v>
      </c>
      <c r="Q552" s="166" t="s">
        <v>45</v>
      </c>
      <c r="R552" s="167">
        <f t="shared" si="11"/>
        <v>42000</v>
      </c>
      <c r="S552" s="167">
        <v>3500</v>
      </c>
      <c r="T552" s="167">
        <v>3500</v>
      </c>
      <c r="U552" s="167">
        <v>3500</v>
      </c>
      <c r="V552" s="167">
        <v>3500</v>
      </c>
      <c r="W552" s="167">
        <v>3500</v>
      </c>
      <c r="X552" s="167">
        <v>3500</v>
      </c>
      <c r="Y552" s="167">
        <v>3500</v>
      </c>
      <c r="Z552" s="167">
        <v>3500</v>
      </c>
      <c r="AA552" s="167">
        <v>3500</v>
      </c>
      <c r="AB552" s="167">
        <v>3500</v>
      </c>
      <c r="AC552" s="167">
        <v>3500</v>
      </c>
      <c r="AD552" s="167">
        <v>3500</v>
      </c>
    </row>
    <row r="553" spans="1:30" ht="12" customHeight="1" x14ac:dyDescent="0.25">
      <c r="A553" s="192" t="s">
        <v>36</v>
      </c>
      <c r="B553" s="15" t="s">
        <v>16492</v>
      </c>
      <c r="C553" s="15" t="s">
        <v>16492</v>
      </c>
      <c r="D553" s="5" t="s">
        <v>38</v>
      </c>
      <c r="E553" s="163" t="s">
        <v>39</v>
      </c>
      <c r="F553" s="163" t="s">
        <v>38</v>
      </c>
      <c r="G553" s="163" t="s">
        <v>40</v>
      </c>
      <c r="H553" s="163">
        <v>32701</v>
      </c>
      <c r="I553" s="158" t="s">
        <v>155</v>
      </c>
      <c r="J553" s="241"/>
      <c r="K553" s="240" t="s">
        <v>155</v>
      </c>
      <c r="L553" s="163" t="s">
        <v>16491</v>
      </c>
      <c r="M553" s="164" t="s">
        <v>43</v>
      </c>
      <c r="N553" s="163" t="s">
        <v>16296</v>
      </c>
      <c r="O553" s="163">
        <v>1</v>
      </c>
      <c r="P553" s="167">
        <v>6000</v>
      </c>
      <c r="Q553" s="166" t="s">
        <v>45</v>
      </c>
      <c r="R553" s="167">
        <f t="shared" si="11"/>
        <v>6000</v>
      </c>
      <c r="S553" s="211">
        <v>0</v>
      </c>
      <c r="T553" s="211">
        <v>0</v>
      </c>
      <c r="U553" s="211">
        <v>0</v>
      </c>
      <c r="V553" s="211">
        <v>0</v>
      </c>
      <c r="W553" s="211">
        <v>0</v>
      </c>
      <c r="X553" s="211">
        <v>0</v>
      </c>
      <c r="Y553" s="211">
        <v>0</v>
      </c>
      <c r="Z553" s="211">
        <v>0</v>
      </c>
      <c r="AA553" s="211">
        <v>0</v>
      </c>
      <c r="AB553" s="167">
        <v>6000</v>
      </c>
      <c r="AC553" s="211">
        <v>0</v>
      </c>
      <c r="AD553" s="211">
        <v>0</v>
      </c>
    </row>
    <row r="554" spans="1:30" ht="12" customHeight="1" x14ac:dyDescent="0.25">
      <c r="A554" s="192" t="s">
        <v>36</v>
      </c>
      <c r="B554" s="15" t="s">
        <v>16492</v>
      </c>
      <c r="C554" s="15" t="s">
        <v>16492</v>
      </c>
      <c r="D554" s="5" t="s">
        <v>38</v>
      </c>
      <c r="E554" s="163" t="s">
        <v>39</v>
      </c>
      <c r="F554" s="163" t="s">
        <v>38</v>
      </c>
      <c r="G554" s="163" t="s">
        <v>40</v>
      </c>
      <c r="H554" s="163">
        <v>39202</v>
      </c>
      <c r="I554" s="158" t="s">
        <v>16494</v>
      </c>
      <c r="J554" s="241"/>
      <c r="K554" s="240" t="s">
        <v>16494</v>
      </c>
      <c r="L554" s="163" t="s">
        <v>16491</v>
      </c>
      <c r="M554" s="164" t="s">
        <v>43</v>
      </c>
      <c r="N554" s="163" t="s">
        <v>16296</v>
      </c>
      <c r="O554" s="163">
        <v>1</v>
      </c>
      <c r="P554" s="211">
        <v>16165</v>
      </c>
      <c r="Q554" s="166" t="s">
        <v>45</v>
      </c>
      <c r="R554" s="167">
        <f t="shared" si="11"/>
        <v>16165</v>
      </c>
      <c r="S554" s="211">
        <v>0</v>
      </c>
      <c r="T554" s="167">
        <v>16165</v>
      </c>
      <c r="U554" s="211">
        <v>0</v>
      </c>
      <c r="V554" s="211">
        <v>0</v>
      </c>
      <c r="W554" s="211">
        <v>0</v>
      </c>
      <c r="X554" s="211">
        <v>0</v>
      </c>
      <c r="Y554" s="211">
        <v>0</v>
      </c>
      <c r="Z554" s="211">
        <v>0</v>
      </c>
      <c r="AA554" s="211">
        <v>0</v>
      </c>
      <c r="AB554" s="211">
        <v>0</v>
      </c>
      <c r="AC554" s="211">
        <v>0</v>
      </c>
      <c r="AD554" s="211">
        <v>0</v>
      </c>
    </row>
    <row r="555" spans="1:30" ht="12" customHeight="1" x14ac:dyDescent="0.25">
      <c r="A555" s="192" t="s">
        <v>36</v>
      </c>
      <c r="B555" s="15" t="s">
        <v>16492</v>
      </c>
      <c r="C555" s="15" t="s">
        <v>16492</v>
      </c>
      <c r="D555" s="5" t="s">
        <v>38</v>
      </c>
      <c r="E555" s="163" t="s">
        <v>39</v>
      </c>
      <c r="F555" s="163" t="s">
        <v>38</v>
      </c>
      <c r="G555" s="163" t="s">
        <v>40</v>
      </c>
      <c r="H555" s="163">
        <v>33605</v>
      </c>
      <c r="I555" s="158" t="s">
        <v>16779</v>
      </c>
      <c r="J555" s="241"/>
      <c r="K555" s="240" t="s">
        <v>16779</v>
      </c>
      <c r="L555" s="163" t="s">
        <v>16491</v>
      </c>
      <c r="M555" s="164" t="s">
        <v>43</v>
      </c>
      <c r="N555" s="163" t="s">
        <v>16296</v>
      </c>
      <c r="O555" s="163">
        <v>1</v>
      </c>
      <c r="P555" s="167">
        <v>11353</v>
      </c>
      <c r="Q555" s="166" t="s">
        <v>45</v>
      </c>
      <c r="R555" s="167">
        <f t="shared" si="11"/>
        <v>11353</v>
      </c>
      <c r="S555" s="211">
        <v>0</v>
      </c>
      <c r="T555" s="211">
        <v>0</v>
      </c>
      <c r="U555" s="167">
        <v>11353</v>
      </c>
      <c r="V555" s="211">
        <v>0</v>
      </c>
      <c r="W555" s="211">
        <v>0</v>
      </c>
      <c r="X555" s="211">
        <v>0</v>
      </c>
      <c r="Y555" s="211">
        <v>0</v>
      </c>
      <c r="Z555" s="211">
        <v>0</v>
      </c>
      <c r="AA555" s="211">
        <v>0</v>
      </c>
      <c r="AB555" s="211">
        <v>0</v>
      </c>
      <c r="AC555" s="211">
        <v>0</v>
      </c>
      <c r="AD555" s="211">
        <v>0</v>
      </c>
    </row>
    <row r="556" spans="1:30" ht="12" customHeight="1" x14ac:dyDescent="0.25">
      <c r="A556" s="192" t="s">
        <v>36</v>
      </c>
      <c r="B556" s="15" t="s">
        <v>16492</v>
      </c>
      <c r="C556" s="15" t="s">
        <v>16492</v>
      </c>
      <c r="D556" s="5" t="s">
        <v>38</v>
      </c>
      <c r="E556" s="163" t="s">
        <v>39</v>
      </c>
      <c r="F556" s="163" t="s">
        <v>38</v>
      </c>
      <c r="G556" s="163" t="s">
        <v>40</v>
      </c>
      <c r="H556" s="163">
        <v>35501</v>
      </c>
      <c r="I556" s="158" t="s">
        <v>16495</v>
      </c>
      <c r="J556" s="241"/>
      <c r="K556" s="240" t="s">
        <v>16495</v>
      </c>
      <c r="L556" s="163" t="s">
        <v>16491</v>
      </c>
      <c r="M556" s="164" t="s">
        <v>43</v>
      </c>
      <c r="N556" s="163" t="s">
        <v>16296</v>
      </c>
      <c r="O556" s="163">
        <v>4</v>
      </c>
      <c r="P556" s="211">
        <v>5377</v>
      </c>
      <c r="Q556" s="166" t="s">
        <v>45</v>
      </c>
      <c r="R556" s="167">
        <f t="shared" si="11"/>
        <v>21508</v>
      </c>
      <c r="S556" s="211">
        <v>0</v>
      </c>
      <c r="T556" s="211">
        <v>10754</v>
      </c>
      <c r="U556" s="211">
        <v>0</v>
      </c>
      <c r="V556" s="211">
        <v>0</v>
      </c>
      <c r="W556" s="211">
        <v>0</v>
      </c>
      <c r="X556" s="211">
        <v>0</v>
      </c>
      <c r="Y556" s="211">
        <v>0</v>
      </c>
      <c r="Z556" s="211">
        <v>10754</v>
      </c>
      <c r="AA556" s="211">
        <v>0</v>
      </c>
      <c r="AB556" s="211">
        <v>0</v>
      </c>
      <c r="AC556" s="211">
        <v>0</v>
      </c>
      <c r="AD556" s="211">
        <v>0</v>
      </c>
    </row>
    <row r="557" spans="1:30" ht="12" customHeight="1" x14ac:dyDescent="0.25">
      <c r="A557" s="192" t="s">
        <v>36</v>
      </c>
      <c r="B557" s="15" t="s">
        <v>16492</v>
      </c>
      <c r="C557" s="15" t="s">
        <v>16492</v>
      </c>
      <c r="D557" s="5" t="s">
        <v>38</v>
      </c>
      <c r="E557" s="163" t="s">
        <v>39</v>
      </c>
      <c r="F557" s="163" t="s">
        <v>38</v>
      </c>
      <c r="G557" s="163" t="s">
        <v>40</v>
      </c>
      <c r="H557" s="163">
        <v>35501</v>
      </c>
      <c r="I557" s="158" t="s">
        <v>16496</v>
      </c>
      <c r="J557" s="241"/>
      <c r="K557" s="240" t="s">
        <v>16496</v>
      </c>
      <c r="L557" s="163" t="s">
        <v>16491</v>
      </c>
      <c r="M557" s="164" t="s">
        <v>43</v>
      </c>
      <c r="N557" s="163" t="s">
        <v>16296</v>
      </c>
      <c r="O557" s="163">
        <v>6</v>
      </c>
      <c r="P557" s="211">
        <v>4100</v>
      </c>
      <c r="Q557" s="166" t="s">
        <v>45</v>
      </c>
      <c r="R557" s="167">
        <f t="shared" si="11"/>
        <v>24600</v>
      </c>
      <c r="S557" s="211">
        <v>0</v>
      </c>
      <c r="T557" s="211">
        <v>12300</v>
      </c>
      <c r="U557" s="211">
        <v>0</v>
      </c>
      <c r="V557" s="211">
        <v>0</v>
      </c>
      <c r="W557" s="211">
        <v>0</v>
      </c>
      <c r="X557" s="211">
        <v>0</v>
      </c>
      <c r="Y557" s="211">
        <v>0</v>
      </c>
      <c r="Z557" s="211">
        <v>12300</v>
      </c>
      <c r="AA557" s="211">
        <v>0</v>
      </c>
      <c r="AB557" s="211">
        <v>0</v>
      </c>
      <c r="AC557" s="211">
        <v>0</v>
      </c>
      <c r="AD557" s="211">
        <v>0</v>
      </c>
    </row>
    <row r="558" spans="1:30" ht="12" customHeight="1" x14ac:dyDescent="0.25">
      <c r="A558" s="192" t="s">
        <v>36</v>
      </c>
      <c r="B558" s="15" t="s">
        <v>16492</v>
      </c>
      <c r="C558" s="15" t="s">
        <v>16492</v>
      </c>
      <c r="D558" s="5" t="s">
        <v>38</v>
      </c>
      <c r="E558" s="22" t="s">
        <v>39</v>
      </c>
      <c r="F558" s="22" t="s">
        <v>38</v>
      </c>
      <c r="G558" s="22" t="s">
        <v>144</v>
      </c>
      <c r="H558" s="6" t="s">
        <v>16497</v>
      </c>
      <c r="I558" s="239" t="s">
        <v>145</v>
      </c>
      <c r="J558" s="241"/>
      <c r="K558" s="16" t="s">
        <v>145</v>
      </c>
      <c r="L558" s="163" t="s">
        <v>16491</v>
      </c>
      <c r="M558" s="164" t="s">
        <v>43</v>
      </c>
      <c r="N558" s="163" t="s">
        <v>16296</v>
      </c>
      <c r="O558" s="13">
        <v>12</v>
      </c>
      <c r="P558" s="162">
        <v>8108.9999999999991</v>
      </c>
      <c r="Q558" s="166" t="s">
        <v>16498</v>
      </c>
      <c r="R558" s="167">
        <f>SUM(S558:AD558)</f>
        <v>97608</v>
      </c>
      <c r="S558" s="167">
        <v>8134</v>
      </c>
      <c r="T558" s="167">
        <v>8134</v>
      </c>
      <c r="U558" s="167">
        <v>8134</v>
      </c>
      <c r="V558" s="167">
        <v>8134</v>
      </c>
      <c r="W558" s="167">
        <v>8134</v>
      </c>
      <c r="X558" s="167">
        <v>8134</v>
      </c>
      <c r="Y558" s="167">
        <v>8134</v>
      </c>
      <c r="Z558" s="167">
        <v>8134</v>
      </c>
      <c r="AA558" s="167">
        <v>8134</v>
      </c>
      <c r="AB558" s="167">
        <v>8134</v>
      </c>
      <c r="AC558" s="167">
        <v>8134</v>
      </c>
      <c r="AD558" s="167">
        <v>8134</v>
      </c>
    </row>
    <row r="559" spans="1:30" ht="12" customHeight="1" x14ac:dyDescent="0.25">
      <c r="A559" s="192" t="s">
        <v>36</v>
      </c>
      <c r="B559" s="15" t="s">
        <v>16492</v>
      </c>
      <c r="C559" s="15" t="s">
        <v>16492</v>
      </c>
      <c r="D559" s="5" t="s">
        <v>38</v>
      </c>
      <c r="E559" s="22" t="s">
        <v>39</v>
      </c>
      <c r="F559" s="22" t="s">
        <v>38</v>
      </c>
      <c r="G559" s="22" t="s">
        <v>144</v>
      </c>
      <c r="H559" s="6" t="s">
        <v>16499</v>
      </c>
      <c r="I559" s="16" t="s">
        <v>166</v>
      </c>
      <c r="J559" s="241"/>
      <c r="K559" s="16" t="s">
        <v>166</v>
      </c>
      <c r="L559" s="163" t="s">
        <v>16491</v>
      </c>
      <c r="M559" s="164" t="s">
        <v>43</v>
      </c>
      <c r="N559" s="163" t="s">
        <v>16296</v>
      </c>
      <c r="O559" s="13">
        <v>12</v>
      </c>
      <c r="P559" s="162">
        <v>25101.999999999996</v>
      </c>
      <c r="Q559" s="166" t="s">
        <v>16500</v>
      </c>
      <c r="R559" s="167">
        <f t="shared" si="11"/>
        <v>221584</v>
      </c>
      <c r="S559" s="211">
        <v>0</v>
      </c>
      <c r="T559" s="167">
        <v>27698</v>
      </c>
      <c r="U559" s="167">
        <v>27698</v>
      </c>
      <c r="V559" s="167">
        <v>27698</v>
      </c>
      <c r="W559" s="167">
        <v>27698</v>
      </c>
      <c r="X559" s="167">
        <v>27698</v>
      </c>
      <c r="Y559" s="167">
        <v>27698</v>
      </c>
      <c r="Z559" s="167">
        <v>27698</v>
      </c>
      <c r="AA559" s="167">
        <v>27698</v>
      </c>
      <c r="AB559" s="211">
        <v>0</v>
      </c>
      <c r="AC559" s="211">
        <v>0</v>
      </c>
      <c r="AD559" s="211">
        <v>0</v>
      </c>
    </row>
    <row r="560" spans="1:30" ht="12" customHeight="1" x14ac:dyDescent="0.25">
      <c r="A560" s="192" t="s">
        <v>36</v>
      </c>
      <c r="B560" s="15" t="s">
        <v>16492</v>
      </c>
      <c r="C560" s="15" t="s">
        <v>16492</v>
      </c>
      <c r="D560" s="5" t="s">
        <v>38</v>
      </c>
      <c r="E560" s="22" t="s">
        <v>39</v>
      </c>
      <c r="F560" s="22" t="s">
        <v>38</v>
      </c>
      <c r="G560" s="22" t="s">
        <v>144</v>
      </c>
      <c r="H560" s="6" t="s">
        <v>16501</v>
      </c>
      <c r="I560" s="16" t="s">
        <v>16751</v>
      </c>
      <c r="J560" s="241"/>
      <c r="K560" s="16" t="s">
        <v>16751</v>
      </c>
      <c r="L560" s="163" t="s">
        <v>16491</v>
      </c>
      <c r="M560" s="164" t="s">
        <v>43</v>
      </c>
      <c r="N560" s="163" t="s">
        <v>16296</v>
      </c>
      <c r="O560" s="13">
        <v>12</v>
      </c>
      <c r="P560" s="162">
        <v>106693.99575999999</v>
      </c>
      <c r="Q560" s="166" t="s">
        <v>16500</v>
      </c>
      <c r="R560" s="167">
        <f t="shared" si="11"/>
        <v>383492</v>
      </c>
      <c r="S560" s="211">
        <v>0</v>
      </c>
      <c r="T560" s="167">
        <v>95873</v>
      </c>
      <c r="U560" s="167">
        <v>95873</v>
      </c>
      <c r="V560" s="167">
        <v>95873</v>
      </c>
      <c r="W560" s="167">
        <v>95873</v>
      </c>
      <c r="X560" s="211">
        <v>0</v>
      </c>
      <c r="Y560" s="211">
        <v>0</v>
      </c>
      <c r="Z560" s="211">
        <v>0</v>
      </c>
      <c r="AA560" s="211">
        <v>0</v>
      </c>
      <c r="AB560" s="211">
        <v>0</v>
      </c>
      <c r="AC560" s="211">
        <v>0</v>
      </c>
      <c r="AD560" s="211">
        <v>0</v>
      </c>
    </row>
    <row r="561" spans="1:30" ht="12" customHeight="1" x14ac:dyDescent="0.25">
      <c r="A561" s="192" t="s">
        <v>36</v>
      </c>
      <c r="B561" s="15" t="s">
        <v>16492</v>
      </c>
      <c r="C561" s="15" t="s">
        <v>16492</v>
      </c>
      <c r="D561" s="5" t="s">
        <v>38</v>
      </c>
      <c r="E561" s="22" t="s">
        <v>39</v>
      </c>
      <c r="F561" s="22" t="s">
        <v>38</v>
      </c>
      <c r="G561" s="22" t="s">
        <v>144</v>
      </c>
      <c r="H561" s="6" t="s">
        <v>16502</v>
      </c>
      <c r="I561" s="16" t="s">
        <v>16780</v>
      </c>
      <c r="J561" s="241"/>
      <c r="K561" s="16" t="s">
        <v>16780</v>
      </c>
      <c r="L561" s="163" t="s">
        <v>16491</v>
      </c>
      <c r="M561" s="164" t="s">
        <v>43</v>
      </c>
      <c r="N561" s="163" t="s">
        <v>16296</v>
      </c>
      <c r="O561" s="13">
        <v>1</v>
      </c>
      <c r="P561" s="162">
        <v>13539.001399999997</v>
      </c>
      <c r="Q561" s="166" t="s">
        <v>45</v>
      </c>
      <c r="R561" s="167">
        <f t="shared" ref="R561:R622" si="13">SUM(S561:AD561)</f>
        <v>23155</v>
      </c>
      <c r="S561" s="211">
        <v>0</v>
      </c>
      <c r="T561" s="211">
        <v>0</v>
      </c>
      <c r="U561" s="167">
        <v>15429</v>
      </c>
      <c r="V561" s="167">
        <v>3863</v>
      </c>
      <c r="W561" s="167">
        <v>3863</v>
      </c>
      <c r="X561" s="211">
        <v>0</v>
      </c>
      <c r="Y561" s="211">
        <v>0</v>
      </c>
      <c r="Z561" s="211">
        <v>0</v>
      </c>
      <c r="AA561" s="211">
        <v>0</v>
      </c>
      <c r="AB561" s="211">
        <v>0</v>
      </c>
      <c r="AC561" s="211">
        <v>0</v>
      </c>
      <c r="AD561" s="211">
        <v>0</v>
      </c>
    </row>
    <row r="562" spans="1:30" ht="12" customHeight="1" x14ac:dyDescent="0.25">
      <c r="A562" s="192" t="s">
        <v>36</v>
      </c>
      <c r="B562" s="15" t="s">
        <v>16492</v>
      </c>
      <c r="C562" s="15" t="s">
        <v>16492</v>
      </c>
      <c r="D562" s="5" t="s">
        <v>38</v>
      </c>
      <c r="E562" s="22" t="s">
        <v>39</v>
      </c>
      <c r="F562" s="22" t="s">
        <v>38</v>
      </c>
      <c r="G562" s="22" t="s">
        <v>144</v>
      </c>
      <c r="H562" s="6" t="s">
        <v>16502</v>
      </c>
      <c r="I562" s="16" t="s">
        <v>16781</v>
      </c>
      <c r="J562" s="241"/>
      <c r="K562" s="16" t="s">
        <v>16781</v>
      </c>
      <c r="L562" s="163" t="s">
        <v>16491</v>
      </c>
      <c r="M562" s="164" t="s">
        <v>43</v>
      </c>
      <c r="N562" s="163" t="s">
        <v>16296</v>
      </c>
      <c r="O562" s="13">
        <v>1</v>
      </c>
      <c r="P562" s="162">
        <v>4244.0019199999988</v>
      </c>
      <c r="Q562" s="166" t="s">
        <v>45</v>
      </c>
      <c r="R562" s="167">
        <f t="shared" si="13"/>
        <v>3180</v>
      </c>
      <c r="S562" s="211">
        <v>0</v>
      </c>
      <c r="T562" s="167">
        <v>3180</v>
      </c>
      <c r="U562" s="211">
        <v>0</v>
      </c>
      <c r="V562" s="211">
        <v>0</v>
      </c>
      <c r="W562" s="211">
        <v>0</v>
      </c>
      <c r="X562" s="211">
        <v>0</v>
      </c>
      <c r="Y562" s="211">
        <v>0</v>
      </c>
      <c r="Z562" s="211">
        <v>0</v>
      </c>
      <c r="AA562" s="211">
        <v>0</v>
      </c>
      <c r="AB562" s="211">
        <v>0</v>
      </c>
      <c r="AC562" s="211">
        <v>0</v>
      </c>
      <c r="AD562" s="211">
        <v>0</v>
      </c>
    </row>
    <row r="563" spans="1:30" ht="12" customHeight="1" x14ac:dyDescent="0.25">
      <c r="A563" s="192" t="s">
        <v>36</v>
      </c>
      <c r="B563" s="15" t="s">
        <v>16492</v>
      </c>
      <c r="C563" s="15" t="s">
        <v>16492</v>
      </c>
      <c r="D563" s="5" t="s">
        <v>38</v>
      </c>
      <c r="E563" s="22" t="s">
        <v>39</v>
      </c>
      <c r="F563" s="22" t="s">
        <v>38</v>
      </c>
      <c r="G563" s="22" t="s">
        <v>144</v>
      </c>
      <c r="H563" s="6" t="s">
        <v>16503</v>
      </c>
      <c r="I563" s="16" t="s">
        <v>168</v>
      </c>
      <c r="J563" s="241"/>
      <c r="K563" s="16" t="s">
        <v>168</v>
      </c>
      <c r="L563" s="163" t="s">
        <v>16491</v>
      </c>
      <c r="M563" s="164" t="s">
        <v>43</v>
      </c>
      <c r="N563" s="163" t="s">
        <v>16296</v>
      </c>
      <c r="O563" s="13">
        <v>4</v>
      </c>
      <c r="P563" s="162">
        <v>5020.9999999999991</v>
      </c>
      <c r="Q563" s="166" t="s">
        <v>45</v>
      </c>
      <c r="R563" s="167">
        <f t="shared" si="13"/>
        <v>20144</v>
      </c>
      <c r="S563" s="167">
        <v>0</v>
      </c>
      <c r="T563" s="167">
        <v>0</v>
      </c>
      <c r="U563" s="167">
        <v>5036</v>
      </c>
      <c r="V563" s="167">
        <v>0</v>
      </c>
      <c r="W563" s="167">
        <v>0</v>
      </c>
      <c r="X563" s="167">
        <v>5036</v>
      </c>
      <c r="Y563" s="167">
        <v>0</v>
      </c>
      <c r="Z563" s="167">
        <v>0</v>
      </c>
      <c r="AA563" s="167">
        <v>5036</v>
      </c>
      <c r="AB563" s="167">
        <v>0</v>
      </c>
      <c r="AC563" s="167">
        <v>5036</v>
      </c>
      <c r="AD563" s="167">
        <v>0</v>
      </c>
    </row>
    <row r="564" spans="1:30" ht="12" customHeight="1" x14ac:dyDescent="0.25">
      <c r="A564" s="192" t="s">
        <v>36</v>
      </c>
      <c r="B564" s="15" t="s">
        <v>16492</v>
      </c>
      <c r="C564" s="15" t="s">
        <v>16492</v>
      </c>
      <c r="D564" s="5" t="s">
        <v>38</v>
      </c>
      <c r="E564" s="22" t="s">
        <v>39</v>
      </c>
      <c r="F564" s="22" t="s">
        <v>38</v>
      </c>
      <c r="G564" s="22" t="s">
        <v>144</v>
      </c>
      <c r="H564" s="6" t="s">
        <v>16504</v>
      </c>
      <c r="I564" s="16" t="s">
        <v>16782</v>
      </c>
      <c r="J564" s="241"/>
      <c r="K564" s="16" t="s">
        <v>16782</v>
      </c>
      <c r="L564" s="169" t="s">
        <v>16505</v>
      </c>
      <c r="M564" s="164" t="s">
        <v>43</v>
      </c>
      <c r="N564" s="163" t="s">
        <v>16296</v>
      </c>
      <c r="O564" s="13">
        <v>7</v>
      </c>
      <c r="P564" s="162">
        <v>169896</v>
      </c>
      <c r="Q564" s="166" t="s">
        <v>16279</v>
      </c>
      <c r="R564" s="167">
        <f t="shared" si="13"/>
        <v>1228521</v>
      </c>
      <c r="S564" s="211">
        <v>0</v>
      </c>
      <c r="T564" s="167">
        <v>175503</v>
      </c>
      <c r="U564" s="167">
        <v>175503</v>
      </c>
      <c r="V564" s="167">
        <v>175503</v>
      </c>
      <c r="W564" s="167">
        <v>175503</v>
      </c>
      <c r="X564" s="167">
        <v>175503</v>
      </c>
      <c r="Y564" s="167">
        <v>175503</v>
      </c>
      <c r="Z564" s="167">
        <v>175503</v>
      </c>
      <c r="AA564" s="211">
        <v>0</v>
      </c>
      <c r="AB564" s="211">
        <v>0</v>
      </c>
      <c r="AC564" s="211">
        <v>0</v>
      </c>
      <c r="AD564" s="211">
        <v>0</v>
      </c>
    </row>
    <row r="565" spans="1:30" ht="12" customHeight="1" x14ac:dyDescent="0.25">
      <c r="A565" s="192" t="s">
        <v>36</v>
      </c>
      <c r="B565" s="15" t="s">
        <v>16492</v>
      </c>
      <c r="C565" s="15" t="s">
        <v>16492</v>
      </c>
      <c r="D565" s="5" t="s">
        <v>38</v>
      </c>
      <c r="E565" s="22" t="s">
        <v>39</v>
      </c>
      <c r="F565" s="22" t="s">
        <v>38</v>
      </c>
      <c r="G565" s="22" t="s">
        <v>144</v>
      </c>
      <c r="H565" s="6" t="s">
        <v>16504</v>
      </c>
      <c r="I565" s="16" t="s">
        <v>16783</v>
      </c>
      <c r="J565" s="241"/>
      <c r="K565" s="16" t="s">
        <v>16783</v>
      </c>
      <c r="L565" s="169" t="s">
        <v>16505</v>
      </c>
      <c r="M565" s="164" t="s">
        <v>43</v>
      </c>
      <c r="N565" s="163" t="s">
        <v>16296</v>
      </c>
      <c r="O565" s="13">
        <v>1</v>
      </c>
      <c r="P565" s="162">
        <v>173181</v>
      </c>
      <c r="Q565" s="166" t="s">
        <v>16279</v>
      </c>
      <c r="R565" s="167">
        <f t="shared" si="13"/>
        <v>183465</v>
      </c>
      <c r="S565" s="211">
        <v>0</v>
      </c>
      <c r="T565" s="211">
        <v>0</v>
      </c>
      <c r="U565" s="211">
        <v>0</v>
      </c>
      <c r="V565" s="211">
        <v>0</v>
      </c>
      <c r="W565" s="211">
        <v>0</v>
      </c>
      <c r="X565" s="211">
        <v>0</v>
      </c>
      <c r="Y565" s="211">
        <v>0</v>
      </c>
      <c r="Z565" s="211">
        <v>0</v>
      </c>
      <c r="AA565" s="167">
        <v>183465</v>
      </c>
      <c r="AB565" s="211">
        <v>0</v>
      </c>
      <c r="AC565" s="211">
        <v>0</v>
      </c>
      <c r="AD565" s="211">
        <v>0</v>
      </c>
    </row>
    <row r="566" spans="1:30" ht="12" customHeight="1" x14ac:dyDescent="0.25">
      <c r="A566" s="192" t="s">
        <v>36</v>
      </c>
      <c r="B566" s="15" t="s">
        <v>16492</v>
      </c>
      <c r="C566" s="15" t="s">
        <v>16492</v>
      </c>
      <c r="D566" s="5" t="s">
        <v>38</v>
      </c>
      <c r="E566" s="22" t="s">
        <v>39</v>
      </c>
      <c r="F566" s="22" t="s">
        <v>38</v>
      </c>
      <c r="G566" s="22" t="s">
        <v>144</v>
      </c>
      <c r="H566" s="6" t="s">
        <v>16504</v>
      </c>
      <c r="I566" s="16" t="s">
        <v>16784</v>
      </c>
      <c r="J566" s="241"/>
      <c r="K566" s="16" t="s">
        <v>16784</v>
      </c>
      <c r="L566" s="169" t="s">
        <v>16505</v>
      </c>
      <c r="M566" s="164" t="s">
        <v>43</v>
      </c>
      <c r="N566" s="163" t="s">
        <v>16296</v>
      </c>
      <c r="O566" s="13">
        <v>4</v>
      </c>
      <c r="P566" s="162">
        <v>175554</v>
      </c>
      <c r="Q566" s="166" t="s">
        <v>16279</v>
      </c>
      <c r="R566" s="167">
        <f t="shared" si="13"/>
        <v>727424</v>
      </c>
      <c r="S566" s="211">
        <v>0</v>
      </c>
      <c r="T566" s="211">
        <v>0</v>
      </c>
      <c r="U566" s="211">
        <v>0</v>
      </c>
      <c r="V566" s="211">
        <v>0</v>
      </c>
      <c r="W566" s="211">
        <v>0</v>
      </c>
      <c r="X566" s="211">
        <v>0</v>
      </c>
      <c r="Y566" s="211">
        <v>0</v>
      </c>
      <c r="Z566" s="211">
        <v>0</v>
      </c>
      <c r="AA566" s="211">
        <v>0</v>
      </c>
      <c r="AB566" s="167">
        <v>181856</v>
      </c>
      <c r="AC566" s="167">
        <v>181856</v>
      </c>
      <c r="AD566" s="167">
        <v>363712</v>
      </c>
    </row>
    <row r="567" spans="1:30" ht="12" customHeight="1" x14ac:dyDescent="0.25">
      <c r="A567" s="192" t="s">
        <v>36</v>
      </c>
      <c r="B567" s="15" t="s">
        <v>16492</v>
      </c>
      <c r="C567" s="15" t="s">
        <v>16492</v>
      </c>
      <c r="D567" s="5" t="s">
        <v>38</v>
      </c>
      <c r="E567" s="22" t="s">
        <v>39</v>
      </c>
      <c r="F567" s="22" t="s">
        <v>38</v>
      </c>
      <c r="G567" s="22" t="s">
        <v>144</v>
      </c>
      <c r="H567" s="6" t="s">
        <v>16301</v>
      </c>
      <c r="I567" s="16" t="s">
        <v>16785</v>
      </c>
      <c r="J567" s="241"/>
      <c r="K567" s="16" t="s">
        <v>16785</v>
      </c>
      <c r="L567" s="163" t="s">
        <v>16491</v>
      </c>
      <c r="M567" s="164" t="s">
        <v>43</v>
      </c>
      <c r="N567" s="163" t="s">
        <v>16296</v>
      </c>
      <c r="O567" s="13">
        <v>1</v>
      </c>
      <c r="P567" s="162">
        <v>3489.0009999999997</v>
      </c>
      <c r="Q567" s="166" t="s">
        <v>45</v>
      </c>
      <c r="R567" s="167">
        <f t="shared" si="13"/>
        <v>4376</v>
      </c>
      <c r="S567" s="211">
        <v>0</v>
      </c>
      <c r="T567" s="167">
        <v>4376</v>
      </c>
      <c r="U567" s="211">
        <v>0</v>
      </c>
      <c r="V567" s="211">
        <v>0</v>
      </c>
      <c r="W567" s="211">
        <v>0</v>
      </c>
      <c r="X567" s="211">
        <v>0</v>
      </c>
      <c r="Y567" s="211">
        <v>0</v>
      </c>
      <c r="Z567" s="211">
        <v>0</v>
      </c>
      <c r="AA567" s="211">
        <v>0</v>
      </c>
      <c r="AB567" s="211">
        <v>0</v>
      </c>
      <c r="AC567" s="211">
        <v>0</v>
      </c>
      <c r="AD567" s="211">
        <v>0</v>
      </c>
    </row>
    <row r="568" spans="1:30" ht="12" customHeight="1" x14ac:dyDescent="0.25">
      <c r="A568" s="192" t="s">
        <v>36</v>
      </c>
      <c r="B568" s="15" t="s">
        <v>16492</v>
      </c>
      <c r="C568" s="15" t="s">
        <v>16492</v>
      </c>
      <c r="D568" s="5" t="s">
        <v>38</v>
      </c>
      <c r="E568" s="22" t="s">
        <v>256</v>
      </c>
      <c r="F568" s="22" t="s">
        <v>257</v>
      </c>
      <c r="G568" s="22" t="s">
        <v>40</v>
      </c>
      <c r="H568" s="6">
        <v>21101</v>
      </c>
      <c r="I568" s="16" t="s">
        <v>46</v>
      </c>
      <c r="J568" s="168" t="s">
        <v>1578</v>
      </c>
      <c r="K568" s="242" t="s">
        <v>74</v>
      </c>
      <c r="L568" s="163" t="s">
        <v>16491</v>
      </c>
      <c r="M568" s="164" t="s">
        <v>43</v>
      </c>
      <c r="N568" s="168" t="s">
        <v>877</v>
      </c>
      <c r="O568" s="163">
        <v>30</v>
      </c>
      <c r="P568" s="212">
        <f>R568/O568</f>
        <v>80.574912000000012</v>
      </c>
      <c r="Q568" s="166" t="s">
        <v>45</v>
      </c>
      <c r="R568" s="167">
        <f t="shared" si="13"/>
        <v>2417.2473600000003</v>
      </c>
      <c r="S568" s="211">
        <v>0</v>
      </c>
      <c r="T568" s="211">
        <v>805.74912000000018</v>
      </c>
      <c r="U568" s="211">
        <v>0</v>
      </c>
      <c r="V568" s="211">
        <v>0</v>
      </c>
      <c r="W568" s="211">
        <v>805.74912000000018</v>
      </c>
      <c r="X568" s="211">
        <v>0</v>
      </c>
      <c r="Y568" s="211">
        <v>0</v>
      </c>
      <c r="Z568" s="162">
        <v>805.74912000000018</v>
      </c>
      <c r="AA568" s="211">
        <v>0</v>
      </c>
      <c r="AB568" s="211">
        <v>0</v>
      </c>
      <c r="AC568" s="211">
        <v>0</v>
      </c>
      <c r="AD568" s="211">
        <v>0</v>
      </c>
    </row>
    <row r="569" spans="1:30" ht="12" customHeight="1" x14ac:dyDescent="0.25">
      <c r="A569" s="192" t="s">
        <v>36</v>
      </c>
      <c r="B569" s="15" t="s">
        <v>16492</v>
      </c>
      <c r="C569" s="15" t="s">
        <v>16492</v>
      </c>
      <c r="D569" s="5" t="s">
        <v>38</v>
      </c>
      <c r="E569" s="22" t="s">
        <v>256</v>
      </c>
      <c r="F569" s="22" t="s">
        <v>257</v>
      </c>
      <c r="G569" s="22" t="s">
        <v>40</v>
      </c>
      <c r="H569" s="6">
        <v>21101</v>
      </c>
      <c r="I569" s="16" t="s">
        <v>46</v>
      </c>
      <c r="J569" s="168" t="s">
        <v>2292</v>
      </c>
      <c r="K569" s="242" t="s">
        <v>2293</v>
      </c>
      <c r="L569" s="163" t="s">
        <v>16491</v>
      </c>
      <c r="M569" s="164" t="s">
        <v>43</v>
      </c>
      <c r="N569" s="168" t="s">
        <v>539</v>
      </c>
      <c r="O569" s="163">
        <v>36</v>
      </c>
      <c r="P569" s="212">
        <f t="shared" ref="P569:P573" si="14">R569/O569</f>
        <v>64.907567999999998</v>
      </c>
      <c r="Q569" s="166" t="s">
        <v>45</v>
      </c>
      <c r="R569" s="167">
        <f t="shared" si="13"/>
        <v>2336.6724479999998</v>
      </c>
      <c r="S569" s="211">
        <v>0</v>
      </c>
      <c r="T569" s="211">
        <v>778.89081599999997</v>
      </c>
      <c r="U569" s="211">
        <v>0</v>
      </c>
      <c r="V569" s="211">
        <v>0</v>
      </c>
      <c r="W569" s="211">
        <v>778.89081599999997</v>
      </c>
      <c r="X569" s="211">
        <v>0</v>
      </c>
      <c r="Y569" s="211">
        <v>0</v>
      </c>
      <c r="Z569" s="162">
        <v>778.89081599999997</v>
      </c>
      <c r="AA569" s="211">
        <v>0</v>
      </c>
      <c r="AB569" s="211">
        <v>0</v>
      </c>
      <c r="AC569" s="211">
        <v>0</v>
      </c>
      <c r="AD569" s="211">
        <v>0</v>
      </c>
    </row>
    <row r="570" spans="1:30" ht="12" customHeight="1" x14ac:dyDescent="0.25">
      <c r="A570" s="192" t="s">
        <v>36</v>
      </c>
      <c r="B570" s="15" t="s">
        <v>16492</v>
      </c>
      <c r="C570" s="15" t="s">
        <v>16492</v>
      </c>
      <c r="D570" s="5" t="s">
        <v>38</v>
      </c>
      <c r="E570" s="22" t="s">
        <v>256</v>
      </c>
      <c r="F570" s="22" t="s">
        <v>257</v>
      </c>
      <c r="G570" s="22" t="s">
        <v>40</v>
      </c>
      <c r="H570" s="6">
        <v>21101</v>
      </c>
      <c r="I570" s="16" t="s">
        <v>46</v>
      </c>
      <c r="J570" s="241" t="s">
        <v>408</v>
      </c>
      <c r="K570" s="242" t="s">
        <v>409</v>
      </c>
      <c r="L570" s="163" t="s">
        <v>16491</v>
      </c>
      <c r="M570" s="164" t="s">
        <v>43</v>
      </c>
      <c r="N570" s="168" t="s">
        <v>296</v>
      </c>
      <c r="O570" s="163">
        <v>3</v>
      </c>
      <c r="P570" s="212">
        <f t="shared" si="14"/>
        <v>47.561579999999999</v>
      </c>
      <c r="Q570" s="166" t="s">
        <v>45</v>
      </c>
      <c r="R570" s="167">
        <f t="shared" si="13"/>
        <v>142.68474000000001</v>
      </c>
      <c r="S570" s="211">
        <v>0</v>
      </c>
      <c r="T570" s="211">
        <v>47.561579999999999</v>
      </c>
      <c r="U570" s="211">
        <v>0</v>
      </c>
      <c r="V570" s="211">
        <v>0</v>
      </c>
      <c r="W570" s="211">
        <v>47.561579999999999</v>
      </c>
      <c r="X570" s="211">
        <v>0</v>
      </c>
      <c r="Y570" s="211">
        <v>0</v>
      </c>
      <c r="Z570" s="162">
        <v>47.561579999999999</v>
      </c>
      <c r="AA570" s="211">
        <v>0</v>
      </c>
      <c r="AB570" s="211">
        <v>0</v>
      </c>
      <c r="AC570" s="211">
        <v>0</v>
      </c>
      <c r="AD570" s="211">
        <v>0</v>
      </c>
    </row>
    <row r="571" spans="1:30" ht="12" customHeight="1" x14ac:dyDescent="0.25">
      <c r="A571" s="192" t="s">
        <v>36</v>
      </c>
      <c r="B571" s="15" t="s">
        <v>16492</v>
      </c>
      <c r="C571" s="15" t="s">
        <v>16492</v>
      </c>
      <c r="D571" s="5" t="s">
        <v>38</v>
      </c>
      <c r="E571" s="22" t="s">
        <v>256</v>
      </c>
      <c r="F571" s="22" t="s">
        <v>257</v>
      </c>
      <c r="G571" s="22" t="s">
        <v>40</v>
      </c>
      <c r="H571" s="6">
        <v>21101</v>
      </c>
      <c r="I571" s="16" t="s">
        <v>46</v>
      </c>
      <c r="J571" s="168" t="s">
        <v>2131</v>
      </c>
      <c r="K571" s="242" t="s">
        <v>64</v>
      </c>
      <c r="L571" s="163" t="s">
        <v>16491</v>
      </c>
      <c r="M571" s="164" t="s">
        <v>43</v>
      </c>
      <c r="N571" s="168" t="s">
        <v>877</v>
      </c>
      <c r="O571" s="163">
        <v>9</v>
      </c>
      <c r="P571" s="212">
        <f t="shared" si="14"/>
        <v>240.60563999999997</v>
      </c>
      <c r="Q571" s="166" t="s">
        <v>45</v>
      </c>
      <c r="R571" s="167">
        <f t="shared" si="13"/>
        <v>2165.4507599999997</v>
      </c>
      <c r="S571" s="211">
        <v>0</v>
      </c>
      <c r="T571" s="211">
        <v>721.81691999999998</v>
      </c>
      <c r="U571" s="211">
        <v>0</v>
      </c>
      <c r="V571" s="211">
        <v>0</v>
      </c>
      <c r="W571" s="211">
        <v>721.81691999999998</v>
      </c>
      <c r="X571" s="211">
        <v>0</v>
      </c>
      <c r="Y571" s="211">
        <v>0</v>
      </c>
      <c r="Z571" s="211">
        <v>721.81691999999998</v>
      </c>
      <c r="AA571" s="211">
        <v>0</v>
      </c>
      <c r="AB571" s="211">
        <v>0</v>
      </c>
      <c r="AC571" s="211">
        <v>0</v>
      </c>
      <c r="AD571" s="211">
        <v>0</v>
      </c>
    </row>
    <row r="572" spans="1:30" ht="12" customHeight="1" x14ac:dyDescent="0.25">
      <c r="A572" s="192" t="s">
        <v>36</v>
      </c>
      <c r="B572" s="15" t="s">
        <v>16492</v>
      </c>
      <c r="C572" s="15" t="s">
        <v>16492</v>
      </c>
      <c r="D572" s="5" t="s">
        <v>38</v>
      </c>
      <c r="E572" s="22" t="s">
        <v>256</v>
      </c>
      <c r="F572" s="22" t="s">
        <v>257</v>
      </c>
      <c r="G572" s="22" t="s">
        <v>40</v>
      </c>
      <c r="H572" s="6">
        <v>21101</v>
      </c>
      <c r="I572" s="16" t="s">
        <v>46</v>
      </c>
      <c r="J572" s="241" t="s">
        <v>556</v>
      </c>
      <c r="K572" s="242" t="s">
        <v>49</v>
      </c>
      <c r="L572" s="163" t="s">
        <v>16491</v>
      </c>
      <c r="M572" s="164" t="s">
        <v>43</v>
      </c>
      <c r="N572" s="168" t="s">
        <v>296</v>
      </c>
      <c r="O572" s="163">
        <v>6</v>
      </c>
      <c r="P572" s="212">
        <f t="shared" si="14"/>
        <v>142.42734791999999</v>
      </c>
      <c r="Q572" s="166" t="s">
        <v>45</v>
      </c>
      <c r="R572" s="167">
        <f t="shared" si="13"/>
        <v>854.56408751999993</v>
      </c>
      <c r="S572" s="211">
        <v>0</v>
      </c>
      <c r="T572" s="211">
        <v>284.85469583999998</v>
      </c>
      <c r="U572" s="211">
        <v>0</v>
      </c>
      <c r="V572" s="211">
        <v>0</v>
      </c>
      <c r="W572" s="211">
        <v>284.85469583999998</v>
      </c>
      <c r="X572" s="211">
        <v>0</v>
      </c>
      <c r="Y572" s="211">
        <v>0</v>
      </c>
      <c r="Z572" s="211">
        <v>284.85469583999998</v>
      </c>
      <c r="AA572" s="211">
        <v>0</v>
      </c>
      <c r="AB572" s="211">
        <v>0</v>
      </c>
      <c r="AC572" s="211">
        <v>0</v>
      </c>
      <c r="AD572" s="211">
        <v>0</v>
      </c>
    </row>
    <row r="573" spans="1:30" ht="12" customHeight="1" x14ac:dyDescent="0.25">
      <c r="A573" s="192" t="s">
        <v>36</v>
      </c>
      <c r="B573" s="15" t="s">
        <v>16492</v>
      </c>
      <c r="C573" s="15" t="s">
        <v>16492</v>
      </c>
      <c r="D573" s="5" t="s">
        <v>38</v>
      </c>
      <c r="E573" s="22" t="s">
        <v>256</v>
      </c>
      <c r="F573" s="22" t="s">
        <v>257</v>
      </c>
      <c r="G573" s="22" t="s">
        <v>40</v>
      </c>
      <c r="H573" s="6">
        <v>21101</v>
      </c>
      <c r="I573" s="16" t="s">
        <v>46</v>
      </c>
      <c r="J573" s="241" t="s">
        <v>1989</v>
      </c>
      <c r="K573" s="242" t="s">
        <v>177</v>
      </c>
      <c r="L573" s="163" t="s">
        <v>16491</v>
      </c>
      <c r="M573" s="164" t="s">
        <v>43</v>
      </c>
      <c r="N573" s="168" t="s">
        <v>296</v>
      </c>
      <c r="O573" s="163">
        <v>9</v>
      </c>
      <c r="P573" s="212">
        <f t="shared" si="14"/>
        <v>20.367547200000001</v>
      </c>
      <c r="Q573" s="166" t="s">
        <v>45</v>
      </c>
      <c r="R573" s="167">
        <f t="shared" si="13"/>
        <v>183.3079248</v>
      </c>
      <c r="S573" s="211">
        <v>0</v>
      </c>
      <c r="T573" s="211">
        <v>61.102641599999998</v>
      </c>
      <c r="U573" s="211">
        <v>0</v>
      </c>
      <c r="V573" s="211">
        <v>0</v>
      </c>
      <c r="W573" s="211">
        <v>61.102641599999998</v>
      </c>
      <c r="X573" s="211">
        <v>0</v>
      </c>
      <c r="Y573" s="211">
        <v>0</v>
      </c>
      <c r="Z573" s="211">
        <v>61.102641599999998</v>
      </c>
      <c r="AA573" s="211">
        <v>0</v>
      </c>
      <c r="AB573" s="211">
        <v>0</v>
      </c>
      <c r="AC573" s="211">
        <v>0</v>
      </c>
      <c r="AD573" s="211">
        <v>0</v>
      </c>
    </row>
    <row r="574" spans="1:30" ht="12" customHeight="1" x14ac:dyDescent="0.25">
      <c r="A574" s="192" t="s">
        <v>36</v>
      </c>
      <c r="B574" s="15" t="s">
        <v>16492</v>
      </c>
      <c r="C574" s="15" t="s">
        <v>16492</v>
      </c>
      <c r="D574" s="5" t="s">
        <v>38</v>
      </c>
      <c r="E574" s="163" t="s">
        <v>39</v>
      </c>
      <c r="F574" s="163" t="s">
        <v>38</v>
      </c>
      <c r="G574" s="163" t="s">
        <v>40</v>
      </c>
      <c r="H574" s="163">
        <v>22104</v>
      </c>
      <c r="I574" s="158" t="s">
        <v>120</v>
      </c>
      <c r="J574" s="163" t="s">
        <v>6132</v>
      </c>
      <c r="K574" s="240" t="s">
        <v>6174</v>
      </c>
      <c r="L574" s="163" t="s">
        <v>16491</v>
      </c>
      <c r="M574" s="164" t="s">
        <v>43</v>
      </c>
      <c r="N574" s="168" t="s">
        <v>335</v>
      </c>
      <c r="O574" s="163">
        <f>R574/P574</f>
        <v>1</v>
      </c>
      <c r="P574" s="212">
        <v>27</v>
      </c>
      <c r="Q574" s="166" t="s">
        <v>45</v>
      </c>
      <c r="R574" s="167">
        <f t="shared" si="13"/>
        <v>27</v>
      </c>
      <c r="S574" s="211">
        <v>0</v>
      </c>
      <c r="T574" s="211">
        <v>0</v>
      </c>
      <c r="U574" s="211">
        <v>0</v>
      </c>
      <c r="V574" s="211">
        <v>0</v>
      </c>
      <c r="W574" s="211">
        <v>0</v>
      </c>
      <c r="X574" s="211">
        <v>27</v>
      </c>
      <c r="Y574" s="211">
        <v>0</v>
      </c>
      <c r="Z574" s="211">
        <v>0</v>
      </c>
      <c r="AA574" s="211">
        <v>0</v>
      </c>
      <c r="AB574" s="211">
        <v>0</v>
      </c>
      <c r="AC574" s="211">
        <v>0</v>
      </c>
      <c r="AD574" s="211">
        <v>0</v>
      </c>
    </row>
    <row r="575" spans="1:30" ht="12" customHeight="1" x14ac:dyDescent="0.25">
      <c r="A575" s="192" t="s">
        <v>36</v>
      </c>
      <c r="B575" s="15" t="s">
        <v>16492</v>
      </c>
      <c r="C575" s="15" t="s">
        <v>16492</v>
      </c>
      <c r="D575" s="5" t="s">
        <v>38</v>
      </c>
      <c r="E575" s="22" t="s">
        <v>256</v>
      </c>
      <c r="F575" s="22" t="s">
        <v>257</v>
      </c>
      <c r="G575" s="22" t="s">
        <v>40</v>
      </c>
      <c r="H575" s="6">
        <v>22104</v>
      </c>
      <c r="I575" s="16" t="s">
        <v>120</v>
      </c>
      <c r="J575" s="168" t="s">
        <v>6182</v>
      </c>
      <c r="K575" s="242" t="s">
        <v>6184</v>
      </c>
      <c r="L575" s="163" t="s">
        <v>16491</v>
      </c>
      <c r="M575" s="164" t="s">
        <v>43</v>
      </c>
      <c r="N575" s="168" t="s">
        <v>5711</v>
      </c>
      <c r="O575" s="13">
        <v>3</v>
      </c>
      <c r="P575" s="162">
        <v>357.13479999999998</v>
      </c>
      <c r="Q575" s="166" t="s">
        <v>45</v>
      </c>
      <c r="R575" s="167">
        <f t="shared" si="13"/>
        <v>918.62114256000007</v>
      </c>
      <c r="S575" s="211">
        <v>0</v>
      </c>
      <c r="T575" s="211">
        <v>459.31057128000003</v>
      </c>
      <c r="U575" s="211">
        <v>0</v>
      </c>
      <c r="V575" s="211">
        <v>459.31057128000003</v>
      </c>
      <c r="W575" s="211">
        <v>0</v>
      </c>
      <c r="X575" s="211">
        <v>0</v>
      </c>
      <c r="Y575" s="211">
        <v>0</v>
      </c>
      <c r="Z575" s="211">
        <v>0</v>
      </c>
      <c r="AA575" s="211">
        <v>0</v>
      </c>
      <c r="AB575" s="211">
        <v>0</v>
      </c>
      <c r="AC575" s="211">
        <v>0</v>
      </c>
      <c r="AD575" s="211">
        <v>0</v>
      </c>
    </row>
    <row r="576" spans="1:30" ht="12" customHeight="1" x14ac:dyDescent="0.25">
      <c r="A576" s="192" t="s">
        <v>36</v>
      </c>
      <c r="B576" s="15" t="s">
        <v>16492</v>
      </c>
      <c r="C576" s="15" t="s">
        <v>16492</v>
      </c>
      <c r="D576" s="5" t="s">
        <v>38</v>
      </c>
      <c r="E576" s="22" t="s">
        <v>256</v>
      </c>
      <c r="F576" s="22" t="s">
        <v>257</v>
      </c>
      <c r="G576" s="22" t="s">
        <v>40</v>
      </c>
      <c r="H576" s="6">
        <v>22104</v>
      </c>
      <c r="I576" s="16" t="s">
        <v>120</v>
      </c>
      <c r="J576" s="168" t="s">
        <v>6137</v>
      </c>
      <c r="K576" s="242" t="s">
        <v>121</v>
      </c>
      <c r="L576" s="163" t="s">
        <v>16491</v>
      </c>
      <c r="M576" s="164" t="s">
        <v>43</v>
      </c>
      <c r="N576" s="168" t="s">
        <v>6072</v>
      </c>
      <c r="O576" s="13">
        <v>6</v>
      </c>
      <c r="P576" s="162">
        <v>200.81519999999998</v>
      </c>
      <c r="Q576" s="166" t="s">
        <v>45</v>
      </c>
      <c r="R576" s="167">
        <f t="shared" si="13"/>
        <v>492.24556656000004</v>
      </c>
      <c r="S576" s="211">
        <v>0</v>
      </c>
      <c r="T576" s="211">
        <v>246.12278328000002</v>
      </c>
      <c r="U576" s="211">
        <v>0</v>
      </c>
      <c r="V576" s="211">
        <v>246.12278328000002</v>
      </c>
      <c r="W576" s="211">
        <v>0</v>
      </c>
      <c r="X576" s="211">
        <v>0</v>
      </c>
      <c r="Y576" s="211">
        <v>0</v>
      </c>
      <c r="Z576" s="211">
        <v>0</v>
      </c>
      <c r="AA576" s="211">
        <v>0</v>
      </c>
      <c r="AB576" s="211">
        <v>0</v>
      </c>
      <c r="AC576" s="211">
        <v>0</v>
      </c>
      <c r="AD576" s="211">
        <v>0</v>
      </c>
    </row>
    <row r="577" spans="1:30" ht="12" customHeight="1" x14ac:dyDescent="0.25">
      <c r="A577" s="192" t="s">
        <v>36</v>
      </c>
      <c r="B577" s="15" t="s">
        <v>16492</v>
      </c>
      <c r="C577" s="15" t="s">
        <v>16492</v>
      </c>
      <c r="D577" s="5" t="s">
        <v>38</v>
      </c>
      <c r="E577" s="22" t="s">
        <v>256</v>
      </c>
      <c r="F577" s="22" t="s">
        <v>257</v>
      </c>
      <c r="G577" s="22" t="s">
        <v>40</v>
      </c>
      <c r="H577" s="6">
        <v>22104</v>
      </c>
      <c r="I577" s="16" t="s">
        <v>120</v>
      </c>
      <c r="J577" s="168" t="s">
        <v>6132</v>
      </c>
      <c r="K577" s="242" t="s">
        <v>6174</v>
      </c>
      <c r="L577" s="163" t="s">
        <v>16491</v>
      </c>
      <c r="M577" s="164" t="s">
        <v>43</v>
      </c>
      <c r="N577" s="168" t="s">
        <v>335</v>
      </c>
      <c r="O577" s="13">
        <v>9</v>
      </c>
      <c r="P577" s="162">
        <v>39.047399999999996</v>
      </c>
      <c r="Q577" s="166" t="s">
        <v>45</v>
      </c>
      <c r="R577" s="167">
        <f t="shared" si="13"/>
        <v>75.126085119999985</v>
      </c>
      <c r="S577" s="211">
        <v>0</v>
      </c>
      <c r="T577" s="211">
        <v>37.563042559999992</v>
      </c>
      <c r="U577" s="211">
        <v>0</v>
      </c>
      <c r="V577" s="211">
        <v>37.563042559999992</v>
      </c>
      <c r="W577" s="211">
        <v>0</v>
      </c>
      <c r="X577" s="211">
        <v>0</v>
      </c>
      <c r="Y577" s="211">
        <v>0</v>
      </c>
      <c r="Z577" s="211">
        <v>0</v>
      </c>
      <c r="AA577" s="211">
        <v>0</v>
      </c>
      <c r="AB577" s="211">
        <v>0</v>
      </c>
      <c r="AC577" s="211">
        <v>0</v>
      </c>
      <c r="AD577" s="211">
        <v>0</v>
      </c>
    </row>
    <row r="578" spans="1:30" ht="12" customHeight="1" x14ac:dyDescent="0.25">
      <c r="A578" s="192" t="s">
        <v>36</v>
      </c>
      <c r="B578" s="15" t="s">
        <v>16492</v>
      </c>
      <c r="C578" s="15" t="s">
        <v>16492</v>
      </c>
      <c r="D578" s="5" t="s">
        <v>38</v>
      </c>
      <c r="E578" s="22" t="s">
        <v>187</v>
      </c>
      <c r="F578" s="22" t="s">
        <v>188</v>
      </c>
      <c r="G578" s="22" t="s">
        <v>40</v>
      </c>
      <c r="H578" s="6">
        <v>21101</v>
      </c>
      <c r="I578" s="16" t="s">
        <v>46</v>
      </c>
      <c r="J578" s="168" t="s">
        <v>1578</v>
      </c>
      <c r="K578" s="242" t="s">
        <v>74</v>
      </c>
      <c r="L578" s="163" t="s">
        <v>16491</v>
      </c>
      <c r="M578" s="164" t="s">
        <v>43</v>
      </c>
      <c r="N578" s="168" t="s">
        <v>877</v>
      </c>
      <c r="O578" s="163">
        <v>30</v>
      </c>
      <c r="P578" s="212">
        <v>80.574912000000012</v>
      </c>
      <c r="Q578" s="166" t="s">
        <v>45</v>
      </c>
      <c r="R578" s="167">
        <f t="shared" si="13"/>
        <v>2417.2473600000003</v>
      </c>
      <c r="S578" s="211">
        <v>0</v>
      </c>
      <c r="T578" s="211">
        <v>805.74912000000018</v>
      </c>
      <c r="U578" s="211">
        <v>0</v>
      </c>
      <c r="V578" s="211">
        <v>0</v>
      </c>
      <c r="W578" s="211">
        <v>805.74912000000018</v>
      </c>
      <c r="X578" s="211">
        <v>0</v>
      </c>
      <c r="Y578" s="211">
        <v>0</v>
      </c>
      <c r="Z578" s="211">
        <v>805.74912000000018</v>
      </c>
      <c r="AA578" s="211">
        <v>0</v>
      </c>
      <c r="AB578" s="211">
        <v>0</v>
      </c>
      <c r="AC578" s="218">
        <v>0</v>
      </c>
      <c r="AD578" s="211">
        <v>0</v>
      </c>
    </row>
    <row r="579" spans="1:30" ht="12" customHeight="1" x14ac:dyDescent="0.25">
      <c r="A579" s="192" t="s">
        <v>36</v>
      </c>
      <c r="B579" s="15" t="s">
        <v>16492</v>
      </c>
      <c r="C579" s="15" t="s">
        <v>16492</v>
      </c>
      <c r="D579" s="5" t="s">
        <v>38</v>
      </c>
      <c r="E579" s="22" t="s">
        <v>187</v>
      </c>
      <c r="F579" s="22" t="s">
        <v>188</v>
      </c>
      <c r="G579" s="22" t="s">
        <v>40</v>
      </c>
      <c r="H579" s="6">
        <v>21101</v>
      </c>
      <c r="I579" s="16" t="s">
        <v>46</v>
      </c>
      <c r="J579" s="168" t="s">
        <v>2292</v>
      </c>
      <c r="K579" s="242" t="s">
        <v>2293</v>
      </c>
      <c r="L579" s="163" t="s">
        <v>16491</v>
      </c>
      <c r="M579" s="164" t="s">
        <v>43</v>
      </c>
      <c r="N579" s="168" t="s">
        <v>539</v>
      </c>
      <c r="O579" s="163">
        <v>36</v>
      </c>
      <c r="P579" s="212">
        <v>64.907567999999998</v>
      </c>
      <c r="Q579" s="166" t="s">
        <v>45</v>
      </c>
      <c r="R579" s="167">
        <f t="shared" si="13"/>
        <v>2336.6724479999998</v>
      </c>
      <c r="S579" s="211">
        <v>0</v>
      </c>
      <c r="T579" s="211">
        <v>778.89081599999997</v>
      </c>
      <c r="U579" s="211">
        <v>0</v>
      </c>
      <c r="V579" s="211">
        <v>0</v>
      </c>
      <c r="W579" s="211">
        <v>778.89081599999997</v>
      </c>
      <c r="X579" s="211">
        <v>0</v>
      </c>
      <c r="Y579" s="211">
        <v>0</v>
      </c>
      <c r="Z579" s="211">
        <v>778.89081599999997</v>
      </c>
      <c r="AA579" s="211">
        <v>0</v>
      </c>
      <c r="AB579" s="211">
        <v>0</v>
      </c>
      <c r="AC579" s="218">
        <v>0</v>
      </c>
      <c r="AD579" s="211">
        <v>0</v>
      </c>
    </row>
    <row r="580" spans="1:30" ht="12" customHeight="1" x14ac:dyDescent="0.25">
      <c r="A580" s="192" t="s">
        <v>36</v>
      </c>
      <c r="B580" s="15" t="s">
        <v>16492</v>
      </c>
      <c r="C580" s="15" t="s">
        <v>16492</v>
      </c>
      <c r="D580" s="5" t="s">
        <v>38</v>
      </c>
      <c r="E580" s="22" t="s">
        <v>187</v>
      </c>
      <c r="F580" s="22" t="s">
        <v>188</v>
      </c>
      <c r="G580" s="22" t="s">
        <v>40</v>
      </c>
      <c r="H580" s="6">
        <v>21101</v>
      </c>
      <c r="I580" s="16" t="s">
        <v>46</v>
      </c>
      <c r="J580" s="241" t="s">
        <v>408</v>
      </c>
      <c r="K580" s="242" t="s">
        <v>409</v>
      </c>
      <c r="L580" s="163" t="s">
        <v>16491</v>
      </c>
      <c r="M580" s="164" t="s">
        <v>43</v>
      </c>
      <c r="N580" s="168" t="s">
        <v>296</v>
      </c>
      <c r="O580" s="163">
        <v>3</v>
      </c>
      <c r="P580" s="212">
        <v>47.561579999999999</v>
      </c>
      <c r="Q580" s="166" t="s">
        <v>45</v>
      </c>
      <c r="R580" s="167">
        <f t="shared" si="13"/>
        <v>142.68474000000001</v>
      </c>
      <c r="S580" s="211">
        <v>0</v>
      </c>
      <c r="T580" s="211">
        <v>47.561579999999999</v>
      </c>
      <c r="U580" s="211">
        <v>0</v>
      </c>
      <c r="V580" s="211">
        <v>0</v>
      </c>
      <c r="W580" s="211">
        <v>47.561579999999999</v>
      </c>
      <c r="X580" s="211">
        <v>0</v>
      </c>
      <c r="Y580" s="211">
        <v>0</v>
      </c>
      <c r="Z580" s="211">
        <v>47.561579999999999</v>
      </c>
      <c r="AA580" s="211">
        <v>0</v>
      </c>
      <c r="AB580" s="211">
        <v>0</v>
      </c>
      <c r="AC580" s="218">
        <v>0</v>
      </c>
      <c r="AD580" s="211">
        <v>0</v>
      </c>
    </row>
    <row r="581" spans="1:30" ht="12" customHeight="1" x14ac:dyDescent="0.25">
      <c r="A581" s="192" t="s">
        <v>36</v>
      </c>
      <c r="B581" s="15" t="s">
        <v>16492</v>
      </c>
      <c r="C581" s="15" t="s">
        <v>16492</v>
      </c>
      <c r="D581" s="5" t="s">
        <v>38</v>
      </c>
      <c r="E581" s="22" t="s">
        <v>187</v>
      </c>
      <c r="F581" s="22" t="s">
        <v>188</v>
      </c>
      <c r="G581" s="22" t="s">
        <v>40</v>
      </c>
      <c r="H581" s="6">
        <v>21101</v>
      </c>
      <c r="I581" s="16" t="s">
        <v>46</v>
      </c>
      <c r="J581" s="168" t="s">
        <v>2131</v>
      </c>
      <c r="K581" s="242" t="s">
        <v>64</v>
      </c>
      <c r="L581" s="163" t="s">
        <v>16491</v>
      </c>
      <c r="M581" s="164" t="s">
        <v>43</v>
      </c>
      <c r="N581" s="168" t="s">
        <v>877</v>
      </c>
      <c r="O581" s="163">
        <v>9</v>
      </c>
      <c r="P581" s="212">
        <v>240.60563999999997</v>
      </c>
      <c r="Q581" s="166" t="s">
        <v>45</v>
      </c>
      <c r="R581" s="167">
        <f t="shared" si="13"/>
        <v>2165.4507599999997</v>
      </c>
      <c r="S581" s="211">
        <v>0</v>
      </c>
      <c r="T581" s="211">
        <v>721.81691999999998</v>
      </c>
      <c r="U581" s="211">
        <v>0</v>
      </c>
      <c r="V581" s="211">
        <v>0</v>
      </c>
      <c r="W581" s="211">
        <v>721.81691999999998</v>
      </c>
      <c r="X581" s="211">
        <v>0</v>
      </c>
      <c r="Y581" s="211">
        <v>0</v>
      </c>
      <c r="Z581" s="211">
        <v>721.81691999999998</v>
      </c>
      <c r="AA581" s="211">
        <v>0</v>
      </c>
      <c r="AB581" s="211">
        <v>0</v>
      </c>
      <c r="AC581" s="218">
        <v>0</v>
      </c>
      <c r="AD581" s="211">
        <v>0</v>
      </c>
    </row>
    <row r="582" spans="1:30" ht="12" customHeight="1" x14ac:dyDescent="0.25">
      <c r="A582" s="192" t="s">
        <v>36</v>
      </c>
      <c r="B582" s="15" t="s">
        <v>16492</v>
      </c>
      <c r="C582" s="15" t="s">
        <v>16492</v>
      </c>
      <c r="D582" s="5" t="s">
        <v>38</v>
      </c>
      <c r="E582" s="22" t="s">
        <v>187</v>
      </c>
      <c r="F582" s="22" t="s">
        <v>188</v>
      </c>
      <c r="G582" s="22" t="s">
        <v>40</v>
      </c>
      <c r="H582" s="6">
        <v>21101</v>
      </c>
      <c r="I582" s="16" t="s">
        <v>46</v>
      </c>
      <c r="J582" s="241" t="s">
        <v>556</v>
      </c>
      <c r="K582" s="242" t="s">
        <v>49</v>
      </c>
      <c r="L582" s="163" t="s">
        <v>16491</v>
      </c>
      <c r="M582" s="164" t="s">
        <v>43</v>
      </c>
      <c r="N582" s="168" t="s">
        <v>296</v>
      </c>
      <c r="O582" s="163">
        <v>6</v>
      </c>
      <c r="P582" s="212">
        <v>142.42734791999999</v>
      </c>
      <c r="Q582" s="166" t="s">
        <v>45</v>
      </c>
      <c r="R582" s="167">
        <f t="shared" si="13"/>
        <v>854.56408751999993</v>
      </c>
      <c r="S582" s="211">
        <v>0</v>
      </c>
      <c r="T582" s="211">
        <v>284.85469583999998</v>
      </c>
      <c r="U582" s="211">
        <v>0</v>
      </c>
      <c r="V582" s="211">
        <v>0</v>
      </c>
      <c r="W582" s="211">
        <v>284.85469583999998</v>
      </c>
      <c r="X582" s="211">
        <v>0</v>
      </c>
      <c r="Y582" s="211">
        <v>0</v>
      </c>
      <c r="Z582" s="211">
        <v>284.85469583999998</v>
      </c>
      <c r="AA582" s="211">
        <v>0</v>
      </c>
      <c r="AB582" s="211">
        <v>0</v>
      </c>
      <c r="AC582" s="218">
        <v>0</v>
      </c>
      <c r="AD582" s="211">
        <v>0</v>
      </c>
    </row>
    <row r="583" spans="1:30" ht="12" customHeight="1" x14ac:dyDescent="0.25">
      <c r="A583" s="192" t="s">
        <v>36</v>
      </c>
      <c r="B583" s="15" t="s">
        <v>16492</v>
      </c>
      <c r="C583" s="15" t="s">
        <v>16492</v>
      </c>
      <c r="D583" s="5" t="s">
        <v>38</v>
      </c>
      <c r="E583" s="22" t="s">
        <v>187</v>
      </c>
      <c r="F583" s="22" t="s">
        <v>188</v>
      </c>
      <c r="G583" s="22" t="s">
        <v>40</v>
      </c>
      <c r="H583" s="6">
        <v>22104</v>
      </c>
      <c r="I583" s="16" t="s">
        <v>120</v>
      </c>
      <c r="J583" s="168" t="s">
        <v>6182</v>
      </c>
      <c r="K583" s="16" t="s">
        <v>6184</v>
      </c>
      <c r="L583" s="163" t="s">
        <v>16491</v>
      </c>
      <c r="M583" s="164" t="s">
        <v>43</v>
      </c>
      <c r="N583" s="168" t="s">
        <v>5711</v>
      </c>
      <c r="O583" s="13">
        <v>3</v>
      </c>
      <c r="P583" s="162">
        <v>357.13479999999998</v>
      </c>
      <c r="Q583" s="166" t="s">
        <v>45</v>
      </c>
      <c r="R583" s="167">
        <f t="shared" si="13"/>
        <v>918.62114256000007</v>
      </c>
      <c r="S583" s="211">
        <v>0</v>
      </c>
      <c r="T583" s="211">
        <v>459.31057128000003</v>
      </c>
      <c r="U583" s="211">
        <v>0</v>
      </c>
      <c r="V583" s="211">
        <v>459.31057128000003</v>
      </c>
      <c r="W583" s="211">
        <v>0</v>
      </c>
      <c r="X583" s="211">
        <v>0</v>
      </c>
      <c r="Y583" s="211">
        <v>0</v>
      </c>
      <c r="Z583" s="211">
        <v>0</v>
      </c>
      <c r="AA583" s="211">
        <v>0</v>
      </c>
      <c r="AB583" s="211">
        <v>0</v>
      </c>
      <c r="AC583" s="211">
        <v>0</v>
      </c>
      <c r="AD583" s="211">
        <v>0</v>
      </c>
    </row>
    <row r="584" spans="1:30" ht="12" customHeight="1" x14ac:dyDescent="0.25">
      <c r="A584" s="192" t="s">
        <v>36</v>
      </c>
      <c r="B584" s="15" t="s">
        <v>16492</v>
      </c>
      <c r="C584" s="15" t="s">
        <v>16492</v>
      </c>
      <c r="D584" s="5" t="s">
        <v>38</v>
      </c>
      <c r="E584" s="22" t="s">
        <v>187</v>
      </c>
      <c r="F584" s="22" t="s">
        <v>188</v>
      </c>
      <c r="G584" s="22" t="s">
        <v>40</v>
      </c>
      <c r="H584" s="6">
        <v>22104</v>
      </c>
      <c r="I584" s="16" t="s">
        <v>120</v>
      </c>
      <c r="J584" s="168" t="s">
        <v>6137</v>
      </c>
      <c r="K584" s="16" t="s">
        <v>121</v>
      </c>
      <c r="L584" s="163" t="s">
        <v>16491</v>
      </c>
      <c r="M584" s="164" t="s">
        <v>43</v>
      </c>
      <c r="N584" s="168" t="s">
        <v>6072</v>
      </c>
      <c r="O584" s="13">
        <v>6</v>
      </c>
      <c r="P584" s="162">
        <v>200.81519999999998</v>
      </c>
      <c r="Q584" s="166" t="s">
        <v>45</v>
      </c>
      <c r="R584" s="167">
        <f t="shared" si="13"/>
        <v>492.24556656000004</v>
      </c>
      <c r="S584" s="211">
        <v>0</v>
      </c>
      <c r="T584" s="211">
        <v>246.12278328000002</v>
      </c>
      <c r="U584" s="211">
        <v>0</v>
      </c>
      <c r="V584" s="211">
        <v>246.12278328000002</v>
      </c>
      <c r="W584" s="211">
        <v>0</v>
      </c>
      <c r="X584" s="211">
        <v>0</v>
      </c>
      <c r="Y584" s="211">
        <v>0</v>
      </c>
      <c r="Z584" s="211">
        <v>0</v>
      </c>
      <c r="AA584" s="211">
        <v>0</v>
      </c>
      <c r="AB584" s="211">
        <v>0</v>
      </c>
      <c r="AC584" s="211">
        <v>0</v>
      </c>
      <c r="AD584" s="211">
        <v>0</v>
      </c>
    </row>
    <row r="585" spans="1:30" ht="12" customHeight="1" x14ac:dyDescent="0.25">
      <c r="A585" s="192" t="s">
        <v>36</v>
      </c>
      <c r="B585" s="15" t="s">
        <v>16492</v>
      </c>
      <c r="C585" s="15" t="s">
        <v>16492</v>
      </c>
      <c r="D585" s="5" t="s">
        <v>38</v>
      </c>
      <c r="E585" s="22" t="s">
        <v>187</v>
      </c>
      <c r="F585" s="22" t="s">
        <v>188</v>
      </c>
      <c r="G585" s="22" t="s">
        <v>40</v>
      </c>
      <c r="H585" s="6">
        <v>22104</v>
      </c>
      <c r="I585" s="16" t="s">
        <v>120</v>
      </c>
      <c r="J585" s="168" t="s">
        <v>6132</v>
      </c>
      <c r="K585" s="16" t="s">
        <v>6174</v>
      </c>
      <c r="L585" s="163" t="s">
        <v>16491</v>
      </c>
      <c r="M585" s="164" t="s">
        <v>43</v>
      </c>
      <c r="N585" s="168" t="s">
        <v>335</v>
      </c>
      <c r="O585" s="13">
        <v>9</v>
      </c>
      <c r="P585" s="162">
        <v>39.047399999999996</v>
      </c>
      <c r="Q585" s="166" t="s">
        <v>45</v>
      </c>
      <c r="R585" s="167">
        <f t="shared" si="13"/>
        <v>75.126085119999985</v>
      </c>
      <c r="S585" s="211">
        <v>0</v>
      </c>
      <c r="T585" s="211">
        <v>37.563042559999992</v>
      </c>
      <c r="U585" s="211">
        <v>0</v>
      </c>
      <c r="V585" s="211">
        <v>37.563042559999992</v>
      </c>
      <c r="W585" s="211">
        <v>0</v>
      </c>
      <c r="X585" s="211">
        <v>0</v>
      </c>
      <c r="Y585" s="211">
        <v>0</v>
      </c>
      <c r="Z585" s="211">
        <v>0</v>
      </c>
      <c r="AA585" s="211">
        <v>0</v>
      </c>
      <c r="AB585" s="211">
        <v>0</v>
      </c>
      <c r="AC585" s="211">
        <v>0</v>
      </c>
      <c r="AD585" s="211">
        <v>0</v>
      </c>
    </row>
    <row r="586" spans="1:30" ht="12" customHeight="1" x14ac:dyDescent="0.25">
      <c r="A586" s="192" t="s">
        <v>36</v>
      </c>
      <c r="B586" s="15" t="s">
        <v>16492</v>
      </c>
      <c r="C586" s="15" t="s">
        <v>16492</v>
      </c>
      <c r="D586" s="5" t="s">
        <v>38</v>
      </c>
      <c r="E586" s="169" t="s">
        <v>271</v>
      </c>
      <c r="F586" s="195" t="s">
        <v>272</v>
      </c>
      <c r="G586" s="170" t="s">
        <v>40</v>
      </c>
      <c r="H586" s="6">
        <v>21101</v>
      </c>
      <c r="I586" s="16" t="s">
        <v>46</v>
      </c>
      <c r="J586" s="168" t="s">
        <v>1578</v>
      </c>
      <c r="K586" s="242" t="s">
        <v>74</v>
      </c>
      <c r="L586" s="163" t="s">
        <v>16491</v>
      </c>
      <c r="M586" s="164" t="s">
        <v>43</v>
      </c>
      <c r="N586" s="168" t="s">
        <v>877</v>
      </c>
      <c r="O586" s="163">
        <v>30</v>
      </c>
      <c r="P586" s="212">
        <v>80.574912000000012</v>
      </c>
      <c r="Q586" s="166" t="s">
        <v>45</v>
      </c>
      <c r="R586" s="167">
        <f t="shared" si="13"/>
        <v>2417.2473600000003</v>
      </c>
      <c r="S586" s="211">
        <v>0</v>
      </c>
      <c r="T586" s="211">
        <v>805.74912000000018</v>
      </c>
      <c r="U586" s="211">
        <v>0</v>
      </c>
      <c r="V586" s="211">
        <v>0</v>
      </c>
      <c r="W586" s="211">
        <v>805.74912000000018</v>
      </c>
      <c r="X586" s="211">
        <v>0</v>
      </c>
      <c r="Y586" s="211">
        <v>0</v>
      </c>
      <c r="Z586" s="211">
        <v>805.74912000000018</v>
      </c>
      <c r="AA586" s="211">
        <v>0</v>
      </c>
      <c r="AB586" s="211">
        <v>0</v>
      </c>
      <c r="AC586" s="218">
        <v>0</v>
      </c>
      <c r="AD586" s="211">
        <v>0</v>
      </c>
    </row>
    <row r="587" spans="1:30" ht="12" customHeight="1" x14ac:dyDescent="0.25">
      <c r="A587" s="192" t="s">
        <v>36</v>
      </c>
      <c r="B587" s="15" t="s">
        <v>16492</v>
      </c>
      <c r="C587" s="15" t="s">
        <v>16492</v>
      </c>
      <c r="D587" s="5" t="s">
        <v>38</v>
      </c>
      <c r="E587" s="169" t="s">
        <v>271</v>
      </c>
      <c r="F587" s="195" t="s">
        <v>272</v>
      </c>
      <c r="G587" s="170" t="s">
        <v>40</v>
      </c>
      <c r="H587" s="6">
        <v>21101</v>
      </c>
      <c r="I587" s="16" t="s">
        <v>46</v>
      </c>
      <c r="J587" s="168" t="s">
        <v>2292</v>
      </c>
      <c r="K587" s="242" t="s">
        <v>2293</v>
      </c>
      <c r="L587" s="163" t="s">
        <v>16491</v>
      </c>
      <c r="M587" s="164" t="s">
        <v>43</v>
      </c>
      <c r="N587" s="168" t="s">
        <v>539</v>
      </c>
      <c r="O587" s="163">
        <v>36</v>
      </c>
      <c r="P587" s="212">
        <v>64.907567999999998</v>
      </c>
      <c r="Q587" s="166" t="s">
        <v>45</v>
      </c>
      <c r="R587" s="167">
        <f t="shared" si="13"/>
        <v>2336.6724479999998</v>
      </c>
      <c r="S587" s="211">
        <v>0</v>
      </c>
      <c r="T587" s="211">
        <v>778.89081599999997</v>
      </c>
      <c r="U587" s="211">
        <v>0</v>
      </c>
      <c r="V587" s="211">
        <v>0</v>
      </c>
      <c r="W587" s="211">
        <v>778.89081599999997</v>
      </c>
      <c r="X587" s="211">
        <v>0</v>
      </c>
      <c r="Y587" s="211">
        <v>0</v>
      </c>
      <c r="Z587" s="211">
        <v>778.89081599999997</v>
      </c>
      <c r="AA587" s="211">
        <v>0</v>
      </c>
      <c r="AB587" s="211">
        <v>0</v>
      </c>
      <c r="AC587" s="218">
        <v>0</v>
      </c>
      <c r="AD587" s="211">
        <v>0</v>
      </c>
    </row>
    <row r="588" spans="1:30" ht="12" customHeight="1" x14ac:dyDescent="0.25">
      <c r="A588" s="192" t="s">
        <v>36</v>
      </c>
      <c r="B588" s="15" t="s">
        <v>16492</v>
      </c>
      <c r="C588" s="15" t="s">
        <v>16492</v>
      </c>
      <c r="D588" s="5" t="s">
        <v>38</v>
      </c>
      <c r="E588" s="169" t="s">
        <v>271</v>
      </c>
      <c r="F588" s="195" t="s">
        <v>272</v>
      </c>
      <c r="G588" s="170" t="s">
        <v>40</v>
      </c>
      <c r="H588" s="6">
        <v>21101</v>
      </c>
      <c r="I588" s="16" t="s">
        <v>46</v>
      </c>
      <c r="J588" s="165" t="s">
        <v>408</v>
      </c>
      <c r="K588" s="242" t="s">
        <v>409</v>
      </c>
      <c r="L588" s="163" t="s">
        <v>16491</v>
      </c>
      <c r="M588" s="164" t="s">
        <v>43</v>
      </c>
      <c r="N588" s="168" t="s">
        <v>296</v>
      </c>
      <c r="O588" s="163">
        <v>3</v>
      </c>
      <c r="P588" s="212">
        <v>47.561579999999999</v>
      </c>
      <c r="Q588" s="166" t="s">
        <v>45</v>
      </c>
      <c r="R588" s="167">
        <f t="shared" si="13"/>
        <v>142.68474000000001</v>
      </c>
      <c r="S588" s="211">
        <v>0</v>
      </c>
      <c r="T588" s="211">
        <v>47.561579999999999</v>
      </c>
      <c r="U588" s="211">
        <v>0</v>
      </c>
      <c r="V588" s="211">
        <v>0</v>
      </c>
      <c r="W588" s="211">
        <v>47.561579999999999</v>
      </c>
      <c r="X588" s="211">
        <v>0</v>
      </c>
      <c r="Y588" s="211">
        <v>0</v>
      </c>
      <c r="Z588" s="211">
        <v>47.561579999999999</v>
      </c>
      <c r="AA588" s="211">
        <v>0</v>
      </c>
      <c r="AB588" s="211">
        <v>0</v>
      </c>
      <c r="AC588" s="218">
        <v>0</v>
      </c>
      <c r="AD588" s="211">
        <v>0</v>
      </c>
    </row>
    <row r="589" spans="1:30" ht="12" customHeight="1" x14ac:dyDescent="0.25">
      <c r="A589" s="192" t="s">
        <v>36</v>
      </c>
      <c r="B589" s="15" t="s">
        <v>16492</v>
      </c>
      <c r="C589" s="15" t="s">
        <v>16492</v>
      </c>
      <c r="D589" s="5" t="s">
        <v>38</v>
      </c>
      <c r="E589" s="169" t="s">
        <v>271</v>
      </c>
      <c r="F589" s="195" t="s">
        <v>272</v>
      </c>
      <c r="G589" s="170" t="s">
        <v>40</v>
      </c>
      <c r="H589" s="6">
        <v>21101</v>
      </c>
      <c r="I589" s="16" t="s">
        <v>46</v>
      </c>
      <c r="J589" s="168" t="s">
        <v>2131</v>
      </c>
      <c r="K589" s="242" t="s">
        <v>64</v>
      </c>
      <c r="L589" s="163" t="s">
        <v>16491</v>
      </c>
      <c r="M589" s="164" t="s">
        <v>43</v>
      </c>
      <c r="N589" s="168" t="s">
        <v>877</v>
      </c>
      <c r="O589" s="163">
        <v>9</v>
      </c>
      <c r="P589" s="212">
        <v>240.60563999999997</v>
      </c>
      <c r="Q589" s="166" t="s">
        <v>45</v>
      </c>
      <c r="R589" s="167">
        <f t="shared" si="13"/>
        <v>2165.4507599999997</v>
      </c>
      <c r="S589" s="211">
        <v>0</v>
      </c>
      <c r="T589" s="211">
        <v>721.81691999999998</v>
      </c>
      <c r="U589" s="211">
        <v>0</v>
      </c>
      <c r="V589" s="211">
        <v>0</v>
      </c>
      <c r="W589" s="211">
        <v>721.81691999999998</v>
      </c>
      <c r="X589" s="211">
        <v>0</v>
      </c>
      <c r="Y589" s="211">
        <v>0</v>
      </c>
      <c r="Z589" s="211">
        <v>721.81691999999998</v>
      </c>
      <c r="AA589" s="211">
        <v>0</v>
      </c>
      <c r="AB589" s="211">
        <v>0</v>
      </c>
      <c r="AC589" s="218">
        <v>0</v>
      </c>
      <c r="AD589" s="211">
        <v>0</v>
      </c>
    </row>
    <row r="590" spans="1:30" ht="12" customHeight="1" x14ac:dyDescent="0.25">
      <c r="A590" s="192" t="s">
        <v>36</v>
      </c>
      <c r="B590" s="15" t="s">
        <v>16492</v>
      </c>
      <c r="C590" s="15" t="s">
        <v>16492</v>
      </c>
      <c r="D590" s="5" t="s">
        <v>38</v>
      </c>
      <c r="E590" s="169" t="s">
        <v>271</v>
      </c>
      <c r="F590" s="195" t="s">
        <v>272</v>
      </c>
      <c r="G590" s="170" t="s">
        <v>40</v>
      </c>
      <c r="H590" s="6">
        <v>21101</v>
      </c>
      <c r="I590" s="16" t="s">
        <v>46</v>
      </c>
      <c r="J590" s="165" t="s">
        <v>556</v>
      </c>
      <c r="K590" s="242" t="s">
        <v>49</v>
      </c>
      <c r="L590" s="163" t="s">
        <v>16491</v>
      </c>
      <c r="M590" s="164" t="s">
        <v>43</v>
      </c>
      <c r="N590" s="168" t="s">
        <v>296</v>
      </c>
      <c r="O590" s="163">
        <v>6</v>
      </c>
      <c r="P590" s="212">
        <v>142.42734791999999</v>
      </c>
      <c r="Q590" s="166" t="s">
        <v>45</v>
      </c>
      <c r="R590" s="167">
        <f t="shared" si="13"/>
        <v>854.56408751999993</v>
      </c>
      <c r="S590" s="211">
        <v>0</v>
      </c>
      <c r="T590" s="211">
        <v>284.85469583999998</v>
      </c>
      <c r="U590" s="211">
        <v>0</v>
      </c>
      <c r="V590" s="211">
        <v>0</v>
      </c>
      <c r="W590" s="211">
        <v>284.85469583999998</v>
      </c>
      <c r="X590" s="211">
        <v>0</v>
      </c>
      <c r="Y590" s="211">
        <v>0</v>
      </c>
      <c r="Z590" s="211">
        <v>284.85469583999998</v>
      </c>
      <c r="AA590" s="211">
        <v>0</v>
      </c>
      <c r="AB590" s="211">
        <v>0</v>
      </c>
      <c r="AC590" s="218">
        <v>0</v>
      </c>
      <c r="AD590" s="211">
        <v>0</v>
      </c>
    </row>
    <row r="591" spans="1:30" ht="12" customHeight="1" x14ac:dyDescent="0.25">
      <c r="A591" s="192" t="s">
        <v>36</v>
      </c>
      <c r="B591" s="15" t="s">
        <v>16492</v>
      </c>
      <c r="C591" s="15" t="s">
        <v>16492</v>
      </c>
      <c r="D591" s="5" t="s">
        <v>38</v>
      </c>
      <c r="E591" s="169" t="s">
        <v>271</v>
      </c>
      <c r="F591" s="195" t="s">
        <v>272</v>
      </c>
      <c r="G591" s="170" t="s">
        <v>40</v>
      </c>
      <c r="H591" s="6">
        <v>21101</v>
      </c>
      <c r="I591" s="16" t="s">
        <v>46</v>
      </c>
      <c r="J591" s="165" t="s">
        <v>1989</v>
      </c>
      <c r="K591" s="158" t="s">
        <v>177</v>
      </c>
      <c r="L591" s="163" t="s">
        <v>16491</v>
      </c>
      <c r="M591" s="164" t="s">
        <v>43</v>
      </c>
      <c r="N591" s="168" t="s">
        <v>296</v>
      </c>
      <c r="O591" s="163">
        <v>9</v>
      </c>
      <c r="P591" s="212">
        <v>20.367547200000001</v>
      </c>
      <c r="Q591" s="166" t="s">
        <v>45</v>
      </c>
      <c r="R591" s="167">
        <f t="shared" si="13"/>
        <v>183.3079248</v>
      </c>
      <c r="S591" s="211">
        <v>0</v>
      </c>
      <c r="T591" s="211">
        <v>61.102641599999998</v>
      </c>
      <c r="U591" s="211">
        <v>0</v>
      </c>
      <c r="V591" s="211">
        <v>0</v>
      </c>
      <c r="W591" s="211">
        <v>61.102641599999998</v>
      </c>
      <c r="X591" s="211">
        <v>0</v>
      </c>
      <c r="Y591" s="211">
        <v>0</v>
      </c>
      <c r="Z591" s="211">
        <v>61.102641599999998</v>
      </c>
      <c r="AA591" s="211">
        <v>0</v>
      </c>
      <c r="AB591" s="211">
        <v>0</v>
      </c>
      <c r="AC591" s="211">
        <v>0</v>
      </c>
      <c r="AD591" s="211">
        <v>0</v>
      </c>
    </row>
    <row r="592" spans="1:30" ht="12" customHeight="1" x14ac:dyDescent="0.25">
      <c r="A592" s="192" t="s">
        <v>36</v>
      </c>
      <c r="B592" s="15" t="s">
        <v>16492</v>
      </c>
      <c r="C592" s="15" t="s">
        <v>16492</v>
      </c>
      <c r="D592" s="5" t="s">
        <v>38</v>
      </c>
      <c r="E592" s="169" t="s">
        <v>271</v>
      </c>
      <c r="F592" s="195" t="s">
        <v>272</v>
      </c>
      <c r="G592" s="170" t="s">
        <v>40</v>
      </c>
      <c r="H592" s="6">
        <v>22104</v>
      </c>
      <c r="I592" s="16" t="s">
        <v>120</v>
      </c>
      <c r="J592" s="168" t="s">
        <v>6182</v>
      </c>
      <c r="K592" s="158" t="s">
        <v>6184</v>
      </c>
      <c r="L592" s="163" t="s">
        <v>16491</v>
      </c>
      <c r="M592" s="164" t="s">
        <v>43</v>
      </c>
      <c r="N592" s="168" t="s">
        <v>5711</v>
      </c>
      <c r="O592" s="13">
        <v>3</v>
      </c>
      <c r="P592" s="162">
        <v>357.13479999999998</v>
      </c>
      <c r="Q592" s="166" t="s">
        <v>45</v>
      </c>
      <c r="R592" s="167">
        <f t="shared" si="13"/>
        <v>918.62114256000007</v>
      </c>
      <c r="S592" s="211">
        <v>0</v>
      </c>
      <c r="T592" s="211">
        <v>459.31057128000003</v>
      </c>
      <c r="U592" s="211">
        <v>0</v>
      </c>
      <c r="V592" s="211">
        <v>459.31057128000003</v>
      </c>
      <c r="W592" s="211">
        <v>0</v>
      </c>
      <c r="X592" s="211">
        <v>0</v>
      </c>
      <c r="Y592" s="211">
        <v>0</v>
      </c>
      <c r="Z592" s="211">
        <v>0</v>
      </c>
      <c r="AA592" s="211">
        <v>0</v>
      </c>
      <c r="AB592" s="211">
        <v>0</v>
      </c>
      <c r="AC592" s="211">
        <v>0</v>
      </c>
      <c r="AD592" s="211">
        <v>0</v>
      </c>
    </row>
    <row r="593" spans="1:30" ht="12" customHeight="1" x14ac:dyDescent="0.25">
      <c r="A593" s="192" t="s">
        <v>36</v>
      </c>
      <c r="B593" s="15" t="s">
        <v>16492</v>
      </c>
      <c r="C593" s="15" t="s">
        <v>16492</v>
      </c>
      <c r="D593" s="5" t="s">
        <v>38</v>
      </c>
      <c r="E593" s="169" t="s">
        <v>271</v>
      </c>
      <c r="F593" s="195" t="s">
        <v>272</v>
      </c>
      <c r="G593" s="170" t="s">
        <v>40</v>
      </c>
      <c r="H593" s="6">
        <v>22104</v>
      </c>
      <c r="I593" s="16" t="s">
        <v>120</v>
      </c>
      <c r="J593" s="168" t="s">
        <v>6137</v>
      </c>
      <c r="K593" s="158" t="s">
        <v>121</v>
      </c>
      <c r="L593" s="163" t="s">
        <v>16491</v>
      </c>
      <c r="M593" s="164" t="s">
        <v>43</v>
      </c>
      <c r="N593" s="168" t="s">
        <v>6072</v>
      </c>
      <c r="O593" s="13">
        <v>6</v>
      </c>
      <c r="P593" s="162">
        <v>200.81519999999998</v>
      </c>
      <c r="Q593" s="166" t="s">
        <v>45</v>
      </c>
      <c r="R593" s="167">
        <f t="shared" si="13"/>
        <v>492.24556656000004</v>
      </c>
      <c r="S593" s="211">
        <v>0</v>
      </c>
      <c r="T593" s="211">
        <v>246.12278328000002</v>
      </c>
      <c r="U593" s="211">
        <v>0</v>
      </c>
      <c r="V593" s="211">
        <v>246.12278328000002</v>
      </c>
      <c r="W593" s="211">
        <v>0</v>
      </c>
      <c r="X593" s="211">
        <v>0</v>
      </c>
      <c r="Y593" s="211">
        <v>0</v>
      </c>
      <c r="Z593" s="211">
        <v>0</v>
      </c>
      <c r="AA593" s="211">
        <v>0</v>
      </c>
      <c r="AB593" s="211">
        <v>0</v>
      </c>
      <c r="AC593" s="211">
        <v>0</v>
      </c>
      <c r="AD593" s="211">
        <v>0</v>
      </c>
    </row>
    <row r="594" spans="1:30" ht="12" customHeight="1" x14ac:dyDescent="0.25">
      <c r="A594" s="192" t="s">
        <v>36</v>
      </c>
      <c r="B594" s="15" t="s">
        <v>16492</v>
      </c>
      <c r="C594" s="15" t="s">
        <v>16492</v>
      </c>
      <c r="D594" s="5" t="s">
        <v>38</v>
      </c>
      <c r="E594" s="169" t="s">
        <v>271</v>
      </c>
      <c r="F594" s="195" t="s">
        <v>272</v>
      </c>
      <c r="G594" s="170" t="s">
        <v>40</v>
      </c>
      <c r="H594" s="6">
        <v>22104</v>
      </c>
      <c r="I594" s="16" t="s">
        <v>120</v>
      </c>
      <c r="J594" s="168" t="s">
        <v>6132</v>
      </c>
      <c r="K594" s="158" t="s">
        <v>6174</v>
      </c>
      <c r="L594" s="163" t="s">
        <v>16491</v>
      </c>
      <c r="M594" s="164" t="s">
        <v>43</v>
      </c>
      <c r="N594" s="168" t="s">
        <v>335</v>
      </c>
      <c r="O594" s="13">
        <v>9</v>
      </c>
      <c r="P594" s="162">
        <v>39.047399999999996</v>
      </c>
      <c r="Q594" s="166" t="s">
        <v>45</v>
      </c>
      <c r="R594" s="167">
        <f t="shared" si="13"/>
        <v>75.126085119999985</v>
      </c>
      <c r="S594" s="211">
        <v>0</v>
      </c>
      <c r="T594" s="211">
        <v>37.563042559999992</v>
      </c>
      <c r="U594" s="211">
        <v>0</v>
      </c>
      <c r="V594" s="211">
        <v>37.563042559999992</v>
      </c>
      <c r="W594" s="211">
        <v>0</v>
      </c>
      <c r="X594" s="211">
        <v>0</v>
      </c>
      <c r="Y594" s="211">
        <v>0</v>
      </c>
      <c r="Z594" s="211">
        <v>0</v>
      </c>
      <c r="AA594" s="211">
        <v>0</v>
      </c>
      <c r="AB594" s="211">
        <v>0</v>
      </c>
      <c r="AC594" s="211">
        <v>0</v>
      </c>
      <c r="AD594" s="211">
        <v>0</v>
      </c>
    </row>
    <row r="595" spans="1:30" ht="12" customHeight="1" x14ac:dyDescent="0.25">
      <c r="A595" s="192" t="s">
        <v>36</v>
      </c>
      <c r="B595" s="15" t="s">
        <v>16492</v>
      </c>
      <c r="C595" s="15" t="s">
        <v>16492</v>
      </c>
      <c r="D595" s="5" t="s">
        <v>38</v>
      </c>
      <c r="E595" s="169" t="s">
        <v>271</v>
      </c>
      <c r="F595" s="195" t="s">
        <v>16506</v>
      </c>
      <c r="G595" s="170" t="s">
        <v>16334</v>
      </c>
      <c r="H595" s="6" t="s">
        <v>16497</v>
      </c>
      <c r="I595" s="16" t="s">
        <v>145</v>
      </c>
      <c r="J595" s="241"/>
      <c r="K595" s="158" t="s">
        <v>145</v>
      </c>
      <c r="L595" s="163" t="s">
        <v>16491</v>
      </c>
      <c r="M595" s="164" t="s">
        <v>43</v>
      </c>
      <c r="N595" s="163" t="s">
        <v>16296</v>
      </c>
      <c r="O595" s="165">
        <v>12</v>
      </c>
      <c r="P595" s="167">
        <v>4901</v>
      </c>
      <c r="Q595" s="166" t="s">
        <v>45</v>
      </c>
      <c r="R595" s="167">
        <f t="shared" si="13"/>
        <v>58812</v>
      </c>
      <c r="S595" s="167">
        <v>4901</v>
      </c>
      <c r="T595" s="167">
        <v>4901</v>
      </c>
      <c r="U595" s="167">
        <v>4901</v>
      </c>
      <c r="V595" s="167">
        <v>4901</v>
      </c>
      <c r="W595" s="167">
        <v>4901</v>
      </c>
      <c r="X595" s="167">
        <v>4901</v>
      </c>
      <c r="Y595" s="167">
        <v>4901</v>
      </c>
      <c r="Z595" s="167">
        <v>4901</v>
      </c>
      <c r="AA595" s="167">
        <v>4901</v>
      </c>
      <c r="AB595" s="167">
        <v>4901</v>
      </c>
      <c r="AC595" s="167">
        <v>4901</v>
      </c>
      <c r="AD595" s="167">
        <v>4901</v>
      </c>
    </row>
    <row r="596" spans="1:30" ht="12" customHeight="1" x14ac:dyDescent="0.25">
      <c r="A596" s="192" t="s">
        <v>36</v>
      </c>
      <c r="B596" s="15" t="s">
        <v>16492</v>
      </c>
      <c r="C596" s="15" t="s">
        <v>16492</v>
      </c>
      <c r="D596" s="5" t="s">
        <v>38</v>
      </c>
      <c r="E596" s="169" t="s">
        <v>271</v>
      </c>
      <c r="F596" s="195" t="s">
        <v>16506</v>
      </c>
      <c r="G596" s="170" t="s">
        <v>16334</v>
      </c>
      <c r="H596" s="6" t="s">
        <v>16499</v>
      </c>
      <c r="I596" s="16" t="s">
        <v>166</v>
      </c>
      <c r="J596" s="241"/>
      <c r="K596" s="158" t="s">
        <v>166</v>
      </c>
      <c r="L596" s="163" t="s">
        <v>16491</v>
      </c>
      <c r="M596" s="164" t="s">
        <v>43</v>
      </c>
      <c r="N596" s="163" t="s">
        <v>16296</v>
      </c>
      <c r="O596" s="165"/>
      <c r="P596" s="162">
        <v>27698</v>
      </c>
      <c r="Q596" s="166" t="s">
        <v>16500</v>
      </c>
      <c r="R596" s="167">
        <f t="shared" si="13"/>
        <v>443168</v>
      </c>
      <c r="S596" s="167">
        <v>0</v>
      </c>
      <c r="T596" s="167">
        <v>55396</v>
      </c>
      <c r="U596" s="167">
        <v>55396</v>
      </c>
      <c r="V596" s="167">
        <v>55396</v>
      </c>
      <c r="W596" s="167">
        <v>55396</v>
      </c>
      <c r="X596" s="167">
        <v>55396</v>
      </c>
      <c r="Y596" s="167">
        <v>55396</v>
      </c>
      <c r="Z596" s="167">
        <v>55396</v>
      </c>
      <c r="AA596" s="167">
        <v>55396</v>
      </c>
      <c r="AB596" s="167">
        <v>0</v>
      </c>
      <c r="AC596" s="167">
        <v>0</v>
      </c>
      <c r="AD596" s="167">
        <v>0</v>
      </c>
    </row>
    <row r="597" spans="1:30" ht="12" customHeight="1" x14ac:dyDescent="0.25">
      <c r="A597" s="192" t="s">
        <v>36</v>
      </c>
      <c r="B597" s="15" t="s">
        <v>16492</v>
      </c>
      <c r="C597" s="15" t="s">
        <v>16492</v>
      </c>
      <c r="D597" s="5" t="s">
        <v>38</v>
      </c>
      <c r="E597" s="169" t="s">
        <v>271</v>
      </c>
      <c r="F597" s="195" t="s">
        <v>16506</v>
      </c>
      <c r="G597" s="170" t="s">
        <v>16334</v>
      </c>
      <c r="H597" s="6" t="s">
        <v>16501</v>
      </c>
      <c r="I597" s="16" t="s">
        <v>16751</v>
      </c>
      <c r="J597" s="241"/>
      <c r="K597" s="16" t="s">
        <v>16751</v>
      </c>
      <c r="L597" s="163" t="s">
        <v>16491</v>
      </c>
      <c r="M597" s="164" t="s">
        <v>43</v>
      </c>
      <c r="N597" s="163" t="s">
        <v>16296</v>
      </c>
      <c r="O597" s="13">
        <v>24</v>
      </c>
      <c r="P597" s="162">
        <v>40326</v>
      </c>
      <c r="Q597" s="166" t="s">
        <v>16500</v>
      </c>
      <c r="R597" s="167">
        <f t="shared" si="13"/>
        <v>322608</v>
      </c>
      <c r="S597" s="167">
        <v>0</v>
      </c>
      <c r="T597" s="167">
        <v>80652</v>
      </c>
      <c r="U597" s="167">
        <v>80652</v>
      </c>
      <c r="V597" s="167">
        <v>80652</v>
      </c>
      <c r="W597" s="167">
        <v>80652</v>
      </c>
      <c r="X597" s="167">
        <v>0</v>
      </c>
      <c r="Y597" s="167">
        <v>0</v>
      </c>
      <c r="Z597" s="167">
        <v>0</v>
      </c>
      <c r="AA597" s="167">
        <v>0</v>
      </c>
      <c r="AB597" s="167">
        <v>0</v>
      </c>
      <c r="AC597" s="167">
        <v>0</v>
      </c>
      <c r="AD597" s="167">
        <v>0</v>
      </c>
    </row>
    <row r="598" spans="1:30" ht="12" customHeight="1" x14ac:dyDescent="0.25">
      <c r="A598" s="192" t="s">
        <v>36</v>
      </c>
      <c r="B598" s="15" t="s">
        <v>16492</v>
      </c>
      <c r="C598" s="15" t="s">
        <v>16492</v>
      </c>
      <c r="D598" s="5" t="s">
        <v>38</v>
      </c>
      <c r="E598" s="169" t="s">
        <v>271</v>
      </c>
      <c r="F598" s="195" t="s">
        <v>16506</v>
      </c>
      <c r="G598" s="170" t="s">
        <v>16334</v>
      </c>
      <c r="H598" s="6" t="s">
        <v>16503</v>
      </c>
      <c r="I598" s="16" t="s">
        <v>168</v>
      </c>
      <c r="J598" s="241"/>
      <c r="K598" s="16" t="s">
        <v>168</v>
      </c>
      <c r="L598" s="163" t="s">
        <v>16491</v>
      </c>
      <c r="M598" s="164" t="s">
        <v>43</v>
      </c>
      <c r="N598" s="163" t="s">
        <v>16296</v>
      </c>
      <c r="O598" s="13">
        <v>8</v>
      </c>
      <c r="P598" s="162">
        <v>1506.5039999999999</v>
      </c>
      <c r="Q598" s="166" t="s">
        <v>45</v>
      </c>
      <c r="R598" s="167">
        <f t="shared" si="13"/>
        <v>12088</v>
      </c>
      <c r="S598" s="167">
        <v>0</v>
      </c>
      <c r="T598" s="167">
        <v>0</v>
      </c>
      <c r="U598" s="167">
        <v>3022</v>
      </c>
      <c r="V598" s="167">
        <v>0</v>
      </c>
      <c r="W598" s="167">
        <v>0</v>
      </c>
      <c r="X598" s="167">
        <v>3022</v>
      </c>
      <c r="Y598" s="167">
        <v>0</v>
      </c>
      <c r="Z598" s="167">
        <v>0</v>
      </c>
      <c r="AA598" s="167">
        <v>3022</v>
      </c>
      <c r="AB598" s="167">
        <v>0</v>
      </c>
      <c r="AC598" s="167">
        <v>3022</v>
      </c>
      <c r="AD598" s="167">
        <v>0</v>
      </c>
    </row>
    <row r="599" spans="1:30" ht="12" customHeight="1" x14ac:dyDescent="0.25">
      <c r="A599" s="192" t="s">
        <v>36</v>
      </c>
      <c r="B599" s="15" t="s">
        <v>16492</v>
      </c>
      <c r="C599" s="15" t="s">
        <v>16492</v>
      </c>
      <c r="D599" s="5" t="s">
        <v>38</v>
      </c>
      <c r="E599" s="169" t="s">
        <v>271</v>
      </c>
      <c r="F599" s="195" t="s">
        <v>16506</v>
      </c>
      <c r="G599" s="170" t="s">
        <v>16334</v>
      </c>
      <c r="H599" s="6" t="s">
        <v>16504</v>
      </c>
      <c r="I599" s="16" t="s">
        <v>16786</v>
      </c>
      <c r="J599" s="241"/>
      <c r="K599" s="16" t="s">
        <v>16786</v>
      </c>
      <c r="L599" s="163" t="s">
        <v>16491</v>
      </c>
      <c r="M599" s="164" t="s">
        <v>43</v>
      </c>
      <c r="N599" s="163" t="s">
        <v>16296</v>
      </c>
      <c r="O599" s="13">
        <v>12</v>
      </c>
      <c r="P599" s="167">
        <v>16228</v>
      </c>
      <c r="Q599" s="166" t="s">
        <v>16279</v>
      </c>
      <c r="R599" s="167">
        <f t="shared" si="13"/>
        <v>194735</v>
      </c>
      <c r="S599" s="167">
        <v>0</v>
      </c>
      <c r="T599" s="167">
        <v>16228</v>
      </c>
      <c r="U599" s="167">
        <v>16228</v>
      </c>
      <c r="V599" s="167">
        <v>16228</v>
      </c>
      <c r="W599" s="167">
        <v>16227</v>
      </c>
      <c r="X599" s="167">
        <v>16228</v>
      </c>
      <c r="Y599" s="167">
        <v>16228</v>
      </c>
      <c r="Z599" s="167">
        <v>16228</v>
      </c>
      <c r="AA599" s="167">
        <v>16228</v>
      </c>
      <c r="AB599" s="167">
        <v>16228</v>
      </c>
      <c r="AC599" s="167">
        <v>16228</v>
      </c>
      <c r="AD599" s="167">
        <v>32456</v>
      </c>
    </row>
    <row r="600" spans="1:30" ht="12" customHeight="1" x14ac:dyDescent="0.25">
      <c r="A600" s="192" t="s">
        <v>36</v>
      </c>
      <c r="B600" s="15" t="s">
        <v>16492</v>
      </c>
      <c r="C600" s="15" t="s">
        <v>16492</v>
      </c>
      <c r="D600" s="5" t="s">
        <v>38</v>
      </c>
      <c r="E600" s="169" t="s">
        <v>271</v>
      </c>
      <c r="F600" s="195" t="s">
        <v>16506</v>
      </c>
      <c r="G600" s="170" t="s">
        <v>16334</v>
      </c>
      <c r="H600" s="6" t="s">
        <v>16507</v>
      </c>
      <c r="I600" s="16" t="s">
        <v>16787</v>
      </c>
      <c r="J600" s="241"/>
      <c r="K600" s="16" t="s">
        <v>16787</v>
      </c>
      <c r="L600" s="163" t="s">
        <v>16491</v>
      </c>
      <c r="M600" s="164" t="s">
        <v>43</v>
      </c>
      <c r="N600" s="163" t="s">
        <v>16296</v>
      </c>
      <c r="O600" s="13">
        <v>12</v>
      </c>
      <c r="P600" s="162">
        <v>474</v>
      </c>
      <c r="Q600" s="166" t="s">
        <v>45</v>
      </c>
      <c r="R600" s="167">
        <f t="shared" si="13"/>
        <v>5688</v>
      </c>
      <c r="S600" s="167">
        <v>474</v>
      </c>
      <c r="T600" s="167">
        <v>474</v>
      </c>
      <c r="U600" s="167">
        <v>474</v>
      </c>
      <c r="V600" s="167">
        <v>474</v>
      </c>
      <c r="W600" s="167">
        <v>474</v>
      </c>
      <c r="X600" s="167">
        <v>474</v>
      </c>
      <c r="Y600" s="167">
        <v>474</v>
      </c>
      <c r="Z600" s="167">
        <v>474</v>
      </c>
      <c r="AA600" s="167">
        <v>474</v>
      </c>
      <c r="AB600" s="167">
        <v>474</v>
      </c>
      <c r="AC600" s="167">
        <v>474</v>
      </c>
      <c r="AD600" s="167">
        <v>474</v>
      </c>
    </row>
    <row r="601" spans="1:30" ht="12" customHeight="1" x14ac:dyDescent="0.25">
      <c r="A601" s="192" t="s">
        <v>36</v>
      </c>
      <c r="B601" s="15" t="s">
        <v>16492</v>
      </c>
      <c r="C601" s="15" t="s">
        <v>16492</v>
      </c>
      <c r="D601" s="5" t="s">
        <v>38</v>
      </c>
      <c r="E601" s="169" t="s">
        <v>271</v>
      </c>
      <c r="F601" s="195" t="s">
        <v>16506</v>
      </c>
      <c r="G601" s="170" t="s">
        <v>16334</v>
      </c>
      <c r="H601" s="6">
        <v>21601</v>
      </c>
      <c r="I601" s="16" t="s">
        <v>98</v>
      </c>
      <c r="J601" s="168" t="s">
        <v>5804</v>
      </c>
      <c r="K601" s="239" t="s">
        <v>16409</v>
      </c>
      <c r="L601" s="163" t="s">
        <v>16491</v>
      </c>
      <c r="M601" s="164" t="s">
        <v>43</v>
      </c>
      <c r="N601" s="165" t="s">
        <v>296</v>
      </c>
      <c r="O601" s="165">
        <v>7</v>
      </c>
      <c r="P601" s="162">
        <v>44.875749599999999</v>
      </c>
      <c r="Q601" s="166" t="s">
        <v>45</v>
      </c>
      <c r="R601" s="167">
        <f t="shared" si="13"/>
        <v>1575</v>
      </c>
      <c r="S601" s="211">
        <v>0</v>
      </c>
      <c r="T601" s="211">
        <v>315</v>
      </c>
      <c r="U601" s="211">
        <v>0</v>
      </c>
      <c r="V601" s="211">
        <v>315</v>
      </c>
      <c r="W601" s="211">
        <v>0</v>
      </c>
      <c r="X601" s="211">
        <v>315</v>
      </c>
      <c r="Y601" s="211">
        <v>0</v>
      </c>
      <c r="Z601" s="211">
        <v>315</v>
      </c>
      <c r="AA601" s="211">
        <v>0</v>
      </c>
      <c r="AB601" s="211">
        <v>0</v>
      </c>
      <c r="AC601" s="211">
        <v>315</v>
      </c>
      <c r="AD601" s="211">
        <v>0</v>
      </c>
    </row>
    <row r="602" spans="1:30" ht="12" customHeight="1" x14ac:dyDescent="0.25">
      <c r="A602" s="192" t="s">
        <v>36</v>
      </c>
      <c r="B602" s="15" t="s">
        <v>16492</v>
      </c>
      <c r="C602" s="15" t="s">
        <v>16492</v>
      </c>
      <c r="D602" s="5" t="s">
        <v>38</v>
      </c>
      <c r="E602" s="169" t="s">
        <v>271</v>
      </c>
      <c r="F602" s="195" t="s">
        <v>16506</v>
      </c>
      <c r="G602" s="170" t="s">
        <v>16334</v>
      </c>
      <c r="H602" s="6">
        <v>21601</v>
      </c>
      <c r="I602" s="16" t="s">
        <v>98</v>
      </c>
      <c r="J602" s="168" t="s">
        <v>5700</v>
      </c>
      <c r="K602" s="239" t="s">
        <v>5701</v>
      </c>
      <c r="L602" s="163" t="s">
        <v>16491</v>
      </c>
      <c r="M602" s="164" t="s">
        <v>43</v>
      </c>
      <c r="N602" s="165" t="s">
        <v>296</v>
      </c>
      <c r="O602" s="165">
        <v>1</v>
      </c>
      <c r="P602" s="162">
        <v>19</v>
      </c>
      <c r="Q602" s="166" t="s">
        <v>45</v>
      </c>
      <c r="R602" s="167">
        <f t="shared" si="13"/>
        <v>95</v>
      </c>
      <c r="S602" s="211">
        <v>0</v>
      </c>
      <c r="T602" s="211">
        <v>19</v>
      </c>
      <c r="U602" s="211">
        <v>0</v>
      </c>
      <c r="V602" s="211">
        <v>19</v>
      </c>
      <c r="W602" s="211">
        <v>0</v>
      </c>
      <c r="X602" s="211">
        <v>19</v>
      </c>
      <c r="Y602" s="211">
        <v>0</v>
      </c>
      <c r="Z602" s="211">
        <v>19</v>
      </c>
      <c r="AA602" s="211">
        <v>0</v>
      </c>
      <c r="AB602" s="211">
        <v>0</v>
      </c>
      <c r="AC602" s="211">
        <v>19</v>
      </c>
      <c r="AD602" s="211">
        <v>0</v>
      </c>
    </row>
    <row r="603" spans="1:30" ht="12" customHeight="1" x14ac:dyDescent="0.25">
      <c r="A603" s="192" t="s">
        <v>36</v>
      </c>
      <c r="B603" s="15" t="s">
        <v>16492</v>
      </c>
      <c r="C603" s="15" t="s">
        <v>16492</v>
      </c>
      <c r="D603" s="5" t="s">
        <v>38</v>
      </c>
      <c r="E603" s="169" t="s">
        <v>271</v>
      </c>
      <c r="F603" s="195" t="s">
        <v>16506</v>
      </c>
      <c r="G603" s="170" t="s">
        <v>16334</v>
      </c>
      <c r="H603" s="6">
        <v>21601</v>
      </c>
      <c r="I603" s="16" t="s">
        <v>98</v>
      </c>
      <c r="J603" s="168" t="s">
        <v>5700</v>
      </c>
      <c r="K603" s="239" t="s">
        <v>5701</v>
      </c>
      <c r="L603" s="163" t="s">
        <v>16491</v>
      </c>
      <c r="M603" s="164" t="s">
        <v>43</v>
      </c>
      <c r="N603" s="165" t="s">
        <v>296</v>
      </c>
      <c r="O603" s="165">
        <v>19</v>
      </c>
      <c r="P603" s="162">
        <v>13.630589279999999</v>
      </c>
      <c r="Q603" s="166" t="s">
        <v>45</v>
      </c>
      <c r="R603" s="167">
        <f t="shared" si="13"/>
        <v>1295</v>
      </c>
      <c r="S603" s="211">
        <v>0</v>
      </c>
      <c r="T603" s="211">
        <v>259</v>
      </c>
      <c r="U603" s="211">
        <v>0</v>
      </c>
      <c r="V603" s="211">
        <v>259</v>
      </c>
      <c r="W603" s="211">
        <v>0</v>
      </c>
      <c r="X603" s="211">
        <v>259</v>
      </c>
      <c r="Y603" s="211">
        <v>0</v>
      </c>
      <c r="Z603" s="211">
        <v>259</v>
      </c>
      <c r="AA603" s="211">
        <v>0</v>
      </c>
      <c r="AB603" s="211">
        <v>0</v>
      </c>
      <c r="AC603" s="211">
        <v>259</v>
      </c>
      <c r="AD603" s="211">
        <v>0</v>
      </c>
    </row>
    <row r="604" spans="1:30" ht="12" customHeight="1" x14ac:dyDescent="0.25">
      <c r="A604" s="192" t="s">
        <v>36</v>
      </c>
      <c r="B604" s="15" t="s">
        <v>16492</v>
      </c>
      <c r="C604" s="15" t="s">
        <v>16492</v>
      </c>
      <c r="D604" s="5" t="s">
        <v>38</v>
      </c>
      <c r="E604" s="169" t="s">
        <v>271</v>
      </c>
      <c r="F604" s="195" t="s">
        <v>16506</v>
      </c>
      <c r="G604" s="170" t="s">
        <v>16334</v>
      </c>
      <c r="H604" s="6">
        <v>21601</v>
      </c>
      <c r="I604" s="16" t="s">
        <v>98</v>
      </c>
      <c r="J604" s="168" t="s">
        <v>5684</v>
      </c>
      <c r="K604" s="239" t="s">
        <v>278</v>
      </c>
      <c r="L604" s="163" t="s">
        <v>16491</v>
      </c>
      <c r="M604" s="164" t="s">
        <v>43</v>
      </c>
      <c r="N604" s="165" t="s">
        <v>1446</v>
      </c>
      <c r="O604" s="165">
        <v>1</v>
      </c>
      <c r="P604" s="162">
        <v>1032.925608</v>
      </c>
      <c r="Q604" s="166" t="s">
        <v>45</v>
      </c>
      <c r="R604" s="167">
        <f t="shared" si="13"/>
        <v>5165</v>
      </c>
      <c r="S604" s="211">
        <v>0</v>
      </c>
      <c r="T604" s="211">
        <v>1033</v>
      </c>
      <c r="U604" s="211">
        <v>0</v>
      </c>
      <c r="V604" s="211">
        <v>1033</v>
      </c>
      <c r="W604" s="211">
        <v>0</v>
      </c>
      <c r="X604" s="211">
        <v>1033</v>
      </c>
      <c r="Y604" s="211">
        <v>0</v>
      </c>
      <c r="Z604" s="211">
        <v>1033</v>
      </c>
      <c r="AA604" s="211">
        <v>0</v>
      </c>
      <c r="AB604" s="211">
        <v>0</v>
      </c>
      <c r="AC604" s="211">
        <v>1033</v>
      </c>
      <c r="AD604" s="211">
        <v>0</v>
      </c>
    </row>
    <row r="605" spans="1:30" ht="12" customHeight="1" x14ac:dyDescent="0.25">
      <c r="A605" s="192" t="s">
        <v>36</v>
      </c>
      <c r="B605" s="15" t="s">
        <v>16492</v>
      </c>
      <c r="C605" s="15" t="s">
        <v>16492</v>
      </c>
      <c r="D605" s="5" t="s">
        <v>38</v>
      </c>
      <c r="E605" s="169" t="s">
        <v>271</v>
      </c>
      <c r="F605" s="195" t="s">
        <v>16506</v>
      </c>
      <c r="G605" s="170" t="s">
        <v>16334</v>
      </c>
      <c r="H605" s="6">
        <v>21601</v>
      </c>
      <c r="I605" s="16" t="s">
        <v>98</v>
      </c>
      <c r="J605" s="168" t="s">
        <v>5868</v>
      </c>
      <c r="K605" s="239" t="s">
        <v>106</v>
      </c>
      <c r="L605" s="163" t="s">
        <v>16491</v>
      </c>
      <c r="M605" s="164" t="s">
        <v>43</v>
      </c>
      <c r="N605" s="165" t="s">
        <v>296</v>
      </c>
      <c r="O605" s="165">
        <v>4</v>
      </c>
      <c r="P605" s="162">
        <v>55.40644296</v>
      </c>
      <c r="Q605" s="166" t="s">
        <v>45</v>
      </c>
      <c r="R605" s="167">
        <f t="shared" si="13"/>
        <v>1110</v>
      </c>
      <c r="S605" s="211">
        <v>0</v>
      </c>
      <c r="T605" s="211">
        <v>222</v>
      </c>
      <c r="U605" s="211">
        <v>0</v>
      </c>
      <c r="V605" s="211">
        <v>222</v>
      </c>
      <c r="W605" s="211">
        <v>0</v>
      </c>
      <c r="X605" s="211">
        <v>222</v>
      </c>
      <c r="Y605" s="211">
        <v>0</v>
      </c>
      <c r="Z605" s="211">
        <v>222</v>
      </c>
      <c r="AA605" s="211">
        <v>0</v>
      </c>
      <c r="AB605" s="211">
        <v>0</v>
      </c>
      <c r="AC605" s="211">
        <v>222</v>
      </c>
      <c r="AD605" s="211">
        <v>0</v>
      </c>
    </row>
    <row r="606" spans="1:30" ht="12" customHeight="1" x14ac:dyDescent="0.25">
      <c r="A606" s="192" t="s">
        <v>36</v>
      </c>
      <c r="B606" s="15" t="s">
        <v>16492</v>
      </c>
      <c r="C606" s="15" t="s">
        <v>16492</v>
      </c>
      <c r="D606" s="5" t="s">
        <v>38</v>
      </c>
      <c r="E606" s="169" t="s">
        <v>271</v>
      </c>
      <c r="F606" s="195" t="s">
        <v>16506</v>
      </c>
      <c r="G606" s="170" t="s">
        <v>16334</v>
      </c>
      <c r="H606" s="6">
        <v>21601</v>
      </c>
      <c r="I606" s="16" t="s">
        <v>98</v>
      </c>
      <c r="J606" s="168" t="s">
        <v>5699</v>
      </c>
      <c r="K606" s="239" t="s">
        <v>16402</v>
      </c>
      <c r="L606" s="163" t="s">
        <v>16491</v>
      </c>
      <c r="M606" s="164" t="s">
        <v>43</v>
      </c>
      <c r="N606" s="165" t="s">
        <v>296</v>
      </c>
      <c r="O606" s="165">
        <v>4</v>
      </c>
      <c r="P606" s="162">
        <v>63.027486719999999</v>
      </c>
      <c r="Q606" s="166" t="s">
        <v>45</v>
      </c>
      <c r="R606" s="167">
        <f t="shared" si="13"/>
        <v>1265</v>
      </c>
      <c r="S606" s="211">
        <v>0</v>
      </c>
      <c r="T606" s="211">
        <v>253</v>
      </c>
      <c r="U606" s="211">
        <v>0</v>
      </c>
      <c r="V606" s="211">
        <v>253</v>
      </c>
      <c r="W606" s="211">
        <v>0</v>
      </c>
      <c r="X606" s="211">
        <v>253</v>
      </c>
      <c r="Y606" s="211">
        <v>0</v>
      </c>
      <c r="Z606" s="211">
        <v>253</v>
      </c>
      <c r="AA606" s="211">
        <v>0</v>
      </c>
      <c r="AB606" s="211">
        <v>0</v>
      </c>
      <c r="AC606" s="211">
        <v>253</v>
      </c>
      <c r="AD606" s="211">
        <v>0</v>
      </c>
    </row>
    <row r="607" spans="1:30" ht="12" customHeight="1" x14ac:dyDescent="0.25">
      <c r="A607" s="192" t="s">
        <v>36</v>
      </c>
      <c r="B607" s="15" t="s">
        <v>16492</v>
      </c>
      <c r="C607" s="15" t="s">
        <v>16492</v>
      </c>
      <c r="D607" s="5" t="s">
        <v>38</v>
      </c>
      <c r="E607" s="169" t="s">
        <v>271</v>
      </c>
      <c r="F607" s="195" t="s">
        <v>16506</v>
      </c>
      <c r="G607" s="170" t="s">
        <v>16334</v>
      </c>
      <c r="H607" s="6">
        <v>21601</v>
      </c>
      <c r="I607" s="16" t="s">
        <v>98</v>
      </c>
      <c r="J607" s="168" t="s">
        <v>5744</v>
      </c>
      <c r="K607" s="239" t="s">
        <v>243</v>
      </c>
      <c r="L607" s="163" t="s">
        <v>16491</v>
      </c>
      <c r="M607" s="164" t="s">
        <v>43</v>
      </c>
      <c r="N607" s="165" t="s">
        <v>5711</v>
      </c>
      <c r="O607" s="165">
        <v>8</v>
      </c>
      <c r="P607" s="162">
        <v>124.65610344000001</v>
      </c>
      <c r="Q607" s="166" t="s">
        <v>45</v>
      </c>
      <c r="R607" s="167">
        <f t="shared" si="13"/>
        <v>4990</v>
      </c>
      <c r="S607" s="211">
        <v>0</v>
      </c>
      <c r="T607" s="211">
        <v>998</v>
      </c>
      <c r="U607" s="211">
        <v>0</v>
      </c>
      <c r="V607" s="211">
        <v>998</v>
      </c>
      <c r="W607" s="211">
        <v>0</v>
      </c>
      <c r="X607" s="211">
        <v>998</v>
      </c>
      <c r="Y607" s="211">
        <v>0</v>
      </c>
      <c r="Z607" s="211">
        <v>998</v>
      </c>
      <c r="AA607" s="211">
        <v>0</v>
      </c>
      <c r="AB607" s="211">
        <v>0</v>
      </c>
      <c r="AC607" s="211">
        <v>998</v>
      </c>
      <c r="AD607" s="211">
        <v>0</v>
      </c>
    </row>
    <row r="608" spans="1:30" ht="12" customHeight="1" x14ac:dyDescent="0.25">
      <c r="A608" s="192" t="s">
        <v>36</v>
      </c>
      <c r="B608" s="15" t="s">
        <v>16492</v>
      </c>
      <c r="C608" s="15" t="s">
        <v>16492</v>
      </c>
      <c r="D608" s="5" t="s">
        <v>38</v>
      </c>
      <c r="E608" s="169" t="s">
        <v>271</v>
      </c>
      <c r="F608" s="195" t="s">
        <v>16506</v>
      </c>
      <c r="G608" s="170" t="s">
        <v>16334</v>
      </c>
      <c r="H608" s="6">
        <v>21601</v>
      </c>
      <c r="I608" s="16" t="s">
        <v>98</v>
      </c>
      <c r="J608" s="168" t="s">
        <v>6071</v>
      </c>
      <c r="K608" s="239" t="s">
        <v>16282</v>
      </c>
      <c r="L608" s="163" t="s">
        <v>16491</v>
      </c>
      <c r="M608" s="164" t="s">
        <v>43</v>
      </c>
      <c r="N608" s="165" t="s">
        <v>6072</v>
      </c>
      <c r="O608" s="165">
        <v>4</v>
      </c>
      <c r="P608" s="162">
        <v>67.212905759999998</v>
      </c>
      <c r="Q608" s="166" t="s">
        <v>45</v>
      </c>
      <c r="R608" s="167">
        <f t="shared" si="13"/>
        <v>1345</v>
      </c>
      <c r="S608" s="211">
        <v>0</v>
      </c>
      <c r="T608" s="211">
        <v>269</v>
      </c>
      <c r="U608" s="211">
        <v>0</v>
      </c>
      <c r="V608" s="211">
        <v>269</v>
      </c>
      <c r="W608" s="211">
        <v>0</v>
      </c>
      <c r="X608" s="211">
        <v>269</v>
      </c>
      <c r="Y608" s="211">
        <v>0</v>
      </c>
      <c r="Z608" s="211">
        <v>269</v>
      </c>
      <c r="AA608" s="211">
        <v>0</v>
      </c>
      <c r="AB608" s="211">
        <v>0</v>
      </c>
      <c r="AC608" s="211">
        <v>269</v>
      </c>
      <c r="AD608" s="211">
        <v>0</v>
      </c>
    </row>
    <row r="609" spans="1:30" ht="12" customHeight="1" x14ac:dyDescent="0.25">
      <c r="A609" s="192" t="s">
        <v>36</v>
      </c>
      <c r="B609" s="15" t="s">
        <v>16492</v>
      </c>
      <c r="C609" s="15" t="s">
        <v>16492</v>
      </c>
      <c r="D609" s="5" t="s">
        <v>38</v>
      </c>
      <c r="E609" s="169" t="s">
        <v>271</v>
      </c>
      <c r="F609" s="195" t="s">
        <v>16506</v>
      </c>
      <c r="G609" s="170" t="s">
        <v>16334</v>
      </c>
      <c r="H609" s="6">
        <v>21601</v>
      </c>
      <c r="I609" s="16" t="s">
        <v>98</v>
      </c>
      <c r="J609" s="168" t="s">
        <v>5855</v>
      </c>
      <c r="K609" s="239" t="s">
        <v>5856</v>
      </c>
      <c r="L609" s="163" t="s">
        <v>16491</v>
      </c>
      <c r="M609" s="164" t="s">
        <v>43</v>
      </c>
      <c r="N609" s="165" t="s">
        <v>296</v>
      </c>
      <c r="O609" s="165">
        <v>2</v>
      </c>
      <c r="P609" s="162">
        <v>242.37381168000002</v>
      </c>
      <c r="Q609" s="166" t="s">
        <v>45</v>
      </c>
      <c r="R609" s="167">
        <f t="shared" si="13"/>
        <v>2425</v>
      </c>
      <c r="S609" s="211">
        <v>0</v>
      </c>
      <c r="T609" s="211">
        <v>485</v>
      </c>
      <c r="U609" s="211">
        <v>0</v>
      </c>
      <c r="V609" s="211">
        <v>485</v>
      </c>
      <c r="W609" s="211">
        <v>0</v>
      </c>
      <c r="X609" s="211">
        <v>485</v>
      </c>
      <c r="Y609" s="211">
        <v>0</v>
      </c>
      <c r="Z609" s="211">
        <v>485</v>
      </c>
      <c r="AA609" s="211">
        <v>0</v>
      </c>
      <c r="AB609" s="211">
        <v>0</v>
      </c>
      <c r="AC609" s="211">
        <v>485</v>
      </c>
      <c r="AD609" s="211">
        <v>0</v>
      </c>
    </row>
    <row r="610" spans="1:30" ht="12" customHeight="1" x14ac:dyDescent="0.25">
      <c r="A610" s="192" t="s">
        <v>36</v>
      </c>
      <c r="B610" s="15" t="s">
        <v>16492</v>
      </c>
      <c r="C610" s="15" t="s">
        <v>16492</v>
      </c>
      <c r="D610" s="5" t="s">
        <v>38</v>
      </c>
      <c r="E610" s="169" t="s">
        <v>271</v>
      </c>
      <c r="F610" s="195" t="s">
        <v>16506</v>
      </c>
      <c r="G610" s="170" t="s">
        <v>16334</v>
      </c>
      <c r="H610" s="6">
        <v>21601</v>
      </c>
      <c r="I610" s="16" t="s">
        <v>98</v>
      </c>
      <c r="J610" s="168" t="s">
        <v>5810</v>
      </c>
      <c r="K610" s="239" t="s">
        <v>16413</v>
      </c>
      <c r="L610" s="163" t="s">
        <v>16491</v>
      </c>
      <c r="M610" s="164" t="s">
        <v>43</v>
      </c>
      <c r="N610" s="165" t="s">
        <v>296</v>
      </c>
      <c r="O610" s="165">
        <v>2</v>
      </c>
      <c r="P610" s="162">
        <v>138.77909496000001</v>
      </c>
      <c r="Q610" s="166" t="s">
        <v>45</v>
      </c>
      <c r="R610" s="167">
        <f t="shared" si="13"/>
        <v>1390</v>
      </c>
      <c r="S610" s="211">
        <v>0</v>
      </c>
      <c r="T610" s="211">
        <v>278</v>
      </c>
      <c r="U610" s="211">
        <v>0</v>
      </c>
      <c r="V610" s="211">
        <v>278</v>
      </c>
      <c r="W610" s="211">
        <v>0</v>
      </c>
      <c r="X610" s="211">
        <v>278</v>
      </c>
      <c r="Y610" s="211">
        <v>0</v>
      </c>
      <c r="Z610" s="211">
        <v>278</v>
      </c>
      <c r="AA610" s="211">
        <v>0</v>
      </c>
      <c r="AB610" s="211">
        <v>0</v>
      </c>
      <c r="AC610" s="211">
        <v>278</v>
      </c>
      <c r="AD610" s="211">
        <v>0</v>
      </c>
    </row>
    <row r="611" spans="1:30" ht="12" customHeight="1" x14ac:dyDescent="0.25">
      <c r="A611" s="192" t="s">
        <v>36</v>
      </c>
      <c r="B611" s="15" t="s">
        <v>16492</v>
      </c>
      <c r="C611" s="15" t="s">
        <v>16492</v>
      </c>
      <c r="D611" s="5" t="s">
        <v>38</v>
      </c>
      <c r="E611" s="169" t="s">
        <v>271</v>
      </c>
      <c r="F611" s="195" t="s">
        <v>16506</v>
      </c>
      <c r="G611" s="170" t="s">
        <v>16334</v>
      </c>
      <c r="H611" s="6">
        <v>21601</v>
      </c>
      <c r="I611" s="16" t="s">
        <v>98</v>
      </c>
      <c r="J611" s="168" t="s">
        <v>5885</v>
      </c>
      <c r="K611" s="239" t="s">
        <v>238</v>
      </c>
      <c r="L611" s="163" t="s">
        <v>16491</v>
      </c>
      <c r="M611" s="164" t="s">
        <v>43</v>
      </c>
      <c r="N611" s="165" t="s">
        <v>539</v>
      </c>
      <c r="O611" s="165">
        <v>20</v>
      </c>
      <c r="P611" s="162">
        <v>409.72342751999997</v>
      </c>
      <c r="Q611" s="166" t="s">
        <v>45</v>
      </c>
      <c r="R611" s="167">
        <f t="shared" si="13"/>
        <v>40975</v>
      </c>
      <c r="S611" s="211">
        <v>0</v>
      </c>
      <c r="T611" s="211">
        <v>8195</v>
      </c>
      <c r="U611" s="211">
        <v>0</v>
      </c>
      <c r="V611" s="211">
        <v>8195</v>
      </c>
      <c r="W611" s="211">
        <v>0</v>
      </c>
      <c r="X611" s="211">
        <v>8195</v>
      </c>
      <c r="Y611" s="211">
        <v>0</v>
      </c>
      <c r="Z611" s="211">
        <v>8195</v>
      </c>
      <c r="AA611" s="211">
        <v>0</v>
      </c>
      <c r="AB611" s="211">
        <v>0</v>
      </c>
      <c r="AC611" s="211">
        <v>8195</v>
      </c>
      <c r="AD611" s="211">
        <v>0</v>
      </c>
    </row>
    <row r="612" spans="1:30" ht="12" customHeight="1" x14ac:dyDescent="0.25">
      <c r="A612" s="192" t="s">
        <v>36</v>
      </c>
      <c r="B612" s="15" t="s">
        <v>16492</v>
      </c>
      <c r="C612" s="15" t="s">
        <v>16492</v>
      </c>
      <c r="D612" s="5" t="s">
        <v>38</v>
      </c>
      <c r="E612" s="169" t="s">
        <v>271</v>
      </c>
      <c r="F612" s="195" t="s">
        <v>16506</v>
      </c>
      <c r="G612" s="170" t="s">
        <v>16334</v>
      </c>
      <c r="H612" s="170">
        <v>21601</v>
      </c>
      <c r="I612" s="158" t="s">
        <v>98</v>
      </c>
      <c r="J612" s="168" t="s">
        <v>5812</v>
      </c>
      <c r="K612" s="239" t="s">
        <v>5813</v>
      </c>
      <c r="L612" s="163" t="s">
        <v>16491</v>
      </c>
      <c r="M612" s="164" t="s">
        <v>43</v>
      </c>
      <c r="N612" s="165" t="s">
        <v>296</v>
      </c>
      <c r="O612" s="165">
        <v>4</v>
      </c>
      <c r="P612" s="211">
        <v>51.00839568</v>
      </c>
      <c r="Q612" s="166" t="s">
        <v>45</v>
      </c>
      <c r="R612" s="167">
        <f t="shared" si="13"/>
        <v>1025</v>
      </c>
      <c r="S612" s="211">
        <v>0</v>
      </c>
      <c r="T612" s="211">
        <v>205</v>
      </c>
      <c r="U612" s="211">
        <v>0</v>
      </c>
      <c r="V612" s="211">
        <v>205</v>
      </c>
      <c r="W612" s="211">
        <v>0</v>
      </c>
      <c r="X612" s="211">
        <v>205</v>
      </c>
      <c r="Y612" s="211">
        <v>0</v>
      </c>
      <c r="Z612" s="211">
        <v>205</v>
      </c>
      <c r="AA612" s="211">
        <v>0</v>
      </c>
      <c r="AB612" s="211">
        <v>0</v>
      </c>
      <c r="AC612" s="211">
        <v>205</v>
      </c>
      <c r="AD612" s="211">
        <v>0</v>
      </c>
    </row>
    <row r="613" spans="1:30" ht="12" customHeight="1" x14ac:dyDescent="0.25">
      <c r="A613" s="192" t="s">
        <v>36</v>
      </c>
      <c r="B613" s="15" t="s">
        <v>16492</v>
      </c>
      <c r="C613" s="15" t="s">
        <v>16492</v>
      </c>
      <c r="D613" s="5" t="s">
        <v>38</v>
      </c>
      <c r="E613" s="169" t="s">
        <v>271</v>
      </c>
      <c r="F613" s="195" t="s">
        <v>16506</v>
      </c>
      <c r="G613" s="170" t="s">
        <v>16334</v>
      </c>
      <c r="H613" s="170">
        <v>21601</v>
      </c>
      <c r="I613" s="158" t="s">
        <v>98</v>
      </c>
      <c r="J613" s="168" t="s">
        <v>5890</v>
      </c>
      <c r="K613" s="239" t="s">
        <v>116</v>
      </c>
      <c r="L613" s="163" t="s">
        <v>16491</v>
      </c>
      <c r="M613" s="164" t="s">
        <v>43</v>
      </c>
      <c r="N613" s="165" t="s">
        <v>539</v>
      </c>
      <c r="O613" s="165">
        <v>2</v>
      </c>
      <c r="P613" s="211">
        <v>615.05516160000002</v>
      </c>
      <c r="Q613" s="166" t="s">
        <v>45</v>
      </c>
      <c r="R613" s="167">
        <f t="shared" si="13"/>
        <v>6155</v>
      </c>
      <c r="S613" s="211">
        <v>0</v>
      </c>
      <c r="T613" s="211">
        <v>1231</v>
      </c>
      <c r="U613" s="211">
        <v>0</v>
      </c>
      <c r="V613" s="211">
        <v>1231</v>
      </c>
      <c r="W613" s="211">
        <v>0</v>
      </c>
      <c r="X613" s="211">
        <v>1231</v>
      </c>
      <c r="Y613" s="211">
        <v>0</v>
      </c>
      <c r="Z613" s="211">
        <v>1231</v>
      </c>
      <c r="AA613" s="211">
        <v>0</v>
      </c>
      <c r="AB613" s="211">
        <v>0</v>
      </c>
      <c r="AC613" s="211">
        <v>1231</v>
      </c>
      <c r="AD613" s="211">
        <v>0</v>
      </c>
    </row>
    <row r="614" spans="1:30" ht="12" customHeight="1" x14ac:dyDescent="0.25">
      <c r="A614" s="192" t="s">
        <v>36</v>
      </c>
      <c r="B614" s="15" t="s">
        <v>16492</v>
      </c>
      <c r="C614" s="15" t="s">
        <v>16492</v>
      </c>
      <c r="D614" s="5" t="s">
        <v>38</v>
      </c>
      <c r="E614" s="169" t="s">
        <v>271</v>
      </c>
      <c r="F614" s="195" t="s">
        <v>16506</v>
      </c>
      <c r="G614" s="170" t="s">
        <v>16334</v>
      </c>
      <c r="H614" s="170">
        <v>21601</v>
      </c>
      <c r="I614" s="158" t="s">
        <v>98</v>
      </c>
      <c r="J614" s="168" t="s">
        <v>5882</v>
      </c>
      <c r="K614" s="239" t="s">
        <v>16416</v>
      </c>
      <c r="L614" s="163" t="s">
        <v>16491</v>
      </c>
      <c r="M614" s="164" t="s">
        <v>43</v>
      </c>
      <c r="N614" s="165" t="s">
        <v>296</v>
      </c>
      <c r="O614" s="165">
        <v>2</v>
      </c>
      <c r="P614" s="211">
        <v>76.915468080000011</v>
      </c>
      <c r="Q614" s="166" t="s">
        <v>45</v>
      </c>
      <c r="R614" s="167">
        <f t="shared" si="13"/>
        <v>770</v>
      </c>
      <c r="S614" s="211">
        <v>0</v>
      </c>
      <c r="T614" s="211">
        <v>154</v>
      </c>
      <c r="U614" s="211">
        <v>0</v>
      </c>
      <c r="V614" s="211">
        <v>154</v>
      </c>
      <c r="W614" s="211">
        <v>0</v>
      </c>
      <c r="X614" s="211">
        <v>154</v>
      </c>
      <c r="Y614" s="211">
        <v>0</v>
      </c>
      <c r="Z614" s="211">
        <v>154</v>
      </c>
      <c r="AA614" s="211">
        <v>0</v>
      </c>
      <c r="AB614" s="211">
        <v>0</v>
      </c>
      <c r="AC614" s="211">
        <v>154</v>
      </c>
      <c r="AD614" s="211">
        <v>0</v>
      </c>
    </row>
    <row r="615" spans="1:30" ht="12" customHeight="1" x14ac:dyDescent="0.25">
      <c r="A615" s="192" t="s">
        <v>36</v>
      </c>
      <c r="B615" s="15" t="s">
        <v>16492</v>
      </c>
      <c r="C615" s="15" t="s">
        <v>16492</v>
      </c>
      <c r="D615" s="5" t="s">
        <v>38</v>
      </c>
      <c r="E615" s="169" t="s">
        <v>271</v>
      </c>
      <c r="F615" s="195" t="s">
        <v>16506</v>
      </c>
      <c r="G615" s="170" t="s">
        <v>16334</v>
      </c>
      <c r="H615" s="170">
        <v>21601</v>
      </c>
      <c r="I615" s="158" t="s">
        <v>98</v>
      </c>
      <c r="J615" s="168" t="s">
        <v>5793</v>
      </c>
      <c r="K615" s="239" t="s">
        <v>279</v>
      </c>
      <c r="L615" s="163" t="s">
        <v>16491</v>
      </c>
      <c r="M615" s="164" t="s">
        <v>43</v>
      </c>
      <c r="N615" s="165" t="s">
        <v>5794</v>
      </c>
      <c r="O615" s="165">
        <v>2</v>
      </c>
      <c r="P615" s="211">
        <v>19.897526880000001</v>
      </c>
      <c r="Q615" s="166" t="s">
        <v>45</v>
      </c>
      <c r="R615" s="167">
        <f t="shared" si="13"/>
        <v>200</v>
      </c>
      <c r="S615" s="211">
        <v>0</v>
      </c>
      <c r="T615" s="211">
        <v>40</v>
      </c>
      <c r="U615" s="211">
        <v>0</v>
      </c>
      <c r="V615" s="211">
        <v>40</v>
      </c>
      <c r="W615" s="211">
        <v>0</v>
      </c>
      <c r="X615" s="211">
        <v>40</v>
      </c>
      <c r="Y615" s="211">
        <v>0</v>
      </c>
      <c r="Z615" s="211">
        <v>40</v>
      </c>
      <c r="AA615" s="211">
        <v>0</v>
      </c>
      <c r="AB615" s="211">
        <v>0</v>
      </c>
      <c r="AC615" s="211">
        <v>40</v>
      </c>
      <c r="AD615" s="211">
        <v>0</v>
      </c>
    </row>
    <row r="616" spans="1:30" ht="12" customHeight="1" x14ac:dyDescent="0.25">
      <c r="A616" s="192" t="s">
        <v>36</v>
      </c>
      <c r="B616" s="15" t="s">
        <v>16492</v>
      </c>
      <c r="C616" s="15" t="s">
        <v>16492</v>
      </c>
      <c r="D616" s="5" t="s">
        <v>38</v>
      </c>
      <c r="E616" s="169" t="s">
        <v>271</v>
      </c>
      <c r="F616" s="195" t="s">
        <v>16506</v>
      </c>
      <c r="G616" s="170" t="s">
        <v>16334</v>
      </c>
      <c r="H616" s="170">
        <v>21601</v>
      </c>
      <c r="I616" s="158" t="s">
        <v>98</v>
      </c>
      <c r="J616" s="168" t="s">
        <v>5891</v>
      </c>
      <c r="K616" s="239" t="s">
        <v>5892</v>
      </c>
      <c r="L616" s="163" t="s">
        <v>16491</v>
      </c>
      <c r="M616" s="164" t="s">
        <v>43</v>
      </c>
      <c r="N616" s="165" t="s">
        <v>296</v>
      </c>
      <c r="O616" s="165">
        <v>3</v>
      </c>
      <c r="P616" s="211">
        <v>656.14836672000001</v>
      </c>
      <c r="Q616" s="166" t="s">
        <v>45</v>
      </c>
      <c r="R616" s="167">
        <f t="shared" si="13"/>
        <v>9845</v>
      </c>
      <c r="S616" s="211">
        <v>0</v>
      </c>
      <c r="T616" s="211">
        <v>1969</v>
      </c>
      <c r="U616" s="211">
        <v>0</v>
      </c>
      <c r="V616" s="211">
        <v>1969</v>
      </c>
      <c r="W616" s="211">
        <v>0</v>
      </c>
      <c r="X616" s="211">
        <v>1969</v>
      </c>
      <c r="Y616" s="211">
        <v>0</v>
      </c>
      <c r="Z616" s="211">
        <v>1969</v>
      </c>
      <c r="AA616" s="211">
        <v>0</v>
      </c>
      <c r="AB616" s="211">
        <v>0</v>
      </c>
      <c r="AC616" s="211">
        <v>1969</v>
      </c>
      <c r="AD616" s="211">
        <v>0</v>
      </c>
    </row>
    <row r="617" spans="1:30" ht="12" customHeight="1" x14ac:dyDescent="0.25">
      <c r="A617" s="192" t="s">
        <v>36</v>
      </c>
      <c r="B617" s="15" t="s">
        <v>16492</v>
      </c>
      <c r="C617" s="15" t="s">
        <v>16492</v>
      </c>
      <c r="D617" s="5" t="s">
        <v>38</v>
      </c>
      <c r="E617" s="169" t="s">
        <v>271</v>
      </c>
      <c r="F617" s="195" t="s">
        <v>16506</v>
      </c>
      <c r="G617" s="170" t="s">
        <v>16334</v>
      </c>
      <c r="H617" s="170">
        <v>21601</v>
      </c>
      <c r="I617" s="158" t="s">
        <v>98</v>
      </c>
      <c r="J617" s="168" t="s">
        <v>5714</v>
      </c>
      <c r="K617" s="239" t="s">
        <v>100</v>
      </c>
      <c r="L617" s="163" t="s">
        <v>16491</v>
      </c>
      <c r="M617" s="164" t="s">
        <v>43</v>
      </c>
      <c r="N617" s="165" t="s">
        <v>296</v>
      </c>
      <c r="O617" s="165">
        <v>4</v>
      </c>
      <c r="P617" s="211">
        <v>50.515993440000003</v>
      </c>
      <c r="Q617" s="166" t="s">
        <v>45</v>
      </c>
      <c r="R617" s="167">
        <f t="shared" si="13"/>
        <v>1015</v>
      </c>
      <c r="S617" s="211">
        <v>0</v>
      </c>
      <c r="T617" s="211">
        <v>203</v>
      </c>
      <c r="U617" s="211">
        <v>0</v>
      </c>
      <c r="V617" s="211">
        <v>203</v>
      </c>
      <c r="W617" s="211">
        <v>0</v>
      </c>
      <c r="X617" s="211">
        <v>203</v>
      </c>
      <c r="Y617" s="211">
        <v>0</v>
      </c>
      <c r="Z617" s="211">
        <v>203</v>
      </c>
      <c r="AA617" s="211">
        <v>0</v>
      </c>
      <c r="AB617" s="211">
        <v>0</v>
      </c>
      <c r="AC617" s="211">
        <v>203</v>
      </c>
      <c r="AD617" s="211">
        <v>0</v>
      </c>
    </row>
    <row r="618" spans="1:30" ht="12" customHeight="1" x14ac:dyDescent="0.25">
      <c r="A618" s="192" t="s">
        <v>36</v>
      </c>
      <c r="B618" s="15" t="s">
        <v>16492</v>
      </c>
      <c r="C618" s="15" t="s">
        <v>16492</v>
      </c>
      <c r="D618" s="5" t="s">
        <v>38</v>
      </c>
      <c r="E618" s="169" t="s">
        <v>271</v>
      </c>
      <c r="F618" s="195" t="s">
        <v>16506</v>
      </c>
      <c r="G618" s="170" t="s">
        <v>16334</v>
      </c>
      <c r="H618" s="170">
        <v>21601</v>
      </c>
      <c r="I618" s="158" t="s">
        <v>98</v>
      </c>
      <c r="J618" s="168" t="s">
        <v>5874</v>
      </c>
      <c r="K618" s="239" t="s">
        <v>236</v>
      </c>
      <c r="L618" s="163" t="s">
        <v>16491</v>
      </c>
      <c r="M618" s="164" t="s">
        <v>43</v>
      </c>
      <c r="N618" s="165" t="s">
        <v>296</v>
      </c>
      <c r="O618" s="165">
        <v>14</v>
      </c>
      <c r="P618" s="211">
        <v>123.67129896</v>
      </c>
      <c r="Q618" s="166" t="s">
        <v>45</v>
      </c>
      <c r="R618" s="167">
        <f t="shared" si="13"/>
        <v>8660</v>
      </c>
      <c r="S618" s="211">
        <v>0</v>
      </c>
      <c r="T618" s="211">
        <v>1732</v>
      </c>
      <c r="U618" s="211">
        <v>0</v>
      </c>
      <c r="V618" s="211">
        <v>1732</v>
      </c>
      <c r="W618" s="211">
        <v>0</v>
      </c>
      <c r="X618" s="211">
        <v>1732</v>
      </c>
      <c r="Y618" s="211">
        <v>0</v>
      </c>
      <c r="Z618" s="211">
        <v>1732</v>
      </c>
      <c r="AA618" s="211">
        <v>0</v>
      </c>
      <c r="AB618" s="211">
        <v>0</v>
      </c>
      <c r="AC618" s="211">
        <v>1732</v>
      </c>
      <c r="AD618" s="211">
        <v>0</v>
      </c>
    </row>
    <row r="619" spans="1:30" ht="12" customHeight="1" x14ac:dyDescent="0.25">
      <c r="A619" s="192" t="s">
        <v>36</v>
      </c>
      <c r="B619" s="15" t="s">
        <v>16492</v>
      </c>
      <c r="C619" s="15" t="s">
        <v>16492</v>
      </c>
      <c r="D619" s="5" t="s">
        <v>38</v>
      </c>
      <c r="E619" s="169" t="s">
        <v>271</v>
      </c>
      <c r="F619" s="195" t="s">
        <v>16506</v>
      </c>
      <c r="G619" s="170" t="s">
        <v>16334</v>
      </c>
      <c r="H619" s="170">
        <v>26102</v>
      </c>
      <c r="I619" s="158" t="s">
        <v>16788</v>
      </c>
      <c r="J619" s="241" t="s">
        <v>10241</v>
      </c>
      <c r="K619" s="16" t="s">
        <v>10280</v>
      </c>
      <c r="L619" s="163" t="s">
        <v>16491</v>
      </c>
      <c r="M619" s="164" t="s">
        <v>43</v>
      </c>
      <c r="N619" s="168" t="s">
        <v>296</v>
      </c>
      <c r="O619" s="13">
        <f>R619/P619</f>
        <v>54</v>
      </c>
      <c r="P619" s="211">
        <v>100</v>
      </c>
      <c r="Q619" s="166" t="s">
        <v>45</v>
      </c>
      <c r="R619" s="167">
        <f t="shared" si="13"/>
        <v>5400</v>
      </c>
      <c r="S619" s="211">
        <v>900</v>
      </c>
      <c r="T619" s="211">
        <v>900</v>
      </c>
      <c r="U619" s="211">
        <v>900</v>
      </c>
      <c r="V619" s="211">
        <v>900</v>
      </c>
      <c r="W619" s="211">
        <v>900</v>
      </c>
      <c r="X619" s="211">
        <v>900</v>
      </c>
      <c r="Y619" s="211">
        <v>0</v>
      </c>
      <c r="Z619" s="211">
        <v>0</v>
      </c>
      <c r="AA619" s="211">
        <v>0</v>
      </c>
      <c r="AB619" s="211">
        <v>0</v>
      </c>
      <c r="AC619" s="211">
        <v>0</v>
      </c>
      <c r="AD619" s="211">
        <v>0</v>
      </c>
    </row>
    <row r="620" spans="1:30" ht="12" customHeight="1" x14ac:dyDescent="0.25">
      <c r="A620" s="192" t="s">
        <v>36</v>
      </c>
      <c r="B620" s="15" t="s">
        <v>16492</v>
      </c>
      <c r="C620" s="15" t="s">
        <v>16492</v>
      </c>
      <c r="D620" s="5" t="s">
        <v>38</v>
      </c>
      <c r="E620" s="169" t="s">
        <v>271</v>
      </c>
      <c r="F620" s="195" t="s">
        <v>16506</v>
      </c>
      <c r="G620" s="170" t="s">
        <v>16334</v>
      </c>
      <c r="H620" s="170">
        <v>26102</v>
      </c>
      <c r="I620" s="158" t="s">
        <v>16788</v>
      </c>
      <c r="J620" s="168" t="s">
        <v>10253</v>
      </c>
      <c r="K620" s="16" t="s">
        <v>16508</v>
      </c>
      <c r="L620" s="163" t="s">
        <v>16491</v>
      </c>
      <c r="M620" s="164" t="s">
        <v>43</v>
      </c>
      <c r="N620" s="168" t="s">
        <v>296</v>
      </c>
      <c r="O620" s="163">
        <f>R620/P620</f>
        <v>54</v>
      </c>
      <c r="P620" s="211">
        <v>1</v>
      </c>
      <c r="Q620" s="166" t="s">
        <v>45</v>
      </c>
      <c r="R620" s="167">
        <f t="shared" si="13"/>
        <v>54</v>
      </c>
      <c r="S620" s="211">
        <v>9</v>
      </c>
      <c r="T620" s="211">
        <v>9</v>
      </c>
      <c r="U620" s="211">
        <v>9</v>
      </c>
      <c r="V620" s="211">
        <v>9</v>
      </c>
      <c r="W620" s="211">
        <v>9</v>
      </c>
      <c r="X620" s="211">
        <v>9</v>
      </c>
      <c r="Y620" s="211">
        <v>0</v>
      </c>
      <c r="Z620" s="211">
        <v>0</v>
      </c>
      <c r="AA620" s="211">
        <v>0</v>
      </c>
      <c r="AB620" s="211">
        <v>0</v>
      </c>
      <c r="AC620" s="211">
        <v>0</v>
      </c>
      <c r="AD620" s="211">
        <v>0</v>
      </c>
    </row>
    <row r="621" spans="1:30" ht="12" customHeight="1" x14ac:dyDescent="0.25">
      <c r="A621" s="192" t="s">
        <v>36</v>
      </c>
      <c r="B621" s="15" t="s">
        <v>16492</v>
      </c>
      <c r="C621" s="15" t="s">
        <v>16492</v>
      </c>
      <c r="D621" s="5" t="s">
        <v>38</v>
      </c>
      <c r="E621" s="169" t="s">
        <v>271</v>
      </c>
      <c r="F621" s="195" t="s">
        <v>16506</v>
      </c>
      <c r="G621" s="170" t="s">
        <v>16334</v>
      </c>
      <c r="H621" s="170">
        <v>26102</v>
      </c>
      <c r="I621" s="158" t="s">
        <v>16788</v>
      </c>
      <c r="J621" s="163" t="s">
        <v>10249</v>
      </c>
      <c r="K621" s="236" t="s">
        <v>10250</v>
      </c>
      <c r="L621" s="163" t="s">
        <v>16491</v>
      </c>
      <c r="M621" s="164" t="s">
        <v>43</v>
      </c>
      <c r="N621" s="168" t="s">
        <v>296</v>
      </c>
      <c r="O621" s="163">
        <v>12</v>
      </c>
      <c r="P621" s="211">
        <v>10</v>
      </c>
      <c r="Q621" s="166" t="s">
        <v>45</v>
      </c>
      <c r="R621" s="167">
        <f t="shared" si="13"/>
        <v>120</v>
      </c>
      <c r="S621" s="211">
        <v>20</v>
      </c>
      <c r="T621" s="211">
        <v>20</v>
      </c>
      <c r="U621" s="211">
        <v>20</v>
      </c>
      <c r="V621" s="211">
        <v>20</v>
      </c>
      <c r="W621" s="211">
        <v>20</v>
      </c>
      <c r="X621" s="211">
        <v>20</v>
      </c>
      <c r="Y621" s="211">
        <v>0</v>
      </c>
      <c r="Z621" s="211">
        <v>0</v>
      </c>
      <c r="AA621" s="211">
        <v>0</v>
      </c>
      <c r="AB621" s="211">
        <v>0</v>
      </c>
      <c r="AC621" s="211">
        <v>0</v>
      </c>
      <c r="AD621" s="211">
        <v>0</v>
      </c>
    </row>
    <row r="622" spans="1:30" ht="12" customHeight="1" x14ac:dyDescent="0.25">
      <c r="A622" s="192" t="s">
        <v>36</v>
      </c>
      <c r="B622" s="15" t="s">
        <v>16492</v>
      </c>
      <c r="C622" s="15" t="s">
        <v>16492</v>
      </c>
      <c r="D622" s="5" t="s">
        <v>38</v>
      </c>
      <c r="E622" s="22" t="s">
        <v>256</v>
      </c>
      <c r="F622" s="22" t="s">
        <v>257</v>
      </c>
      <c r="G622" s="22" t="s">
        <v>40</v>
      </c>
      <c r="H622" s="6">
        <v>22104</v>
      </c>
      <c r="I622" s="16" t="s">
        <v>120</v>
      </c>
      <c r="J622" s="243" t="s">
        <v>6182</v>
      </c>
      <c r="K622" s="242" t="s">
        <v>6184</v>
      </c>
      <c r="L622" s="163" t="s">
        <v>16491</v>
      </c>
      <c r="M622" s="164" t="s">
        <v>43</v>
      </c>
      <c r="N622" s="168" t="s">
        <v>5711</v>
      </c>
      <c r="O622" s="163">
        <v>1</v>
      </c>
      <c r="P622" s="167">
        <v>371.01</v>
      </c>
      <c r="Q622" s="166" t="s">
        <v>45</v>
      </c>
      <c r="R622" s="167">
        <f t="shared" si="13"/>
        <v>371.01</v>
      </c>
      <c r="S622" s="211">
        <v>0</v>
      </c>
      <c r="T622" s="211">
        <v>0</v>
      </c>
      <c r="U622" s="211">
        <v>0</v>
      </c>
      <c r="V622" s="211">
        <v>0</v>
      </c>
      <c r="W622" s="211">
        <v>0</v>
      </c>
      <c r="X622" s="211">
        <v>371.01</v>
      </c>
      <c r="Y622" s="211">
        <v>0</v>
      </c>
      <c r="Z622" s="211">
        <v>0</v>
      </c>
      <c r="AA622" s="211">
        <v>0</v>
      </c>
      <c r="AB622" s="211">
        <v>0</v>
      </c>
      <c r="AC622" s="211">
        <v>0</v>
      </c>
      <c r="AD622" s="211">
        <v>0</v>
      </c>
    </row>
    <row r="623" spans="1:30" ht="12" customHeight="1" x14ac:dyDescent="0.25">
      <c r="A623" s="192" t="s">
        <v>36</v>
      </c>
      <c r="B623" s="15" t="s">
        <v>16492</v>
      </c>
      <c r="C623" s="15" t="s">
        <v>16492</v>
      </c>
      <c r="D623" s="5" t="s">
        <v>38</v>
      </c>
      <c r="E623" s="22" t="s">
        <v>187</v>
      </c>
      <c r="F623" s="22" t="s">
        <v>188</v>
      </c>
      <c r="G623" s="22" t="s">
        <v>40</v>
      </c>
      <c r="H623" s="6">
        <v>22104</v>
      </c>
      <c r="I623" s="158" t="s">
        <v>120</v>
      </c>
      <c r="J623" s="168" t="s">
        <v>6182</v>
      </c>
      <c r="K623" s="242" t="s">
        <v>6184</v>
      </c>
      <c r="L623" s="163" t="s">
        <v>16491</v>
      </c>
      <c r="M623" s="164" t="s">
        <v>43</v>
      </c>
      <c r="N623" s="168" t="s">
        <v>5711</v>
      </c>
      <c r="O623" s="163">
        <f>R623/P623</f>
        <v>1</v>
      </c>
      <c r="P623" s="167">
        <v>371.01</v>
      </c>
      <c r="Q623" s="166" t="s">
        <v>45</v>
      </c>
      <c r="R623" s="167">
        <f t="shared" ref="R623:R635" si="15">SUM(S623:AD623)</f>
        <v>371.01</v>
      </c>
      <c r="S623" s="211">
        <v>0</v>
      </c>
      <c r="T623" s="211">
        <v>0</v>
      </c>
      <c r="U623" s="211">
        <v>0</v>
      </c>
      <c r="V623" s="211">
        <v>0</v>
      </c>
      <c r="W623" s="211">
        <v>0</v>
      </c>
      <c r="X623" s="211">
        <v>371.01</v>
      </c>
      <c r="Y623" s="211">
        <v>0</v>
      </c>
      <c r="Z623" s="211">
        <v>0</v>
      </c>
      <c r="AA623" s="211">
        <v>0</v>
      </c>
      <c r="AB623" s="211">
        <v>0</v>
      </c>
      <c r="AC623" s="211">
        <v>0</v>
      </c>
      <c r="AD623" s="211">
        <v>0</v>
      </c>
    </row>
    <row r="624" spans="1:30" ht="12" customHeight="1" x14ac:dyDescent="0.25">
      <c r="A624" s="192" t="s">
        <v>36</v>
      </c>
      <c r="B624" s="15" t="s">
        <v>16492</v>
      </c>
      <c r="C624" s="15" t="s">
        <v>16492</v>
      </c>
      <c r="D624" s="5" t="s">
        <v>38</v>
      </c>
      <c r="E624" s="169" t="s">
        <v>271</v>
      </c>
      <c r="F624" s="195" t="s">
        <v>272</v>
      </c>
      <c r="G624" s="170" t="s">
        <v>40</v>
      </c>
      <c r="H624" s="6">
        <v>22104</v>
      </c>
      <c r="I624" s="158" t="s">
        <v>120</v>
      </c>
      <c r="J624" s="168" t="s">
        <v>6182</v>
      </c>
      <c r="K624" s="158" t="s">
        <v>6184</v>
      </c>
      <c r="L624" s="163" t="s">
        <v>16491</v>
      </c>
      <c r="M624" s="164" t="s">
        <v>43</v>
      </c>
      <c r="N624" s="168" t="s">
        <v>6072</v>
      </c>
      <c r="O624" s="163">
        <f>R624/P624</f>
        <v>1</v>
      </c>
      <c r="P624" s="167">
        <v>371.01</v>
      </c>
      <c r="Q624" s="166" t="s">
        <v>45</v>
      </c>
      <c r="R624" s="167">
        <f t="shared" si="15"/>
        <v>371.01</v>
      </c>
      <c r="S624" s="211">
        <v>0</v>
      </c>
      <c r="T624" s="211">
        <v>0</v>
      </c>
      <c r="U624" s="211">
        <v>0</v>
      </c>
      <c r="V624" s="211">
        <v>0</v>
      </c>
      <c r="W624" s="211">
        <v>0</v>
      </c>
      <c r="X624" s="211">
        <v>371.01</v>
      </c>
      <c r="Y624" s="211">
        <v>0</v>
      </c>
      <c r="Z624" s="211">
        <v>0</v>
      </c>
      <c r="AA624" s="211">
        <v>0</v>
      </c>
      <c r="AB624" s="211">
        <v>0</v>
      </c>
      <c r="AC624" s="211">
        <v>0</v>
      </c>
      <c r="AD624" s="211">
        <v>0</v>
      </c>
    </row>
    <row r="625" spans="1:30" ht="12" customHeight="1" x14ac:dyDescent="0.25">
      <c r="A625" s="192" t="s">
        <v>36</v>
      </c>
      <c r="B625" s="15" t="s">
        <v>16492</v>
      </c>
      <c r="C625" s="15" t="s">
        <v>16492</v>
      </c>
      <c r="D625" s="5" t="s">
        <v>38</v>
      </c>
      <c r="E625" s="22" t="s">
        <v>256</v>
      </c>
      <c r="F625" s="22" t="s">
        <v>257</v>
      </c>
      <c r="G625" s="22" t="s">
        <v>40</v>
      </c>
      <c r="H625" s="6">
        <v>21101</v>
      </c>
      <c r="I625" s="16" t="s">
        <v>46</v>
      </c>
      <c r="J625" s="241" t="s">
        <v>1989</v>
      </c>
      <c r="K625" s="242" t="s">
        <v>177</v>
      </c>
      <c r="L625" s="163" t="s">
        <v>16491</v>
      </c>
      <c r="M625" s="164" t="s">
        <v>43</v>
      </c>
      <c r="N625" s="168" t="s">
        <v>296</v>
      </c>
      <c r="O625" s="163">
        <v>3</v>
      </c>
      <c r="P625" s="212">
        <f>R625/O625</f>
        <v>20.02</v>
      </c>
      <c r="Q625" s="166" t="s">
        <v>45</v>
      </c>
      <c r="R625" s="167">
        <f t="shared" si="15"/>
        <v>60.06</v>
      </c>
      <c r="S625" s="211">
        <v>0</v>
      </c>
      <c r="T625" s="211">
        <v>20.02</v>
      </c>
      <c r="U625" s="211">
        <v>0</v>
      </c>
      <c r="V625" s="211">
        <v>0</v>
      </c>
      <c r="W625" s="211">
        <v>20.02</v>
      </c>
      <c r="X625" s="211">
        <v>0</v>
      </c>
      <c r="Y625" s="211">
        <v>0</v>
      </c>
      <c r="Z625" s="211">
        <v>20.02</v>
      </c>
      <c r="AA625" s="211">
        <v>0</v>
      </c>
      <c r="AB625" s="211">
        <v>0</v>
      </c>
      <c r="AC625" s="211">
        <v>0</v>
      </c>
      <c r="AD625" s="211">
        <v>0</v>
      </c>
    </row>
    <row r="626" spans="1:30" ht="12" customHeight="1" x14ac:dyDescent="0.25">
      <c r="A626" s="192" t="s">
        <v>36</v>
      </c>
      <c r="B626" s="15" t="s">
        <v>16492</v>
      </c>
      <c r="C626" s="15" t="s">
        <v>16492</v>
      </c>
      <c r="D626" s="5" t="s">
        <v>38</v>
      </c>
      <c r="E626" s="22" t="s">
        <v>187</v>
      </c>
      <c r="F626" s="22" t="s">
        <v>188</v>
      </c>
      <c r="G626" s="22" t="s">
        <v>40</v>
      </c>
      <c r="H626" s="6">
        <v>21101</v>
      </c>
      <c r="I626" s="16" t="s">
        <v>46</v>
      </c>
      <c r="J626" s="241" t="s">
        <v>1989</v>
      </c>
      <c r="K626" s="242" t="s">
        <v>177</v>
      </c>
      <c r="L626" s="163" t="s">
        <v>16491</v>
      </c>
      <c r="M626" s="164" t="s">
        <v>43</v>
      </c>
      <c r="N626" s="168" t="s">
        <v>296</v>
      </c>
      <c r="O626" s="163">
        <v>9</v>
      </c>
      <c r="P626" s="212">
        <v>20.367547200000001</v>
      </c>
      <c r="Q626" s="166" t="s">
        <v>45</v>
      </c>
      <c r="R626" s="167">
        <f t="shared" si="15"/>
        <v>183.3079248</v>
      </c>
      <c r="S626" s="211">
        <v>0</v>
      </c>
      <c r="T626" s="211">
        <v>61.102641599999998</v>
      </c>
      <c r="U626" s="211">
        <v>0</v>
      </c>
      <c r="V626" s="211">
        <v>0</v>
      </c>
      <c r="W626" s="211">
        <v>61.102641599999998</v>
      </c>
      <c r="X626" s="211">
        <v>0</v>
      </c>
      <c r="Y626" s="211">
        <v>0</v>
      </c>
      <c r="Z626" s="211">
        <v>61.102641599999998</v>
      </c>
      <c r="AA626" s="211">
        <v>0</v>
      </c>
      <c r="AB626" s="211">
        <v>0</v>
      </c>
      <c r="AC626" s="211">
        <v>0</v>
      </c>
      <c r="AD626" s="211">
        <v>0</v>
      </c>
    </row>
    <row r="627" spans="1:30" ht="12" customHeight="1" x14ac:dyDescent="0.25">
      <c r="A627" s="192" t="s">
        <v>36</v>
      </c>
      <c r="B627" s="15" t="s">
        <v>16492</v>
      </c>
      <c r="C627" s="15" t="s">
        <v>16492</v>
      </c>
      <c r="D627" s="5" t="s">
        <v>38</v>
      </c>
      <c r="E627" s="22" t="s">
        <v>187</v>
      </c>
      <c r="F627" s="22" t="s">
        <v>188</v>
      </c>
      <c r="G627" s="22" t="s">
        <v>40</v>
      </c>
      <c r="H627" s="6">
        <v>21101</v>
      </c>
      <c r="I627" s="16" t="s">
        <v>46</v>
      </c>
      <c r="J627" s="241" t="s">
        <v>1989</v>
      </c>
      <c r="K627" s="242" t="s">
        <v>177</v>
      </c>
      <c r="L627" s="163" t="s">
        <v>16491</v>
      </c>
      <c r="M627" s="164" t="s">
        <v>43</v>
      </c>
      <c r="N627" s="168" t="s">
        <v>296</v>
      </c>
      <c r="O627" s="163">
        <v>3</v>
      </c>
      <c r="P627" s="162">
        <v>20.02333333333333</v>
      </c>
      <c r="Q627" s="166" t="s">
        <v>45</v>
      </c>
      <c r="R627" s="167">
        <f t="shared" si="15"/>
        <v>60.06</v>
      </c>
      <c r="S627" s="211">
        <v>0</v>
      </c>
      <c r="T627" s="211">
        <v>20.02</v>
      </c>
      <c r="U627" s="211">
        <v>0</v>
      </c>
      <c r="V627" s="211">
        <v>0</v>
      </c>
      <c r="W627" s="211">
        <f>20.02</f>
        <v>20.02</v>
      </c>
      <c r="X627" s="211">
        <v>0</v>
      </c>
      <c r="Y627" s="211">
        <v>0</v>
      </c>
      <c r="Z627" s="211">
        <f>20.02</f>
        <v>20.02</v>
      </c>
      <c r="AA627" s="211">
        <v>0</v>
      </c>
      <c r="AB627" s="211">
        <v>0</v>
      </c>
      <c r="AC627" s="211">
        <v>0</v>
      </c>
      <c r="AD627" s="211">
        <v>0</v>
      </c>
    </row>
    <row r="628" spans="1:30" ht="12" customHeight="1" x14ac:dyDescent="0.25">
      <c r="A628" s="192" t="s">
        <v>36</v>
      </c>
      <c r="B628" s="15" t="s">
        <v>16492</v>
      </c>
      <c r="C628" s="15" t="s">
        <v>16492</v>
      </c>
      <c r="D628" s="5" t="s">
        <v>38</v>
      </c>
      <c r="E628" s="22" t="s">
        <v>271</v>
      </c>
      <c r="F628" s="22" t="s">
        <v>272</v>
      </c>
      <c r="G628" s="22" t="s">
        <v>40</v>
      </c>
      <c r="H628" s="6">
        <v>21101</v>
      </c>
      <c r="I628" s="16" t="s">
        <v>46</v>
      </c>
      <c r="J628" s="241" t="s">
        <v>408</v>
      </c>
      <c r="K628" s="242" t="s">
        <v>409</v>
      </c>
      <c r="L628" s="163" t="s">
        <v>16491</v>
      </c>
      <c r="M628" s="164" t="s">
        <v>43</v>
      </c>
      <c r="N628" s="168" t="s">
        <v>296</v>
      </c>
      <c r="O628" s="163">
        <v>3</v>
      </c>
      <c r="P628" s="162">
        <v>20.02333333333333</v>
      </c>
      <c r="Q628" s="166" t="s">
        <v>45</v>
      </c>
      <c r="R628" s="167">
        <f t="shared" si="15"/>
        <v>60.06</v>
      </c>
      <c r="S628" s="211">
        <v>0</v>
      </c>
      <c r="T628" s="211">
        <v>20.02</v>
      </c>
      <c r="U628" s="211">
        <v>0</v>
      </c>
      <c r="V628" s="211">
        <v>0</v>
      </c>
      <c r="W628" s="211">
        <f>20.02</f>
        <v>20.02</v>
      </c>
      <c r="X628" s="211">
        <v>0</v>
      </c>
      <c r="Y628" s="211">
        <v>0</v>
      </c>
      <c r="Z628" s="211">
        <f>20.02</f>
        <v>20.02</v>
      </c>
      <c r="AA628" s="211">
        <v>0</v>
      </c>
      <c r="AB628" s="211">
        <v>0</v>
      </c>
      <c r="AC628" s="211">
        <v>0</v>
      </c>
      <c r="AD628" s="211">
        <v>0</v>
      </c>
    </row>
    <row r="629" spans="1:30" ht="12" customHeight="1" x14ac:dyDescent="0.25">
      <c r="A629" s="192" t="s">
        <v>36</v>
      </c>
      <c r="B629" s="15" t="s">
        <v>16492</v>
      </c>
      <c r="C629" s="15" t="s">
        <v>16492</v>
      </c>
      <c r="D629" s="5" t="s">
        <v>38</v>
      </c>
      <c r="E629" s="169" t="s">
        <v>271</v>
      </c>
      <c r="F629" s="195" t="s">
        <v>16506</v>
      </c>
      <c r="G629" s="170" t="s">
        <v>16334</v>
      </c>
      <c r="H629" s="6">
        <v>21101</v>
      </c>
      <c r="I629" s="16" t="s">
        <v>46</v>
      </c>
      <c r="J629" s="241" t="s">
        <v>841</v>
      </c>
      <c r="K629" s="239" t="s">
        <v>16273</v>
      </c>
      <c r="L629" s="163" t="s">
        <v>16491</v>
      </c>
      <c r="M629" s="164" t="s">
        <v>43</v>
      </c>
      <c r="N629" s="168" t="s">
        <v>539</v>
      </c>
      <c r="O629" s="163">
        <v>27</v>
      </c>
      <c r="P629" s="162">
        <v>7.2741239999999996</v>
      </c>
      <c r="Q629" s="166" t="s">
        <v>45</v>
      </c>
      <c r="R629" s="167">
        <f t="shared" si="15"/>
        <v>196.40134799999998</v>
      </c>
      <c r="S629" s="211">
        <v>0</v>
      </c>
      <c r="T629" s="211">
        <v>65.46711599999999</v>
      </c>
      <c r="U629" s="211">
        <v>0</v>
      </c>
      <c r="V629" s="211">
        <v>0</v>
      </c>
      <c r="W629" s="211">
        <v>65.46711599999999</v>
      </c>
      <c r="X629" s="211">
        <v>0</v>
      </c>
      <c r="Y629" s="211">
        <v>0</v>
      </c>
      <c r="Z629" s="211">
        <v>65.46711599999999</v>
      </c>
      <c r="AA629" s="211">
        <v>0</v>
      </c>
      <c r="AB629" s="211">
        <v>0</v>
      </c>
      <c r="AC629" s="211">
        <v>0</v>
      </c>
      <c r="AD629" s="211">
        <v>0</v>
      </c>
    </row>
    <row r="630" spans="1:30" ht="12" customHeight="1" x14ac:dyDescent="0.25">
      <c r="A630" s="192" t="s">
        <v>36</v>
      </c>
      <c r="B630" s="15" t="s">
        <v>16492</v>
      </c>
      <c r="C630" s="15" t="s">
        <v>16492</v>
      </c>
      <c r="D630" s="5" t="s">
        <v>38</v>
      </c>
      <c r="E630" s="169" t="s">
        <v>271</v>
      </c>
      <c r="F630" s="195" t="s">
        <v>16506</v>
      </c>
      <c r="G630" s="170" t="s">
        <v>16334</v>
      </c>
      <c r="H630" s="6">
        <v>21101</v>
      </c>
      <c r="I630" s="16" t="s">
        <v>46</v>
      </c>
      <c r="J630" s="241" t="s">
        <v>1367</v>
      </c>
      <c r="K630" s="239" t="s">
        <v>234</v>
      </c>
      <c r="L630" s="163" t="s">
        <v>16491</v>
      </c>
      <c r="M630" s="164" t="s">
        <v>43</v>
      </c>
      <c r="N630" s="168" t="s">
        <v>44</v>
      </c>
      <c r="O630" s="163">
        <v>300</v>
      </c>
      <c r="P630" s="162">
        <v>3.4691976000000002</v>
      </c>
      <c r="Q630" s="166" t="s">
        <v>45</v>
      </c>
      <c r="R630" s="167">
        <f t="shared" si="15"/>
        <v>1040.75928</v>
      </c>
      <c r="S630" s="211">
        <v>0</v>
      </c>
      <c r="T630" s="211">
        <v>346.91976</v>
      </c>
      <c r="U630" s="211">
        <v>0</v>
      </c>
      <c r="V630" s="211">
        <v>0</v>
      </c>
      <c r="W630" s="211">
        <v>346.91976</v>
      </c>
      <c r="X630" s="211">
        <v>0</v>
      </c>
      <c r="Y630" s="211">
        <v>0</v>
      </c>
      <c r="Z630" s="211">
        <v>346.91976</v>
      </c>
      <c r="AA630" s="211">
        <v>0</v>
      </c>
      <c r="AB630" s="211">
        <v>0</v>
      </c>
      <c r="AC630" s="211">
        <v>0</v>
      </c>
      <c r="AD630" s="211">
        <v>0</v>
      </c>
    </row>
    <row r="631" spans="1:30" ht="12" customHeight="1" x14ac:dyDescent="0.25">
      <c r="A631" s="192" t="s">
        <v>36</v>
      </c>
      <c r="B631" s="15" t="s">
        <v>16492</v>
      </c>
      <c r="C631" s="15" t="s">
        <v>16492</v>
      </c>
      <c r="D631" s="5" t="s">
        <v>38</v>
      </c>
      <c r="E631" s="169" t="s">
        <v>271</v>
      </c>
      <c r="F631" s="195" t="s">
        <v>16506</v>
      </c>
      <c r="G631" s="170" t="s">
        <v>16334</v>
      </c>
      <c r="H631" s="6">
        <v>21101</v>
      </c>
      <c r="I631" s="16" t="s">
        <v>46</v>
      </c>
      <c r="J631" s="241" t="s">
        <v>2444</v>
      </c>
      <c r="K631" s="239" t="s">
        <v>16493</v>
      </c>
      <c r="L631" s="163" t="s">
        <v>16491</v>
      </c>
      <c r="M631" s="164" t="s">
        <v>43</v>
      </c>
      <c r="N631" s="165" t="s">
        <v>539</v>
      </c>
      <c r="O631" s="163">
        <v>60</v>
      </c>
      <c r="P631" s="162">
        <v>47.561579999999999</v>
      </c>
      <c r="Q631" s="166" t="s">
        <v>45</v>
      </c>
      <c r="R631" s="167">
        <f t="shared" si="15"/>
        <v>2853.6947999999998</v>
      </c>
      <c r="S631" s="211">
        <v>0</v>
      </c>
      <c r="T631" s="211">
        <v>951.23159999999996</v>
      </c>
      <c r="U631" s="211">
        <v>0</v>
      </c>
      <c r="V631" s="211">
        <v>0</v>
      </c>
      <c r="W631" s="211">
        <v>951.23159999999996</v>
      </c>
      <c r="X631" s="211">
        <v>0</v>
      </c>
      <c r="Y631" s="211">
        <v>0</v>
      </c>
      <c r="Z631" s="211">
        <v>951.23159999999996</v>
      </c>
      <c r="AA631" s="211">
        <v>0</v>
      </c>
      <c r="AB631" s="211">
        <v>0</v>
      </c>
      <c r="AC631" s="211">
        <v>0</v>
      </c>
      <c r="AD631" s="211">
        <v>0</v>
      </c>
    </row>
    <row r="632" spans="1:30" ht="12" customHeight="1" x14ac:dyDescent="0.25">
      <c r="A632" s="192" t="s">
        <v>36</v>
      </c>
      <c r="B632" s="15" t="s">
        <v>16492</v>
      </c>
      <c r="C632" s="15" t="s">
        <v>16492</v>
      </c>
      <c r="D632" s="5" t="s">
        <v>38</v>
      </c>
      <c r="E632" s="169" t="s">
        <v>271</v>
      </c>
      <c r="F632" s="195" t="s">
        <v>16506</v>
      </c>
      <c r="G632" s="170" t="s">
        <v>16334</v>
      </c>
      <c r="H632" s="6">
        <v>21101</v>
      </c>
      <c r="I632" s="16" t="s">
        <v>46</v>
      </c>
      <c r="J632" s="241" t="s">
        <v>1578</v>
      </c>
      <c r="K632" s="239" t="s">
        <v>74</v>
      </c>
      <c r="L632" s="163" t="s">
        <v>16491</v>
      </c>
      <c r="M632" s="164" t="s">
        <v>43</v>
      </c>
      <c r="N632" s="165" t="s">
        <v>877</v>
      </c>
      <c r="O632" s="163">
        <v>30</v>
      </c>
      <c r="P632" s="162">
        <v>80.574911999999998</v>
      </c>
      <c r="Q632" s="166" t="s">
        <v>45</v>
      </c>
      <c r="R632" s="167">
        <f t="shared" si="15"/>
        <v>2417.2473599999998</v>
      </c>
      <c r="S632" s="211">
        <v>0</v>
      </c>
      <c r="T632" s="211">
        <v>805.74911999999995</v>
      </c>
      <c r="U632" s="211">
        <v>0</v>
      </c>
      <c r="V632" s="211">
        <v>0</v>
      </c>
      <c r="W632" s="211">
        <v>805.74911999999995</v>
      </c>
      <c r="X632" s="211">
        <v>0</v>
      </c>
      <c r="Y632" s="211">
        <v>0</v>
      </c>
      <c r="Z632" s="211">
        <v>805.74911999999995</v>
      </c>
      <c r="AA632" s="211">
        <v>0</v>
      </c>
      <c r="AB632" s="211">
        <v>0</v>
      </c>
      <c r="AC632" s="211">
        <v>0</v>
      </c>
      <c r="AD632" s="211">
        <v>0</v>
      </c>
    </row>
    <row r="633" spans="1:30" ht="12" customHeight="1" x14ac:dyDescent="0.25">
      <c r="A633" s="192" t="s">
        <v>36</v>
      </c>
      <c r="B633" s="15" t="s">
        <v>16492</v>
      </c>
      <c r="C633" s="15" t="s">
        <v>16492</v>
      </c>
      <c r="D633" s="5" t="s">
        <v>38</v>
      </c>
      <c r="E633" s="169" t="s">
        <v>271</v>
      </c>
      <c r="F633" s="195" t="s">
        <v>16506</v>
      </c>
      <c r="G633" s="170" t="s">
        <v>16334</v>
      </c>
      <c r="H633" s="6">
        <v>21101</v>
      </c>
      <c r="I633" s="16" t="s">
        <v>46</v>
      </c>
      <c r="J633" s="241" t="s">
        <v>1989</v>
      </c>
      <c r="K633" s="239" t="s">
        <v>177</v>
      </c>
      <c r="L633" s="163" t="s">
        <v>16491</v>
      </c>
      <c r="M633" s="164" t="s">
        <v>43</v>
      </c>
      <c r="N633" s="168" t="s">
        <v>296</v>
      </c>
      <c r="O633" s="163">
        <v>141</v>
      </c>
      <c r="P633" s="162">
        <v>20.367547200000001</v>
      </c>
      <c r="Q633" s="166" t="s">
        <v>45</v>
      </c>
      <c r="R633" s="167">
        <f t="shared" si="15"/>
        <v>2871.8241552</v>
      </c>
      <c r="S633" s="211">
        <v>0</v>
      </c>
      <c r="T633" s="211">
        <v>957.27471839999998</v>
      </c>
      <c r="U633" s="211">
        <v>0</v>
      </c>
      <c r="V633" s="211">
        <v>0</v>
      </c>
      <c r="W633" s="211">
        <v>957.27471839999998</v>
      </c>
      <c r="X633" s="211">
        <v>0</v>
      </c>
      <c r="Y633" s="211">
        <v>0</v>
      </c>
      <c r="Z633" s="211">
        <v>957.27471839999998</v>
      </c>
      <c r="AA633" s="211">
        <v>0</v>
      </c>
      <c r="AB633" s="211">
        <v>0</v>
      </c>
      <c r="AC633" s="211">
        <v>0</v>
      </c>
      <c r="AD633" s="211">
        <v>0</v>
      </c>
    </row>
    <row r="634" spans="1:30" ht="12" customHeight="1" x14ac:dyDescent="0.25">
      <c r="A634" s="192" t="s">
        <v>36</v>
      </c>
      <c r="B634" s="15" t="s">
        <v>16492</v>
      </c>
      <c r="C634" s="15" t="s">
        <v>16492</v>
      </c>
      <c r="D634" s="5" t="s">
        <v>38</v>
      </c>
      <c r="E634" s="22" t="s">
        <v>271</v>
      </c>
      <c r="F634" s="22" t="s">
        <v>16506</v>
      </c>
      <c r="G634" s="22" t="s">
        <v>16334</v>
      </c>
      <c r="H634" s="6">
        <v>21101</v>
      </c>
      <c r="I634" s="16" t="s">
        <v>46</v>
      </c>
      <c r="J634" s="241" t="s">
        <v>1591</v>
      </c>
      <c r="K634" s="239" t="s">
        <v>205</v>
      </c>
      <c r="L634" s="163" t="s">
        <v>16491</v>
      </c>
      <c r="M634" s="164" t="s">
        <v>43</v>
      </c>
      <c r="N634" s="165" t="s">
        <v>877</v>
      </c>
      <c r="O634" s="163">
        <v>81</v>
      </c>
      <c r="P634" s="162">
        <v>106.31412</v>
      </c>
      <c r="Q634" s="166" t="s">
        <v>45</v>
      </c>
      <c r="R634" s="167">
        <f t="shared" si="15"/>
        <v>8611.4437199999993</v>
      </c>
      <c r="S634" s="211">
        <v>0</v>
      </c>
      <c r="T634" s="211">
        <v>2870.4812400000001</v>
      </c>
      <c r="U634" s="211">
        <v>0</v>
      </c>
      <c r="V634" s="211">
        <v>0</v>
      </c>
      <c r="W634" s="211">
        <v>2870.4812400000001</v>
      </c>
      <c r="X634" s="211">
        <v>0</v>
      </c>
      <c r="Y634" s="211">
        <v>0</v>
      </c>
      <c r="Z634" s="211">
        <v>2870.4812400000001</v>
      </c>
      <c r="AA634" s="211">
        <v>0</v>
      </c>
      <c r="AB634" s="211">
        <v>0</v>
      </c>
      <c r="AC634" s="211">
        <v>0</v>
      </c>
      <c r="AD634" s="211">
        <v>0</v>
      </c>
    </row>
    <row r="635" spans="1:30" ht="12" customHeight="1" x14ac:dyDescent="0.25">
      <c r="A635" s="192" t="s">
        <v>36</v>
      </c>
      <c r="B635" s="15" t="s">
        <v>16492</v>
      </c>
      <c r="C635" s="15" t="s">
        <v>16492</v>
      </c>
      <c r="D635" s="5" t="s">
        <v>38</v>
      </c>
      <c r="E635" s="169" t="s">
        <v>271</v>
      </c>
      <c r="F635" s="195" t="s">
        <v>16506</v>
      </c>
      <c r="G635" s="170" t="s">
        <v>16334</v>
      </c>
      <c r="H635" s="6">
        <v>21101</v>
      </c>
      <c r="I635" s="16" t="s">
        <v>46</v>
      </c>
      <c r="J635" s="241" t="s">
        <v>1312</v>
      </c>
      <c r="K635" s="239" t="s">
        <v>2293</v>
      </c>
      <c r="L635" s="163" t="s">
        <v>16491</v>
      </c>
      <c r="M635" s="164" t="s">
        <v>43</v>
      </c>
      <c r="N635" s="168" t="s">
        <v>296</v>
      </c>
      <c r="O635" s="163">
        <v>3</v>
      </c>
      <c r="P635" s="162">
        <v>3</v>
      </c>
      <c r="Q635" s="166" t="s">
        <v>45</v>
      </c>
      <c r="R635" s="167">
        <f t="shared" si="15"/>
        <v>9</v>
      </c>
      <c r="S635" s="211">
        <v>0</v>
      </c>
      <c r="T635" s="211">
        <v>3</v>
      </c>
      <c r="U635" s="211">
        <v>0</v>
      </c>
      <c r="V635" s="211">
        <v>0</v>
      </c>
      <c r="W635" s="211">
        <v>3</v>
      </c>
      <c r="X635" s="211">
        <v>0</v>
      </c>
      <c r="Y635" s="211">
        <v>0</v>
      </c>
      <c r="Z635" s="211">
        <v>3</v>
      </c>
      <c r="AA635" s="211">
        <v>0</v>
      </c>
      <c r="AB635" s="211">
        <v>0</v>
      </c>
      <c r="AC635" s="211">
        <v>0</v>
      </c>
      <c r="AD635" s="211">
        <v>0</v>
      </c>
    </row>
    <row r="636" spans="1:30" ht="12" customHeight="1" x14ac:dyDescent="0.25">
      <c r="A636" s="187" t="s">
        <v>36</v>
      </c>
      <c r="B636" s="171" t="s">
        <v>16509</v>
      </c>
      <c r="C636" s="171" t="s">
        <v>16509</v>
      </c>
      <c r="D636" s="172" t="s">
        <v>38</v>
      </c>
      <c r="E636" s="171" t="s">
        <v>39</v>
      </c>
      <c r="F636" s="172" t="s">
        <v>38</v>
      </c>
      <c r="G636" s="171" t="s">
        <v>40</v>
      </c>
      <c r="H636" s="173">
        <v>21101</v>
      </c>
      <c r="I636" s="244" t="s">
        <v>16510</v>
      </c>
      <c r="J636" s="176" t="s">
        <v>1367</v>
      </c>
      <c r="K636" s="245" t="s">
        <v>16511</v>
      </c>
      <c r="L636" s="186"/>
      <c r="M636" s="175"/>
      <c r="N636" s="181" t="s">
        <v>44</v>
      </c>
      <c r="O636" s="197">
        <v>4</v>
      </c>
      <c r="P636" s="213">
        <v>41</v>
      </c>
      <c r="Q636" s="179" t="s">
        <v>47</v>
      </c>
      <c r="R636" s="213">
        <f t="shared" ref="R636:R699" si="16">SUM(S636:AD636)</f>
        <v>164</v>
      </c>
      <c r="S636" s="213">
        <v>0</v>
      </c>
      <c r="T636" s="213">
        <v>82</v>
      </c>
      <c r="U636" s="213">
        <v>0</v>
      </c>
      <c r="V636" s="213">
        <v>0</v>
      </c>
      <c r="W636" s="213">
        <v>0</v>
      </c>
      <c r="X636" s="213">
        <v>0</v>
      </c>
      <c r="Y636" s="213">
        <v>0</v>
      </c>
      <c r="Z636" s="213">
        <v>82</v>
      </c>
      <c r="AA636" s="213">
        <v>0</v>
      </c>
      <c r="AB636" s="213">
        <v>0</v>
      </c>
      <c r="AC636" s="213">
        <v>0</v>
      </c>
      <c r="AD636" s="213">
        <v>0</v>
      </c>
    </row>
    <row r="637" spans="1:30" ht="12" customHeight="1" x14ac:dyDescent="0.25">
      <c r="A637" s="187" t="s">
        <v>36</v>
      </c>
      <c r="B637" s="171" t="s">
        <v>16509</v>
      </c>
      <c r="C637" s="171" t="s">
        <v>16509</v>
      </c>
      <c r="D637" s="172" t="s">
        <v>38</v>
      </c>
      <c r="E637" s="171" t="s">
        <v>39</v>
      </c>
      <c r="F637" s="172" t="s">
        <v>38</v>
      </c>
      <c r="G637" s="171" t="s">
        <v>40</v>
      </c>
      <c r="H637" s="173">
        <v>21101</v>
      </c>
      <c r="I637" s="244" t="s">
        <v>16510</v>
      </c>
      <c r="J637" s="176" t="s">
        <v>924</v>
      </c>
      <c r="K637" s="245" t="s">
        <v>16261</v>
      </c>
      <c r="L637" s="186"/>
      <c r="M637" s="174"/>
      <c r="N637" s="181" t="s">
        <v>44</v>
      </c>
      <c r="O637" s="198">
        <v>8</v>
      </c>
      <c r="P637" s="213">
        <v>22.25</v>
      </c>
      <c r="Q637" s="179" t="s">
        <v>47</v>
      </c>
      <c r="R637" s="213">
        <f t="shared" si="16"/>
        <v>178</v>
      </c>
      <c r="S637" s="213">
        <v>0</v>
      </c>
      <c r="T637" s="213">
        <v>89</v>
      </c>
      <c r="U637" s="213">
        <v>0</v>
      </c>
      <c r="V637" s="213">
        <v>0</v>
      </c>
      <c r="W637" s="213">
        <v>0</v>
      </c>
      <c r="X637" s="213">
        <v>0</v>
      </c>
      <c r="Y637" s="213">
        <v>0</v>
      </c>
      <c r="Z637" s="213">
        <v>89</v>
      </c>
      <c r="AA637" s="213">
        <v>0</v>
      </c>
      <c r="AB637" s="213">
        <v>0</v>
      </c>
      <c r="AC637" s="213">
        <v>0</v>
      </c>
      <c r="AD637" s="213">
        <v>0</v>
      </c>
    </row>
    <row r="638" spans="1:30" ht="12" customHeight="1" x14ac:dyDescent="0.25">
      <c r="A638" s="187" t="s">
        <v>36</v>
      </c>
      <c r="B638" s="171" t="s">
        <v>16509</v>
      </c>
      <c r="C638" s="171" t="s">
        <v>16509</v>
      </c>
      <c r="D638" s="172" t="s">
        <v>38</v>
      </c>
      <c r="E638" s="171" t="s">
        <v>39</v>
      </c>
      <c r="F638" s="172" t="s">
        <v>38</v>
      </c>
      <c r="G638" s="171" t="s">
        <v>40</v>
      </c>
      <c r="H638" s="173">
        <v>21101</v>
      </c>
      <c r="I638" s="244" t="s">
        <v>16510</v>
      </c>
      <c r="J638" s="176" t="s">
        <v>2444</v>
      </c>
      <c r="K638" s="245" t="s">
        <v>16512</v>
      </c>
      <c r="L638" s="186"/>
      <c r="M638" s="174"/>
      <c r="N638" s="181" t="s">
        <v>539</v>
      </c>
      <c r="O638" s="198">
        <v>7</v>
      </c>
      <c r="P638" s="214">
        <v>44.85</v>
      </c>
      <c r="Q638" s="179" t="s">
        <v>47</v>
      </c>
      <c r="R638" s="213">
        <f t="shared" si="16"/>
        <v>314</v>
      </c>
      <c r="S638" s="213">
        <v>0</v>
      </c>
      <c r="T638" s="213">
        <v>0</v>
      </c>
      <c r="U638" s="213">
        <v>0</v>
      </c>
      <c r="V638" s="213">
        <v>0</v>
      </c>
      <c r="W638" s="213">
        <v>314</v>
      </c>
      <c r="X638" s="213">
        <v>0</v>
      </c>
      <c r="Y638" s="213">
        <v>0</v>
      </c>
      <c r="Z638" s="213">
        <v>0</v>
      </c>
      <c r="AA638" s="213">
        <v>0</v>
      </c>
      <c r="AB638" s="213">
        <v>0</v>
      </c>
      <c r="AC638" s="213">
        <v>0</v>
      </c>
      <c r="AD638" s="213">
        <v>0</v>
      </c>
    </row>
    <row r="639" spans="1:30" ht="12" customHeight="1" x14ac:dyDescent="0.25">
      <c r="A639" s="187" t="s">
        <v>36</v>
      </c>
      <c r="B639" s="171" t="s">
        <v>16509</v>
      </c>
      <c r="C639" s="171" t="s">
        <v>16509</v>
      </c>
      <c r="D639" s="172" t="s">
        <v>38</v>
      </c>
      <c r="E639" s="171" t="s">
        <v>39</v>
      </c>
      <c r="F639" s="172" t="s">
        <v>38</v>
      </c>
      <c r="G639" s="171" t="s">
        <v>40</v>
      </c>
      <c r="H639" s="173">
        <v>21101</v>
      </c>
      <c r="I639" s="244" t="s">
        <v>16510</v>
      </c>
      <c r="J639" s="176" t="s">
        <v>2444</v>
      </c>
      <c r="K639" s="245" t="s">
        <v>16513</v>
      </c>
      <c r="L639" s="186"/>
      <c r="M639" s="174"/>
      <c r="N639" s="181" t="s">
        <v>539</v>
      </c>
      <c r="O639" s="198">
        <v>1</v>
      </c>
      <c r="P639" s="213">
        <v>47.5</v>
      </c>
      <c r="Q639" s="179" t="s">
        <v>47</v>
      </c>
      <c r="R639" s="213">
        <f t="shared" si="16"/>
        <v>47.5</v>
      </c>
      <c r="S639" s="213">
        <v>0</v>
      </c>
      <c r="T639" s="213">
        <v>0</v>
      </c>
      <c r="U639" s="213">
        <v>0</v>
      </c>
      <c r="V639" s="213">
        <v>0</v>
      </c>
      <c r="W639" s="213">
        <v>47.5</v>
      </c>
      <c r="X639" s="213">
        <v>0</v>
      </c>
      <c r="Y639" s="213">
        <v>0</v>
      </c>
      <c r="Z639" s="213">
        <v>0</v>
      </c>
      <c r="AA639" s="213">
        <v>0</v>
      </c>
      <c r="AB639" s="213">
        <v>0</v>
      </c>
      <c r="AC639" s="213">
        <v>0</v>
      </c>
      <c r="AD639" s="213">
        <v>0</v>
      </c>
    </row>
    <row r="640" spans="1:30" ht="12" customHeight="1" x14ac:dyDescent="0.25">
      <c r="A640" s="187" t="s">
        <v>36</v>
      </c>
      <c r="B640" s="171" t="s">
        <v>16509</v>
      </c>
      <c r="C640" s="171" t="s">
        <v>16509</v>
      </c>
      <c r="D640" s="172" t="s">
        <v>38</v>
      </c>
      <c r="E640" s="171" t="s">
        <v>39</v>
      </c>
      <c r="F640" s="172" t="s">
        <v>38</v>
      </c>
      <c r="G640" s="171" t="s">
        <v>40</v>
      </c>
      <c r="H640" s="173">
        <v>21101</v>
      </c>
      <c r="I640" s="244" t="s">
        <v>16510</v>
      </c>
      <c r="J640" s="176" t="s">
        <v>2516</v>
      </c>
      <c r="K640" s="245" t="s">
        <v>48</v>
      </c>
      <c r="L640" s="186"/>
      <c r="M640" s="199"/>
      <c r="N640" s="181" t="s">
        <v>16255</v>
      </c>
      <c r="O640" s="200">
        <v>36</v>
      </c>
      <c r="P640" s="213">
        <v>61.75</v>
      </c>
      <c r="Q640" s="179" t="s">
        <v>47</v>
      </c>
      <c r="R640" s="213">
        <f t="shared" si="16"/>
        <v>2223</v>
      </c>
      <c r="S640" s="213">
        <v>0</v>
      </c>
      <c r="T640" s="213">
        <v>741</v>
      </c>
      <c r="U640" s="213">
        <v>0</v>
      </c>
      <c r="V640" s="213">
        <v>0</v>
      </c>
      <c r="W640" s="213">
        <v>741</v>
      </c>
      <c r="X640" s="213">
        <v>0</v>
      </c>
      <c r="Y640" s="213">
        <v>0</v>
      </c>
      <c r="Z640" s="213">
        <v>741</v>
      </c>
      <c r="AA640" s="213">
        <v>0</v>
      </c>
      <c r="AB640" s="213">
        <v>0</v>
      </c>
      <c r="AC640" s="213">
        <v>0</v>
      </c>
      <c r="AD640" s="213">
        <v>0</v>
      </c>
    </row>
    <row r="641" spans="1:30" ht="12" customHeight="1" x14ac:dyDescent="0.25">
      <c r="A641" s="187" t="s">
        <v>36</v>
      </c>
      <c r="B641" s="171" t="s">
        <v>16509</v>
      </c>
      <c r="C641" s="171" t="s">
        <v>16509</v>
      </c>
      <c r="D641" s="172" t="s">
        <v>38</v>
      </c>
      <c r="E641" s="171" t="s">
        <v>39</v>
      </c>
      <c r="F641" s="172" t="s">
        <v>38</v>
      </c>
      <c r="G641" s="171" t="s">
        <v>40</v>
      </c>
      <c r="H641" s="173">
        <v>21101</v>
      </c>
      <c r="I641" s="244" t="s">
        <v>16510</v>
      </c>
      <c r="J641" s="176" t="s">
        <v>556</v>
      </c>
      <c r="K641" s="245" t="s">
        <v>49</v>
      </c>
      <c r="L641" s="186"/>
      <c r="M641" s="175"/>
      <c r="N641" s="181" t="s">
        <v>16255</v>
      </c>
      <c r="O641" s="197">
        <v>24</v>
      </c>
      <c r="P641" s="213">
        <v>133.16667000000001</v>
      </c>
      <c r="Q641" s="179" t="s">
        <v>47</v>
      </c>
      <c r="R641" s="213">
        <f t="shared" si="16"/>
        <v>3196</v>
      </c>
      <c r="S641" s="213">
        <v>0</v>
      </c>
      <c r="T641" s="213">
        <v>1598</v>
      </c>
      <c r="U641" s="213">
        <v>0</v>
      </c>
      <c r="V641" s="213">
        <v>0</v>
      </c>
      <c r="W641" s="213">
        <v>0</v>
      </c>
      <c r="X641" s="213">
        <v>0</v>
      </c>
      <c r="Y641" s="213">
        <v>0</v>
      </c>
      <c r="Z641" s="213">
        <v>1598</v>
      </c>
      <c r="AA641" s="213">
        <v>0</v>
      </c>
      <c r="AB641" s="213">
        <v>0</v>
      </c>
      <c r="AC641" s="213">
        <v>0</v>
      </c>
      <c r="AD641" s="213">
        <v>0</v>
      </c>
    </row>
    <row r="642" spans="1:30" ht="12" customHeight="1" x14ac:dyDescent="0.25">
      <c r="A642" s="187" t="s">
        <v>36</v>
      </c>
      <c r="B642" s="171" t="s">
        <v>16509</v>
      </c>
      <c r="C642" s="171" t="s">
        <v>16509</v>
      </c>
      <c r="D642" s="172" t="s">
        <v>38</v>
      </c>
      <c r="E642" s="171" t="s">
        <v>39</v>
      </c>
      <c r="F642" s="172" t="s">
        <v>38</v>
      </c>
      <c r="G642" s="171" t="s">
        <v>40</v>
      </c>
      <c r="H642" s="173">
        <v>21101</v>
      </c>
      <c r="I642" s="244" t="s">
        <v>16510</v>
      </c>
      <c r="J642" s="176" t="s">
        <v>2190</v>
      </c>
      <c r="K642" s="245" t="s">
        <v>16514</v>
      </c>
      <c r="L642" s="186"/>
      <c r="M642" s="174"/>
      <c r="N642" s="181" t="s">
        <v>877</v>
      </c>
      <c r="O642" s="198">
        <v>5</v>
      </c>
      <c r="P642" s="213">
        <v>137.5</v>
      </c>
      <c r="Q642" s="179" t="s">
        <v>47</v>
      </c>
      <c r="R642" s="213">
        <f t="shared" si="16"/>
        <v>687.5</v>
      </c>
      <c r="S642" s="213">
        <v>0</v>
      </c>
      <c r="T642" s="213">
        <v>275</v>
      </c>
      <c r="U642" s="213">
        <v>0</v>
      </c>
      <c r="V642" s="213">
        <v>0</v>
      </c>
      <c r="W642" s="213">
        <v>412.5</v>
      </c>
      <c r="X642" s="213">
        <v>0</v>
      </c>
      <c r="Y642" s="213">
        <v>0</v>
      </c>
      <c r="Z642" s="213">
        <v>0</v>
      </c>
      <c r="AA642" s="213">
        <v>0</v>
      </c>
      <c r="AB642" s="213">
        <v>0</v>
      </c>
      <c r="AC642" s="213">
        <v>0</v>
      </c>
      <c r="AD642" s="213">
        <v>0</v>
      </c>
    </row>
    <row r="643" spans="1:30" ht="12" customHeight="1" x14ac:dyDescent="0.25">
      <c r="A643" s="187" t="s">
        <v>36</v>
      </c>
      <c r="B643" s="171" t="s">
        <v>16509</v>
      </c>
      <c r="C643" s="171" t="s">
        <v>16509</v>
      </c>
      <c r="D643" s="172" t="s">
        <v>38</v>
      </c>
      <c r="E643" s="171" t="s">
        <v>39</v>
      </c>
      <c r="F643" s="172" t="s">
        <v>38</v>
      </c>
      <c r="G643" s="171" t="s">
        <v>40</v>
      </c>
      <c r="H643" s="173">
        <v>21101</v>
      </c>
      <c r="I643" s="244" t="s">
        <v>16510</v>
      </c>
      <c r="J643" s="176" t="s">
        <v>712</v>
      </c>
      <c r="K643" s="245" t="s">
        <v>53</v>
      </c>
      <c r="L643" s="186"/>
      <c r="M643" s="174"/>
      <c r="N643" s="181" t="s">
        <v>539</v>
      </c>
      <c r="O643" s="198">
        <v>4</v>
      </c>
      <c r="P643" s="213">
        <v>13.5</v>
      </c>
      <c r="Q643" s="179" t="s">
        <v>47</v>
      </c>
      <c r="R643" s="213">
        <f t="shared" si="16"/>
        <v>54</v>
      </c>
      <c r="S643" s="213">
        <v>0</v>
      </c>
      <c r="T643" s="213">
        <v>27</v>
      </c>
      <c r="U643" s="213">
        <v>0</v>
      </c>
      <c r="V643" s="213">
        <v>0</v>
      </c>
      <c r="W643" s="213">
        <v>0</v>
      </c>
      <c r="X643" s="213">
        <v>0</v>
      </c>
      <c r="Y643" s="213">
        <v>0</v>
      </c>
      <c r="Z643" s="213">
        <v>27</v>
      </c>
      <c r="AA643" s="213">
        <v>0</v>
      </c>
      <c r="AB643" s="213">
        <v>0</v>
      </c>
      <c r="AC643" s="213">
        <v>0</v>
      </c>
      <c r="AD643" s="213">
        <v>0</v>
      </c>
    </row>
    <row r="644" spans="1:30" ht="12" customHeight="1" x14ac:dyDescent="0.25">
      <c r="A644" s="187" t="s">
        <v>36</v>
      </c>
      <c r="B644" s="171" t="s">
        <v>16509</v>
      </c>
      <c r="C644" s="171" t="s">
        <v>16509</v>
      </c>
      <c r="D644" s="172" t="s">
        <v>38</v>
      </c>
      <c r="E644" s="171" t="s">
        <v>39</v>
      </c>
      <c r="F644" s="172" t="s">
        <v>38</v>
      </c>
      <c r="G644" s="171" t="s">
        <v>40</v>
      </c>
      <c r="H644" s="173">
        <v>21101</v>
      </c>
      <c r="I644" s="244" t="s">
        <v>16510</v>
      </c>
      <c r="J644" s="176" t="s">
        <v>751</v>
      </c>
      <c r="K644" s="245" t="s">
        <v>16515</v>
      </c>
      <c r="L644" s="186"/>
      <c r="M644" s="175"/>
      <c r="N644" s="181" t="s">
        <v>16255</v>
      </c>
      <c r="O644" s="197">
        <v>10</v>
      </c>
      <c r="P644" s="213">
        <v>22.2</v>
      </c>
      <c r="Q644" s="179" t="s">
        <v>47</v>
      </c>
      <c r="R644" s="213">
        <f t="shared" si="16"/>
        <v>222</v>
      </c>
      <c r="S644" s="213">
        <v>0</v>
      </c>
      <c r="T644" s="213">
        <v>0</v>
      </c>
      <c r="U644" s="213">
        <v>0</v>
      </c>
      <c r="V644" s="213">
        <v>0</v>
      </c>
      <c r="W644" s="213">
        <v>222</v>
      </c>
      <c r="X644" s="213">
        <v>0</v>
      </c>
      <c r="Y644" s="213">
        <v>0</v>
      </c>
      <c r="Z644" s="213">
        <v>0</v>
      </c>
      <c r="AA644" s="213">
        <v>0</v>
      </c>
      <c r="AB644" s="213">
        <v>0</v>
      </c>
      <c r="AC644" s="213">
        <v>0</v>
      </c>
      <c r="AD644" s="213">
        <v>0</v>
      </c>
    </row>
    <row r="645" spans="1:30" ht="12" customHeight="1" x14ac:dyDescent="0.25">
      <c r="A645" s="187" t="s">
        <v>36</v>
      </c>
      <c r="B645" s="171" t="s">
        <v>16509</v>
      </c>
      <c r="C645" s="171" t="s">
        <v>16509</v>
      </c>
      <c r="D645" s="172" t="s">
        <v>38</v>
      </c>
      <c r="E645" s="171" t="s">
        <v>39</v>
      </c>
      <c r="F645" s="172" t="s">
        <v>38</v>
      </c>
      <c r="G645" s="171" t="s">
        <v>40</v>
      </c>
      <c r="H645" s="173">
        <v>21101</v>
      </c>
      <c r="I645" s="244" t="s">
        <v>16510</v>
      </c>
      <c r="J645" s="176" t="s">
        <v>841</v>
      </c>
      <c r="K645" s="245" t="s">
        <v>16273</v>
      </c>
      <c r="L645" s="186"/>
      <c r="M645" s="174"/>
      <c r="N645" s="181" t="s">
        <v>539</v>
      </c>
      <c r="O645" s="198">
        <v>30</v>
      </c>
      <c r="P645" s="213">
        <v>7.5</v>
      </c>
      <c r="Q645" s="179" t="s">
        <v>47</v>
      </c>
      <c r="R645" s="213">
        <f t="shared" si="16"/>
        <v>225</v>
      </c>
      <c r="S645" s="213">
        <v>0</v>
      </c>
      <c r="T645" s="213">
        <v>75</v>
      </c>
      <c r="U645" s="213">
        <v>0</v>
      </c>
      <c r="V645" s="213">
        <v>0</v>
      </c>
      <c r="W645" s="213">
        <v>75</v>
      </c>
      <c r="X645" s="213">
        <v>0</v>
      </c>
      <c r="Y645" s="213">
        <v>0</v>
      </c>
      <c r="Z645" s="213">
        <v>75</v>
      </c>
      <c r="AA645" s="213">
        <v>0</v>
      </c>
      <c r="AB645" s="213">
        <v>0</v>
      </c>
      <c r="AC645" s="213">
        <v>0</v>
      </c>
      <c r="AD645" s="213">
        <v>0</v>
      </c>
    </row>
    <row r="646" spans="1:30" ht="12" customHeight="1" x14ac:dyDescent="0.25">
      <c r="A646" s="187" t="s">
        <v>36</v>
      </c>
      <c r="B646" s="171" t="s">
        <v>16509</v>
      </c>
      <c r="C646" s="171" t="s">
        <v>16509</v>
      </c>
      <c r="D646" s="172" t="s">
        <v>38</v>
      </c>
      <c r="E646" s="171" t="s">
        <v>39</v>
      </c>
      <c r="F646" s="172" t="s">
        <v>38</v>
      </c>
      <c r="G646" s="171" t="s">
        <v>40</v>
      </c>
      <c r="H646" s="173">
        <v>21101</v>
      </c>
      <c r="I646" s="244" t="s">
        <v>16510</v>
      </c>
      <c r="J646" s="176" t="s">
        <v>847</v>
      </c>
      <c r="K646" s="245" t="s">
        <v>848</v>
      </c>
      <c r="L646" s="186"/>
      <c r="M646" s="175"/>
      <c r="N646" s="181" t="s">
        <v>539</v>
      </c>
      <c r="O646" s="197">
        <v>4</v>
      </c>
      <c r="P646" s="213">
        <v>19.5</v>
      </c>
      <c r="Q646" s="179" t="s">
        <v>47</v>
      </c>
      <c r="R646" s="213">
        <f t="shared" si="16"/>
        <v>78</v>
      </c>
      <c r="S646" s="213">
        <v>0</v>
      </c>
      <c r="T646" s="213">
        <v>0</v>
      </c>
      <c r="U646" s="213">
        <v>0</v>
      </c>
      <c r="V646" s="213">
        <v>0</v>
      </c>
      <c r="W646" s="213">
        <v>39</v>
      </c>
      <c r="X646" s="213">
        <v>0</v>
      </c>
      <c r="Y646" s="213">
        <v>0</v>
      </c>
      <c r="Z646" s="213">
        <v>39</v>
      </c>
      <c r="AA646" s="213">
        <v>0</v>
      </c>
      <c r="AB646" s="213">
        <v>0</v>
      </c>
      <c r="AC646" s="213">
        <v>0</v>
      </c>
      <c r="AD646" s="213">
        <v>0</v>
      </c>
    </row>
    <row r="647" spans="1:30" ht="12" customHeight="1" x14ac:dyDescent="0.25">
      <c r="A647" s="187" t="s">
        <v>36</v>
      </c>
      <c r="B647" s="171" t="s">
        <v>16509</v>
      </c>
      <c r="C647" s="171" t="s">
        <v>16509</v>
      </c>
      <c r="D647" s="172" t="s">
        <v>38</v>
      </c>
      <c r="E647" s="171" t="s">
        <v>39</v>
      </c>
      <c r="F647" s="172" t="s">
        <v>38</v>
      </c>
      <c r="G647" s="171" t="s">
        <v>40</v>
      </c>
      <c r="H647" s="173">
        <v>21101</v>
      </c>
      <c r="I647" s="244" t="s">
        <v>16510</v>
      </c>
      <c r="J647" s="176" t="s">
        <v>872</v>
      </c>
      <c r="K647" s="245" t="s">
        <v>57</v>
      </c>
      <c r="L647" s="186"/>
      <c r="M647" s="175"/>
      <c r="N647" s="181" t="s">
        <v>16255</v>
      </c>
      <c r="O647" s="197">
        <v>9</v>
      </c>
      <c r="P647" s="213">
        <v>20.666599999999999</v>
      </c>
      <c r="Q647" s="179" t="s">
        <v>47</v>
      </c>
      <c r="R647" s="213">
        <f t="shared" si="16"/>
        <v>186</v>
      </c>
      <c r="S647" s="213">
        <v>0</v>
      </c>
      <c r="T647" s="213">
        <v>62</v>
      </c>
      <c r="U647" s="213">
        <v>0</v>
      </c>
      <c r="V647" s="213">
        <v>0</v>
      </c>
      <c r="W647" s="213">
        <v>124</v>
      </c>
      <c r="X647" s="213">
        <v>0</v>
      </c>
      <c r="Y647" s="213">
        <v>0</v>
      </c>
      <c r="Z647" s="213">
        <v>0</v>
      </c>
      <c r="AA647" s="213">
        <v>0</v>
      </c>
      <c r="AB647" s="213">
        <v>0</v>
      </c>
      <c r="AC647" s="213">
        <v>0</v>
      </c>
      <c r="AD647" s="213">
        <v>0</v>
      </c>
    </row>
    <row r="648" spans="1:30" ht="12" customHeight="1" x14ac:dyDescent="0.25">
      <c r="A648" s="187" t="s">
        <v>36</v>
      </c>
      <c r="B648" s="171" t="s">
        <v>16509</v>
      </c>
      <c r="C648" s="171" t="s">
        <v>16509</v>
      </c>
      <c r="D648" s="172" t="s">
        <v>38</v>
      </c>
      <c r="E648" s="171" t="s">
        <v>39</v>
      </c>
      <c r="F648" s="172" t="s">
        <v>38</v>
      </c>
      <c r="G648" s="171" t="s">
        <v>40</v>
      </c>
      <c r="H648" s="173">
        <v>21101</v>
      </c>
      <c r="I648" s="244" t="s">
        <v>16510</v>
      </c>
      <c r="J648" s="176" t="s">
        <v>1954</v>
      </c>
      <c r="K648" s="245" t="s">
        <v>58</v>
      </c>
      <c r="L648" s="186"/>
      <c r="M648" s="175"/>
      <c r="N648" s="181" t="s">
        <v>877</v>
      </c>
      <c r="O648" s="197">
        <v>30</v>
      </c>
      <c r="P648" s="213">
        <v>16.100000000000001</v>
      </c>
      <c r="Q648" s="179" t="s">
        <v>47</v>
      </c>
      <c r="R648" s="213">
        <f t="shared" si="16"/>
        <v>483</v>
      </c>
      <c r="S648" s="213">
        <v>0</v>
      </c>
      <c r="T648" s="213">
        <v>161</v>
      </c>
      <c r="U648" s="213">
        <v>0</v>
      </c>
      <c r="V648" s="213">
        <v>0</v>
      </c>
      <c r="W648" s="213">
        <v>161</v>
      </c>
      <c r="X648" s="213">
        <v>0</v>
      </c>
      <c r="Y648" s="213">
        <v>0</v>
      </c>
      <c r="Z648" s="213">
        <v>161</v>
      </c>
      <c r="AA648" s="213">
        <v>0</v>
      </c>
      <c r="AB648" s="213">
        <v>0</v>
      </c>
      <c r="AC648" s="213">
        <v>0</v>
      </c>
      <c r="AD648" s="213">
        <v>0</v>
      </c>
    </row>
    <row r="649" spans="1:30" ht="12" customHeight="1" x14ac:dyDescent="0.25">
      <c r="A649" s="187" t="s">
        <v>36</v>
      </c>
      <c r="B649" s="171" t="s">
        <v>16509</v>
      </c>
      <c r="C649" s="171" t="s">
        <v>16509</v>
      </c>
      <c r="D649" s="172" t="s">
        <v>38</v>
      </c>
      <c r="E649" s="171" t="s">
        <v>39</v>
      </c>
      <c r="F649" s="172" t="s">
        <v>38</v>
      </c>
      <c r="G649" s="171" t="s">
        <v>40</v>
      </c>
      <c r="H649" s="173">
        <v>21101</v>
      </c>
      <c r="I649" s="244" t="s">
        <v>16510</v>
      </c>
      <c r="J649" s="176" t="s">
        <v>1036</v>
      </c>
      <c r="K649" s="245" t="s">
        <v>1037</v>
      </c>
      <c r="L649" s="186"/>
      <c r="M649" s="175"/>
      <c r="N649" s="181" t="s">
        <v>16255</v>
      </c>
      <c r="O649" s="197">
        <v>4</v>
      </c>
      <c r="P649" s="213">
        <v>13.25</v>
      </c>
      <c r="Q649" s="179" t="s">
        <v>47</v>
      </c>
      <c r="R649" s="213">
        <f t="shared" si="16"/>
        <v>53</v>
      </c>
      <c r="S649" s="213">
        <v>0</v>
      </c>
      <c r="T649" s="213">
        <v>26.5</v>
      </c>
      <c r="U649" s="213">
        <v>0</v>
      </c>
      <c r="V649" s="213">
        <v>0</v>
      </c>
      <c r="W649" s="213">
        <v>0</v>
      </c>
      <c r="X649" s="213">
        <v>0</v>
      </c>
      <c r="Y649" s="213">
        <v>0</v>
      </c>
      <c r="Z649" s="213">
        <v>26.5</v>
      </c>
      <c r="AA649" s="213">
        <v>0</v>
      </c>
      <c r="AB649" s="213">
        <v>0</v>
      </c>
      <c r="AC649" s="213">
        <v>0</v>
      </c>
      <c r="AD649" s="213">
        <v>0</v>
      </c>
    </row>
    <row r="650" spans="1:30" ht="12" customHeight="1" x14ac:dyDescent="0.25">
      <c r="A650" s="187" t="s">
        <v>36</v>
      </c>
      <c r="B650" s="171" t="s">
        <v>16509</v>
      </c>
      <c r="C650" s="171" t="s">
        <v>16509</v>
      </c>
      <c r="D650" s="172" t="s">
        <v>38</v>
      </c>
      <c r="E650" s="171" t="s">
        <v>39</v>
      </c>
      <c r="F650" s="172" t="s">
        <v>38</v>
      </c>
      <c r="G650" s="171" t="s">
        <v>40</v>
      </c>
      <c r="H650" s="173">
        <v>21101</v>
      </c>
      <c r="I650" s="244" t="s">
        <v>16510</v>
      </c>
      <c r="J650" s="176" t="s">
        <v>1038</v>
      </c>
      <c r="K650" s="245" t="s">
        <v>195</v>
      </c>
      <c r="L650" s="186"/>
      <c r="M650" s="199"/>
      <c r="N650" s="181" t="s">
        <v>16255</v>
      </c>
      <c r="O650" s="201">
        <v>4</v>
      </c>
      <c r="P650" s="213">
        <v>155</v>
      </c>
      <c r="Q650" s="179" t="s">
        <v>47</v>
      </c>
      <c r="R650" s="213">
        <f t="shared" si="16"/>
        <v>620</v>
      </c>
      <c r="S650" s="213">
        <v>0</v>
      </c>
      <c r="T650" s="213">
        <v>310</v>
      </c>
      <c r="U650" s="213">
        <v>0</v>
      </c>
      <c r="V650" s="213">
        <v>0</v>
      </c>
      <c r="W650" s="213">
        <v>0</v>
      </c>
      <c r="X650" s="213">
        <v>0</v>
      </c>
      <c r="Y650" s="213">
        <v>0</v>
      </c>
      <c r="Z650" s="213">
        <v>310</v>
      </c>
      <c r="AA650" s="213">
        <v>0</v>
      </c>
      <c r="AB650" s="213">
        <v>0</v>
      </c>
      <c r="AC650" s="213">
        <v>0</v>
      </c>
      <c r="AD650" s="213">
        <v>0</v>
      </c>
    </row>
    <row r="651" spans="1:30" ht="12" customHeight="1" x14ac:dyDescent="0.25">
      <c r="A651" s="187" t="s">
        <v>36</v>
      </c>
      <c r="B651" s="171" t="s">
        <v>16509</v>
      </c>
      <c r="C651" s="171" t="s">
        <v>16509</v>
      </c>
      <c r="D651" s="172" t="s">
        <v>38</v>
      </c>
      <c r="E651" s="171" t="s">
        <v>39</v>
      </c>
      <c r="F651" s="172" t="s">
        <v>38</v>
      </c>
      <c r="G651" s="171" t="s">
        <v>40</v>
      </c>
      <c r="H651" s="173">
        <v>21101</v>
      </c>
      <c r="I651" s="244" t="s">
        <v>16510</v>
      </c>
      <c r="J651" s="176" t="s">
        <v>2695</v>
      </c>
      <c r="K651" s="245" t="s">
        <v>16516</v>
      </c>
      <c r="L651" s="186"/>
      <c r="M651" s="199"/>
      <c r="N651" s="181" t="s">
        <v>877</v>
      </c>
      <c r="O651" s="201">
        <v>1</v>
      </c>
      <c r="P651" s="213">
        <v>349</v>
      </c>
      <c r="Q651" s="179" t="s">
        <v>47</v>
      </c>
      <c r="R651" s="213">
        <f t="shared" si="16"/>
        <v>349</v>
      </c>
      <c r="S651" s="213">
        <v>0</v>
      </c>
      <c r="T651" s="213">
        <v>0</v>
      </c>
      <c r="U651" s="213">
        <v>0</v>
      </c>
      <c r="V651" s="213">
        <v>0</v>
      </c>
      <c r="W651" s="213">
        <v>349</v>
      </c>
      <c r="X651" s="213">
        <v>0</v>
      </c>
      <c r="Y651" s="213">
        <v>0</v>
      </c>
      <c r="Z651" s="213">
        <v>0</v>
      </c>
      <c r="AA651" s="213">
        <v>0</v>
      </c>
      <c r="AB651" s="213">
        <v>0</v>
      </c>
      <c r="AC651" s="213">
        <v>0</v>
      </c>
      <c r="AD651" s="213">
        <v>0</v>
      </c>
    </row>
    <row r="652" spans="1:30" ht="12" customHeight="1" x14ac:dyDescent="0.25">
      <c r="A652" s="187" t="s">
        <v>36</v>
      </c>
      <c r="B652" s="171" t="s">
        <v>16509</v>
      </c>
      <c r="C652" s="171" t="s">
        <v>16509</v>
      </c>
      <c r="D652" s="172" t="s">
        <v>38</v>
      </c>
      <c r="E652" s="171" t="s">
        <v>39</v>
      </c>
      <c r="F652" s="172" t="s">
        <v>38</v>
      </c>
      <c r="G652" s="171" t="s">
        <v>40</v>
      </c>
      <c r="H652" s="173">
        <v>21101</v>
      </c>
      <c r="I652" s="244" t="s">
        <v>16510</v>
      </c>
      <c r="J652" s="176" t="s">
        <v>1429</v>
      </c>
      <c r="K652" s="245" t="s">
        <v>16517</v>
      </c>
      <c r="L652" s="186"/>
      <c r="M652" s="199"/>
      <c r="N652" s="181" t="s">
        <v>877</v>
      </c>
      <c r="O652" s="201">
        <v>1</v>
      </c>
      <c r="P652" s="213">
        <v>345</v>
      </c>
      <c r="Q652" s="179" t="s">
        <v>47</v>
      </c>
      <c r="R652" s="213">
        <f t="shared" si="16"/>
        <v>345</v>
      </c>
      <c r="S652" s="213">
        <v>0</v>
      </c>
      <c r="T652" s="213">
        <v>0</v>
      </c>
      <c r="U652" s="213">
        <v>0</v>
      </c>
      <c r="V652" s="213">
        <v>0</v>
      </c>
      <c r="W652" s="213">
        <v>345</v>
      </c>
      <c r="X652" s="213">
        <v>0</v>
      </c>
      <c r="Y652" s="213">
        <v>0</v>
      </c>
      <c r="Z652" s="213">
        <v>0</v>
      </c>
      <c r="AA652" s="213">
        <v>0</v>
      </c>
      <c r="AB652" s="213">
        <v>0</v>
      </c>
      <c r="AC652" s="213">
        <v>0</v>
      </c>
      <c r="AD652" s="213">
        <v>0</v>
      </c>
    </row>
    <row r="653" spans="1:30" ht="12" customHeight="1" x14ac:dyDescent="0.25">
      <c r="A653" s="187" t="s">
        <v>36</v>
      </c>
      <c r="B653" s="171" t="s">
        <v>16509</v>
      </c>
      <c r="C653" s="171" t="s">
        <v>16509</v>
      </c>
      <c r="D653" s="172" t="s">
        <v>38</v>
      </c>
      <c r="E653" s="171" t="s">
        <v>39</v>
      </c>
      <c r="F653" s="172" t="s">
        <v>38</v>
      </c>
      <c r="G653" s="171" t="s">
        <v>40</v>
      </c>
      <c r="H653" s="173">
        <v>21101</v>
      </c>
      <c r="I653" s="244" t="s">
        <v>16510</v>
      </c>
      <c r="J653" s="176" t="s">
        <v>2440</v>
      </c>
      <c r="K653" s="245" t="s">
        <v>2441</v>
      </c>
      <c r="L653" s="186"/>
      <c r="M653" s="174"/>
      <c r="N653" s="181" t="s">
        <v>16255</v>
      </c>
      <c r="O653" s="198">
        <v>4</v>
      </c>
      <c r="P653" s="213">
        <v>37.5</v>
      </c>
      <c r="Q653" s="179" t="s">
        <v>47</v>
      </c>
      <c r="R653" s="213">
        <f t="shared" si="16"/>
        <v>150</v>
      </c>
      <c r="S653" s="213">
        <v>0</v>
      </c>
      <c r="T653" s="213">
        <v>75</v>
      </c>
      <c r="U653" s="213">
        <v>0</v>
      </c>
      <c r="V653" s="213">
        <v>0</v>
      </c>
      <c r="W653" s="213">
        <v>0</v>
      </c>
      <c r="X653" s="213">
        <v>0</v>
      </c>
      <c r="Y653" s="213">
        <v>0</v>
      </c>
      <c r="Z653" s="213">
        <v>75</v>
      </c>
      <c r="AA653" s="213">
        <v>0</v>
      </c>
      <c r="AB653" s="213">
        <v>0</v>
      </c>
      <c r="AC653" s="213">
        <v>0</v>
      </c>
      <c r="AD653" s="213">
        <v>0</v>
      </c>
    </row>
    <row r="654" spans="1:30" ht="12" customHeight="1" x14ac:dyDescent="0.25">
      <c r="A654" s="187" t="s">
        <v>36</v>
      </c>
      <c r="B654" s="171" t="s">
        <v>16509</v>
      </c>
      <c r="C654" s="171" t="s">
        <v>16509</v>
      </c>
      <c r="D654" s="172" t="s">
        <v>38</v>
      </c>
      <c r="E654" s="171" t="s">
        <v>39</v>
      </c>
      <c r="F654" s="172" t="s">
        <v>38</v>
      </c>
      <c r="G654" s="171" t="s">
        <v>40</v>
      </c>
      <c r="H654" s="173">
        <v>21101</v>
      </c>
      <c r="I654" s="244" t="s">
        <v>16510</v>
      </c>
      <c r="J654" s="176" t="s">
        <v>2129</v>
      </c>
      <c r="K654" s="245" t="s">
        <v>2130</v>
      </c>
      <c r="L654" s="186"/>
      <c r="M654" s="174"/>
      <c r="N654" s="181" t="s">
        <v>877</v>
      </c>
      <c r="O654" s="198">
        <v>15</v>
      </c>
      <c r="P654" s="213">
        <v>227</v>
      </c>
      <c r="Q654" s="179" t="s">
        <v>47</v>
      </c>
      <c r="R654" s="213">
        <f t="shared" si="16"/>
        <v>3405</v>
      </c>
      <c r="S654" s="213">
        <v>0</v>
      </c>
      <c r="T654" s="213">
        <v>1135</v>
      </c>
      <c r="U654" s="213">
        <v>0</v>
      </c>
      <c r="V654" s="213">
        <v>0</v>
      </c>
      <c r="W654" s="213">
        <v>1135</v>
      </c>
      <c r="X654" s="213">
        <v>0</v>
      </c>
      <c r="Y654" s="213">
        <v>0</v>
      </c>
      <c r="Z654" s="213">
        <v>1135</v>
      </c>
      <c r="AA654" s="213">
        <v>0</v>
      </c>
      <c r="AB654" s="213">
        <v>0</v>
      </c>
      <c r="AC654" s="213">
        <v>0</v>
      </c>
      <c r="AD654" s="213">
        <v>0</v>
      </c>
    </row>
    <row r="655" spans="1:30" ht="12" customHeight="1" x14ac:dyDescent="0.25">
      <c r="A655" s="187" t="s">
        <v>36</v>
      </c>
      <c r="B655" s="171" t="s">
        <v>16509</v>
      </c>
      <c r="C655" s="171" t="s">
        <v>16509</v>
      </c>
      <c r="D655" s="172" t="s">
        <v>38</v>
      </c>
      <c r="E655" s="171" t="s">
        <v>39</v>
      </c>
      <c r="F655" s="172" t="s">
        <v>38</v>
      </c>
      <c r="G655" s="171" t="s">
        <v>40</v>
      </c>
      <c r="H655" s="173">
        <v>21101</v>
      </c>
      <c r="I655" s="244" t="s">
        <v>16510</v>
      </c>
      <c r="J655" s="176" t="s">
        <v>2131</v>
      </c>
      <c r="K655" s="245" t="s">
        <v>64</v>
      </c>
      <c r="L655" s="186"/>
      <c r="M655" s="174"/>
      <c r="N655" s="181" t="s">
        <v>877</v>
      </c>
      <c r="O655" s="198">
        <v>15</v>
      </c>
      <c r="P655" s="213">
        <v>374.6</v>
      </c>
      <c r="Q655" s="179" t="s">
        <v>47</v>
      </c>
      <c r="R655" s="213">
        <f t="shared" si="16"/>
        <v>5619</v>
      </c>
      <c r="S655" s="213">
        <v>0</v>
      </c>
      <c r="T655" s="213">
        <v>1873</v>
      </c>
      <c r="U655" s="213">
        <v>0</v>
      </c>
      <c r="V655" s="213">
        <v>0</v>
      </c>
      <c r="W655" s="213">
        <v>1873</v>
      </c>
      <c r="X655" s="213">
        <v>0</v>
      </c>
      <c r="Y655" s="213">
        <v>0</v>
      </c>
      <c r="Z655" s="213">
        <v>1873</v>
      </c>
      <c r="AA655" s="213">
        <v>0</v>
      </c>
      <c r="AB655" s="213">
        <v>0</v>
      </c>
      <c r="AC655" s="213">
        <v>0</v>
      </c>
      <c r="AD655" s="213">
        <v>0</v>
      </c>
    </row>
    <row r="656" spans="1:30" ht="12" customHeight="1" x14ac:dyDescent="0.25">
      <c r="A656" s="187" t="s">
        <v>36</v>
      </c>
      <c r="B656" s="171" t="s">
        <v>16509</v>
      </c>
      <c r="C656" s="171" t="s">
        <v>16509</v>
      </c>
      <c r="D656" s="172" t="s">
        <v>38</v>
      </c>
      <c r="E656" s="171" t="s">
        <v>39</v>
      </c>
      <c r="F656" s="172" t="s">
        <v>38</v>
      </c>
      <c r="G656" s="171" t="s">
        <v>40</v>
      </c>
      <c r="H656" s="173">
        <v>21101</v>
      </c>
      <c r="I656" s="244" t="s">
        <v>16510</v>
      </c>
      <c r="J656" s="176" t="s">
        <v>1216</v>
      </c>
      <c r="K656" s="245" t="s">
        <v>16317</v>
      </c>
      <c r="L656" s="186"/>
      <c r="M656" s="175"/>
      <c r="N656" s="181" t="s">
        <v>539</v>
      </c>
      <c r="O656" s="197">
        <v>12</v>
      </c>
      <c r="P656" s="213">
        <v>20</v>
      </c>
      <c r="Q656" s="179" t="s">
        <v>47</v>
      </c>
      <c r="R656" s="213">
        <f t="shared" si="16"/>
        <v>240</v>
      </c>
      <c r="S656" s="213">
        <v>0</v>
      </c>
      <c r="T656" s="213">
        <v>80</v>
      </c>
      <c r="U656" s="213">
        <v>0</v>
      </c>
      <c r="V656" s="213">
        <v>0</v>
      </c>
      <c r="W656" s="213">
        <v>80</v>
      </c>
      <c r="X656" s="213">
        <v>0</v>
      </c>
      <c r="Y656" s="213">
        <v>0</v>
      </c>
      <c r="Z656" s="213">
        <v>80</v>
      </c>
      <c r="AA656" s="213">
        <v>0</v>
      </c>
      <c r="AB656" s="213">
        <v>0</v>
      </c>
      <c r="AC656" s="213">
        <v>0</v>
      </c>
      <c r="AD656" s="213">
        <v>0</v>
      </c>
    </row>
    <row r="657" spans="1:30" ht="12" customHeight="1" x14ac:dyDescent="0.25">
      <c r="A657" s="187" t="s">
        <v>36</v>
      </c>
      <c r="B657" s="171" t="s">
        <v>16509</v>
      </c>
      <c r="C657" s="171" t="s">
        <v>16509</v>
      </c>
      <c r="D657" s="172" t="s">
        <v>38</v>
      </c>
      <c r="E657" s="171" t="s">
        <v>39</v>
      </c>
      <c r="F657" s="172" t="s">
        <v>38</v>
      </c>
      <c r="G657" s="171" t="s">
        <v>40</v>
      </c>
      <c r="H657" s="173">
        <v>21101</v>
      </c>
      <c r="I657" s="244" t="s">
        <v>16510</v>
      </c>
      <c r="J657" s="176" t="s">
        <v>2292</v>
      </c>
      <c r="K657" s="245" t="s">
        <v>2293</v>
      </c>
      <c r="L657" s="186"/>
      <c r="M657" s="174"/>
      <c r="N657" s="181" t="s">
        <v>539</v>
      </c>
      <c r="O657" s="198">
        <v>3</v>
      </c>
      <c r="P657" s="213">
        <v>62</v>
      </c>
      <c r="Q657" s="179" t="s">
        <v>47</v>
      </c>
      <c r="R657" s="213">
        <f t="shared" si="16"/>
        <v>186</v>
      </c>
      <c r="S657" s="213">
        <v>0</v>
      </c>
      <c r="T657" s="213">
        <v>0</v>
      </c>
      <c r="U657" s="213">
        <v>0</v>
      </c>
      <c r="V657" s="213">
        <v>0</v>
      </c>
      <c r="W657" s="213">
        <v>124</v>
      </c>
      <c r="X657" s="213">
        <v>0</v>
      </c>
      <c r="Y657" s="213">
        <v>0</v>
      </c>
      <c r="Z657" s="213">
        <v>62</v>
      </c>
      <c r="AA657" s="213">
        <v>0</v>
      </c>
      <c r="AB657" s="213">
        <v>0</v>
      </c>
      <c r="AC657" s="213">
        <v>0</v>
      </c>
      <c r="AD657" s="213">
        <v>0</v>
      </c>
    </row>
    <row r="658" spans="1:30" ht="12" customHeight="1" x14ac:dyDescent="0.25">
      <c r="A658" s="187" t="s">
        <v>36</v>
      </c>
      <c r="B658" s="171" t="s">
        <v>16509</v>
      </c>
      <c r="C658" s="171" t="s">
        <v>16509</v>
      </c>
      <c r="D658" s="172" t="s">
        <v>38</v>
      </c>
      <c r="E658" s="171" t="s">
        <v>39</v>
      </c>
      <c r="F658" s="172" t="s">
        <v>38</v>
      </c>
      <c r="G658" s="171" t="s">
        <v>40</v>
      </c>
      <c r="H658" s="173">
        <v>21101</v>
      </c>
      <c r="I658" s="244" t="s">
        <v>16510</v>
      </c>
      <c r="J658" s="176" t="s">
        <v>417</v>
      </c>
      <c r="K658" s="245" t="s">
        <v>67</v>
      </c>
      <c r="L658" s="186"/>
      <c r="M658" s="174"/>
      <c r="N658" s="181" t="s">
        <v>16255</v>
      </c>
      <c r="O658" s="198">
        <v>9</v>
      </c>
      <c r="P658" s="213">
        <v>11</v>
      </c>
      <c r="Q658" s="179" t="s">
        <v>47</v>
      </c>
      <c r="R658" s="213">
        <f t="shared" si="16"/>
        <v>99</v>
      </c>
      <c r="S658" s="213">
        <v>0</v>
      </c>
      <c r="T658" s="213">
        <v>33</v>
      </c>
      <c r="U658" s="213">
        <v>0</v>
      </c>
      <c r="V658" s="213">
        <v>0</v>
      </c>
      <c r="W658" s="213">
        <v>33</v>
      </c>
      <c r="X658" s="213">
        <v>0</v>
      </c>
      <c r="Y658" s="213">
        <v>0</v>
      </c>
      <c r="Z658" s="213">
        <v>33</v>
      </c>
      <c r="AA658" s="213">
        <v>0</v>
      </c>
      <c r="AB658" s="213">
        <v>0</v>
      </c>
      <c r="AC658" s="213">
        <v>0</v>
      </c>
      <c r="AD658" s="213">
        <v>0</v>
      </c>
    </row>
    <row r="659" spans="1:30" ht="12" customHeight="1" x14ac:dyDescent="0.25">
      <c r="A659" s="187" t="s">
        <v>36</v>
      </c>
      <c r="B659" s="171" t="s">
        <v>16509</v>
      </c>
      <c r="C659" s="171" t="s">
        <v>16509</v>
      </c>
      <c r="D659" s="172" t="s">
        <v>38</v>
      </c>
      <c r="E659" s="171" t="s">
        <v>39</v>
      </c>
      <c r="F659" s="172" t="s">
        <v>38</v>
      </c>
      <c r="G659" s="171" t="s">
        <v>40</v>
      </c>
      <c r="H659" s="173">
        <v>21101</v>
      </c>
      <c r="I659" s="244" t="s">
        <v>16510</v>
      </c>
      <c r="J659" s="176" t="s">
        <v>468</v>
      </c>
      <c r="K659" s="245" t="s">
        <v>16518</v>
      </c>
      <c r="L659" s="186"/>
      <c r="M659" s="175"/>
      <c r="N659" s="181" t="s">
        <v>16255</v>
      </c>
      <c r="O659" s="197">
        <v>3</v>
      </c>
      <c r="P659" s="213">
        <v>15</v>
      </c>
      <c r="Q659" s="179" t="s">
        <v>47</v>
      </c>
      <c r="R659" s="213">
        <f t="shared" si="16"/>
        <v>45</v>
      </c>
      <c r="S659" s="213">
        <v>0</v>
      </c>
      <c r="T659" s="213">
        <v>15</v>
      </c>
      <c r="U659" s="213">
        <v>0</v>
      </c>
      <c r="V659" s="213">
        <v>0</v>
      </c>
      <c r="W659" s="213">
        <v>15</v>
      </c>
      <c r="X659" s="213">
        <v>0</v>
      </c>
      <c r="Y659" s="213">
        <v>0</v>
      </c>
      <c r="Z659" s="213">
        <v>15</v>
      </c>
      <c r="AA659" s="213">
        <v>0</v>
      </c>
      <c r="AB659" s="213">
        <v>0</v>
      </c>
      <c r="AC659" s="213">
        <v>0</v>
      </c>
      <c r="AD659" s="213">
        <v>0</v>
      </c>
    </row>
    <row r="660" spans="1:30" ht="12" customHeight="1" x14ac:dyDescent="0.25">
      <c r="A660" s="187" t="s">
        <v>36</v>
      </c>
      <c r="B660" s="171" t="s">
        <v>16509</v>
      </c>
      <c r="C660" s="171" t="s">
        <v>16509</v>
      </c>
      <c r="D660" s="172" t="s">
        <v>38</v>
      </c>
      <c r="E660" s="171" t="s">
        <v>39</v>
      </c>
      <c r="F660" s="172" t="s">
        <v>38</v>
      </c>
      <c r="G660" s="171" t="s">
        <v>40</v>
      </c>
      <c r="H660" s="173">
        <v>21101</v>
      </c>
      <c r="I660" s="244" t="s">
        <v>16510</v>
      </c>
      <c r="J660" s="176" t="s">
        <v>2601</v>
      </c>
      <c r="K660" s="245" t="s">
        <v>2602</v>
      </c>
      <c r="L660" s="186"/>
      <c r="M660" s="175"/>
      <c r="N660" s="181" t="s">
        <v>877</v>
      </c>
      <c r="O660" s="197">
        <v>1</v>
      </c>
      <c r="P660" s="213">
        <v>418</v>
      </c>
      <c r="Q660" s="179" t="s">
        <v>47</v>
      </c>
      <c r="R660" s="213">
        <f t="shared" si="16"/>
        <v>418</v>
      </c>
      <c r="S660" s="213">
        <v>0</v>
      </c>
      <c r="T660" s="213">
        <v>0</v>
      </c>
      <c r="U660" s="213">
        <v>0</v>
      </c>
      <c r="V660" s="213">
        <v>0</v>
      </c>
      <c r="W660" s="213">
        <v>0</v>
      </c>
      <c r="X660" s="213">
        <v>0</v>
      </c>
      <c r="Y660" s="213">
        <v>0</v>
      </c>
      <c r="Z660" s="213">
        <v>418</v>
      </c>
      <c r="AA660" s="213">
        <v>0</v>
      </c>
      <c r="AB660" s="213">
        <v>0</v>
      </c>
      <c r="AC660" s="213">
        <v>0</v>
      </c>
      <c r="AD660" s="213">
        <v>0</v>
      </c>
    </row>
    <row r="661" spans="1:30" ht="12" customHeight="1" x14ac:dyDescent="0.25">
      <c r="A661" s="187" t="s">
        <v>36</v>
      </c>
      <c r="B661" s="171" t="s">
        <v>16509</v>
      </c>
      <c r="C661" s="171" t="s">
        <v>16509</v>
      </c>
      <c r="D661" s="172" t="s">
        <v>38</v>
      </c>
      <c r="E661" s="171" t="s">
        <v>39</v>
      </c>
      <c r="F661" s="172" t="s">
        <v>38</v>
      </c>
      <c r="G661" s="171" t="s">
        <v>40</v>
      </c>
      <c r="H661" s="173">
        <v>21101</v>
      </c>
      <c r="I661" s="244" t="s">
        <v>16510</v>
      </c>
      <c r="J661" s="176" t="s">
        <v>1578</v>
      </c>
      <c r="K661" s="245" t="s">
        <v>74</v>
      </c>
      <c r="L661" s="186"/>
      <c r="M661" s="174"/>
      <c r="N661" s="181" t="s">
        <v>877</v>
      </c>
      <c r="O661" s="198">
        <v>120</v>
      </c>
      <c r="P661" s="213">
        <v>77.2</v>
      </c>
      <c r="Q661" s="179" t="s">
        <v>47</v>
      </c>
      <c r="R661" s="213">
        <f t="shared" si="16"/>
        <v>9255</v>
      </c>
      <c r="S661" s="213">
        <v>0</v>
      </c>
      <c r="T661" s="213">
        <v>3085</v>
      </c>
      <c r="U661" s="213">
        <v>0</v>
      </c>
      <c r="V661" s="213">
        <v>0</v>
      </c>
      <c r="W661" s="213">
        <v>3085</v>
      </c>
      <c r="X661" s="213">
        <v>0</v>
      </c>
      <c r="Y661" s="213">
        <v>0</v>
      </c>
      <c r="Z661" s="213">
        <v>3085</v>
      </c>
      <c r="AA661" s="213">
        <v>0</v>
      </c>
      <c r="AB661" s="213">
        <v>0</v>
      </c>
      <c r="AC661" s="213">
        <v>0</v>
      </c>
      <c r="AD661" s="213">
        <v>0</v>
      </c>
    </row>
    <row r="662" spans="1:30" ht="12" customHeight="1" x14ac:dyDescent="0.25">
      <c r="A662" s="187" t="s">
        <v>36</v>
      </c>
      <c r="B662" s="171" t="s">
        <v>16509</v>
      </c>
      <c r="C662" s="171" t="s">
        <v>16509</v>
      </c>
      <c r="D662" s="172" t="s">
        <v>38</v>
      </c>
      <c r="E662" s="171" t="s">
        <v>39</v>
      </c>
      <c r="F662" s="172" t="s">
        <v>38</v>
      </c>
      <c r="G662" s="171" t="s">
        <v>40</v>
      </c>
      <c r="H662" s="173">
        <v>21101</v>
      </c>
      <c r="I662" s="244" t="s">
        <v>16510</v>
      </c>
      <c r="J662" s="176" t="s">
        <v>1584</v>
      </c>
      <c r="K662" s="245" t="s">
        <v>261</v>
      </c>
      <c r="L662" s="186"/>
      <c r="M662" s="174"/>
      <c r="N662" s="181" t="s">
        <v>877</v>
      </c>
      <c r="O662" s="198">
        <v>3</v>
      </c>
      <c r="P662" s="213">
        <v>226</v>
      </c>
      <c r="Q662" s="179" t="s">
        <v>47</v>
      </c>
      <c r="R662" s="213">
        <f t="shared" si="16"/>
        <v>678</v>
      </c>
      <c r="S662" s="213">
        <v>0</v>
      </c>
      <c r="T662" s="213">
        <v>226</v>
      </c>
      <c r="U662" s="213">
        <v>0</v>
      </c>
      <c r="V662" s="213">
        <v>0</v>
      </c>
      <c r="W662" s="213">
        <v>226</v>
      </c>
      <c r="X662" s="213">
        <v>0</v>
      </c>
      <c r="Y662" s="213">
        <v>0</v>
      </c>
      <c r="Z662" s="213">
        <v>226</v>
      </c>
      <c r="AA662" s="213">
        <v>0</v>
      </c>
      <c r="AB662" s="213">
        <v>0</v>
      </c>
      <c r="AC662" s="213">
        <v>0</v>
      </c>
      <c r="AD662" s="213">
        <v>0</v>
      </c>
    </row>
    <row r="663" spans="1:30" ht="12" customHeight="1" x14ac:dyDescent="0.25">
      <c r="A663" s="187" t="s">
        <v>36</v>
      </c>
      <c r="B663" s="171" t="s">
        <v>16509</v>
      </c>
      <c r="C663" s="171" t="s">
        <v>16509</v>
      </c>
      <c r="D663" s="172" t="s">
        <v>38</v>
      </c>
      <c r="E663" s="171" t="s">
        <v>39</v>
      </c>
      <c r="F663" s="172" t="s">
        <v>38</v>
      </c>
      <c r="G663" s="171" t="s">
        <v>40</v>
      </c>
      <c r="H663" s="173">
        <v>21101</v>
      </c>
      <c r="I663" s="244" t="s">
        <v>16510</v>
      </c>
      <c r="J663" s="176" t="s">
        <v>1591</v>
      </c>
      <c r="K663" s="245" t="s">
        <v>205</v>
      </c>
      <c r="L663" s="186"/>
      <c r="M663" s="174"/>
      <c r="N663" s="181" t="s">
        <v>877</v>
      </c>
      <c r="O663" s="198">
        <v>15</v>
      </c>
      <c r="P663" s="213">
        <v>135</v>
      </c>
      <c r="Q663" s="179" t="s">
        <v>47</v>
      </c>
      <c r="R663" s="213">
        <f t="shared" si="16"/>
        <v>2025</v>
      </c>
      <c r="S663" s="213">
        <v>0</v>
      </c>
      <c r="T663" s="213">
        <v>675</v>
      </c>
      <c r="U663" s="213">
        <v>0</v>
      </c>
      <c r="V663" s="213">
        <v>0</v>
      </c>
      <c r="W663" s="213">
        <v>675</v>
      </c>
      <c r="X663" s="213">
        <v>0</v>
      </c>
      <c r="Y663" s="213">
        <v>0</v>
      </c>
      <c r="Z663" s="213">
        <v>675</v>
      </c>
      <c r="AA663" s="213">
        <v>0</v>
      </c>
      <c r="AB663" s="213">
        <v>0</v>
      </c>
      <c r="AC663" s="213">
        <v>0</v>
      </c>
      <c r="AD663" s="213">
        <v>0</v>
      </c>
    </row>
    <row r="664" spans="1:30" ht="12" customHeight="1" x14ac:dyDescent="0.25">
      <c r="A664" s="187" t="s">
        <v>36</v>
      </c>
      <c r="B664" s="171" t="s">
        <v>16509</v>
      </c>
      <c r="C664" s="171" t="s">
        <v>16509</v>
      </c>
      <c r="D664" s="172" t="s">
        <v>38</v>
      </c>
      <c r="E664" s="171" t="s">
        <v>39</v>
      </c>
      <c r="F664" s="172" t="s">
        <v>38</v>
      </c>
      <c r="G664" s="171" t="s">
        <v>40</v>
      </c>
      <c r="H664" s="173">
        <v>21601</v>
      </c>
      <c r="I664" s="244" t="s">
        <v>16519</v>
      </c>
      <c r="J664" s="165" t="s">
        <v>5637</v>
      </c>
      <c r="K664" s="246" t="s">
        <v>5638</v>
      </c>
      <c r="L664" s="165"/>
      <c r="M664" s="175"/>
      <c r="N664" s="19" t="s">
        <v>16255</v>
      </c>
      <c r="O664" s="179">
        <v>9</v>
      </c>
      <c r="P664" s="213">
        <v>53.666699999999999</v>
      </c>
      <c r="Q664" s="179" t="s">
        <v>47</v>
      </c>
      <c r="R664" s="213">
        <f t="shared" si="16"/>
        <v>483</v>
      </c>
      <c r="S664" s="213">
        <v>0</v>
      </c>
      <c r="T664" s="215">
        <v>161</v>
      </c>
      <c r="U664" s="213">
        <v>0</v>
      </c>
      <c r="V664" s="213">
        <v>0</v>
      </c>
      <c r="W664" s="215">
        <v>161</v>
      </c>
      <c r="X664" s="213">
        <v>0</v>
      </c>
      <c r="Y664" s="213">
        <v>0</v>
      </c>
      <c r="Z664" s="215">
        <v>161</v>
      </c>
      <c r="AA664" s="213">
        <v>0</v>
      </c>
      <c r="AB664" s="213">
        <v>0</v>
      </c>
      <c r="AC664" s="215">
        <v>0</v>
      </c>
      <c r="AD664" s="213">
        <v>0</v>
      </c>
    </row>
    <row r="665" spans="1:30" ht="12" customHeight="1" x14ac:dyDescent="0.25">
      <c r="A665" s="187" t="s">
        <v>36</v>
      </c>
      <c r="B665" s="171" t="s">
        <v>16509</v>
      </c>
      <c r="C665" s="171" t="s">
        <v>16509</v>
      </c>
      <c r="D665" s="172" t="s">
        <v>38</v>
      </c>
      <c r="E665" s="171" t="s">
        <v>39</v>
      </c>
      <c r="F665" s="172" t="s">
        <v>38</v>
      </c>
      <c r="G665" s="231" t="s">
        <v>144</v>
      </c>
      <c r="H665" s="173">
        <v>31301</v>
      </c>
      <c r="I665" s="244" t="s">
        <v>145</v>
      </c>
      <c r="J665" s="173"/>
      <c r="K665" s="247" t="s">
        <v>16520</v>
      </c>
      <c r="L665" s="199"/>
      <c r="M665" s="202"/>
      <c r="N665" s="200" t="s">
        <v>16521</v>
      </c>
      <c r="O665" s="203">
        <v>72272</v>
      </c>
      <c r="P665" s="213"/>
      <c r="Q665" s="179" t="s">
        <v>47</v>
      </c>
      <c r="R665" s="213">
        <f t="shared" si="16"/>
        <v>72272</v>
      </c>
      <c r="S665" s="213">
        <v>5600</v>
      </c>
      <c r="T665" s="213">
        <v>6200</v>
      </c>
      <c r="U665" s="213">
        <v>6200</v>
      </c>
      <c r="V665" s="213">
        <v>6200</v>
      </c>
      <c r="W665" s="213">
        <v>6200</v>
      </c>
      <c r="X665" s="213">
        <v>6900</v>
      </c>
      <c r="Y665" s="213">
        <v>6900</v>
      </c>
      <c r="Z665" s="213">
        <v>6600</v>
      </c>
      <c r="AA665" s="213">
        <v>6600</v>
      </c>
      <c r="AB665" s="213">
        <v>5600</v>
      </c>
      <c r="AC665" s="213">
        <v>4672</v>
      </c>
      <c r="AD665" s="213">
        <v>4600</v>
      </c>
    </row>
    <row r="666" spans="1:30" ht="12" customHeight="1" x14ac:dyDescent="0.25">
      <c r="A666" s="187" t="s">
        <v>36</v>
      </c>
      <c r="B666" s="171" t="s">
        <v>16509</v>
      </c>
      <c r="C666" s="171" t="s">
        <v>16509</v>
      </c>
      <c r="D666" s="172" t="s">
        <v>38</v>
      </c>
      <c r="E666" s="171" t="s">
        <v>39</v>
      </c>
      <c r="F666" s="172" t="s">
        <v>38</v>
      </c>
      <c r="G666" s="171" t="s">
        <v>144</v>
      </c>
      <c r="H666" s="173">
        <v>32201</v>
      </c>
      <c r="I666" s="244" t="s">
        <v>152</v>
      </c>
      <c r="J666" s="176"/>
      <c r="K666" s="246" t="s">
        <v>16522</v>
      </c>
      <c r="L666" s="182"/>
      <c r="M666" s="175"/>
      <c r="N666" s="180" t="s">
        <v>16521</v>
      </c>
      <c r="O666" s="179">
        <v>4700203</v>
      </c>
      <c r="P666" s="215"/>
      <c r="Q666" s="194" t="s">
        <v>47</v>
      </c>
      <c r="R666" s="213">
        <f t="shared" si="16"/>
        <v>4700203</v>
      </c>
      <c r="S666" s="213">
        <v>0</v>
      </c>
      <c r="T666" s="213">
        <v>391690</v>
      </c>
      <c r="U666" s="213">
        <v>391683</v>
      </c>
      <c r="V666" s="213">
        <v>391683</v>
      </c>
      <c r="W666" s="213">
        <v>391683</v>
      </c>
      <c r="X666" s="213">
        <v>391683</v>
      </c>
      <c r="Y666" s="213">
        <v>391683</v>
      </c>
      <c r="Z666" s="213">
        <v>391683</v>
      </c>
      <c r="AA666" s="213">
        <v>391683</v>
      </c>
      <c r="AB666" s="213">
        <v>391683</v>
      </c>
      <c r="AC666" s="213">
        <v>391683</v>
      </c>
      <c r="AD666" s="213">
        <v>783366</v>
      </c>
    </row>
    <row r="667" spans="1:30" ht="12" customHeight="1" x14ac:dyDescent="0.25">
      <c r="A667" s="187" t="s">
        <v>36</v>
      </c>
      <c r="B667" s="171" t="s">
        <v>16509</v>
      </c>
      <c r="C667" s="171" t="s">
        <v>16509</v>
      </c>
      <c r="D667" s="172" t="s">
        <v>38</v>
      </c>
      <c r="E667" s="171" t="s">
        <v>39</v>
      </c>
      <c r="F667" s="172" t="s">
        <v>38</v>
      </c>
      <c r="G667" s="171" t="s">
        <v>144</v>
      </c>
      <c r="H667" s="173">
        <v>33801</v>
      </c>
      <c r="I667" s="244" t="s">
        <v>157</v>
      </c>
      <c r="J667" s="173"/>
      <c r="K667" s="247" t="s">
        <v>16523</v>
      </c>
      <c r="L667" s="182"/>
      <c r="M667" s="175"/>
      <c r="N667" s="180" t="s">
        <v>16521</v>
      </c>
      <c r="O667" s="179">
        <v>326940</v>
      </c>
      <c r="P667" s="213" t="s">
        <v>288</v>
      </c>
      <c r="Q667" s="179" t="s">
        <v>16500</v>
      </c>
      <c r="R667" s="213">
        <f t="shared" si="16"/>
        <v>326940</v>
      </c>
      <c r="S667" s="213">
        <v>0</v>
      </c>
      <c r="T667" s="213">
        <v>81735</v>
      </c>
      <c r="U667" s="213">
        <v>81735</v>
      </c>
      <c r="V667" s="213">
        <v>81735</v>
      </c>
      <c r="W667" s="213">
        <v>81735</v>
      </c>
      <c r="X667" s="213">
        <v>0</v>
      </c>
      <c r="Y667" s="213">
        <v>0</v>
      </c>
      <c r="Z667" s="213">
        <v>0</v>
      </c>
      <c r="AA667" s="213">
        <v>0</v>
      </c>
      <c r="AB667" s="213">
        <v>0</v>
      </c>
      <c r="AC667" s="213">
        <v>0</v>
      </c>
      <c r="AD667" s="213">
        <v>0</v>
      </c>
    </row>
    <row r="668" spans="1:30" ht="12" customHeight="1" x14ac:dyDescent="0.25">
      <c r="A668" s="187" t="s">
        <v>36</v>
      </c>
      <c r="B668" s="171" t="s">
        <v>16509</v>
      </c>
      <c r="C668" s="171" t="s">
        <v>16509</v>
      </c>
      <c r="D668" s="172" t="s">
        <v>38</v>
      </c>
      <c r="E668" s="171" t="s">
        <v>39</v>
      </c>
      <c r="F668" s="172" t="s">
        <v>38</v>
      </c>
      <c r="G668" s="171" t="s">
        <v>144</v>
      </c>
      <c r="H668" s="173">
        <v>35101</v>
      </c>
      <c r="I668" s="244" t="s">
        <v>16524</v>
      </c>
      <c r="J668" s="176"/>
      <c r="K668" s="246" t="s">
        <v>16525</v>
      </c>
      <c r="L668" s="182"/>
      <c r="M668" s="176"/>
      <c r="N668" s="180" t="s">
        <v>16521</v>
      </c>
      <c r="O668" s="194">
        <v>27364</v>
      </c>
      <c r="P668" s="215"/>
      <c r="Q668" s="194" t="s">
        <v>47</v>
      </c>
      <c r="R668" s="213">
        <f t="shared" si="16"/>
        <v>27364</v>
      </c>
      <c r="S668" s="213">
        <v>0</v>
      </c>
      <c r="T668" s="213">
        <v>3000</v>
      </c>
      <c r="U668" s="213">
        <v>0</v>
      </c>
      <c r="V668" s="213">
        <v>0</v>
      </c>
      <c r="W668" s="213">
        <v>4753</v>
      </c>
      <c r="X668" s="213">
        <v>0</v>
      </c>
      <c r="Y668" s="213">
        <v>9891</v>
      </c>
      <c r="Z668" s="213">
        <v>4860</v>
      </c>
      <c r="AA668" s="213">
        <v>0</v>
      </c>
      <c r="AB668" s="213">
        <v>4860</v>
      </c>
      <c r="AC668" s="213">
        <v>0</v>
      </c>
      <c r="AD668" s="213">
        <v>0</v>
      </c>
    </row>
    <row r="669" spans="1:30" ht="12" customHeight="1" x14ac:dyDescent="0.25">
      <c r="A669" s="187" t="s">
        <v>36</v>
      </c>
      <c r="B669" s="171" t="s">
        <v>16509</v>
      </c>
      <c r="C669" s="171" t="s">
        <v>16509</v>
      </c>
      <c r="D669" s="172" t="s">
        <v>38</v>
      </c>
      <c r="E669" s="171" t="s">
        <v>39</v>
      </c>
      <c r="F669" s="172" t="s">
        <v>38</v>
      </c>
      <c r="G669" s="171" t="s">
        <v>144</v>
      </c>
      <c r="H669" s="173">
        <v>33801</v>
      </c>
      <c r="I669" s="244" t="s">
        <v>157</v>
      </c>
      <c r="J669" s="176"/>
      <c r="K669" s="246" t="s">
        <v>16526</v>
      </c>
      <c r="L669" s="182"/>
      <c r="M669" s="176"/>
      <c r="N669" s="180" t="s">
        <v>16521</v>
      </c>
      <c r="O669" s="194">
        <v>1800</v>
      </c>
      <c r="P669" s="215" t="s">
        <v>288</v>
      </c>
      <c r="Q669" s="194" t="s">
        <v>16279</v>
      </c>
      <c r="R669" s="213">
        <f t="shared" si="16"/>
        <v>1800</v>
      </c>
      <c r="S669" s="213">
        <v>0</v>
      </c>
      <c r="T669" s="213">
        <v>0</v>
      </c>
      <c r="U669" s="213">
        <v>0</v>
      </c>
      <c r="V669" s="213">
        <v>1800</v>
      </c>
      <c r="W669" s="213">
        <v>0</v>
      </c>
      <c r="X669" s="213">
        <v>0</v>
      </c>
      <c r="Y669" s="213">
        <v>0</v>
      </c>
      <c r="Z669" s="213">
        <v>0</v>
      </c>
      <c r="AA669" s="213">
        <v>0</v>
      </c>
      <c r="AB669" s="213">
        <v>0</v>
      </c>
      <c r="AC669" s="213">
        <v>0</v>
      </c>
      <c r="AD669" s="213">
        <v>0</v>
      </c>
    </row>
    <row r="670" spans="1:30" ht="12" customHeight="1" x14ac:dyDescent="0.25">
      <c r="A670" s="187" t="s">
        <v>36</v>
      </c>
      <c r="B670" s="171" t="s">
        <v>16509</v>
      </c>
      <c r="C670" s="171" t="s">
        <v>16509</v>
      </c>
      <c r="D670" s="172" t="s">
        <v>38</v>
      </c>
      <c r="E670" s="171" t="s">
        <v>39</v>
      </c>
      <c r="F670" s="172" t="s">
        <v>38</v>
      </c>
      <c r="G670" s="171" t="s">
        <v>144</v>
      </c>
      <c r="H670" s="173">
        <v>35801</v>
      </c>
      <c r="I670" s="244" t="s">
        <v>166</v>
      </c>
      <c r="J670" s="173"/>
      <c r="K670" s="247" t="s">
        <v>16527</v>
      </c>
      <c r="L670" s="182"/>
      <c r="M670" s="175"/>
      <c r="N670" s="180" t="s">
        <v>16521</v>
      </c>
      <c r="O670" s="179">
        <v>225016</v>
      </c>
      <c r="P670" s="216"/>
      <c r="Q670" s="179" t="s">
        <v>16500</v>
      </c>
      <c r="R670" s="213">
        <f t="shared" si="16"/>
        <v>225016</v>
      </c>
      <c r="S670" s="213">
        <v>0</v>
      </c>
      <c r="T670" s="213">
        <v>28127</v>
      </c>
      <c r="U670" s="213">
        <v>28127</v>
      </c>
      <c r="V670" s="213">
        <v>28127</v>
      </c>
      <c r="W670" s="213">
        <v>28127</v>
      </c>
      <c r="X670" s="213">
        <v>28127</v>
      </c>
      <c r="Y670" s="213">
        <v>28127</v>
      </c>
      <c r="Z670" s="213">
        <v>28127</v>
      </c>
      <c r="AA670" s="213">
        <v>28127</v>
      </c>
      <c r="AB670" s="213">
        <v>0</v>
      </c>
      <c r="AC670" s="213">
        <v>0</v>
      </c>
      <c r="AD670" s="213">
        <v>0</v>
      </c>
    </row>
    <row r="671" spans="1:30" ht="12" customHeight="1" x14ac:dyDescent="0.25">
      <c r="A671" s="187" t="s">
        <v>36</v>
      </c>
      <c r="B671" s="171" t="s">
        <v>16509</v>
      </c>
      <c r="C671" s="171" t="s">
        <v>16509</v>
      </c>
      <c r="D671" s="172" t="s">
        <v>38</v>
      </c>
      <c r="E671" s="171" t="s">
        <v>39</v>
      </c>
      <c r="F671" s="172" t="s">
        <v>38</v>
      </c>
      <c r="G671" s="171" t="s">
        <v>40</v>
      </c>
      <c r="H671" s="173">
        <v>21601</v>
      </c>
      <c r="I671" s="244" t="s">
        <v>16519</v>
      </c>
      <c r="J671" s="165" t="s">
        <v>5882</v>
      </c>
      <c r="K671" s="246" t="s">
        <v>16416</v>
      </c>
      <c r="L671" s="165"/>
      <c r="M671" s="199"/>
      <c r="N671" s="19" t="s">
        <v>16255</v>
      </c>
      <c r="O671" s="201">
        <v>6</v>
      </c>
      <c r="P671" s="213">
        <v>106</v>
      </c>
      <c r="Q671" s="179" t="s">
        <v>47</v>
      </c>
      <c r="R671" s="213">
        <f t="shared" si="16"/>
        <v>636</v>
      </c>
      <c r="S671" s="226">
        <v>0</v>
      </c>
      <c r="T671" s="215">
        <v>212</v>
      </c>
      <c r="U671" s="213">
        <v>0</v>
      </c>
      <c r="V671" s="213">
        <v>0</v>
      </c>
      <c r="W671" s="215">
        <v>212</v>
      </c>
      <c r="X671" s="213">
        <v>0</v>
      </c>
      <c r="Y671" s="213">
        <v>0</v>
      </c>
      <c r="Z671" s="215">
        <v>212</v>
      </c>
      <c r="AA671" s="213">
        <v>0</v>
      </c>
      <c r="AB671" s="213">
        <v>0</v>
      </c>
      <c r="AC671" s="215">
        <v>0</v>
      </c>
      <c r="AD671" s="213">
        <v>0</v>
      </c>
    </row>
    <row r="672" spans="1:30" ht="12" customHeight="1" x14ac:dyDescent="0.25">
      <c r="A672" s="187" t="s">
        <v>36</v>
      </c>
      <c r="B672" s="171" t="s">
        <v>16509</v>
      </c>
      <c r="C672" s="171" t="s">
        <v>16509</v>
      </c>
      <c r="D672" s="172" t="s">
        <v>38</v>
      </c>
      <c r="E672" s="171" t="s">
        <v>39</v>
      </c>
      <c r="F672" s="172" t="s">
        <v>38</v>
      </c>
      <c r="G672" s="171" t="s">
        <v>40</v>
      </c>
      <c r="H672" s="173">
        <v>21601</v>
      </c>
      <c r="I672" s="244" t="s">
        <v>16519</v>
      </c>
      <c r="J672" s="165" t="s">
        <v>5715</v>
      </c>
      <c r="K672" s="239" t="s">
        <v>102</v>
      </c>
      <c r="L672" s="165"/>
      <c r="M672" s="175"/>
      <c r="N672" s="19" t="s">
        <v>16255</v>
      </c>
      <c r="O672" s="179">
        <v>15</v>
      </c>
      <c r="P672" s="213">
        <v>68.599999999999994</v>
      </c>
      <c r="Q672" s="179" t="s">
        <v>47</v>
      </c>
      <c r="R672" s="213">
        <f t="shared" si="16"/>
        <v>1029</v>
      </c>
      <c r="S672" s="213">
        <v>0</v>
      </c>
      <c r="T672" s="215">
        <v>343</v>
      </c>
      <c r="U672" s="213">
        <v>0</v>
      </c>
      <c r="V672" s="213">
        <v>0</v>
      </c>
      <c r="W672" s="215">
        <v>343</v>
      </c>
      <c r="X672" s="213">
        <v>0</v>
      </c>
      <c r="Y672" s="213">
        <v>0</v>
      </c>
      <c r="Z672" s="215">
        <v>343</v>
      </c>
      <c r="AA672" s="213">
        <v>0</v>
      </c>
      <c r="AB672" s="213">
        <v>0</v>
      </c>
      <c r="AC672" s="213">
        <v>0</v>
      </c>
      <c r="AD672" s="213">
        <v>0</v>
      </c>
    </row>
    <row r="673" spans="1:30" ht="12" customHeight="1" x14ac:dyDescent="0.25">
      <c r="A673" s="187" t="s">
        <v>36</v>
      </c>
      <c r="B673" s="171" t="s">
        <v>16509</v>
      </c>
      <c r="C673" s="171" t="s">
        <v>16509</v>
      </c>
      <c r="D673" s="172" t="s">
        <v>38</v>
      </c>
      <c r="E673" s="171" t="s">
        <v>39</v>
      </c>
      <c r="F673" s="172" t="s">
        <v>38</v>
      </c>
      <c r="G673" s="171" t="s">
        <v>40</v>
      </c>
      <c r="H673" s="173">
        <v>21601</v>
      </c>
      <c r="I673" s="244" t="s">
        <v>16519</v>
      </c>
      <c r="J673" s="165" t="s">
        <v>5685</v>
      </c>
      <c r="K673" s="239" t="s">
        <v>5686</v>
      </c>
      <c r="L673" s="165"/>
      <c r="M673" s="175"/>
      <c r="N673" s="19" t="s">
        <v>1446</v>
      </c>
      <c r="O673" s="179">
        <v>9</v>
      </c>
      <c r="P673" s="213">
        <v>455</v>
      </c>
      <c r="Q673" s="179" t="s">
        <v>47</v>
      </c>
      <c r="R673" s="213">
        <f t="shared" si="16"/>
        <v>4095</v>
      </c>
      <c r="S673" s="213">
        <v>0</v>
      </c>
      <c r="T673" s="215">
        <v>1365</v>
      </c>
      <c r="U673" s="213">
        <v>0</v>
      </c>
      <c r="V673" s="213">
        <v>0</v>
      </c>
      <c r="W673" s="215">
        <v>1365</v>
      </c>
      <c r="X673" s="213">
        <v>0</v>
      </c>
      <c r="Y673" s="213">
        <v>0</v>
      </c>
      <c r="Z673" s="215">
        <v>1365</v>
      </c>
      <c r="AA673" s="213">
        <v>0</v>
      </c>
      <c r="AB673" s="213">
        <v>0</v>
      </c>
      <c r="AC673" s="213">
        <v>0</v>
      </c>
      <c r="AD673" s="213">
        <v>0</v>
      </c>
    </row>
    <row r="674" spans="1:30" ht="12" customHeight="1" x14ac:dyDescent="0.25">
      <c r="A674" s="187" t="s">
        <v>36</v>
      </c>
      <c r="B674" s="171" t="s">
        <v>16509</v>
      </c>
      <c r="C674" s="171" t="s">
        <v>16509</v>
      </c>
      <c r="D674" s="172" t="s">
        <v>38</v>
      </c>
      <c r="E674" s="171" t="s">
        <v>39</v>
      </c>
      <c r="F674" s="172" t="s">
        <v>38</v>
      </c>
      <c r="G674" s="171" t="s">
        <v>40</v>
      </c>
      <c r="H674" s="173">
        <v>21601</v>
      </c>
      <c r="I674" s="244" t="s">
        <v>16519</v>
      </c>
      <c r="J674" s="165" t="s">
        <v>5765</v>
      </c>
      <c r="K674" s="239" t="s">
        <v>105</v>
      </c>
      <c r="L674" s="165"/>
      <c r="M674" s="199"/>
      <c r="N674" s="19" t="s">
        <v>16255</v>
      </c>
      <c r="O674" s="201">
        <v>10</v>
      </c>
      <c r="P674" s="213">
        <v>51.4</v>
      </c>
      <c r="Q674" s="179" t="s">
        <v>47</v>
      </c>
      <c r="R674" s="213">
        <f t="shared" si="16"/>
        <v>514</v>
      </c>
      <c r="S674" s="217">
        <v>0</v>
      </c>
      <c r="T674" s="215">
        <v>0</v>
      </c>
      <c r="U674" s="217">
        <v>0</v>
      </c>
      <c r="V674" s="217">
        <v>0</v>
      </c>
      <c r="W674" s="215">
        <v>514</v>
      </c>
      <c r="X674" s="217">
        <v>0</v>
      </c>
      <c r="Y674" s="217">
        <v>0</v>
      </c>
      <c r="Z674" s="215">
        <v>0</v>
      </c>
      <c r="AA674" s="217">
        <v>0</v>
      </c>
      <c r="AB674" s="217">
        <v>0</v>
      </c>
      <c r="AC674" s="213">
        <v>0</v>
      </c>
      <c r="AD674" s="213">
        <v>0</v>
      </c>
    </row>
    <row r="675" spans="1:30" ht="12" customHeight="1" x14ac:dyDescent="0.25">
      <c r="A675" s="187" t="s">
        <v>36</v>
      </c>
      <c r="B675" s="171" t="s">
        <v>16509</v>
      </c>
      <c r="C675" s="171" t="s">
        <v>16509</v>
      </c>
      <c r="D675" s="172" t="s">
        <v>38</v>
      </c>
      <c r="E675" s="171" t="s">
        <v>39</v>
      </c>
      <c r="F675" s="172" t="s">
        <v>38</v>
      </c>
      <c r="G675" s="171" t="s">
        <v>40</v>
      </c>
      <c r="H675" s="173">
        <v>21601</v>
      </c>
      <c r="I675" s="244" t="s">
        <v>16519</v>
      </c>
      <c r="J675" s="165" t="s">
        <v>5707</v>
      </c>
      <c r="K675" s="239" t="s">
        <v>5708</v>
      </c>
      <c r="L675" s="165"/>
      <c r="M675" s="199"/>
      <c r="N675" s="19" t="s">
        <v>16255</v>
      </c>
      <c r="O675" s="201">
        <v>15</v>
      </c>
      <c r="P675" s="213">
        <v>41.6</v>
      </c>
      <c r="Q675" s="179" t="s">
        <v>47</v>
      </c>
      <c r="R675" s="213">
        <f t="shared" si="16"/>
        <v>624</v>
      </c>
      <c r="S675" s="226">
        <v>0</v>
      </c>
      <c r="T675" s="215">
        <v>208</v>
      </c>
      <c r="U675" s="226">
        <v>0</v>
      </c>
      <c r="V675" s="226">
        <v>0</v>
      </c>
      <c r="W675" s="215">
        <v>208</v>
      </c>
      <c r="X675" s="226">
        <v>0</v>
      </c>
      <c r="Y675" s="226">
        <v>0</v>
      </c>
      <c r="Z675" s="215">
        <v>208</v>
      </c>
      <c r="AA675" s="215">
        <v>0</v>
      </c>
      <c r="AB675" s="215">
        <v>0</v>
      </c>
      <c r="AC675" s="213">
        <v>0</v>
      </c>
      <c r="AD675" s="213">
        <v>0</v>
      </c>
    </row>
    <row r="676" spans="1:30" ht="12" customHeight="1" x14ac:dyDescent="0.25">
      <c r="A676" s="187" t="s">
        <v>36</v>
      </c>
      <c r="B676" s="171" t="s">
        <v>16509</v>
      </c>
      <c r="C676" s="171" t="s">
        <v>16509</v>
      </c>
      <c r="D676" s="172" t="s">
        <v>38</v>
      </c>
      <c r="E676" s="171" t="s">
        <v>39</v>
      </c>
      <c r="F676" s="172" t="s">
        <v>38</v>
      </c>
      <c r="G676" s="171" t="s">
        <v>40</v>
      </c>
      <c r="H676" s="173">
        <v>21601</v>
      </c>
      <c r="I676" s="244" t="s">
        <v>16519</v>
      </c>
      <c r="J676" s="165" t="s">
        <v>5955</v>
      </c>
      <c r="K676" s="239" t="s">
        <v>5740</v>
      </c>
      <c r="L676" s="165"/>
      <c r="M676" s="175"/>
      <c r="N676" s="19" t="s">
        <v>16255</v>
      </c>
      <c r="O676" s="179">
        <v>18</v>
      </c>
      <c r="P676" s="213">
        <v>40.333300000000001</v>
      </c>
      <c r="Q676" s="179" t="s">
        <v>47</v>
      </c>
      <c r="R676" s="213">
        <f t="shared" si="16"/>
        <v>726</v>
      </c>
      <c r="S676" s="213">
        <v>0</v>
      </c>
      <c r="T676" s="215">
        <v>242</v>
      </c>
      <c r="U676" s="213">
        <v>0</v>
      </c>
      <c r="V676" s="213">
        <v>0</v>
      </c>
      <c r="W676" s="215">
        <v>242</v>
      </c>
      <c r="X676" s="213">
        <v>0</v>
      </c>
      <c r="Y676" s="213">
        <v>0</v>
      </c>
      <c r="Z676" s="215">
        <v>242</v>
      </c>
      <c r="AA676" s="213">
        <v>0</v>
      </c>
      <c r="AB676" s="213">
        <v>0</v>
      </c>
      <c r="AC676" s="213">
        <v>0</v>
      </c>
      <c r="AD676" s="213">
        <v>0</v>
      </c>
    </row>
    <row r="677" spans="1:30" ht="12" customHeight="1" x14ac:dyDescent="0.25">
      <c r="A677" s="187" t="s">
        <v>36</v>
      </c>
      <c r="B677" s="171" t="s">
        <v>16509</v>
      </c>
      <c r="C677" s="171" t="s">
        <v>16509</v>
      </c>
      <c r="D677" s="172" t="s">
        <v>38</v>
      </c>
      <c r="E677" s="171" t="s">
        <v>39</v>
      </c>
      <c r="F677" s="172" t="s">
        <v>38</v>
      </c>
      <c r="G677" s="171" t="s">
        <v>40</v>
      </c>
      <c r="H677" s="173">
        <v>21601</v>
      </c>
      <c r="I677" s="244" t="s">
        <v>16519</v>
      </c>
      <c r="J677" s="165" t="s">
        <v>5747</v>
      </c>
      <c r="K677" s="239" t="s">
        <v>5748</v>
      </c>
      <c r="L677" s="165"/>
      <c r="M677" s="199"/>
      <c r="N677" s="19" t="s">
        <v>16255</v>
      </c>
      <c r="O677" s="201">
        <v>4</v>
      </c>
      <c r="P677" s="213">
        <v>68</v>
      </c>
      <c r="Q677" s="179" t="s">
        <v>47</v>
      </c>
      <c r="R677" s="213">
        <f t="shared" si="16"/>
        <v>272</v>
      </c>
      <c r="S677" s="217">
        <v>0</v>
      </c>
      <c r="T677" s="215">
        <v>68</v>
      </c>
      <c r="U677" s="217">
        <v>0</v>
      </c>
      <c r="V677" s="217">
        <v>0</v>
      </c>
      <c r="W677" s="215">
        <v>136</v>
      </c>
      <c r="X677" s="217">
        <v>0</v>
      </c>
      <c r="Y677" s="217">
        <v>0</v>
      </c>
      <c r="Z677" s="215">
        <v>68</v>
      </c>
      <c r="AA677" s="217">
        <v>0</v>
      </c>
      <c r="AB677" s="217">
        <v>0</v>
      </c>
      <c r="AC677" s="213">
        <v>0</v>
      </c>
      <c r="AD677" s="213">
        <v>0</v>
      </c>
    </row>
    <row r="678" spans="1:30" ht="12" customHeight="1" x14ac:dyDescent="0.25">
      <c r="A678" s="187" t="s">
        <v>36</v>
      </c>
      <c r="B678" s="171" t="s">
        <v>16509</v>
      </c>
      <c r="C678" s="171" t="s">
        <v>16509</v>
      </c>
      <c r="D678" s="172" t="s">
        <v>38</v>
      </c>
      <c r="E678" s="171" t="s">
        <v>39</v>
      </c>
      <c r="F678" s="172" t="s">
        <v>38</v>
      </c>
      <c r="G678" s="171" t="s">
        <v>40</v>
      </c>
      <c r="H678" s="173">
        <v>22104</v>
      </c>
      <c r="I678" s="244" t="s">
        <v>120</v>
      </c>
      <c r="J678" s="176" t="s">
        <v>6098</v>
      </c>
      <c r="K678" s="246" t="s">
        <v>249</v>
      </c>
      <c r="L678" s="182"/>
      <c r="M678" s="199"/>
      <c r="N678" s="180" t="s">
        <v>16255</v>
      </c>
      <c r="O678" s="200">
        <v>210</v>
      </c>
      <c r="P678" s="213">
        <v>28</v>
      </c>
      <c r="Q678" s="179" t="s">
        <v>47</v>
      </c>
      <c r="R678" s="213">
        <f t="shared" si="16"/>
        <v>5880</v>
      </c>
      <c r="S678" s="213">
        <v>0</v>
      </c>
      <c r="T678" s="215">
        <v>1120</v>
      </c>
      <c r="U678" s="213">
        <v>1120</v>
      </c>
      <c r="V678" s="213">
        <v>1400</v>
      </c>
      <c r="W678" s="215">
        <v>1400</v>
      </c>
      <c r="X678" s="213">
        <v>840</v>
      </c>
      <c r="Y678" s="213">
        <v>0</v>
      </c>
      <c r="Z678" s="215">
        <v>0</v>
      </c>
      <c r="AA678" s="213">
        <v>0</v>
      </c>
      <c r="AB678" s="213">
        <v>0</v>
      </c>
      <c r="AC678" s="215">
        <v>0</v>
      </c>
      <c r="AD678" s="213">
        <v>0</v>
      </c>
    </row>
    <row r="679" spans="1:30" ht="12" customHeight="1" x14ac:dyDescent="0.25">
      <c r="A679" s="187" t="s">
        <v>36</v>
      </c>
      <c r="B679" s="171" t="s">
        <v>16509</v>
      </c>
      <c r="C679" s="171" t="s">
        <v>16509</v>
      </c>
      <c r="D679" s="172" t="s">
        <v>38</v>
      </c>
      <c r="E679" s="171" t="s">
        <v>39</v>
      </c>
      <c r="F679" s="172" t="s">
        <v>38</v>
      </c>
      <c r="G679" s="171" t="s">
        <v>40</v>
      </c>
      <c r="H679" s="173">
        <v>24601</v>
      </c>
      <c r="I679" s="244" t="s">
        <v>124</v>
      </c>
      <c r="J679" s="176" t="s">
        <v>7872</v>
      </c>
      <c r="K679" s="246" t="s">
        <v>7873</v>
      </c>
      <c r="L679" s="182"/>
      <c r="M679" s="175"/>
      <c r="N679" s="180" t="s">
        <v>877</v>
      </c>
      <c r="O679" s="179">
        <v>40</v>
      </c>
      <c r="P679" s="213">
        <v>18.25</v>
      </c>
      <c r="Q679" s="179" t="s">
        <v>47</v>
      </c>
      <c r="R679" s="213">
        <f t="shared" si="16"/>
        <v>730</v>
      </c>
      <c r="S679" s="213">
        <v>0</v>
      </c>
      <c r="T679" s="215">
        <v>365</v>
      </c>
      <c r="U679" s="213">
        <v>0</v>
      </c>
      <c r="V679" s="213">
        <v>0</v>
      </c>
      <c r="W679" s="215">
        <v>0</v>
      </c>
      <c r="X679" s="213">
        <v>0</v>
      </c>
      <c r="Y679" s="213">
        <v>0</v>
      </c>
      <c r="Z679" s="215">
        <v>365</v>
      </c>
      <c r="AA679" s="213">
        <v>0</v>
      </c>
      <c r="AB679" s="213">
        <v>0</v>
      </c>
      <c r="AC679" s="215">
        <v>0</v>
      </c>
      <c r="AD679" s="213">
        <v>0</v>
      </c>
    </row>
    <row r="680" spans="1:30" ht="12" customHeight="1" x14ac:dyDescent="0.25">
      <c r="A680" s="187" t="s">
        <v>36</v>
      </c>
      <c r="B680" s="171" t="s">
        <v>16509</v>
      </c>
      <c r="C680" s="171" t="s">
        <v>16509</v>
      </c>
      <c r="D680" s="172" t="s">
        <v>38</v>
      </c>
      <c r="E680" s="171" t="s">
        <v>39</v>
      </c>
      <c r="F680" s="172" t="s">
        <v>38</v>
      </c>
      <c r="G680" s="171" t="s">
        <v>40</v>
      </c>
      <c r="H680" s="173">
        <v>24601</v>
      </c>
      <c r="I680" s="244" t="s">
        <v>124</v>
      </c>
      <c r="J680" s="176" t="s">
        <v>7870</v>
      </c>
      <c r="K680" s="246" t="s">
        <v>16528</v>
      </c>
      <c r="L680" s="182"/>
      <c r="M680" s="175"/>
      <c r="N680" s="180" t="s">
        <v>877</v>
      </c>
      <c r="O680" s="179">
        <v>40</v>
      </c>
      <c r="P680" s="213">
        <v>22.65</v>
      </c>
      <c r="Q680" s="179" t="s">
        <v>47</v>
      </c>
      <c r="R680" s="213">
        <f t="shared" si="16"/>
        <v>906</v>
      </c>
      <c r="S680" s="213">
        <v>0</v>
      </c>
      <c r="T680" s="215">
        <v>453</v>
      </c>
      <c r="U680" s="213">
        <v>0</v>
      </c>
      <c r="V680" s="213">
        <v>0</v>
      </c>
      <c r="W680" s="215">
        <v>0</v>
      </c>
      <c r="X680" s="213">
        <v>0</v>
      </c>
      <c r="Y680" s="213">
        <v>0</v>
      </c>
      <c r="Z680" s="215">
        <v>453</v>
      </c>
      <c r="AA680" s="213">
        <v>0</v>
      </c>
      <c r="AB680" s="213">
        <v>0</v>
      </c>
      <c r="AC680" s="215">
        <v>0</v>
      </c>
      <c r="AD680" s="213">
        <v>0</v>
      </c>
    </row>
    <row r="681" spans="1:30" ht="12" customHeight="1" x14ac:dyDescent="0.25">
      <c r="A681" s="187" t="s">
        <v>36</v>
      </c>
      <c r="B681" s="171" t="s">
        <v>16509</v>
      </c>
      <c r="C681" s="171" t="s">
        <v>16509</v>
      </c>
      <c r="D681" s="172" t="s">
        <v>38</v>
      </c>
      <c r="E681" s="171" t="s">
        <v>39</v>
      </c>
      <c r="F681" s="172" t="s">
        <v>38</v>
      </c>
      <c r="G681" s="171" t="s">
        <v>40</v>
      </c>
      <c r="H681" s="173">
        <v>24601</v>
      </c>
      <c r="I681" s="244" t="s">
        <v>124</v>
      </c>
      <c r="J681" s="176" t="s">
        <v>8096</v>
      </c>
      <c r="K681" s="246" t="s">
        <v>8097</v>
      </c>
      <c r="L681" s="182"/>
      <c r="M681" s="175"/>
      <c r="N681" s="180" t="s">
        <v>16255</v>
      </c>
      <c r="O681" s="179">
        <v>10</v>
      </c>
      <c r="P681" s="213">
        <v>59.2</v>
      </c>
      <c r="Q681" s="179" t="s">
        <v>47</v>
      </c>
      <c r="R681" s="213">
        <f t="shared" si="16"/>
        <v>592</v>
      </c>
      <c r="S681" s="213">
        <v>0</v>
      </c>
      <c r="T681" s="213">
        <v>0</v>
      </c>
      <c r="U681" s="213">
        <v>0</v>
      </c>
      <c r="V681" s="213">
        <v>0</v>
      </c>
      <c r="W681" s="213">
        <v>355</v>
      </c>
      <c r="X681" s="213">
        <v>0</v>
      </c>
      <c r="Y681" s="213">
        <v>0</v>
      </c>
      <c r="Z681" s="213">
        <v>0</v>
      </c>
      <c r="AA681" s="213">
        <v>0</v>
      </c>
      <c r="AB681" s="213">
        <v>0</v>
      </c>
      <c r="AC681" s="213">
        <v>237</v>
      </c>
      <c r="AD681" s="213">
        <v>0</v>
      </c>
    </row>
    <row r="682" spans="1:30" ht="12" customHeight="1" x14ac:dyDescent="0.25">
      <c r="A682" s="187" t="s">
        <v>36</v>
      </c>
      <c r="B682" s="171" t="s">
        <v>16509</v>
      </c>
      <c r="C682" s="171" t="s">
        <v>16509</v>
      </c>
      <c r="D682" s="172" t="s">
        <v>38</v>
      </c>
      <c r="E682" s="171" t="s">
        <v>39</v>
      </c>
      <c r="F682" s="172" t="s">
        <v>38</v>
      </c>
      <c r="G682" s="171" t="s">
        <v>40</v>
      </c>
      <c r="H682" s="173">
        <v>24601</v>
      </c>
      <c r="I682" s="244" t="s">
        <v>124</v>
      </c>
      <c r="J682" s="176" t="s">
        <v>7341</v>
      </c>
      <c r="K682" s="246" t="s">
        <v>7342</v>
      </c>
      <c r="L682" s="182"/>
      <c r="M682" s="175"/>
      <c r="N682" s="180" t="s">
        <v>16255</v>
      </c>
      <c r="O682" s="179">
        <v>10</v>
      </c>
      <c r="P682" s="213">
        <v>64.400000000000006</v>
      </c>
      <c r="Q682" s="179" t="s">
        <v>47</v>
      </c>
      <c r="R682" s="213">
        <f t="shared" si="16"/>
        <v>644</v>
      </c>
      <c r="S682" s="213">
        <v>0</v>
      </c>
      <c r="T682" s="213">
        <v>0</v>
      </c>
      <c r="U682" s="213">
        <v>0</v>
      </c>
      <c r="V682" s="213">
        <v>0</v>
      </c>
      <c r="W682" s="213">
        <v>358</v>
      </c>
      <c r="X682" s="213">
        <v>0</v>
      </c>
      <c r="Y682" s="213">
        <v>0</v>
      </c>
      <c r="Z682" s="213">
        <v>0</v>
      </c>
      <c r="AA682" s="213">
        <v>0</v>
      </c>
      <c r="AB682" s="213">
        <v>0</v>
      </c>
      <c r="AC682" s="213">
        <v>286</v>
      </c>
      <c r="AD682" s="213">
        <v>0</v>
      </c>
    </row>
    <row r="683" spans="1:30" ht="12" customHeight="1" x14ac:dyDescent="0.25">
      <c r="A683" s="187" t="s">
        <v>36</v>
      </c>
      <c r="B683" s="171" t="s">
        <v>16509</v>
      </c>
      <c r="C683" s="171" t="s">
        <v>16509</v>
      </c>
      <c r="D683" s="172" t="s">
        <v>38</v>
      </c>
      <c r="E683" s="171" t="s">
        <v>39</v>
      </c>
      <c r="F683" s="172" t="s">
        <v>38</v>
      </c>
      <c r="G683" s="171" t="s">
        <v>40</v>
      </c>
      <c r="H683" s="173">
        <v>24601</v>
      </c>
      <c r="I683" s="244" t="s">
        <v>124</v>
      </c>
      <c r="J683" s="176" t="s">
        <v>7984</v>
      </c>
      <c r="K683" s="246" t="s">
        <v>127</v>
      </c>
      <c r="L683" s="182"/>
      <c r="M683" s="175"/>
      <c r="N683" s="180" t="s">
        <v>16255</v>
      </c>
      <c r="O683" s="179">
        <v>10</v>
      </c>
      <c r="P683" s="213">
        <v>41.9</v>
      </c>
      <c r="Q683" s="179" t="s">
        <v>47</v>
      </c>
      <c r="R683" s="213">
        <f t="shared" si="16"/>
        <v>419</v>
      </c>
      <c r="S683" s="213">
        <v>0</v>
      </c>
      <c r="T683" s="213">
        <v>0</v>
      </c>
      <c r="U683" s="213">
        <v>0</v>
      </c>
      <c r="V683" s="213">
        <v>0</v>
      </c>
      <c r="W683" s="213">
        <v>233</v>
      </c>
      <c r="X683" s="213">
        <v>0</v>
      </c>
      <c r="Y683" s="213">
        <v>0</v>
      </c>
      <c r="Z683" s="213">
        <v>0</v>
      </c>
      <c r="AA683" s="213">
        <v>0</v>
      </c>
      <c r="AB683" s="213">
        <v>0</v>
      </c>
      <c r="AC683" s="213">
        <v>186</v>
      </c>
      <c r="AD683" s="213">
        <v>0</v>
      </c>
    </row>
    <row r="684" spans="1:30" ht="12" customHeight="1" x14ac:dyDescent="0.25">
      <c r="A684" s="187" t="s">
        <v>36</v>
      </c>
      <c r="B684" s="171" t="s">
        <v>16509</v>
      </c>
      <c r="C684" s="171" t="s">
        <v>16509</v>
      </c>
      <c r="D684" s="172" t="s">
        <v>38</v>
      </c>
      <c r="E684" s="171" t="s">
        <v>39</v>
      </c>
      <c r="F684" s="172" t="s">
        <v>38</v>
      </c>
      <c r="G684" s="171" t="s">
        <v>40</v>
      </c>
      <c r="H684" s="173">
        <v>25301</v>
      </c>
      <c r="I684" s="244" t="s">
        <v>16529</v>
      </c>
      <c r="J684" s="176" t="s">
        <v>9443</v>
      </c>
      <c r="K684" s="158" t="s">
        <v>9444</v>
      </c>
      <c r="L684" s="199"/>
      <c r="M684" s="204"/>
      <c r="N684" s="200" t="s">
        <v>539</v>
      </c>
      <c r="O684" s="205">
        <v>4</v>
      </c>
      <c r="P684" s="213">
        <v>23</v>
      </c>
      <c r="Q684" s="179" t="s">
        <v>47</v>
      </c>
      <c r="R684" s="213">
        <f t="shared" si="16"/>
        <v>92</v>
      </c>
      <c r="S684" s="213">
        <v>0</v>
      </c>
      <c r="T684" s="213">
        <v>0</v>
      </c>
      <c r="U684" s="213">
        <v>46</v>
      </c>
      <c r="V684" s="213">
        <v>0</v>
      </c>
      <c r="W684" s="213">
        <v>0</v>
      </c>
      <c r="X684" s="213">
        <v>0</v>
      </c>
      <c r="Y684" s="213">
        <v>0</v>
      </c>
      <c r="Z684" s="213">
        <v>0</v>
      </c>
      <c r="AA684" s="213">
        <v>0</v>
      </c>
      <c r="AB684" s="213">
        <v>46</v>
      </c>
      <c r="AC684" s="215">
        <v>0</v>
      </c>
      <c r="AD684" s="215">
        <v>0</v>
      </c>
    </row>
    <row r="685" spans="1:30" ht="12" customHeight="1" x14ac:dyDescent="0.25">
      <c r="A685" s="187" t="s">
        <v>36</v>
      </c>
      <c r="B685" s="171" t="s">
        <v>16509</v>
      </c>
      <c r="C685" s="171" t="s">
        <v>16509</v>
      </c>
      <c r="D685" s="172" t="s">
        <v>38</v>
      </c>
      <c r="E685" s="171" t="s">
        <v>39</v>
      </c>
      <c r="F685" s="172" t="s">
        <v>38</v>
      </c>
      <c r="G685" s="171" t="s">
        <v>40</v>
      </c>
      <c r="H685" s="173">
        <v>25301</v>
      </c>
      <c r="I685" s="244" t="s">
        <v>16529</v>
      </c>
      <c r="J685" s="176" t="s">
        <v>9801</v>
      </c>
      <c r="K685" s="158" t="s">
        <v>9802</v>
      </c>
      <c r="L685" s="199"/>
      <c r="M685" s="204"/>
      <c r="N685" s="200" t="s">
        <v>6072</v>
      </c>
      <c r="O685" s="205">
        <v>2</v>
      </c>
      <c r="P685" s="213">
        <v>67</v>
      </c>
      <c r="Q685" s="179" t="s">
        <v>47</v>
      </c>
      <c r="R685" s="213">
        <f t="shared" si="16"/>
        <v>134</v>
      </c>
      <c r="S685" s="213">
        <v>0</v>
      </c>
      <c r="T685" s="215">
        <v>0</v>
      </c>
      <c r="U685" s="217">
        <v>67</v>
      </c>
      <c r="V685" s="213">
        <v>0</v>
      </c>
      <c r="W685" s="215">
        <v>0</v>
      </c>
      <c r="X685" s="213">
        <v>0</v>
      </c>
      <c r="Y685" s="213">
        <v>0</v>
      </c>
      <c r="Z685" s="215">
        <v>0</v>
      </c>
      <c r="AA685" s="213">
        <v>0</v>
      </c>
      <c r="AB685" s="217">
        <v>67</v>
      </c>
      <c r="AC685" s="215">
        <v>0</v>
      </c>
      <c r="AD685" s="215">
        <v>0</v>
      </c>
    </row>
    <row r="686" spans="1:30" ht="12" customHeight="1" x14ac:dyDescent="0.25">
      <c r="A686" s="187" t="s">
        <v>36</v>
      </c>
      <c r="B686" s="171" t="s">
        <v>16509</v>
      </c>
      <c r="C686" s="171" t="s">
        <v>16509</v>
      </c>
      <c r="D686" s="172" t="s">
        <v>38</v>
      </c>
      <c r="E686" s="171" t="s">
        <v>39</v>
      </c>
      <c r="F686" s="172" t="s">
        <v>38</v>
      </c>
      <c r="G686" s="171" t="s">
        <v>40</v>
      </c>
      <c r="H686" s="173">
        <v>25301</v>
      </c>
      <c r="I686" s="244" t="s">
        <v>16529</v>
      </c>
      <c r="J686" s="176" t="s">
        <v>9248</v>
      </c>
      <c r="K686" s="158" t="s">
        <v>9247</v>
      </c>
      <c r="L686" s="199"/>
      <c r="M686" s="204"/>
      <c r="N686" s="200" t="s">
        <v>539</v>
      </c>
      <c r="O686" s="205">
        <v>2</v>
      </c>
      <c r="P686" s="213">
        <v>42</v>
      </c>
      <c r="Q686" s="179" t="s">
        <v>47</v>
      </c>
      <c r="R686" s="213">
        <f t="shared" si="16"/>
        <v>84</v>
      </c>
      <c r="S686" s="213">
        <v>0</v>
      </c>
      <c r="T686" s="213">
        <v>0</v>
      </c>
      <c r="U686" s="213">
        <v>42</v>
      </c>
      <c r="V686" s="213">
        <v>0</v>
      </c>
      <c r="W686" s="213">
        <v>0</v>
      </c>
      <c r="X686" s="213">
        <v>0</v>
      </c>
      <c r="Y686" s="213">
        <v>0</v>
      </c>
      <c r="Z686" s="213">
        <v>0</v>
      </c>
      <c r="AA686" s="213">
        <v>0</v>
      </c>
      <c r="AB686" s="213">
        <v>42</v>
      </c>
      <c r="AC686" s="215">
        <v>0</v>
      </c>
      <c r="AD686" s="215">
        <v>0</v>
      </c>
    </row>
    <row r="687" spans="1:30" ht="12" customHeight="1" x14ac:dyDescent="0.25">
      <c r="A687" s="187" t="s">
        <v>36</v>
      </c>
      <c r="B687" s="171" t="s">
        <v>16509</v>
      </c>
      <c r="C687" s="171" t="s">
        <v>16509</v>
      </c>
      <c r="D687" s="172" t="s">
        <v>38</v>
      </c>
      <c r="E687" s="171" t="s">
        <v>39</v>
      </c>
      <c r="F687" s="172" t="s">
        <v>38</v>
      </c>
      <c r="G687" s="171" t="s">
        <v>40</v>
      </c>
      <c r="H687" s="173">
        <v>25301</v>
      </c>
      <c r="I687" s="244" t="s">
        <v>16529</v>
      </c>
      <c r="J687" s="176" t="s">
        <v>9058</v>
      </c>
      <c r="K687" s="158" t="s">
        <v>9059</v>
      </c>
      <c r="L687" s="199"/>
      <c r="M687" s="204"/>
      <c r="N687" s="200" t="s">
        <v>539</v>
      </c>
      <c r="O687" s="205">
        <v>2</v>
      </c>
      <c r="P687" s="213">
        <v>49</v>
      </c>
      <c r="Q687" s="179" t="s">
        <v>47</v>
      </c>
      <c r="R687" s="213">
        <f t="shared" si="16"/>
        <v>98</v>
      </c>
      <c r="S687" s="213">
        <v>0</v>
      </c>
      <c r="T687" s="213">
        <v>0</v>
      </c>
      <c r="U687" s="213">
        <v>49</v>
      </c>
      <c r="V687" s="213">
        <v>0</v>
      </c>
      <c r="W687" s="213">
        <v>0</v>
      </c>
      <c r="X687" s="213">
        <v>0</v>
      </c>
      <c r="Y687" s="213">
        <v>0</v>
      </c>
      <c r="Z687" s="213">
        <v>0</v>
      </c>
      <c r="AA687" s="213">
        <v>0</v>
      </c>
      <c r="AB687" s="213">
        <v>49</v>
      </c>
      <c r="AC687" s="215">
        <v>0</v>
      </c>
      <c r="AD687" s="215">
        <v>0</v>
      </c>
    </row>
    <row r="688" spans="1:30" ht="12" customHeight="1" x14ac:dyDescent="0.25">
      <c r="A688" s="187" t="s">
        <v>36</v>
      </c>
      <c r="B688" s="171" t="s">
        <v>16509</v>
      </c>
      <c r="C688" s="171" t="s">
        <v>16509</v>
      </c>
      <c r="D688" s="172" t="s">
        <v>38</v>
      </c>
      <c r="E688" s="171" t="s">
        <v>39</v>
      </c>
      <c r="F688" s="172" t="s">
        <v>38</v>
      </c>
      <c r="G688" s="171" t="s">
        <v>40</v>
      </c>
      <c r="H688" s="173">
        <v>25301</v>
      </c>
      <c r="I688" s="244" t="s">
        <v>16529</v>
      </c>
      <c r="J688" s="176" t="s">
        <v>9453</v>
      </c>
      <c r="K688" s="158" t="s">
        <v>9454</v>
      </c>
      <c r="L688" s="199"/>
      <c r="M688" s="204"/>
      <c r="N688" s="200" t="s">
        <v>539</v>
      </c>
      <c r="O688" s="205">
        <v>2</v>
      </c>
      <c r="P688" s="213">
        <v>34</v>
      </c>
      <c r="Q688" s="179" t="s">
        <v>47</v>
      </c>
      <c r="R688" s="213">
        <f t="shared" si="16"/>
        <v>68</v>
      </c>
      <c r="S688" s="213">
        <v>0</v>
      </c>
      <c r="T688" s="213">
        <v>0</v>
      </c>
      <c r="U688" s="213">
        <v>34</v>
      </c>
      <c r="V688" s="213">
        <v>0</v>
      </c>
      <c r="W688" s="213">
        <v>0</v>
      </c>
      <c r="X688" s="213">
        <v>0</v>
      </c>
      <c r="Y688" s="213">
        <v>0</v>
      </c>
      <c r="Z688" s="213">
        <v>0</v>
      </c>
      <c r="AA688" s="213">
        <v>0</v>
      </c>
      <c r="AB688" s="213">
        <v>34</v>
      </c>
      <c r="AC688" s="215">
        <v>0</v>
      </c>
      <c r="AD688" s="215">
        <v>0</v>
      </c>
    </row>
    <row r="689" spans="1:30" ht="12" customHeight="1" x14ac:dyDescent="0.25">
      <c r="A689" s="187" t="s">
        <v>36</v>
      </c>
      <c r="B689" s="171" t="s">
        <v>16509</v>
      </c>
      <c r="C689" s="171" t="s">
        <v>16509</v>
      </c>
      <c r="D689" s="172" t="s">
        <v>38</v>
      </c>
      <c r="E689" s="171" t="s">
        <v>39</v>
      </c>
      <c r="F689" s="172" t="s">
        <v>38</v>
      </c>
      <c r="G689" s="171" t="s">
        <v>40</v>
      </c>
      <c r="H689" s="173">
        <v>25301</v>
      </c>
      <c r="I689" s="244" t="s">
        <v>16529</v>
      </c>
      <c r="J689" s="176" t="s">
        <v>9795</v>
      </c>
      <c r="K689" s="158" t="s">
        <v>9796</v>
      </c>
      <c r="L689" s="199"/>
      <c r="M689" s="204"/>
      <c r="N689" s="200" t="s">
        <v>6072</v>
      </c>
      <c r="O689" s="205">
        <v>2</v>
      </c>
      <c r="P689" s="213">
        <v>161</v>
      </c>
      <c r="Q689" s="179" t="s">
        <v>47</v>
      </c>
      <c r="R689" s="213">
        <f t="shared" si="16"/>
        <v>322</v>
      </c>
      <c r="S689" s="213">
        <v>0</v>
      </c>
      <c r="T689" s="213">
        <v>0</v>
      </c>
      <c r="U689" s="213">
        <v>161</v>
      </c>
      <c r="V689" s="213">
        <v>0</v>
      </c>
      <c r="W689" s="213">
        <v>0</v>
      </c>
      <c r="X689" s="213">
        <v>0</v>
      </c>
      <c r="Y689" s="213">
        <v>0</v>
      </c>
      <c r="Z689" s="213">
        <v>0</v>
      </c>
      <c r="AA689" s="213">
        <v>0</v>
      </c>
      <c r="AB689" s="213">
        <v>161</v>
      </c>
      <c r="AC689" s="215">
        <v>0</v>
      </c>
      <c r="AD689" s="215">
        <v>0</v>
      </c>
    </row>
    <row r="690" spans="1:30" ht="12" customHeight="1" x14ac:dyDescent="0.25">
      <c r="A690" s="187" t="s">
        <v>36</v>
      </c>
      <c r="B690" s="171" t="s">
        <v>16509</v>
      </c>
      <c r="C690" s="171" t="s">
        <v>16509</v>
      </c>
      <c r="D690" s="172" t="s">
        <v>38</v>
      </c>
      <c r="E690" s="171" t="s">
        <v>39</v>
      </c>
      <c r="F690" s="172" t="s">
        <v>38</v>
      </c>
      <c r="G690" s="171" t="s">
        <v>40</v>
      </c>
      <c r="H690" s="173">
        <v>25401</v>
      </c>
      <c r="I690" s="244" t="s">
        <v>16530</v>
      </c>
      <c r="J690" s="176" t="s">
        <v>9903</v>
      </c>
      <c r="K690" s="246" t="s">
        <v>16531</v>
      </c>
      <c r="L690" s="186"/>
      <c r="M690" s="175"/>
      <c r="N690" s="181" t="s">
        <v>877</v>
      </c>
      <c r="O690" s="179">
        <v>2</v>
      </c>
      <c r="P690" s="213">
        <v>16</v>
      </c>
      <c r="Q690" s="179" t="s">
        <v>47</v>
      </c>
      <c r="R690" s="213">
        <f t="shared" si="16"/>
        <v>32</v>
      </c>
      <c r="S690" s="213">
        <v>0</v>
      </c>
      <c r="T690" s="213">
        <v>0</v>
      </c>
      <c r="U690" s="213">
        <v>16</v>
      </c>
      <c r="V690" s="213">
        <v>0</v>
      </c>
      <c r="W690" s="213">
        <v>0</v>
      </c>
      <c r="X690" s="213">
        <v>0</v>
      </c>
      <c r="Y690" s="213">
        <v>0</v>
      </c>
      <c r="Z690" s="213">
        <v>0</v>
      </c>
      <c r="AA690" s="213">
        <v>0</v>
      </c>
      <c r="AB690" s="213">
        <v>16</v>
      </c>
      <c r="AC690" s="215">
        <v>0</v>
      </c>
      <c r="AD690" s="215">
        <v>0</v>
      </c>
    </row>
    <row r="691" spans="1:30" ht="12" customHeight="1" x14ac:dyDescent="0.25">
      <c r="A691" s="187" t="s">
        <v>36</v>
      </c>
      <c r="B691" s="171" t="s">
        <v>16509</v>
      </c>
      <c r="C691" s="171" t="s">
        <v>16509</v>
      </c>
      <c r="D691" s="172" t="s">
        <v>38</v>
      </c>
      <c r="E691" s="171" t="s">
        <v>39</v>
      </c>
      <c r="F691" s="172" t="s">
        <v>38</v>
      </c>
      <c r="G691" s="171" t="s">
        <v>40</v>
      </c>
      <c r="H691" s="173">
        <v>25401</v>
      </c>
      <c r="I691" s="244" t="s">
        <v>16530</v>
      </c>
      <c r="J691" s="176" t="s">
        <v>9914</v>
      </c>
      <c r="K691" s="246" t="s">
        <v>16532</v>
      </c>
      <c r="L691" s="186"/>
      <c r="M691" s="175"/>
      <c r="N691" s="181" t="s">
        <v>539</v>
      </c>
      <c r="O691" s="179">
        <v>2</v>
      </c>
      <c r="P691" s="213">
        <v>16</v>
      </c>
      <c r="Q691" s="179" t="s">
        <v>47</v>
      </c>
      <c r="R691" s="213">
        <f t="shared" si="16"/>
        <v>32</v>
      </c>
      <c r="S691" s="213">
        <v>0</v>
      </c>
      <c r="T691" s="213">
        <v>0</v>
      </c>
      <c r="U691" s="213">
        <v>16</v>
      </c>
      <c r="V691" s="213">
        <v>0</v>
      </c>
      <c r="W691" s="213">
        <v>0</v>
      </c>
      <c r="X691" s="213">
        <v>0</v>
      </c>
      <c r="Y691" s="213">
        <v>0</v>
      </c>
      <c r="Z691" s="213">
        <v>0</v>
      </c>
      <c r="AA691" s="213">
        <v>0</v>
      </c>
      <c r="AB691" s="213">
        <v>16</v>
      </c>
      <c r="AC691" s="215">
        <v>0</v>
      </c>
      <c r="AD691" s="215">
        <v>0</v>
      </c>
    </row>
    <row r="692" spans="1:30" ht="12" customHeight="1" x14ac:dyDescent="0.25">
      <c r="A692" s="187" t="s">
        <v>36</v>
      </c>
      <c r="B692" s="171" t="s">
        <v>16509</v>
      </c>
      <c r="C692" s="171" t="s">
        <v>16509</v>
      </c>
      <c r="D692" s="172" t="s">
        <v>38</v>
      </c>
      <c r="E692" s="171" t="s">
        <v>39</v>
      </c>
      <c r="F692" s="172" t="s">
        <v>38</v>
      </c>
      <c r="G692" s="171" t="s">
        <v>40</v>
      </c>
      <c r="H692" s="173">
        <v>25401</v>
      </c>
      <c r="I692" s="244" t="s">
        <v>16530</v>
      </c>
      <c r="J692" s="176" t="s">
        <v>10121</v>
      </c>
      <c r="K692" s="246" t="s">
        <v>10071</v>
      </c>
      <c r="L692" s="186"/>
      <c r="M692" s="175"/>
      <c r="N692" s="181" t="s">
        <v>877</v>
      </c>
      <c r="O692" s="179">
        <v>8</v>
      </c>
      <c r="P692" s="213">
        <v>19.75</v>
      </c>
      <c r="Q692" s="179" t="s">
        <v>47</v>
      </c>
      <c r="R692" s="213">
        <f t="shared" si="16"/>
        <v>158</v>
      </c>
      <c r="S692" s="213">
        <v>0</v>
      </c>
      <c r="T692" s="213">
        <v>0</v>
      </c>
      <c r="U692" s="213">
        <v>79</v>
      </c>
      <c r="V692" s="213">
        <v>0</v>
      </c>
      <c r="W692" s="213">
        <v>0</v>
      </c>
      <c r="X692" s="213">
        <v>0</v>
      </c>
      <c r="Y692" s="213">
        <v>0</v>
      </c>
      <c r="Z692" s="213">
        <v>0</v>
      </c>
      <c r="AA692" s="213">
        <v>0</v>
      </c>
      <c r="AB692" s="213">
        <v>79</v>
      </c>
      <c r="AC692" s="215">
        <v>0</v>
      </c>
      <c r="AD692" s="215">
        <v>0</v>
      </c>
    </row>
    <row r="693" spans="1:30" ht="12" customHeight="1" x14ac:dyDescent="0.25">
      <c r="A693" s="187" t="s">
        <v>36</v>
      </c>
      <c r="B693" s="171" t="s">
        <v>16509</v>
      </c>
      <c r="C693" s="171" t="s">
        <v>16509</v>
      </c>
      <c r="D693" s="172" t="s">
        <v>38</v>
      </c>
      <c r="E693" s="171" t="s">
        <v>39</v>
      </c>
      <c r="F693" s="172" t="s">
        <v>38</v>
      </c>
      <c r="G693" s="171" t="s">
        <v>40</v>
      </c>
      <c r="H693" s="173">
        <v>25401</v>
      </c>
      <c r="I693" s="244" t="s">
        <v>16530</v>
      </c>
      <c r="J693" s="176" t="s">
        <v>9963</v>
      </c>
      <c r="K693" s="158" t="s">
        <v>9964</v>
      </c>
      <c r="L693" s="186"/>
      <c r="M693" s="175"/>
      <c r="N693" s="181" t="s">
        <v>539</v>
      </c>
      <c r="O693" s="179">
        <v>2</v>
      </c>
      <c r="P693" s="213">
        <v>73</v>
      </c>
      <c r="Q693" s="179" t="s">
        <v>47</v>
      </c>
      <c r="R693" s="213">
        <f t="shared" si="16"/>
        <v>146</v>
      </c>
      <c r="S693" s="213">
        <v>0</v>
      </c>
      <c r="T693" s="213">
        <v>0</v>
      </c>
      <c r="U693" s="213">
        <v>73</v>
      </c>
      <c r="V693" s="213">
        <v>0</v>
      </c>
      <c r="W693" s="213">
        <v>0</v>
      </c>
      <c r="X693" s="213">
        <v>0</v>
      </c>
      <c r="Y693" s="213">
        <v>0</v>
      </c>
      <c r="Z693" s="213">
        <v>0</v>
      </c>
      <c r="AA693" s="213">
        <v>0</v>
      </c>
      <c r="AB693" s="213">
        <v>73</v>
      </c>
      <c r="AC693" s="215">
        <v>0</v>
      </c>
      <c r="AD693" s="215">
        <v>0</v>
      </c>
    </row>
    <row r="694" spans="1:30" ht="12" customHeight="1" x14ac:dyDescent="0.25">
      <c r="A694" s="187" t="s">
        <v>36</v>
      </c>
      <c r="B694" s="171" t="s">
        <v>16509</v>
      </c>
      <c r="C694" s="171" t="s">
        <v>16509</v>
      </c>
      <c r="D694" s="172" t="s">
        <v>38</v>
      </c>
      <c r="E694" s="171" t="s">
        <v>39</v>
      </c>
      <c r="F694" s="172" t="s">
        <v>38</v>
      </c>
      <c r="G694" s="171" t="s">
        <v>40</v>
      </c>
      <c r="H694" s="173">
        <v>25401</v>
      </c>
      <c r="I694" s="244" t="s">
        <v>16530</v>
      </c>
      <c r="J694" s="176" t="s">
        <v>9987</v>
      </c>
      <c r="K694" s="158" t="s">
        <v>9988</v>
      </c>
      <c r="L694" s="186"/>
      <c r="M694" s="175"/>
      <c r="N694" s="181" t="s">
        <v>539</v>
      </c>
      <c r="O694" s="179">
        <v>2</v>
      </c>
      <c r="P694" s="213">
        <v>434</v>
      </c>
      <c r="Q694" s="179" t="s">
        <v>47</v>
      </c>
      <c r="R694" s="213">
        <f t="shared" si="16"/>
        <v>868</v>
      </c>
      <c r="S694" s="213">
        <v>0</v>
      </c>
      <c r="T694" s="213">
        <v>0</v>
      </c>
      <c r="U694" s="213">
        <v>434</v>
      </c>
      <c r="V694" s="213">
        <v>0</v>
      </c>
      <c r="W694" s="213">
        <v>0</v>
      </c>
      <c r="X694" s="213">
        <v>0</v>
      </c>
      <c r="Y694" s="213">
        <v>0</v>
      </c>
      <c r="Z694" s="213">
        <v>0</v>
      </c>
      <c r="AA694" s="213">
        <v>0</v>
      </c>
      <c r="AB694" s="213">
        <v>434</v>
      </c>
      <c r="AC694" s="215">
        <v>0</v>
      </c>
      <c r="AD694" s="215">
        <v>0</v>
      </c>
    </row>
    <row r="695" spans="1:30" ht="12" customHeight="1" x14ac:dyDescent="0.25">
      <c r="A695" s="187" t="s">
        <v>36</v>
      </c>
      <c r="B695" s="171" t="s">
        <v>16509</v>
      </c>
      <c r="C695" s="171" t="s">
        <v>16509</v>
      </c>
      <c r="D695" s="172" t="s">
        <v>38</v>
      </c>
      <c r="E695" s="171" t="s">
        <v>39</v>
      </c>
      <c r="F695" s="172" t="s">
        <v>38</v>
      </c>
      <c r="G695" s="171" t="s">
        <v>40</v>
      </c>
      <c r="H695" s="173">
        <v>25401</v>
      </c>
      <c r="I695" s="244" t="s">
        <v>16530</v>
      </c>
      <c r="J695" s="176" t="s">
        <v>10115</v>
      </c>
      <c r="K695" s="246" t="s">
        <v>16533</v>
      </c>
      <c r="L695" s="186"/>
      <c r="M695" s="175"/>
      <c r="N695" s="181" t="s">
        <v>16255</v>
      </c>
      <c r="O695" s="179">
        <v>2</v>
      </c>
      <c r="P695" s="213">
        <v>19</v>
      </c>
      <c r="Q695" s="179" t="s">
        <v>47</v>
      </c>
      <c r="R695" s="213">
        <f t="shared" si="16"/>
        <v>38</v>
      </c>
      <c r="S695" s="213">
        <v>0</v>
      </c>
      <c r="T695" s="213">
        <v>0</v>
      </c>
      <c r="U695" s="213">
        <v>19</v>
      </c>
      <c r="V695" s="213">
        <v>0</v>
      </c>
      <c r="W695" s="213">
        <v>0</v>
      </c>
      <c r="X695" s="213">
        <v>0</v>
      </c>
      <c r="Y695" s="213">
        <v>0</v>
      </c>
      <c r="Z695" s="213">
        <v>0</v>
      </c>
      <c r="AA695" s="213">
        <v>0</v>
      </c>
      <c r="AB695" s="213">
        <v>19</v>
      </c>
      <c r="AC695" s="215">
        <v>0</v>
      </c>
      <c r="AD695" s="215">
        <v>0</v>
      </c>
    </row>
    <row r="696" spans="1:30" ht="12" customHeight="1" x14ac:dyDescent="0.25">
      <c r="A696" s="187" t="s">
        <v>36</v>
      </c>
      <c r="B696" s="171" t="s">
        <v>16509</v>
      </c>
      <c r="C696" s="171" t="s">
        <v>16509</v>
      </c>
      <c r="D696" s="172" t="s">
        <v>38</v>
      </c>
      <c r="E696" s="171" t="s">
        <v>39</v>
      </c>
      <c r="F696" s="172" t="s">
        <v>38</v>
      </c>
      <c r="G696" s="171" t="s">
        <v>40</v>
      </c>
      <c r="H696" s="173">
        <v>25401</v>
      </c>
      <c r="I696" s="244" t="s">
        <v>16530</v>
      </c>
      <c r="J696" s="168" t="s">
        <v>10113</v>
      </c>
      <c r="K696" s="246" t="s">
        <v>10114</v>
      </c>
      <c r="L696" s="186"/>
      <c r="M696" s="175"/>
      <c r="N696" s="181" t="s">
        <v>16255</v>
      </c>
      <c r="O696" s="179">
        <v>2</v>
      </c>
      <c r="P696" s="213">
        <v>64</v>
      </c>
      <c r="Q696" s="179" t="s">
        <v>47</v>
      </c>
      <c r="R696" s="213">
        <f t="shared" si="16"/>
        <v>128</v>
      </c>
      <c r="S696" s="213">
        <v>0</v>
      </c>
      <c r="T696" s="213">
        <v>0</v>
      </c>
      <c r="U696" s="213">
        <v>64</v>
      </c>
      <c r="V696" s="213">
        <v>0</v>
      </c>
      <c r="W696" s="213">
        <v>0</v>
      </c>
      <c r="X696" s="213">
        <v>0</v>
      </c>
      <c r="Y696" s="213">
        <v>0</v>
      </c>
      <c r="Z696" s="213">
        <v>0</v>
      </c>
      <c r="AA696" s="213">
        <v>0</v>
      </c>
      <c r="AB696" s="213">
        <v>64</v>
      </c>
      <c r="AC696" s="215">
        <v>0</v>
      </c>
      <c r="AD696" s="215">
        <v>0</v>
      </c>
    </row>
    <row r="697" spans="1:30" ht="12" customHeight="1" x14ac:dyDescent="0.25">
      <c r="A697" s="187" t="s">
        <v>36</v>
      </c>
      <c r="B697" s="171" t="s">
        <v>16509</v>
      </c>
      <c r="C697" s="171" t="s">
        <v>16509</v>
      </c>
      <c r="D697" s="172" t="s">
        <v>38</v>
      </c>
      <c r="E697" s="171" t="s">
        <v>39</v>
      </c>
      <c r="F697" s="172" t="s">
        <v>38</v>
      </c>
      <c r="G697" s="171" t="s">
        <v>40</v>
      </c>
      <c r="H697" s="173">
        <v>26103</v>
      </c>
      <c r="I697" s="244" t="s">
        <v>176</v>
      </c>
      <c r="J697" s="176" t="s">
        <v>10279</v>
      </c>
      <c r="K697" s="158" t="s">
        <v>10280</v>
      </c>
      <c r="L697" s="186"/>
      <c r="M697" s="175"/>
      <c r="N697" s="181" t="s">
        <v>16255</v>
      </c>
      <c r="O697" s="179">
        <v>490</v>
      </c>
      <c r="P697" s="213">
        <v>100</v>
      </c>
      <c r="Q697" s="175" t="s">
        <v>47</v>
      </c>
      <c r="R697" s="213">
        <f t="shared" si="16"/>
        <v>49000</v>
      </c>
      <c r="S697" s="213">
        <v>0</v>
      </c>
      <c r="T697" s="213">
        <v>9000</v>
      </c>
      <c r="U697" s="213">
        <v>9000</v>
      </c>
      <c r="V697" s="213">
        <v>9000</v>
      </c>
      <c r="W697" s="213">
        <v>9000</v>
      </c>
      <c r="X697" s="213">
        <v>9000</v>
      </c>
      <c r="Y697" s="213">
        <v>4000</v>
      </c>
      <c r="Z697" s="213">
        <v>0</v>
      </c>
      <c r="AA697" s="213">
        <v>0</v>
      </c>
      <c r="AB697" s="213">
        <v>0</v>
      </c>
      <c r="AC697" s="213">
        <v>0</v>
      </c>
      <c r="AD697" s="213">
        <v>0</v>
      </c>
    </row>
    <row r="698" spans="1:30" ht="12" customHeight="1" x14ac:dyDescent="0.25">
      <c r="A698" s="187" t="s">
        <v>36</v>
      </c>
      <c r="B698" s="171" t="s">
        <v>16509</v>
      </c>
      <c r="C698" s="171" t="s">
        <v>16509</v>
      </c>
      <c r="D698" s="172" t="s">
        <v>38</v>
      </c>
      <c r="E698" s="171" t="s">
        <v>39</v>
      </c>
      <c r="F698" s="172" t="s">
        <v>38</v>
      </c>
      <c r="G698" s="171" t="s">
        <v>40</v>
      </c>
      <c r="H698" s="199">
        <v>29401</v>
      </c>
      <c r="I698" s="248" t="s">
        <v>16327</v>
      </c>
      <c r="J698" s="176" t="s">
        <v>12395</v>
      </c>
      <c r="K698" s="248" t="s">
        <v>12396</v>
      </c>
      <c r="L698" s="199"/>
      <c r="M698" s="199"/>
      <c r="N698" s="200" t="s">
        <v>16255</v>
      </c>
      <c r="O698" s="200">
        <v>20</v>
      </c>
      <c r="P698" s="213">
        <v>69.2</v>
      </c>
      <c r="Q698" s="200" t="s">
        <v>16279</v>
      </c>
      <c r="R698" s="213">
        <f t="shared" si="16"/>
        <v>1384</v>
      </c>
      <c r="S698" s="217">
        <v>0</v>
      </c>
      <c r="T698" s="217">
        <v>692</v>
      </c>
      <c r="U698" s="217">
        <v>0</v>
      </c>
      <c r="V698" s="217">
        <v>0</v>
      </c>
      <c r="W698" s="217">
        <v>692</v>
      </c>
      <c r="X698" s="217">
        <v>0</v>
      </c>
      <c r="Y698" s="217">
        <v>0</v>
      </c>
      <c r="Z698" s="217">
        <v>0</v>
      </c>
      <c r="AA698" s="217">
        <v>0</v>
      </c>
      <c r="AB698" s="217">
        <v>0</v>
      </c>
      <c r="AC698" s="217">
        <v>0</v>
      </c>
      <c r="AD698" s="217">
        <v>0</v>
      </c>
    </row>
    <row r="699" spans="1:30" ht="12" customHeight="1" x14ac:dyDescent="0.25">
      <c r="A699" s="187" t="s">
        <v>36</v>
      </c>
      <c r="B699" s="171" t="s">
        <v>16509</v>
      </c>
      <c r="C699" s="171" t="s">
        <v>16509</v>
      </c>
      <c r="D699" s="172" t="s">
        <v>38</v>
      </c>
      <c r="E699" s="171" t="s">
        <v>39</v>
      </c>
      <c r="F699" s="172" t="s">
        <v>38</v>
      </c>
      <c r="G699" s="171" t="s">
        <v>40</v>
      </c>
      <c r="H699" s="173">
        <v>31401</v>
      </c>
      <c r="I699" s="244" t="s">
        <v>147</v>
      </c>
      <c r="J699" s="173"/>
      <c r="K699" s="247" t="s">
        <v>16534</v>
      </c>
      <c r="L699" s="182"/>
      <c r="M699" s="175"/>
      <c r="N699" s="180" t="s">
        <v>16521</v>
      </c>
      <c r="O699" s="179">
        <v>16900</v>
      </c>
      <c r="P699" s="213"/>
      <c r="Q699" s="179" t="s">
        <v>47</v>
      </c>
      <c r="R699" s="213">
        <f t="shared" si="16"/>
        <v>16900</v>
      </c>
      <c r="S699" s="213">
        <v>1500</v>
      </c>
      <c r="T699" s="213">
        <v>1400</v>
      </c>
      <c r="U699" s="213">
        <v>1400</v>
      </c>
      <c r="V699" s="213">
        <v>1400</v>
      </c>
      <c r="W699" s="213">
        <v>1400</v>
      </c>
      <c r="X699" s="213">
        <v>1400</v>
      </c>
      <c r="Y699" s="213">
        <v>1400</v>
      </c>
      <c r="Z699" s="213">
        <v>1400</v>
      </c>
      <c r="AA699" s="213">
        <v>1400</v>
      </c>
      <c r="AB699" s="213">
        <v>1400</v>
      </c>
      <c r="AC699" s="213">
        <v>1400</v>
      </c>
      <c r="AD699" s="213">
        <v>1400</v>
      </c>
    </row>
    <row r="700" spans="1:30" ht="12" customHeight="1" x14ac:dyDescent="0.25">
      <c r="A700" s="187" t="s">
        <v>36</v>
      </c>
      <c r="B700" s="171" t="s">
        <v>16509</v>
      </c>
      <c r="C700" s="171" t="s">
        <v>16509</v>
      </c>
      <c r="D700" s="172" t="s">
        <v>38</v>
      </c>
      <c r="E700" s="171" t="s">
        <v>39</v>
      </c>
      <c r="F700" s="172" t="s">
        <v>38</v>
      </c>
      <c r="G700" s="171" t="s">
        <v>40</v>
      </c>
      <c r="H700" s="173">
        <v>32601</v>
      </c>
      <c r="I700" s="244" t="s">
        <v>16297</v>
      </c>
      <c r="J700" s="173"/>
      <c r="K700" s="247" t="s">
        <v>16535</v>
      </c>
      <c r="L700" s="182"/>
      <c r="M700" s="175"/>
      <c r="N700" s="180" t="s">
        <v>16521</v>
      </c>
      <c r="O700" s="179">
        <v>56000</v>
      </c>
      <c r="P700" s="213"/>
      <c r="Q700" s="179" t="s">
        <v>47</v>
      </c>
      <c r="R700" s="213">
        <f t="shared" ref="R700:R763" si="17">SUM(S700:AD700)</f>
        <v>56000</v>
      </c>
      <c r="S700" s="213">
        <v>0</v>
      </c>
      <c r="T700" s="213">
        <v>4700</v>
      </c>
      <c r="U700" s="213">
        <v>4700</v>
      </c>
      <c r="V700" s="213">
        <v>4700</v>
      </c>
      <c r="W700" s="213">
        <v>4700</v>
      </c>
      <c r="X700" s="213">
        <v>4700</v>
      </c>
      <c r="Y700" s="213">
        <v>4700</v>
      </c>
      <c r="Z700" s="213">
        <v>4700</v>
      </c>
      <c r="AA700" s="213">
        <v>4700</v>
      </c>
      <c r="AB700" s="213">
        <v>4700</v>
      </c>
      <c r="AC700" s="213">
        <v>4700</v>
      </c>
      <c r="AD700" s="213">
        <v>9000</v>
      </c>
    </row>
    <row r="701" spans="1:30" ht="12" customHeight="1" x14ac:dyDescent="0.25">
      <c r="A701" s="187" t="s">
        <v>36</v>
      </c>
      <c r="B701" s="171" t="s">
        <v>16509</v>
      </c>
      <c r="C701" s="171" t="s">
        <v>16509</v>
      </c>
      <c r="D701" s="172" t="s">
        <v>38</v>
      </c>
      <c r="E701" s="171" t="s">
        <v>39</v>
      </c>
      <c r="F701" s="172" t="s">
        <v>38</v>
      </c>
      <c r="G701" s="171" t="s">
        <v>40</v>
      </c>
      <c r="H701" s="173">
        <v>32701</v>
      </c>
      <c r="I701" s="244" t="s">
        <v>155</v>
      </c>
      <c r="J701" s="173"/>
      <c r="K701" s="247" t="s">
        <v>16536</v>
      </c>
      <c r="L701" s="182"/>
      <c r="M701" s="175"/>
      <c r="N701" s="180" t="s">
        <v>16521</v>
      </c>
      <c r="O701" s="179">
        <v>12406</v>
      </c>
      <c r="P701" s="213"/>
      <c r="Q701" s="179" t="s">
        <v>47</v>
      </c>
      <c r="R701" s="213">
        <f t="shared" si="17"/>
        <v>12406</v>
      </c>
      <c r="S701" s="213">
        <v>0</v>
      </c>
      <c r="T701" s="213">
        <v>0</v>
      </c>
      <c r="U701" s="213">
        <v>0</v>
      </c>
      <c r="V701" s="213">
        <v>0</v>
      </c>
      <c r="W701" s="213">
        <v>0</v>
      </c>
      <c r="X701" s="213">
        <v>0</v>
      </c>
      <c r="Y701" s="213">
        <v>0</v>
      </c>
      <c r="Z701" s="213">
        <v>0</v>
      </c>
      <c r="AA701" s="213">
        <v>0</v>
      </c>
      <c r="AB701" s="213">
        <v>12406</v>
      </c>
      <c r="AC701" s="213">
        <v>0</v>
      </c>
      <c r="AD701" s="213">
        <v>0</v>
      </c>
    </row>
    <row r="702" spans="1:30" ht="12" customHeight="1" x14ac:dyDescent="0.25">
      <c r="A702" s="187" t="s">
        <v>36</v>
      </c>
      <c r="B702" s="171" t="s">
        <v>16509</v>
      </c>
      <c r="C702" s="171" t="s">
        <v>16509</v>
      </c>
      <c r="D702" s="172" t="s">
        <v>38</v>
      </c>
      <c r="E702" s="171" t="s">
        <v>39</v>
      </c>
      <c r="F702" s="172" t="s">
        <v>38</v>
      </c>
      <c r="G702" s="171" t="s">
        <v>40</v>
      </c>
      <c r="H702" s="173">
        <v>33605</v>
      </c>
      <c r="I702" s="249" t="s">
        <v>16537</v>
      </c>
      <c r="J702" s="173"/>
      <c r="K702" s="247" t="s">
        <v>16538</v>
      </c>
      <c r="L702" s="182"/>
      <c r="M702" s="175"/>
      <c r="N702" s="180" t="s">
        <v>16521</v>
      </c>
      <c r="O702" s="179">
        <v>12325</v>
      </c>
      <c r="P702" s="213"/>
      <c r="Q702" s="179" t="s">
        <v>47</v>
      </c>
      <c r="R702" s="213">
        <f t="shared" si="17"/>
        <v>12325</v>
      </c>
      <c r="S702" s="213">
        <v>0</v>
      </c>
      <c r="T702" s="213">
        <v>12325</v>
      </c>
      <c r="U702" s="213">
        <v>0</v>
      </c>
      <c r="V702" s="213">
        <v>0</v>
      </c>
      <c r="W702" s="213">
        <v>0</v>
      </c>
      <c r="X702" s="213">
        <v>0</v>
      </c>
      <c r="Y702" s="213">
        <v>0</v>
      </c>
      <c r="Z702" s="213">
        <v>0</v>
      </c>
      <c r="AA702" s="213">
        <v>0</v>
      </c>
      <c r="AB702" s="213">
        <v>0</v>
      </c>
      <c r="AC702" s="213">
        <v>0</v>
      </c>
      <c r="AD702" s="213">
        <v>0</v>
      </c>
    </row>
    <row r="703" spans="1:30" ht="12" customHeight="1" x14ac:dyDescent="0.25">
      <c r="A703" s="187" t="s">
        <v>36</v>
      </c>
      <c r="B703" s="171" t="s">
        <v>16509</v>
      </c>
      <c r="C703" s="171" t="s">
        <v>16509</v>
      </c>
      <c r="D703" s="172" t="s">
        <v>38</v>
      </c>
      <c r="E703" s="171" t="s">
        <v>39</v>
      </c>
      <c r="F703" s="172" t="s">
        <v>38</v>
      </c>
      <c r="G703" s="171" t="s">
        <v>144</v>
      </c>
      <c r="H703" s="173">
        <v>35701</v>
      </c>
      <c r="I703" s="244" t="s">
        <v>16539</v>
      </c>
      <c r="J703" s="173"/>
      <c r="K703" s="247" t="s">
        <v>16540</v>
      </c>
      <c r="L703" s="182"/>
      <c r="M703" s="175"/>
      <c r="N703" s="180" t="s">
        <v>16521</v>
      </c>
      <c r="O703" s="179">
        <v>21349</v>
      </c>
      <c r="P703" s="213"/>
      <c r="Q703" s="179" t="s">
        <v>47</v>
      </c>
      <c r="R703" s="213">
        <f t="shared" si="17"/>
        <v>21349</v>
      </c>
      <c r="S703" s="213">
        <v>0</v>
      </c>
      <c r="T703" s="213">
        <v>0</v>
      </c>
      <c r="U703" s="213">
        <v>0</v>
      </c>
      <c r="V703" s="213">
        <v>18849</v>
      </c>
      <c r="W703" s="213">
        <v>0</v>
      </c>
      <c r="X703" s="213">
        <v>0</v>
      </c>
      <c r="Y703" s="213">
        <v>2500</v>
      </c>
      <c r="Z703" s="213">
        <v>0</v>
      </c>
      <c r="AA703" s="213">
        <v>0</v>
      </c>
      <c r="AB703" s="213">
        <v>0</v>
      </c>
      <c r="AC703" s="213">
        <v>0</v>
      </c>
      <c r="AD703" s="213">
        <v>0</v>
      </c>
    </row>
    <row r="704" spans="1:30" ht="12" customHeight="1" x14ac:dyDescent="0.25">
      <c r="A704" s="187" t="s">
        <v>36</v>
      </c>
      <c r="B704" s="171" t="s">
        <v>16509</v>
      </c>
      <c r="C704" s="171" t="s">
        <v>16509</v>
      </c>
      <c r="D704" s="172" t="s">
        <v>38</v>
      </c>
      <c r="E704" s="171" t="s">
        <v>39</v>
      </c>
      <c r="F704" s="172" t="s">
        <v>38</v>
      </c>
      <c r="G704" s="171" t="s">
        <v>40</v>
      </c>
      <c r="H704" s="173">
        <v>35501</v>
      </c>
      <c r="I704" s="244" t="s">
        <v>16541</v>
      </c>
      <c r="J704" s="173"/>
      <c r="K704" s="247" t="s">
        <v>16542</v>
      </c>
      <c r="L704" s="182"/>
      <c r="M704" s="175"/>
      <c r="N704" s="180" t="s">
        <v>16521</v>
      </c>
      <c r="O704" s="179">
        <v>33116</v>
      </c>
      <c r="P704" s="213"/>
      <c r="Q704" s="179" t="s">
        <v>47</v>
      </c>
      <c r="R704" s="213">
        <f t="shared" si="17"/>
        <v>33116</v>
      </c>
      <c r="S704" s="213">
        <v>0</v>
      </c>
      <c r="T704" s="213">
        <v>0</v>
      </c>
      <c r="U704" s="213">
        <v>13470</v>
      </c>
      <c r="V704" s="213">
        <v>0</v>
      </c>
      <c r="W704" s="225">
        <v>3088</v>
      </c>
      <c r="X704" s="213">
        <v>0</v>
      </c>
      <c r="Y704" s="213">
        <v>0</v>
      </c>
      <c r="Z704" s="213">
        <v>0</v>
      </c>
      <c r="AA704" s="213">
        <v>13470</v>
      </c>
      <c r="AB704" s="213">
        <v>0</v>
      </c>
      <c r="AC704" s="213">
        <v>3088</v>
      </c>
      <c r="AD704" s="213">
        <v>0</v>
      </c>
    </row>
    <row r="705" spans="1:30" ht="12" customHeight="1" x14ac:dyDescent="0.25">
      <c r="A705" s="187" t="s">
        <v>36</v>
      </c>
      <c r="B705" s="171" t="s">
        <v>16509</v>
      </c>
      <c r="C705" s="171" t="s">
        <v>16509</v>
      </c>
      <c r="D705" s="172" t="s">
        <v>38</v>
      </c>
      <c r="E705" s="171" t="s">
        <v>39</v>
      </c>
      <c r="F705" s="172" t="s">
        <v>38</v>
      </c>
      <c r="G705" s="171" t="s">
        <v>144</v>
      </c>
      <c r="H705" s="173">
        <v>35701</v>
      </c>
      <c r="I705" s="244" t="s">
        <v>16539</v>
      </c>
      <c r="J705" s="173"/>
      <c r="K705" s="247" t="s">
        <v>16543</v>
      </c>
      <c r="L705" s="182"/>
      <c r="M705" s="175"/>
      <c r="N705" s="180" t="s">
        <v>16521</v>
      </c>
      <c r="O705" s="179">
        <v>13060</v>
      </c>
      <c r="P705" s="213"/>
      <c r="Q705" s="179" t="s">
        <v>47</v>
      </c>
      <c r="R705" s="213">
        <f t="shared" si="17"/>
        <v>13060</v>
      </c>
      <c r="S705" s="213">
        <v>0</v>
      </c>
      <c r="T705" s="213">
        <v>13060</v>
      </c>
      <c r="U705" s="213">
        <v>0</v>
      </c>
      <c r="V705" s="213">
        <v>0</v>
      </c>
      <c r="W705" s="213">
        <v>0</v>
      </c>
      <c r="X705" s="213">
        <v>0</v>
      </c>
      <c r="Y705" s="213">
        <v>0</v>
      </c>
      <c r="Z705" s="213">
        <v>0</v>
      </c>
      <c r="AA705" s="213">
        <v>0</v>
      </c>
      <c r="AB705" s="213">
        <v>0</v>
      </c>
      <c r="AC705" s="213">
        <v>0</v>
      </c>
      <c r="AD705" s="213">
        <v>0</v>
      </c>
    </row>
    <row r="706" spans="1:30" ht="12" customHeight="1" x14ac:dyDescent="0.25">
      <c r="A706" s="187" t="s">
        <v>36</v>
      </c>
      <c r="B706" s="171" t="s">
        <v>16509</v>
      </c>
      <c r="C706" s="171" t="s">
        <v>16509</v>
      </c>
      <c r="D706" s="172" t="s">
        <v>38</v>
      </c>
      <c r="E706" s="171" t="s">
        <v>39</v>
      </c>
      <c r="F706" s="172" t="s">
        <v>38</v>
      </c>
      <c r="G706" s="171" t="s">
        <v>40</v>
      </c>
      <c r="H706" s="173">
        <v>21101</v>
      </c>
      <c r="I706" s="244" t="s">
        <v>16510</v>
      </c>
      <c r="J706" s="176" t="s">
        <v>2323</v>
      </c>
      <c r="K706" s="245" t="s">
        <v>2324</v>
      </c>
      <c r="L706" s="186"/>
      <c r="M706" s="174"/>
      <c r="N706" s="181" t="s">
        <v>16255</v>
      </c>
      <c r="O706" s="198">
        <v>48</v>
      </c>
      <c r="P706" s="213">
        <v>84.625</v>
      </c>
      <c r="Q706" s="179" t="s">
        <v>47</v>
      </c>
      <c r="R706" s="213">
        <f t="shared" si="17"/>
        <v>4062</v>
      </c>
      <c r="S706" s="213">
        <v>0</v>
      </c>
      <c r="T706" s="213">
        <v>2031</v>
      </c>
      <c r="U706" s="213">
        <v>0</v>
      </c>
      <c r="V706" s="213">
        <v>0</v>
      </c>
      <c r="W706" s="213">
        <v>0</v>
      </c>
      <c r="X706" s="213">
        <v>0</v>
      </c>
      <c r="Y706" s="213">
        <v>0</v>
      </c>
      <c r="Z706" s="213">
        <v>2031</v>
      </c>
      <c r="AA706" s="213">
        <v>0</v>
      </c>
      <c r="AB706" s="213">
        <v>0</v>
      </c>
      <c r="AC706" s="213">
        <v>0</v>
      </c>
      <c r="AD706" s="213">
        <v>0</v>
      </c>
    </row>
    <row r="707" spans="1:30" ht="12" customHeight="1" x14ac:dyDescent="0.25">
      <c r="A707" s="187" t="s">
        <v>36</v>
      </c>
      <c r="B707" s="171" t="s">
        <v>16509</v>
      </c>
      <c r="C707" s="171" t="s">
        <v>16509</v>
      </c>
      <c r="D707" s="172" t="s">
        <v>38</v>
      </c>
      <c r="E707" s="171" t="s">
        <v>39</v>
      </c>
      <c r="F707" s="172" t="s">
        <v>38</v>
      </c>
      <c r="G707" s="171" t="s">
        <v>40</v>
      </c>
      <c r="H707" s="173">
        <v>21101</v>
      </c>
      <c r="I707" s="244" t="s">
        <v>16510</v>
      </c>
      <c r="J707" s="176" t="s">
        <v>2281</v>
      </c>
      <c r="K707" s="245" t="s">
        <v>75</v>
      </c>
      <c r="L707" s="186"/>
      <c r="M707" s="199"/>
      <c r="N707" s="181" t="s">
        <v>420</v>
      </c>
      <c r="O707" s="201">
        <v>4</v>
      </c>
      <c r="P707" s="213">
        <v>231</v>
      </c>
      <c r="Q707" s="179" t="s">
        <v>47</v>
      </c>
      <c r="R707" s="213">
        <f t="shared" si="17"/>
        <v>924</v>
      </c>
      <c r="S707" s="213">
        <v>0</v>
      </c>
      <c r="T707" s="213">
        <v>462</v>
      </c>
      <c r="U707" s="213">
        <v>0</v>
      </c>
      <c r="V707" s="213">
        <v>0</v>
      </c>
      <c r="W707" s="213">
        <v>462</v>
      </c>
      <c r="X707" s="213">
        <v>0</v>
      </c>
      <c r="Y707" s="213">
        <v>0</v>
      </c>
      <c r="Z707" s="213">
        <v>0</v>
      </c>
      <c r="AA707" s="213">
        <v>0</v>
      </c>
      <c r="AB707" s="213">
        <v>0</v>
      </c>
      <c r="AC707" s="213">
        <v>0</v>
      </c>
      <c r="AD707" s="213">
        <v>0</v>
      </c>
    </row>
    <row r="708" spans="1:30" ht="12" customHeight="1" x14ac:dyDescent="0.25">
      <c r="A708" s="187" t="s">
        <v>36</v>
      </c>
      <c r="B708" s="171" t="s">
        <v>16509</v>
      </c>
      <c r="C708" s="171" t="s">
        <v>16509</v>
      </c>
      <c r="D708" s="172" t="s">
        <v>38</v>
      </c>
      <c r="E708" s="171" t="s">
        <v>39</v>
      </c>
      <c r="F708" s="172" t="s">
        <v>38</v>
      </c>
      <c r="G708" s="171" t="s">
        <v>40</v>
      </c>
      <c r="H708" s="173">
        <v>21101</v>
      </c>
      <c r="I708" s="244" t="s">
        <v>16510</v>
      </c>
      <c r="J708" s="176" t="s">
        <v>1634</v>
      </c>
      <c r="K708" s="245" t="s">
        <v>16544</v>
      </c>
      <c r="L708" s="186"/>
      <c r="M708" s="199"/>
      <c r="N708" s="181" t="s">
        <v>16255</v>
      </c>
      <c r="O708" s="201">
        <v>4</v>
      </c>
      <c r="P708" s="213">
        <v>6</v>
      </c>
      <c r="Q708" s="179" t="s">
        <v>47</v>
      </c>
      <c r="R708" s="213">
        <f t="shared" si="17"/>
        <v>24</v>
      </c>
      <c r="S708" s="213">
        <v>0</v>
      </c>
      <c r="T708" s="213">
        <v>12</v>
      </c>
      <c r="U708" s="213">
        <v>0</v>
      </c>
      <c r="V708" s="213">
        <v>0</v>
      </c>
      <c r="W708" s="213">
        <v>0</v>
      </c>
      <c r="X708" s="213">
        <v>0</v>
      </c>
      <c r="Y708" s="213">
        <v>0</v>
      </c>
      <c r="Z708" s="213">
        <v>12</v>
      </c>
      <c r="AA708" s="213">
        <v>0</v>
      </c>
      <c r="AB708" s="213">
        <v>0</v>
      </c>
      <c r="AC708" s="213">
        <v>0</v>
      </c>
      <c r="AD708" s="213">
        <v>0</v>
      </c>
    </row>
    <row r="709" spans="1:30" ht="12" customHeight="1" x14ac:dyDescent="0.25">
      <c r="A709" s="187" t="s">
        <v>36</v>
      </c>
      <c r="B709" s="171" t="s">
        <v>16509</v>
      </c>
      <c r="C709" s="171" t="s">
        <v>16509</v>
      </c>
      <c r="D709" s="172" t="s">
        <v>38</v>
      </c>
      <c r="E709" s="171" t="s">
        <v>39</v>
      </c>
      <c r="F709" s="172" t="s">
        <v>38</v>
      </c>
      <c r="G709" s="171" t="s">
        <v>40</v>
      </c>
      <c r="H709" s="173">
        <v>21101</v>
      </c>
      <c r="I709" s="244" t="s">
        <v>16510</v>
      </c>
      <c r="J709" s="176" t="s">
        <v>1957</v>
      </c>
      <c r="K709" s="245" t="s">
        <v>79</v>
      </c>
      <c r="L709" s="186"/>
      <c r="M709" s="199"/>
      <c r="N709" s="181" t="s">
        <v>877</v>
      </c>
      <c r="O709" s="201">
        <v>36</v>
      </c>
      <c r="P709" s="213">
        <v>24.75</v>
      </c>
      <c r="Q709" s="179" t="s">
        <v>47</v>
      </c>
      <c r="R709" s="213">
        <f t="shared" si="17"/>
        <v>891</v>
      </c>
      <c r="S709" s="213">
        <v>0</v>
      </c>
      <c r="T709" s="213">
        <v>297</v>
      </c>
      <c r="U709" s="213">
        <v>0</v>
      </c>
      <c r="V709" s="213">
        <v>0</v>
      </c>
      <c r="W709" s="213">
        <v>297</v>
      </c>
      <c r="X709" s="213">
        <v>0</v>
      </c>
      <c r="Y709" s="213">
        <v>0</v>
      </c>
      <c r="Z709" s="213">
        <v>297</v>
      </c>
      <c r="AA709" s="213">
        <v>0</v>
      </c>
      <c r="AB709" s="213">
        <v>0</v>
      </c>
      <c r="AC709" s="213">
        <v>0</v>
      </c>
      <c r="AD709" s="213">
        <v>0</v>
      </c>
    </row>
    <row r="710" spans="1:30" ht="12" customHeight="1" x14ac:dyDescent="0.25">
      <c r="A710" s="187" t="s">
        <v>36</v>
      </c>
      <c r="B710" s="171" t="s">
        <v>16509</v>
      </c>
      <c r="C710" s="171" t="s">
        <v>16509</v>
      </c>
      <c r="D710" s="172" t="s">
        <v>38</v>
      </c>
      <c r="E710" s="171" t="s">
        <v>39</v>
      </c>
      <c r="F710" s="172" t="s">
        <v>38</v>
      </c>
      <c r="G710" s="171" t="s">
        <v>40</v>
      </c>
      <c r="H710" s="173">
        <v>21101</v>
      </c>
      <c r="I710" s="244" t="s">
        <v>16510</v>
      </c>
      <c r="J710" s="176" t="s">
        <v>1783</v>
      </c>
      <c r="K710" s="245" t="s">
        <v>16545</v>
      </c>
      <c r="L710" s="186"/>
      <c r="M710" s="199"/>
      <c r="N710" s="181" t="s">
        <v>16255</v>
      </c>
      <c r="O710" s="201">
        <v>4</v>
      </c>
      <c r="P710" s="213">
        <v>18</v>
      </c>
      <c r="Q710" s="179" t="s">
        <v>47</v>
      </c>
      <c r="R710" s="213">
        <f t="shared" si="17"/>
        <v>72</v>
      </c>
      <c r="S710" s="213">
        <v>0</v>
      </c>
      <c r="T710" s="213">
        <v>36</v>
      </c>
      <c r="U710" s="213">
        <v>0</v>
      </c>
      <c r="V710" s="213">
        <v>0</v>
      </c>
      <c r="W710" s="213">
        <v>0</v>
      </c>
      <c r="X710" s="213">
        <v>0</v>
      </c>
      <c r="Y710" s="213">
        <v>0</v>
      </c>
      <c r="Z710" s="213">
        <v>36</v>
      </c>
      <c r="AA710" s="213">
        <v>0</v>
      </c>
      <c r="AB710" s="213">
        <v>0</v>
      </c>
      <c r="AC710" s="213">
        <v>0</v>
      </c>
      <c r="AD710" s="213">
        <v>0</v>
      </c>
    </row>
    <row r="711" spans="1:30" ht="12" customHeight="1" x14ac:dyDescent="0.25">
      <c r="A711" s="187" t="s">
        <v>36</v>
      </c>
      <c r="B711" s="171" t="s">
        <v>16509</v>
      </c>
      <c r="C711" s="171" t="s">
        <v>16509</v>
      </c>
      <c r="D711" s="172" t="s">
        <v>38</v>
      </c>
      <c r="E711" s="171" t="s">
        <v>39</v>
      </c>
      <c r="F711" s="172" t="s">
        <v>38</v>
      </c>
      <c r="G711" s="171" t="s">
        <v>40</v>
      </c>
      <c r="H711" s="173">
        <v>21101</v>
      </c>
      <c r="I711" s="244" t="s">
        <v>16510</v>
      </c>
      <c r="J711" s="176" t="s">
        <v>1519</v>
      </c>
      <c r="K711" s="245" t="s">
        <v>2590</v>
      </c>
      <c r="L711" s="186"/>
      <c r="M711" s="199"/>
      <c r="N711" s="181" t="s">
        <v>877</v>
      </c>
      <c r="O711" s="201">
        <v>15</v>
      </c>
      <c r="P711" s="213">
        <v>42.6</v>
      </c>
      <c r="Q711" s="179" t="s">
        <v>47</v>
      </c>
      <c r="R711" s="213">
        <f t="shared" si="17"/>
        <v>639</v>
      </c>
      <c r="S711" s="213">
        <v>0</v>
      </c>
      <c r="T711" s="213">
        <v>213</v>
      </c>
      <c r="U711" s="213">
        <v>0</v>
      </c>
      <c r="V711" s="213">
        <v>0</v>
      </c>
      <c r="W711" s="213">
        <v>213</v>
      </c>
      <c r="X711" s="213">
        <v>0</v>
      </c>
      <c r="Y711" s="213">
        <v>0</v>
      </c>
      <c r="Z711" s="213">
        <v>213</v>
      </c>
      <c r="AA711" s="213">
        <v>0</v>
      </c>
      <c r="AB711" s="213">
        <v>0</v>
      </c>
      <c r="AC711" s="213">
        <v>0</v>
      </c>
      <c r="AD711" s="213">
        <v>0</v>
      </c>
    </row>
    <row r="712" spans="1:30" ht="12" customHeight="1" x14ac:dyDescent="0.25">
      <c r="A712" s="187" t="s">
        <v>36</v>
      </c>
      <c r="B712" s="171" t="s">
        <v>16509</v>
      </c>
      <c r="C712" s="171" t="s">
        <v>16509</v>
      </c>
      <c r="D712" s="172" t="s">
        <v>38</v>
      </c>
      <c r="E712" s="171" t="s">
        <v>39</v>
      </c>
      <c r="F712" s="172" t="s">
        <v>38</v>
      </c>
      <c r="G712" s="171" t="s">
        <v>40</v>
      </c>
      <c r="H712" s="173">
        <v>21101</v>
      </c>
      <c r="I712" s="244" t="s">
        <v>16510</v>
      </c>
      <c r="J712" s="176" t="s">
        <v>2403</v>
      </c>
      <c r="K712" s="245" t="s">
        <v>2404</v>
      </c>
      <c r="L712" s="186"/>
      <c r="M712" s="174"/>
      <c r="N712" s="181" t="s">
        <v>539</v>
      </c>
      <c r="O712" s="198">
        <v>4</v>
      </c>
      <c r="P712" s="213">
        <v>313.5</v>
      </c>
      <c r="Q712" s="179" t="s">
        <v>47</v>
      </c>
      <c r="R712" s="213">
        <f t="shared" si="17"/>
        <v>1254</v>
      </c>
      <c r="S712" s="213">
        <v>0</v>
      </c>
      <c r="T712" s="213">
        <v>627</v>
      </c>
      <c r="U712" s="213">
        <v>0</v>
      </c>
      <c r="V712" s="213">
        <v>0</v>
      </c>
      <c r="W712" s="213">
        <v>627</v>
      </c>
      <c r="X712" s="213">
        <v>0</v>
      </c>
      <c r="Y712" s="213">
        <v>0</v>
      </c>
      <c r="Z712" s="213">
        <v>0</v>
      </c>
      <c r="AA712" s="213">
        <v>0</v>
      </c>
      <c r="AB712" s="213">
        <v>0</v>
      </c>
      <c r="AC712" s="213">
        <v>0</v>
      </c>
      <c r="AD712" s="213">
        <v>0</v>
      </c>
    </row>
    <row r="713" spans="1:30" ht="12" customHeight="1" x14ac:dyDescent="0.25">
      <c r="A713" s="187" t="s">
        <v>36</v>
      </c>
      <c r="B713" s="171" t="s">
        <v>16509</v>
      </c>
      <c r="C713" s="171" t="s">
        <v>16509</v>
      </c>
      <c r="D713" s="172" t="s">
        <v>38</v>
      </c>
      <c r="E713" s="171" t="s">
        <v>39</v>
      </c>
      <c r="F713" s="172" t="s">
        <v>38</v>
      </c>
      <c r="G713" s="171" t="s">
        <v>40</v>
      </c>
      <c r="H713" s="173">
        <v>21101</v>
      </c>
      <c r="I713" s="244" t="s">
        <v>16510</v>
      </c>
      <c r="J713" s="176" t="s">
        <v>2684</v>
      </c>
      <c r="K713" s="245" t="s">
        <v>16546</v>
      </c>
      <c r="L713" s="186"/>
      <c r="M713" s="174"/>
      <c r="N713" s="181" t="s">
        <v>539</v>
      </c>
      <c r="O713" s="198">
        <v>4</v>
      </c>
      <c r="P713" s="213">
        <v>443</v>
      </c>
      <c r="Q713" s="179" t="s">
        <v>47</v>
      </c>
      <c r="R713" s="213">
        <f t="shared" si="17"/>
        <v>1772</v>
      </c>
      <c r="S713" s="213">
        <v>0</v>
      </c>
      <c r="T713" s="213">
        <v>886</v>
      </c>
      <c r="U713" s="213">
        <v>0</v>
      </c>
      <c r="V713" s="213">
        <v>0</v>
      </c>
      <c r="W713" s="213">
        <v>886</v>
      </c>
      <c r="X713" s="213">
        <v>0</v>
      </c>
      <c r="Y713" s="213">
        <v>0</v>
      </c>
      <c r="Z713" s="213">
        <v>0</v>
      </c>
      <c r="AA713" s="213">
        <v>0</v>
      </c>
      <c r="AB713" s="213">
        <v>0</v>
      </c>
      <c r="AC713" s="213">
        <v>0</v>
      </c>
      <c r="AD713" s="213">
        <v>0</v>
      </c>
    </row>
    <row r="714" spans="1:30" ht="12" customHeight="1" x14ac:dyDescent="0.25">
      <c r="A714" s="187" t="s">
        <v>36</v>
      </c>
      <c r="B714" s="171" t="s">
        <v>16509</v>
      </c>
      <c r="C714" s="171" t="s">
        <v>16509</v>
      </c>
      <c r="D714" s="172" t="s">
        <v>38</v>
      </c>
      <c r="E714" s="171" t="s">
        <v>39</v>
      </c>
      <c r="F714" s="172" t="s">
        <v>38</v>
      </c>
      <c r="G714" s="171" t="s">
        <v>40</v>
      </c>
      <c r="H714" s="173">
        <v>21101</v>
      </c>
      <c r="I714" s="244" t="s">
        <v>16510</v>
      </c>
      <c r="J714" s="176" t="s">
        <v>2093</v>
      </c>
      <c r="K714" s="245" t="s">
        <v>16547</v>
      </c>
      <c r="L714" s="186"/>
      <c r="M714" s="174"/>
      <c r="N714" s="181" t="s">
        <v>539</v>
      </c>
      <c r="O714" s="198">
        <v>8</v>
      </c>
      <c r="P714" s="213">
        <v>7</v>
      </c>
      <c r="Q714" s="179" t="s">
        <v>47</v>
      </c>
      <c r="R714" s="213">
        <f t="shared" si="17"/>
        <v>56</v>
      </c>
      <c r="S714" s="213">
        <v>0</v>
      </c>
      <c r="T714" s="213">
        <v>28</v>
      </c>
      <c r="U714" s="213">
        <v>0</v>
      </c>
      <c r="V714" s="213">
        <v>0</v>
      </c>
      <c r="W714" s="213">
        <v>28</v>
      </c>
      <c r="X714" s="213">
        <v>0</v>
      </c>
      <c r="Y714" s="213">
        <v>0</v>
      </c>
      <c r="Z714" s="213">
        <v>0</v>
      </c>
      <c r="AA714" s="213">
        <v>0</v>
      </c>
      <c r="AB714" s="213">
        <v>0</v>
      </c>
      <c r="AC714" s="213">
        <v>0</v>
      </c>
      <c r="AD714" s="213">
        <v>0</v>
      </c>
    </row>
    <row r="715" spans="1:30" ht="12" customHeight="1" x14ac:dyDescent="0.25">
      <c r="A715" s="187" t="s">
        <v>36</v>
      </c>
      <c r="B715" s="171" t="s">
        <v>16509</v>
      </c>
      <c r="C715" s="171" t="s">
        <v>16509</v>
      </c>
      <c r="D715" s="172" t="s">
        <v>38</v>
      </c>
      <c r="E715" s="171" t="s">
        <v>39</v>
      </c>
      <c r="F715" s="172" t="s">
        <v>38</v>
      </c>
      <c r="G715" s="171" t="s">
        <v>40</v>
      </c>
      <c r="H715" s="173">
        <v>21101</v>
      </c>
      <c r="I715" s="244" t="s">
        <v>16510</v>
      </c>
      <c r="J715" s="176" t="s">
        <v>852</v>
      </c>
      <c r="K715" s="245" t="s">
        <v>16548</v>
      </c>
      <c r="L715" s="186"/>
      <c r="M715" s="174"/>
      <c r="N715" s="181" t="s">
        <v>539</v>
      </c>
      <c r="O715" s="198">
        <v>8</v>
      </c>
      <c r="P715" s="213">
        <v>16.5</v>
      </c>
      <c r="Q715" s="179" t="s">
        <v>47</v>
      </c>
      <c r="R715" s="213">
        <f t="shared" si="17"/>
        <v>132</v>
      </c>
      <c r="S715" s="213">
        <v>0</v>
      </c>
      <c r="T715" s="213">
        <v>66</v>
      </c>
      <c r="U715" s="213">
        <v>0</v>
      </c>
      <c r="V715" s="213">
        <v>0</v>
      </c>
      <c r="W715" s="213">
        <v>66</v>
      </c>
      <c r="X715" s="213">
        <v>0</v>
      </c>
      <c r="Y715" s="213">
        <v>0</v>
      </c>
      <c r="Z715" s="213">
        <v>0</v>
      </c>
      <c r="AA715" s="213">
        <v>0</v>
      </c>
      <c r="AB715" s="213">
        <v>0</v>
      </c>
      <c r="AC715" s="213">
        <v>0</v>
      </c>
      <c r="AD715" s="213">
        <v>0</v>
      </c>
    </row>
    <row r="716" spans="1:30" ht="12" customHeight="1" x14ac:dyDescent="0.25">
      <c r="A716" s="187" t="s">
        <v>36</v>
      </c>
      <c r="B716" s="171" t="s">
        <v>16509</v>
      </c>
      <c r="C716" s="171" t="s">
        <v>16509</v>
      </c>
      <c r="D716" s="172" t="s">
        <v>38</v>
      </c>
      <c r="E716" s="171" t="s">
        <v>39</v>
      </c>
      <c r="F716" s="172" t="s">
        <v>38</v>
      </c>
      <c r="G716" s="171" t="s">
        <v>40</v>
      </c>
      <c r="H716" s="173">
        <v>21101</v>
      </c>
      <c r="I716" s="244" t="s">
        <v>16510</v>
      </c>
      <c r="J716" s="176" t="s">
        <v>1960</v>
      </c>
      <c r="K716" s="245" t="s">
        <v>93</v>
      </c>
      <c r="L716" s="186"/>
      <c r="M716" s="174"/>
      <c r="N716" s="181" t="s">
        <v>877</v>
      </c>
      <c r="O716" s="198">
        <v>30</v>
      </c>
      <c r="P716" s="213">
        <v>16.3</v>
      </c>
      <c r="Q716" s="179" t="s">
        <v>47</v>
      </c>
      <c r="R716" s="213">
        <f t="shared" si="17"/>
        <v>489</v>
      </c>
      <c r="S716" s="213">
        <v>0</v>
      </c>
      <c r="T716" s="213">
        <v>163</v>
      </c>
      <c r="U716" s="213">
        <v>0</v>
      </c>
      <c r="V716" s="213">
        <v>0</v>
      </c>
      <c r="W716" s="213">
        <v>163</v>
      </c>
      <c r="X716" s="213">
        <v>0</v>
      </c>
      <c r="Y716" s="213">
        <v>0</v>
      </c>
      <c r="Z716" s="213">
        <v>163</v>
      </c>
      <c r="AA716" s="213">
        <v>0</v>
      </c>
      <c r="AB716" s="213">
        <v>0</v>
      </c>
      <c r="AC716" s="213">
        <v>0</v>
      </c>
      <c r="AD716" s="213">
        <v>0</v>
      </c>
    </row>
    <row r="717" spans="1:30" ht="12" customHeight="1" x14ac:dyDescent="0.25">
      <c r="A717" s="187" t="s">
        <v>36</v>
      </c>
      <c r="B717" s="171" t="s">
        <v>16509</v>
      </c>
      <c r="C717" s="171" t="s">
        <v>16509</v>
      </c>
      <c r="D717" s="172" t="s">
        <v>38</v>
      </c>
      <c r="E717" s="171" t="s">
        <v>39</v>
      </c>
      <c r="F717" s="172" t="s">
        <v>38</v>
      </c>
      <c r="G717" s="171" t="s">
        <v>40</v>
      </c>
      <c r="H717" s="173">
        <v>21101</v>
      </c>
      <c r="I717" s="244" t="s">
        <v>16510</v>
      </c>
      <c r="J717" s="176" t="s">
        <v>1935</v>
      </c>
      <c r="K717" s="245" t="s">
        <v>16549</v>
      </c>
      <c r="L717" s="186"/>
      <c r="M717" s="174"/>
      <c r="N717" s="181" t="s">
        <v>16255</v>
      </c>
      <c r="O717" s="198">
        <v>2</v>
      </c>
      <c r="P717" s="213">
        <v>22.5</v>
      </c>
      <c r="Q717" s="179" t="s">
        <v>47</v>
      </c>
      <c r="R717" s="213">
        <f t="shared" si="17"/>
        <v>45</v>
      </c>
      <c r="S717" s="213">
        <v>0</v>
      </c>
      <c r="T717" s="213">
        <v>22.5</v>
      </c>
      <c r="U717" s="213">
        <v>0</v>
      </c>
      <c r="V717" s="213">
        <v>0</v>
      </c>
      <c r="W717" s="213">
        <v>0</v>
      </c>
      <c r="X717" s="213">
        <v>0</v>
      </c>
      <c r="Y717" s="213">
        <v>0</v>
      </c>
      <c r="Z717" s="213">
        <v>22.5</v>
      </c>
      <c r="AA717" s="213">
        <v>0</v>
      </c>
      <c r="AB717" s="213">
        <v>0</v>
      </c>
      <c r="AC717" s="213">
        <v>0</v>
      </c>
      <c r="AD717" s="213">
        <v>0</v>
      </c>
    </row>
    <row r="718" spans="1:30" ht="12" customHeight="1" x14ac:dyDescent="0.25">
      <c r="A718" s="187" t="s">
        <v>36</v>
      </c>
      <c r="B718" s="171" t="s">
        <v>16509</v>
      </c>
      <c r="C718" s="171" t="s">
        <v>16509</v>
      </c>
      <c r="D718" s="172" t="s">
        <v>38</v>
      </c>
      <c r="E718" s="171" t="s">
        <v>39</v>
      </c>
      <c r="F718" s="172" t="s">
        <v>38</v>
      </c>
      <c r="G718" s="171" t="s">
        <v>40</v>
      </c>
      <c r="H718" s="173">
        <v>21101</v>
      </c>
      <c r="I718" s="244" t="s">
        <v>16510</v>
      </c>
      <c r="J718" s="176" t="s">
        <v>1961</v>
      </c>
      <c r="K718" s="245" t="s">
        <v>16259</v>
      </c>
      <c r="L718" s="186"/>
      <c r="M718" s="174"/>
      <c r="N718" s="181" t="s">
        <v>877</v>
      </c>
      <c r="O718" s="198">
        <v>20</v>
      </c>
      <c r="P718" s="213">
        <v>23.9</v>
      </c>
      <c r="Q718" s="179" t="s">
        <v>47</v>
      </c>
      <c r="R718" s="213">
        <f t="shared" si="17"/>
        <v>478</v>
      </c>
      <c r="S718" s="213">
        <v>0</v>
      </c>
      <c r="T718" s="213">
        <v>0</v>
      </c>
      <c r="U718" s="213">
        <v>0</v>
      </c>
      <c r="V718" s="213">
        <v>0</v>
      </c>
      <c r="W718" s="213">
        <v>478</v>
      </c>
      <c r="X718" s="213">
        <v>0</v>
      </c>
      <c r="Y718" s="213">
        <v>0</v>
      </c>
      <c r="Z718" s="213">
        <v>0</v>
      </c>
      <c r="AA718" s="213">
        <v>0</v>
      </c>
      <c r="AB718" s="213">
        <v>0</v>
      </c>
      <c r="AC718" s="213">
        <v>0</v>
      </c>
      <c r="AD718" s="213">
        <v>0</v>
      </c>
    </row>
    <row r="719" spans="1:30" ht="12" customHeight="1" x14ac:dyDescent="0.25">
      <c r="A719" s="187" t="s">
        <v>36</v>
      </c>
      <c r="B719" s="171" t="s">
        <v>16509</v>
      </c>
      <c r="C719" s="171" t="s">
        <v>16509</v>
      </c>
      <c r="D719" s="172" t="s">
        <v>38</v>
      </c>
      <c r="E719" s="171" t="s">
        <v>39</v>
      </c>
      <c r="F719" s="172" t="s">
        <v>38</v>
      </c>
      <c r="G719" s="171" t="s">
        <v>40</v>
      </c>
      <c r="H719" s="173">
        <v>21101</v>
      </c>
      <c r="I719" s="244" t="s">
        <v>16510</v>
      </c>
      <c r="J719" s="176" t="s">
        <v>1964</v>
      </c>
      <c r="K719" s="245" t="s">
        <v>1965</v>
      </c>
      <c r="L719" s="186"/>
      <c r="M719" s="174"/>
      <c r="N719" s="181" t="s">
        <v>877</v>
      </c>
      <c r="O719" s="198">
        <v>14</v>
      </c>
      <c r="P719" s="213">
        <v>26.714300000000001</v>
      </c>
      <c r="Q719" s="179" t="s">
        <v>47</v>
      </c>
      <c r="R719" s="213">
        <f t="shared" si="17"/>
        <v>374</v>
      </c>
      <c r="S719" s="213">
        <v>0</v>
      </c>
      <c r="T719" s="213">
        <v>144</v>
      </c>
      <c r="U719" s="213">
        <v>0</v>
      </c>
      <c r="V719" s="213">
        <v>0</v>
      </c>
      <c r="W719" s="213">
        <v>86</v>
      </c>
      <c r="X719" s="213">
        <v>0</v>
      </c>
      <c r="Y719" s="213">
        <v>0</v>
      </c>
      <c r="Z719" s="213">
        <v>144</v>
      </c>
      <c r="AA719" s="213">
        <v>0</v>
      </c>
      <c r="AB719" s="213">
        <v>0</v>
      </c>
      <c r="AC719" s="213">
        <v>0</v>
      </c>
      <c r="AD719" s="213">
        <v>0</v>
      </c>
    </row>
    <row r="720" spans="1:30" ht="12" customHeight="1" x14ac:dyDescent="0.25">
      <c r="A720" s="187" t="s">
        <v>36</v>
      </c>
      <c r="B720" s="171" t="s">
        <v>16509</v>
      </c>
      <c r="C720" s="171" t="s">
        <v>16509</v>
      </c>
      <c r="D720" s="172" t="s">
        <v>38</v>
      </c>
      <c r="E720" s="171" t="s">
        <v>39</v>
      </c>
      <c r="F720" s="172" t="s">
        <v>38</v>
      </c>
      <c r="G720" s="171" t="s">
        <v>40</v>
      </c>
      <c r="H720" s="173">
        <v>21601</v>
      </c>
      <c r="I720" s="244" t="s">
        <v>16519</v>
      </c>
      <c r="J720" s="165" t="s">
        <v>5770</v>
      </c>
      <c r="K720" s="239" t="s">
        <v>109</v>
      </c>
      <c r="L720" s="165"/>
      <c r="M720" s="175"/>
      <c r="N720" s="19" t="s">
        <v>16255</v>
      </c>
      <c r="O720" s="179">
        <v>18</v>
      </c>
      <c r="P720" s="213">
        <v>10.5001</v>
      </c>
      <c r="Q720" s="179" t="s">
        <v>47</v>
      </c>
      <c r="R720" s="213">
        <f t="shared" si="17"/>
        <v>189</v>
      </c>
      <c r="S720" s="213">
        <v>0</v>
      </c>
      <c r="T720" s="215">
        <v>63</v>
      </c>
      <c r="U720" s="213">
        <v>0</v>
      </c>
      <c r="V720" s="213">
        <v>0</v>
      </c>
      <c r="W720" s="215">
        <v>63</v>
      </c>
      <c r="X720" s="213">
        <v>0</v>
      </c>
      <c r="Y720" s="213">
        <v>0</v>
      </c>
      <c r="Z720" s="215">
        <v>63</v>
      </c>
      <c r="AA720" s="213">
        <v>0</v>
      </c>
      <c r="AB720" s="213">
        <v>0</v>
      </c>
      <c r="AC720" s="213">
        <v>0</v>
      </c>
      <c r="AD720" s="213">
        <v>0</v>
      </c>
    </row>
    <row r="721" spans="1:30" ht="12" customHeight="1" x14ac:dyDescent="0.25">
      <c r="A721" s="187" t="s">
        <v>36</v>
      </c>
      <c r="B721" s="171" t="s">
        <v>16509</v>
      </c>
      <c r="C721" s="171" t="s">
        <v>16509</v>
      </c>
      <c r="D721" s="172" t="s">
        <v>38</v>
      </c>
      <c r="E721" s="171" t="s">
        <v>39</v>
      </c>
      <c r="F721" s="172" t="s">
        <v>38</v>
      </c>
      <c r="G721" s="171" t="s">
        <v>40</v>
      </c>
      <c r="H721" s="173">
        <v>21601</v>
      </c>
      <c r="I721" s="244" t="s">
        <v>16519</v>
      </c>
      <c r="J721" s="165" t="s">
        <v>5810</v>
      </c>
      <c r="K721" s="239" t="s">
        <v>16284</v>
      </c>
      <c r="L721" s="165"/>
      <c r="M721" s="175"/>
      <c r="N721" s="19" t="s">
        <v>16255</v>
      </c>
      <c r="O721" s="179">
        <v>12</v>
      </c>
      <c r="P721" s="213">
        <v>101.75</v>
      </c>
      <c r="Q721" s="179" t="s">
        <v>47</v>
      </c>
      <c r="R721" s="213">
        <f t="shared" si="17"/>
        <v>1221</v>
      </c>
      <c r="S721" s="213">
        <v>0</v>
      </c>
      <c r="T721" s="215">
        <v>407</v>
      </c>
      <c r="U721" s="213">
        <v>0</v>
      </c>
      <c r="V721" s="213">
        <v>0</v>
      </c>
      <c r="W721" s="215">
        <v>407</v>
      </c>
      <c r="X721" s="213">
        <v>0</v>
      </c>
      <c r="Y721" s="213">
        <v>0</v>
      </c>
      <c r="Z721" s="215">
        <v>407</v>
      </c>
      <c r="AA721" s="213">
        <v>0</v>
      </c>
      <c r="AB721" s="213">
        <v>0</v>
      </c>
      <c r="AC721" s="213">
        <v>0</v>
      </c>
      <c r="AD721" s="213">
        <v>0</v>
      </c>
    </row>
    <row r="722" spans="1:30" ht="12" customHeight="1" x14ac:dyDescent="0.25">
      <c r="A722" s="187" t="s">
        <v>36</v>
      </c>
      <c r="B722" s="171" t="s">
        <v>16509</v>
      </c>
      <c r="C722" s="171" t="s">
        <v>16509</v>
      </c>
      <c r="D722" s="172" t="s">
        <v>38</v>
      </c>
      <c r="E722" s="171" t="s">
        <v>39</v>
      </c>
      <c r="F722" s="172" t="s">
        <v>38</v>
      </c>
      <c r="G722" s="171" t="s">
        <v>40</v>
      </c>
      <c r="H722" s="173">
        <v>21601</v>
      </c>
      <c r="I722" s="244" t="s">
        <v>16519</v>
      </c>
      <c r="J722" s="165" t="s">
        <v>5812</v>
      </c>
      <c r="K722" s="239" t="s">
        <v>5813</v>
      </c>
      <c r="L722" s="165"/>
      <c r="M722" s="199"/>
      <c r="N722" s="19" t="s">
        <v>16255</v>
      </c>
      <c r="O722" s="201">
        <v>3</v>
      </c>
      <c r="P722" s="213">
        <v>55</v>
      </c>
      <c r="Q722" s="179" t="s">
        <v>47</v>
      </c>
      <c r="R722" s="213">
        <f t="shared" si="17"/>
        <v>165</v>
      </c>
      <c r="S722" s="226">
        <v>0</v>
      </c>
      <c r="T722" s="215">
        <v>55</v>
      </c>
      <c r="U722" s="226">
        <v>0</v>
      </c>
      <c r="V722" s="226">
        <v>0</v>
      </c>
      <c r="W722" s="215">
        <v>55</v>
      </c>
      <c r="X722" s="226">
        <v>0</v>
      </c>
      <c r="Y722" s="226">
        <v>0</v>
      </c>
      <c r="Z722" s="215">
        <v>55</v>
      </c>
      <c r="AA722" s="226">
        <v>0</v>
      </c>
      <c r="AB722" s="226">
        <v>0</v>
      </c>
      <c r="AC722" s="213">
        <v>0</v>
      </c>
      <c r="AD722" s="213">
        <v>0</v>
      </c>
    </row>
    <row r="723" spans="1:30" ht="12" customHeight="1" x14ac:dyDescent="0.25">
      <c r="A723" s="187" t="s">
        <v>36</v>
      </c>
      <c r="B723" s="171" t="s">
        <v>16509</v>
      </c>
      <c r="C723" s="171" t="s">
        <v>16509</v>
      </c>
      <c r="D723" s="172" t="s">
        <v>38</v>
      </c>
      <c r="E723" s="171" t="s">
        <v>39</v>
      </c>
      <c r="F723" s="172" t="s">
        <v>38</v>
      </c>
      <c r="G723" s="171" t="s">
        <v>40</v>
      </c>
      <c r="H723" s="173">
        <v>21601</v>
      </c>
      <c r="I723" s="244" t="s">
        <v>16519</v>
      </c>
      <c r="J723" s="165" t="s">
        <v>5889</v>
      </c>
      <c r="K723" s="239" t="s">
        <v>238</v>
      </c>
      <c r="L723" s="165"/>
      <c r="M723" s="199"/>
      <c r="N723" s="19" t="s">
        <v>1446</v>
      </c>
      <c r="O723" s="201">
        <v>48</v>
      </c>
      <c r="P723" s="213">
        <v>34.619999999999997</v>
      </c>
      <c r="Q723" s="179" t="s">
        <v>47</v>
      </c>
      <c r="R723" s="213">
        <f t="shared" si="17"/>
        <v>1662</v>
      </c>
      <c r="S723" s="226">
        <v>0</v>
      </c>
      <c r="T723" s="215">
        <v>554</v>
      </c>
      <c r="U723" s="226">
        <v>0</v>
      </c>
      <c r="V723" s="226">
        <v>0</v>
      </c>
      <c r="W723" s="215">
        <v>554</v>
      </c>
      <c r="X723" s="226">
        <v>0</v>
      </c>
      <c r="Y723" s="226">
        <v>0</v>
      </c>
      <c r="Z723" s="215">
        <v>554</v>
      </c>
      <c r="AA723" s="217">
        <v>0</v>
      </c>
      <c r="AB723" s="213">
        <v>0</v>
      </c>
      <c r="AC723" s="213">
        <v>0</v>
      </c>
      <c r="AD723" s="213">
        <v>0</v>
      </c>
    </row>
    <row r="724" spans="1:30" ht="12" customHeight="1" x14ac:dyDescent="0.25">
      <c r="A724" s="187" t="s">
        <v>36</v>
      </c>
      <c r="B724" s="171" t="s">
        <v>16509</v>
      </c>
      <c r="C724" s="171" t="s">
        <v>16509</v>
      </c>
      <c r="D724" s="172" t="s">
        <v>38</v>
      </c>
      <c r="E724" s="171" t="s">
        <v>39</v>
      </c>
      <c r="F724" s="172" t="s">
        <v>38</v>
      </c>
      <c r="G724" s="171" t="s">
        <v>40</v>
      </c>
      <c r="H724" s="173">
        <v>21601</v>
      </c>
      <c r="I724" s="244" t="s">
        <v>16519</v>
      </c>
      <c r="J724" s="165" t="s">
        <v>5891</v>
      </c>
      <c r="K724" s="239" t="s">
        <v>16550</v>
      </c>
      <c r="L724" s="165"/>
      <c r="M724" s="199"/>
      <c r="N724" s="19" t="s">
        <v>16255</v>
      </c>
      <c r="O724" s="201">
        <v>48</v>
      </c>
      <c r="P724" s="213">
        <v>49.5625</v>
      </c>
      <c r="Q724" s="179" t="s">
        <v>47</v>
      </c>
      <c r="R724" s="213">
        <f t="shared" si="17"/>
        <v>2379</v>
      </c>
      <c r="S724" s="226">
        <v>0</v>
      </c>
      <c r="T724" s="215">
        <v>793</v>
      </c>
      <c r="U724" s="226">
        <v>0</v>
      </c>
      <c r="V724" s="226">
        <v>0</v>
      </c>
      <c r="W724" s="215">
        <v>793</v>
      </c>
      <c r="X724" s="226">
        <v>0</v>
      </c>
      <c r="Y724" s="226">
        <v>0</v>
      </c>
      <c r="Z724" s="215">
        <v>793</v>
      </c>
      <c r="AA724" s="217">
        <v>0</v>
      </c>
      <c r="AB724" s="213">
        <v>0</v>
      </c>
      <c r="AC724" s="213">
        <v>0</v>
      </c>
      <c r="AD724" s="213">
        <v>0</v>
      </c>
    </row>
    <row r="725" spans="1:30" ht="12" customHeight="1" x14ac:dyDescent="0.25">
      <c r="A725" s="187" t="s">
        <v>36</v>
      </c>
      <c r="B725" s="171" t="s">
        <v>16509</v>
      </c>
      <c r="C725" s="171" t="s">
        <v>16509</v>
      </c>
      <c r="D725" s="172" t="s">
        <v>38</v>
      </c>
      <c r="E725" s="171" t="s">
        <v>39</v>
      </c>
      <c r="F725" s="172" t="s">
        <v>38</v>
      </c>
      <c r="G725" s="171" t="s">
        <v>40</v>
      </c>
      <c r="H725" s="173">
        <v>21601</v>
      </c>
      <c r="I725" s="244" t="s">
        <v>16519</v>
      </c>
      <c r="J725" s="165" t="s">
        <v>5726</v>
      </c>
      <c r="K725" s="239" t="s">
        <v>114</v>
      </c>
      <c r="L725" s="165"/>
      <c r="M725" s="199"/>
      <c r="N725" s="19" t="s">
        <v>16255</v>
      </c>
      <c r="O725" s="201">
        <v>36</v>
      </c>
      <c r="P725" s="213">
        <v>11.666600000000001</v>
      </c>
      <c r="Q725" s="179" t="s">
        <v>47</v>
      </c>
      <c r="R725" s="213">
        <f t="shared" si="17"/>
        <v>420</v>
      </c>
      <c r="S725" s="226">
        <v>0</v>
      </c>
      <c r="T725" s="215">
        <v>140</v>
      </c>
      <c r="U725" s="226">
        <v>0</v>
      </c>
      <c r="V725" s="226">
        <v>0</v>
      </c>
      <c r="W725" s="215">
        <v>140</v>
      </c>
      <c r="X725" s="226">
        <v>0</v>
      </c>
      <c r="Y725" s="226">
        <v>0</v>
      </c>
      <c r="Z725" s="215">
        <v>140</v>
      </c>
      <c r="AA725" s="217">
        <v>0</v>
      </c>
      <c r="AB725" s="213">
        <v>0</v>
      </c>
      <c r="AC725" s="213">
        <v>0</v>
      </c>
      <c r="AD725" s="213">
        <v>0</v>
      </c>
    </row>
    <row r="726" spans="1:30" ht="12" customHeight="1" x14ac:dyDescent="0.25">
      <c r="A726" s="187" t="s">
        <v>36</v>
      </c>
      <c r="B726" s="171" t="s">
        <v>16509</v>
      </c>
      <c r="C726" s="171" t="s">
        <v>16509</v>
      </c>
      <c r="D726" s="172" t="s">
        <v>38</v>
      </c>
      <c r="E726" s="171" t="s">
        <v>39</v>
      </c>
      <c r="F726" s="172" t="s">
        <v>38</v>
      </c>
      <c r="G726" s="171" t="s">
        <v>40</v>
      </c>
      <c r="H726" s="173">
        <v>21601</v>
      </c>
      <c r="I726" s="244" t="s">
        <v>16519</v>
      </c>
      <c r="J726" s="165" t="s">
        <v>5706</v>
      </c>
      <c r="K726" s="239" t="s">
        <v>16403</v>
      </c>
      <c r="L726" s="165"/>
      <c r="M726" s="199"/>
      <c r="N726" s="19" t="s">
        <v>16255</v>
      </c>
      <c r="O726" s="201">
        <v>15</v>
      </c>
      <c r="P726" s="213">
        <v>124</v>
      </c>
      <c r="Q726" s="179" t="s">
        <v>47</v>
      </c>
      <c r="R726" s="213">
        <f t="shared" si="17"/>
        <v>1860</v>
      </c>
      <c r="S726" s="226">
        <v>0</v>
      </c>
      <c r="T726" s="215">
        <v>620</v>
      </c>
      <c r="U726" s="226">
        <v>0</v>
      </c>
      <c r="V726" s="226">
        <v>0</v>
      </c>
      <c r="W726" s="215">
        <v>620</v>
      </c>
      <c r="X726" s="226">
        <v>0</v>
      </c>
      <c r="Y726" s="226">
        <v>0</v>
      </c>
      <c r="Z726" s="215">
        <v>620</v>
      </c>
      <c r="AA726" s="217">
        <v>0</v>
      </c>
      <c r="AB726" s="213">
        <v>0</v>
      </c>
      <c r="AC726" s="213">
        <v>0</v>
      </c>
      <c r="AD726" s="213">
        <v>0</v>
      </c>
    </row>
    <row r="727" spans="1:30" ht="12" customHeight="1" x14ac:dyDescent="0.25">
      <c r="A727" s="187" t="s">
        <v>36</v>
      </c>
      <c r="B727" s="171" t="s">
        <v>16509</v>
      </c>
      <c r="C727" s="171" t="s">
        <v>16509</v>
      </c>
      <c r="D727" s="172" t="s">
        <v>38</v>
      </c>
      <c r="E727" s="171" t="s">
        <v>39</v>
      </c>
      <c r="F727" s="172" t="s">
        <v>38</v>
      </c>
      <c r="G727" s="171" t="s">
        <v>40</v>
      </c>
      <c r="H727" s="173">
        <v>21601</v>
      </c>
      <c r="I727" s="244" t="s">
        <v>16519</v>
      </c>
      <c r="J727" s="165" t="s">
        <v>5863</v>
      </c>
      <c r="K727" s="239" t="s">
        <v>115</v>
      </c>
      <c r="L727" s="165"/>
      <c r="M727" s="199"/>
      <c r="N727" s="19" t="s">
        <v>16255</v>
      </c>
      <c r="O727" s="201">
        <v>8</v>
      </c>
      <c r="P727" s="213">
        <v>63</v>
      </c>
      <c r="Q727" s="179" t="s">
        <v>47</v>
      </c>
      <c r="R727" s="213">
        <f t="shared" si="17"/>
        <v>504</v>
      </c>
      <c r="S727" s="226">
        <v>0</v>
      </c>
      <c r="T727" s="215">
        <v>252</v>
      </c>
      <c r="U727" s="226">
        <v>0</v>
      </c>
      <c r="V727" s="226">
        <v>0</v>
      </c>
      <c r="W727" s="215">
        <v>0</v>
      </c>
      <c r="X727" s="226">
        <v>0</v>
      </c>
      <c r="Y727" s="226">
        <v>0</v>
      </c>
      <c r="Z727" s="215">
        <v>252</v>
      </c>
      <c r="AA727" s="217">
        <v>0</v>
      </c>
      <c r="AB727" s="213">
        <v>0</v>
      </c>
      <c r="AC727" s="213">
        <v>0</v>
      </c>
      <c r="AD727" s="213">
        <v>0</v>
      </c>
    </row>
    <row r="728" spans="1:30" ht="12" customHeight="1" x14ac:dyDescent="0.25">
      <c r="A728" s="187" t="s">
        <v>36</v>
      </c>
      <c r="B728" s="171" t="s">
        <v>16509</v>
      </c>
      <c r="C728" s="171" t="s">
        <v>16509</v>
      </c>
      <c r="D728" s="172" t="s">
        <v>38</v>
      </c>
      <c r="E728" s="171" t="s">
        <v>39</v>
      </c>
      <c r="F728" s="172" t="s">
        <v>38</v>
      </c>
      <c r="G728" s="171" t="s">
        <v>40</v>
      </c>
      <c r="H728" s="173">
        <v>21601</v>
      </c>
      <c r="I728" s="244" t="s">
        <v>16519</v>
      </c>
      <c r="J728" s="165" t="s">
        <v>6048</v>
      </c>
      <c r="K728" s="239" t="s">
        <v>6049</v>
      </c>
      <c r="L728" s="165"/>
      <c r="M728" s="175"/>
      <c r="N728" s="19" t="s">
        <v>16255</v>
      </c>
      <c r="O728" s="179">
        <v>36</v>
      </c>
      <c r="P728" s="213">
        <v>113.75</v>
      </c>
      <c r="Q728" s="179" t="s">
        <v>47</v>
      </c>
      <c r="R728" s="213">
        <f t="shared" si="17"/>
        <v>4095</v>
      </c>
      <c r="S728" s="213">
        <v>0</v>
      </c>
      <c r="T728" s="215">
        <v>1365</v>
      </c>
      <c r="U728" s="213">
        <v>0</v>
      </c>
      <c r="V728" s="213">
        <v>0</v>
      </c>
      <c r="W728" s="215">
        <v>1365</v>
      </c>
      <c r="X728" s="226">
        <v>0</v>
      </c>
      <c r="Y728" s="226">
        <v>0</v>
      </c>
      <c r="Z728" s="215">
        <v>1365</v>
      </c>
      <c r="AA728" s="217">
        <v>0</v>
      </c>
      <c r="AB728" s="213">
        <v>0</v>
      </c>
      <c r="AC728" s="213">
        <v>0</v>
      </c>
      <c r="AD728" s="213">
        <v>0</v>
      </c>
    </row>
    <row r="729" spans="1:30" ht="12" customHeight="1" x14ac:dyDescent="0.25">
      <c r="A729" s="187" t="s">
        <v>36</v>
      </c>
      <c r="B729" s="171" t="s">
        <v>16509</v>
      </c>
      <c r="C729" s="171" t="s">
        <v>16509</v>
      </c>
      <c r="D729" s="172" t="s">
        <v>38</v>
      </c>
      <c r="E729" s="171" t="s">
        <v>39</v>
      </c>
      <c r="F729" s="172" t="s">
        <v>38</v>
      </c>
      <c r="G729" s="171" t="s">
        <v>40</v>
      </c>
      <c r="H729" s="173">
        <v>21601</v>
      </c>
      <c r="I729" s="244" t="s">
        <v>16519</v>
      </c>
      <c r="J729" s="165" t="s">
        <v>5903</v>
      </c>
      <c r="K729" s="239" t="s">
        <v>5904</v>
      </c>
      <c r="L729" s="165"/>
      <c r="M729" s="175"/>
      <c r="N729" s="19" t="s">
        <v>16255</v>
      </c>
      <c r="O729" s="179">
        <v>15</v>
      </c>
      <c r="P729" s="213">
        <v>10.4</v>
      </c>
      <c r="Q729" s="179" t="s">
        <v>47</v>
      </c>
      <c r="R729" s="213">
        <f t="shared" si="17"/>
        <v>156</v>
      </c>
      <c r="S729" s="213">
        <v>0</v>
      </c>
      <c r="T729" s="215">
        <v>52</v>
      </c>
      <c r="U729" s="213">
        <v>0</v>
      </c>
      <c r="V729" s="213">
        <v>0</v>
      </c>
      <c r="W729" s="215">
        <v>52</v>
      </c>
      <c r="X729" s="226">
        <v>0</v>
      </c>
      <c r="Y729" s="226">
        <v>0</v>
      </c>
      <c r="Z729" s="215">
        <v>52</v>
      </c>
      <c r="AA729" s="217">
        <v>0</v>
      </c>
      <c r="AB729" s="213">
        <v>0</v>
      </c>
      <c r="AC729" s="213">
        <v>0</v>
      </c>
      <c r="AD729" s="213">
        <v>0</v>
      </c>
    </row>
    <row r="730" spans="1:30" ht="12" customHeight="1" x14ac:dyDescent="0.25">
      <c r="A730" s="187" t="s">
        <v>36</v>
      </c>
      <c r="B730" s="171" t="s">
        <v>16509</v>
      </c>
      <c r="C730" s="171" t="s">
        <v>16509</v>
      </c>
      <c r="D730" s="172" t="s">
        <v>38</v>
      </c>
      <c r="E730" s="171" t="s">
        <v>39</v>
      </c>
      <c r="F730" s="172" t="s">
        <v>38</v>
      </c>
      <c r="G730" s="171" t="s">
        <v>40</v>
      </c>
      <c r="H730" s="173">
        <v>21601</v>
      </c>
      <c r="I730" s="244" t="s">
        <v>16519</v>
      </c>
      <c r="J730" s="165" t="s">
        <v>5977</v>
      </c>
      <c r="K730" s="239" t="s">
        <v>5978</v>
      </c>
      <c r="L730" s="165"/>
      <c r="M730" s="199"/>
      <c r="N730" s="19" t="s">
        <v>877</v>
      </c>
      <c r="O730" s="201">
        <v>45</v>
      </c>
      <c r="P730" s="213">
        <v>154.4375</v>
      </c>
      <c r="Q730" s="179" t="s">
        <v>47</v>
      </c>
      <c r="R730" s="213">
        <f t="shared" si="17"/>
        <v>7413</v>
      </c>
      <c r="S730" s="217">
        <v>0</v>
      </c>
      <c r="T730" s="215">
        <v>2471</v>
      </c>
      <c r="U730" s="217">
        <v>0</v>
      </c>
      <c r="V730" s="217">
        <v>0</v>
      </c>
      <c r="W730" s="215">
        <v>2471</v>
      </c>
      <c r="X730" s="217">
        <v>0</v>
      </c>
      <c r="Y730" s="217">
        <v>0</v>
      </c>
      <c r="Z730" s="215">
        <v>2471</v>
      </c>
      <c r="AA730" s="217">
        <v>0</v>
      </c>
      <c r="AB730" s="217">
        <v>0</v>
      </c>
      <c r="AC730" s="215">
        <v>0</v>
      </c>
      <c r="AD730" s="217">
        <v>0</v>
      </c>
    </row>
    <row r="731" spans="1:30" ht="12" customHeight="1" x14ac:dyDescent="0.25">
      <c r="A731" s="187" t="s">
        <v>36</v>
      </c>
      <c r="B731" s="171" t="s">
        <v>16509</v>
      </c>
      <c r="C731" s="171" t="s">
        <v>16509</v>
      </c>
      <c r="D731" s="172" t="s">
        <v>38</v>
      </c>
      <c r="E731" s="171" t="s">
        <v>39</v>
      </c>
      <c r="F731" s="172" t="s">
        <v>38</v>
      </c>
      <c r="G731" s="171" t="s">
        <v>40</v>
      </c>
      <c r="H731" s="173">
        <v>25301</v>
      </c>
      <c r="I731" s="244" t="s">
        <v>16529</v>
      </c>
      <c r="J731" s="176" t="s">
        <v>9200</v>
      </c>
      <c r="K731" s="158" t="s">
        <v>9201</v>
      </c>
      <c r="L731" s="199"/>
      <c r="M731" s="204"/>
      <c r="N731" s="200" t="s">
        <v>539</v>
      </c>
      <c r="O731" s="205">
        <v>6</v>
      </c>
      <c r="P731" s="213">
        <v>41</v>
      </c>
      <c r="Q731" s="179" t="s">
        <v>47</v>
      </c>
      <c r="R731" s="213">
        <f t="shared" si="17"/>
        <v>246</v>
      </c>
      <c r="S731" s="213">
        <v>0</v>
      </c>
      <c r="T731" s="215">
        <v>0</v>
      </c>
      <c r="U731" s="217">
        <v>123</v>
      </c>
      <c r="V731" s="213">
        <v>0</v>
      </c>
      <c r="W731" s="213">
        <v>0</v>
      </c>
      <c r="X731" s="213">
        <v>0</v>
      </c>
      <c r="Y731" s="213">
        <v>0</v>
      </c>
      <c r="Z731" s="213">
        <v>0</v>
      </c>
      <c r="AA731" s="213">
        <v>0</v>
      </c>
      <c r="AB731" s="217">
        <v>123</v>
      </c>
      <c r="AC731" s="215">
        <v>0</v>
      </c>
      <c r="AD731" s="215">
        <v>0</v>
      </c>
    </row>
    <row r="732" spans="1:30" ht="12" customHeight="1" x14ac:dyDescent="0.25">
      <c r="A732" s="187" t="s">
        <v>36</v>
      </c>
      <c r="B732" s="171" t="s">
        <v>16509</v>
      </c>
      <c r="C732" s="171" t="s">
        <v>16509</v>
      </c>
      <c r="D732" s="172" t="s">
        <v>38</v>
      </c>
      <c r="E732" s="171" t="s">
        <v>39</v>
      </c>
      <c r="F732" s="172" t="s">
        <v>38</v>
      </c>
      <c r="G732" s="171" t="s">
        <v>40</v>
      </c>
      <c r="H732" s="173">
        <v>25301</v>
      </c>
      <c r="I732" s="244" t="s">
        <v>16529</v>
      </c>
      <c r="J732" s="176" t="s">
        <v>9232</v>
      </c>
      <c r="K732" s="158" t="s">
        <v>9233</v>
      </c>
      <c r="L732" s="199"/>
      <c r="M732" s="204"/>
      <c r="N732" s="200" t="s">
        <v>16255</v>
      </c>
      <c r="O732" s="205">
        <v>4</v>
      </c>
      <c r="P732" s="213">
        <v>203.5</v>
      </c>
      <c r="Q732" s="179" t="s">
        <v>47</v>
      </c>
      <c r="R732" s="213">
        <f t="shared" si="17"/>
        <v>814</v>
      </c>
      <c r="S732" s="213">
        <v>0</v>
      </c>
      <c r="T732" s="213">
        <v>0</v>
      </c>
      <c r="U732" s="213">
        <v>407</v>
      </c>
      <c r="V732" s="213">
        <v>0</v>
      </c>
      <c r="W732" s="213">
        <v>0</v>
      </c>
      <c r="X732" s="213">
        <v>0</v>
      </c>
      <c r="Y732" s="213">
        <v>0</v>
      </c>
      <c r="Z732" s="213">
        <v>0</v>
      </c>
      <c r="AA732" s="213">
        <v>0</v>
      </c>
      <c r="AB732" s="213">
        <v>407</v>
      </c>
      <c r="AC732" s="215">
        <v>0</v>
      </c>
      <c r="AD732" s="215">
        <v>0</v>
      </c>
    </row>
    <row r="733" spans="1:30" ht="12" customHeight="1" x14ac:dyDescent="0.25">
      <c r="A733" s="187" t="s">
        <v>36</v>
      </c>
      <c r="B733" s="171" t="s">
        <v>16509</v>
      </c>
      <c r="C733" s="171" t="s">
        <v>16509</v>
      </c>
      <c r="D733" s="172" t="s">
        <v>38</v>
      </c>
      <c r="E733" s="171" t="s">
        <v>39</v>
      </c>
      <c r="F733" s="172" t="s">
        <v>38</v>
      </c>
      <c r="G733" s="171" t="s">
        <v>40</v>
      </c>
      <c r="H733" s="173">
        <v>25301</v>
      </c>
      <c r="I733" s="244" t="s">
        <v>16529</v>
      </c>
      <c r="J733" s="176" t="s">
        <v>9803</v>
      </c>
      <c r="K733" s="158" t="s">
        <v>9804</v>
      </c>
      <c r="L733" s="199"/>
      <c r="M733" s="204"/>
      <c r="N733" s="200" t="s">
        <v>539</v>
      </c>
      <c r="O733" s="205">
        <v>2</v>
      </c>
      <c r="P733" s="213">
        <v>23</v>
      </c>
      <c r="Q733" s="179" t="s">
        <v>47</v>
      </c>
      <c r="R733" s="213">
        <f t="shared" si="17"/>
        <v>46</v>
      </c>
      <c r="S733" s="213">
        <v>0</v>
      </c>
      <c r="T733" s="213">
        <v>0</v>
      </c>
      <c r="U733" s="213">
        <v>23</v>
      </c>
      <c r="V733" s="213">
        <v>0</v>
      </c>
      <c r="W733" s="213">
        <v>0</v>
      </c>
      <c r="X733" s="213">
        <v>0</v>
      </c>
      <c r="Y733" s="213">
        <v>0</v>
      </c>
      <c r="Z733" s="213">
        <v>0</v>
      </c>
      <c r="AA733" s="213">
        <v>0</v>
      </c>
      <c r="AB733" s="213">
        <v>23</v>
      </c>
      <c r="AC733" s="215">
        <v>0</v>
      </c>
      <c r="AD733" s="215">
        <v>0</v>
      </c>
    </row>
    <row r="734" spans="1:30" ht="12" customHeight="1" x14ac:dyDescent="0.25">
      <c r="A734" s="187" t="s">
        <v>36</v>
      </c>
      <c r="B734" s="171" t="s">
        <v>16509</v>
      </c>
      <c r="C734" s="171" t="s">
        <v>16509</v>
      </c>
      <c r="D734" s="172" t="s">
        <v>38</v>
      </c>
      <c r="E734" s="171" t="s">
        <v>39</v>
      </c>
      <c r="F734" s="172" t="s">
        <v>38</v>
      </c>
      <c r="G734" s="171" t="s">
        <v>40</v>
      </c>
      <c r="H734" s="173">
        <v>25301</v>
      </c>
      <c r="I734" s="244" t="s">
        <v>16529</v>
      </c>
      <c r="J734" s="176" t="s">
        <v>9355</v>
      </c>
      <c r="K734" s="158" t="s">
        <v>9356</v>
      </c>
      <c r="L734" s="199"/>
      <c r="M734" s="204"/>
      <c r="N734" s="200" t="s">
        <v>539</v>
      </c>
      <c r="O734" s="205">
        <v>2</v>
      </c>
      <c r="P734" s="213">
        <v>13</v>
      </c>
      <c r="Q734" s="179" t="s">
        <v>47</v>
      </c>
      <c r="R734" s="213">
        <f t="shared" si="17"/>
        <v>26</v>
      </c>
      <c r="S734" s="213">
        <v>0</v>
      </c>
      <c r="T734" s="213">
        <v>0</v>
      </c>
      <c r="U734" s="213">
        <v>13</v>
      </c>
      <c r="V734" s="213">
        <v>0</v>
      </c>
      <c r="W734" s="213">
        <v>0</v>
      </c>
      <c r="X734" s="213">
        <v>0</v>
      </c>
      <c r="Y734" s="213">
        <v>0</v>
      </c>
      <c r="Z734" s="213">
        <v>0</v>
      </c>
      <c r="AA734" s="213">
        <v>0</v>
      </c>
      <c r="AB734" s="213">
        <v>13</v>
      </c>
      <c r="AC734" s="215">
        <v>0</v>
      </c>
      <c r="AD734" s="215">
        <v>0</v>
      </c>
    </row>
    <row r="735" spans="1:30" ht="12" customHeight="1" x14ac:dyDescent="0.25">
      <c r="A735" s="187" t="s">
        <v>36</v>
      </c>
      <c r="B735" s="171" t="s">
        <v>16509</v>
      </c>
      <c r="C735" s="171" t="s">
        <v>16509</v>
      </c>
      <c r="D735" s="172" t="s">
        <v>38</v>
      </c>
      <c r="E735" s="171" t="s">
        <v>39</v>
      </c>
      <c r="F735" s="172" t="s">
        <v>38</v>
      </c>
      <c r="G735" s="171" t="s">
        <v>40</v>
      </c>
      <c r="H735" s="173">
        <v>25301</v>
      </c>
      <c r="I735" s="244" t="s">
        <v>16529</v>
      </c>
      <c r="J735" s="176" t="s">
        <v>9353</v>
      </c>
      <c r="K735" s="158" t="s">
        <v>9354</v>
      </c>
      <c r="L735" s="199"/>
      <c r="M735" s="204"/>
      <c r="N735" s="200" t="s">
        <v>16255</v>
      </c>
      <c r="O735" s="205">
        <v>2</v>
      </c>
      <c r="P735" s="213">
        <v>43</v>
      </c>
      <c r="Q735" s="179" t="s">
        <v>47</v>
      </c>
      <c r="R735" s="213">
        <f t="shared" si="17"/>
        <v>86</v>
      </c>
      <c r="S735" s="213">
        <v>0</v>
      </c>
      <c r="T735" s="213">
        <v>0</v>
      </c>
      <c r="U735" s="213">
        <v>43</v>
      </c>
      <c r="V735" s="213">
        <v>0</v>
      </c>
      <c r="W735" s="213">
        <v>0</v>
      </c>
      <c r="X735" s="213">
        <v>0</v>
      </c>
      <c r="Y735" s="213">
        <v>0</v>
      </c>
      <c r="Z735" s="213">
        <v>0</v>
      </c>
      <c r="AA735" s="213">
        <v>0</v>
      </c>
      <c r="AB735" s="213">
        <v>43</v>
      </c>
      <c r="AC735" s="215">
        <v>0</v>
      </c>
      <c r="AD735" s="215">
        <v>0</v>
      </c>
    </row>
    <row r="736" spans="1:30" ht="12" customHeight="1" x14ac:dyDescent="0.25">
      <c r="A736" s="187" t="s">
        <v>36</v>
      </c>
      <c r="B736" s="171" t="s">
        <v>16509</v>
      </c>
      <c r="C736" s="171" t="s">
        <v>16509</v>
      </c>
      <c r="D736" s="172" t="s">
        <v>38</v>
      </c>
      <c r="E736" s="171" t="s">
        <v>39</v>
      </c>
      <c r="F736" s="172" t="s">
        <v>38</v>
      </c>
      <c r="G736" s="171" t="s">
        <v>40</v>
      </c>
      <c r="H736" s="173">
        <v>27101</v>
      </c>
      <c r="I736" s="244" t="s">
        <v>134</v>
      </c>
      <c r="J736" s="173" t="s">
        <v>10448</v>
      </c>
      <c r="K736" s="247" t="s">
        <v>133</v>
      </c>
      <c r="L736" s="182"/>
      <c r="M736" s="175"/>
      <c r="N736" s="180" t="s">
        <v>16255</v>
      </c>
      <c r="O736" s="179">
        <v>30</v>
      </c>
      <c r="P736" s="213">
        <v>393.75</v>
      </c>
      <c r="Q736" s="179" t="s">
        <v>47</v>
      </c>
      <c r="R736" s="213">
        <f t="shared" si="17"/>
        <v>11812.5</v>
      </c>
      <c r="S736" s="213">
        <v>0</v>
      </c>
      <c r="T736" s="213">
        <v>0</v>
      </c>
      <c r="U736" s="213">
        <v>11812.5</v>
      </c>
      <c r="V736" s="213">
        <v>0</v>
      </c>
      <c r="W736" s="213">
        <v>0</v>
      </c>
      <c r="X736" s="213">
        <v>0</v>
      </c>
      <c r="Y736" s="213">
        <v>0</v>
      </c>
      <c r="Z736" s="213">
        <v>0</v>
      </c>
      <c r="AA736" s="213">
        <v>0</v>
      </c>
      <c r="AB736" s="213">
        <v>0</v>
      </c>
      <c r="AC736" s="213">
        <v>0</v>
      </c>
      <c r="AD736" s="213">
        <v>0</v>
      </c>
    </row>
    <row r="737" spans="1:30" ht="12" customHeight="1" x14ac:dyDescent="0.25">
      <c r="A737" s="187" t="s">
        <v>36</v>
      </c>
      <c r="B737" s="171" t="s">
        <v>16509</v>
      </c>
      <c r="C737" s="171" t="s">
        <v>16509</v>
      </c>
      <c r="D737" s="172" t="s">
        <v>38</v>
      </c>
      <c r="E737" s="171" t="s">
        <v>39</v>
      </c>
      <c r="F737" s="172" t="s">
        <v>38</v>
      </c>
      <c r="G737" s="171" t="s">
        <v>40</v>
      </c>
      <c r="H737" s="173">
        <v>27101</v>
      </c>
      <c r="I737" s="244" t="s">
        <v>134</v>
      </c>
      <c r="J737" s="173" t="s">
        <v>10400</v>
      </c>
      <c r="K737" s="247" t="s">
        <v>10401</v>
      </c>
      <c r="L737" s="182"/>
      <c r="M737" s="175"/>
      <c r="N737" s="180" t="s">
        <v>16255</v>
      </c>
      <c r="O737" s="179">
        <v>15</v>
      </c>
      <c r="P737" s="213">
        <v>1500</v>
      </c>
      <c r="Q737" s="179" t="s">
        <v>47</v>
      </c>
      <c r="R737" s="213">
        <f t="shared" si="17"/>
        <v>22500</v>
      </c>
      <c r="S737" s="213">
        <v>0</v>
      </c>
      <c r="T737" s="213">
        <v>0</v>
      </c>
      <c r="U737" s="213">
        <v>22500</v>
      </c>
      <c r="V737" s="213">
        <v>0</v>
      </c>
      <c r="W737" s="213">
        <v>0</v>
      </c>
      <c r="X737" s="213">
        <v>0</v>
      </c>
      <c r="Y737" s="213">
        <v>0</v>
      </c>
      <c r="Z737" s="213">
        <v>0</v>
      </c>
      <c r="AA737" s="213">
        <v>0</v>
      </c>
      <c r="AB737" s="213">
        <v>0</v>
      </c>
      <c r="AC737" s="213">
        <v>0</v>
      </c>
      <c r="AD737" s="213">
        <v>0</v>
      </c>
    </row>
    <row r="738" spans="1:30" ht="12" customHeight="1" x14ac:dyDescent="0.25">
      <c r="A738" s="187" t="s">
        <v>36</v>
      </c>
      <c r="B738" s="171" t="s">
        <v>16509</v>
      </c>
      <c r="C738" s="171" t="s">
        <v>16509</v>
      </c>
      <c r="D738" s="172" t="s">
        <v>38</v>
      </c>
      <c r="E738" s="171" t="s">
        <v>39</v>
      </c>
      <c r="F738" s="172" t="s">
        <v>38</v>
      </c>
      <c r="G738" s="171" t="s">
        <v>40</v>
      </c>
      <c r="H738" s="173">
        <v>27101</v>
      </c>
      <c r="I738" s="244" t="s">
        <v>134</v>
      </c>
      <c r="J738" s="173" t="s">
        <v>10398</v>
      </c>
      <c r="K738" s="247" t="s">
        <v>10399</v>
      </c>
      <c r="L738" s="182"/>
      <c r="M738" s="175"/>
      <c r="N738" s="180" t="s">
        <v>16255</v>
      </c>
      <c r="O738" s="179">
        <v>15</v>
      </c>
      <c r="P738" s="213">
        <v>1312.5</v>
      </c>
      <c r="Q738" s="179" t="s">
        <v>47</v>
      </c>
      <c r="R738" s="213">
        <f t="shared" si="17"/>
        <v>19687.5</v>
      </c>
      <c r="S738" s="213">
        <v>0</v>
      </c>
      <c r="T738" s="213">
        <v>0</v>
      </c>
      <c r="U738" s="213">
        <v>19687.5</v>
      </c>
      <c r="V738" s="213">
        <v>0</v>
      </c>
      <c r="W738" s="213">
        <v>0</v>
      </c>
      <c r="X738" s="213">
        <v>0</v>
      </c>
      <c r="Y738" s="213">
        <v>0</v>
      </c>
      <c r="Z738" s="213">
        <v>0</v>
      </c>
      <c r="AA738" s="213">
        <v>0</v>
      </c>
      <c r="AB738" s="213">
        <v>0</v>
      </c>
      <c r="AC738" s="213">
        <v>0</v>
      </c>
      <c r="AD738" s="213">
        <v>0</v>
      </c>
    </row>
    <row r="739" spans="1:30" ht="12" customHeight="1" x14ac:dyDescent="0.25">
      <c r="A739" s="187" t="s">
        <v>36</v>
      </c>
      <c r="B739" s="171" t="s">
        <v>16509</v>
      </c>
      <c r="C739" s="171" t="s">
        <v>16509</v>
      </c>
      <c r="D739" s="172" t="s">
        <v>38</v>
      </c>
      <c r="E739" s="171" t="s">
        <v>39</v>
      </c>
      <c r="F739" s="172" t="s">
        <v>38</v>
      </c>
      <c r="G739" s="171" t="s">
        <v>40</v>
      </c>
      <c r="H739" s="173">
        <v>37504</v>
      </c>
      <c r="I739" s="246" t="s">
        <v>252</v>
      </c>
      <c r="J739" s="176"/>
      <c r="K739" s="246" t="s">
        <v>252</v>
      </c>
      <c r="L739" s="182"/>
      <c r="M739" s="176"/>
      <c r="N739" s="180" t="s">
        <v>16521</v>
      </c>
      <c r="O739" s="194">
        <v>2520</v>
      </c>
      <c r="P739" s="215"/>
      <c r="Q739" s="194" t="s">
        <v>47</v>
      </c>
      <c r="R739" s="213">
        <f t="shared" si="17"/>
        <v>2520</v>
      </c>
      <c r="S739" s="213">
        <v>0</v>
      </c>
      <c r="T739" s="213">
        <v>1008</v>
      </c>
      <c r="U739" s="213">
        <v>0</v>
      </c>
      <c r="V739" s="213">
        <v>1008</v>
      </c>
      <c r="W739" s="213">
        <v>504</v>
      </c>
      <c r="X739" s="213">
        <v>0</v>
      </c>
      <c r="Y739" s="213">
        <v>0</v>
      </c>
      <c r="Z739" s="213">
        <v>0</v>
      </c>
      <c r="AA739" s="213">
        <v>0</v>
      </c>
      <c r="AB739" s="213">
        <v>0</v>
      </c>
      <c r="AC739" s="213">
        <v>0</v>
      </c>
      <c r="AD739" s="213">
        <v>0</v>
      </c>
    </row>
    <row r="740" spans="1:30" ht="12" customHeight="1" x14ac:dyDescent="0.25">
      <c r="A740" s="187" t="s">
        <v>36</v>
      </c>
      <c r="B740" s="171" t="s">
        <v>16509</v>
      </c>
      <c r="C740" s="171" t="s">
        <v>16509</v>
      </c>
      <c r="D740" s="172" t="s">
        <v>38</v>
      </c>
      <c r="E740" s="171" t="s">
        <v>39</v>
      </c>
      <c r="F740" s="172" t="s">
        <v>38</v>
      </c>
      <c r="G740" s="171" t="s">
        <v>144</v>
      </c>
      <c r="H740" s="173">
        <v>35901</v>
      </c>
      <c r="I740" s="244" t="s">
        <v>168</v>
      </c>
      <c r="J740" s="176"/>
      <c r="K740" s="246" t="s">
        <v>16551</v>
      </c>
      <c r="L740" s="182"/>
      <c r="M740" s="176"/>
      <c r="N740" s="180" t="s">
        <v>16521</v>
      </c>
      <c r="O740" s="194">
        <v>5220</v>
      </c>
      <c r="P740" s="215"/>
      <c r="Q740" s="194" t="s">
        <v>47</v>
      </c>
      <c r="R740" s="213">
        <f t="shared" si="17"/>
        <v>5220</v>
      </c>
      <c r="S740" s="213">
        <v>0</v>
      </c>
      <c r="T740" s="213">
        <v>0</v>
      </c>
      <c r="U740" s="213">
        <v>1740</v>
      </c>
      <c r="V740" s="213">
        <v>0</v>
      </c>
      <c r="W740" s="213">
        <v>0</v>
      </c>
      <c r="X740" s="213">
        <v>0</v>
      </c>
      <c r="Y740" s="213">
        <v>1740</v>
      </c>
      <c r="Z740" s="213">
        <v>0</v>
      </c>
      <c r="AA740" s="213">
        <v>0</v>
      </c>
      <c r="AB740" s="213">
        <v>0</v>
      </c>
      <c r="AC740" s="213">
        <v>1740</v>
      </c>
      <c r="AD740" s="213">
        <v>0</v>
      </c>
    </row>
    <row r="741" spans="1:30" ht="12" customHeight="1" x14ac:dyDescent="0.25">
      <c r="A741" s="187" t="s">
        <v>36</v>
      </c>
      <c r="B741" s="171" t="s">
        <v>16509</v>
      </c>
      <c r="C741" s="171" t="s">
        <v>16509</v>
      </c>
      <c r="D741" s="172" t="s">
        <v>38</v>
      </c>
      <c r="E741" s="171" t="s">
        <v>39</v>
      </c>
      <c r="F741" s="172" t="s">
        <v>38</v>
      </c>
      <c r="G741" s="171" t="s">
        <v>144</v>
      </c>
      <c r="H741" s="173">
        <v>35901</v>
      </c>
      <c r="I741" s="244" t="s">
        <v>168</v>
      </c>
      <c r="J741" s="176"/>
      <c r="K741" s="246" t="s">
        <v>16552</v>
      </c>
      <c r="L741" s="182"/>
      <c r="M741" s="176"/>
      <c r="N741" s="180" t="s">
        <v>16521</v>
      </c>
      <c r="O741" s="194">
        <v>12224</v>
      </c>
      <c r="P741" s="215"/>
      <c r="Q741" s="194" t="s">
        <v>47</v>
      </c>
      <c r="R741" s="213">
        <f t="shared" si="17"/>
        <v>12224</v>
      </c>
      <c r="S741" s="213">
        <v>0</v>
      </c>
      <c r="T741" s="213">
        <v>6112</v>
      </c>
      <c r="U741" s="213">
        <v>0</v>
      </c>
      <c r="V741" s="213">
        <v>0</v>
      </c>
      <c r="W741" s="213">
        <v>0</v>
      </c>
      <c r="X741" s="213">
        <v>0</v>
      </c>
      <c r="Y741" s="213">
        <v>6112</v>
      </c>
      <c r="Z741" s="213">
        <v>0</v>
      </c>
      <c r="AA741" s="213">
        <v>0</v>
      </c>
      <c r="AB741" s="213">
        <v>0</v>
      </c>
      <c r="AC741" s="213">
        <v>0</v>
      </c>
      <c r="AD741" s="213">
        <v>0</v>
      </c>
    </row>
    <row r="742" spans="1:30" ht="12" customHeight="1" x14ac:dyDescent="0.25">
      <c r="A742" s="187" t="s">
        <v>36</v>
      </c>
      <c r="B742" s="171" t="s">
        <v>16509</v>
      </c>
      <c r="C742" s="171" t="s">
        <v>16509</v>
      </c>
      <c r="D742" s="172" t="s">
        <v>38</v>
      </c>
      <c r="E742" s="171" t="s">
        <v>39</v>
      </c>
      <c r="F742" s="172" t="s">
        <v>38</v>
      </c>
      <c r="G742" s="171" t="s">
        <v>40</v>
      </c>
      <c r="H742" s="173">
        <v>39202</v>
      </c>
      <c r="I742" s="244" t="s">
        <v>170</v>
      </c>
      <c r="J742" s="176"/>
      <c r="K742" s="246" t="s">
        <v>170</v>
      </c>
      <c r="L742" s="182"/>
      <c r="M742" s="176"/>
      <c r="N742" s="180" t="s">
        <v>16521</v>
      </c>
      <c r="O742" s="194">
        <v>8000</v>
      </c>
      <c r="P742" s="215"/>
      <c r="Q742" s="194" t="s">
        <v>47</v>
      </c>
      <c r="R742" s="213">
        <f t="shared" si="17"/>
        <v>8000</v>
      </c>
      <c r="S742" s="213">
        <v>0</v>
      </c>
      <c r="T742" s="213">
        <v>0</v>
      </c>
      <c r="U742" s="213">
        <v>8000</v>
      </c>
      <c r="V742" s="213">
        <v>0</v>
      </c>
      <c r="W742" s="213">
        <v>0</v>
      </c>
      <c r="X742" s="213">
        <v>0</v>
      </c>
      <c r="Y742" s="213">
        <v>0</v>
      </c>
      <c r="Z742" s="213">
        <v>0</v>
      </c>
      <c r="AA742" s="213">
        <v>0</v>
      </c>
      <c r="AB742" s="213">
        <v>0</v>
      </c>
      <c r="AC742" s="213">
        <v>0</v>
      </c>
      <c r="AD742" s="213">
        <v>0</v>
      </c>
    </row>
    <row r="743" spans="1:30" ht="12" customHeight="1" x14ac:dyDescent="0.25">
      <c r="A743" s="187" t="s">
        <v>36</v>
      </c>
      <c r="B743" s="171" t="s">
        <v>16509</v>
      </c>
      <c r="C743" s="171" t="s">
        <v>16509</v>
      </c>
      <c r="D743" s="172" t="s">
        <v>38</v>
      </c>
      <c r="E743" s="171" t="s">
        <v>256</v>
      </c>
      <c r="F743" s="172" t="s">
        <v>257</v>
      </c>
      <c r="G743" s="171" t="s">
        <v>40</v>
      </c>
      <c r="H743" s="173">
        <v>21101</v>
      </c>
      <c r="I743" s="244" t="s">
        <v>16510</v>
      </c>
      <c r="J743" s="176" t="s">
        <v>1578</v>
      </c>
      <c r="K743" s="245" t="s">
        <v>16553</v>
      </c>
      <c r="L743" s="186"/>
      <c r="M743" s="175"/>
      <c r="N743" s="181" t="s">
        <v>877</v>
      </c>
      <c r="O743" s="179">
        <v>20</v>
      </c>
      <c r="P743" s="213">
        <v>77.2</v>
      </c>
      <c r="Q743" s="179" t="s">
        <v>47</v>
      </c>
      <c r="R743" s="213">
        <f t="shared" si="17"/>
        <v>1544</v>
      </c>
      <c r="S743" s="213">
        <v>0</v>
      </c>
      <c r="T743" s="213">
        <v>772</v>
      </c>
      <c r="U743" s="213">
        <v>0</v>
      </c>
      <c r="V743" s="213">
        <v>0</v>
      </c>
      <c r="W743" s="213">
        <v>772</v>
      </c>
      <c r="X743" s="213">
        <v>0</v>
      </c>
      <c r="Y743" s="213">
        <v>0</v>
      </c>
      <c r="Z743" s="213">
        <v>0</v>
      </c>
      <c r="AA743" s="213">
        <v>0</v>
      </c>
      <c r="AB743" s="213">
        <v>0</v>
      </c>
      <c r="AC743" s="213">
        <v>0</v>
      </c>
      <c r="AD743" s="213">
        <v>0</v>
      </c>
    </row>
    <row r="744" spans="1:30" ht="12" customHeight="1" x14ac:dyDescent="0.25">
      <c r="A744" s="187" t="s">
        <v>36</v>
      </c>
      <c r="B744" s="171" t="s">
        <v>16509</v>
      </c>
      <c r="C744" s="171" t="s">
        <v>16509</v>
      </c>
      <c r="D744" s="172" t="s">
        <v>38</v>
      </c>
      <c r="E744" s="171" t="s">
        <v>187</v>
      </c>
      <c r="F744" s="172" t="s">
        <v>188</v>
      </c>
      <c r="G744" s="171" t="s">
        <v>40</v>
      </c>
      <c r="H744" s="173">
        <v>21101</v>
      </c>
      <c r="I744" s="244" t="s">
        <v>16510</v>
      </c>
      <c r="J744" s="176" t="s">
        <v>556</v>
      </c>
      <c r="K744" s="245" t="s">
        <v>16554</v>
      </c>
      <c r="L744" s="186"/>
      <c r="M744" s="175"/>
      <c r="N744" s="181" t="s">
        <v>16255</v>
      </c>
      <c r="O744" s="179">
        <v>24</v>
      </c>
      <c r="P744" s="213">
        <v>133.16667000000001</v>
      </c>
      <c r="Q744" s="179" t="s">
        <v>47</v>
      </c>
      <c r="R744" s="213">
        <f t="shared" si="17"/>
        <v>3196</v>
      </c>
      <c r="S744" s="213">
        <v>0</v>
      </c>
      <c r="T744" s="213">
        <v>1598</v>
      </c>
      <c r="U744" s="213">
        <v>0</v>
      </c>
      <c r="V744" s="213">
        <v>0</v>
      </c>
      <c r="W744" s="213">
        <v>1598</v>
      </c>
      <c r="X744" s="213">
        <v>0</v>
      </c>
      <c r="Y744" s="213">
        <v>0</v>
      </c>
      <c r="Z744" s="213">
        <v>0</v>
      </c>
      <c r="AA744" s="213">
        <v>0</v>
      </c>
      <c r="AB744" s="213">
        <v>0</v>
      </c>
      <c r="AC744" s="213">
        <v>0</v>
      </c>
      <c r="AD744" s="213">
        <v>0</v>
      </c>
    </row>
    <row r="745" spans="1:30" ht="12" customHeight="1" x14ac:dyDescent="0.25">
      <c r="A745" s="187" t="s">
        <v>36</v>
      </c>
      <c r="B745" s="171" t="s">
        <v>16509</v>
      </c>
      <c r="C745" s="171" t="s">
        <v>16509</v>
      </c>
      <c r="D745" s="172" t="s">
        <v>38</v>
      </c>
      <c r="E745" s="171" t="s">
        <v>187</v>
      </c>
      <c r="F745" s="172" t="s">
        <v>188</v>
      </c>
      <c r="G745" s="171" t="s">
        <v>40</v>
      </c>
      <c r="H745" s="173">
        <v>21101</v>
      </c>
      <c r="I745" s="244" t="s">
        <v>16510</v>
      </c>
      <c r="J745" s="176" t="s">
        <v>1578</v>
      </c>
      <c r="K745" s="245" t="s">
        <v>16555</v>
      </c>
      <c r="L745" s="186"/>
      <c r="M745" s="175"/>
      <c r="N745" s="181" t="s">
        <v>877</v>
      </c>
      <c r="O745" s="179">
        <v>16</v>
      </c>
      <c r="P745" s="213">
        <v>77.2</v>
      </c>
      <c r="Q745" s="179" t="s">
        <v>47</v>
      </c>
      <c r="R745" s="213">
        <f t="shared" si="17"/>
        <v>1238</v>
      </c>
      <c r="S745" s="213">
        <v>0</v>
      </c>
      <c r="T745" s="213">
        <v>619</v>
      </c>
      <c r="U745" s="213">
        <v>0</v>
      </c>
      <c r="V745" s="213">
        <v>0</v>
      </c>
      <c r="W745" s="213">
        <v>619</v>
      </c>
      <c r="X745" s="213">
        <v>0</v>
      </c>
      <c r="Y745" s="213">
        <v>0</v>
      </c>
      <c r="Z745" s="213">
        <v>0</v>
      </c>
      <c r="AA745" s="213">
        <v>0</v>
      </c>
      <c r="AB745" s="213">
        <v>0</v>
      </c>
      <c r="AC745" s="213">
        <v>0</v>
      </c>
      <c r="AD745" s="213">
        <v>0</v>
      </c>
    </row>
    <row r="746" spans="1:30" ht="12" customHeight="1" x14ac:dyDescent="0.25">
      <c r="A746" s="187" t="s">
        <v>36</v>
      </c>
      <c r="B746" s="171" t="s">
        <v>16509</v>
      </c>
      <c r="C746" s="171" t="s">
        <v>16509</v>
      </c>
      <c r="D746" s="172" t="s">
        <v>38</v>
      </c>
      <c r="E746" s="171" t="s">
        <v>271</v>
      </c>
      <c r="F746" s="188" t="s">
        <v>16506</v>
      </c>
      <c r="G746" s="171" t="s">
        <v>16334</v>
      </c>
      <c r="H746" s="173">
        <v>21101</v>
      </c>
      <c r="I746" s="244" t="s">
        <v>16510</v>
      </c>
      <c r="J746" s="173" t="s">
        <v>1367</v>
      </c>
      <c r="K746" s="250" t="s">
        <v>16556</v>
      </c>
      <c r="L746" s="182"/>
      <c r="M746" s="175"/>
      <c r="N746" s="180" t="s">
        <v>44</v>
      </c>
      <c r="O746" s="179">
        <v>3</v>
      </c>
      <c r="P746" s="213">
        <v>41</v>
      </c>
      <c r="Q746" s="179" t="s">
        <v>16279</v>
      </c>
      <c r="R746" s="213">
        <f t="shared" si="17"/>
        <v>123</v>
      </c>
      <c r="S746" s="213">
        <v>0</v>
      </c>
      <c r="T746" s="213">
        <v>41</v>
      </c>
      <c r="U746" s="213">
        <v>0</v>
      </c>
      <c r="V746" s="213">
        <v>0</v>
      </c>
      <c r="W746" s="213">
        <v>41</v>
      </c>
      <c r="X746" s="213">
        <v>0</v>
      </c>
      <c r="Y746" s="213">
        <v>0</v>
      </c>
      <c r="Z746" s="213">
        <v>41</v>
      </c>
      <c r="AA746" s="213">
        <v>0</v>
      </c>
      <c r="AB746" s="213">
        <v>0</v>
      </c>
      <c r="AC746" s="213">
        <v>0</v>
      </c>
      <c r="AD746" s="213">
        <v>0</v>
      </c>
    </row>
    <row r="747" spans="1:30" ht="12" customHeight="1" x14ac:dyDescent="0.25">
      <c r="A747" s="187" t="s">
        <v>36</v>
      </c>
      <c r="B747" s="171" t="s">
        <v>16509</v>
      </c>
      <c r="C747" s="171" t="s">
        <v>16509</v>
      </c>
      <c r="D747" s="172" t="s">
        <v>38</v>
      </c>
      <c r="E747" s="171" t="s">
        <v>271</v>
      </c>
      <c r="F747" s="188" t="s">
        <v>16506</v>
      </c>
      <c r="G747" s="171" t="s">
        <v>16334</v>
      </c>
      <c r="H747" s="173">
        <v>21101</v>
      </c>
      <c r="I747" s="244" t="s">
        <v>16510</v>
      </c>
      <c r="J747" s="173" t="s">
        <v>2444</v>
      </c>
      <c r="K747" s="245" t="s">
        <v>16557</v>
      </c>
      <c r="L747" s="182"/>
      <c r="M747" s="175"/>
      <c r="N747" s="180" t="s">
        <v>539</v>
      </c>
      <c r="O747" s="179">
        <v>18</v>
      </c>
      <c r="P747" s="213">
        <v>44.85</v>
      </c>
      <c r="Q747" s="179" t="s">
        <v>16279</v>
      </c>
      <c r="R747" s="213">
        <f t="shared" si="17"/>
        <v>807</v>
      </c>
      <c r="S747" s="213">
        <v>0</v>
      </c>
      <c r="T747" s="213">
        <v>269</v>
      </c>
      <c r="U747" s="213">
        <v>0</v>
      </c>
      <c r="V747" s="213">
        <v>0</v>
      </c>
      <c r="W747" s="213">
        <v>269</v>
      </c>
      <c r="X747" s="213">
        <v>0</v>
      </c>
      <c r="Y747" s="213">
        <v>0</v>
      </c>
      <c r="Z747" s="213">
        <v>269</v>
      </c>
      <c r="AA747" s="213">
        <v>0</v>
      </c>
      <c r="AB747" s="213">
        <v>0</v>
      </c>
      <c r="AC747" s="213">
        <v>0</v>
      </c>
      <c r="AD747" s="213">
        <v>0</v>
      </c>
    </row>
    <row r="748" spans="1:30" ht="12" customHeight="1" x14ac:dyDescent="0.25">
      <c r="A748" s="187" t="s">
        <v>36</v>
      </c>
      <c r="B748" s="171" t="s">
        <v>16509</v>
      </c>
      <c r="C748" s="171" t="s">
        <v>16509</v>
      </c>
      <c r="D748" s="172" t="s">
        <v>38</v>
      </c>
      <c r="E748" s="171" t="s">
        <v>271</v>
      </c>
      <c r="F748" s="188" t="s">
        <v>16506</v>
      </c>
      <c r="G748" s="171" t="s">
        <v>16334</v>
      </c>
      <c r="H748" s="173">
        <v>21101</v>
      </c>
      <c r="I748" s="244" t="s">
        <v>16510</v>
      </c>
      <c r="J748" s="176" t="s">
        <v>556</v>
      </c>
      <c r="K748" s="245" t="s">
        <v>16558</v>
      </c>
      <c r="L748" s="182"/>
      <c r="M748" s="175"/>
      <c r="N748" s="180" t="s">
        <v>16255</v>
      </c>
      <c r="O748" s="179">
        <v>2</v>
      </c>
      <c r="P748" s="213">
        <v>133</v>
      </c>
      <c r="Q748" s="179" t="s">
        <v>16279</v>
      </c>
      <c r="R748" s="213">
        <f t="shared" si="17"/>
        <v>266</v>
      </c>
      <c r="S748" s="213">
        <v>0</v>
      </c>
      <c r="T748" s="213">
        <v>133</v>
      </c>
      <c r="U748" s="213">
        <v>0</v>
      </c>
      <c r="V748" s="213">
        <v>0</v>
      </c>
      <c r="W748" s="213">
        <v>133</v>
      </c>
      <c r="X748" s="213">
        <v>0</v>
      </c>
      <c r="Y748" s="213">
        <v>0</v>
      </c>
      <c r="Z748" s="213">
        <v>0</v>
      </c>
      <c r="AA748" s="213">
        <v>0</v>
      </c>
      <c r="AB748" s="213">
        <v>0</v>
      </c>
      <c r="AC748" s="213">
        <v>0</v>
      </c>
      <c r="AD748" s="213">
        <v>0</v>
      </c>
    </row>
    <row r="749" spans="1:30" ht="12" customHeight="1" x14ac:dyDescent="0.25">
      <c r="A749" s="187" t="s">
        <v>36</v>
      </c>
      <c r="B749" s="171" t="s">
        <v>16509</v>
      </c>
      <c r="C749" s="171" t="s">
        <v>16509</v>
      </c>
      <c r="D749" s="172" t="s">
        <v>38</v>
      </c>
      <c r="E749" s="171" t="s">
        <v>271</v>
      </c>
      <c r="F749" s="188" t="s">
        <v>16506</v>
      </c>
      <c r="G749" s="171" t="s">
        <v>16334</v>
      </c>
      <c r="H749" s="173">
        <v>21101</v>
      </c>
      <c r="I749" s="244" t="s">
        <v>16510</v>
      </c>
      <c r="J749" s="176" t="s">
        <v>751</v>
      </c>
      <c r="K749" s="245" t="s">
        <v>16559</v>
      </c>
      <c r="L749" s="182"/>
      <c r="M749" s="175"/>
      <c r="N749" s="180" t="s">
        <v>16255</v>
      </c>
      <c r="O749" s="179">
        <v>3</v>
      </c>
      <c r="P749" s="213">
        <v>22.2</v>
      </c>
      <c r="Q749" s="179" t="s">
        <v>16279</v>
      </c>
      <c r="R749" s="213">
        <f t="shared" si="17"/>
        <v>66</v>
      </c>
      <c r="S749" s="213">
        <v>0</v>
      </c>
      <c r="T749" s="213">
        <v>22</v>
      </c>
      <c r="U749" s="213">
        <v>0</v>
      </c>
      <c r="V749" s="213">
        <v>0</v>
      </c>
      <c r="W749" s="213">
        <v>22</v>
      </c>
      <c r="X749" s="213">
        <v>0</v>
      </c>
      <c r="Y749" s="213">
        <v>0</v>
      </c>
      <c r="Z749" s="213">
        <v>22</v>
      </c>
      <c r="AA749" s="213">
        <v>0</v>
      </c>
      <c r="AB749" s="213">
        <v>0</v>
      </c>
      <c r="AC749" s="213">
        <v>0</v>
      </c>
      <c r="AD749" s="213">
        <v>0</v>
      </c>
    </row>
    <row r="750" spans="1:30" ht="12" customHeight="1" x14ac:dyDescent="0.25">
      <c r="A750" s="187" t="s">
        <v>36</v>
      </c>
      <c r="B750" s="171" t="s">
        <v>16509</v>
      </c>
      <c r="C750" s="171" t="s">
        <v>16509</v>
      </c>
      <c r="D750" s="172" t="s">
        <v>38</v>
      </c>
      <c r="E750" s="171" t="s">
        <v>271</v>
      </c>
      <c r="F750" s="188" t="s">
        <v>16506</v>
      </c>
      <c r="G750" s="171" t="s">
        <v>16334</v>
      </c>
      <c r="H750" s="173">
        <v>21101</v>
      </c>
      <c r="I750" s="244" t="s">
        <v>16510</v>
      </c>
      <c r="J750" s="173" t="s">
        <v>722</v>
      </c>
      <c r="K750" s="250" t="s">
        <v>16560</v>
      </c>
      <c r="L750" s="182"/>
      <c r="M750" s="175"/>
      <c r="N750" s="180" t="s">
        <v>16255</v>
      </c>
      <c r="O750" s="179">
        <v>2</v>
      </c>
      <c r="P750" s="213">
        <v>66</v>
      </c>
      <c r="Q750" s="179" t="s">
        <v>16279</v>
      </c>
      <c r="R750" s="213">
        <f t="shared" si="17"/>
        <v>132</v>
      </c>
      <c r="S750" s="213">
        <v>0</v>
      </c>
      <c r="T750" s="213">
        <v>66</v>
      </c>
      <c r="U750" s="213">
        <v>0</v>
      </c>
      <c r="V750" s="213">
        <v>0</v>
      </c>
      <c r="W750" s="213">
        <v>66</v>
      </c>
      <c r="X750" s="213">
        <v>0</v>
      </c>
      <c r="Y750" s="213">
        <v>0</v>
      </c>
      <c r="Z750" s="213">
        <v>0</v>
      </c>
      <c r="AA750" s="213">
        <v>0</v>
      </c>
      <c r="AB750" s="213">
        <v>0</v>
      </c>
      <c r="AC750" s="213">
        <v>0</v>
      </c>
      <c r="AD750" s="213">
        <v>0</v>
      </c>
    </row>
    <row r="751" spans="1:30" ht="12" customHeight="1" x14ac:dyDescent="0.25">
      <c r="A751" s="187" t="s">
        <v>36</v>
      </c>
      <c r="B751" s="171" t="s">
        <v>16509</v>
      </c>
      <c r="C751" s="171" t="s">
        <v>16509</v>
      </c>
      <c r="D751" s="172" t="s">
        <v>38</v>
      </c>
      <c r="E751" s="171" t="s">
        <v>271</v>
      </c>
      <c r="F751" s="188" t="s">
        <v>16506</v>
      </c>
      <c r="G751" s="171" t="s">
        <v>16334</v>
      </c>
      <c r="H751" s="173">
        <v>21101</v>
      </c>
      <c r="I751" s="244" t="s">
        <v>16510</v>
      </c>
      <c r="J751" s="176" t="s">
        <v>847</v>
      </c>
      <c r="K751" s="245" t="s">
        <v>16561</v>
      </c>
      <c r="L751" s="182"/>
      <c r="M751" s="175"/>
      <c r="N751" s="180" t="s">
        <v>539</v>
      </c>
      <c r="O751" s="179">
        <v>15</v>
      </c>
      <c r="P751" s="213">
        <v>19.399999999999999</v>
      </c>
      <c r="Q751" s="179" t="s">
        <v>16279</v>
      </c>
      <c r="R751" s="213">
        <f t="shared" si="17"/>
        <v>291</v>
      </c>
      <c r="S751" s="213">
        <v>0</v>
      </c>
      <c r="T751" s="213">
        <v>97</v>
      </c>
      <c r="U751" s="213">
        <v>0</v>
      </c>
      <c r="V751" s="213">
        <v>0</v>
      </c>
      <c r="W751" s="213">
        <v>97</v>
      </c>
      <c r="X751" s="213">
        <v>0</v>
      </c>
      <c r="Y751" s="213">
        <v>0</v>
      </c>
      <c r="Z751" s="213">
        <v>97</v>
      </c>
      <c r="AA751" s="213">
        <v>0</v>
      </c>
      <c r="AB751" s="213">
        <v>0</v>
      </c>
      <c r="AC751" s="213">
        <v>0</v>
      </c>
      <c r="AD751" s="213">
        <v>0</v>
      </c>
    </row>
    <row r="752" spans="1:30" ht="12" customHeight="1" x14ac:dyDescent="0.25">
      <c r="A752" s="187" t="s">
        <v>36</v>
      </c>
      <c r="B752" s="171" t="s">
        <v>16509</v>
      </c>
      <c r="C752" s="171" t="s">
        <v>16509</v>
      </c>
      <c r="D752" s="172" t="s">
        <v>38</v>
      </c>
      <c r="E752" s="171" t="s">
        <v>271</v>
      </c>
      <c r="F752" s="188" t="s">
        <v>16506</v>
      </c>
      <c r="G752" s="171" t="s">
        <v>16334</v>
      </c>
      <c r="H752" s="173">
        <v>21101</v>
      </c>
      <c r="I752" s="244" t="s">
        <v>16510</v>
      </c>
      <c r="J752" s="173" t="s">
        <v>872</v>
      </c>
      <c r="K752" s="245" t="s">
        <v>16562</v>
      </c>
      <c r="L752" s="182"/>
      <c r="M752" s="175"/>
      <c r="N752" s="180" t="s">
        <v>16255</v>
      </c>
      <c r="O752" s="179">
        <v>15</v>
      </c>
      <c r="P752" s="213">
        <v>20.666599999999999</v>
      </c>
      <c r="Q752" s="179" t="s">
        <v>16279</v>
      </c>
      <c r="R752" s="213">
        <f t="shared" si="17"/>
        <v>309</v>
      </c>
      <c r="S752" s="213">
        <v>0</v>
      </c>
      <c r="T752" s="213">
        <v>103</v>
      </c>
      <c r="U752" s="213">
        <v>0</v>
      </c>
      <c r="V752" s="213">
        <v>0</v>
      </c>
      <c r="W752" s="213">
        <v>103</v>
      </c>
      <c r="X752" s="213">
        <v>0</v>
      </c>
      <c r="Y752" s="213">
        <v>0</v>
      </c>
      <c r="Z752" s="213">
        <v>103</v>
      </c>
      <c r="AA752" s="213">
        <v>0</v>
      </c>
      <c r="AB752" s="213">
        <v>0</v>
      </c>
      <c r="AC752" s="213">
        <v>0</v>
      </c>
      <c r="AD752" s="213">
        <v>0</v>
      </c>
    </row>
    <row r="753" spans="1:30" ht="12" customHeight="1" x14ac:dyDescent="0.25">
      <c r="A753" s="187" t="s">
        <v>36</v>
      </c>
      <c r="B753" s="171" t="s">
        <v>16509</v>
      </c>
      <c r="C753" s="171" t="s">
        <v>16509</v>
      </c>
      <c r="D753" s="172" t="s">
        <v>38</v>
      </c>
      <c r="E753" s="171" t="s">
        <v>271</v>
      </c>
      <c r="F753" s="188" t="s">
        <v>16506</v>
      </c>
      <c r="G753" s="171" t="s">
        <v>16334</v>
      </c>
      <c r="H753" s="173">
        <v>21101</v>
      </c>
      <c r="I753" s="244" t="s">
        <v>16510</v>
      </c>
      <c r="J753" s="173" t="s">
        <v>880</v>
      </c>
      <c r="K753" s="245" t="s">
        <v>16563</v>
      </c>
      <c r="L753" s="182"/>
      <c r="M753" s="175"/>
      <c r="N753" s="180" t="s">
        <v>16255</v>
      </c>
      <c r="O753" s="179">
        <v>6</v>
      </c>
      <c r="P753" s="213">
        <v>13.5</v>
      </c>
      <c r="Q753" s="179" t="s">
        <v>16279</v>
      </c>
      <c r="R753" s="213">
        <f t="shared" si="17"/>
        <v>81</v>
      </c>
      <c r="S753" s="213">
        <v>0</v>
      </c>
      <c r="T753" s="213">
        <v>27</v>
      </c>
      <c r="U753" s="213">
        <v>0</v>
      </c>
      <c r="V753" s="213">
        <v>0</v>
      </c>
      <c r="W753" s="213">
        <v>27</v>
      </c>
      <c r="X753" s="213">
        <v>0</v>
      </c>
      <c r="Y753" s="213">
        <v>0</v>
      </c>
      <c r="Z753" s="213">
        <v>27</v>
      </c>
      <c r="AA753" s="213">
        <v>0</v>
      </c>
      <c r="AB753" s="213">
        <v>0</v>
      </c>
      <c r="AC753" s="213">
        <v>0</v>
      </c>
      <c r="AD753" s="213">
        <v>0</v>
      </c>
    </row>
    <row r="754" spans="1:30" ht="12" customHeight="1" x14ac:dyDescent="0.25">
      <c r="A754" s="187" t="s">
        <v>36</v>
      </c>
      <c r="B754" s="171" t="s">
        <v>16509</v>
      </c>
      <c r="C754" s="171" t="s">
        <v>16509</v>
      </c>
      <c r="D754" s="172" t="s">
        <v>38</v>
      </c>
      <c r="E754" s="171" t="s">
        <v>271</v>
      </c>
      <c r="F754" s="188" t="s">
        <v>16506</v>
      </c>
      <c r="G754" s="171" t="s">
        <v>16334</v>
      </c>
      <c r="H754" s="173">
        <v>21101</v>
      </c>
      <c r="I754" s="244" t="s">
        <v>16510</v>
      </c>
      <c r="J754" s="176" t="s">
        <v>2129</v>
      </c>
      <c r="K754" s="245" t="s">
        <v>16564</v>
      </c>
      <c r="L754" s="182"/>
      <c r="M754" s="175"/>
      <c r="N754" s="180" t="s">
        <v>877</v>
      </c>
      <c r="O754" s="179">
        <v>1</v>
      </c>
      <c r="P754" s="213">
        <v>227</v>
      </c>
      <c r="Q754" s="179" t="s">
        <v>16279</v>
      </c>
      <c r="R754" s="213">
        <f t="shared" si="17"/>
        <v>227</v>
      </c>
      <c r="S754" s="213">
        <v>0</v>
      </c>
      <c r="T754" s="213">
        <v>227</v>
      </c>
      <c r="U754" s="213">
        <v>0</v>
      </c>
      <c r="V754" s="213">
        <v>0</v>
      </c>
      <c r="W754" s="213">
        <v>0</v>
      </c>
      <c r="X754" s="213">
        <v>0</v>
      </c>
      <c r="Y754" s="213">
        <v>0</v>
      </c>
      <c r="Z754" s="213">
        <v>0</v>
      </c>
      <c r="AA754" s="213">
        <v>0</v>
      </c>
      <c r="AB754" s="213">
        <v>0</v>
      </c>
      <c r="AC754" s="213">
        <v>0</v>
      </c>
      <c r="AD754" s="213">
        <v>0</v>
      </c>
    </row>
    <row r="755" spans="1:30" ht="12" customHeight="1" x14ac:dyDescent="0.25">
      <c r="A755" s="187" t="s">
        <v>36</v>
      </c>
      <c r="B755" s="171" t="s">
        <v>16509</v>
      </c>
      <c r="C755" s="171" t="s">
        <v>16509</v>
      </c>
      <c r="D755" s="172" t="s">
        <v>38</v>
      </c>
      <c r="E755" s="171" t="s">
        <v>271</v>
      </c>
      <c r="F755" s="188" t="s">
        <v>16506</v>
      </c>
      <c r="G755" s="171" t="s">
        <v>16334</v>
      </c>
      <c r="H755" s="173">
        <v>21101</v>
      </c>
      <c r="I755" s="244" t="s">
        <v>16510</v>
      </c>
      <c r="J755" s="176" t="s">
        <v>1216</v>
      </c>
      <c r="K755" s="245" t="s">
        <v>16565</v>
      </c>
      <c r="L755" s="182"/>
      <c r="M755" s="175"/>
      <c r="N755" s="180" t="s">
        <v>16255</v>
      </c>
      <c r="O755" s="179">
        <v>2</v>
      </c>
      <c r="P755" s="213">
        <v>20</v>
      </c>
      <c r="Q755" s="179" t="s">
        <v>16279</v>
      </c>
      <c r="R755" s="213">
        <f t="shared" si="17"/>
        <v>40</v>
      </c>
      <c r="S755" s="213">
        <v>0</v>
      </c>
      <c r="T755" s="213">
        <v>20</v>
      </c>
      <c r="U755" s="213">
        <v>0</v>
      </c>
      <c r="V755" s="213">
        <v>0</v>
      </c>
      <c r="W755" s="213">
        <v>20</v>
      </c>
      <c r="X755" s="213">
        <v>0</v>
      </c>
      <c r="Y755" s="213">
        <v>0</v>
      </c>
      <c r="Z755" s="213">
        <v>0</v>
      </c>
      <c r="AA755" s="213">
        <v>0</v>
      </c>
      <c r="AB755" s="213">
        <v>0</v>
      </c>
      <c r="AC755" s="213">
        <v>0</v>
      </c>
      <c r="AD755" s="213">
        <v>0</v>
      </c>
    </row>
    <row r="756" spans="1:30" ht="12" customHeight="1" x14ac:dyDescent="0.25">
      <c r="A756" s="187" t="s">
        <v>36</v>
      </c>
      <c r="B756" s="171" t="s">
        <v>16509</v>
      </c>
      <c r="C756" s="171" t="s">
        <v>16509</v>
      </c>
      <c r="D756" s="172" t="s">
        <v>38</v>
      </c>
      <c r="E756" s="171" t="s">
        <v>271</v>
      </c>
      <c r="F756" s="188" t="s">
        <v>16506</v>
      </c>
      <c r="G756" s="171" t="s">
        <v>16334</v>
      </c>
      <c r="H756" s="173">
        <v>21101</v>
      </c>
      <c r="I756" s="244" t="s">
        <v>16510</v>
      </c>
      <c r="J756" s="173" t="s">
        <v>1219</v>
      </c>
      <c r="K756" s="250" t="s">
        <v>16566</v>
      </c>
      <c r="L756" s="182"/>
      <c r="M756" s="175"/>
      <c r="N756" s="180" t="s">
        <v>539</v>
      </c>
      <c r="O756" s="179">
        <v>1</v>
      </c>
      <c r="P756" s="213">
        <v>58</v>
      </c>
      <c r="Q756" s="179" t="s">
        <v>16279</v>
      </c>
      <c r="R756" s="213">
        <f t="shared" si="17"/>
        <v>58</v>
      </c>
      <c r="S756" s="213">
        <v>0</v>
      </c>
      <c r="T756" s="213">
        <v>58</v>
      </c>
      <c r="U756" s="213">
        <v>0</v>
      </c>
      <c r="V756" s="213">
        <v>0</v>
      </c>
      <c r="W756" s="213">
        <v>0</v>
      </c>
      <c r="X756" s="213">
        <v>0</v>
      </c>
      <c r="Y756" s="213">
        <v>0</v>
      </c>
      <c r="Z756" s="213">
        <v>0</v>
      </c>
      <c r="AA756" s="213">
        <v>0</v>
      </c>
      <c r="AB756" s="213">
        <v>0</v>
      </c>
      <c r="AC756" s="213">
        <v>0</v>
      </c>
      <c r="AD756" s="213">
        <v>0</v>
      </c>
    </row>
    <row r="757" spans="1:30" ht="12" customHeight="1" x14ac:dyDescent="0.25">
      <c r="A757" s="187" t="s">
        <v>36</v>
      </c>
      <c r="B757" s="171" t="s">
        <v>16509</v>
      </c>
      <c r="C757" s="171" t="s">
        <v>16509</v>
      </c>
      <c r="D757" s="172" t="s">
        <v>38</v>
      </c>
      <c r="E757" s="171" t="s">
        <v>271</v>
      </c>
      <c r="F757" s="188" t="s">
        <v>16506</v>
      </c>
      <c r="G757" s="171" t="s">
        <v>16334</v>
      </c>
      <c r="H757" s="173">
        <v>21101</v>
      </c>
      <c r="I757" s="244" t="s">
        <v>16510</v>
      </c>
      <c r="J757" s="173" t="s">
        <v>996</v>
      </c>
      <c r="K757" s="250" t="s">
        <v>16567</v>
      </c>
      <c r="L757" s="182"/>
      <c r="M757" s="175"/>
      <c r="N757" s="180" t="s">
        <v>16255</v>
      </c>
      <c r="O757" s="179">
        <v>2</v>
      </c>
      <c r="P757" s="213">
        <v>171</v>
      </c>
      <c r="Q757" s="179" t="s">
        <v>16279</v>
      </c>
      <c r="R757" s="213">
        <f t="shared" si="17"/>
        <v>342</v>
      </c>
      <c r="S757" s="213">
        <v>0</v>
      </c>
      <c r="T757" s="213">
        <v>0</v>
      </c>
      <c r="U757" s="213">
        <v>0</v>
      </c>
      <c r="V757" s="213">
        <v>0</v>
      </c>
      <c r="W757" s="213">
        <v>171</v>
      </c>
      <c r="X757" s="213">
        <v>0</v>
      </c>
      <c r="Y757" s="213">
        <v>0</v>
      </c>
      <c r="Z757" s="213">
        <v>171</v>
      </c>
      <c r="AA757" s="213">
        <v>0</v>
      </c>
      <c r="AB757" s="213">
        <v>0</v>
      </c>
      <c r="AC757" s="213">
        <v>0</v>
      </c>
      <c r="AD757" s="213">
        <v>0</v>
      </c>
    </row>
    <row r="758" spans="1:30" ht="12" customHeight="1" x14ac:dyDescent="0.25">
      <c r="A758" s="187" t="s">
        <v>36</v>
      </c>
      <c r="B758" s="171" t="s">
        <v>16509</v>
      </c>
      <c r="C758" s="171" t="s">
        <v>16509</v>
      </c>
      <c r="D758" s="172" t="s">
        <v>38</v>
      </c>
      <c r="E758" s="171" t="s">
        <v>271</v>
      </c>
      <c r="F758" s="188" t="s">
        <v>16506</v>
      </c>
      <c r="G758" s="171" t="s">
        <v>16334</v>
      </c>
      <c r="H758" s="173">
        <v>21101</v>
      </c>
      <c r="I758" s="244" t="s">
        <v>16510</v>
      </c>
      <c r="J758" s="173" t="s">
        <v>1278</v>
      </c>
      <c r="K758" s="250" t="s">
        <v>16568</v>
      </c>
      <c r="L758" s="182"/>
      <c r="M758" s="175"/>
      <c r="N758" s="180" t="s">
        <v>405</v>
      </c>
      <c r="O758" s="179">
        <v>1</v>
      </c>
      <c r="P758" s="213">
        <v>77</v>
      </c>
      <c r="Q758" s="179" t="s">
        <v>16279</v>
      </c>
      <c r="R758" s="213">
        <f t="shared" si="17"/>
        <v>77</v>
      </c>
      <c r="S758" s="213">
        <v>0</v>
      </c>
      <c r="T758" s="213">
        <v>0</v>
      </c>
      <c r="U758" s="213">
        <v>0</v>
      </c>
      <c r="V758" s="213">
        <v>0</v>
      </c>
      <c r="W758" s="213">
        <v>77</v>
      </c>
      <c r="X758" s="213">
        <v>0</v>
      </c>
      <c r="Y758" s="213">
        <v>0</v>
      </c>
      <c r="Z758" s="213">
        <v>0</v>
      </c>
      <c r="AA758" s="213">
        <v>0</v>
      </c>
      <c r="AB758" s="213">
        <v>0</v>
      </c>
      <c r="AC758" s="213">
        <v>0</v>
      </c>
      <c r="AD758" s="213">
        <v>0</v>
      </c>
    </row>
    <row r="759" spans="1:30" ht="12" customHeight="1" x14ac:dyDescent="0.25">
      <c r="A759" s="187" t="s">
        <v>36</v>
      </c>
      <c r="B759" s="171" t="s">
        <v>16509</v>
      </c>
      <c r="C759" s="171" t="s">
        <v>16509</v>
      </c>
      <c r="D759" s="172" t="s">
        <v>38</v>
      </c>
      <c r="E759" s="171" t="s">
        <v>271</v>
      </c>
      <c r="F759" s="188" t="s">
        <v>16506</v>
      </c>
      <c r="G759" s="171" t="s">
        <v>16334</v>
      </c>
      <c r="H759" s="173">
        <v>21101</v>
      </c>
      <c r="I759" s="244" t="s">
        <v>16510</v>
      </c>
      <c r="J759" s="173" t="s">
        <v>1578</v>
      </c>
      <c r="K759" s="245" t="s">
        <v>16569</v>
      </c>
      <c r="L759" s="182"/>
      <c r="M759" s="175"/>
      <c r="N759" s="180" t="s">
        <v>877</v>
      </c>
      <c r="O759" s="179">
        <v>45</v>
      </c>
      <c r="P759" s="213">
        <v>77.2</v>
      </c>
      <c r="Q759" s="179" t="s">
        <v>16279</v>
      </c>
      <c r="R759" s="213">
        <f t="shared" si="17"/>
        <v>3474</v>
      </c>
      <c r="S759" s="213">
        <v>0</v>
      </c>
      <c r="T759" s="213">
        <v>1158</v>
      </c>
      <c r="U759" s="213">
        <v>0</v>
      </c>
      <c r="V759" s="213">
        <v>0</v>
      </c>
      <c r="W759" s="213">
        <v>1158</v>
      </c>
      <c r="X759" s="213">
        <v>0</v>
      </c>
      <c r="Y759" s="213">
        <v>0</v>
      </c>
      <c r="Z759" s="213">
        <v>1158</v>
      </c>
      <c r="AA759" s="213">
        <v>0</v>
      </c>
      <c r="AB759" s="213">
        <v>0</v>
      </c>
      <c r="AC759" s="213">
        <v>0</v>
      </c>
      <c r="AD759" s="213">
        <v>0</v>
      </c>
    </row>
    <row r="760" spans="1:30" ht="12" customHeight="1" x14ac:dyDescent="0.25">
      <c r="A760" s="187" t="s">
        <v>36</v>
      </c>
      <c r="B760" s="171" t="s">
        <v>16509</v>
      </c>
      <c r="C760" s="171" t="s">
        <v>16509</v>
      </c>
      <c r="D760" s="172" t="s">
        <v>38</v>
      </c>
      <c r="E760" s="171" t="s">
        <v>271</v>
      </c>
      <c r="F760" s="172" t="s">
        <v>272</v>
      </c>
      <c r="G760" s="171" t="s">
        <v>40</v>
      </c>
      <c r="H760" s="173">
        <v>21101</v>
      </c>
      <c r="I760" s="244" t="s">
        <v>16510</v>
      </c>
      <c r="J760" s="176" t="s">
        <v>1578</v>
      </c>
      <c r="K760" s="245" t="s">
        <v>16570</v>
      </c>
      <c r="L760" s="186"/>
      <c r="M760" s="175"/>
      <c r="N760" s="181" t="s">
        <v>877</v>
      </c>
      <c r="O760" s="179">
        <v>45</v>
      </c>
      <c r="P760" s="213">
        <v>77.2</v>
      </c>
      <c r="Q760" s="179" t="s">
        <v>47</v>
      </c>
      <c r="R760" s="213">
        <f t="shared" si="17"/>
        <v>3474</v>
      </c>
      <c r="S760" s="213">
        <v>0</v>
      </c>
      <c r="T760" s="213">
        <v>1158</v>
      </c>
      <c r="U760" s="218">
        <v>0</v>
      </c>
      <c r="V760" s="213">
        <v>0</v>
      </c>
      <c r="W760" s="213">
        <v>1158</v>
      </c>
      <c r="X760" s="213">
        <v>0</v>
      </c>
      <c r="Y760" s="213">
        <v>0</v>
      </c>
      <c r="Z760" s="213">
        <v>1158</v>
      </c>
      <c r="AA760" s="213">
        <v>0</v>
      </c>
      <c r="AB760" s="213">
        <v>0</v>
      </c>
      <c r="AC760" s="213">
        <v>0</v>
      </c>
      <c r="AD760" s="213">
        <v>0</v>
      </c>
    </row>
    <row r="761" spans="1:30" ht="12" customHeight="1" x14ac:dyDescent="0.25">
      <c r="A761" s="187" t="s">
        <v>36</v>
      </c>
      <c r="B761" s="171" t="s">
        <v>16509</v>
      </c>
      <c r="C761" s="171" t="s">
        <v>16509</v>
      </c>
      <c r="D761" s="172" t="s">
        <v>38</v>
      </c>
      <c r="E761" s="171" t="s">
        <v>271</v>
      </c>
      <c r="F761" s="188" t="s">
        <v>16506</v>
      </c>
      <c r="G761" s="171" t="s">
        <v>16334</v>
      </c>
      <c r="H761" s="173">
        <v>21601</v>
      </c>
      <c r="I761" s="244" t="s">
        <v>16519</v>
      </c>
      <c r="J761" s="176" t="s">
        <v>5903</v>
      </c>
      <c r="K761" s="246" t="s">
        <v>16416</v>
      </c>
      <c r="L761" s="182"/>
      <c r="M761" s="175"/>
      <c r="N761" s="180" t="s">
        <v>16255</v>
      </c>
      <c r="O761" s="179">
        <v>4</v>
      </c>
      <c r="P761" s="213">
        <v>106</v>
      </c>
      <c r="Q761" s="179" t="s">
        <v>47</v>
      </c>
      <c r="R761" s="213">
        <f t="shared" si="17"/>
        <v>424</v>
      </c>
      <c r="S761" s="217">
        <v>0</v>
      </c>
      <c r="T761" s="213">
        <v>106</v>
      </c>
      <c r="U761" s="213">
        <v>0</v>
      </c>
      <c r="V761" s="213">
        <v>0</v>
      </c>
      <c r="W761" s="213">
        <v>106</v>
      </c>
      <c r="X761" s="213">
        <v>0</v>
      </c>
      <c r="Y761" s="213">
        <v>0</v>
      </c>
      <c r="Z761" s="213">
        <v>106</v>
      </c>
      <c r="AA761" s="213">
        <v>0</v>
      </c>
      <c r="AB761" s="213">
        <v>0</v>
      </c>
      <c r="AC761" s="213">
        <v>106</v>
      </c>
      <c r="AD761" s="213">
        <v>0</v>
      </c>
    </row>
    <row r="762" spans="1:30" ht="12" customHeight="1" x14ac:dyDescent="0.25">
      <c r="A762" s="187" t="s">
        <v>36</v>
      </c>
      <c r="B762" s="171" t="s">
        <v>16509</v>
      </c>
      <c r="C762" s="171" t="s">
        <v>16509</v>
      </c>
      <c r="D762" s="172" t="s">
        <v>38</v>
      </c>
      <c r="E762" s="171" t="s">
        <v>271</v>
      </c>
      <c r="F762" s="188" t="s">
        <v>16506</v>
      </c>
      <c r="G762" s="171" t="s">
        <v>16334</v>
      </c>
      <c r="H762" s="173">
        <v>21601</v>
      </c>
      <c r="I762" s="244" t="s">
        <v>16519</v>
      </c>
      <c r="J762" s="176" t="s">
        <v>5715</v>
      </c>
      <c r="K762" s="246" t="s">
        <v>16571</v>
      </c>
      <c r="L762" s="182"/>
      <c r="M762" s="175"/>
      <c r="N762" s="180" t="s">
        <v>16255</v>
      </c>
      <c r="O762" s="179">
        <v>12</v>
      </c>
      <c r="P762" s="213">
        <v>65</v>
      </c>
      <c r="Q762" s="179" t="s">
        <v>47</v>
      </c>
      <c r="R762" s="213">
        <f t="shared" si="17"/>
        <v>780</v>
      </c>
      <c r="S762" s="217">
        <v>0</v>
      </c>
      <c r="T762" s="213">
        <v>195</v>
      </c>
      <c r="U762" s="213">
        <v>0</v>
      </c>
      <c r="V762" s="213">
        <v>0</v>
      </c>
      <c r="W762" s="213">
        <v>195</v>
      </c>
      <c r="X762" s="213">
        <v>0</v>
      </c>
      <c r="Y762" s="213">
        <v>0</v>
      </c>
      <c r="Z762" s="213">
        <v>195</v>
      </c>
      <c r="AA762" s="213">
        <v>0</v>
      </c>
      <c r="AB762" s="213">
        <v>0</v>
      </c>
      <c r="AC762" s="213">
        <v>195</v>
      </c>
      <c r="AD762" s="213">
        <v>0</v>
      </c>
    </row>
    <row r="763" spans="1:30" ht="12" customHeight="1" x14ac:dyDescent="0.25">
      <c r="A763" s="187" t="s">
        <v>36</v>
      </c>
      <c r="B763" s="171" t="s">
        <v>16509</v>
      </c>
      <c r="C763" s="171" t="s">
        <v>16509</v>
      </c>
      <c r="D763" s="172" t="s">
        <v>38</v>
      </c>
      <c r="E763" s="171" t="s">
        <v>271</v>
      </c>
      <c r="F763" s="188" t="s">
        <v>16506</v>
      </c>
      <c r="G763" s="171" t="s">
        <v>16334</v>
      </c>
      <c r="H763" s="173">
        <v>21601</v>
      </c>
      <c r="I763" s="244" t="s">
        <v>16519</v>
      </c>
      <c r="J763" s="176" t="s">
        <v>5868</v>
      </c>
      <c r="K763" s="246" t="s">
        <v>16572</v>
      </c>
      <c r="L763" s="182"/>
      <c r="M763" s="175"/>
      <c r="N763" s="180" t="s">
        <v>16255</v>
      </c>
      <c r="O763" s="179">
        <v>11</v>
      </c>
      <c r="P763" s="213">
        <v>69</v>
      </c>
      <c r="Q763" s="179" t="s">
        <v>47</v>
      </c>
      <c r="R763" s="213">
        <f t="shared" si="17"/>
        <v>759</v>
      </c>
      <c r="S763" s="217">
        <v>0</v>
      </c>
      <c r="T763" s="213">
        <v>207</v>
      </c>
      <c r="U763" s="213">
        <v>0</v>
      </c>
      <c r="V763" s="213">
        <v>0</v>
      </c>
      <c r="W763" s="213">
        <v>207</v>
      </c>
      <c r="X763" s="213">
        <v>0</v>
      </c>
      <c r="Y763" s="213">
        <v>0</v>
      </c>
      <c r="Z763" s="213">
        <v>207</v>
      </c>
      <c r="AA763" s="213">
        <v>0</v>
      </c>
      <c r="AB763" s="213">
        <v>0</v>
      </c>
      <c r="AC763" s="213">
        <v>138</v>
      </c>
      <c r="AD763" s="213">
        <v>0</v>
      </c>
    </row>
    <row r="764" spans="1:30" ht="12" customHeight="1" x14ac:dyDescent="0.25">
      <c r="A764" s="187" t="s">
        <v>36</v>
      </c>
      <c r="B764" s="171" t="s">
        <v>16509</v>
      </c>
      <c r="C764" s="171" t="s">
        <v>16509</v>
      </c>
      <c r="D764" s="172" t="s">
        <v>38</v>
      </c>
      <c r="E764" s="171" t="s">
        <v>271</v>
      </c>
      <c r="F764" s="188" t="s">
        <v>16506</v>
      </c>
      <c r="G764" s="171" t="s">
        <v>16334</v>
      </c>
      <c r="H764" s="173">
        <v>21601</v>
      </c>
      <c r="I764" s="244" t="s">
        <v>16519</v>
      </c>
      <c r="J764" s="176" t="s">
        <v>5643</v>
      </c>
      <c r="K764" s="246" t="s">
        <v>16401</v>
      </c>
      <c r="L764" s="182"/>
      <c r="M764" s="175"/>
      <c r="N764" s="180" t="s">
        <v>16255</v>
      </c>
      <c r="O764" s="179">
        <v>3</v>
      </c>
      <c r="P764" s="213">
        <v>43</v>
      </c>
      <c r="Q764" s="179" t="s">
        <v>47</v>
      </c>
      <c r="R764" s="213">
        <f t="shared" ref="R764:R813" si="18">SUM(S764:AD764)</f>
        <v>129</v>
      </c>
      <c r="S764" s="217">
        <v>0</v>
      </c>
      <c r="T764" s="226">
        <v>43</v>
      </c>
      <c r="U764" s="213">
        <v>0</v>
      </c>
      <c r="V764" s="213">
        <v>0</v>
      </c>
      <c r="W764" s="226">
        <v>43</v>
      </c>
      <c r="X764" s="213">
        <v>0</v>
      </c>
      <c r="Y764" s="213">
        <v>0</v>
      </c>
      <c r="Z764" s="226">
        <v>43</v>
      </c>
      <c r="AA764" s="213">
        <v>0</v>
      </c>
      <c r="AB764" s="213">
        <v>0</v>
      </c>
      <c r="AC764" s="215">
        <v>0</v>
      </c>
      <c r="AD764" s="213">
        <v>0</v>
      </c>
    </row>
    <row r="765" spans="1:30" ht="12" customHeight="1" x14ac:dyDescent="0.25">
      <c r="A765" s="187" t="s">
        <v>36</v>
      </c>
      <c r="B765" s="171" t="s">
        <v>16509</v>
      </c>
      <c r="C765" s="171" t="s">
        <v>16509</v>
      </c>
      <c r="D765" s="172" t="s">
        <v>38</v>
      </c>
      <c r="E765" s="171" t="s">
        <v>271</v>
      </c>
      <c r="F765" s="188" t="s">
        <v>16506</v>
      </c>
      <c r="G765" s="171" t="s">
        <v>16334</v>
      </c>
      <c r="H765" s="173">
        <v>21601</v>
      </c>
      <c r="I765" s="244" t="s">
        <v>16519</v>
      </c>
      <c r="J765" s="176" t="s">
        <v>5683</v>
      </c>
      <c r="K765" s="246" t="s">
        <v>103</v>
      </c>
      <c r="L765" s="182"/>
      <c r="M765" s="175"/>
      <c r="N765" s="180" t="s">
        <v>1446</v>
      </c>
      <c r="O765" s="179">
        <v>12</v>
      </c>
      <c r="P765" s="213">
        <v>22.66</v>
      </c>
      <c r="Q765" s="179" t="s">
        <v>47</v>
      </c>
      <c r="R765" s="213">
        <f t="shared" si="18"/>
        <v>272</v>
      </c>
      <c r="S765" s="217">
        <v>0</v>
      </c>
      <c r="T765" s="226">
        <v>68</v>
      </c>
      <c r="U765" s="213">
        <v>0</v>
      </c>
      <c r="V765" s="213">
        <v>0</v>
      </c>
      <c r="W765" s="226">
        <v>68</v>
      </c>
      <c r="X765" s="213">
        <v>0</v>
      </c>
      <c r="Y765" s="213">
        <v>0</v>
      </c>
      <c r="Z765" s="226">
        <v>68</v>
      </c>
      <c r="AA765" s="213">
        <v>0</v>
      </c>
      <c r="AB765" s="213">
        <v>0</v>
      </c>
      <c r="AC765" s="215">
        <v>68</v>
      </c>
      <c r="AD765" s="213">
        <v>0</v>
      </c>
    </row>
    <row r="766" spans="1:30" ht="12" customHeight="1" x14ac:dyDescent="0.25">
      <c r="A766" s="187" t="s">
        <v>36</v>
      </c>
      <c r="B766" s="171" t="s">
        <v>16509</v>
      </c>
      <c r="C766" s="171" t="s">
        <v>16509</v>
      </c>
      <c r="D766" s="172" t="s">
        <v>38</v>
      </c>
      <c r="E766" s="171" t="s">
        <v>271</v>
      </c>
      <c r="F766" s="188" t="s">
        <v>16506</v>
      </c>
      <c r="G766" s="171" t="s">
        <v>16334</v>
      </c>
      <c r="H766" s="173">
        <v>21601</v>
      </c>
      <c r="I766" s="244" t="s">
        <v>16519</v>
      </c>
      <c r="J766" s="176" t="s">
        <v>5685</v>
      </c>
      <c r="K766" s="246" t="s">
        <v>5686</v>
      </c>
      <c r="L766" s="182"/>
      <c r="M766" s="175"/>
      <c r="N766" s="180" t="s">
        <v>1446</v>
      </c>
      <c r="O766" s="179">
        <v>4</v>
      </c>
      <c r="P766" s="213">
        <v>455</v>
      </c>
      <c r="Q766" s="179" t="s">
        <v>47</v>
      </c>
      <c r="R766" s="213">
        <f t="shared" si="18"/>
        <v>1820</v>
      </c>
      <c r="S766" s="217">
        <v>0</v>
      </c>
      <c r="T766" s="226">
        <v>455</v>
      </c>
      <c r="U766" s="213">
        <v>0</v>
      </c>
      <c r="V766" s="213">
        <v>0</v>
      </c>
      <c r="W766" s="226">
        <v>455</v>
      </c>
      <c r="X766" s="213">
        <v>0</v>
      </c>
      <c r="Y766" s="213">
        <v>0</v>
      </c>
      <c r="Z766" s="226">
        <v>455</v>
      </c>
      <c r="AA766" s="213">
        <v>0</v>
      </c>
      <c r="AB766" s="213">
        <v>0</v>
      </c>
      <c r="AC766" s="215">
        <v>455</v>
      </c>
      <c r="AD766" s="213">
        <v>0</v>
      </c>
    </row>
    <row r="767" spans="1:30" ht="12" customHeight="1" x14ac:dyDescent="0.25">
      <c r="A767" s="187" t="s">
        <v>36</v>
      </c>
      <c r="B767" s="171" t="s">
        <v>16509</v>
      </c>
      <c r="C767" s="171" t="s">
        <v>16509</v>
      </c>
      <c r="D767" s="172" t="s">
        <v>38</v>
      </c>
      <c r="E767" s="171" t="s">
        <v>271</v>
      </c>
      <c r="F767" s="188" t="s">
        <v>16506</v>
      </c>
      <c r="G767" s="171" t="s">
        <v>16334</v>
      </c>
      <c r="H767" s="173">
        <v>21601</v>
      </c>
      <c r="I767" s="244" t="s">
        <v>16519</v>
      </c>
      <c r="J767" s="165" t="s">
        <v>5765</v>
      </c>
      <c r="K767" s="239" t="s">
        <v>105</v>
      </c>
      <c r="L767" s="165"/>
      <c r="M767" s="199"/>
      <c r="N767" s="19" t="s">
        <v>16255</v>
      </c>
      <c r="O767" s="201">
        <v>2</v>
      </c>
      <c r="P767" s="213">
        <v>51.5</v>
      </c>
      <c r="Q767" s="179" t="s">
        <v>47</v>
      </c>
      <c r="R767" s="213">
        <f t="shared" si="18"/>
        <v>103</v>
      </c>
      <c r="S767" s="217">
        <v>0</v>
      </c>
      <c r="T767" s="215">
        <v>0</v>
      </c>
      <c r="U767" s="217">
        <v>0</v>
      </c>
      <c r="V767" s="217">
        <v>0</v>
      </c>
      <c r="W767" s="215">
        <v>103</v>
      </c>
      <c r="X767" s="217">
        <v>0</v>
      </c>
      <c r="Y767" s="217">
        <v>0</v>
      </c>
      <c r="Z767" s="215">
        <v>0</v>
      </c>
      <c r="AA767" s="217">
        <v>0</v>
      </c>
      <c r="AB767" s="217">
        <v>0</v>
      </c>
      <c r="AC767" s="213">
        <v>0</v>
      </c>
      <c r="AD767" s="213">
        <v>0</v>
      </c>
    </row>
    <row r="768" spans="1:30" ht="12" customHeight="1" x14ac:dyDescent="0.25">
      <c r="A768" s="187" t="s">
        <v>36</v>
      </c>
      <c r="B768" s="171" t="s">
        <v>16509</v>
      </c>
      <c r="C768" s="171" t="s">
        <v>16509</v>
      </c>
      <c r="D768" s="172" t="s">
        <v>38</v>
      </c>
      <c r="E768" s="171" t="s">
        <v>271</v>
      </c>
      <c r="F768" s="188" t="s">
        <v>16506</v>
      </c>
      <c r="G768" s="171" t="s">
        <v>16334</v>
      </c>
      <c r="H768" s="173">
        <v>21601</v>
      </c>
      <c r="I768" s="244" t="s">
        <v>16519</v>
      </c>
      <c r="J768" s="176" t="s">
        <v>5810</v>
      </c>
      <c r="K768" s="246" t="s">
        <v>106</v>
      </c>
      <c r="L768" s="182"/>
      <c r="M768" s="175"/>
      <c r="N768" s="180" t="s">
        <v>16255</v>
      </c>
      <c r="O768" s="179">
        <v>24</v>
      </c>
      <c r="P768" s="213">
        <v>41.5</v>
      </c>
      <c r="Q768" s="179" t="s">
        <v>47</v>
      </c>
      <c r="R768" s="213">
        <f t="shared" si="18"/>
        <v>996</v>
      </c>
      <c r="S768" s="217">
        <v>0</v>
      </c>
      <c r="T768" s="213">
        <v>249</v>
      </c>
      <c r="U768" s="213">
        <v>0</v>
      </c>
      <c r="V768" s="213">
        <v>0</v>
      </c>
      <c r="W768" s="213">
        <v>249</v>
      </c>
      <c r="X768" s="213">
        <v>0</v>
      </c>
      <c r="Y768" s="213">
        <v>0</v>
      </c>
      <c r="Z768" s="213">
        <v>249</v>
      </c>
      <c r="AA768" s="213">
        <v>0</v>
      </c>
      <c r="AB768" s="213">
        <v>0</v>
      </c>
      <c r="AC768" s="213">
        <v>249</v>
      </c>
      <c r="AD768" s="213">
        <v>0</v>
      </c>
    </row>
    <row r="769" spans="1:30" ht="12" customHeight="1" x14ac:dyDescent="0.25">
      <c r="A769" s="187" t="s">
        <v>36</v>
      </c>
      <c r="B769" s="171" t="s">
        <v>16509</v>
      </c>
      <c r="C769" s="171" t="s">
        <v>16509</v>
      </c>
      <c r="D769" s="172" t="s">
        <v>38</v>
      </c>
      <c r="E769" s="171" t="s">
        <v>271</v>
      </c>
      <c r="F769" s="188" t="s">
        <v>16506</v>
      </c>
      <c r="G769" s="171" t="s">
        <v>16334</v>
      </c>
      <c r="H769" s="173">
        <v>21601</v>
      </c>
      <c r="I769" s="244" t="s">
        <v>16519</v>
      </c>
      <c r="J769" s="176" t="s">
        <v>5699</v>
      </c>
      <c r="K769" s="246" t="s">
        <v>108</v>
      </c>
      <c r="L769" s="182"/>
      <c r="M769" s="175"/>
      <c r="N769" s="180" t="s">
        <v>16255</v>
      </c>
      <c r="O769" s="179">
        <v>12</v>
      </c>
      <c r="P769" s="213">
        <v>341.33</v>
      </c>
      <c r="Q769" s="179" t="s">
        <v>47</v>
      </c>
      <c r="R769" s="213">
        <f t="shared" si="18"/>
        <v>4096</v>
      </c>
      <c r="S769" s="217">
        <v>0</v>
      </c>
      <c r="T769" s="213">
        <v>1024</v>
      </c>
      <c r="U769" s="213">
        <v>0</v>
      </c>
      <c r="V769" s="213">
        <v>0</v>
      </c>
      <c r="W769" s="213">
        <v>1024</v>
      </c>
      <c r="X769" s="213">
        <v>0</v>
      </c>
      <c r="Y769" s="213">
        <v>0</v>
      </c>
      <c r="Z769" s="213">
        <v>1024</v>
      </c>
      <c r="AA769" s="213">
        <v>0</v>
      </c>
      <c r="AB769" s="213">
        <v>0</v>
      </c>
      <c r="AC769" s="213">
        <v>1024</v>
      </c>
      <c r="AD769" s="213">
        <v>0</v>
      </c>
    </row>
    <row r="770" spans="1:30" ht="12" customHeight="1" x14ac:dyDescent="0.25">
      <c r="A770" s="187" t="s">
        <v>36</v>
      </c>
      <c r="B770" s="171" t="s">
        <v>16509</v>
      </c>
      <c r="C770" s="171" t="s">
        <v>16509</v>
      </c>
      <c r="D770" s="172" t="s">
        <v>38</v>
      </c>
      <c r="E770" s="171" t="s">
        <v>271</v>
      </c>
      <c r="F770" s="188" t="s">
        <v>16506</v>
      </c>
      <c r="G770" s="171" t="s">
        <v>16334</v>
      </c>
      <c r="H770" s="173">
        <v>21601</v>
      </c>
      <c r="I770" s="244" t="s">
        <v>16519</v>
      </c>
      <c r="J770" s="176" t="s">
        <v>5955</v>
      </c>
      <c r="K770" s="246" t="s">
        <v>5740</v>
      </c>
      <c r="L770" s="182"/>
      <c r="M770" s="174"/>
      <c r="N770" s="180" t="s">
        <v>16255</v>
      </c>
      <c r="O770" s="193">
        <v>12</v>
      </c>
      <c r="P770" s="213">
        <v>40.33</v>
      </c>
      <c r="Q770" s="179" t="s">
        <v>47</v>
      </c>
      <c r="R770" s="213">
        <f t="shared" si="18"/>
        <v>484</v>
      </c>
      <c r="S770" s="217">
        <v>0</v>
      </c>
      <c r="T770" s="226">
        <v>121</v>
      </c>
      <c r="U770" s="213">
        <v>0</v>
      </c>
      <c r="V770" s="213">
        <v>0</v>
      </c>
      <c r="W770" s="226">
        <v>121</v>
      </c>
      <c r="X770" s="213">
        <v>0</v>
      </c>
      <c r="Y770" s="213">
        <v>0</v>
      </c>
      <c r="Z770" s="226">
        <v>121</v>
      </c>
      <c r="AA770" s="213">
        <v>0</v>
      </c>
      <c r="AB770" s="213">
        <v>0</v>
      </c>
      <c r="AC770" s="215">
        <v>121</v>
      </c>
      <c r="AD770" s="213">
        <v>0</v>
      </c>
    </row>
    <row r="771" spans="1:30" ht="12" customHeight="1" x14ac:dyDescent="0.25">
      <c r="A771" s="187" t="s">
        <v>36</v>
      </c>
      <c r="B771" s="171" t="s">
        <v>16509</v>
      </c>
      <c r="C771" s="171" t="s">
        <v>16509</v>
      </c>
      <c r="D771" s="172" t="s">
        <v>38</v>
      </c>
      <c r="E771" s="171" t="s">
        <v>271</v>
      </c>
      <c r="F771" s="188" t="s">
        <v>16506</v>
      </c>
      <c r="G771" s="171" t="s">
        <v>16334</v>
      </c>
      <c r="H771" s="173">
        <v>21601</v>
      </c>
      <c r="I771" s="244" t="s">
        <v>16519</v>
      </c>
      <c r="J771" s="176" t="s">
        <v>5706</v>
      </c>
      <c r="K771" s="246" t="s">
        <v>16573</v>
      </c>
      <c r="L771" s="182"/>
      <c r="M771" s="175"/>
      <c r="N771" s="180" t="s">
        <v>16255</v>
      </c>
      <c r="O771" s="179">
        <v>4</v>
      </c>
      <c r="P771" s="213">
        <v>489</v>
      </c>
      <c r="Q771" s="179" t="s">
        <v>47</v>
      </c>
      <c r="R771" s="213">
        <f t="shared" si="18"/>
        <v>1956</v>
      </c>
      <c r="S771" s="217">
        <v>0</v>
      </c>
      <c r="T771" s="213">
        <v>489</v>
      </c>
      <c r="U771" s="213">
        <v>0</v>
      </c>
      <c r="V771" s="213">
        <v>0</v>
      </c>
      <c r="W771" s="213">
        <v>489</v>
      </c>
      <c r="X771" s="213">
        <v>0</v>
      </c>
      <c r="Y771" s="213">
        <v>0</v>
      </c>
      <c r="Z771" s="213">
        <v>489</v>
      </c>
      <c r="AA771" s="213">
        <v>0</v>
      </c>
      <c r="AB771" s="213">
        <v>0</v>
      </c>
      <c r="AC771" s="213">
        <v>489</v>
      </c>
      <c r="AD771" s="213">
        <v>0</v>
      </c>
    </row>
    <row r="772" spans="1:30" ht="12" customHeight="1" x14ac:dyDescent="0.25">
      <c r="A772" s="187" t="s">
        <v>36</v>
      </c>
      <c r="B772" s="171" t="s">
        <v>16509</v>
      </c>
      <c r="C772" s="171" t="s">
        <v>16509</v>
      </c>
      <c r="D772" s="172" t="s">
        <v>38</v>
      </c>
      <c r="E772" s="171" t="s">
        <v>271</v>
      </c>
      <c r="F772" s="188" t="s">
        <v>16506</v>
      </c>
      <c r="G772" s="171" t="s">
        <v>16334</v>
      </c>
      <c r="H772" s="173">
        <v>21601</v>
      </c>
      <c r="I772" s="244" t="s">
        <v>16519</v>
      </c>
      <c r="J772" s="165" t="s">
        <v>5747</v>
      </c>
      <c r="K772" s="246" t="s">
        <v>5748</v>
      </c>
      <c r="L772" s="182"/>
      <c r="M772" s="175"/>
      <c r="N772" s="180" t="s">
        <v>16255</v>
      </c>
      <c r="O772" s="179">
        <v>2</v>
      </c>
      <c r="P772" s="213">
        <v>68</v>
      </c>
      <c r="Q772" s="179" t="s">
        <v>47</v>
      </c>
      <c r="R772" s="213">
        <f t="shared" si="18"/>
        <v>136</v>
      </c>
      <c r="S772" s="217">
        <v>0</v>
      </c>
      <c r="T772" s="226">
        <v>0</v>
      </c>
      <c r="U772" s="213">
        <v>0</v>
      </c>
      <c r="V772" s="213">
        <v>0</v>
      </c>
      <c r="W772" s="226">
        <v>68</v>
      </c>
      <c r="X772" s="213">
        <v>0</v>
      </c>
      <c r="Y772" s="213">
        <v>0</v>
      </c>
      <c r="Z772" s="213">
        <v>0</v>
      </c>
      <c r="AA772" s="213">
        <v>0</v>
      </c>
      <c r="AB772" s="213">
        <v>0</v>
      </c>
      <c r="AC772" s="215">
        <v>68</v>
      </c>
      <c r="AD772" s="213">
        <v>0</v>
      </c>
    </row>
    <row r="773" spans="1:30" ht="12" customHeight="1" x14ac:dyDescent="0.25">
      <c r="A773" s="187" t="s">
        <v>36</v>
      </c>
      <c r="B773" s="171" t="s">
        <v>16509</v>
      </c>
      <c r="C773" s="171" t="s">
        <v>16509</v>
      </c>
      <c r="D773" s="172" t="s">
        <v>38</v>
      </c>
      <c r="E773" s="171" t="s">
        <v>271</v>
      </c>
      <c r="F773" s="188" t="s">
        <v>16506</v>
      </c>
      <c r="G773" s="171" t="s">
        <v>16334</v>
      </c>
      <c r="H773" s="173">
        <v>25301</v>
      </c>
      <c r="I773" s="244" t="s">
        <v>16529</v>
      </c>
      <c r="J773" s="176" t="s">
        <v>9443</v>
      </c>
      <c r="K773" s="158" t="s">
        <v>9444</v>
      </c>
      <c r="L773" s="182"/>
      <c r="M773" s="175"/>
      <c r="N773" s="180" t="s">
        <v>539</v>
      </c>
      <c r="O773" s="179">
        <v>4</v>
      </c>
      <c r="P773" s="213">
        <v>23</v>
      </c>
      <c r="Q773" s="179" t="s">
        <v>47</v>
      </c>
      <c r="R773" s="213">
        <f t="shared" si="18"/>
        <v>92</v>
      </c>
      <c r="S773" s="217">
        <v>0</v>
      </c>
      <c r="T773" s="217">
        <v>0</v>
      </c>
      <c r="U773" s="213">
        <v>46</v>
      </c>
      <c r="V773" s="213">
        <v>0</v>
      </c>
      <c r="W773" s="213">
        <v>0</v>
      </c>
      <c r="X773" s="213">
        <v>0</v>
      </c>
      <c r="Y773" s="213">
        <v>0</v>
      </c>
      <c r="Z773" s="213">
        <v>0</v>
      </c>
      <c r="AA773" s="213">
        <v>46</v>
      </c>
      <c r="AB773" s="218">
        <v>0</v>
      </c>
      <c r="AC773" s="213">
        <v>0</v>
      </c>
      <c r="AD773" s="213">
        <v>0</v>
      </c>
    </row>
    <row r="774" spans="1:30" ht="12" customHeight="1" x14ac:dyDescent="0.25">
      <c r="A774" s="187" t="s">
        <v>36</v>
      </c>
      <c r="B774" s="171" t="s">
        <v>16509</v>
      </c>
      <c r="C774" s="171" t="s">
        <v>16509</v>
      </c>
      <c r="D774" s="172" t="s">
        <v>38</v>
      </c>
      <c r="E774" s="171" t="s">
        <v>271</v>
      </c>
      <c r="F774" s="188" t="s">
        <v>16506</v>
      </c>
      <c r="G774" s="171" t="s">
        <v>16334</v>
      </c>
      <c r="H774" s="173">
        <v>25301</v>
      </c>
      <c r="I774" s="244" t="s">
        <v>16529</v>
      </c>
      <c r="J774" s="176" t="s">
        <v>9801</v>
      </c>
      <c r="K774" s="158" t="s">
        <v>9802</v>
      </c>
      <c r="L774" s="182"/>
      <c r="M774" s="175"/>
      <c r="N774" s="180" t="s">
        <v>6072</v>
      </c>
      <c r="O774" s="179">
        <v>4</v>
      </c>
      <c r="P774" s="213">
        <v>67.5</v>
      </c>
      <c r="Q774" s="179" t="s">
        <v>47</v>
      </c>
      <c r="R774" s="213">
        <f t="shared" si="18"/>
        <v>270</v>
      </c>
      <c r="S774" s="217">
        <v>0</v>
      </c>
      <c r="T774" s="217">
        <v>0</v>
      </c>
      <c r="U774" s="213">
        <v>135</v>
      </c>
      <c r="V774" s="213">
        <v>0</v>
      </c>
      <c r="W774" s="213">
        <v>0</v>
      </c>
      <c r="X774" s="213">
        <v>0</v>
      </c>
      <c r="Y774" s="213">
        <v>0</v>
      </c>
      <c r="Z774" s="213">
        <v>0</v>
      </c>
      <c r="AA774" s="213">
        <v>135</v>
      </c>
      <c r="AB774" s="218">
        <v>0</v>
      </c>
      <c r="AC774" s="213">
        <v>0</v>
      </c>
      <c r="AD774" s="213">
        <v>0</v>
      </c>
    </row>
    <row r="775" spans="1:30" ht="12" customHeight="1" x14ac:dyDescent="0.25">
      <c r="A775" s="187" t="s">
        <v>36</v>
      </c>
      <c r="B775" s="171" t="s">
        <v>16509</v>
      </c>
      <c r="C775" s="171" t="s">
        <v>16509</v>
      </c>
      <c r="D775" s="172" t="s">
        <v>38</v>
      </c>
      <c r="E775" s="171" t="s">
        <v>271</v>
      </c>
      <c r="F775" s="188" t="s">
        <v>16506</v>
      </c>
      <c r="G775" s="171" t="s">
        <v>16334</v>
      </c>
      <c r="H775" s="173">
        <v>25301</v>
      </c>
      <c r="I775" s="244" t="s">
        <v>16529</v>
      </c>
      <c r="J775" s="176" t="s">
        <v>9248</v>
      </c>
      <c r="K775" s="158" t="s">
        <v>9247</v>
      </c>
      <c r="L775" s="182"/>
      <c r="M775" s="175"/>
      <c r="N775" s="180" t="s">
        <v>539</v>
      </c>
      <c r="O775" s="179">
        <v>8</v>
      </c>
      <c r="P775" s="213">
        <v>41.75</v>
      </c>
      <c r="Q775" s="179" t="s">
        <v>47</v>
      </c>
      <c r="R775" s="213">
        <f t="shared" si="18"/>
        <v>334</v>
      </c>
      <c r="S775" s="217">
        <v>0</v>
      </c>
      <c r="T775" s="217">
        <v>0</v>
      </c>
      <c r="U775" s="213">
        <v>167</v>
      </c>
      <c r="V775" s="213">
        <v>0</v>
      </c>
      <c r="W775" s="213">
        <v>0</v>
      </c>
      <c r="X775" s="213">
        <v>0</v>
      </c>
      <c r="Y775" s="213">
        <v>0</v>
      </c>
      <c r="Z775" s="213">
        <v>0</v>
      </c>
      <c r="AA775" s="213">
        <v>167</v>
      </c>
      <c r="AB775" s="218">
        <v>0</v>
      </c>
      <c r="AC775" s="213">
        <v>0</v>
      </c>
      <c r="AD775" s="213">
        <v>0</v>
      </c>
    </row>
    <row r="776" spans="1:30" ht="12" customHeight="1" x14ac:dyDescent="0.25">
      <c r="A776" s="187" t="s">
        <v>36</v>
      </c>
      <c r="B776" s="171" t="s">
        <v>16509</v>
      </c>
      <c r="C776" s="171" t="s">
        <v>16509</v>
      </c>
      <c r="D776" s="172" t="s">
        <v>38</v>
      </c>
      <c r="E776" s="171" t="s">
        <v>271</v>
      </c>
      <c r="F776" s="188" t="s">
        <v>16506</v>
      </c>
      <c r="G776" s="171" t="s">
        <v>16334</v>
      </c>
      <c r="H776" s="173">
        <v>25301</v>
      </c>
      <c r="I776" s="244" t="s">
        <v>16529</v>
      </c>
      <c r="J776" s="176" t="s">
        <v>9058</v>
      </c>
      <c r="K776" s="158" t="s">
        <v>9059</v>
      </c>
      <c r="L776" s="182"/>
      <c r="M776" s="175"/>
      <c r="N776" s="180" t="s">
        <v>539</v>
      </c>
      <c r="O776" s="179">
        <v>8</v>
      </c>
      <c r="P776" s="213">
        <v>49</v>
      </c>
      <c r="Q776" s="179" t="s">
        <v>47</v>
      </c>
      <c r="R776" s="213">
        <f t="shared" si="18"/>
        <v>394</v>
      </c>
      <c r="S776" s="217">
        <v>0</v>
      </c>
      <c r="T776" s="217">
        <v>0</v>
      </c>
      <c r="U776" s="213">
        <v>197</v>
      </c>
      <c r="V776" s="213">
        <v>0</v>
      </c>
      <c r="W776" s="213">
        <v>0</v>
      </c>
      <c r="X776" s="213">
        <v>0</v>
      </c>
      <c r="Y776" s="213">
        <v>0</v>
      </c>
      <c r="Z776" s="213">
        <v>0</v>
      </c>
      <c r="AA776" s="213">
        <v>197</v>
      </c>
      <c r="AB776" s="218">
        <v>0</v>
      </c>
      <c r="AC776" s="213">
        <v>0</v>
      </c>
      <c r="AD776" s="213">
        <v>0</v>
      </c>
    </row>
    <row r="777" spans="1:30" ht="12" customHeight="1" x14ac:dyDescent="0.25">
      <c r="A777" s="187" t="s">
        <v>36</v>
      </c>
      <c r="B777" s="171" t="s">
        <v>16509</v>
      </c>
      <c r="C777" s="171" t="s">
        <v>16509</v>
      </c>
      <c r="D777" s="172" t="s">
        <v>38</v>
      </c>
      <c r="E777" s="171" t="s">
        <v>271</v>
      </c>
      <c r="F777" s="188" t="s">
        <v>16506</v>
      </c>
      <c r="G777" s="171" t="s">
        <v>16334</v>
      </c>
      <c r="H777" s="173">
        <v>25301</v>
      </c>
      <c r="I777" s="244" t="s">
        <v>16529</v>
      </c>
      <c r="J777" s="176" t="s">
        <v>9453</v>
      </c>
      <c r="K777" s="158" t="s">
        <v>9454</v>
      </c>
      <c r="L777" s="182"/>
      <c r="M777" s="175"/>
      <c r="N777" s="180" t="s">
        <v>539</v>
      </c>
      <c r="O777" s="179">
        <v>4</v>
      </c>
      <c r="P777" s="213">
        <v>33.5</v>
      </c>
      <c r="Q777" s="179" t="s">
        <v>47</v>
      </c>
      <c r="R777" s="213">
        <f t="shared" si="18"/>
        <v>134</v>
      </c>
      <c r="S777" s="217">
        <v>0</v>
      </c>
      <c r="T777" s="217">
        <v>0</v>
      </c>
      <c r="U777" s="213">
        <v>67</v>
      </c>
      <c r="V777" s="213">
        <v>0</v>
      </c>
      <c r="W777" s="213">
        <v>0</v>
      </c>
      <c r="X777" s="213">
        <v>0</v>
      </c>
      <c r="Y777" s="213">
        <v>0</v>
      </c>
      <c r="Z777" s="213">
        <v>0</v>
      </c>
      <c r="AA777" s="213">
        <v>67</v>
      </c>
      <c r="AB777" s="218">
        <v>0</v>
      </c>
      <c r="AC777" s="213">
        <v>0</v>
      </c>
      <c r="AD777" s="213">
        <v>0</v>
      </c>
    </row>
    <row r="778" spans="1:30" ht="12" customHeight="1" x14ac:dyDescent="0.25">
      <c r="A778" s="187" t="s">
        <v>36</v>
      </c>
      <c r="B778" s="171" t="s">
        <v>16509</v>
      </c>
      <c r="C778" s="171" t="s">
        <v>16509</v>
      </c>
      <c r="D778" s="172" t="s">
        <v>38</v>
      </c>
      <c r="E778" s="171" t="s">
        <v>271</v>
      </c>
      <c r="F778" s="188" t="s">
        <v>16506</v>
      </c>
      <c r="G778" s="171" t="s">
        <v>16334</v>
      </c>
      <c r="H778" s="173">
        <v>21101</v>
      </c>
      <c r="I778" s="244" t="s">
        <v>16510</v>
      </c>
      <c r="J778" s="173" t="s">
        <v>1591</v>
      </c>
      <c r="K778" s="245" t="s">
        <v>16574</v>
      </c>
      <c r="L778" s="182"/>
      <c r="M778" s="175"/>
      <c r="N778" s="180" t="s">
        <v>877</v>
      </c>
      <c r="O778" s="179">
        <v>30</v>
      </c>
      <c r="P778" s="213">
        <v>135</v>
      </c>
      <c r="Q778" s="179" t="s">
        <v>16279</v>
      </c>
      <c r="R778" s="213">
        <f t="shared" si="18"/>
        <v>4050</v>
      </c>
      <c r="S778" s="213">
        <v>0</v>
      </c>
      <c r="T778" s="213">
        <v>1350</v>
      </c>
      <c r="U778" s="213">
        <v>0</v>
      </c>
      <c r="V778" s="213">
        <v>0</v>
      </c>
      <c r="W778" s="213">
        <v>1350</v>
      </c>
      <c r="X778" s="213">
        <v>0</v>
      </c>
      <c r="Y778" s="213">
        <v>0</v>
      </c>
      <c r="Z778" s="213">
        <v>1350</v>
      </c>
      <c r="AA778" s="213">
        <v>0</v>
      </c>
      <c r="AB778" s="213">
        <v>0</v>
      </c>
      <c r="AC778" s="213">
        <v>0</v>
      </c>
      <c r="AD778" s="213">
        <v>0</v>
      </c>
    </row>
    <row r="779" spans="1:30" ht="12" customHeight="1" x14ac:dyDescent="0.25">
      <c r="A779" s="187" t="s">
        <v>36</v>
      </c>
      <c r="B779" s="171" t="s">
        <v>16509</v>
      </c>
      <c r="C779" s="171" t="s">
        <v>16509</v>
      </c>
      <c r="D779" s="172" t="s">
        <v>38</v>
      </c>
      <c r="E779" s="171" t="s">
        <v>271</v>
      </c>
      <c r="F779" s="188" t="s">
        <v>16506</v>
      </c>
      <c r="G779" s="171" t="s">
        <v>16334</v>
      </c>
      <c r="H779" s="173">
        <v>21101</v>
      </c>
      <c r="I779" s="244" t="s">
        <v>16510</v>
      </c>
      <c r="J779" s="173" t="s">
        <v>1935</v>
      </c>
      <c r="K779" s="250" t="s">
        <v>16575</v>
      </c>
      <c r="L779" s="182"/>
      <c r="M779" s="175"/>
      <c r="N779" s="180" t="s">
        <v>16255</v>
      </c>
      <c r="O779" s="179">
        <v>4</v>
      </c>
      <c r="P779" s="213">
        <v>22.5</v>
      </c>
      <c r="Q779" s="179" t="s">
        <v>16279</v>
      </c>
      <c r="R779" s="213">
        <f t="shared" si="18"/>
        <v>90</v>
      </c>
      <c r="S779" s="213">
        <v>0</v>
      </c>
      <c r="T779" s="213">
        <v>45</v>
      </c>
      <c r="U779" s="213">
        <v>0</v>
      </c>
      <c r="V779" s="213">
        <v>0</v>
      </c>
      <c r="W779" s="213">
        <v>45</v>
      </c>
      <c r="X779" s="213">
        <v>0</v>
      </c>
      <c r="Y779" s="213">
        <v>0</v>
      </c>
      <c r="Z779" s="213">
        <v>0</v>
      </c>
      <c r="AA779" s="213">
        <v>0</v>
      </c>
      <c r="AB779" s="213">
        <v>0</v>
      </c>
      <c r="AC779" s="213">
        <v>0</v>
      </c>
      <c r="AD779" s="213">
        <v>0</v>
      </c>
    </row>
    <row r="780" spans="1:30" ht="12" customHeight="1" x14ac:dyDescent="0.25">
      <c r="A780" s="187" t="s">
        <v>36</v>
      </c>
      <c r="B780" s="171" t="s">
        <v>16509</v>
      </c>
      <c r="C780" s="171" t="s">
        <v>16509</v>
      </c>
      <c r="D780" s="172" t="s">
        <v>38</v>
      </c>
      <c r="E780" s="171" t="s">
        <v>271</v>
      </c>
      <c r="F780" s="188" t="s">
        <v>16506</v>
      </c>
      <c r="G780" s="171" t="s">
        <v>16334</v>
      </c>
      <c r="H780" s="173">
        <v>21601</v>
      </c>
      <c r="I780" s="244" t="s">
        <v>16519</v>
      </c>
      <c r="J780" s="176" t="s">
        <v>5770</v>
      </c>
      <c r="K780" s="246" t="s">
        <v>109</v>
      </c>
      <c r="L780" s="182"/>
      <c r="M780" s="175"/>
      <c r="N780" s="180" t="s">
        <v>16255</v>
      </c>
      <c r="O780" s="179">
        <v>12</v>
      </c>
      <c r="P780" s="213">
        <v>10.33</v>
      </c>
      <c r="Q780" s="179" t="s">
        <v>47</v>
      </c>
      <c r="R780" s="213">
        <f t="shared" si="18"/>
        <v>124</v>
      </c>
      <c r="S780" s="217">
        <v>0</v>
      </c>
      <c r="T780" s="217">
        <v>31</v>
      </c>
      <c r="U780" s="213">
        <v>0</v>
      </c>
      <c r="V780" s="213">
        <v>0</v>
      </c>
      <c r="W780" s="217">
        <v>31</v>
      </c>
      <c r="X780" s="213">
        <v>0</v>
      </c>
      <c r="Y780" s="213">
        <v>0</v>
      </c>
      <c r="Z780" s="217">
        <v>31</v>
      </c>
      <c r="AA780" s="213">
        <v>0</v>
      </c>
      <c r="AB780" s="213">
        <v>0</v>
      </c>
      <c r="AC780" s="217">
        <v>31</v>
      </c>
      <c r="AD780" s="213">
        <v>0</v>
      </c>
    </row>
    <row r="781" spans="1:30" ht="12" customHeight="1" x14ac:dyDescent="0.25">
      <c r="A781" s="187" t="s">
        <v>36</v>
      </c>
      <c r="B781" s="171" t="s">
        <v>16509</v>
      </c>
      <c r="C781" s="171" t="s">
        <v>16509</v>
      </c>
      <c r="D781" s="172" t="s">
        <v>38</v>
      </c>
      <c r="E781" s="171" t="s">
        <v>271</v>
      </c>
      <c r="F781" s="188" t="s">
        <v>16506</v>
      </c>
      <c r="G781" s="171" t="s">
        <v>16334</v>
      </c>
      <c r="H781" s="173">
        <v>21601</v>
      </c>
      <c r="I781" s="244" t="s">
        <v>16519</v>
      </c>
      <c r="J781" s="176" t="s">
        <v>5785</v>
      </c>
      <c r="K781" s="246" t="s">
        <v>112</v>
      </c>
      <c r="L781" s="182"/>
      <c r="M781" s="175"/>
      <c r="N781" s="180" t="s">
        <v>372</v>
      </c>
      <c r="O781" s="179">
        <v>11</v>
      </c>
      <c r="P781" s="213">
        <v>17.36</v>
      </c>
      <c r="Q781" s="179" t="s">
        <v>47</v>
      </c>
      <c r="R781" s="213">
        <f t="shared" si="18"/>
        <v>191</v>
      </c>
      <c r="S781" s="217">
        <v>0</v>
      </c>
      <c r="T781" s="213">
        <v>52</v>
      </c>
      <c r="U781" s="213">
        <v>0</v>
      </c>
      <c r="V781" s="213">
        <v>0</v>
      </c>
      <c r="W781" s="213">
        <v>52</v>
      </c>
      <c r="X781" s="213">
        <v>0</v>
      </c>
      <c r="Y781" s="213">
        <v>0</v>
      </c>
      <c r="Z781" s="213">
        <v>52</v>
      </c>
      <c r="AA781" s="213">
        <v>0</v>
      </c>
      <c r="AB781" s="213">
        <v>0</v>
      </c>
      <c r="AC781" s="213">
        <v>35</v>
      </c>
      <c r="AD781" s="213">
        <v>0</v>
      </c>
    </row>
    <row r="782" spans="1:30" ht="12" customHeight="1" x14ac:dyDescent="0.25">
      <c r="A782" s="187" t="s">
        <v>36</v>
      </c>
      <c r="B782" s="171" t="s">
        <v>16509</v>
      </c>
      <c r="C782" s="171" t="s">
        <v>16509</v>
      </c>
      <c r="D782" s="172" t="s">
        <v>38</v>
      </c>
      <c r="E782" s="171" t="s">
        <v>271</v>
      </c>
      <c r="F782" s="188" t="s">
        <v>16506</v>
      </c>
      <c r="G782" s="171" t="s">
        <v>16334</v>
      </c>
      <c r="H782" s="173">
        <v>21601</v>
      </c>
      <c r="I782" s="244" t="s">
        <v>16519</v>
      </c>
      <c r="J782" s="168" t="s">
        <v>10005</v>
      </c>
      <c r="K782" s="246" t="s">
        <v>16576</v>
      </c>
      <c r="L782" s="182"/>
      <c r="M782" s="175"/>
      <c r="N782" s="180" t="s">
        <v>539</v>
      </c>
      <c r="O782" s="179">
        <v>3</v>
      </c>
      <c r="P782" s="213">
        <v>50</v>
      </c>
      <c r="Q782" s="179" t="s">
        <v>47</v>
      </c>
      <c r="R782" s="213">
        <f t="shared" si="18"/>
        <v>150</v>
      </c>
      <c r="S782" s="217">
        <v>0</v>
      </c>
      <c r="T782" s="213">
        <v>50</v>
      </c>
      <c r="U782" s="213">
        <v>0</v>
      </c>
      <c r="V782" s="213">
        <v>0</v>
      </c>
      <c r="W782" s="213">
        <v>50</v>
      </c>
      <c r="X782" s="213">
        <v>0</v>
      </c>
      <c r="Y782" s="213">
        <v>0</v>
      </c>
      <c r="Z782" s="213">
        <v>50</v>
      </c>
      <c r="AA782" s="213">
        <v>0</v>
      </c>
      <c r="AB782" s="213">
        <v>0</v>
      </c>
      <c r="AC782" s="213">
        <v>0</v>
      </c>
      <c r="AD782" s="213">
        <v>0</v>
      </c>
    </row>
    <row r="783" spans="1:30" ht="12" customHeight="1" x14ac:dyDescent="0.25">
      <c r="A783" s="187" t="s">
        <v>36</v>
      </c>
      <c r="B783" s="171" t="s">
        <v>16509</v>
      </c>
      <c r="C783" s="171" t="s">
        <v>16509</v>
      </c>
      <c r="D783" s="172" t="s">
        <v>38</v>
      </c>
      <c r="E783" s="171" t="s">
        <v>271</v>
      </c>
      <c r="F783" s="188" t="s">
        <v>16506</v>
      </c>
      <c r="G783" s="171" t="s">
        <v>16334</v>
      </c>
      <c r="H783" s="173">
        <v>21601</v>
      </c>
      <c r="I783" s="244" t="s">
        <v>16519</v>
      </c>
      <c r="J783" s="176" t="s">
        <v>5793</v>
      </c>
      <c r="K783" s="246" t="s">
        <v>279</v>
      </c>
      <c r="L783" s="182"/>
      <c r="M783" s="175"/>
      <c r="N783" s="180" t="s">
        <v>5794</v>
      </c>
      <c r="O783" s="179">
        <v>20</v>
      </c>
      <c r="P783" s="213">
        <v>36.4</v>
      </c>
      <c r="Q783" s="179" t="s">
        <v>47</v>
      </c>
      <c r="R783" s="213">
        <f t="shared" si="18"/>
        <v>728</v>
      </c>
      <c r="S783" s="217">
        <v>0</v>
      </c>
      <c r="T783" s="226">
        <v>182</v>
      </c>
      <c r="U783" s="213">
        <v>0</v>
      </c>
      <c r="V783" s="213">
        <v>0</v>
      </c>
      <c r="W783" s="226">
        <v>182</v>
      </c>
      <c r="X783" s="213">
        <v>0</v>
      </c>
      <c r="Y783" s="213">
        <v>0</v>
      </c>
      <c r="Z783" s="226">
        <v>182</v>
      </c>
      <c r="AA783" s="213">
        <v>0</v>
      </c>
      <c r="AB783" s="213">
        <v>0</v>
      </c>
      <c r="AC783" s="215">
        <v>182</v>
      </c>
      <c r="AD783" s="213">
        <v>0</v>
      </c>
    </row>
    <row r="784" spans="1:30" ht="12" customHeight="1" x14ac:dyDescent="0.25">
      <c r="A784" s="187" t="s">
        <v>36</v>
      </c>
      <c r="B784" s="171" t="s">
        <v>16509</v>
      </c>
      <c r="C784" s="171" t="s">
        <v>16509</v>
      </c>
      <c r="D784" s="172" t="s">
        <v>38</v>
      </c>
      <c r="E784" s="171" t="s">
        <v>271</v>
      </c>
      <c r="F784" s="188" t="s">
        <v>16506</v>
      </c>
      <c r="G784" s="171" t="s">
        <v>16334</v>
      </c>
      <c r="H784" s="173">
        <v>21601</v>
      </c>
      <c r="I784" s="244" t="s">
        <v>16519</v>
      </c>
      <c r="J784" s="176" t="s">
        <v>5785</v>
      </c>
      <c r="K784" s="246" t="s">
        <v>16284</v>
      </c>
      <c r="L784" s="182"/>
      <c r="M784" s="175"/>
      <c r="N784" s="180" t="s">
        <v>16255</v>
      </c>
      <c r="O784" s="179">
        <v>11</v>
      </c>
      <c r="P784" s="213">
        <v>101.63</v>
      </c>
      <c r="Q784" s="179" t="s">
        <v>47</v>
      </c>
      <c r="R784" s="213">
        <f t="shared" si="18"/>
        <v>1118</v>
      </c>
      <c r="S784" s="217">
        <v>0</v>
      </c>
      <c r="T784" s="213">
        <v>305</v>
      </c>
      <c r="U784" s="213">
        <v>0</v>
      </c>
      <c r="V784" s="213">
        <v>0</v>
      </c>
      <c r="W784" s="213">
        <v>305</v>
      </c>
      <c r="X784" s="213">
        <v>0</v>
      </c>
      <c r="Y784" s="213">
        <v>0</v>
      </c>
      <c r="Z784" s="213">
        <v>305</v>
      </c>
      <c r="AA784" s="213">
        <v>0</v>
      </c>
      <c r="AB784" s="213">
        <v>0</v>
      </c>
      <c r="AC784" s="213">
        <v>203</v>
      </c>
      <c r="AD784" s="213">
        <v>0</v>
      </c>
    </row>
    <row r="785" spans="1:30" ht="12" customHeight="1" x14ac:dyDescent="0.25">
      <c r="A785" s="187" t="s">
        <v>36</v>
      </c>
      <c r="B785" s="171" t="s">
        <v>16509</v>
      </c>
      <c r="C785" s="171" t="s">
        <v>16509</v>
      </c>
      <c r="D785" s="172" t="s">
        <v>38</v>
      </c>
      <c r="E785" s="171" t="s">
        <v>271</v>
      </c>
      <c r="F785" s="188" t="s">
        <v>16506</v>
      </c>
      <c r="G785" s="171" t="s">
        <v>16334</v>
      </c>
      <c r="H785" s="173">
        <v>21601</v>
      </c>
      <c r="I785" s="244" t="s">
        <v>16519</v>
      </c>
      <c r="J785" s="176" t="s">
        <v>5812</v>
      </c>
      <c r="K785" s="246" t="s">
        <v>5813</v>
      </c>
      <c r="L785" s="182"/>
      <c r="M785" s="175"/>
      <c r="N785" s="180" t="s">
        <v>16255</v>
      </c>
      <c r="O785" s="179">
        <v>11</v>
      </c>
      <c r="P785" s="213">
        <v>55</v>
      </c>
      <c r="Q785" s="179" t="s">
        <v>47</v>
      </c>
      <c r="R785" s="213">
        <f t="shared" si="18"/>
        <v>605</v>
      </c>
      <c r="S785" s="217">
        <v>0</v>
      </c>
      <c r="T785" s="226">
        <v>165</v>
      </c>
      <c r="U785" s="213">
        <v>0</v>
      </c>
      <c r="V785" s="213">
        <v>0</v>
      </c>
      <c r="W785" s="226">
        <v>110</v>
      </c>
      <c r="X785" s="213">
        <v>0</v>
      </c>
      <c r="Y785" s="213">
        <v>0</v>
      </c>
      <c r="Z785" s="226">
        <v>165</v>
      </c>
      <c r="AA785" s="213">
        <v>0</v>
      </c>
      <c r="AB785" s="213">
        <v>0</v>
      </c>
      <c r="AC785" s="215">
        <v>165</v>
      </c>
      <c r="AD785" s="213">
        <v>0</v>
      </c>
    </row>
    <row r="786" spans="1:30" ht="12" customHeight="1" x14ac:dyDescent="0.25">
      <c r="A786" s="187" t="s">
        <v>36</v>
      </c>
      <c r="B786" s="171" t="s">
        <v>16509</v>
      </c>
      <c r="C786" s="171" t="s">
        <v>16509</v>
      </c>
      <c r="D786" s="172" t="s">
        <v>38</v>
      </c>
      <c r="E786" s="171" t="s">
        <v>271</v>
      </c>
      <c r="F786" s="188" t="s">
        <v>16506</v>
      </c>
      <c r="G786" s="171" t="s">
        <v>16334</v>
      </c>
      <c r="H786" s="173">
        <v>21601</v>
      </c>
      <c r="I786" s="244" t="s">
        <v>16519</v>
      </c>
      <c r="J786" s="173" t="s">
        <v>5889</v>
      </c>
      <c r="K786" s="247" t="s">
        <v>16577</v>
      </c>
      <c r="L786" s="182"/>
      <c r="M786" s="174"/>
      <c r="N786" s="180" t="s">
        <v>1446</v>
      </c>
      <c r="O786" s="193">
        <v>48</v>
      </c>
      <c r="P786" s="213">
        <v>70.25</v>
      </c>
      <c r="Q786" s="179" t="s">
        <v>47</v>
      </c>
      <c r="R786" s="213">
        <f t="shared" si="18"/>
        <v>3372</v>
      </c>
      <c r="S786" s="217">
        <v>0</v>
      </c>
      <c r="T786" s="226">
        <v>843</v>
      </c>
      <c r="U786" s="213">
        <v>0</v>
      </c>
      <c r="V786" s="213">
        <v>0</v>
      </c>
      <c r="W786" s="226">
        <v>843</v>
      </c>
      <c r="X786" s="213">
        <v>0</v>
      </c>
      <c r="Y786" s="213">
        <v>0</v>
      </c>
      <c r="Z786" s="226">
        <v>843</v>
      </c>
      <c r="AA786" s="213">
        <v>0</v>
      </c>
      <c r="AB786" s="213">
        <v>0</v>
      </c>
      <c r="AC786" s="215">
        <v>843</v>
      </c>
      <c r="AD786" s="213">
        <v>0</v>
      </c>
    </row>
    <row r="787" spans="1:30" ht="12" customHeight="1" x14ac:dyDescent="0.25">
      <c r="A787" s="187" t="s">
        <v>36</v>
      </c>
      <c r="B787" s="171" t="s">
        <v>16509</v>
      </c>
      <c r="C787" s="171" t="s">
        <v>16509</v>
      </c>
      <c r="D787" s="172" t="s">
        <v>38</v>
      </c>
      <c r="E787" s="171" t="s">
        <v>271</v>
      </c>
      <c r="F787" s="188" t="s">
        <v>16506</v>
      </c>
      <c r="G787" s="171" t="s">
        <v>16334</v>
      </c>
      <c r="H787" s="173">
        <v>21601</v>
      </c>
      <c r="I787" s="244" t="s">
        <v>16519</v>
      </c>
      <c r="J787" s="176" t="s">
        <v>5891</v>
      </c>
      <c r="K787" s="246" t="s">
        <v>16550</v>
      </c>
      <c r="L787" s="182"/>
      <c r="M787" s="175"/>
      <c r="N787" s="180" t="s">
        <v>1446</v>
      </c>
      <c r="O787" s="179">
        <v>48</v>
      </c>
      <c r="P787" s="213">
        <v>65.92</v>
      </c>
      <c r="Q787" s="179" t="s">
        <v>47</v>
      </c>
      <c r="R787" s="213">
        <f t="shared" si="18"/>
        <v>3164</v>
      </c>
      <c r="S787" s="217">
        <v>0</v>
      </c>
      <c r="T787" s="226">
        <v>791</v>
      </c>
      <c r="U787" s="213">
        <v>0</v>
      </c>
      <c r="V787" s="213">
        <v>0</v>
      </c>
      <c r="W787" s="226">
        <v>791</v>
      </c>
      <c r="X787" s="213">
        <v>0</v>
      </c>
      <c r="Y787" s="213">
        <v>0</v>
      </c>
      <c r="Z787" s="226">
        <v>791</v>
      </c>
      <c r="AA787" s="213">
        <v>0</v>
      </c>
      <c r="AB787" s="213">
        <v>0</v>
      </c>
      <c r="AC787" s="215">
        <v>791</v>
      </c>
      <c r="AD787" s="213">
        <v>0</v>
      </c>
    </row>
    <row r="788" spans="1:30" ht="12" customHeight="1" x14ac:dyDescent="0.25">
      <c r="A788" s="187" t="s">
        <v>36</v>
      </c>
      <c r="B788" s="171" t="s">
        <v>16509</v>
      </c>
      <c r="C788" s="171" t="s">
        <v>16509</v>
      </c>
      <c r="D788" s="172" t="s">
        <v>38</v>
      </c>
      <c r="E788" s="171" t="s">
        <v>271</v>
      </c>
      <c r="F788" s="188" t="s">
        <v>16506</v>
      </c>
      <c r="G788" s="171" t="s">
        <v>16334</v>
      </c>
      <c r="H788" s="173">
        <v>21601</v>
      </c>
      <c r="I788" s="244" t="s">
        <v>16519</v>
      </c>
      <c r="J788" s="176" t="s">
        <v>5726</v>
      </c>
      <c r="K788" s="246" t="s">
        <v>114</v>
      </c>
      <c r="L788" s="182"/>
      <c r="M788" s="175"/>
      <c r="N788" s="180" t="s">
        <v>16255</v>
      </c>
      <c r="O788" s="179">
        <v>48</v>
      </c>
      <c r="P788" s="213">
        <v>11.65</v>
      </c>
      <c r="Q788" s="179" t="s">
        <v>47</v>
      </c>
      <c r="R788" s="213">
        <f t="shared" si="18"/>
        <v>560</v>
      </c>
      <c r="S788" s="217">
        <v>0</v>
      </c>
      <c r="T788" s="213">
        <v>140</v>
      </c>
      <c r="U788" s="213">
        <v>0</v>
      </c>
      <c r="V788" s="213">
        <v>0</v>
      </c>
      <c r="W788" s="213">
        <v>140</v>
      </c>
      <c r="X788" s="213">
        <v>0</v>
      </c>
      <c r="Y788" s="213">
        <v>0</v>
      </c>
      <c r="Z788" s="213">
        <v>140</v>
      </c>
      <c r="AA788" s="213">
        <v>0</v>
      </c>
      <c r="AB788" s="213">
        <v>0</v>
      </c>
      <c r="AC788" s="213">
        <v>140</v>
      </c>
      <c r="AD788" s="213">
        <v>0</v>
      </c>
    </row>
    <row r="789" spans="1:30" ht="12" customHeight="1" x14ac:dyDescent="0.25">
      <c r="A789" s="187" t="s">
        <v>36</v>
      </c>
      <c r="B789" s="171" t="s">
        <v>16509</v>
      </c>
      <c r="C789" s="171" t="s">
        <v>16509</v>
      </c>
      <c r="D789" s="172" t="s">
        <v>38</v>
      </c>
      <c r="E789" s="171" t="s">
        <v>271</v>
      </c>
      <c r="F789" s="188" t="s">
        <v>16506</v>
      </c>
      <c r="G789" s="171" t="s">
        <v>16334</v>
      </c>
      <c r="H789" s="173">
        <v>21601</v>
      </c>
      <c r="I789" s="244" t="s">
        <v>16519</v>
      </c>
      <c r="J789" s="176" t="s">
        <v>5882</v>
      </c>
      <c r="K789" s="246" t="s">
        <v>16403</v>
      </c>
      <c r="L789" s="182"/>
      <c r="M789" s="175"/>
      <c r="N789" s="180" t="s">
        <v>16255</v>
      </c>
      <c r="O789" s="179">
        <v>24</v>
      </c>
      <c r="P789" s="213">
        <v>124</v>
      </c>
      <c r="Q789" s="179" t="s">
        <v>47</v>
      </c>
      <c r="R789" s="213">
        <f t="shared" si="18"/>
        <v>2976</v>
      </c>
      <c r="S789" s="217">
        <v>0</v>
      </c>
      <c r="T789" s="213">
        <v>744</v>
      </c>
      <c r="U789" s="213">
        <v>0</v>
      </c>
      <c r="V789" s="213">
        <v>0</v>
      </c>
      <c r="W789" s="213">
        <v>744</v>
      </c>
      <c r="X789" s="213">
        <v>0</v>
      </c>
      <c r="Y789" s="213">
        <v>0</v>
      </c>
      <c r="Z789" s="213">
        <v>744</v>
      </c>
      <c r="AA789" s="213">
        <v>0</v>
      </c>
      <c r="AB789" s="213">
        <v>0</v>
      </c>
      <c r="AC789" s="213">
        <v>744</v>
      </c>
      <c r="AD789" s="213">
        <v>0</v>
      </c>
    </row>
    <row r="790" spans="1:30" ht="12" customHeight="1" x14ac:dyDescent="0.25">
      <c r="A790" s="187" t="s">
        <v>36</v>
      </c>
      <c r="B790" s="171" t="s">
        <v>16509</v>
      </c>
      <c r="C790" s="171" t="s">
        <v>16509</v>
      </c>
      <c r="D790" s="172" t="s">
        <v>38</v>
      </c>
      <c r="E790" s="171" t="s">
        <v>271</v>
      </c>
      <c r="F790" s="188" t="s">
        <v>16506</v>
      </c>
      <c r="G790" s="171" t="s">
        <v>16334</v>
      </c>
      <c r="H790" s="173">
        <v>21601</v>
      </c>
      <c r="I790" s="244" t="s">
        <v>16519</v>
      </c>
      <c r="J790" s="176" t="s">
        <v>5863</v>
      </c>
      <c r="K790" s="246" t="s">
        <v>115</v>
      </c>
      <c r="L790" s="182"/>
      <c r="M790" s="174"/>
      <c r="N790" s="180" t="s">
        <v>16255</v>
      </c>
      <c r="O790" s="193">
        <v>4</v>
      </c>
      <c r="P790" s="213">
        <v>63</v>
      </c>
      <c r="Q790" s="179" t="s">
        <v>47</v>
      </c>
      <c r="R790" s="213">
        <f t="shared" si="18"/>
        <v>252</v>
      </c>
      <c r="S790" s="217">
        <v>0</v>
      </c>
      <c r="T790" s="226">
        <v>63</v>
      </c>
      <c r="U790" s="213">
        <v>0</v>
      </c>
      <c r="V790" s="213">
        <v>0</v>
      </c>
      <c r="W790" s="226">
        <v>63</v>
      </c>
      <c r="X790" s="213">
        <v>0</v>
      </c>
      <c r="Y790" s="213">
        <v>0</v>
      </c>
      <c r="Z790" s="226">
        <v>63</v>
      </c>
      <c r="AA790" s="213">
        <v>0</v>
      </c>
      <c r="AB790" s="213">
        <v>0</v>
      </c>
      <c r="AC790" s="215">
        <v>63</v>
      </c>
      <c r="AD790" s="213">
        <v>0</v>
      </c>
    </row>
    <row r="791" spans="1:30" ht="12" customHeight="1" x14ac:dyDescent="0.25">
      <c r="A791" s="187" t="s">
        <v>36</v>
      </c>
      <c r="B791" s="171" t="s">
        <v>16509</v>
      </c>
      <c r="C791" s="171" t="s">
        <v>16509</v>
      </c>
      <c r="D791" s="172" t="s">
        <v>38</v>
      </c>
      <c r="E791" s="171" t="s">
        <v>271</v>
      </c>
      <c r="F791" s="188" t="s">
        <v>16506</v>
      </c>
      <c r="G791" s="171" t="s">
        <v>16334</v>
      </c>
      <c r="H791" s="173">
        <v>21601</v>
      </c>
      <c r="I791" s="244" t="s">
        <v>16519</v>
      </c>
      <c r="J791" s="176" t="s">
        <v>5903</v>
      </c>
      <c r="K791" s="246" t="s">
        <v>16578</v>
      </c>
      <c r="L791" s="182"/>
      <c r="M791" s="175"/>
      <c r="N791" s="180" t="s">
        <v>16255</v>
      </c>
      <c r="O791" s="179">
        <v>11</v>
      </c>
      <c r="P791" s="213">
        <v>10.27</v>
      </c>
      <c r="Q791" s="179" t="s">
        <v>47</v>
      </c>
      <c r="R791" s="213">
        <f t="shared" si="18"/>
        <v>113</v>
      </c>
      <c r="S791" s="217">
        <v>0</v>
      </c>
      <c r="T791" s="213">
        <v>31</v>
      </c>
      <c r="U791" s="213">
        <v>0</v>
      </c>
      <c r="V791" s="213">
        <v>0</v>
      </c>
      <c r="W791" s="213">
        <v>31</v>
      </c>
      <c r="X791" s="213">
        <v>0</v>
      </c>
      <c r="Y791" s="213">
        <v>0</v>
      </c>
      <c r="Z791" s="213">
        <v>31</v>
      </c>
      <c r="AA791" s="213">
        <v>0</v>
      </c>
      <c r="AB791" s="213">
        <v>0</v>
      </c>
      <c r="AC791" s="213">
        <v>20</v>
      </c>
      <c r="AD791" s="213">
        <v>0</v>
      </c>
    </row>
    <row r="792" spans="1:30" ht="12" customHeight="1" x14ac:dyDescent="0.25">
      <c r="A792" s="187" t="s">
        <v>36</v>
      </c>
      <c r="B792" s="171" t="s">
        <v>16509</v>
      </c>
      <c r="C792" s="171" t="s">
        <v>16509</v>
      </c>
      <c r="D792" s="172" t="s">
        <v>38</v>
      </c>
      <c r="E792" s="171" t="s">
        <v>271</v>
      </c>
      <c r="F792" s="188" t="s">
        <v>16506</v>
      </c>
      <c r="G792" s="171" t="s">
        <v>16334</v>
      </c>
      <c r="H792" s="173">
        <v>21601</v>
      </c>
      <c r="I792" s="244" t="s">
        <v>16519</v>
      </c>
      <c r="J792" s="176" t="s">
        <v>5859</v>
      </c>
      <c r="K792" s="246" t="s">
        <v>5860</v>
      </c>
      <c r="L792" s="182"/>
      <c r="M792" s="174"/>
      <c r="N792" s="180" t="s">
        <v>16255</v>
      </c>
      <c r="O792" s="193">
        <v>4</v>
      </c>
      <c r="P792" s="213">
        <v>46</v>
      </c>
      <c r="Q792" s="179" t="s">
        <v>47</v>
      </c>
      <c r="R792" s="213">
        <f t="shared" si="18"/>
        <v>184</v>
      </c>
      <c r="S792" s="217">
        <v>0</v>
      </c>
      <c r="T792" s="226">
        <v>46</v>
      </c>
      <c r="U792" s="213">
        <v>0</v>
      </c>
      <c r="V792" s="213">
        <v>0</v>
      </c>
      <c r="W792" s="226">
        <v>46</v>
      </c>
      <c r="X792" s="213">
        <v>0</v>
      </c>
      <c r="Y792" s="213">
        <v>0</v>
      </c>
      <c r="Z792" s="226">
        <v>46</v>
      </c>
      <c r="AA792" s="213">
        <v>0</v>
      </c>
      <c r="AB792" s="213">
        <v>0</v>
      </c>
      <c r="AC792" s="215">
        <v>46</v>
      </c>
      <c r="AD792" s="213">
        <v>0</v>
      </c>
    </row>
    <row r="793" spans="1:30" ht="12" customHeight="1" x14ac:dyDescent="0.25">
      <c r="A793" s="187" t="s">
        <v>36</v>
      </c>
      <c r="B793" s="171" t="s">
        <v>16509</v>
      </c>
      <c r="C793" s="171" t="s">
        <v>16509</v>
      </c>
      <c r="D793" s="172" t="s">
        <v>38</v>
      </c>
      <c r="E793" s="171" t="s">
        <v>271</v>
      </c>
      <c r="F793" s="188" t="s">
        <v>16506</v>
      </c>
      <c r="G793" s="171" t="s">
        <v>16334</v>
      </c>
      <c r="H793" s="173">
        <v>25301</v>
      </c>
      <c r="I793" s="244" t="s">
        <v>16529</v>
      </c>
      <c r="J793" s="176" t="s">
        <v>9795</v>
      </c>
      <c r="K793" s="158" t="s">
        <v>9796</v>
      </c>
      <c r="L793" s="182"/>
      <c r="M793" s="175"/>
      <c r="N793" s="180" t="s">
        <v>6072</v>
      </c>
      <c r="O793" s="179">
        <v>4</v>
      </c>
      <c r="P793" s="213">
        <v>161</v>
      </c>
      <c r="Q793" s="179" t="s">
        <v>47</v>
      </c>
      <c r="R793" s="213">
        <f t="shared" si="18"/>
        <v>644</v>
      </c>
      <c r="S793" s="217">
        <v>0</v>
      </c>
      <c r="T793" s="217">
        <v>0</v>
      </c>
      <c r="U793" s="213">
        <v>322</v>
      </c>
      <c r="V793" s="213">
        <v>0</v>
      </c>
      <c r="W793" s="213">
        <v>0</v>
      </c>
      <c r="X793" s="213">
        <v>0</v>
      </c>
      <c r="Y793" s="213">
        <v>0</v>
      </c>
      <c r="Z793" s="213">
        <v>0</v>
      </c>
      <c r="AA793" s="213">
        <v>322</v>
      </c>
      <c r="AB793" s="218">
        <v>0</v>
      </c>
      <c r="AC793" s="213">
        <v>0</v>
      </c>
      <c r="AD793" s="213">
        <v>0</v>
      </c>
    </row>
    <row r="794" spans="1:30" ht="12" customHeight="1" x14ac:dyDescent="0.25">
      <c r="A794" s="187" t="s">
        <v>36</v>
      </c>
      <c r="B794" s="171" t="s">
        <v>16509</v>
      </c>
      <c r="C794" s="171" t="s">
        <v>16509</v>
      </c>
      <c r="D794" s="172" t="s">
        <v>38</v>
      </c>
      <c r="E794" s="171" t="s">
        <v>271</v>
      </c>
      <c r="F794" s="188" t="s">
        <v>16506</v>
      </c>
      <c r="G794" s="171" t="s">
        <v>16334</v>
      </c>
      <c r="H794" s="173">
        <v>25301</v>
      </c>
      <c r="I794" s="244" t="s">
        <v>16529</v>
      </c>
      <c r="J794" s="176" t="s">
        <v>9200</v>
      </c>
      <c r="K794" s="158" t="s">
        <v>9201</v>
      </c>
      <c r="L794" s="182"/>
      <c r="M794" s="175"/>
      <c r="N794" s="180" t="s">
        <v>539</v>
      </c>
      <c r="O794" s="179">
        <v>8</v>
      </c>
      <c r="P794" s="213">
        <v>41</v>
      </c>
      <c r="Q794" s="179" t="s">
        <v>47</v>
      </c>
      <c r="R794" s="213">
        <f t="shared" si="18"/>
        <v>328</v>
      </c>
      <c r="S794" s="217">
        <v>0</v>
      </c>
      <c r="T794" s="217">
        <v>0</v>
      </c>
      <c r="U794" s="213">
        <v>164</v>
      </c>
      <c r="V794" s="213">
        <v>0</v>
      </c>
      <c r="W794" s="213">
        <v>0</v>
      </c>
      <c r="X794" s="213">
        <v>0</v>
      </c>
      <c r="Y794" s="213">
        <v>0</v>
      </c>
      <c r="Z794" s="213">
        <v>0</v>
      </c>
      <c r="AA794" s="213">
        <v>164</v>
      </c>
      <c r="AB794" s="218">
        <v>0</v>
      </c>
      <c r="AC794" s="213">
        <v>0</v>
      </c>
      <c r="AD794" s="213">
        <v>0</v>
      </c>
    </row>
    <row r="795" spans="1:30" ht="12" customHeight="1" x14ac:dyDescent="0.25">
      <c r="A795" s="187" t="s">
        <v>36</v>
      </c>
      <c r="B795" s="171" t="s">
        <v>16509</v>
      </c>
      <c r="C795" s="171" t="s">
        <v>16509</v>
      </c>
      <c r="D795" s="172" t="s">
        <v>38</v>
      </c>
      <c r="E795" s="171" t="s">
        <v>271</v>
      </c>
      <c r="F795" s="188" t="s">
        <v>16506</v>
      </c>
      <c r="G795" s="171" t="s">
        <v>16334</v>
      </c>
      <c r="H795" s="173">
        <v>25301</v>
      </c>
      <c r="I795" s="244" t="s">
        <v>16529</v>
      </c>
      <c r="J795" s="176" t="s">
        <v>9232</v>
      </c>
      <c r="K795" s="158" t="s">
        <v>9233</v>
      </c>
      <c r="L795" s="182"/>
      <c r="M795" s="175"/>
      <c r="N795" s="180" t="s">
        <v>16255</v>
      </c>
      <c r="O795" s="179">
        <v>4</v>
      </c>
      <c r="P795" s="213">
        <v>203.5</v>
      </c>
      <c r="Q795" s="179" t="s">
        <v>47</v>
      </c>
      <c r="R795" s="213">
        <f t="shared" si="18"/>
        <v>814</v>
      </c>
      <c r="S795" s="217">
        <v>0</v>
      </c>
      <c r="T795" s="217">
        <v>0</v>
      </c>
      <c r="U795" s="213">
        <v>407</v>
      </c>
      <c r="V795" s="213">
        <v>0</v>
      </c>
      <c r="W795" s="213">
        <v>0</v>
      </c>
      <c r="X795" s="213">
        <v>0</v>
      </c>
      <c r="Y795" s="213">
        <v>0</v>
      </c>
      <c r="Z795" s="213">
        <v>0</v>
      </c>
      <c r="AA795" s="213">
        <v>407</v>
      </c>
      <c r="AB795" s="218">
        <v>0</v>
      </c>
      <c r="AC795" s="213">
        <v>0</v>
      </c>
      <c r="AD795" s="213">
        <v>0</v>
      </c>
    </row>
    <row r="796" spans="1:30" ht="12" customHeight="1" x14ac:dyDescent="0.25">
      <c r="A796" s="187" t="s">
        <v>36</v>
      </c>
      <c r="B796" s="171" t="s">
        <v>16509</v>
      </c>
      <c r="C796" s="171" t="s">
        <v>16509</v>
      </c>
      <c r="D796" s="172" t="s">
        <v>38</v>
      </c>
      <c r="E796" s="171" t="s">
        <v>271</v>
      </c>
      <c r="F796" s="188" t="s">
        <v>16506</v>
      </c>
      <c r="G796" s="171" t="s">
        <v>16334</v>
      </c>
      <c r="H796" s="173">
        <v>25301</v>
      </c>
      <c r="I796" s="244" t="s">
        <v>16529</v>
      </c>
      <c r="J796" s="176" t="s">
        <v>9803</v>
      </c>
      <c r="K796" s="158" t="s">
        <v>9804</v>
      </c>
      <c r="L796" s="182"/>
      <c r="M796" s="175"/>
      <c r="N796" s="180" t="s">
        <v>539</v>
      </c>
      <c r="O796" s="179">
        <v>4</v>
      </c>
      <c r="P796" s="213">
        <v>23</v>
      </c>
      <c r="Q796" s="179" t="s">
        <v>47</v>
      </c>
      <c r="R796" s="213">
        <f t="shared" si="18"/>
        <v>92</v>
      </c>
      <c r="S796" s="217">
        <v>0</v>
      </c>
      <c r="T796" s="217">
        <v>0</v>
      </c>
      <c r="U796" s="213">
        <v>46</v>
      </c>
      <c r="V796" s="213">
        <v>0</v>
      </c>
      <c r="W796" s="213">
        <v>0</v>
      </c>
      <c r="X796" s="213">
        <v>0</v>
      </c>
      <c r="Y796" s="213">
        <v>0</v>
      </c>
      <c r="Z796" s="213">
        <v>0</v>
      </c>
      <c r="AA796" s="213">
        <v>46</v>
      </c>
      <c r="AB796" s="218">
        <v>0</v>
      </c>
      <c r="AC796" s="213">
        <v>0</v>
      </c>
      <c r="AD796" s="213">
        <v>0</v>
      </c>
    </row>
    <row r="797" spans="1:30" ht="12" customHeight="1" x14ac:dyDescent="0.25">
      <c r="A797" s="187" t="s">
        <v>36</v>
      </c>
      <c r="B797" s="171" t="s">
        <v>16509</v>
      </c>
      <c r="C797" s="171" t="s">
        <v>16509</v>
      </c>
      <c r="D797" s="172" t="s">
        <v>38</v>
      </c>
      <c r="E797" s="171" t="s">
        <v>271</v>
      </c>
      <c r="F797" s="188" t="s">
        <v>16506</v>
      </c>
      <c r="G797" s="171" t="s">
        <v>16334</v>
      </c>
      <c r="H797" s="173">
        <v>25301</v>
      </c>
      <c r="I797" s="244" t="s">
        <v>16529</v>
      </c>
      <c r="J797" s="176" t="s">
        <v>9299</v>
      </c>
      <c r="K797" s="158" t="s">
        <v>9300</v>
      </c>
      <c r="L797" s="182"/>
      <c r="M797" s="175"/>
      <c r="N797" s="180" t="s">
        <v>16255</v>
      </c>
      <c r="O797" s="179">
        <v>8</v>
      </c>
      <c r="P797" s="213">
        <v>501.5</v>
      </c>
      <c r="Q797" s="179" t="s">
        <v>47</v>
      </c>
      <c r="R797" s="213">
        <f t="shared" si="18"/>
        <v>4012</v>
      </c>
      <c r="S797" s="217">
        <v>0</v>
      </c>
      <c r="T797" s="217">
        <v>0</v>
      </c>
      <c r="U797" s="213">
        <v>2006</v>
      </c>
      <c r="V797" s="213">
        <v>0</v>
      </c>
      <c r="W797" s="213">
        <v>0</v>
      </c>
      <c r="X797" s="213">
        <v>0</v>
      </c>
      <c r="Y797" s="213">
        <v>0</v>
      </c>
      <c r="Z797" s="213">
        <v>0</v>
      </c>
      <c r="AA797" s="213">
        <v>2006</v>
      </c>
      <c r="AB797" s="218">
        <v>0</v>
      </c>
      <c r="AC797" s="213">
        <v>0</v>
      </c>
      <c r="AD797" s="213">
        <v>0</v>
      </c>
    </row>
    <row r="798" spans="1:30" ht="12" customHeight="1" x14ac:dyDescent="0.25">
      <c r="A798" s="187" t="s">
        <v>36</v>
      </c>
      <c r="B798" s="171" t="s">
        <v>16509</v>
      </c>
      <c r="C798" s="171" t="s">
        <v>16509</v>
      </c>
      <c r="D798" s="172" t="s">
        <v>38</v>
      </c>
      <c r="E798" s="171" t="s">
        <v>271</v>
      </c>
      <c r="F798" s="188" t="s">
        <v>16506</v>
      </c>
      <c r="G798" s="171" t="s">
        <v>16334</v>
      </c>
      <c r="H798" s="173">
        <v>25301</v>
      </c>
      <c r="I798" s="244" t="s">
        <v>16529</v>
      </c>
      <c r="J798" s="176" t="s">
        <v>9355</v>
      </c>
      <c r="K798" s="158" t="s">
        <v>9356</v>
      </c>
      <c r="L798" s="182"/>
      <c r="M798" s="175"/>
      <c r="N798" s="180" t="s">
        <v>539</v>
      </c>
      <c r="O798" s="179">
        <v>4</v>
      </c>
      <c r="P798" s="213">
        <v>13</v>
      </c>
      <c r="Q798" s="179" t="s">
        <v>47</v>
      </c>
      <c r="R798" s="213">
        <f t="shared" si="18"/>
        <v>52</v>
      </c>
      <c r="S798" s="217">
        <v>0</v>
      </c>
      <c r="T798" s="217">
        <v>0</v>
      </c>
      <c r="U798" s="213">
        <v>26</v>
      </c>
      <c r="V798" s="213">
        <v>0</v>
      </c>
      <c r="W798" s="213">
        <v>0</v>
      </c>
      <c r="X798" s="213">
        <v>0</v>
      </c>
      <c r="Y798" s="213">
        <v>0</v>
      </c>
      <c r="Z798" s="213">
        <v>0</v>
      </c>
      <c r="AA798" s="213">
        <v>26</v>
      </c>
      <c r="AB798" s="218">
        <v>0</v>
      </c>
      <c r="AC798" s="213">
        <v>0</v>
      </c>
      <c r="AD798" s="213">
        <v>0</v>
      </c>
    </row>
    <row r="799" spans="1:30" ht="12" customHeight="1" x14ac:dyDescent="0.25">
      <c r="A799" s="187" t="s">
        <v>36</v>
      </c>
      <c r="B799" s="171" t="s">
        <v>16509</v>
      </c>
      <c r="C799" s="171" t="s">
        <v>16509</v>
      </c>
      <c r="D799" s="172" t="s">
        <v>38</v>
      </c>
      <c r="E799" s="171" t="s">
        <v>271</v>
      </c>
      <c r="F799" s="188" t="s">
        <v>16506</v>
      </c>
      <c r="G799" s="171" t="s">
        <v>16334</v>
      </c>
      <c r="H799" s="173">
        <v>25301</v>
      </c>
      <c r="I799" s="244" t="s">
        <v>16529</v>
      </c>
      <c r="J799" s="176" t="s">
        <v>9353</v>
      </c>
      <c r="K799" s="158" t="s">
        <v>9354</v>
      </c>
      <c r="L799" s="182"/>
      <c r="M799" s="175"/>
      <c r="N799" s="180" t="s">
        <v>16255</v>
      </c>
      <c r="O799" s="179">
        <v>4</v>
      </c>
      <c r="P799" s="213">
        <v>43</v>
      </c>
      <c r="Q799" s="179" t="s">
        <v>47</v>
      </c>
      <c r="R799" s="213">
        <f t="shared" si="18"/>
        <v>172</v>
      </c>
      <c r="S799" s="217">
        <v>0</v>
      </c>
      <c r="T799" s="217">
        <v>0</v>
      </c>
      <c r="U799" s="213">
        <v>86</v>
      </c>
      <c r="V799" s="213">
        <v>0</v>
      </c>
      <c r="W799" s="213">
        <v>0</v>
      </c>
      <c r="X799" s="213">
        <v>0</v>
      </c>
      <c r="Y799" s="213">
        <v>0</v>
      </c>
      <c r="Z799" s="213">
        <v>0</v>
      </c>
      <c r="AA799" s="213">
        <v>86</v>
      </c>
      <c r="AB799" s="218">
        <v>0</v>
      </c>
      <c r="AC799" s="213">
        <v>0</v>
      </c>
      <c r="AD799" s="213">
        <v>0</v>
      </c>
    </row>
    <row r="800" spans="1:30" ht="12" customHeight="1" x14ac:dyDescent="0.25">
      <c r="A800" s="187" t="s">
        <v>36</v>
      </c>
      <c r="B800" s="171" t="s">
        <v>16509</v>
      </c>
      <c r="C800" s="171" t="s">
        <v>16509</v>
      </c>
      <c r="D800" s="172" t="s">
        <v>38</v>
      </c>
      <c r="E800" s="171" t="s">
        <v>271</v>
      </c>
      <c r="F800" s="188" t="s">
        <v>16506</v>
      </c>
      <c r="G800" s="171" t="s">
        <v>16334</v>
      </c>
      <c r="H800" s="207">
        <v>25401</v>
      </c>
      <c r="I800" s="244" t="s">
        <v>16530</v>
      </c>
      <c r="J800" s="176" t="s">
        <v>9903</v>
      </c>
      <c r="K800" s="246" t="s">
        <v>16531</v>
      </c>
      <c r="L800" s="207"/>
      <c r="M800" s="207"/>
      <c r="N800" s="206" t="s">
        <v>877</v>
      </c>
      <c r="O800" s="206">
        <v>8</v>
      </c>
      <c r="P800" s="213">
        <v>16</v>
      </c>
      <c r="Q800" s="206" t="s">
        <v>16279</v>
      </c>
      <c r="R800" s="213">
        <f t="shared" si="18"/>
        <v>128</v>
      </c>
      <c r="S800" s="217">
        <v>0</v>
      </c>
      <c r="T800" s="227">
        <v>0</v>
      </c>
      <c r="U800" s="213">
        <v>64</v>
      </c>
      <c r="V800" s="213">
        <v>0</v>
      </c>
      <c r="W800" s="213">
        <v>0</v>
      </c>
      <c r="X800" s="213">
        <v>0</v>
      </c>
      <c r="Y800" s="213">
        <v>0</v>
      </c>
      <c r="Z800" s="213">
        <v>0</v>
      </c>
      <c r="AA800" s="213">
        <v>64</v>
      </c>
      <c r="AB800" s="213">
        <v>0</v>
      </c>
      <c r="AC800" s="213">
        <v>0</v>
      </c>
      <c r="AD800" s="213">
        <v>0</v>
      </c>
    </row>
    <row r="801" spans="1:30" ht="12" customHeight="1" x14ac:dyDescent="0.25">
      <c r="A801" s="187" t="s">
        <v>36</v>
      </c>
      <c r="B801" s="171" t="s">
        <v>16509</v>
      </c>
      <c r="C801" s="171" t="s">
        <v>16509</v>
      </c>
      <c r="D801" s="172" t="s">
        <v>38</v>
      </c>
      <c r="E801" s="171" t="s">
        <v>271</v>
      </c>
      <c r="F801" s="188" t="s">
        <v>16506</v>
      </c>
      <c r="G801" s="171" t="s">
        <v>16334</v>
      </c>
      <c r="H801" s="207">
        <v>25401</v>
      </c>
      <c r="I801" s="244" t="s">
        <v>16530</v>
      </c>
      <c r="J801" s="176" t="s">
        <v>9914</v>
      </c>
      <c r="K801" s="246" t="s">
        <v>16532</v>
      </c>
      <c r="L801" s="207"/>
      <c r="M801" s="207"/>
      <c r="N801" s="206" t="s">
        <v>539</v>
      </c>
      <c r="O801" s="206">
        <v>8</v>
      </c>
      <c r="P801" s="213">
        <v>16</v>
      </c>
      <c r="Q801" s="206" t="s">
        <v>16279</v>
      </c>
      <c r="R801" s="213">
        <f t="shared" si="18"/>
        <v>128</v>
      </c>
      <c r="S801" s="217">
        <v>0</v>
      </c>
      <c r="T801" s="227">
        <v>0</v>
      </c>
      <c r="U801" s="213">
        <v>64</v>
      </c>
      <c r="V801" s="213">
        <v>0</v>
      </c>
      <c r="W801" s="213">
        <v>0</v>
      </c>
      <c r="X801" s="213">
        <v>0</v>
      </c>
      <c r="Y801" s="213">
        <v>0</v>
      </c>
      <c r="Z801" s="213">
        <v>0</v>
      </c>
      <c r="AA801" s="213">
        <v>64</v>
      </c>
      <c r="AB801" s="213">
        <v>0</v>
      </c>
      <c r="AC801" s="213">
        <v>0</v>
      </c>
      <c r="AD801" s="213">
        <v>0</v>
      </c>
    </row>
    <row r="802" spans="1:30" ht="12" customHeight="1" x14ac:dyDescent="0.25">
      <c r="A802" s="187" t="s">
        <v>36</v>
      </c>
      <c r="B802" s="171" t="s">
        <v>16509</v>
      </c>
      <c r="C802" s="171" t="s">
        <v>16509</v>
      </c>
      <c r="D802" s="172" t="s">
        <v>38</v>
      </c>
      <c r="E802" s="171" t="s">
        <v>271</v>
      </c>
      <c r="F802" s="188" t="s">
        <v>16506</v>
      </c>
      <c r="G802" s="171" t="s">
        <v>16334</v>
      </c>
      <c r="H802" s="207">
        <v>25401</v>
      </c>
      <c r="I802" s="244" t="s">
        <v>16530</v>
      </c>
      <c r="J802" s="176" t="s">
        <v>10121</v>
      </c>
      <c r="K802" s="246" t="s">
        <v>10071</v>
      </c>
      <c r="L802" s="207"/>
      <c r="M802" s="207"/>
      <c r="N802" s="206" t="s">
        <v>877</v>
      </c>
      <c r="O802" s="206">
        <v>8</v>
      </c>
      <c r="P802" s="213">
        <v>19.75</v>
      </c>
      <c r="Q802" s="206" t="s">
        <v>16279</v>
      </c>
      <c r="R802" s="213">
        <f t="shared" si="18"/>
        <v>158</v>
      </c>
      <c r="S802" s="217">
        <v>0</v>
      </c>
      <c r="T802" s="227">
        <v>0</v>
      </c>
      <c r="U802" s="213">
        <v>79</v>
      </c>
      <c r="V802" s="213">
        <v>0</v>
      </c>
      <c r="W802" s="213">
        <v>0</v>
      </c>
      <c r="X802" s="213">
        <v>0</v>
      </c>
      <c r="Y802" s="213">
        <v>0</v>
      </c>
      <c r="Z802" s="213">
        <v>0</v>
      </c>
      <c r="AA802" s="213">
        <v>79</v>
      </c>
      <c r="AB802" s="213">
        <v>0</v>
      </c>
      <c r="AC802" s="213">
        <v>0</v>
      </c>
      <c r="AD802" s="213">
        <v>0</v>
      </c>
    </row>
    <row r="803" spans="1:30" ht="12" customHeight="1" x14ac:dyDescent="0.25">
      <c r="A803" s="187" t="s">
        <v>36</v>
      </c>
      <c r="B803" s="171" t="s">
        <v>16509</v>
      </c>
      <c r="C803" s="171" t="s">
        <v>16509</v>
      </c>
      <c r="D803" s="172" t="s">
        <v>38</v>
      </c>
      <c r="E803" s="171" t="s">
        <v>271</v>
      </c>
      <c r="F803" s="188" t="s">
        <v>16506</v>
      </c>
      <c r="G803" s="171" t="s">
        <v>16334</v>
      </c>
      <c r="H803" s="207">
        <v>25401</v>
      </c>
      <c r="I803" s="244" t="s">
        <v>16530</v>
      </c>
      <c r="J803" s="176" t="s">
        <v>10115</v>
      </c>
      <c r="K803" s="246" t="s">
        <v>16533</v>
      </c>
      <c r="L803" s="207"/>
      <c r="M803" s="207"/>
      <c r="N803" s="206" t="s">
        <v>16255</v>
      </c>
      <c r="O803" s="206">
        <v>8</v>
      </c>
      <c r="P803" s="213">
        <v>19</v>
      </c>
      <c r="Q803" s="206" t="s">
        <v>16279</v>
      </c>
      <c r="R803" s="213">
        <f t="shared" si="18"/>
        <v>154</v>
      </c>
      <c r="S803" s="217">
        <v>0</v>
      </c>
      <c r="T803" s="227">
        <v>0</v>
      </c>
      <c r="U803" s="213">
        <v>77</v>
      </c>
      <c r="V803" s="213">
        <v>0</v>
      </c>
      <c r="W803" s="213">
        <v>0</v>
      </c>
      <c r="X803" s="213">
        <v>0</v>
      </c>
      <c r="Y803" s="213">
        <v>0</v>
      </c>
      <c r="Z803" s="213">
        <v>0</v>
      </c>
      <c r="AA803" s="213">
        <v>77</v>
      </c>
      <c r="AB803" s="213">
        <v>0</v>
      </c>
      <c r="AC803" s="213">
        <v>0</v>
      </c>
      <c r="AD803" s="213">
        <v>0</v>
      </c>
    </row>
    <row r="804" spans="1:30" ht="12" customHeight="1" x14ac:dyDescent="0.25">
      <c r="A804" s="187" t="s">
        <v>36</v>
      </c>
      <c r="B804" s="171" t="s">
        <v>16509</v>
      </c>
      <c r="C804" s="171" t="s">
        <v>16509</v>
      </c>
      <c r="D804" s="172" t="s">
        <v>38</v>
      </c>
      <c r="E804" s="171" t="s">
        <v>271</v>
      </c>
      <c r="F804" s="188" t="s">
        <v>16506</v>
      </c>
      <c r="G804" s="171" t="s">
        <v>16334</v>
      </c>
      <c r="H804" s="173">
        <v>26102</v>
      </c>
      <c r="I804" s="244" t="s">
        <v>16579</v>
      </c>
      <c r="J804" s="176" t="s">
        <v>10241</v>
      </c>
      <c r="K804" s="158" t="s">
        <v>10242</v>
      </c>
      <c r="L804" s="199"/>
      <c r="M804" s="199"/>
      <c r="N804" s="200" t="s">
        <v>16255</v>
      </c>
      <c r="O804" s="200">
        <v>36</v>
      </c>
      <c r="P804" s="213">
        <v>100</v>
      </c>
      <c r="Q804" s="179" t="s">
        <v>47</v>
      </c>
      <c r="R804" s="213">
        <f t="shared" si="18"/>
        <v>3600</v>
      </c>
      <c r="S804" s="217">
        <v>600</v>
      </c>
      <c r="T804" s="217">
        <v>600</v>
      </c>
      <c r="U804" s="217">
        <v>600</v>
      </c>
      <c r="V804" s="217">
        <v>600</v>
      </c>
      <c r="W804" s="217">
        <v>600</v>
      </c>
      <c r="X804" s="217">
        <v>600</v>
      </c>
      <c r="Y804" s="217">
        <v>0</v>
      </c>
      <c r="Z804" s="217">
        <v>0</v>
      </c>
      <c r="AA804" s="217">
        <v>0</v>
      </c>
      <c r="AB804" s="217">
        <v>0</v>
      </c>
      <c r="AC804" s="217">
        <v>0</v>
      </c>
      <c r="AD804" s="217">
        <v>0</v>
      </c>
    </row>
    <row r="805" spans="1:30" ht="12" customHeight="1" x14ac:dyDescent="0.25">
      <c r="A805" s="187" t="s">
        <v>36</v>
      </c>
      <c r="B805" s="171" t="s">
        <v>16509</v>
      </c>
      <c r="C805" s="171" t="s">
        <v>16509</v>
      </c>
      <c r="D805" s="172" t="s">
        <v>38</v>
      </c>
      <c r="E805" s="171" t="s">
        <v>271</v>
      </c>
      <c r="F805" s="188" t="s">
        <v>16506</v>
      </c>
      <c r="G805" s="171" t="s">
        <v>16334</v>
      </c>
      <c r="H805" s="173">
        <v>26102</v>
      </c>
      <c r="I805" s="244" t="s">
        <v>16579</v>
      </c>
      <c r="J805" s="168" t="s">
        <v>10249</v>
      </c>
      <c r="K805" s="158" t="s">
        <v>10250</v>
      </c>
      <c r="L805" s="199"/>
      <c r="M805" s="199"/>
      <c r="N805" s="200" t="s">
        <v>16255</v>
      </c>
      <c r="O805" s="200">
        <v>6</v>
      </c>
      <c r="P805" s="213">
        <v>10</v>
      </c>
      <c r="Q805" s="179" t="s">
        <v>47</v>
      </c>
      <c r="R805" s="213">
        <f t="shared" si="18"/>
        <v>60</v>
      </c>
      <c r="S805" s="217">
        <v>10</v>
      </c>
      <c r="T805" s="217">
        <v>10</v>
      </c>
      <c r="U805" s="217">
        <v>10</v>
      </c>
      <c r="V805" s="217">
        <v>10</v>
      </c>
      <c r="W805" s="217">
        <v>10</v>
      </c>
      <c r="X805" s="217">
        <v>10</v>
      </c>
      <c r="Y805" s="217">
        <v>0</v>
      </c>
      <c r="Z805" s="217">
        <v>0</v>
      </c>
      <c r="AA805" s="217">
        <v>0</v>
      </c>
      <c r="AB805" s="217">
        <v>0</v>
      </c>
      <c r="AC805" s="217">
        <v>0</v>
      </c>
      <c r="AD805" s="217">
        <v>0</v>
      </c>
    </row>
    <row r="806" spans="1:30" ht="12" customHeight="1" x14ac:dyDescent="0.25">
      <c r="A806" s="187" t="s">
        <v>36</v>
      </c>
      <c r="B806" s="171" t="s">
        <v>16509</v>
      </c>
      <c r="C806" s="171" t="s">
        <v>16509</v>
      </c>
      <c r="D806" s="172" t="s">
        <v>38</v>
      </c>
      <c r="E806" s="171" t="s">
        <v>271</v>
      </c>
      <c r="F806" s="188" t="s">
        <v>16506</v>
      </c>
      <c r="G806" s="171" t="s">
        <v>16334</v>
      </c>
      <c r="H806" s="173">
        <v>26102</v>
      </c>
      <c r="I806" s="244" t="s">
        <v>16579</v>
      </c>
      <c r="J806" s="176" t="s">
        <v>10253</v>
      </c>
      <c r="K806" s="158" t="s">
        <v>10254</v>
      </c>
      <c r="L806" s="199"/>
      <c r="M806" s="199"/>
      <c r="N806" s="200" t="s">
        <v>16255</v>
      </c>
      <c r="O806" s="200">
        <v>6</v>
      </c>
      <c r="P806" s="213">
        <v>1</v>
      </c>
      <c r="Q806" s="179" t="s">
        <v>47</v>
      </c>
      <c r="R806" s="213">
        <f t="shared" si="18"/>
        <v>6</v>
      </c>
      <c r="S806" s="217">
        <v>1</v>
      </c>
      <c r="T806" s="217">
        <v>1</v>
      </c>
      <c r="U806" s="217">
        <v>1</v>
      </c>
      <c r="V806" s="217">
        <v>1</v>
      </c>
      <c r="W806" s="217">
        <v>1</v>
      </c>
      <c r="X806" s="217">
        <v>1</v>
      </c>
      <c r="Y806" s="217">
        <v>0</v>
      </c>
      <c r="Z806" s="217">
        <v>0</v>
      </c>
      <c r="AA806" s="217">
        <v>0</v>
      </c>
      <c r="AB806" s="217">
        <v>0</v>
      </c>
      <c r="AC806" s="217">
        <v>0</v>
      </c>
      <c r="AD806" s="217">
        <v>0</v>
      </c>
    </row>
    <row r="807" spans="1:30" ht="12" customHeight="1" x14ac:dyDescent="0.25">
      <c r="A807" s="187" t="s">
        <v>36</v>
      </c>
      <c r="B807" s="171" t="s">
        <v>16509</v>
      </c>
      <c r="C807" s="171" t="s">
        <v>16509</v>
      </c>
      <c r="D807" s="172" t="s">
        <v>38</v>
      </c>
      <c r="E807" s="171" t="s">
        <v>271</v>
      </c>
      <c r="F807" s="188" t="s">
        <v>16506</v>
      </c>
      <c r="G807" s="171" t="s">
        <v>16334</v>
      </c>
      <c r="H807" s="173">
        <v>29401</v>
      </c>
      <c r="I807" s="244" t="s">
        <v>139</v>
      </c>
      <c r="J807" s="176" t="s">
        <v>12395</v>
      </c>
      <c r="K807" s="246" t="s">
        <v>12396</v>
      </c>
      <c r="L807" s="199"/>
      <c r="M807" s="199"/>
      <c r="N807" s="200" t="s">
        <v>16255</v>
      </c>
      <c r="O807" s="200">
        <v>6</v>
      </c>
      <c r="P807" s="213">
        <v>69</v>
      </c>
      <c r="Q807" s="179" t="s">
        <v>47</v>
      </c>
      <c r="R807" s="213">
        <f t="shared" si="18"/>
        <v>415</v>
      </c>
      <c r="S807" s="213">
        <v>0</v>
      </c>
      <c r="T807" s="213">
        <v>415</v>
      </c>
      <c r="U807" s="218">
        <v>0</v>
      </c>
      <c r="V807" s="213">
        <v>0</v>
      </c>
      <c r="W807" s="213">
        <v>0</v>
      </c>
      <c r="X807" s="213">
        <v>0</v>
      </c>
      <c r="Y807" s="213">
        <v>0</v>
      </c>
      <c r="Z807" s="213">
        <v>0</v>
      </c>
      <c r="AA807" s="213">
        <v>0</v>
      </c>
      <c r="AB807" s="213">
        <v>0</v>
      </c>
      <c r="AC807" s="217">
        <v>0</v>
      </c>
      <c r="AD807" s="213">
        <v>0</v>
      </c>
    </row>
    <row r="808" spans="1:30" ht="12" customHeight="1" x14ac:dyDescent="0.25">
      <c r="A808" s="187" t="s">
        <v>36</v>
      </c>
      <c r="B808" s="171" t="s">
        <v>16509</v>
      </c>
      <c r="C808" s="171" t="s">
        <v>16509</v>
      </c>
      <c r="D808" s="172" t="s">
        <v>38</v>
      </c>
      <c r="E808" s="171" t="s">
        <v>271</v>
      </c>
      <c r="F808" s="188" t="s">
        <v>16506</v>
      </c>
      <c r="G808" s="171" t="s">
        <v>16334</v>
      </c>
      <c r="H808" s="173">
        <v>31301</v>
      </c>
      <c r="I808" s="244" t="s">
        <v>145</v>
      </c>
      <c r="J808" s="176"/>
      <c r="K808" s="246" t="s">
        <v>16580</v>
      </c>
      <c r="L808" s="199"/>
      <c r="M808" s="208"/>
      <c r="N808" s="200" t="s">
        <v>16521</v>
      </c>
      <c r="O808" s="209">
        <v>36600</v>
      </c>
      <c r="P808" s="217"/>
      <c r="Q808" s="194" t="s">
        <v>47</v>
      </c>
      <c r="R808" s="213">
        <f t="shared" si="18"/>
        <v>36600</v>
      </c>
      <c r="S808" s="217">
        <v>3000</v>
      </c>
      <c r="T808" s="217">
        <v>3000</v>
      </c>
      <c r="U808" s="217">
        <v>3000</v>
      </c>
      <c r="V808" s="217">
        <v>3000</v>
      </c>
      <c r="W808" s="217">
        <v>3000</v>
      </c>
      <c r="X808" s="217">
        <v>3300</v>
      </c>
      <c r="Y808" s="217">
        <v>3300</v>
      </c>
      <c r="Z808" s="217">
        <v>3000</v>
      </c>
      <c r="AA808" s="217">
        <v>3000</v>
      </c>
      <c r="AB808" s="217">
        <v>3000</v>
      </c>
      <c r="AC808" s="217">
        <v>3000</v>
      </c>
      <c r="AD808" s="217">
        <v>3000</v>
      </c>
    </row>
    <row r="809" spans="1:30" ht="12" customHeight="1" x14ac:dyDescent="0.25">
      <c r="A809" s="187" t="s">
        <v>36</v>
      </c>
      <c r="B809" s="171" t="s">
        <v>16509</v>
      </c>
      <c r="C809" s="171" t="s">
        <v>16509</v>
      </c>
      <c r="D809" s="172" t="s">
        <v>38</v>
      </c>
      <c r="E809" s="171" t="s">
        <v>271</v>
      </c>
      <c r="F809" s="188" t="s">
        <v>16506</v>
      </c>
      <c r="G809" s="171" t="s">
        <v>16334</v>
      </c>
      <c r="H809" s="173">
        <v>31401</v>
      </c>
      <c r="I809" s="244" t="s">
        <v>147</v>
      </c>
      <c r="J809" s="173"/>
      <c r="K809" s="246" t="s">
        <v>16581</v>
      </c>
      <c r="L809" s="182"/>
      <c r="M809" s="175"/>
      <c r="N809" s="180" t="s">
        <v>16521</v>
      </c>
      <c r="O809" s="179">
        <v>23100</v>
      </c>
      <c r="P809" s="213"/>
      <c r="Q809" s="194" t="s">
        <v>47</v>
      </c>
      <c r="R809" s="213">
        <f t="shared" si="18"/>
        <v>23100</v>
      </c>
      <c r="S809" s="217">
        <v>2000</v>
      </c>
      <c r="T809" s="217">
        <v>1900</v>
      </c>
      <c r="U809" s="217">
        <v>1900</v>
      </c>
      <c r="V809" s="217">
        <v>1900</v>
      </c>
      <c r="W809" s="217">
        <v>1900</v>
      </c>
      <c r="X809" s="217">
        <v>1900</v>
      </c>
      <c r="Y809" s="217">
        <v>1900</v>
      </c>
      <c r="Z809" s="217">
        <v>1900</v>
      </c>
      <c r="AA809" s="217">
        <v>1900</v>
      </c>
      <c r="AB809" s="217">
        <v>1900</v>
      </c>
      <c r="AC809" s="217">
        <v>2000</v>
      </c>
      <c r="AD809" s="217">
        <v>2000</v>
      </c>
    </row>
    <row r="810" spans="1:30" ht="12" customHeight="1" x14ac:dyDescent="0.25">
      <c r="A810" s="187" t="s">
        <v>36</v>
      </c>
      <c r="B810" s="171" t="s">
        <v>16509</v>
      </c>
      <c r="C810" s="171" t="s">
        <v>16509</v>
      </c>
      <c r="D810" s="172" t="s">
        <v>38</v>
      </c>
      <c r="E810" s="171" t="s">
        <v>271</v>
      </c>
      <c r="F810" s="188" t="s">
        <v>16506</v>
      </c>
      <c r="G810" s="171" t="s">
        <v>16334</v>
      </c>
      <c r="H810" s="173">
        <v>32201</v>
      </c>
      <c r="I810" s="244" t="s">
        <v>152</v>
      </c>
      <c r="J810" s="176"/>
      <c r="K810" s="246" t="s">
        <v>16582</v>
      </c>
      <c r="L810" s="182"/>
      <c r="M810" s="175"/>
      <c r="N810" s="180" t="s">
        <v>16521</v>
      </c>
      <c r="O810" s="179">
        <v>789607</v>
      </c>
      <c r="P810" s="215"/>
      <c r="Q810" s="194" t="s">
        <v>47</v>
      </c>
      <c r="R810" s="213">
        <f t="shared" si="18"/>
        <v>789607</v>
      </c>
      <c r="S810" s="217">
        <v>0</v>
      </c>
      <c r="T810" s="217">
        <v>65443</v>
      </c>
      <c r="U810" s="217">
        <v>65433</v>
      </c>
      <c r="V810" s="217">
        <v>65433</v>
      </c>
      <c r="W810" s="217">
        <v>65433</v>
      </c>
      <c r="X810" s="217">
        <v>65433</v>
      </c>
      <c r="Y810" s="217">
        <v>65433</v>
      </c>
      <c r="Z810" s="217">
        <v>65433</v>
      </c>
      <c r="AA810" s="217">
        <v>65433</v>
      </c>
      <c r="AB810" s="217">
        <v>65433</v>
      </c>
      <c r="AC810" s="217">
        <v>66900</v>
      </c>
      <c r="AD810" s="217">
        <v>133800</v>
      </c>
    </row>
    <row r="811" spans="1:30" ht="12" customHeight="1" x14ac:dyDescent="0.25">
      <c r="A811" s="187" t="s">
        <v>36</v>
      </c>
      <c r="B811" s="171" t="s">
        <v>16509</v>
      </c>
      <c r="C811" s="171" t="s">
        <v>16509</v>
      </c>
      <c r="D811" s="172" t="s">
        <v>38</v>
      </c>
      <c r="E811" s="171" t="s">
        <v>271</v>
      </c>
      <c r="F811" s="188" t="s">
        <v>16506</v>
      </c>
      <c r="G811" s="171" t="s">
        <v>16334</v>
      </c>
      <c r="H811" s="173">
        <v>33801</v>
      </c>
      <c r="I811" s="244" t="s">
        <v>157</v>
      </c>
      <c r="J811" s="173"/>
      <c r="K811" s="247" t="s">
        <v>16583</v>
      </c>
      <c r="L811" s="182"/>
      <c r="M811" s="175"/>
      <c r="N811" s="180" t="s">
        <v>16521</v>
      </c>
      <c r="O811" s="179">
        <v>653880</v>
      </c>
      <c r="P811" s="213" t="s">
        <v>288</v>
      </c>
      <c r="Q811" s="179" t="s">
        <v>16500</v>
      </c>
      <c r="R811" s="213">
        <f t="shared" si="18"/>
        <v>653880</v>
      </c>
      <c r="S811" s="217">
        <v>0</v>
      </c>
      <c r="T811" s="213">
        <v>163470</v>
      </c>
      <c r="U811" s="213">
        <v>163470</v>
      </c>
      <c r="V811" s="213">
        <v>163470</v>
      </c>
      <c r="W811" s="213">
        <v>163470</v>
      </c>
      <c r="X811" s="213">
        <v>0</v>
      </c>
      <c r="Y811" s="213">
        <v>0</v>
      </c>
      <c r="Z811" s="213">
        <v>0</v>
      </c>
      <c r="AA811" s="213">
        <v>0</v>
      </c>
      <c r="AB811" s="213">
        <v>0</v>
      </c>
      <c r="AC811" s="213">
        <v>0</v>
      </c>
      <c r="AD811" s="213">
        <v>0</v>
      </c>
    </row>
    <row r="812" spans="1:30" ht="12" customHeight="1" x14ac:dyDescent="0.25">
      <c r="A812" s="187" t="s">
        <v>36</v>
      </c>
      <c r="B812" s="171" t="s">
        <v>16509</v>
      </c>
      <c r="C812" s="171" t="s">
        <v>16509</v>
      </c>
      <c r="D812" s="172" t="s">
        <v>38</v>
      </c>
      <c r="E812" s="171" t="s">
        <v>271</v>
      </c>
      <c r="F812" s="188" t="s">
        <v>16506</v>
      </c>
      <c r="G812" s="171" t="s">
        <v>16334</v>
      </c>
      <c r="H812" s="173">
        <v>35801</v>
      </c>
      <c r="I812" s="244" t="s">
        <v>166</v>
      </c>
      <c r="J812" s="173"/>
      <c r="K812" s="247" t="s">
        <v>16584</v>
      </c>
      <c r="L812" s="182"/>
      <c r="M812" s="175"/>
      <c r="N812" s="180" t="s">
        <v>16521</v>
      </c>
      <c r="O812" s="179">
        <v>787556</v>
      </c>
      <c r="P812" s="213" t="s">
        <v>288</v>
      </c>
      <c r="Q812" s="179" t="s">
        <v>16500</v>
      </c>
      <c r="R812" s="213">
        <f t="shared" si="18"/>
        <v>787556</v>
      </c>
      <c r="S812" s="217">
        <v>0</v>
      </c>
      <c r="T812" s="213">
        <v>56254</v>
      </c>
      <c r="U812" s="213">
        <v>56254</v>
      </c>
      <c r="V812" s="213">
        <v>112508</v>
      </c>
      <c r="W812" s="213">
        <v>112508</v>
      </c>
      <c r="X812" s="213">
        <v>112508</v>
      </c>
      <c r="Y812" s="213">
        <v>112508</v>
      </c>
      <c r="Z812" s="213">
        <v>112508</v>
      </c>
      <c r="AA812" s="213">
        <v>112508</v>
      </c>
      <c r="AB812" s="213">
        <v>0</v>
      </c>
      <c r="AC812" s="213">
        <v>0</v>
      </c>
      <c r="AD812" s="213">
        <v>0</v>
      </c>
    </row>
    <row r="813" spans="1:30" ht="12" customHeight="1" x14ac:dyDescent="0.25">
      <c r="A813" s="187" t="s">
        <v>36</v>
      </c>
      <c r="B813" s="171" t="s">
        <v>16509</v>
      </c>
      <c r="C813" s="171" t="s">
        <v>16509</v>
      </c>
      <c r="D813" s="172" t="s">
        <v>38</v>
      </c>
      <c r="E813" s="171" t="s">
        <v>271</v>
      </c>
      <c r="F813" s="188" t="s">
        <v>16506</v>
      </c>
      <c r="G813" s="171" t="s">
        <v>16334</v>
      </c>
      <c r="H813" s="173">
        <v>35901</v>
      </c>
      <c r="I813" s="246" t="s">
        <v>168</v>
      </c>
      <c r="J813" s="176"/>
      <c r="K813" s="246" t="s">
        <v>16552</v>
      </c>
      <c r="L813" s="182"/>
      <c r="M813" s="176"/>
      <c r="N813" s="180" t="s">
        <v>16521</v>
      </c>
      <c r="O813" s="194">
        <v>4360</v>
      </c>
      <c r="P813" s="215"/>
      <c r="Q813" s="194" t="s">
        <v>47</v>
      </c>
      <c r="R813" s="213">
        <f t="shared" si="18"/>
        <v>4796</v>
      </c>
      <c r="S813" s="213">
        <v>0</v>
      </c>
      <c r="T813" s="213">
        <v>2398</v>
      </c>
      <c r="U813" s="213">
        <v>0</v>
      </c>
      <c r="V813" s="213">
        <v>0</v>
      </c>
      <c r="W813" s="213">
        <v>0</v>
      </c>
      <c r="X813" s="213">
        <v>0</v>
      </c>
      <c r="Y813" s="213">
        <v>2398</v>
      </c>
      <c r="Z813" s="213">
        <v>0</v>
      </c>
      <c r="AA813" s="213">
        <v>0</v>
      </c>
      <c r="AB813" s="213">
        <v>0</v>
      </c>
      <c r="AC813" s="213">
        <v>0</v>
      </c>
      <c r="AD813" s="213">
        <v>0</v>
      </c>
    </row>
    <row r="814" spans="1:30" ht="12" customHeight="1" x14ac:dyDescent="0.25">
      <c r="A814" s="187" t="s">
        <v>36</v>
      </c>
      <c r="B814" s="171" t="s">
        <v>16585</v>
      </c>
      <c r="C814" s="171" t="s">
        <v>16585</v>
      </c>
      <c r="D814" s="172" t="s">
        <v>38</v>
      </c>
      <c r="E814" s="171" t="s">
        <v>39</v>
      </c>
      <c r="F814" s="172" t="s">
        <v>38</v>
      </c>
      <c r="G814" s="171" t="s">
        <v>40</v>
      </c>
      <c r="H814" s="173">
        <v>21101</v>
      </c>
      <c r="I814" s="244" t="s">
        <v>46</v>
      </c>
      <c r="J814" s="8" t="s">
        <v>1366</v>
      </c>
      <c r="K814" s="247" t="s">
        <v>258</v>
      </c>
      <c r="L814" s="175"/>
      <c r="M814" s="8" t="s">
        <v>16586</v>
      </c>
      <c r="N814" s="175" t="s">
        <v>44</v>
      </c>
      <c r="O814" s="175">
        <f>R814/P814</f>
        <v>2.9990322580645157</v>
      </c>
      <c r="P814" s="213">
        <v>93</v>
      </c>
      <c r="Q814" s="175" t="s">
        <v>16587</v>
      </c>
      <c r="R814" s="213">
        <f>S814+T814+U814+V814+W814+X814+Y814+Z814+AA814+AB814+AC814+AD814</f>
        <v>278.90999999999997</v>
      </c>
      <c r="S814" s="213">
        <v>0</v>
      </c>
      <c r="T814" s="213">
        <v>92.97</v>
      </c>
      <c r="U814" s="213">
        <v>0</v>
      </c>
      <c r="V814" s="213">
        <v>0</v>
      </c>
      <c r="W814" s="213">
        <v>92.97</v>
      </c>
      <c r="X814" s="213">
        <v>0</v>
      </c>
      <c r="Y814" s="213">
        <v>0</v>
      </c>
      <c r="Z814" s="213">
        <v>92.97</v>
      </c>
      <c r="AA814" s="213">
        <v>0</v>
      </c>
      <c r="AB814" s="213">
        <v>0</v>
      </c>
      <c r="AC814" s="213">
        <v>0</v>
      </c>
      <c r="AD814" s="213">
        <v>0</v>
      </c>
    </row>
    <row r="815" spans="1:30" ht="12" customHeight="1" x14ac:dyDescent="0.25">
      <c r="A815" s="187" t="s">
        <v>36</v>
      </c>
      <c r="B815" s="171" t="s">
        <v>16585</v>
      </c>
      <c r="C815" s="171" t="s">
        <v>16585</v>
      </c>
      <c r="D815" s="172" t="s">
        <v>38</v>
      </c>
      <c r="E815" s="171" t="s">
        <v>39</v>
      </c>
      <c r="F815" s="172" t="s">
        <v>38</v>
      </c>
      <c r="G815" s="171" t="s">
        <v>40</v>
      </c>
      <c r="H815" s="173">
        <v>21101</v>
      </c>
      <c r="I815" s="244" t="s">
        <v>46</v>
      </c>
      <c r="J815" s="8" t="s">
        <v>1353</v>
      </c>
      <c r="K815" s="251" t="s">
        <v>16266</v>
      </c>
      <c r="L815" s="175"/>
      <c r="M815" s="8" t="s">
        <v>16586</v>
      </c>
      <c r="N815" s="175" t="s">
        <v>296</v>
      </c>
      <c r="O815" s="175">
        <f>R815/P815</f>
        <v>4.071898181818181</v>
      </c>
      <c r="P815" s="213">
        <v>11</v>
      </c>
      <c r="Q815" s="175" t="s">
        <v>16587</v>
      </c>
      <c r="R815" s="213">
        <f>S815+T815+U815+V815+W815+X815+Y815+Z815+AA815+AB815+AC815+AD815</f>
        <v>44.790879999999994</v>
      </c>
      <c r="S815" s="213">
        <v>0</v>
      </c>
      <c r="T815" s="213">
        <v>22.395439999999997</v>
      </c>
      <c r="U815" s="213">
        <v>0</v>
      </c>
      <c r="V815" s="213">
        <v>0</v>
      </c>
      <c r="W815" s="213">
        <v>11.197719999999999</v>
      </c>
      <c r="X815" s="213">
        <v>0</v>
      </c>
      <c r="Y815" s="213">
        <v>0</v>
      </c>
      <c r="Z815" s="213">
        <v>11.197719999999999</v>
      </c>
      <c r="AA815" s="213">
        <v>0</v>
      </c>
      <c r="AB815" s="213">
        <v>0</v>
      </c>
      <c r="AC815" s="213">
        <v>0</v>
      </c>
      <c r="AD815" s="213">
        <v>0</v>
      </c>
    </row>
    <row r="816" spans="1:30" ht="12" customHeight="1" x14ac:dyDescent="0.25">
      <c r="A816" s="187" t="s">
        <v>36</v>
      </c>
      <c r="B816" s="171" t="s">
        <v>16585</v>
      </c>
      <c r="C816" s="171" t="s">
        <v>16585</v>
      </c>
      <c r="D816" s="172" t="s">
        <v>38</v>
      </c>
      <c r="E816" s="171" t="s">
        <v>39</v>
      </c>
      <c r="F816" s="172" t="s">
        <v>38</v>
      </c>
      <c r="G816" s="171" t="s">
        <v>40</v>
      </c>
      <c r="H816" s="173">
        <v>21101</v>
      </c>
      <c r="I816" s="244" t="s">
        <v>46</v>
      </c>
      <c r="J816" s="8" t="s">
        <v>410</v>
      </c>
      <c r="K816" s="251" t="s">
        <v>2692</v>
      </c>
      <c r="L816" s="175"/>
      <c r="M816" s="8" t="s">
        <v>16586</v>
      </c>
      <c r="N816" s="175" t="s">
        <v>296</v>
      </c>
      <c r="O816" s="175">
        <f>R816/P816</f>
        <v>2.9182249999999996</v>
      </c>
      <c r="P816" s="213">
        <v>18</v>
      </c>
      <c r="Q816" s="175" t="s">
        <v>16587</v>
      </c>
      <c r="R816" s="213">
        <f>S816+T816+U816+V816+W816+X816+Y816+Z816+AA816+AB816+AC816+AD816</f>
        <v>52.528049999999993</v>
      </c>
      <c r="S816" s="213">
        <v>0</v>
      </c>
      <c r="T816" s="213">
        <v>17.509349999999998</v>
      </c>
      <c r="U816" s="213">
        <v>0</v>
      </c>
      <c r="V816" s="213">
        <v>0</v>
      </c>
      <c r="W816" s="213">
        <v>17.509349999999998</v>
      </c>
      <c r="X816" s="213">
        <v>0</v>
      </c>
      <c r="Y816" s="213">
        <v>0</v>
      </c>
      <c r="Z816" s="213">
        <v>17.509349999999998</v>
      </c>
      <c r="AA816" s="213">
        <v>0</v>
      </c>
      <c r="AB816" s="213">
        <v>0</v>
      </c>
      <c r="AC816" s="213">
        <v>0</v>
      </c>
      <c r="AD816" s="213">
        <v>0</v>
      </c>
    </row>
    <row r="817" spans="1:30" ht="12" customHeight="1" x14ac:dyDescent="0.25">
      <c r="A817" s="187" t="s">
        <v>36</v>
      </c>
      <c r="B817" s="171" t="s">
        <v>16585</v>
      </c>
      <c r="C817" s="171" t="s">
        <v>16585</v>
      </c>
      <c r="D817" s="172" t="s">
        <v>38</v>
      </c>
      <c r="E817" s="171" t="s">
        <v>39</v>
      </c>
      <c r="F817" s="172" t="s">
        <v>38</v>
      </c>
      <c r="G817" s="171" t="s">
        <v>40</v>
      </c>
      <c r="H817" s="173">
        <v>21101</v>
      </c>
      <c r="I817" s="244" t="s">
        <v>46</v>
      </c>
      <c r="J817" s="8" t="s">
        <v>411</v>
      </c>
      <c r="K817" s="251" t="s">
        <v>2445</v>
      </c>
      <c r="L817" s="175"/>
      <c r="M817" s="8" t="s">
        <v>16586</v>
      </c>
      <c r="N817" s="175" t="s">
        <v>296</v>
      </c>
      <c r="O817" s="175">
        <f>R817/P817</f>
        <v>2.9736926086956514</v>
      </c>
      <c r="P817" s="213">
        <v>46</v>
      </c>
      <c r="Q817" s="175" t="s">
        <v>16587</v>
      </c>
      <c r="R817" s="213">
        <f>S817+T817+U817+V817+W817+X817+Y817+Z817+AA817+AB817+AC817+AD817</f>
        <v>136.78985999999998</v>
      </c>
      <c r="S817" s="213">
        <v>0</v>
      </c>
      <c r="T817" s="213">
        <v>45.596619999999994</v>
      </c>
      <c r="U817" s="213">
        <v>0</v>
      </c>
      <c r="V817" s="213">
        <v>0</v>
      </c>
      <c r="W817" s="213">
        <v>45.596619999999994</v>
      </c>
      <c r="X817" s="213">
        <v>0</v>
      </c>
      <c r="Y817" s="213">
        <v>0</v>
      </c>
      <c r="Z817" s="213">
        <v>45.596619999999994</v>
      </c>
      <c r="AA817" s="213">
        <v>0</v>
      </c>
      <c r="AB817" s="213">
        <v>0</v>
      </c>
      <c r="AC817" s="213">
        <v>0</v>
      </c>
      <c r="AD817" s="213">
        <v>0</v>
      </c>
    </row>
    <row r="818" spans="1:30" ht="12" customHeight="1" x14ac:dyDescent="0.25">
      <c r="A818" s="187" t="s">
        <v>36</v>
      </c>
      <c r="B818" s="171" t="s">
        <v>16585</v>
      </c>
      <c r="C818" s="171" t="s">
        <v>16585</v>
      </c>
      <c r="D818" s="172" t="s">
        <v>38</v>
      </c>
      <c r="E818" s="171" t="s">
        <v>39</v>
      </c>
      <c r="F818" s="172" t="s">
        <v>38</v>
      </c>
      <c r="G818" s="171" t="s">
        <v>40</v>
      </c>
      <c r="H818" s="173">
        <v>21101</v>
      </c>
      <c r="I818" s="244" t="s">
        <v>46</v>
      </c>
      <c r="J818" s="176" t="s">
        <v>412</v>
      </c>
      <c r="K818" s="246" t="s">
        <v>16256</v>
      </c>
      <c r="L818" s="175"/>
      <c r="M818" s="8" t="s">
        <v>16586</v>
      </c>
      <c r="N818" s="175" t="s">
        <v>296</v>
      </c>
      <c r="O818" s="175">
        <f t="shared" ref="O818" si="19">R818/P818</f>
        <v>2.9918262500000004</v>
      </c>
      <c r="P818" s="213">
        <v>48</v>
      </c>
      <c r="Q818" s="175" t="s">
        <v>16587</v>
      </c>
      <c r="R818" s="213">
        <f t="shared" ref="R818" si="20">S818+T818+U818+V818+W818+X818+Y818+Z818+AA818+AB818+AC818+AD818</f>
        <v>143.60766000000001</v>
      </c>
      <c r="S818" s="213">
        <v>0</v>
      </c>
      <c r="T818" s="213">
        <v>47.869219999999999</v>
      </c>
      <c r="U818" s="213">
        <v>0</v>
      </c>
      <c r="V818" s="213">
        <v>0</v>
      </c>
      <c r="W818" s="213">
        <v>47.869219999999999</v>
      </c>
      <c r="X818" s="213">
        <v>0</v>
      </c>
      <c r="Y818" s="213">
        <v>0</v>
      </c>
      <c r="Z818" s="213">
        <v>47.869219999999999</v>
      </c>
      <c r="AA818" s="213">
        <v>0</v>
      </c>
      <c r="AB818" s="213">
        <v>0</v>
      </c>
      <c r="AC818" s="213">
        <v>0</v>
      </c>
      <c r="AD818" s="213">
        <v>0</v>
      </c>
    </row>
    <row r="819" spans="1:30" ht="12" customHeight="1" x14ac:dyDescent="0.25">
      <c r="A819" s="187" t="s">
        <v>36</v>
      </c>
      <c r="B819" s="171" t="s">
        <v>16585</v>
      </c>
      <c r="C819" s="171" t="s">
        <v>16585</v>
      </c>
      <c r="D819" s="172" t="s">
        <v>38</v>
      </c>
      <c r="E819" s="171" t="s">
        <v>39</v>
      </c>
      <c r="F819" s="172" t="s">
        <v>38</v>
      </c>
      <c r="G819" s="171" t="s">
        <v>40</v>
      </c>
      <c r="H819" s="173">
        <v>21101</v>
      </c>
      <c r="I819" s="244" t="s">
        <v>46</v>
      </c>
      <c r="J819" s="8" t="s">
        <v>2516</v>
      </c>
      <c r="K819" s="247" t="s">
        <v>48</v>
      </c>
      <c r="L819" s="175"/>
      <c r="M819" s="8" t="s">
        <v>16586</v>
      </c>
      <c r="N819" s="175" t="s">
        <v>296</v>
      </c>
      <c r="O819" s="175">
        <f>R819/P819</f>
        <v>8.9561099999999989</v>
      </c>
      <c r="P819" s="213">
        <v>75</v>
      </c>
      <c r="Q819" s="175" t="s">
        <v>16587</v>
      </c>
      <c r="R819" s="213">
        <f>S819+T819+U819+V819+W819+X819+Y819+Z819+AA819+AB819+AC819+AD819</f>
        <v>671.70824999999991</v>
      </c>
      <c r="S819" s="213">
        <v>0</v>
      </c>
      <c r="T819" s="213">
        <v>223.90274999999997</v>
      </c>
      <c r="U819" s="213">
        <v>0</v>
      </c>
      <c r="V819" s="213">
        <v>0</v>
      </c>
      <c r="W819" s="213">
        <v>223.90274999999997</v>
      </c>
      <c r="X819" s="213">
        <v>0</v>
      </c>
      <c r="Y819" s="213">
        <v>0</v>
      </c>
      <c r="Z819" s="213">
        <v>223.90274999999997</v>
      </c>
      <c r="AA819" s="213">
        <v>0</v>
      </c>
      <c r="AB819" s="213">
        <v>0</v>
      </c>
      <c r="AC819" s="213">
        <v>0</v>
      </c>
      <c r="AD819" s="213">
        <v>0</v>
      </c>
    </row>
    <row r="820" spans="1:30" ht="12" customHeight="1" x14ac:dyDescent="0.25">
      <c r="A820" s="187" t="s">
        <v>36</v>
      </c>
      <c r="B820" s="171" t="s">
        <v>16585</v>
      </c>
      <c r="C820" s="171" t="s">
        <v>16585</v>
      </c>
      <c r="D820" s="172" t="s">
        <v>38</v>
      </c>
      <c r="E820" s="171" t="s">
        <v>39</v>
      </c>
      <c r="F820" s="172" t="s">
        <v>38</v>
      </c>
      <c r="G820" s="171" t="s">
        <v>40</v>
      </c>
      <c r="H820" s="173">
        <v>21101</v>
      </c>
      <c r="I820" s="244" t="s">
        <v>46</v>
      </c>
      <c r="J820" s="8" t="s">
        <v>556</v>
      </c>
      <c r="K820" s="247" t="s">
        <v>49</v>
      </c>
      <c r="L820" s="175"/>
      <c r="M820" s="8" t="s">
        <v>16586</v>
      </c>
      <c r="N820" s="175" t="s">
        <v>296</v>
      </c>
      <c r="O820" s="175">
        <f t="shared" ref="O820:O886" si="21">R820/P820</f>
        <v>8.9999999999999982</v>
      </c>
      <c r="P820" s="213">
        <v>132.20334</v>
      </c>
      <c r="Q820" s="175" t="s">
        <v>16587</v>
      </c>
      <c r="R820" s="213">
        <f t="shared" ref="R820:R845" si="22">S820+T820+U820+V820+W820+X820+Y820+Z820+AA820+AB820+AC820+AD820</f>
        <v>1189.8300599999998</v>
      </c>
      <c r="S820" s="213">
        <v>0</v>
      </c>
      <c r="T820" s="213">
        <v>396.61001999999996</v>
      </c>
      <c r="U820" s="213">
        <v>0</v>
      </c>
      <c r="V820" s="213">
        <v>0</v>
      </c>
      <c r="W820" s="213">
        <v>396.61001999999996</v>
      </c>
      <c r="X820" s="213">
        <v>0</v>
      </c>
      <c r="Y820" s="213">
        <v>0</v>
      </c>
      <c r="Z820" s="213">
        <v>396.61001999999996</v>
      </c>
      <c r="AA820" s="213">
        <v>0</v>
      </c>
      <c r="AB820" s="213">
        <v>0</v>
      </c>
      <c r="AC820" s="213">
        <v>0</v>
      </c>
      <c r="AD820" s="213">
        <v>0</v>
      </c>
    </row>
    <row r="821" spans="1:30" ht="12" customHeight="1" x14ac:dyDescent="0.25">
      <c r="A821" s="187" t="s">
        <v>36</v>
      </c>
      <c r="B821" s="171" t="s">
        <v>16585</v>
      </c>
      <c r="C821" s="171" t="s">
        <v>16585</v>
      </c>
      <c r="D821" s="172" t="s">
        <v>38</v>
      </c>
      <c r="E821" s="171" t="s">
        <v>39</v>
      </c>
      <c r="F821" s="172" t="s">
        <v>38</v>
      </c>
      <c r="G821" s="171" t="s">
        <v>40</v>
      </c>
      <c r="H821" s="173">
        <v>21101</v>
      </c>
      <c r="I821" s="244" t="s">
        <v>46</v>
      </c>
      <c r="J821" s="8" t="s">
        <v>615</v>
      </c>
      <c r="K821" s="247" t="s">
        <v>50</v>
      </c>
      <c r="L821" s="175"/>
      <c r="M821" s="8" t="s">
        <v>16586</v>
      </c>
      <c r="N821" s="175" t="s">
        <v>296</v>
      </c>
      <c r="O821" s="175">
        <f t="shared" si="21"/>
        <v>9</v>
      </c>
      <c r="P821" s="213">
        <v>103.50659999999999</v>
      </c>
      <c r="Q821" s="175" t="s">
        <v>16587</v>
      </c>
      <c r="R821" s="213">
        <f t="shared" si="22"/>
        <v>931.55939999999987</v>
      </c>
      <c r="S821" s="213">
        <v>0</v>
      </c>
      <c r="T821" s="213">
        <v>310.51979999999998</v>
      </c>
      <c r="U821" s="213">
        <v>0</v>
      </c>
      <c r="V821" s="213">
        <v>0</v>
      </c>
      <c r="W821" s="213">
        <v>310.51979999999998</v>
      </c>
      <c r="X821" s="213">
        <v>0</v>
      </c>
      <c r="Y821" s="213">
        <v>0</v>
      </c>
      <c r="Z821" s="213">
        <v>310.51979999999998</v>
      </c>
      <c r="AA821" s="213">
        <v>0</v>
      </c>
      <c r="AB821" s="213">
        <v>0</v>
      </c>
      <c r="AC821" s="213">
        <v>0</v>
      </c>
      <c r="AD821" s="213">
        <v>0</v>
      </c>
    </row>
    <row r="822" spans="1:30" ht="12" customHeight="1" x14ac:dyDescent="0.25">
      <c r="A822" s="187" t="s">
        <v>36</v>
      </c>
      <c r="B822" s="171" t="s">
        <v>16585</v>
      </c>
      <c r="C822" s="171" t="s">
        <v>16585</v>
      </c>
      <c r="D822" s="172" t="s">
        <v>38</v>
      </c>
      <c r="E822" s="171" t="s">
        <v>39</v>
      </c>
      <c r="F822" s="172" t="s">
        <v>38</v>
      </c>
      <c r="G822" s="171" t="s">
        <v>40</v>
      </c>
      <c r="H822" s="173">
        <v>21101</v>
      </c>
      <c r="I822" s="244" t="s">
        <v>46</v>
      </c>
      <c r="J822" s="8" t="s">
        <v>1132</v>
      </c>
      <c r="K822" s="247" t="s">
        <v>16276</v>
      </c>
      <c r="L822" s="175"/>
      <c r="M822" s="8" t="s">
        <v>16586</v>
      </c>
      <c r="N822" s="175" t="s">
        <v>296</v>
      </c>
      <c r="O822" s="175">
        <f t="shared" si="21"/>
        <v>3</v>
      </c>
      <c r="P822" s="213">
        <v>28.056279999999997</v>
      </c>
      <c r="Q822" s="175" t="s">
        <v>16587</v>
      </c>
      <c r="R822" s="213">
        <f t="shared" si="22"/>
        <v>84.168839999999989</v>
      </c>
      <c r="S822" s="213">
        <v>0</v>
      </c>
      <c r="T822" s="213">
        <v>28.056279999999997</v>
      </c>
      <c r="U822" s="213">
        <v>0</v>
      </c>
      <c r="V822" s="213">
        <v>0</v>
      </c>
      <c r="W822" s="213">
        <v>28.056279999999997</v>
      </c>
      <c r="X822" s="213">
        <v>0</v>
      </c>
      <c r="Y822" s="213">
        <v>0</v>
      </c>
      <c r="Z822" s="213">
        <v>28.056279999999997</v>
      </c>
      <c r="AA822" s="213">
        <v>0</v>
      </c>
      <c r="AB822" s="213">
        <v>0</v>
      </c>
      <c r="AC822" s="213">
        <v>0</v>
      </c>
      <c r="AD822" s="213">
        <v>0</v>
      </c>
    </row>
    <row r="823" spans="1:30" ht="12" customHeight="1" x14ac:dyDescent="0.25">
      <c r="A823" s="187" t="s">
        <v>36</v>
      </c>
      <c r="B823" s="171" t="s">
        <v>16585</v>
      </c>
      <c r="C823" s="171" t="s">
        <v>16585</v>
      </c>
      <c r="D823" s="172" t="s">
        <v>38</v>
      </c>
      <c r="E823" s="171" t="s">
        <v>39</v>
      </c>
      <c r="F823" s="172" t="s">
        <v>38</v>
      </c>
      <c r="G823" s="171" t="s">
        <v>40</v>
      </c>
      <c r="H823" s="173">
        <v>21101</v>
      </c>
      <c r="I823" s="244" t="s">
        <v>46</v>
      </c>
      <c r="J823" s="8" t="s">
        <v>2276</v>
      </c>
      <c r="K823" s="247" t="s">
        <v>56</v>
      </c>
      <c r="L823" s="175"/>
      <c r="M823" s="8" t="s">
        <v>16586</v>
      </c>
      <c r="N823" s="175" t="s">
        <v>296</v>
      </c>
      <c r="O823" s="175">
        <f t="shared" si="21"/>
        <v>3</v>
      </c>
      <c r="P823" s="213">
        <v>28.304199999999998</v>
      </c>
      <c r="Q823" s="175" t="s">
        <v>16587</v>
      </c>
      <c r="R823" s="213">
        <f>S823+T823+U823+V823+W823+X823+Y823+Z823+AA823+AB823+AC823+AD823</f>
        <v>84.912599999999998</v>
      </c>
      <c r="S823" s="213">
        <v>0</v>
      </c>
      <c r="T823" s="213">
        <v>28.304199999999998</v>
      </c>
      <c r="U823" s="213">
        <v>0</v>
      </c>
      <c r="V823" s="213">
        <v>0</v>
      </c>
      <c r="W823" s="213">
        <v>28.304199999999998</v>
      </c>
      <c r="X823" s="213">
        <v>0</v>
      </c>
      <c r="Y823" s="213">
        <v>0</v>
      </c>
      <c r="Z823" s="213">
        <v>28.304199999999998</v>
      </c>
      <c r="AA823" s="213">
        <v>0</v>
      </c>
      <c r="AB823" s="213">
        <v>0</v>
      </c>
      <c r="AC823" s="213">
        <v>0</v>
      </c>
      <c r="AD823" s="213">
        <v>0</v>
      </c>
    </row>
    <row r="824" spans="1:30" ht="12" customHeight="1" x14ac:dyDescent="0.25">
      <c r="A824" s="187" t="s">
        <v>36</v>
      </c>
      <c r="B824" s="171" t="s">
        <v>16585</v>
      </c>
      <c r="C824" s="171" t="s">
        <v>16585</v>
      </c>
      <c r="D824" s="172" t="s">
        <v>38</v>
      </c>
      <c r="E824" s="171" t="s">
        <v>39</v>
      </c>
      <c r="F824" s="172" t="s">
        <v>38</v>
      </c>
      <c r="G824" s="171" t="s">
        <v>40</v>
      </c>
      <c r="H824" s="173">
        <v>21101</v>
      </c>
      <c r="I824" s="244" t="s">
        <v>46</v>
      </c>
      <c r="J824" s="8" t="s">
        <v>841</v>
      </c>
      <c r="K824" s="247" t="s">
        <v>16273</v>
      </c>
      <c r="L824" s="175"/>
      <c r="M824" s="8" t="s">
        <v>16586</v>
      </c>
      <c r="N824" s="175" t="s">
        <v>296</v>
      </c>
      <c r="O824" s="175">
        <f t="shared" si="21"/>
        <v>4</v>
      </c>
      <c r="P824" s="213">
        <v>7.4892499999999993</v>
      </c>
      <c r="Q824" s="175" t="s">
        <v>16587</v>
      </c>
      <c r="R824" s="213">
        <f t="shared" si="22"/>
        <v>29.956999999999997</v>
      </c>
      <c r="S824" s="213">
        <v>0</v>
      </c>
      <c r="T824" s="213">
        <v>14.978499999999999</v>
      </c>
      <c r="U824" s="213">
        <v>0</v>
      </c>
      <c r="V824" s="213">
        <v>0</v>
      </c>
      <c r="W824" s="213">
        <v>7.4892499999999993</v>
      </c>
      <c r="X824" s="213">
        <v>0</v>
      </c>
      <c r="Y824" s="213">
        <v>0</v>
      </c>
      <c r="Z824" s="213">
        <v>7.4892499999999993</v>
      </c>
      <c r="AA824" s="213">
        <v>0</v>
      </c>
      <c r="AB824" s="213">
        <v>0</v>
      </c>
      <c r="AC824" s="213">
        <v>0</v>
      </c>
      <c r="AD824" s="213">
        <v>0</v>
      </c>
    </row>
    <row r="825" spans="1:30" ht="12" customHeight="1" x14ac:dyDescent="0.25">
      <c r="A825" s="187" t="s">
        <v>36</v>
      </c>
      <c r="B825" s="171" t="s">
        <v>16585</v>
      </c>
      <c r="C825" s="171" t="s">
        <v>16585</v>
      </c>
      <c r="D825" s="172" t="s">
        <v>38</v>
      </c>
      <c r="E825" s="171" t="s">
        <v>39</v>
      </c>
      <c r="F825" s="172" t="s">
        <v>38</v>
      </c>
      <c r="G825" s="171" t="s">
        <v>40</v>
      </c>
      <c r="H825" s="173">
        <v>21101</v>
      </c>
      <c r="I825" s="244" t="s">
        <v>46</v>
      </c>
      <c r="J825" s="8" t="s">
        <v>842</v>
      </c>
      <c r="K825" s="247" t="s">
        <v>16270</v>
      </c>
      <c r="L825" s="175"/>
      <c r="M825" s="8" t="s">
        <v>16586</v>
      </c>
      <c r="N825" s="175" t="s">
        <v>296</v>
      </c>
      <c r="O825" s="175">
        <f t="shared" si="21"/>
        <v>2.9999999999999996</v>
      </c>
      <c r="P825" s="213">
        <v>14.462</v>
      </c>
      <c r="Q825" s="175" t="s">
        <v>16587</v>
      </c>
      <c r="R825" s="213">
        <f>S825+T825+U825+V825+W825+X825+Y825+Z825+AA825+AB825+AC825+AD825</f>
        <v>43.385999999999996</v>
      </c>
      <c r="S825" s="213">
        <v>0</v>
      </c>
      <c r="T825" s="213">
        <v>14.462</v>
      </c>
      <c r="U825" s="213">
        <v>0</v>
      </c>
      <c r="V825" s="213">
        <v>0</v>
      </c>
      <c r="W825" s="213">
        <v>14.462</v>
      </c>
      <c r="X825" s="213">
        <v>0</v>
      </c>
      <c r="Y825" s="213">
        <v>0</v>
      </c>
      <c r="Z825" s="213">
        <v>14.462</v>
      </c>
      <c r="AA825" s="213">
        <v>0</v>
      </c>
      <c r="AB825" s="213">
        <v>0</v>
      </c>
      <c r="AC825" s="213">
        <v>0</v>
      </c>
      <c r="AD825" s="213">
        <v>0</v>
      </c>
    </row>
    <row r="826" spans="1:30" ht="12" customHeight="1" x14ac:dyDescent="0.25">
      <c r="A826" s="187" t="s">
        <v>36</v>
      </c>
      <c r="B826" s="171" t="s">
        <v>16585</v>
      </c>
      <c r="C826" s="171" t="s">
        <v>16585</v>
      </c>
      <c r="D826" s="172" t="s">
        <v>38</v>
      </c>
      <c r="E826" s="171" t="s">
        <v>39</v>
      </c>
      <c r="F826" s="172" t="s">
        <v>38</v>
      </c>
      <c r="G826" s="171" t="s">
        <v>40</v>
      </c>
      <c r="H826" s="173">
        <v>21101</v>
      </c>
      <c r="I826" s="244" t="s">
        <v>46</v>
      </c>
      <c r="J826" s="174" t="s">
        <v>872</v>
      </c>
      <c r="K826" s="252" t="s">
        <v>57</v>
      </c>
      <c r="L826" s="175"/>
      <c r="M826" s="8" t="s">
        <v>16586</v>
      </c>
      <c r="N826" s="175" t="s">
        <v>539</v>
      </c>
      <c r="O826" s="175">
        <f t="shared" si="21"/>
        <v>3</v>
      </c>
      <c r="P826" s="213">
        <v>17.850239999999999</v>
      </c>
      <c r="Q826" s="175" t="s">
        <v>16587</v>
      </c>
      <c r="R826" s="213">
        <f t="shared" ref="R826" si="23">S826+T826+U826+V826+W826+X826+Y826+Z826+AA826+AB826+AC826+AD826</f>
        <v>53.550719999999998</v>
      </c>
      <c r="S826" s="213">
        <v>0</v>
      </c>
      <c r="T826" s="213">
        <v>17.850239999999999</v>
      </c>
      <c r="U826" s="213">
        <v>0</v>
      </c>
      <c r="V826" s="213">
        <v>0</v>
      </c>
      <c r="W826" s="213">
        <v>17.850239999999999</v>
      </c>
      <c r="X826" s="213">
        <v>0</v>
      </c>
      <c r="Y826" s="213">
        <v>0</v>
      </c>
      <c r="Z826" s="213">
        <v>17.850239999999999</v>
      </c>
      <c r="AA826" s="213">
        <v>0</v>
      </c>
      <c r="AB826" s="213">
        <v>0</v>
      </c>
      <c r="AC826" s="213">
        <v>0</v>
      </c>
      <c r="AD826" s="213">
        <v>0</v>
      </c>
    </row>
    <row r="827" spans="1:30" ht="12" customHeight="1" x14ac:dyDescent="0.25">
      <c r="A827" s="187" t="s">
        <v>36</v>
      </c>
      <c r="B827" s="171" t="s">
        <v>16585</v>
      </c>
      <c r="C827" s="171" t="s">
        <v>16585</v>
      </c>
      <c r="D827" s="172" t="s">
        <v>38</v>
      </c>
      <c r="E827" s="171" t="s">
        <v>39</v>
      </c>
      <c r="F827" s="172" t="s">
        <v>38</v>
      </c>
      <c r="G827" s="171" t="s">
        <v>40</v>
      </c>
      <c r="H827" s="173">
        <v>21101</v>
      </c>
      <c r="I827" s="244" t="s">
        <v>46</v>
      </c>
      <c r="J827" s="174" t="s">
        <v>880</v>
      </c>
      <c r="K827" s="252" t="s">
        <v>16268</v>
      </c>
      <c r="L827" s="175"/>
      <c r="M827" s="8" t="s">
        <v>16586</v>
      </c>
      <c r="N827" s="175" t="s">
        <v>539</v>
      </c>
      <c r="O827" s="175">
        <f t="shared" si="21"/>
        <v>3</v>
      </c>
      <c r="P827" s="213">
        <v>36.557870000000001</v>
      </c>
      <c r="Q827" s="175" t="s">
        <v>16587</v>
      </c>
      <c r="R827" s="213">
        <f t="shared" si="22"/>
        <v>109.67361</v>
      </c>
      <c r="S827" s="213">
        <v>0</v>
      </c>
      <c r="T827" s="213">
        <v>36.557870000000001</v>
      </c>
      <c r="U827" s="213">
        <v>0</v>
      </c>
      <c r="V827" s="213">
        <v>0</v>
      </c>
      <c r="W827" s="213">
        <v>36.557870000000001</v>
      </c>
      <c r="X827" s="213">
        <v>0</v>
      </c>
      <c r="Y827" s="213">
        <v>0</v>
      </c>
      <c r="Z827" s="213">
        <v>36.557870000000001</v>
      </c>
      <c r="AA827" s="213">
        <v>0</v>
      </c>
      <c r="AB827" s="213">
        <v>0</v>
      </c>
      <c r="AC827" s="213">
        <v>0</v>
      </c>
      <c r="AD827" s="213">
        <v>0</v>
      </c>
    </row>
    <row r="828" spans="1:30" ht="12" customHeight="1" x14ac:dyDescent="0.25">
      <c r="A828" s="187" t="s">
        <v>36</v>
      </c>
      <c r="B828" s="171" t="s">
        <v>16585</v>
      </c>
      <c r="C828" s="171" t="s">
        <v>16585</v>
      </c>
      <c r="D828" s="172" t="s">
        <v>38</v>
      </c>
      <c r="E828" s="171" t="s">
        <v>39</v>
      </c>
      <c r="F828" s="172" t="s">
        <v>38</v>
      </c>
      <c r="G828" s="171" t="s">
        <v>40</v>
      </c>
      <c r="H828" s="173">
        <v>21101</v>
      </c>
      <c r="I828" s="244" t="s">
        <v>46</v>
      </c>
      <c r="J828" s="8" t="s">
        <v>2666</v>
      </c>
      <c r="K828" s="247" t="s">
        <v>63</v>
      </c>
      <c r="L828" s="175"/>
      <c r="M828" s="8" t="s">
        <v>16586</v>
      </c>
      <c r="N828" s="175" t="s">
        <v>877</v>
      </c>
      <c r="O828" s="175">
        <f t="shared" si="21"/>
        <v>3</v>
      </c>
      <c r="P828" s="213">
        <v>282.19493999999997</v>
      </c>
      <c r="Q828" s="175" t="s">
        <v>16587</v>
      </c>
      <c r="R828" s="213">
        <f t="shared" si="22"/>
        <v>846.58481999999992</v>
      </c>
      <c r="S828" s="213">
        <v>0</v>
      </c>
      <c r="T828" s="213">
        <v>282.19493999999997</v>
      </c>
      <c r="U828" s="213">
        <v>0</v>
      </c>
      <c r="V828" s="213">
        <v>0</v>
      </c>
      <c r="W828" s="213">
        <v>282.19493999999997</v>
      </c>
      <c r="X828" s="213">
        <v>0</v>
      </c>
      <c r="Y828" s="213">
        <v>0</v>
      </c>
      <c r="Z828" s="213">
        <v>282.19493999999997</v>
      </c>
      <c r="AA828" s="213">
        <v>0</v>
      </c>
      <c r="AB828" s="213">
        <v>0</v>
      </c>
      <c r="AC828" s="213">
        <v>0</v>
      </c>
      <c r="AD828" s="213">
        <v>0</v>
      </c>
    </row>
    <row r="829" spans="1:30" ht="12" customHeight="1" x14ac:dyDescent="0.25">
      <c r="A829" s="187" t="s">
        <v>36</v>
      </c>
      <c r="B829" s="171" t="s">
        <v>16585</v>
      </c>
      <c r="C829" s="171" t="s">
        <v>16585</v>
      </c>
      <c r="D829" s="172" t="s">
        <v>38</v>
      </c>
      <c r="E829" s="171" t="s">
        <v>39</v>
      </c>
      <c r="F829" s="172" t="s">
        <v>38</v>
      </c>
      <c r="G829" s="171" t="s">
        <v>40</v>
      </c>
      <c r="H829" s="173">
        <v>21101</v>
      </c>
      <c r="I829" s="244" t="s">
        <v>46</v>
      </c>
      <c r="J829" s="8" t="s">
        <v>2131</v>
      </c>
      <c r="K829" s="247" t="s">
        <v>64</v>
      </c>
      <c r="L829" s="175"/>
      <c r="M829" s="8" t="s">
        <v>16586</v>
      </c>
      <c r="N829" s="175" t="s">
        <v>877</v>
      </c>
      <c r="O829" s="175">
        <f t="shared" si="21"/>
        <v>3</v>
      </c>
      <c r="P829" s="213">
        <v>448.90047999999996</v>
      </c>
      <c r="Q829" s="175" t="s">
        <v>16587</v>
      </c>
      <c r="R829" s="213">
        <f t="shared" si="22"/>
        <v>1346.7014399999998</v>
      </c>
      <c r="S829" s="213">
        <v>0</v>
      </c>
      <c r="T829" s="213">
        <v>448.90047999999996</v>
      </c>
      <c r="U829" s="213">
        <v>0</v>
      </c>
      <c r="V829" s="213">
        <v>0</v>
      </c>
      <c r="W829" s="213">
        <v>448.90047999999996</v>
      </c>
      <c r="X829" s="213">
        <v>0</v>
      </c>
      <c r="Y829" s="213">
        <v>0</v>
      </c>
      <c r="Z829" s="213">
        <v>448.90047999999996</v>
      </c>
      <c r="AA829" s="213">
        <v>0</v>
      </c>
      <c r="AB829" s="213">
        <v>0</v>
      </c>
      <c r="AC829" s="213">
        <v>0</v>
      </c>
      <c r="AD829" s="213">
        <v>0</v>
      </c>
    </row>
    <row r="830" spans="1:30" ht="12" customHeight="1" x14ac:dyDescent="0.25">
      <c r="A830" s="187" t="s">
        <v>36</v>
      </c>
      <c r="B830" s="171" t="s">
        <v>16585</v>
      </c>
      <c r="C830" s="171" t="s">
        <v>16585</v>
      </c>
      <c r="D830" s="172" t="s">
        <v>38</v>
      </c>
      <c r="E830" s="171" t="s">
        <v>39</v>
      </c>
      <c r="F830" s="172" t="s">
        <v>38</v>
      </c>
      <c r="G830" s="171" t="s">
        <v>40</v>
      </c>
      <c r="H830" s="173">
        <v>21101</v>
      </c>
      <c r="I830" s="244" t="s">
        <v>46</v>
      </c>
      <c r="J830" s="177" t="s">
        <v>2292</v>
      </c>
      <c r="K830" s="247" t="s">
        <v>2293</v>
      </c>
      <c r="L830" s="175"/>
      <c r="M830" s="8" t="s">
        <v>16586</v>
      </c>
      <c r="N830" s="175" t="s">
        <v>539</v>
      </c>
      <c r="O830" s="175">
        <f t="shared" si="21"/>
        <v>3</v>
      </c>
      <c r="P830" s="213">
        <v>78.105129999999988</v>
      </c>
      <c r="Q830" s="175" t="s">
        <v>16587</v>
      </c>
      <c r="R830" s="213">
        <f t="shared" si="22"/>
        <v>234.31538999999998</v>
      </c>
      <c r="S830" s="213">
        <v>0</v>
      </c>
      <c r="T830" s="213">
        <v>78.105129999999988</v>
      </c>
      <c r="U830" s="213">
        <v>0</v>
      </c>
      <c r="V830" s="213">
        <v>0</v>
      </c>
      <c r="W830" s="213">
        <v>78.105129999999988</v>
      </c>
      <c r="X830" s="213">
        <v>0</v>
      </c>
      <c r="Y830" s="213">
        <v>0</v>
      </c>
      <c r="Z830" s="213">
        <v>78.105129999999988</v>
      </c>
      <c r="AA830" s="213">
        <v>0</v>
      </c>
      <c r="AB830" s="213">
        <v>0</v>
      </c>
      <c r="AC830" s="213">
        <v>0</v>
      </c>
      <c r="AD830" s="213">
        <v>0</v>
      </c>
    </row>
    <row r="831" spans="1:30" ht="12" customHeight="1" x14ac:dyDescent="0.25">
      <c r="A831" s="187" t="s">
        <v>36</v>
      </c>
      <c r="B831" s="171" t="s">
        <v>16585</v>
      </c>
      <c r="C831" s="171" t="s">
        <v>16585</v>
      </c>
      <c r="D831" s="172" t="s">
        <v>38</v>
      </c>
      <c r="E831" s="171" t="s">
        <v>39</v>
      </c>
      <c r="F831" s="172" t="s">
        <v>38</v>
      </c>
      <c r="G831" s="171" t="s">
        <v>40</v>
      </c>
      <c r="H831" s="173">
        <v>21101</v>
      </c>
      <c r="I831" s="244" t="s">
        <v>46</v>
      </c>
      <c r="J831" s="8" t="s">
        <v>996</v>
      </c>
      <c r="K831" s="247" t="s">
        <v>66</v>
      </c>
      <c r="L831" s="175"/>
      <c r="M831" s="8" t="s">
        <v>16586</v>
      </c>
      <c r="N831" s="175" t="s">
        <v>296</v>
      </c>
      <c r="O831" s="175">
        <f t="shared" si="21"/>
        <v>3</v>
      </c>
      <c r="P831" s="213">
        <v>182.96495999999999</v>
      </c>
      <c r="Q831" s="175" t="s">
        <v>16587</v>
      </c>
      <c r="R831" s="213">
        <f t="shared" si="22"/>
        <v>548.89487999999994</v>
      </c>
      <c r="S831" s="213">
        <v>0</v>
      </c>
      <c r="T831" s="213">
        <v>182.96495999999999</v>
      </c>
      <c r="U831" s="213">
        <v>0</v>
      </c>
      <c r="V831" s="213">
        <v>0</v>
      </c>
      <c r="W831" s="213">
        <v>182.96495999999999</v>
      </c>
      <c r="X831" s="213">
        <v>0</v>
      </c>
      <c r="Y831" s="213">
        <v>0</v>
      </c>
      <c r="Z831" s="213">
        <v>182.96495999999999</v>
      </c>
      <c r="AA831" s="213">
        <v>0</v>
      </c>
      <c r="AB831" s="213">
        <v>0</v>
      </c>
      <c r="AC831" s="213">
        <v>0</v>
      </c>
      <c r="AD831" s="213">
        <v>0</v>
      </c>
    </row>
    <row r="832" spans="1:30" ht="12" customHeight="1" x14ac:dyDescent="0.25">
      <c r="A832" s="187" t="s">
        <v>36</v>
      </c>
      <c r="B832" s="171" t="s">
        <v>16585</v>
      </c>
      <c r="C832" s="171" t="s">
        <v>16585</v>
      </c>
      <c r="D832" s="172" t="s">
        <v>38</v>
      </c>
      <c r="E832" s="171" t="s">
        <v>39</v>
      </c>
      <c r="F832" s="172" t="s">
        <v>38</v>
      </c>
      <c r="G832" s="171" t="s">
        <v>40</v>
      </c>
      <c r="H832" s="173">
        <v>21101</v>
      </c>
      <c r="I832" s="244" t="s">
        <v>46</v>
      </c>
      <c r="J832" s="8" t="s">
        <v>417</v>
      </c>
      <c r="K832" s="247" t="s">
        <v>67</v>
      </c>
      <c r="L832" s="175"/>
      <c r="M832" s="8" t="s">
        <v>16586</v>
      </c>
      <c r="N832" s="175" t="s">
        <v>296</v>
      </c>
      <c r="O832" s="175">
        <f t="shared" si="21"/>
        <v>3</v>
      </c>
      <c r="P832" s="213">
        <v>16.476349999999996</v>
      </c>
      <c r="Q832" s="175" t="s">
        <v>16587</v>
      </c>
      <c r="R832" s="213">
        <f t="shared" si="22"/>
        <v>49.429049999999989</v>
      </c>
      <c r="S832" s="213">
        <v>0</v>
      </c>
      <c r="T832" s="213">
        <v>16.476349999999996</v>
      </c>
      <c r="U832" s="213">
        <v>0</v>
      </c>
      <c r="V832" s="213">
        <v>0</v>
      </c>
      <c r="W832" s="213">
        <v>16.476349999999996</v>
      </c>
      <c r="X832" s="213">
        <v>0</v>
      </c>
      <c r="Y832" s="213">
        <v>0</v>
      </c>
      <c r="Z832" s="213">
        <v>16.476349999999996</v>
      </c>
      <c r="AA832" s="213">
        <v>0</v>
      </c>
      <c r="AB832" s="213">
        <v>0</v>
      </c>
      <c r="AC832" s="213">
        <v>0</v>
      </c>
      <c r="AD832" s="213">
        <v>0</v>
      </c>
    </row>
    <row r="833" spans="1:30" ht="12" customHeight="1" x14ac:dyDescent="0.25">
      <c r="A833" s="187" t="s">
        <v>36</v>
      </c>
      <c r="B833" s="171" t="s">
        <v>16585</v>
      </c>
      <c r="C833" s="171" t="s">
        <v>16585</v>
      </c>
      <c r="D833" s="172" t="s">
        <v>38</v>
      </c>
      <c r="E833" s="171" t="s">
        <v>39</v>
      </c>
      <c r="F833" s="172" t="s">
        <v>38</v>
      </c>
      <c r="G833" s="171" t="s">
        <v>40</v>
      </c>
      <c r="H833" s="173">
        <v>21101</v>
      </c>
      <c r="I833" s="244" t="s">
        <v>46</v>
      </c>
      <c r="J833" s="8" t="s">
        <v>1578</v>
      </c>
      <c r="K833" s="247" t="s">
        <v>74</v>
      </c>
      <c r="L833" s="175"/>
      <c r="M833" s="8" t="s">
        <v>16586</v>
      </c>
      <c r="N833" s="175" t="s">
        <v>877</v>
      </c>
      <c r="O833" s="175">
        <f t="shared" si="21"/>
        <v>30</v>
      </c>
      <c r="P833" s="213">
        <v>92.784059999999982</v>
      </c>
      <c r="Q833" s="175" t="s">
        <v>16587</v>
      </c>
      <c r="R833" s="213">
        <f t="shared" si="22"/>
        <v>2783.5217999999995</v>
      </c>
      <c r="S833" s="213">
        <v>0</v>
      </c>
      <c r="T833" s="213">
        <v>927.84059999999977</v>
      </c>
      <c r="U833" s="213">
        <v>0</v>
      </c>
      <c r="V833" s="213">
        <v>0</v>
      </c>
      <c r="W833" s="213">
        <v>927.84059999999977</v>
      </c>
      <c r="X833" s="213">
        <v>0</v>
      </c>
      <c r="Y833" s="213">
        <v>0</v>
      </c>
      <c r="Z833" s="213">
        <v>927.84059999999977</v>
      </c>
      <c r="AA833" s="213">
        <v>0</v>
      </c>
      <c r="AB833" s="213">
        <v>0</v>
      </c>
      <c r="AC833" s="213">
        <v>0</v>
      </c>
      <c r="AD833" s="213">
        <v>0</v>
      </c>
    </row>
    <row r="834" spans="1:30" ht="12" customHeight="1" x14ac:dyDescent="0.25">
      <c r="A834" s="187" t="s">
        <v>36</v>
      </c>
      <c r="B834" s="171" t="s">
        <v>16585</v>
      </c>
      <c r="C834" s="171" t="s">
        <v>16585</v>
      </c>
      <c r="D834" s="172" t="s">
        <v>38</v>
      </c>
      <c r="E834" s="171" t="s">
        <v>39</v>
      </c>
      <c r="F834" s="172" t="s">
        <v>38</v>
      </c>
      <c r="G834" s="171" t="s">
        <v>40</v>
      </c>
      <c r="H834" s="173">
        <v>21101</v>
      </c>
      <c r="I834" s="244" t="s">
        <v>46</v>
      </c>
      <c r="J834" s="8" t="s">
        <v>1634</v>
      </c>
      <c r="K834" s="247" t="s">
        <v>16260</v>
      </c>
      <c r="L834" s="175"/>
      <c r="M834" s="8" t="s">
        <v>16586</v>
      </c>
      <c r="N834" s="175" t="s">
        <v>296</v>
      </c>
      <c r="O834" s="175">
        <f t="shared" si="21"/>
        <v>3</v>
      </c>
      <c r="P834" s="213">
        <v>19.18281</v>
      </c>
      <c r="Q834" s="175" t="s">
        <v>16587</v>
      </c>
      <c r="R834" s="213">
        <f t="shared" si="22"/>
        <v>57.548429999999996</v>
      </c>
      <c r="S834" s="213">
        <v>0</v>
      </c>
      <c r="T834" s="213">
        <v>19.18281</v>
      </c>
      <c r="U834" s="213">
        <v>0</v>
      </c>
      <c r="V834" s="213">
        <v>0</v>
      </c>
      <c r="W834" s="213">
        <v>19.18281</v>
      </c>
      <c r="X834" s="213">
        <v>0</v>
      </c>
      <c r="Y834" s="213">
        <v>0</v>
      </c>
      <c r="Z834" s="213">
        <v>19.18281</v>
      </c>
      <c r="AA834" s="213">
        <v>0</v>
      </c>
      <c r="AB834" s="213">
        <v>0</v>
      </c>
      <c r="AC834" s="213">
        <v>0</v>
      </c>
      <c r="AD834" s="213">
        <v>0</v>
      </c>
    </row>
    <row r="835" spans="1:30" ht="12" customHeight="1" x14ac:dyDescent="0.25">
      <c r="A835" s="187" t="s">
        <v>36</v>
      </c>
      <c r="B835" s="171" t="s">
        <v>16585</v>
      </c>
      <c r="C835" s="171" t="s">
        <v>16585</v>
      </c>
      <c r="D835" s="172" t="s">
        <v>38</v>
      </c>
      <c r="E835" s="171" t="s">
        <v>39</v>
      </c>
      <c r="F835" s="172" t="s">
        <v>38</v>
      </c>
      <c r="G835" s="171" t="s">
        <v>40</v>
      </c>
      <c r="H835" s="173">
        <v>21101</v>
      </c>
      <c r="I835" s="244" t="s">
        <v>46</v>
      </c>
      <c r="J835" s="8" t="s">
        <v>1957</v>
      </c>
      <c r="K835" s="247" t="s">
        <v>79</v>
      </c>
      <c r="L835" s="175"/>
      <c r="M835" s="8" t="s">
        <v>16586</v>
      </c>
      <c r="N835" s="175" t="s">
        <v>877</v>
      </c>
      <c r="O835" s="175">
        <f t="shared" si="21"/>
        <v>3</v>
      </c>
      <c r="P835" s="213">
        <v>18.841919999999998</v>
      </c>
      <c r="Q835" s="175" t="s">
        <v>16587</v>
      </c>
      <c r="R835" s="213">
        <f t="shared" si="22"/>
        <v>56.525759999999991</v>
      </c>
      <c r="S835" s="213">
        <v>0</v>
      </c>
      <c r="T835" s="213">
        <v>18.841919999999998</v>
      </c>
      <c r="U835" s="213">
        <v>0</v>
      </c>
      <c r="V835" s="213">
        <v>0</v>
      </c>
      <c r="W835" s="213">
        <v>18.841919999999998</v>
      </c>
      <c r="X835" s="213">
        <v>0</v>
      </c>
      <c r="Y835" s="213">
        <v>0</v>
      </c>
      <c r="Z835" s="213">
        <v>18.841919999999998</v>
      </c>
      <c r="AA835" s="213">
        <v>0</v>
      </c>
      <c r="AB835" s="213">
        <v>0</v>
      </c>
      <c r="AC835" s="213">
        <v>0</v>
      </c>
      <c r="AD835" s="213">
        <v>0</v>
      </c>
    </row>
    <row r="836" spans="1:30" ht="12" customHeight="1" x14ac:dyDescent="0.25">
      <c r="A836" s="187" t="s">
        <v>36</v>
      </c>
      <c r="B836" s="171" t="s">
        <v>16585</v>
      </c>
      <c r="C836" s="171" t="s">
        <v>16585</v>
      </c>
      <c r="D836" s="172" t="s">
        <v>38</v>
      </c>
      <c r="E836" s="171" t="s">
        <v>39</v>
      </c>
      <c r="F836" s="172" t="s">
        <v>38</v>
      </c>
      <c r="G836" s="171" t="s">
        <v>40</v>
      </c>
      <c r="H836" s="173">
        <v>21101</v>
      </c>
      <c r="I836" s="244" t="s">
        <v>46</v>
      </c>
      <c r="J836" s="8" t="s">
        <v>1519</v>
      </c>
      <c r="K836" s="247" t="s">
        <v>83</v>
      </c>
      <c r="L836" s="175"/>
      <c r="M836" s="8" t="s">
        <v>16586</v>
      </c>
      <c r="N836" s="175" t="s">
        <v>877</v>
      </c>
      <c r="O836" s="175">
        <f t="shared" si="21"/>
        <v>3</v>
      </c>
      <c r="P836" s="213">
        <v>75.481309999999993</v>
      </c>
      <c r="Q836" s="175" t="s">
        <v>16587</v>
      </c>
      <c r="R836" s="213">
        <f t="shared" si="22"/>
        <v>226.44392999999997</v>
      </c>
      <c r="S836" s="213">
        <v>0</v>
      </c>
      <c r="T836" s="213">
        <v>75.481309999999993</v>
      </c>
      <c r="U836" s="213">
        <v>0</v>
      </c>
      <c r="V836" s="213">
        <v>0</v>
      </c>
      <c r="W836" s="213">
        <v>75.481309999999993</v>
      </c>
      <c r="X836" s="213">
        <v>0</v>
      </c>
      <c r="Y836" s="213">
        <v>0</v>
      </c>
      <c r="Z836" s="213">
        <v>75.481309999999993</v>
      </c>
      <c r="AA836" s="213">
        <v>0</v>
      </c>
      <c r="AB836" s="213">
        <v>0</v>
      </c>
      <c r="AC836" s="213">
        <v>0</v>
      </c>
      <c r="AD836" s="213">
        <v>0</v>
      </c>
    </row>
    <row r="837" spans="1:30" ht="12" customHeight="1" x14ac:dyDescent="0.25">
      <c r="A837" s="187" t="s">
        <v>36</v>
      </c>
      <c r="B837" s="171" t="s">
        <v>16585</v>
      </c>
      <c r="C837" s="171" t="s">
        <v>16585</v>
      </c>
      <c r="D837" s="172" t="s">
        <v>38</v>
      </c>
      <c r="E837" s="171" t="s">
        <v>39</v>
      </c>
      <c r="F837" s="172" t="s">
        <v>38</v>
      </c>
      <c r="G837" s="171" t="s">
        <v>40</v>
      </c>
      <c r="H837" s="173">
        <v>21101</v>
      </c>
      <c r="I837" s="244" t="s">
        <v>46</v>
      </c>
      <c r="J837" s="8" t="s">
        <v>2684</v>
      </c>
      <c r="K837" s="247" t="s">
        <v>16588</v>
      </c>
      <c r="L837" s="175"/>
      <c r="M837" s="8" t="s">
        <v>16586</v>
      </c>
      <c r="N837" s="171" t="s">
        <v>539</v>
      </c>
      <c r="O837" s="175">
        <f t="shared" si="21"/>
        <v>3</v>
      </c>
      <c r="P837" s="213">
        <v>616.27746999999999</v>
      </c>
      <c r="Q837" s="175" t="s">
        <v>16587</v>
      </c>
      <c r="R837" s="213">
        <f t="shared" si="22"/>
        <v>1848.83241</v>
      </c>
      <c r="S837" s="213">
        <v>0</v>
      </c>
      <c r="T837" s="213">
        <v>616.27746999999999</v>
      </c>
      <c r="U837" s="213">
        <v>0</v>
      </c>
      <c r="V837" s="213">
        <v>0</v>
      </c>
      <c r="W837" s="213">
        <v>616.27746999999999</v>
      </c>
      <c r="X837" s="213">
        <v>0</v>
      </c>
      <c r="Y837" s="213">
        <v>0</v>
      </c>
      <c r="Z837" s="213">
        <v>616.27746999999999</v>
      </c>
      <c r="AA837" s="213">
        <v>0</v>
      </c>
      <c r="AB837" s="213">
        <v>0</v>
      </c>
      <c r="AC837" s="213">
        <v>0</v>
      </c>
      <c r="AD837" s="213">
        <v>0</v>
      </c>
    </row>
    <row r="838" spans="1:30" ht="12" customHeight="1" x14ac:dyDescent="0.25">
      <c r="A838" s="187" t="s">
        <v>36</v>
      </c>
      <c r="B838" s="171" t="s">
        <v>16585</v>
      </c>
      <c r="C838" s="171" t="s">
        <v>16585</v>
      </c>
      <c r="D838" s="172" t="s">
        <v>38</v>
      </c>
      <c r="E838" s="171" t="s">
        <v>39</v>
      </c>
      <c r="F838" s="172" t="s">
        <v>38</v>
      </c>
      <c r="G838" s="171" t="s">
        <v>40</v>
      </c>
      <c r="H838" s="173">
        <v>21101</v>
      </c>
      <c r="I838" s="244" t="s">
        <v>46</v>
      </c>
      <c r="J838" s="8" t="s">
        <v>1841</v>
      </c>
      <c r="K838" s="247" t="s">
        <v>85</v>
      </c>
      <c r="L838" s="175"/>
      <c r="M838" s="8" t="s">
        <v>16586</v>
      </c>
      <c r="N838" s="175" t="s">
        <v>296</v>
      </c>
      <c r="O838" s="175">
        <f t="shared" si="21"/>
        <v>3</v>
      </c>
      <c r="P838" s="213">
        <v>325.62225999999998</v>
      </c>
      <c r="Q838" s="175" t="s">
        <v>16587</v>
      </c>
      <c r="R838" s="213">
        <f t="shared" si="22"/>
        <v>976.86677999999995</v>
      </c>
      <c r="S838" s="213">
        <v>0</v>
      </c>
      <c r="T838" s="213">
        <v>325.62225999999998</v>
      </c>
      <c r="U838" s="213">
        <v>0</v>
      </c>
      <c r="V838" s="213">
        <v>0</v>
      </c>
      <c r="W838" s="213">
        <v>325.62225999999998</v>
      </c>
      <c r="X838" s="213">
        <v>0</v>
      </c>
      <c r="Y838" s="213">
        <v>0</v>
      </c>
      <c r="Z838" s="213">
        <v>325.62225999999998</v>
      </c>
      <c r="AA838" s="213">
        <v>0</v>
      </c>
      <c r="AB838" s="213">
        <v>0</v>
      </c>
      <c r="AC838" s="213">
        <v>0</v>
      </c>
      <c r="AD838" s="213">
        <v>0</v>
      </c>
    </row>
    <row r="839" spans="1:30" ht="12" customHeight="1" x14ac:dyDescent="0.25">
      <c r="A839" s="187" t="s">
        <v>36</v>
      </c>
      <c r="B839" s="171" t="s">
        <v>16585</v>
      </c>
      <c r="C839" s="171" t="s">
        <v>16585</v>
      </c>
      <c r="D839" s="172" t="s">
        <v>38</v>
      </c>
      <c r="E839" s="171" t="s">
        <v>39</v>
      </c>
      <c r="F839" s="172" t="s">
        <v>38</v>
      </c>
      <c r="G839" s="171" t="s">
        <v>40</v>
      </c>
      <c r="H839" s="173">
        <v>21101</v>
      </c>
      <c r="I839" s="244" t="s">
        <v>46</v>
      </c>
      <c r="J839" s="8" t="s">
        <v>1961</v>
      </c>
      <c r="K839" s="247" t="s">
        <v>16259</v>
      </c>
      <c r="L839" s="175"/>
      <c r="M839" s="8" t="s">
        <v>16586</v>
      </c>
      <c r="N839" s="171" t="s">
        <v>877</v>
      </c>
      <c r="O839" s="175">
        <f t="shared" si="21"/>
        <v>2</v>
      </c>
      <c r="P839" s="213">
        <v>17.850239999999999</v>
      </c>
      <c r="Q839" s="175" t="s">
        <v>16587</v>
      </c>
      <c r="R839" s="213">
        <f t="shared" si="22"/>
        <v>35.700479999999999</v>
      </c>
      <c r="S839" s="213">
        <v>0</v>
      </c>
      <c r="T839" s="213">
        <v>17.850239999999999</v>
      </c>
      <c r="U839" s="213">
        <v>0</v>
      </c>
      <c r="V839" s="213">
        <v>0</v>
      </c>
      <c r="W839" s="213">
        <v>0</v>
      </c>
      <c r="X839" s="213">
        <v>0</v>
      </c>
      <c r="Y839" s="213">
        <v>0</v>
      </c>
      <c r="Z839" s="213">
        <v>17.850239999999999</v>
      </c>
      <c r="AA839" s="213">
        <v>0</v>
      </c>
      <c r="AB839" s="213">
        <v>0</v>
      </c>
      <c r="AC839" s="213">
        <v>0</v>
      </c>
      <c r="AD839" s="213">
        <v>0</v>
      </c>
    </row>
    <row r="840" spans="1:30" ht="12" customHeight="1" x14ac:dyDescent="0.25">
      <c r="A840" s="187" t="s">
        <v>36</v>
      </c>
      <c r="B840" s="171" t="s">
        <v>16585</v>
      </c>
      <c r="C840" s="171" t="s">
        <v>16585</v>
      </c>
      <c r="D840" s="172" t="s">
        <v>38</v>
      </c>
      <c r="E840" s="171" t="s">
        <v>39</v>
      </c>
      <c r="F840" s="172" t="s">
        <v>38</v>
      </c>
      <c r="G840" s="171" t="s">
        <v>40</v>
      </c>
      <c r="H840" s="173">
        <v>21601</v>
      </c>
      <c r="I840" s="244" t="s">
        <v>98</v>
      </c>
      <c r="J840" s="8" t="s">
        <v>5734</v>
      </c>
      <c r="K840" s="247" t="s">
        <v>97</v>
      </c>
      <c r="L840" s="175"/>
      <c r="M840" s="8" t="s">
        <v>16586</v>
      </c>
      <c r="N840" s="171" t="s">
        <v>296</v>
      </c>
      <c r="O840" s="175">
        <f t="shared" si="21"/>
        <v>6</v>
      </c>
      <c r="P840" s="213">
        <v>59.242549999999994</v>
      </c>
      <c r="Q840" s="175" t="s">
        <v>16587</v>
      </c>
      <c r="R840" s="213">
        <f t="shared" si="22"/>
        <v>355.45529999999997</v>
      </c>
      <c r="S840" s="213">
        <v>0</v>
      </c>
      <c r="T840" s="213">
        <v>118.48509999999999</v>
      </c>
      <c r="U840" s="213">
        <v>0</v>
      </c>
      <c r="V840" s="213">
        <v>0</v>
      </c>
      <c r="W840" s="213">
        <v>118.48509999999999</v>
      </c>
      <c r="X840" s="213">
        <v>0</v>
      </c>
      <c r="Y840" s="213">
        <v>0</v>
      </c>
      <c r="Z840" s="213">
        <v>118.48509999999999</v>
      </c>
      <c r="AA840" s="213">
        <v>0</v>
      </c>
      <c r="AB840" s="213">
        <v>0</v>
      </c>
      <c r="AC840" s="213">
        <v>0</v>
      </c>
      <c r="AD840" s="213">
        <v>0</v>
      </c>
    </row>
    <row r="841" spans="1:30" ht="12" customHeight="1" x14ac:dyDescent="0.25">
      <c r="A841" s="187" t="s">
        <v>36</v>
      </c>
      <c r="B841" s="171" t="s">
        <v>16585</v>
      </c>
      <c r="C841" s="171" t="s">
        <v>16585</v>
      </c>
      <c r="D841" s="172" t="s">
        <v>38</v>
      </c>
      <c r="E841" s="171" t="s">
        <v>39</v>
      </c>
      <c r="F841" s="172" t="s">
        <v>38</v>
      </c>
      <c r="G841" s="171" t="s">
        <v>40</v>
      </c>
      <c r="H841" s="173">
        <v>21601</v>
      </c>
      <c r="I841" s="244" t="s">
        <v>16361</v>
      </c>
      <c r="J841" s="8" t="s">
        <v>5714</v>
      </c>
      <c r="K841" s="247" t="s">
        <v>100</v>
      </c>
      <c r="L841" s="175"/>
      <c r="M841" s="8" t="s">
        <v>16586</v>
      </c>
      <c r="N841" s="171" t="s">
        <v>296</v>
      </c>
      <c r="O841" s="175">
        <f t="shared" si="21"/>
        <v>6.0000000000000009</v>
      </c>
      <c r="P841" s="213">
        <v>52.951579999999993</v>
      </c>
      <c r="Q841" s="175" t="s">
        <v>16587</v>
      </c>
      <c r="R841" s="213">
        <f t="shared" si="22"/>
        <v>317.70947999999999</v>
      </c>
      <c r="S841" s="213">
        <v>0</v>
      </c>
      <c r="T841" s="213">
        <v>105.90315999999999</v>
      </c>
      <c r="U841" s="213">
        <v>0</v>
      </c>
      <c r="V841" s="213">
        <v>0</v>
      </c>
      <c r="W841" s="213">
        <v>105.90315999999999</v>
      </c>
      <c r="X841" s="213">
        <v>0</v>
      </c>
      <c r="Y841" s="213">
        <v>0</v>
      </c>
      <c r="Z841" s="213">
        <v>105.90315999999999</v>
      </c>
      <c r="AA841" s="213">
        <v>0</v>
      </c>
      <c r="AB841" s="213">
        <v>0</v>
      </c>
      <c r="AC841" s="213">
        <v>0</v>
      </c>
      <c r="AD841" s="213">
        <v>0</v>
      </c>
    </row>
    <row r="842" spans="1:30" ht="12" customHeight="1" x14ac:dyDescent="0.25">
      <c r="A842" s="187" t="s">
        <v>36</v>
      </c>
      <c r="B842" s="171" t="s">
        <v>16585</v>
      </c>
      <c r="C842" s="171" t="s">
        <v>16585</v>
      </c>
      <c r="D842" s="172" t="s">
        <v>38</v>
      </c>
      <c r="E842" s="171" t="s">
        <v>39</v>
      </c>
      <c r="F842" s="172" t="s">
        <v>38</v>
      </c>
      <c r="G842" s="171" t="s">
        <v>40</v>
      </c>
      <c r="H842" s="173">
        <v>21601</v>
      </c>
      <c r="I842" s="244" t="s">
        <v>98</v>
      </c>
      <c r="J842" s="8" t="s">
        <v>5715</v>
      </c>
      <c r="K842" s="247" t="s">
        <v>102</v>
      </c>
      <c r="L842" s="175"/>
      <c r="M842" s="8" t="s">
        <v>16586</v>
      </c>
      <c r="N842" s="171" t="s">
        <v>296</v>
      </c>
      <c r="O842" s="175">
        <f t="shared" si="21"/>
        <v>6</v>
      </c>
      <c r="P842" s="213">
        <v>42.239369999999994</v>
      </c>
      <c r="Q842" s="175" t="s">
        <v>16587</v>
      </c>
      <c r="R842" s="213">
        <f t="shared" si="22"/>
        <v>253.43621999999996</v>
      </c>
      <c r="S842" s="213">
        <v>0</v>
      </c>
      <c r="T842" s="213">
        <v>84.478739999999988</v>
      </c>
      <c r="U842" s="213">
        <v>0</v>
      </c>
      <c r="V842" s="213">
        <v>0</v>
      </c>
      <c r="W842" s="213">
        <v>84.478739999999988</v>
      </c>
      <c r="X842" s="213">
        <v>0</v>
      </c>
      <c r="Y842" s="213">
        <v>0</v>
      </c>
      <c r="Z842" s="213">
        <v>84.478739999999988</v>
      </c>
      <c r="AA842" s="213">
        <v>0</v>
      </c>
      <c r="AB842" s="213">
        <v>0</v>
      </c>
      <c r="AC842" s="213">
        <v>0</v>
      </c>
      <c r="AD842" s="213">
        <v>0</v>
      </c>
    </row>
    <row r="843" spans="1:30" ht="12" customHeight="1" x14ac:dyDescent="0.25">
      <c r="A843" s="187" t="s">
        <v>36</v>
      </c>
      <c r="B843" s="171" t="s">
        <v>16585</v>
      </c>
      <c r="C843" s="171" t="s">
        <v>16585</v>
      </c>
      <c r="D843" s="172" t="s">
        <v>38</v>
      </c>
      <c r="E843" s="171" t="s">
        <v>39</v>
      </c>
      <c r="F843" s="172" t="s">
        <v>38</v>
      </c>
      <c r="G843" s="171" t="s">
        <v>40</v>
      </c>
      <c r="H843" s="173">
        <v>21601</v>
      </c>
      <c r="I843" s="244" t="s">
        <v>98</v>
      </c>
      <c r="J843" s="8" t="s">
        <v>5643</v>
      </c>
      <c r="K843" s="247" t="s">
        <v>16401</v>
      </c>
      <c r="L843" s="175"/>
      <c r="M843" s="8" t="s">
        <v>16586</v>
      </c>
      <c r="N843" s="171" t="s">
        <v>296</v>
      </c>
      <c r="O843" s="175">
        <f t="shared" si="21"/>
        <v>3.0000000000000004</v>
      </c>
      <c r="P843" s="213">
        <v>44.191739999999996</v>
      </c>
      <c r="Q843" s="175" t="s">
        <v>16587</v>
      </c>
      <c r="R843" s="213">
        <f t="shared" si="22"/>
        <v>132.57522</v>
      </c>
      <c r="S843" s="213">
        <v>0</v>
      </c>
      <c r="T843" s="213">
        <v>44.191739999999996</v>
      </c>
      <c r="U843" s="213">
        <v>0</v>
      </c>
      <c r="V843" s="213">
        <v>0</v>
      </c>
      <c r="W843" s="213">
        <v>44.191739999999996</v>
      </c>
      <c r="X843" s="213">
        <v>0</v>
      </c>
      <c r="Y843" s="213">
        <v>0</v>
      </c>
      <c r="Z843" s="213">
        <v>44.191739999999996</v>
      </c>
      <c r="AA843" s="213">
        <v>0</v>
      </c>
      <c r="AB843" s="213">
        <v>0</v>
      </c>
      <c r="AC843" s="213">
        <v>0</v>
      </c>
      <c r="AD843" s="213">
        <v>0</v>
      </c>
    </row>
    <row r="844" spans="1:30" ht="12" customHeight="1" x14ac:dyDescent="0.25">
      <c r="A844" s="187" t="s">
        <v>36</v>
      </c>
      <c r="B844" s="171" t="s">
        <v>16585</v>
      </c>
      <c r="C844" s="171" t="s">
        <v>16585</v>
      </c>
      <c r="D844" s="172" t="s">
        <v>38</v>
      </c>
      <c r="E844" s="171" t="s">
        <v>39</v>
      </c>
      <c r="F844" s="172" t="s">
        <v>38</v>
      </c>
      <c r="G844" s="171" t="s">
        <v>40</v>
      </c>
      <c r="H844" s="173">
        <v>21601</v>
      </c>
      <c r="I844" s="244" t="s">
        <v>98</v>
      </c>
      <c r="J844" s="8" t="s">
        <v>5683</v>
      </c>
      <c r="K844" s="247" t="s">
        <v>103</v>
      </c>
      <c r="L844" s="175"/>
      <c r="M844" s="8" t="s">
        <v>16586</v>
      </c>
      <c r="N844" s="171" t="s">
        <v>1446</v>
      </c>
      <c r="O844" s="175">
        <f t="shared" si="21"/>
        <v>5.9999999999999991</v>
      </c>
      <c r="P844" s="213">
        <v>22.591709999999999</v>
      </c>
      <c r="Q844" s="175" t="s">
        <v>16587</v>
      </c>
      <c r="R844" s="213">
        <f t="shared" si="22"/>
        <v>135.55025999999998</v>
      </c>
      <c r="S844" s="213">
        <v>0</v>
      </c>
      <c r="T844" s="213">
        <v>45.183419999999998</v>
      </c>
      <c r="U844" s="213">
        <v>0</v>
      </c>
      <c r="V844" s="213">
        <v>0</v>
      </c>
      <c r="W844" s="213">
        <v>45.183419999999998</v>
      </c>
      <c r="X844" s="213">
        <v>0</v>
      </c>
      <c r="Y844" s="213">
        <v>0</v>
      </c>
      <c r="Z844" s="213">
        <v>45.183419999999998</v>
      </c>
      <c r="AA844" s="213">
        <v>0</v>
      </c>
      <c r="AB844" s="213">
        <v>0</v>
      </c>
      <c r="AC844" s="213">
        <v>0</v>
      </c>
      <c r="AD844" s="213">
        <v>0</v>
      </c>
    </row>
    <row r="845" spans="1:30" ht="12" customHeight="1" x14ac:dyDescent="0.25">
      <c r="A845" s="187" t="s">
        <v>36</v>
      </c>
      <c r="B845" s="171" t="s">
        <v>16585</v>
      </c>
      <c r="C845" s="171" t="s">
        <v>16585</v>
      </c>
      <c r="D845" s="172" t="s">
        <v>38</v>
      </c>
      <c r="E845" s="171" t="s">
        <v>39</v>
      </c>
      <c r="F845" s="172" t="s">
        <v>38</v>
      </c>
      <c r="G845" s="171" t="s">
        <v>40</v>
      </c>
      <c r="H845" s="173">
        <v>21601</v>
      </c>
      <c r="I845" s="244" t="s">
        <v>98</v>
      </c>
      <c r="J845" s="8" t="s">
        <v>5682</v>
      </c>
      <c r="K845" s="247" t="s">
        <v>104</v>
      </c>
      <c r="L845" s="175"/>
      <c r="M845" s="8" t="s">
        <v>16586</v>
      </c>
      <c r="N845" s="171" t="s">
        <v>296</v>
      </c>
      <c r="O845" s="175">
        <f t="shared" si="21"/>
        <v>5</v>
      </c>
      <c r="P845" s="213">
        <v>537.48022999999989</v>
      </c>
      <c r="Q845" s="175" t="s">
        <v>16587</v>
      </c>
      <c r="R845" s="213">
        <f t="shared" si="22"/>
        <v>2687.4011499999997</v>
      </c>
      <c r="S845" s="213">
        <v>0</v>
      </c>
      <c r="T845" s="213">
        <v>1074.9604599999998</v>
      </c>
      <c r="U845" s="213">
        <v>0</v>
      </c>
      <c r="V845" s="213">
        <v>0</v>
      </c>
      <c r="W845" s="213">
        <v>537.48022999999989</v>
      </c>
      <c r="X845" s="213">
        <v>0</v>
      </c>
      <c r="Y845" s="213">
        <v>0</v>
      </c>
      <c r="Z845" s="213">
        <v>1074.9604599999998</v>
      </c>
      <c r="AA845" s="213">
        <v>0</v>
      </c>
      <c r="AB845" s="213">
        <v>0</v>
      </c>
      <c r="AC845" s="213">
        <v>0</v>
      </c>
      <c r="AD845" s="213">
        <v>0</v>
      </c>
    </row>
    <row r="846" spans="1:30" ht="12" customHeight="1" x14ac:dyDescent="0.25">
      <c r="A846" s="187" t="s">
        <v>36</v>
      </c>
      <c r="B846" s="171" t="s">
        <v>16585</v>
      </c>
      <c r="C846" s="171" t="s">
        <v>16585</v>
      </c>
      <c r="D846" s="172" t="s">
        <v>38</v>
      </c>
      <c r="E846" s="171" t="s">
        <v>39</v>
      </c>
      <c r="F846" s="172" t="s">
        <v>38</v>
      </c>
      <c r="G846" s="171" t="s">
        <v>40</v>
      </c>
      <c r="H846" s="173">
        <v>21601</v>
      </c>
      <c r="I846" s="244" t="s">
        <v>98</v>
      </c>
      <c r="J846" s="8" t="s">
        <v>5765</v>
      </c>
      <c r="K846" s="247" t="s">
        <v>105</v>
      </c>
      <c r="L846" s="175"/>
      <c r="M846" s="8" t="s">
        <v>16586</v>
      </c>
      <c r="N846" s="171" t="s">
        <v>296</v>
      </c>
      <c r="O846" s="175">
        <f t="shared" si="21"/>
        <v>2</v>
      </c>
      <c r="P846" s="213">
        <v>33.469199999999994</v>
      </c>
      <c r="Q846" s="175" t="s">
        <v>16587</v>
      </c>
      <c r="R846" s="213">
        <f>S846+T846+U846+V846+W846+X846+Y846+Z846+AA846+AB846+AC846+AD846</f>
        <v>66.938399999999987</v>
      </c>
      <c r="S846" s="213">
        <v>0</v>
      </c>
      <c r="T846" s="213">
        <v>33.469199999999994</v>
      </c>
      <c r="U846" s="213">
        <v>0</v>
      </c>
      <c r="V846" s="213">
        <v>0</v>
      </c>
      <c r="W846" s="213">
        <v>0</v>
      </c>
      <c r="X846" s="213">
        <v>0</v>
      </c>
      <c r="Y846" s="213">
        <v>0</v>
      </c>
      <c r="Z846" s="213">
        <v>33.469199999999994</v>
      </c>
      <c r="AA846" s="213">
        <v>0</v>
      </c>
      <c r="AB846" s="213">
        <v>0</v>
      </c>
      <c r="AC846" s="213">
        <v>0</v>
      </c>
      <c r="AD846" s="213">
        <v>0</v>
      </c>
    </row>
    <row r="847" spans="1:30" ht="12" customHeight="1" x14ac:dyDescent="0.25">
      <c r="A847" s="187" t="s">
        <v>36</v>
      </c>
      <c r="B847" s="171" t="s">
        <v>16585</v>
      </c>
      <c r="C847" s="171" t="s">
        <v>16585</v>
      </c>
      <c r="D847" s="172" t="s">
        <v>38</v>
      </c>
      <c r="E847" s="171" t="s">
        <v>39</v>
      </c>
      <c r="F847" s="172" t="s">
        <v>38</v>
      </c>
      <c r="G847" s="171" t="s">
        <v>40</v>
      </c>
      <c r="H847" s="173">
        <v>21601</v>
      </c>
      <c r="I847" s="244" t="s">
        <v>98</v>
      </c>
      <c r="J847" s="8" t="s">
        <v>5868</v>
      </c>
      <c r="K847" s="247" t="s">
        <v>106</v>
      </c>
      <c r="L847" s="175"/>
      <c r="M847" s="8" t="s">
        <v>16586</v>
      </c>
      <c r="N847" s="175" t="s">
        <v>296</v>
      </c>
      <c r="O847" s="175">
        <f t="shared" si="21"/>
        <v>7</v>
      </c>
      <c r="P847" s="213">
        <v>57.228199999999994</v>
      </c>
      <c r="Q847" s="175" t="s">
        <v>16587</v>
      </c>
      <c r="R847" s="213">
        <f t="shared" ref="R847:R908" si="24">S847+T847+U847+V847+W847+X847+Y847+Z847+AA847+AB847+AC847+AD847</f>
        <v>400.59739999999994</v>
      </c>
      <c r="S847" s="213">
        <v>0</v>
      </c>
      <c r="T847" s="213">
        <v>114.45639999999999</v>
      </c>
      <c r="U847" s="213">
        <v>0</v>
      </c>
      <c r="V847" s="213">
        <v>0</v>
      </c>
      <c r="W847" s="213">
        <v>171.68459999999999</v>
      </c>
      <c r="X847" s="213">
        <v>0</v>
      </c>
      <c r="Y847" s="213">
        <v>0</v>
      </c>
      <c r="Z847" s="213">
        <v>114.45639999999999</v>
      </c>
      <c r="AA847" s="213">
        <v>0</v>
      </c>
      <c r="AB847" s="213">
        <v>0</v>
      </c>
      <c r="AC847" s="213">
        <v>0</v>
      </c>
      <c r="AD847" s="213">
        <v>0</v>
      </c>
    </row>
    <row r="848" spans="1:30" ht="12" customHeight="1" x14ac:dyDescent="0.25">
      <c r="A848" s="187" t="s">
        <v>36</v>
      </c>
      <c r="B848" s="171" t="s">
        <v>16585</v>
      </c>
      <c r="C848" s="171" t="s">
        <v>16585</v>
      </c>
      <c r="D848" s="172" t="s">
        <v>38</v>
      </c>
      <c r="E848" s="171" t="s">
        <v>39</v>
      </c>
      <c r="F848" s="172" t="s">
        <v>38</v>
      </c>
      <c r="G848" s="171" t="s">
        <v>40</v>
      </c>
      <c r="H848" s="173">
        <v>21601</v>
      </c>
      <c r="I848" s="244" t="s">
        <v>98</v>
      </c>
      <c r="J848" s="8" t="s">
        <v>5699</v>
      </c>
      <c r="K848" s="247" t="s">
        <v>108</v>
      </c>
      <c r="L848" s="175"/>
      <c r="M848" s="8" t="s">
        <v>16586</v>
      </c>
      <c r="N848" s="175" t="s">
        <v>296</v>
      </c>
      <c r="O848" s="175">
        <f t="shared" si="21"/>
        <v>7</v>
      </c>
      <c r="P848" s="213">
        <v>222.4049</v>
      </c>
      <c r="Q848" s="175" t="s">
        <v>16587</v>
      </c>
      <c r="R848" s="213">
        <f t="shared" si="24"/>
        <v>1556.8343</v>
      </c>
      <c r="S848" s="213">
        <v>0</v>
      </c>
      <c r="T848" s="213">
        <v>444.8098</v>
      </c>
      <c r="U848" s="213">
        <v>0</v>
      </c>
      <c r="V848" s="213">
        <v>0</v>
      </c>
      <c r="W848" s="213">
        <v>444.8098</v>
      </c>
      <c r="X848" s="213">
        <v>0</v>
      </c>
      <c r="Y848" s="213">
        <v>0</v>
      </c>
      <c r="Z848" s="213">
        <v>667.21469999999999</v>
      </c>
      <c r="AA848" s="213">
        <v>0</v>
      </c>
      <c r="AB848" s="213">
        <v>0</v>
      </c>
      <c r="AC848" s="213">
        <v>0</v>
      </c>
      <c r="AD848" s="213">
        <v>0</v>
      </c>
    </row>
    <row r="849" spans="1:30" ht="12" customHeight="1" x14ac:dyDescent="0.25">
      <c r="A849" s="187" t="s">
        <v>36</v>
      </c>
      <c r="B849" s="171" t="s">
        <v>16585</v>
      </c>
      <c r="C849" s="171" t="s">
        <v>16585</v>
      </c>
      <c r="D849" s="172" t="s">
        <v>38</v>
      </c>
      <c r="E849" s="171" t="s">
        <v>39</v>
      </c>
      <c r="F849" s="172" t="s">
        <v>38</v>
      </c>
      <c r="G849" s="171" t="s">
        <v>40</v>
      </c>
      <c r="H849" s="173">
        <v>21601</v>
      </c>
      <c r="I849" s="244" t="s">
        <v>98</v>
      </c>
      <c r="J849" s="8" t="s">
        <v>5770</v>
      </c>
      <c r="K849" s="247" t="s">
        <v>109</v>
      </c>
      <c r="L849" s="175"/>
      <c r="M849" s="8" t="s">
        <v>16586</v>
      </c>
      <c r="N849" s="175" t="s">
        <v>296</v>
      </c>
      <c r="O849" s="175">
        <f t="shared" si="21"/>
        <v>6</v>
      </c>
      <c r="P849" s="213">
        <v>5.5781999999999998</v>
      </c>
      <c r="Q849" s="175" t="s">
        <v>16587</v>
      </c>
      <c r="R849" s="213">
        <f t="shared" si="24"/>
        <v>33.469200000000001</v>
      </c>
      <c r="S849" s="213">
        <v>0</v>
      </c>
      <c r="T849" s="213">
        <v>5.5781999999999998</v>
      </c>
      <c r="U849" s="213">
        <v>0</v>
      </c>
      <c r="V849" s="213">
        <v>0</v>
      </c>
      <c r="W849" s="213">
        <v>11.1564</v>
      </c>
      <c r="X849" s="213">
        <v>0</v>
      </c>
      <c r="Y849" s="213">
        <v>0</v>
      </c>
      <c r="Z849" s="213">
        <v>16.7346</v>
      </c>
      <c r="AA849" s="213">
        <v>0</v>
      </c>
      <c r="AB849" s="213">
        <v>0</v>
      </c>
      <c r="AC849" s="213">
        <v>0</v>
      </c>
      <c r="AD849" s="213">
        <v>0</v>
      </c>
    </row>
    <row r="850" spans="1:30" ht="12" customHeight="1" x14ac:dyDescent="0.25">
      <c r="A850" s="187" t="s">
        <v>36</v>
      </c>
      <c r="B850" s="171" t="s">
        <v>16585</v>
      </c>
      <c r="C850" s="171" t="s">
        <v>16585</v>
      </c>
      <c r="D850" s="172" t="s">
        <v>38</v>
      </c>
      <c r="E850" s="171" t="s">
        <v>39</v>
      </c>
      <c r="F850" s="172" t="s">
        <v>38</v>
      </c>
      <c r="G850" s="171" t="s">
        <v>40</v>
      </c>
      <c r="H850" s="173">
        <v>21601</v>
      </c>
      <c r="I850" s="244" t="s">
        <v>98</v>
      </c>
      <c r="J850" s="8" t="s">
        <v>6088</v>
      </c>
      <c r="K850" s="247" t="s">
        <v>110</v>
      </c>
      <c r="L850" s="175"/>
      <c r="M850" s="8" t="s">
        <v>16586</v>
      </c>
      <c r="N850" s="175" t="s">
        <v>296</v>
      </c>
      <c r="O850" s="175">
        <f t="shared" si="21"/>
        <v>1</v>
      </c>
      <c r="P850" s="213">
        <v>19.492709999999999</v>
      </c>
      <c r="Q850" s="175" t="s">
        <v>16587</v>
      </c>
      <c r="R850" s="213">
        <f t="shared" si="24"/>
        <v>19.492709999999999</v>
      </c>
      <c r="S850" s="213">
        <v>0</v>
      </c>
      <c r="T850" s="213">
        <v>19.492709999999999</v>
      </c>
      <c r="U850" s="213">
        <v>0</v>
      </c>
      <c r="V850" s="213">
        <v>0</v>
      </c>
      <c r="W850" s="213">
        <v>0</v>
      </c>
      <c r="X850" s="213">
        <v>0</v>
      </c>
      <c r="Y850" s="213">
        <v>0</v>
      </c>
      <c r="Z850" s="213">
        <v>0</v>
      </c>
      <c r="AA850" s="213">
        <v>0</v>
      </c>
      <c r="AB850" s="213">
        <v>0</v>
      </c>
      <c r="AC850" s="213">
        <v>0</v>
      </c>
      <c r="AD850" s="213">
        <v>0</v>
      </c>
    </row>
    <row r="851" spans="1:30" ht="12" customHeight="1" x14ac:dyDescent="0.25">
      <c r="A851" s="187" t="s">
        <v>36</v>
      </c>
      <c r="B851" s="171" t="s">
        <v>16585</v>
      </c>
      <c r="C851" s="171" t="s">
        <v>16585</v>
      </c>
      <c r="D851" s="172" t="s">
        <v>38</v>
      </c>
      <c r="E851" s="171" t="s">
        <v>39</v>
      </c>
      <c r="F851" s="172" t="s">
        <v>38</v>
      </c>
      <c r="G851" s="171" t="s">
        <v>40</v>
      </c>
      <c r="H851" s="173">
        <v>21601</v>
      </c>
      <c r="I851" s="244" t="s">
        <v>98</v>
      </c>
      <c r="J851" s="8" t="s">
        <v>5921</v>
      </c>
      <c r="K851" s="247" t="s">
        <v>111</v>
      </c>
      <c r="L851" s="175"/>
      <c r="M851" s="8" t="s">
        <v>16586</v>
      </c>
      <c r="N851" s="175" t="s">
        <v>296</v>
      </c>
      <c r="O851" s="175">
        <f t="shared" si="21"/>
        <v>3</v>
      </c>
      <c r="P851" s="213">
        <v>16.311069999999997</v>
      </c>
      <c r="Q851" s="175" t="s">
        <v>16587</v>
      </c>
      <c r="R851" s="213">
        <f t="shared" si="24"/>
        <v>48.933209999999988</v>
      </c>
      <c r="S851" s="213">
        <v>0</v>
      </c>
      <c r="T851" s="213">
        <v>32.622139999999995</v>
      </c>
      <c r="U851" s="213">
        <v>0</v>
      </c>
      <c r="V851" s="213">
        <v>0</v>
      </c>
      <c r="W851" s="213">
        <v>16.311069999999997</v>
      </c>
      <c r="X851" s="213">
        <v>0</v>
      </c>
      <c r="Y851" s="213">
        <v>0</v>
      </c>
      <c r="Z851" s="213">
        <v>0</v>
      </c>
      <c r="AA851" s="213">
        <v>0</v>
      </c>
      <c r="AB851" s="213">
        <v>0</v>
      </c>
      <c r="AC851" s="213">
        <v>0</v>
      </c>
      <c r="AD851" s="213">
        <v>0</v>
      </c>
    </row>
    <row r="852" spans="1:30" ht="12" customHeight="1" x14ac:dyDescent="0.25">
      <c r="A852" s="187" t="s">
        <v>36</v>
      </c>
      <c r="B852" s="171" t="s">
        <v>16585</v>
      </c>
      <c r="C852" s="171" t="s">
        <v>16585</v>
      </c>
      <c r="D852" s="172" t="s">
        <v>38</v>
      </c>
      <c r="E852" s="171" t="s">
        <v>39</v>
      </c>
      <c r="F852" s="172" t="s">
        <v>38</v>
      </c>
      <c r="G852" s="171" t="s">
        <v>40</v>
      </c>
      <c r="H852" s="173">
        <v>21601</v>
      </c>
      <c r="I852" s="244" t="s">
        <v>98</v>
      </c>
      <c r="J852" s="8" t="s">
        <v>5804</v>
      </c>
      <c r="K852" s="247" t="s">
        <v>16589</v>
      </c>
      <c r="L852" s="175"/>
      <c r="M852" s="8" t="s">
        <v>16586</v>
      </c>
      <c r="N852" s="175" t="s">
        <v>296</v>
      </c>
      <c r="O852" s="175">
        <f t="shared" si="21"/>
        <v>6</v>
      </c>
      <c r="P852" s="213">
        <v>34.584839999999993</v>
      </c>
      <c r="Q852" s="175" t="s">
        <v>16587</v>
      </c>
      <c r="R852" s="213">
        <f t="shared" si="24"/>
        <v>207.50903999999997</v>
      </c>
      <c r="S852" s="213">
        <v>0</v>
      </c>
      <c r="T852" s="213">
        <v>69.169679999999985</v>
      </c>
      <c r="U852" s="213">
        <v>0</v>
      </c>
      <c r="V852" s="213">
        <v>0</v>
      </c>
      <c r="W852" s="213">
        <v>69.169679999999985</v>
      </c>
      <c r="X852" s="213">
        <v>0</v>
      </c>
      <c r="Y852" s="213">
        <v>0</v>
      </c>
      <c r="Z852" s="213">
        <v>69.169679999999985</v>
      </c>
      <c r="AA852" s="213">
        <v>0</v>
      </c>
      <c r="AB852" s="213">
        <v>0</v>
      </c>
      <c r="AC852" s="213">
        <v>0</v>
      </c>
      <c r="AD852" s="213">
        <v>0</v>
      </c>
    </row>
    <row r="853" spans="1:30" ht="12" customHeight="1" x14ac:dyDescent="0.25">
      <c r="A853" s="187" t="s">
        <v>36</v>
      </c>
      <c r="B853" s="171" t="s">
        <v>16585</v>
      </c>
      <c r="C853" s="171" t="s">
        <v>16585</v>
      </c>
      <c r="D853" s="172" t="s">
        <v>38</v>
      </c>
      <c r="E853" s="171" t="s">
        <v>39</v>
      </c>
      <c r="F853" s="172" t="s">
        <v>38</v>
      </c>
      <c r="G853" s="171" t="s">
        <v>40</v>
      </c>
      <c r="H853" s="173">
        <v>21601</v>
      </c>
      <c r="I853" s="244" t="s">
        <v>98</v>
      </c>
      <c r="J853" s="8" t="s">
        <v>5810</v>
      </c>
      <c r="K853" s="247" t="s">
        <v>16284</v>
      </c>
      <c r="L853" s="175"/>
      <c r="M853" s="8" t="s">
        <v>16586</v>
      </c>
      <c r="N853" s="175" t="s">
        <v>296</v>
      </c>
      <c r="O853" s="175">
        <f t="shared" si="21"/>
        <v>1</v>
      </c>
      <c r="P853" s="213">
        <v>123.21623999999998</v>
      </c>
      <c r="Q853" s="175" t="s">
        <v>16587</v>
      </c>
      <c r="R853" s="213">
        <f t="shared" si="24"/>
        <v>123.21623999999998</v>
      </c>
      <c r="S853" s="213">
        <v>0</v>
      </c>
      <c r="T853" s="213">
        <v>123.21623999999998</v>
      </c>
      <c r="U853" s="213">
        <v>0</v>
      </c>
      <c r="V853" s="213">
        <v>0</v>
      </c>
      <c r="W853" s="213">
        <v>0</v>
      </c>
      <c r="X853" s="213">
        <v>0</v>
      </c>
      <c r="Y853" s="213">
        <v>0</v>
      </c>
      <c r="Z853" s="213">
        <v>0</v>
      </c>
      <c r="AA853" s="213">
        <v>0</v>
      </c>
      <c r="AB853" s="213">
        <v>0</v>
      </c>
      <c r="AC853" s="213">
        <v>0</v>
      </c>
      <c r="AD853" s="213">
        <v>0</v>
      </c>
    </row>
    <row r="854" spans="1:30" ht="12" customHeight="1" x14ac:dyDescent="0.25">
      <c r="A854" s="187" t="s">
        <v>36</v>
      </c>
      <c r="B854" s="171" t="s">
        <v>16585</v>
      </c>
      <c r="C854" s="171" t="s">
        <v>16585</v>
      </c>
      <c r="D854" s="172" t="s">
        <v>38</v>
      </c>
      <c r="E854" s="171" t="s">
        <v>39</v>
      </c>
      <c r="F854" s="172" t="s">
        <v>38</v>
      </c>
      <c r="G854" s="171" t="s">
        <v>40</v>
      </c>
      <c r="H854" s="173">
        <v>21601</v>
      </c>
      <c r="I854" s="244" t="s">
        <v>98</v>
      </c>
      <c r="J854" s="8" t="s">
        <v>5818</v>
      </c>
      <c r="K854" s="247" t="s">
        <v>16285</v>
      </c>
      <c r="L854" s="175"/>
      <c r="M854" s="8" t="s">
        <v>16586</v>
      </c>
      <c r="N854" s="175" t="s">
        <v>296</v>
      </c>
      <c r="O854" s="175">
        <f t="shared" si="21"/>
        <v>12</v>
      </c>
      <c r="P854" s="213">
        <v>123.21623999999998</v>
      </c>
      <c r="Q854" s="175" t="s">
        <v>16587</v>
      </c>
      <c r="R854" s="213">
        <f t="shared" si="24"/>
        <v>1478.5948799999999</v>
      </c>
      <c r="S854" s="213">
        <v>0</v>
      </c>
      <c r="T854" s="213">
        <v>492.86495999999994</v>
      </c>
      <c r="U854" s="213">
        <v>0</v>
      </c>
      <c r="V854" s="213">
        <v>0</v>
      </c>
      <c r="W854" s="213">
        <v>492.86495999999994</v>
      </c>
      <c r="X854" s="213">
        <v>0</v>
      </c>
      <c r="Y854" s="213">
        <v>0</v>
      </c>
      <c r="Z854" s="213">
        <v>492.86495999999994</v>
      </c>
      <c r="AA854" s="213">
        <v>0</v>
      </c>
      <c r="AB854" s="213">
        <v>0</v>
      </c>
      <c r="AC854" s="213">
        <v>0</v>
      </c>
      <c r="AD854" s="213">
        <v>0</v>
      </c>
    </row>
    <row r="855" spans="1:30" ht="12" customHeight="1" x14ac:dyDescent="0.25">
      <c r="A855" s="187" t="s">
        <v>36</v>
      </c>
      <c r="B855" s="171" t="s">
        <v>16585</v>
      </c>
      <c r="C855" s="171" t="s">
        <v>16585</v>
      </c>
      <c r="D855" s="172" t="s">
        <v>38</v>
      </c>
      <c r="E855" s="171" t="s">
        <v>39</v>
      </c>
      <c r="F855" s="172" t="s">
        <v>38</v>
      </c>
      <c r="G855" s="171" t="s">
        <v>40</v>
      </c>
      <c r="H855" s="173">
        <v>21601</v>
      </c>
      <c r="I855" s="244" t="s">
        <v>98</v>
      </c>
      <c r="J855" s="174" t="s">
        <v>5811</v>
      </c>
      <c r="K855" s="252" t="s">
        <v>16414</v>
      </c>
      <c r="L855" s="175"/>
      <c r="M855" s="8" t="s">
        <v>16586</v>
      </c>
      <c r="N855" s="175" t="s">
        <v>296</v>
      </c>
      <c r="O855" s="175">
        <f t="shared" si="21"/>
        <v>6</v>
      </c>
      <c r="P855" s="213">
        <v>95.387219999999999</v>
      </c>
      <c r="Q855" s="175" t="s">
        <v>16587</v>
      </c>
      <c r="R855" s="213">
        <f t="shared" si="24"/>
        <v>572.32331999999997</v>
      </c>
      <c r="S855" s="213">
        <v>0</v>
      </c>
      <c r="T855" s="213">
        <v>190.77444</v>
      </c>
      <c r="U855" s="213">
        <v>0</v>
      </c>
      <c r="V855" s="213">
        <v>0</v>
      </c>
      <c r="W855" s="213">
        <v>190.77444</v>
      </c>
      <c r="X855" s="213">
        <v>0</v>
      </c>
      <c r="Y855" s="213">
        <v>0</v>
      </c>
      <c r="Z855" s="213">
        <v>190.77444</v>
      </c>
      <c r="AA855" s="213">
        <v>0</v>
      </c>
      <c r="AB855" s="213">
        <v>0</v>
      </c>
      <c r="AC855" s="213">
        <v>0</v>
      </c>
      <c r="AD855" s="213">
        <v>0</v>
      </c>
    </row>
    <row r="856" spans="1:30" ht="12" customHeight="1" x14ac:dyDescent="0.25">
      <c r="A856" s="187" t="s">
        <v>36</v>
      </c>
      <c r="B856" s="171" t="s">
        <v>16585</v>
      </c>
      <c r="C856" s="171" t="s">
        <v>16585</v>
      </c>
      <c r="D856" s="172" t="s">
        <v>38</v>
      </c>
      <c r="E856" s="171" t="s">
        <v>39</v>
      </c>
      <c r="F856" s="172" t="s">
        <v>38</v>
      </c>
      <c r="G856" s="171" t="s">
        <v>40</v>
      </c>
      <c r="H856" s="173">
        <v>21601</v>
      </c>
      <c r="I856" s="244" t="s">
        <v>98</v>
      </c>
      <c r="J856" s="174" t="s">
        <v>5741</v>
      </c>
      <c r="K856" s="252" t="s">
        <v>113</v>
      </c>
      <c r="L856" s="175"/>
      <c r="M856" s="8" t="s">
        <v>16586</v>
      </c>
      <c r="N856" s="175" t="s">
        <v>296</v>
      </c>
      <c r="O856" s="175">
        <f t="shared" si="21"/>
        <v>12</v>
      </c>
      <c r="P856" s="213">
        <v>67.279289999999989</v>
      </c>
      <c r="Q856" s="175" t="s">
        <v>16587</v>
      </c>
      <c r="R856" s="213">
        <f t="shared" si="24"/>
        <v>807.35147999999981</v>
      </c>
      <c r="S856" s="213">
        <v>0</v>
      </c>
      <c r="T856" s="213">
        <v>269.11715999999996</v>
      </c>
      <c r="U856" s="213">
        <v>0</v>
      </c>
      <c r="V856" s="213">
        <v>0</v>
      </c>
      <c r="W856" s="213">
        <v>269.11715999999996</v>
      </c>
      <c r="X856" s="213">
        <v>0</v>
      </c>
      <c r="Y856" s="213">
        <v>0</v>
      </c>
      <c r="Z856" s="213">
        <v>269.11715999999996</v>
      </c>
      <c r="AA856" s="213">
        <v>0</v>
      </c>
      <c r="AB856" s="213">
        <v>0</v>
      </c>
      <c r="AC856" s="213">
        <v>0</v>
      </c>
      <c r="AD856" s="213">
        <v>0</v>
      </c>
    </row>
    <row r="857" spans="1:30" ht="12" customHeight="1" x14ac:dyDescent="0.25">
      <c r="A857" s="187" t="s">
        <v>36</v>
      </c>
      <c r="B857" s="171" t="s">
        <v>16585</v>
      </c>
      <c r="C857" s="171" t="s">
        <v>16585</v>
      </c>
      <c r="D857" s="172" t="s">
        <v>38</v>
      </c>
      <c r="E857" s="171" t="s">
        <v>39</v>
      </c>
      <c r="F857" s="172" t="s">
        <v>38</v>
      </c>
      <c r="G857" s="171" t="s">
        <v>40</v>
      </c>
      <c r="H857" s="173">
        <v>21601</v>
      </c>
      <c r="I857" s="244" t="s">
        <v>98</v>
      </c>
      <c r="J857" s="8" t="s">
        <v>5886</v>
      </c>
      <c r="K857" s="247" t="s">
        <v>238</v>
      </c>
      <c r="L857" s="175"/>
      <c r="M857" s="8" t="s">
        <v>16586</v>
      </c>
      <c r="N857" s="175" t="s">
        <v>877</v>
      </c>
      <c r="O857" s="175">
        <f t="shared" si="21"/>
        <v>150</v>
      </c>
      <c r="P857" s="213">
        <v>36.227309999999996</v>
      </c>
      <c r="Q857" s="175" t="s">
        <v>16587</v>
      </c>
      <c r="R857" s="213">
        <f t="shared" si="24"/>
        <v>5434.0964999999997</v>
      </c>
      <c r="S857" s="213">
        <v>0</v>
      </c>
      <c r="T857" s="213">
        <v>1847.5928099999999</v>
      </c>
      <c r="U857" s="213">
        <v>0</v>
      </c>
      <c r="V857" s="213">
        <v>0</v>
      </c>
      <c r="W857" s="213">
        <v>1775.1381899999999</v>
      </c>
      <c r="X857" s="213">
        <v>0</v>
      </c>
      <c r="Y857" s="213">
        <v>0</v>
      </c>
      <c r="Z857" s="213">
        <v>1811.3654999999999</v>
      </c>
      <c r="AA857" s="213">
        <v>0</v>
      </c>
      <c r="AB857" s="213">
        <v>0</v>
      </c>
      <c r="AC857" s="213">
        <v>0</v>
      </c>
      <c r="AD857" s="213">
        <v>0</v>
      </c>
    </row>
    <row r="858" spans="1:30" ht="12" customHeight="1" x14ac:dyDescent="0.25">
      <c r="A858" s="187" t="s">
        <v>36</v>
      </c>
      <c r="B858" s="171" t="s">
        <v>16585</v>
      </c>
      <c r="C858" s="171" t="s">
        <v>16585</v>
      </c>
      <c r="D858" s="172" t="s">
        <v>38</v>
      </c>
      <c r="E858" s="171" t="s">
        <v>39</v>
      </c>
      <c r="F858" s="172" t="s">
        <v>38</v>
      </c>
      <c r="G858" s="171" t="s">
        <v>40</v>
      </c>
      <c r="H858" s="173">
        <v>21601</v>
      </c>
      <c r="I858" s="244" t="s">
        <v>98</v>
      </c>
      <c r="J858" s="8" t="s">
        <v>5726</v>
      </c>
      <c r="K858" s="247" t="s">
        <v>114</v>
      </c>
      <c r="L858" s="175"/>
      <c r="M858" s="8" t="s">
        <v>16586</v>
      </c>
      <c r="N858" s="175" t="s">
        <v>877</v>
      </c>
      <c r="O858" s="175">
        <f t="shared" si="21"/>
        <v>72</v>
      </c>
      <c r="P858" s="213">
        <v>13.64593</v>
      </c>
      <c r="Q858" s="175" t="s">
        <v>16587</v>
      </c>
      <c r="R858" s="213">
        <f t="shared" si="24"/>
        <v>982.50695999999994</v>
      </c>
      <c r="S858" s="213">
        <v>0</v>
      </c>
      <c r="T858" s="213">
        <v>327.50232</v>
      </c>
      <c r="U858" s="213">
        <v>0</v>
      </c>
      <c r="V858" s="213">
        <v>0</v>
      </c>
      <c r="W858" s="213">
        <v>327.50232</v>
      </c>
      <c r="X858" s="213">
        <v>0</v>
      </c>
      <c r="Y858" s="213">
        <v>0</v>
      </c>
      <c r="Z858" s="213">
        <v>327.50232</v>
      </c>
      <c r="AA858" s="213">
        <v>0</v>
      </c>
      <c r="AB858" s="213">
        <v>0</v>
      </c>
      <c r="AC858" s="213">
        <v>0</v>
      </c>
      <c r="AD858" s="213">
        <v>0</v>
      </c>
    </row>
    <row r="859" spans="1:30" ht="12" customHeight="1" x14ac:dyDescent="0.25">
      <c r="A859" s="187" t="s">
        <v>36</v>
      </c>
      <c r="B859" s="171" t="s">
        <v>16585</v>
      </c>
      <c r="C859" s="171" t="s">
        <v>16585</v>
      </c>
      <c r="D859" s="172" t="s">
        <v>38</v>
      </c>
      <c r="E859" s="171" t="s">
        <v>39</v>
      </c>
      <c r="F859" s="172" t="s">
        <v>38</v>
      </c>
      <c r="G859" s="171" t="s">
        <v>40</v>
      </c>
      <c r="H859" s="173">
        <v>21601</v>
      </c>
      <c r="I859" s="244" t="s">
        <v>98</v>
      </c>
      <c r="J859" s="177" t="s">
        <v>5706</v>
      </c>
      <c r="K859" s="247" t="s">
        <v>16403</v>
      </c>
      <c r="L859" s="175"/>
      <c r="M859" s="8" t="s">
        <v>16586</v>
      </c>
      <c r="N859" s="175" t="s">
        <v>296</v>
      </c>
      <c r="O859" s="175">
        <f t="shared" si="21"/>
        <v>6</v>
      </c>
      <c r="P859" s="213">
        <v>92.040299999999988</v>
      </c>
      <c r="Q859" s="175" t="s">
        <v>16587</v>
      </c>
      <c r="R859" s="213">
        <f t="shared" si="24"/>
        <v>552.2417999999999</v>
      </c>
      <c r="S859" s="213">
        <v>0</v>
      </c>
      <c r="T859" s="213">
        <v>184.08059999999998</v>
      </c>
      <c r="U859" s="213">
        <v>0</v>
      </c>
      <c r="V859" s="213">
        <v>0</v>
      </c>
      <c r="W859" s="213">
        <v>184.08059999999998</v>
      </c>
      <c r="X859" s="213">
        <v>0</v>
      </c>
      <c r="Y859" s="213">
        <v>0</v>
      </c>
      <c r="Z859" s="213">
        <v>184.08059999999998</v>
      </c>
      <c r="AA859" s="213">
        <v>0</v>
      </c>
      <c r="AB859" s="213">
        <v>0</v>
      </c>
      <c r="AC859" s="213">
        <v>0</v>
      </c>
      <c r="AD859" s="213">
        <v>0</v>
      </c>
    </row>
    <row r="860" spans="1:30" ht="12" customHeight="1" x14ac:dyDescent="0.25">
      <c r="A860" s="187" t="s">
        <v>36</v>
      </c>
      <c r="B860" s="171" t="s">
        <v>16585</v>
      </c>
      <c r="C860" s="171" t="s">
        <v>16585</v>
      </c>
      <c r="D860" s="172" t="s">
        <v>38</v>
      </c>
      <c r="E860" s="171" t="s">
        <v>39</v>
      </c>
      <c r="F860" s="172" t="s">
        <v>38</v>
      </c>
      <c r="G860" s="171" t="s">
        <v>40</v>
      </c>
      <c r="H860" s="173">
        <v>21601</v>
      </c>
      <c r="I860" s="244" t="s">
        <v>98</v>
      </c>
      <c r="J860" s="8" t="s">
        <v>5863</v>
      </c>
      <c r="K860" s="247" t="s">
        <v>115</v>
      </c>
      <c r="L860" s="175"/>
      <c r="M860" s="8" t="s">
        <v>16586</v>
      </c>
      <c r="N860" s="175" t="s">
        <v>296</v>
      </c>
      <c r="O860" s="175">
        <f t="shared" si="21"/>
        <v>6</v>
      </c>
      <c r="P860" s="213">
        <v>51.866929999999996</v>
      </c>
      <c r="Q860" s="175" t="s">
        <v>16587</v>
      </c>
      <c r="R860" s="213">
        <f t="shared" si="24"/>
        <v>311.20157999999998</v>
      </c>
      <c r="S860" s="213">
        <v>0</v>
      </c>
      <c r="T860" s="213">
        <v>103.73385999999999</v>
      </c>
      <c r="U860" s="213">
        <v>0</v>
      </c>
      <c r="V860" s="213">
        <v>0</v>
      </c>
      <c r="W860" s="213">
        <v>103.73385999999999</v>
      </c>
      <c r="X860" s="213">
        <v>0</v>
      </c>
      <c r="Y860" s="213">
        <v>0</v>
      </c>
      <c r="Z860" s="213">
        <v>103.73385999999999</v>
      </c>
      <c r="AA860" s="213">
        <v>0</v>
      </c>
      <c r="AB860" s="213">
        <v>0</v>
      </c>
      <c r="AC860" s="213">
        <v>0</v>
      </c>
      <c r="AD860" s="213">
        <v>0</v>
      </c>
    </row>
    <row r="861" spans="1:30" ht="12" customHeight="1" x14ac:dyDescent="0.25">
      <c r="A861" s="187" t="s">
        <v>36</v>
      </c>
      <c r="B861" s="171" t="s">
        <v>16585</v>
      </c>
      <c r="C861" s="171" t="s">
        <v>16585</v>
      </c>
      <c r="D861" s="172" t="s">
        <v>38</v>
      </c>
      <c r="E861" s="171" t="s">
        <v>39</v>
      </c>
      <c r="F861" s="172" t="s">
        <v>38</v>
      </c>
      <c r="G861" s="171" t="s">
        <v>40</v>
      </c>
      <c r="H861" s="173">
        <v>21601</v>
      </c>
      <c r="I861" s="244" t="s">
        <v>98</v>
      </c>
      <c r="J861" s="8" t="s">
        <v>5893</v>
      </c>
      <c r="K861" s="247" t="s">
        <v>116</v>
      </c>
      <c r="L861" s="175"/>
      <c r="M861" s="8" t="s">
        <v>16586</v>
      </c>
      <c r="N861" s="175" t="s">
        <v>877</v>
      </c>
      <c r="O861" s="175">
        <f t="shared" si="21"/>
        <v>72</v>
      </c>
      <c r="P861" s="213">
        <v>37.735489999999999</v>
      </c>
      <c r="Q861" s="175" t="s">
        <v>16587</v>
      </c>
      <c r="R861" s="213">
        <f t="shared" si="24"/>
        <v>2716.9552800000001</v>
      </c>
      <c r="S861" s="213">
        <v>0</v>
      </c>
      <c r="T861" s="213">
        <v>905.65175999999997</v>
      </c>
      <c r="U861" s="213">
        <v>0</v>
      </c>
      <c r="V861" s="213">
        <v>0</v>
      </c>
      <c r="W861" s="213">
        <v>905.65175999999997</v>
      </c>
      <c r="X861" s="213">
        <v>0</v>
      </c>
      <c r="Y861" s="213">
        <v>0</v>
      </c>
      <c r="Z861" s="213">
        <v>905.65175999999997</v>
      </c>
      <c r="AA861" s="213">
        <v>0</v>
      </c>
      <c r="AB861" s="213">
        <v>0</v>
      </c>
      <c r="AC861" s="213">
        <v>0</v>
      </c>
      <c r="AD861" s="213">
        <v>0</v>
      </c>
    </row>
    <row r="862" spans="1:30" ht="12" customHeight="1" x14ac:dyDescent="0.25">
      <c r="A862" s="187" t="s">
        <v>36</v>
      </c>
      <c r="B862" s="171" t="s">
        <v>16585</v>
      </c>
      <c r="C862" s="171" t="s">
        <v>16585</v>
      </c>
      <c r="D862" s="172" t="s">
        <v>38</v>
      </c>
      <c r="E862" s="171" t="s">
        <v>39</v>
      </c>
      <c r="F862" s="172" t="s">
        <v>38</v>
      </c>
      <c r="G862" s="171" t="s">
        <v>40</v>
      </c>
      <c r="H862" s="173">
        <v>21601</v>
      </c>
      <c r="I862" s="244" t="s">
        <v>98</v>
      </c>
      <c r="J862" s="8" t="s">
        <v>6070</v>
      </c>
      <c r="K862" s="247" t="s">
        <v>118</v>
      </c>
      <c r="L862" s="175"/>
      <c r="M862" s="8" t="s">
        <v>16586</v>
      </c>
      <c r="N862" s="175" t="s">
        <v>296</v>
      </c>
      <c r="O862" s="175">
        <f t="shared" si="21"/>
        <v>26</v>
      </c>
      <c r="P862" s="213">
        <v>11.259699999999999</v>
      </c>
      <c r="Q862" s="175" t="s">
        <v>16587</v>
      </c>
      <c r="R862" s="213">
        <f t="shared" si="24"/>
        <v>292.75219999999996</v>
      </c>
      <c r="S862" s="213">
        <v>0</v>
      </c>
      <c r="T862" s="213">
        <v>90.07759999999999</v>
      </c>
      <c r="U862" s="213">
        <v>0</v>
      </c>
      <c r="V862" s="213">
        <v>0</v>
      </c>
      <c r="W862" s="213">
        <v>123.85669999999999</v>
      </c>
      <c r="X862" s="213">
        <v>0</v>
      </c>
      <c r="Y862" s="213">
        <v>0</v>
      </c>
      <c r="Z862" s="213">
        <v>78.817899999999995</v>
      </c>
      <c r="AA862" s="213">
        <v>0</v>
      </c>
      <c r="AB862" s="213">
        <v>0</v>
      </c>
      <c r="AC862" s="213">
        <v>0</v>
      </c>
      <c r="AD862" s="213">
        <v>0</v>
      </c>
    </row>
    <row r="863" spans="1:30" ht="12" customHeight="1" x14ac:dyDescent="0.25">
      <c r="A863" s="187" t="s">
        <v>36</v>
      </c>
      <c r="B863" s="171" t="s">
        <v>16585</v>
      </c>
      <c r="C863" s="171" t="s">
        <v>16585</v>
      </c>
      <c r="D863" s="172" t="s">
        <v>38</v>
      </c>
      <c r="E863" s="171" t="s">
        <v>39</v>
      </c>
      <c r="F863" s="172" t="s">
        <v>38</v>
      </c>
      <c r="G863" s="171" t="s">
        <v>40</v>
      </c>
      <c r="H863" s="178">
        <v>22104</v>
      </c>
      <c r="I863" s="244" t="s">
        <v>120</v>
      </c>
      <c r="J863" s="174" t="s">
        <v>6132</v>
      </c>
      <c r="K863" s="252" t="s">
        <v>6174</v>
      </c>
      <c r="L863" s="175"/>
      <c r="M863" s="8" t="s">
        <v>16586</v>
      </c>
      <c r="N863" s="175" t="s">
        <v>335</v>
      </c>
      <c r="O863" s="175">
        <f t="shared" si="21"/>
        <v>1</v>
      </c>
      <c r="P863" s="213">
        <v>33.624149999999993</v>
      </c>
      <c r="Q863" s="175" t="s">
        <v>16587</v>
      </c>
      <c r="R863" s="213">
        <f t="shared" si="24"/>
        <v>33.624149999999993</v>
      </c>
      <c r="S863" s="213">
        <v>0</v>
      </c>
      <c r="T863" s="213">
        <v>33.624149999999993</v>
      </c>
      <c r="U863" s="213">
        <v>0</v>
      </c>
      <c r="V863" s="213">
        <v>0</v>
      </c>
      <c r="W863" s="213">
        <v>0</v>
      </c>
      <c r="X863" s="213">
        <v>0</v>
      </c>
      <c r="Y863" s="213">
        <v>0</v>
      </c>
      <c r="Z863" s="213">
        <v>0</v>
      </c>
      <c r="AA863" s="213">
        <v>0</v>
      </c>
      <c r="AB863" s="213">
        <v>0</v>
      </c>
      <c r="AC863" s="213">
        <v>0</v>
      </c>
      <c r="AD863" s="213">
        <v>0</v>
      </c>
    </row>
    <row r="864" spans="1:30" ht="12" customHeight="1" x14ac:dyDescent="0.25">
      <c r="A864" s="187" t="s">
        <v>36</v>
      </c>
      <c r="B864" s="171" t="s">
        <v>16585</v>
      </c>
      <c r="C864" s="171" t="s">
        <v>16585</v>
      </c>
      <c r="D864" s="172" t="s">
        <v>38</v>
      </c>
      <c r="E864" s="171" t="s">
        <v>39</v>
      </c>
      <c r="F864" s="172" t="s">
        <v>38</v>
      </c>
      <c r="G864" s="171" t="s">
        <v>40</v>
      </c>
      <c r="H864" s="178">
        <v>22104</v>
      </c>
      <c r="I864" s="244" t="s">
        <v>120</v>
      </c>
      <c r="J864" s="8" t="s">
        <v>6182</v>
      </c>
      <c r="K864" s="247" t="s">
        <v>6184</v>
      </c>
      <c r="L864" s="175"/>
      <c r="M864" s="8" t="s">
        <v>16586</v>
      </c>
      <c r="N864" s="175" t="s">
        <v>5711</v>
      </c>
      <c r="O864" s="175">
        <f t="shared" si="21"/>
        <v>2</v>
      </c>
      <c r="P864" s="213">
        <v>478.98143999999996</v>
      </c>
      <c r="Q864" s="175" t="s">
        <v>16587</v>
      </c>
      <c r="R864" s="213">
        <f t="shared" si="24"/>
        <v>957.96287999999993</v>
      </c>
      <c r="S864" s="213">
        <v>0</v>
      </c>
      <c r="T864" s="213">
        <v>478.98143999999996</v>
      </c>
      <c r="U864" s="213">
        <v>0</v>
      </c>
      <c r="V864" s="213">
        <v>0</v>
      </c>
      <c r="W864" s="213">
        <v>478.98143999999996</v>
      </c>
      <c r="X864" s="213">
        <v>0</v>
      </c>
      <c r="Y864" s="213">
        <v>0</v>
      </c>
      <c r="Z864" s="213">
        <v>0</v>
      </c>
      <c r="AA864" s="213">
        <v>0</v>
      </c>
      <c r="AB864" s="213">
        <v>0</v>
      </c>
      <c r="AC864" s="213">
        <v>0</v>
      </c>
      <c r="AD864" s="213">
        <v>0</v>
      </c>
    </row>
    <row r="865" spans="1:30" ht="12" customHeight="1" x14ac:dyDescent="0.25">
      <c r="A865" s="187" t="s">
        <v>36</v>
      </c>
      <c r="B865" s="171" t="s">
        <v>16585</v>
      </c>
      <c r="C865" s="171" t="s">
        <v>16585</v>
      </c>
      <c r="D865" s="172" t="s">
        <v>38</v>
      </c>
      <c r="E865" s="171" t="s">
        <v>39</v>
      </c>
      <c r="F865" s="172" t="s">
        <v>38</v>
      </c>
      <c r="G865" s="171" t="s">
        <v>40</v>
      </c>
      <c r="H865" s="178">
        <v>22104</v>
      </c>
      <c r="I865" s="244" t="s">
        <v>120</v>
      </c>
      <c r="J865" s="8" t="s">
        <v>6137</v>
      </c>
      <c r="K865" s="247" t="s">
        <v>121</v>
      </c>
      <c r="L865" s="175"/>
      <c r="M865" s="8" t="s">
        <v>16586</v>
      </c>
      <c r="N865" s="175" t="s">
        <v>6072</v>
      </c>
      <c r="O865" s="175">
        <f t="shared" si="21"/>
        <v>2</v>
      </c>
      <c r="P865" s="213">
        <v>277.40181999999999</v>
      </c>
      <c r="Q865" s="175" t="s">
        <v>16587</v>
      </c>
      <c r="R865" s="213">
        <f t="shared" si="24"/>
        <v>554.80363999999997</v>
      </c>
      <c r="S865" s="213">
        <v>0</v>
      </c>
      <c r="T865" s="213">
        <v>277.40181999999999</v>
      </c>
      <c r="U865" s="213">
        <v>0</v>
      </c>
      <c r="V865" s="213">
        <v>0</v>
      </c>
      <c r="W865" s="213">
        <v>277.40181999999999</v>
      </c>
      <c r="X865" s="213">
        <v>0</v>
      </c>
      <c r="Y865" s="213">
        <v>0</v>
      </c>
      <c r="Z865" s="213">
        <v>0</v>
      </c>
      <c r="AA865" s="213">
        <v>0</v>
      </c>
      <c r="AB865" s="213">
        <v>0</v>
      </c>
      <c r="AC865" s="213">
        <v>0</v>
      </c>
      <c r="AD865" s="213">
        <v>0</v>
      </c>
    </row>
    <row r="866" spans="1:30" ht="12" customHeight="1" x14ac:dyDescent="0.25">
      <c r="A866" s="187" t="s">
        <v>36</v>
      </c>
      <c r="B866" s="171" t="s">
        <v>16585</v>
      </c>
      <c r="C866" s="171" t="s">
        <v>16585</v>
      </c>
      <c r="D866" s="172" t="s">
        <v>38</v>
      </c>
      <c r="E866" s="171" t="s">
        <v>39</v>
      </c>
      <c r="F866" s="172" t="s">
        <v>38</v>
      </c>
      <c r="G866" s="171" t="s">
        <v>40</v>
      </c>
      <c r="H866" s="178">
        <v>22104</v>
      </c>
      <c r="I866" s="244" t="s">
        <v>120</v>
      </c>
      <c r="J866" s="177" t="s">
        <v>6098</v>
      </c>
      <c r="K866" s="247" t="s">
        <v>249</v>
      </c>
      <c r="L866" s="175"/>
      <c r="M866" s="8" t="s">
        <v>16586</v>
      </c>
      <c r="N866" s="175" t="s">
        <v>296</v>
      </c>
      <c r="O866" s="175">
        <f t="shared" si="21"/>
        <v>31.000000000000004</v>
      </c>
      <c r="P866" s="213">
        <v>25.824999999999999</v>
      </c>
      <c r="Q866" s="175" t="s">
        <v>16587</v>
      </c>
      <c r="R866" s="213">
        <f t="shared" si="24"/>
        <v>800.57500000000005</v>
      </c>
      <c r="S866" s="213">
        <v>0</v>
      </c>
      <c r="T866" s="213">
        <v>774.75</v>
      </c>
      <c r="U866" s="213">
        <v>0</v>
      </c>
      <c r="V866" s="213">
        <v>0</v>
      </c>
      <c r="W866" s="213">
        <v>25.824999999999999</v>
      </c>
      <c r="X866" s="213">
        <v>0</v>
      </c>
      <c r="Y866" s="213">
        <v>0</v>
      </c>
      <c r="Z866" s="213">
        <v>0</v>
      </c>
      <c r="AA866" s="213">
        <v>0</v>
      </c>
      <c r="AB866" s="213">
        <v>0</v>
      </c>
      <c r="AC866" s="213">
        <v>0</v>
      </c>
      <c r="AD866" s="213">
        <v>0</v>
      </c>
    </row>
    <row r="867" spans="1:30" ht="12" customHeight="1" x14ac:dyDescent="0.25">
      <c r="A867" s="187" t="s">
        <v>36</v>
      </c>
      <c r="B867" s="171" t="s">
        <v>16585</v>
      </c>
      <c r="C867" s="171" t="s">
        <v>16585</v>
      </c>
      <c r="D867" s="172" t="s">
        <v>38</v>
      </c>
      <c r="E867" s="171" t="s">
        <v>39</v>
      </c>
      <c r="F867" s="172" t="s">
        <v>38</v>
      </c>
      <c r="G867" s="171" t="s">
        <v>40</v>
      </c>
      <c r="H867" s="178">
        <v>24601</v>
      </c>
      <c r="I867" s="244" t="s">
        <v>184</v>
      </c>
      <c r="J867" s="8" t="s">
        <v>7841</v>
      </c>
      <c r="K867" s="247" t="s">
        <v>16291</v>
      </c>
      <c r="L867" s="175"/>
      <c r="M867" s="8" t="s">
        <v>16586</v>
      </c>
      <c r="N867" s="175" t="s">
        <v>296</v>
      </c>
      <c r="O867" s="175">
        <f t="shared" si="21"/>
        <v>6</v>
      </c>
      <c r="P867" s="213">
        <v>72.609570000000005</v>
      </c>
      <c r="Q867" s="175" t="s">
        <v>16587</v>
      </c>
      <c r="R867" s="213">
        <f t="shared" si="24"/>
        <v>435.65742</v>
      </c>
      <c r="S867" s="213">
        <v>0</v>
      </c>
      <c r="T867" s="213">
        <v>217.82871</v>
      </c>
      <c r="U867" s="213">
        <v>0</v>
      </c>
      <c r="V867" s="213">
        <v>0</v>
      </c>
      <c r="W867" s="213">
        <v>0</v>
      </c>
      <c r="X867" s="213">
        <v>0</v>
      </c>
      <c r="Y867" s="213">
        <v>0</v>
      </c>
      <c r="Z867" s="213">
        <v>217.82871</v>
      </c>
      <c r="AA867" s="213">
        <v>0</v>
      </c>
      <c r="AB867" s="213">
        <v>0</v>
      </c>
      <c r="AC867" s="213">
        <v>0</v>
      </c>
      <c r="AD867" s="213">
        <v>0</v>
      </c>
    </row>
    <row r="868" spans="1:30" ht="12" customHeight="1" x14ac:dyDescent="0.25">
      <c r="A868" s="187" t="s">
        <v>36</v>
      </c>
      <c r="B868" s="171" t="s">
        <v>16585</v>
      </c>
      <c r="C868" s="171" t="s">
        <v>16585</v>
      </c>
      <c r="D868" s="172" t="s">
        <v>38</v>
      </c>
      <c r="E868" s="171" t="s">
        <v>39</v>
      </c>
      <c r="F868" s="172" t="s">
        <v>38</v>
      </c>
      <c r="G868" s="171" t="s">
        <v>40</v>
      </c>
      <c r="H868" s="178">
        <v>24601</v>
      </c>
      <c r="I868" s="244" t="s">
        <v>184</v>
      </c>
      <c r="J868" s="8" t="s">
        <v>7842</v>
      </c>
      <c r="K868" s="247" t="s">
        <v>16382</v>
      </c>
      <c r="L868" s="175"/>
      <c r="M868" s="8" t="s">
        <v>16586</v>
      </c>
      <c r="N868" s="175" t="s">
        <v>296</v>
      </c>
      <c r="O868" s="175">
        <f t="shared" si="21"/>
        <v>6</v>
      </c>
      <c r="P868" s="213">
        <v>90.408159999999995</v>
      </c>
      <c r="Q868" s="175" t="s">
        <v>16587</v>
      </c>
      <c r="R868" s="213">
        <f t="shared" si="24"/>
        <v>542.44895999999994</v>
      </c>
      <c r="S868" s="213">
        <v>0</v>
      </c>
      <c r="T868" s="213">
        <v>271.22447999999997</v>
      </c>
      <c r="U868" s="213">
        <v>0</v>
      </c>
      <c r="V868" s="213">
        <v>0</v>
      </c>
      <c r="W868" s="213">
        <v>0</v>
      </c>
      <c r="X868" s="213">
        <v>0</v>
      </c>
      <c r="Y868" s="213">
        <v>0</v>
      </c>
      <c r="Z868" s="213">
        <v>271.22447999999997</v>
      </c>
      <c r="AA868" s="213">
        <v>0</v>
      </c>
      <c r="AB868" s="213">
        <v>0</v>
      </c>
      <c r="AC868" s="213">
        <v>0</v>
      </c>
      <c r="AD868" s="213">
        <v>0</v>
      </c>
    </row>
    <row r="869" spans="1:30" ht="12" customHeight="1" x14ac:dyDescent="0.25">
      <c r="A869" s="187" t="s">
        <v>36</v>
      </c>
      <c r="B869" s="171" t="s">
        <v>16585</v>
      </c>
      <c r="C869" s="171" t="s">
        <v>16585</v>
      </c>
      <c r="D869" s="172" t="s">
        <v>38</v>
      </c>
      <c r="E869" s="171" t="s">
        <v>39</v>
      </c>
      <c r="F869" s="172" t="s">
        <v>38</v>
      </c>
      <c r="G869" s="171" t="s">
        <v>40</v>
      </c>
      <c r="H869" s="178">
        <v>24601</v>
      </c>
      <c r="I869" s="244" t="s">
        <v>184</v>
      </c>
      <c r="J869" s="8" t="s">
        <v>7367</v>
      </c>
      <c r="K869" s="247" t="s">
        <v>125</v>
      </c>
      <c r="L869" s="175"/>
      <c r="M869" s="8" t="s">
        <v>16586</v>
      </c>
      <c r="N869" s="175" t="s">
        <v>296</v>
      </c>
      <c r="O869" s="175">
        <f t="shared" si="21"/>
        <v>2</v>
      </c>
      <c r="P869" s="213">
        <v>114.91091999999999</v>
      </c>
      <c r="Q869" s="175" t="s">
        <v>16587</v>
      </c>
      <c r="R869" s="213">
        <f t="shared" si="24"/>
        <v>229.82183999999998</v>
      </c>
      <c r="S869" s="213">
        <v>0</v>
      </c>
      <c r="T869" s="213">
        <v>114.91091999999999</v>
      </c>
      <c r="U869" s="213">
        <v>0</v>
      </c>
      <c r="V869" s="213">
        <v>0</v>
      </c>
      <c r="W869" s="213">
        <v>0</v>
      </c>
      <c r="X869" s="213">
        <v>0</v>
      </c>
      <c r="Y869" s="213">
        <v>0</v>
      </c>
      <c r="Z869" s="213">
        <v>114.91091999999999</v>
      </c>
      <c r="AA869" s="213">
        <v>0</v>
      </c>
      <c r="AB869" s="213">
        <v>0</v>
      </c>
      <c r="AC869" s="213">
        <v>0</v>
      </c>
      <c r="AD869" s="213">
        <v>0</v>
      </c>
    </row>
    <row r="870" spans="1:30" ht="12" customHeight="1" x14ac:dyDescent="0.25">
      <c r="A870" s="187" t="s">
        <v>36</v>
      </c>
      <c r="B870" s="171" t="s">
        <v>16585</v>
      </c>
      <c r="C870" s="171" t="s">
        <v>16585</v>
      </c>
      <c r="D870" s="172" t="s">
        <v>38</v>
      </c>
      <c r="E870" s="171" t="s">
        <v>39</v>
      </c>
      <c r="F870" s="172" t="s">
        <v>38</v>
      </c>
      <c r="G870" s="171" t="s">
        <v>40</v>
      </c>
      <c r="H870" s="178">
        <v>24601</v>
      </c>
      <c r="I870" s="244" t="s">
        <v>184</v>
      </c>
      <c r="J870" s="8" t="s">
        <v>7377</v>
      </c>
      <c r="K870" s="247" t="s">
        <v>126</v>
      </c>
      <c r="L870" s="175"/>
      <c r="M870" s="8" t="s">
        <v>16586</v>
      </c>
      <c r="N870" s="175" t="s">
        <v>877</v>
      </c>
      <c r="O870" s="175">
        <f t="shared" si="21"/>
        <v>4</v>
      </c>
      <c r="P870" s="213">
        <v>185.01029999999997</v>
      </c>
      <c r="Q870" s="175" t="s">
        <v>16587</v>
      </c>
      <c r="R870" s="213">
        <f t="shared" si="24"/>
        <v>740.04119999999989</v>
      </c>
      <c r="S870" s="213">
        <v>0</v>
      </c>
      <c r="T870" s="213">
        <v>370.02059999999994</v>
      </c>
      <c r="U870" s="213">
        <v>0</v>
      </c>
      <c r="V870" s="213">
        <v>0</v>
      </c>
      <c r="W870" s="213">
        <v>0</v>
      </c>
      <c r="X870" s="213">
        <v>0</v>
      </c>
      <c r="Y870" s="213">
        <v>0</v>
      </c>
      <c r="Z870" s="213">
        <v>370.02059999999994</v>
      </c>
      <c r="AA870" s="213">
        <v>0</v>
      </c>
      <c r="AB870" s="213">
        <v>0</v>
      </c>
      <c r="AC870" s="213">
        <v>0</v>
      </c>
      <c r="AD870" s="213">
        <v>0</v>
      </c>
    </row>
    <row r="871" spans="1:30" ht="12" customHeight="1" x14ac:dyDescent="0.25">
      <c r="A871" s="187" t="s">
        <v>36</v>
      </c>
      <c r="B871" s="171" t="s">
        <v>16585</v>
      </c>
      <c r="C871" s="171" t="s">
        <v>16585</v>
      </c>
      <c r="D871" s="172" t="s">
        <v>38</v>
      </c>
      <c r="E871" s="171" t="s">
        <v>39</v>
      </c>
      <c r="F871" s="172" t="s">
        <v>38</v>
      </c>
      <c r="G871" s="171" t="s">
        <v>40</v>
      </c>
      <c r="H871" s="178">
        <v>24601</v>
      </c>
      <c r="I871" s="244" t="s">
        <v>184</v>
      </c>
      <c r="J871" s="8" t="s">
        <v>7984</v>
      </c>
      <c r="K871" s="247" t="s">
        <v>127</v>
      </c>
      <c r="L871" s="175"/>
      <c r="M871" s="8" t="s">
        <v>16586</v>
      </c>
      <c r="N871" s="175" t="s">
        <v>296</v>
      </c>
      <c r="O871" s="175">
        <f t="shared" si="21"/>
        <v>16</v>
      </c>
      <c r="P871" s="213">
        <v>258.25</v>
      </c>
      <c r="Q871" s="175" t="s">
        <v>16587</v>
      </c>
      <c r="R871" s="213">
        <f t="shared" si="24"/>
        <v>4132</v>
      </c>
      <c r="S871" s="213">
        <v>0</v>
      </c>
      <c r="T871" s="213">
        <v>2066</v>
      </c>
      <c r="U871" s="213">
        <v>0</v>
      </c>
      <c r="V871" s="213">
        <v>0</v>
      </c>
      <c r="W871" s="213">
        <v>0</v>
      </c>
      <c r="X871" s="213">
        <v>0</v>
      </c>
      <c r="Y871" s="213">
        <v>0</v>
      </c>
      <c r="Z871" s="213">
        <v>2066</v>
      </c>
      <c r="AA871" s="213">
        <v>0</v>
      </c>
      <c r="AB871" s="213">
        <v>0</v>
      </c>
      <c r="AC871" s="213">
        <v>0</v>
      </c>
      <c r="AD871" s="213">
        <v>0</v>
      </c>
    </row>
    <row r="872" spans="1:30" ht="12" customHeight="1" x14ac:dyDescent="0.25">
      <c r="A872" s="187" t="s">
        <v>36</v>
      </c>
      <c r="B872" s="171" t="s">
        <v>16585</v>
      </c>
      <c r="C872" s="171" t="s">
        <v>16585</v>
      </c>
      <c r="D872" s="172" t="s">
        <v>38</v>
      </c>
      <c r="E872" s="171" t="s">
        <v>39</v>
      </c>
      <c r="F872" s="172" t="s">
        <v>38</v>
      </c>
      <c r="G872" s="171" t="s">
        <v>40</v>
      </c>
      <c r="H872" s="178">
        <v>24601</v>
      </c>
      <c r="I872" s="244" t="s">
        <v>184</v>
      </c>
      <c r="J872" s="8" t="s">
        <v>8058</v>
      </c>
      <c r="K872" s="247" t="s">
        <v>128</v>
      </c>
      <c r="L872" s="175"/>
      <c r="M872" s="8" t="s">
        <v>16586</v>
      </c>
      <c r="N872" s="175" t="s">
        <v>877</v>
      </c>
      <c r="O872" s="175">
        <f t="shared" si="21"/>
        <v>16</v>
      </c>
      <c r="P872" s="213">
        <v>8.9251199999999997</v>
      </c>
      <c r="Q872" s="175" t="s">
        <v>16587</v>
      </c>
      <c r="R872" s="213">
        <f t="shared" si="24"/>
        <v>142.80192</v>
      </c>
      <c r="S872" s="213">
        <v>0</v>
      </c>
      <c r="T872" s="213">
        <v>71.400959999999998</v>
      </c>
      <c r="U872" s="213">
        <v>0</v>
      </c>
      <c r="V872" s="213">
        <v>0</v>
      </c>
      <c r="W872" s="213">
        <v>0</v>
      </c>
      <c r="X872" s="213">
        <v>0</v>
      </c>
      <c r="Y872" s="213">
        <v>0</v>
      </c>
      <c r="Z872" s="213">
        <v>71.400959999999998</v>
      </c>
      <c r="AA872" s="213">
        <v>0</v>
      </c>
      <c r="AB872" s="213">
        <v>0</v>
      </c>
      <c r="AC872" s="213">
        <v>0</v>
      </c>
      <c r="AD872" s="213">
        <v>0</v>
      </c>
    </row>
    <row r="873" spans="1:30" ht="12" customHeight="1" x14ac:dyDescent="0.25">
      <c r="A873" s="187" t="s">
        <v>36</v>
      </c>
      <c r="B873" s="171" t="s">
        <v>16585</v>
      </c>
      <c r="C873" s="171" t="s">
        <v>16585</v>
      </c>
      <c r="D873" s="172" t="s">
        <v>38</v>
      </c>
      <c r="E873" s="171" t="s">
        <v>39</v>
      </c>
      <c r="F873" s="172" t="s">
        <v>38</v>
      </c>
      <c r="G873" s="171" t="s">
        <v>40</v>
      </c>
      <c r="H873" s="173">
        <v>26103</v>
      </c>
      <c r="I873" s="244" t="s">
        <v>174</v>
      </c>
      <c r="J873" s="8" t="s">
        <v>10305</v>
      </c>
      <c r="K873" s="244" t="s">
        <v>174</v>
      </c>
      <c r="L873" s="175"/>
      <c r="M873" s="8" t="s">
        <v>16586</v>
      </c>
      <c r="N873" s="175" t="s">
        <v>6096</v>
      </c>
      <c r="O873" s="175">
        <f t="shared" si="21"/>
        <v>33.00014355062445</v>
      </c>
      <c r="P873" s="213">
        <v>999.99564999999984</v>
      </c>
      <c r="Q873" s="175" t="s">
        <v>16587</v>
      </c>
      <c r="R873" s="213">
        <f t="shared" si="24"/>
        <v>33000</v>
      </c>
      <c r="S873" s="213">
        <v>0</v>
      </c>
      <c r="T873" s="213">
        <v>6000</v>
      </c>
      <c r="U873" s="213">
        <v>6000</v>
      </c>
      <c r="V873" s="213">
        <v>6000</v>
      </c>
      <c r="W873" s="213">
        <v>6000</v>
      </c>
      <c r="X873" s="213">
        <v>6000</v>
      </c>
      <c r="Y873" s="213">
        <v>3000</v>
      </c>
      <c r="Z873" s="213">
        <v>0</v>
      </c>
      <c r="AA873" s="213">
        <v>0</v>
      </c>
      <c r="AB873" s="213">
        <v>0</v>
      </c>
      <c r="AC873" s="213">
        <v>0</v>
      </c>
      <c r="AD873" s="213">
        <v>0</v>
      </c>
    </row>
    <row r="874" spans="1:30" ht="12" customHeight="1" x14ac:dyDescent="0.25">
      <c r="A874" s="187" t="s">
        <v>36</v>
      </c>
      <c r="B874" s="171" t="s">
        <v>16585</v>
      </c>
      <c r="C874" s="171" t="s">
        <v>16585</v>
      </c>
      <c r="D874" s="172" t="s">
        <v>38</v>
      </c>
      <c r="E874" s="171" t="s">
        <v>39</v>
      </c>
      <c r="F874" s="172" t="s">
        <v>38</v>
      </c>
      <c r="G874" s="171" t="s">
        <v>40</v>
      </c>
      <c r="H874" s="173">
        <v>31401</v>
      </c>
      <c r="I874" s="244" t="s">
        <v>16590</v>
      </c>
      <c r="J874" s="176"/>
      <c r="K874" s="246" t="s">
        <v>16590</v>
      </c>
      <c r="L874" s="175"/>
      <c r="M874" s="8" t="s">
        <v>16586</v>
      </c>
      <c r="N874" s="175" t="s">
        <v>16296</v>
      </c>
      <c r="O874" s="175">
        <f t="shared" si="21"/>
        <v>12</v>
      </c>
      <c r="P874" s="213">
        <v>3000</v>
      </c>
      <c r="Q874" s="175" t="s">
        <v>16587</v>
      </c>
      <c r="R874" s="213">
        <f t="shared" si="24"/>
        <v>36000</v>
      </c>
      <c r="S874" s="213">
        <v>3000</v>
      </c>
      <c r="T874" s="213">
        <v>3000</v>
      </c>
      <c r="U874" s="213">
        <v>3000</v>
      </c>
      <c r="V874" s="213">
        <v>3000</v>
      </c>
      <c r="W874" s="213">
        <v>3000</v>
      </c>
      <c r="X874" s="213">
        <v>3000</v>
      </c>
      <c r="Y874" s="213">
        <v>3000</v>
      </c>
      <c r="Z874" s="213">
        <v>3000</v>
      </c>
      <c r="AA874" s="213">
        <v>3000</v>
      </c>
      <c r="AB874" s="213">
        <v>3000</v>
      </c>
      <c r="AC874" s="213">
        <v>3000</v>
      </c>
      <c r="AD874" s="213">
        <v>3000</v>
      </c>
    </row>
    <row r="875" spans="1:30" ht="12" customHeight="1" x14ac:dyDescent="0.25">
      <c r="A875" s="187" t="s">
        <v>36</v>
      </c>
      <c r="B875" s="171" t="s">
        <v>16585</v>
      </c>
      <c r="C875" s="171" t="s">
        <v>16585</v>
      </c>
      <c r="D875" s="172" t="s">
        <v>38</v>
      </c>
      <c r="E875" s="171" t="s">
        <v>39</v>
      </c>
      <c r="F875" s="172" t="s">
        <v>38</v>
      </c>
      <c r="G875" s="171" t="s">
        <v>40</v>
      </c>
      <c r="H875" s="173">
        <v>31801</v>
      </c>
      <c r="I875" s="244" t="s">
        <v>149</v>
      </c>
      <c r="J875" s="176"/>
      <c r="K875" s="246" t="s">
        <v>150</v>
      </c>
      <c r="L875" s="175"/>
      <c r="M875" s="8" t="s">
        <v>16586</v>
      </c>
      <c r="N875" s="175" t="s">
        <v>16296</v>
      </c>
      <c r="O875" s="175">
        <f t="shared" si="21"/>
        <v>60.000001425178183</v>
      </c>
      <c r="P875" s="213">
        <v>140.33332999999999</v>
      </c>
      <c r="Q875" s="175" t="s">
        <v>16587</v>
      </c>
      <c r="R875" s="213">
        <f t="shared" si="24"/>
        <v>8420</v>
      </c>
      <c r="S875" s="213">
        <v>0</v>
      </c>
      <c r="T875" s="213">
        <v>0</v>
      </c>
      <c r="U875" s="213">
        <v>4210</v>
      </c>
      <c r="V875" s="213">
        <v>0</v>
      </c>
      <c r="W875" s="213">
        <v>0</v>
      </c>
      <c r="X875" s="213">
        <v>0</v>
      </c>
      <c r="Y875" s="213">
        <v>0</v>
      </c>
      <c r="Z875" s="213">
        <v>0</v>
      </c>
      <c r="AA875" s="213">
        <v>4210</v>
      </c>
      <c r="AB875" s="213">
        <v>0</v>
      </c>
      <c r="AC875" s="213">
        <v>0</v>
      </c>
      <c r="AD875" s="213">
        <v>0</v>
      </c>
    </row>
    <row r="876" spans="1:30" ht="12" customHeight="1" x14ac:dyDescent="0.25">
      <c r="A876" s="187" t="s">
        <v>36</v>
      </c>
      <c r="B876" s="171" t="s">
        <v>16585</v>
      </c>
      <c r="C876" s="171" t="s">
        <v>16585</v>
      </c>
      <c r="D876" s="172" t="s">
        <v>38</v>
      </c>
      <c r="E876" s="171" t="s">
        <v>39</v>
      </c>
      <c r="F876" s="172" t="s">
        <v>38</v>
      </c>
      <c r="G876" s="171" t="s">
        <v>40</v>
      </c>
      <c r="H876" s="173">
        <v>32601</v>
      </c>
      <c r="I876" s="244" t="s">
        <v>16477</v>
      </c>
      <c r="J876" s="176"/>
      <c r="K876" s="246" t="s">
        <v>153</v>
      </c>
      <c r="L876" s="175"/>
      <c r="M876" s="8" t="s">
        <v>16586</v>
      </c>
      <c r="N876" s="175" t="s">
        <v>16296</v>
      </c>
      <c r="O876" s="175">
        <f t="shared" si="21"/>
        <v>12</v>
      </c>
      <c r="P876" s="213">
        <v>3627</v>
      </c>
      <c r="Q876" s="175" t="s">
        <v>16587</v>
      </c>
      <c r="R876" s="213">
        <f t="shared" si="24"/>
        <v>43524</v>
      </c>
      <c r="S876" s="213">
        <v>3627</v>
      </c>
      <c r="T876" s="213">
        <v>3627</v>
      </c>
      <c r="U876" s="213">
        <v>3627</v>
      </c>
      <c r="V876" s="213">
        <v>3627</v>
      </c>
      <c r="W876" s="213">
        <v>3627</v>
      </c>
      <c r="X876" s="213">
        <v>3627</v>
      </c>
      <c r="Y876" s="213">
        <v>3627</v>
      </c>
      <c r="Z876" s="213">
        <v>3627</v>
      </c>
      <c r="AA876" s="213">
        <v>3627</v>
      </c>
      <c r="AB876" s="213">
        <v>3627</v>
      </c>
      <c r="AC876" s="213">
        <v>3627</v>
      </c>
      <c r="AD876" s="213">
        <v>3627</v>
      </c>
    </row>
    <row r="877" spans="1:30" ht="12" customHeight="1" x14ac:dyDescent="0.25">
      <c r="A877" s="187" t="s">
        <v>36</v>
      </c>
      <c r="B877" s="171" t="s">
        <v>16585</v>
      </c>
      <c r="C877" s="171" t="s">
        <v>16585</v>
      </c>
      <c r="D877" s="172" t="s">
        <v>38</v>
      </c>
      <c r="E877" s="171" t="s">
        <v>39</v>
      </c>
      <c r="F877" s="172" t="s">
        <v>38</v>
      </c>
      <c r="G877" s="171" t="s">
        <v>40</v>
      </c>
      <c r="H877" s="173">
        <v>32701</v>
      </c>
      <c r="I877" s="244" t="s">
        <v>155</v>
      </c>
      <c r="J877" s="176"/>
      <c r="K877" s="246" t="s">
        <v>16591</v>
      </c>
      <c r="L877" s="175"/>
      <c r="M877" s="8" t="s">
        <v>16586</v>
      </c>
      <c r="N877" s="175" t="s">
        <v>16296</v>
      </c>
      <c r="O877" s="175">
        <f t="shared" si="21"/>
        <v>2</v>
      </c>
      <c r="P877" s="213">
        <v>5926</v>
      </c>
      <c r="Q877" s="175" t="s">
        <v>16587</v>
      </c>
      <c r="R877" s="213">
        <f t="shared" si="24"/>
        <v>11852</v>
      </c>
      <c r="S877" s="213">
        <v>0</v>
      </c>
      <c r="T877" s="213">
        <v>0</v>
      </c>
      <c r="U877" s="213">
        <v>0</v>
      </c>
      <c r="V877" s="213">
        <v>0</v>
      </c>
      <c r="W877" s="213">
        <v>0</v>
      </c>
      <c r="X877" s="213">
        <v>0</v>
      </c>
      <c r="Y877" s="213">
        <v>0</v>
      </c>
      <c r="Z877" s="213">
        <v>0</v>
      </c>
      <c r="AA877" s="213">
        <v>11852</v>
      </c>
      <c r="AB877" s="213">
        <v>0</v>
      </c>
      <c r="AC877" s="213">
        <v>0</v>
      </c>
      <c r="AD877" s="213">
        <v>0</v>
      </c>
    </row>
    <row r="878" spans="1:30" ht="12" customHeight="1" x14ac:dyDescent="0.25">
      <c r="A878" s="187" t="s">
        <v>36</v>
      </c>
      <c r="B878" s="171" t="s">
        <v>16585</v>
      </c>
      <c r="C878" s="171" t="s">
        <v>16585</v>
      </c>
      <c r="D878" s="172" t="s">
        <v>38</v>
      </c>
      <c r="E878" s="171" t="s">
        <v>39</v>
      </c>
      <c r="F878" s="172" t="s">
        <v>38</v>
      </c>
      <c r="G878" s="171" t="s">
        <v>40</v>
      </c>
      <c r="H878" s="178">
        <v>33605</v>
      </c>
      <c r="I878" s="244" t="s">
        <v>16488</v>
      </c>
      <c r="J878" s="176"/>
      <c r="K878" s="246" t="s">
        <v>156</v>
      </c>
      <c r="L878" s="175"/>
      <c r="M878" s="8" t="s">
        <v>16586</v>
      </c>
      <c r="N878" s="175" t="s">
        <v>16296</v>
      </c>
      <c r="O878" s="175">
        <f t="shared" si="21"/>
        <v>1</v>
      </c>
      <c r="P878" s="213">
        <v>11217</v>
      </c>
      <c r="Q878" s="175" t="s">
        <v>16587</v>
      </c>
      <c r="R878" s="213">
        <f t="shared" si="24"/>
        <v>11217</v>
      </c>
      <c r="S878" s="213">
        <v>0</v>
      </c>
      <c r="T878" s="213">
        <v>11217</v>
      </c>
      <c r="U878" s="213">
        <v>0</v>
      </c>
      <c r="V878" s="213">
        <v>0</v>
      </c>
      <c r="W878" s="213">
        <v>0</v>
      </c>
      <c r="X878" s="213">
        <v>0</v>
      </c>
      <c r="Y878" s="213">
        <v>0</v>
      </c>
      <c r="Z878" s="213">
        <v>0</v>
      </c>
      <c r="AA878" s="213">
        <v>0</v>
      </c>
      <c r="AB878" s="213">
        <v>0</v>
      </c>
      <c r="AC878" s="213">
        <v>0</v>
      </c>
      <c r="AD878" s="213">
        <v>0</v>
      </c>
    </row>
    <row r="879" spans="1:30" ht="12" customHeight="1" x14ac:dyDescent="0.25">
      <c r="A879" s="187" t="s">
        <v>36</v>
      </c>
      <c r="B879" s="171" t="s">
        <v>16585</v>
      </c>
      <c r="C879" s="171" t="s">
        <v>16585</v>
      </c>
      <c r="D879" s="172" t="s">
        <v>38</v>
      </c>
      <c r="E879" s="171" t="s">
        <v>39</v>
      </c>
      <c r="F879" s="172" t="s">
        <v>38</v>
      </c>
      <c r="G879" s="171" t="s">
        <v>40</v>
      </c>
      <c r="H879" s="173">
        <v>35501</v>
      </c>
      <c r="I879" s="244" t="s">
        <v>160</v>
      </c>
      <c r="J879" s="176"/>
      <c r="K879" s="246" t="s">
        <v>159</v>
      </c>
      <c r="L879" s="175"/>
      <c r="M879" s="8" t="s">
        <v>16586</v>
      </c>
      <c r="N879" s="175" t="s">
        <v>16296</v>
      </c>
      <c r="O879" s="175">
        <f t="shared" si="21"/>
        <v>2</v>
      </c>
      <c r="P879" s="213">
        <v>30929</v>
      </c>
      <c r="Q879" s="175" t="s">
        <v>16587</v>
      </c>
      <c r="R879" s="213">
        <f t="shared" si="24"/>
        <v>61858</v>
      </c>
      <c r="S879" s="213">
        <v>0</v>
      </c>
      <c r="T879" s="213">
        <v>0</v>
      </c>
      <c r="U879" s="213">
        <v>30929</v>
      </c>
      <c r="V879" s="213">
        <v>0</v>
      </c>
      <c r="W879" s="213">
        <v>0</v>
      </c>
      <c r="X879" s="213">
        <v>0</v>
      </c>
      <c r="Y879" s="213">
        <v>0</v>
      </c>
      <c r="Z879" s="213">
        <v>0</v>
      </c>
      <c r="AA879" s="213">
        <v>0</v>
      </c>
      <c r="AB879" s="213">
        <v>30929</v>
      </c>
      <c r="AC879" s="213">
        <v>0</v>
      </c>
      <c r="AD879" s="213">
        <v>0</v>
      </c>
    </row>
    <row r="880" spans="1:30" ht="12" customHeight="1" x14ac:dyDescent="0.25">
      <c r="A880" s="187" t="s">
        <v>36</v>
      </c>
      <c r="B880" s="171" t="s">
        <v>16585</v>
      </c>
      <c r="C880" s="171" t="s">
        <v>16585</v>
      </c>
      <c r="D880" s="172" t="s">
        <v>38</v>
      </c>
      <c r="E880" s="171" t="s">
        <v>39</v>
      </c>
      <c r="F880" s="172" t="s">
        <v>38</v>
      </c>
      <c r="G880" s="171" t="s">
        <v>40</v>
      </c>
      <c r="H880" s="173">
        <v>35701</v>
      </c>
      <c r="I880" s="244" t="s">
        <v>164</v>
      </c>
      <c r="J880" s="176"/>
      <c r="K880" s="246" t="s">
        <v>163</v>
      </c>
      <c r="L880" s="175"/>
      <c r="M880" s="8" t="s">
        <v>16586</v>
      </c>
      <c r="N880" s="175" t="s">
        <v>16296</v>
      </c>
      <c r="O880" s="175">
        <f t="shared" si="21"/>
        <v>1</v>
      </c>
      <c r="P880" s="213">
        <v>4700</v>
      </c>
      <c r="Q880" s="175" t="s">
        <v>16587</v>
      </c>
      <c r="R880" s="213">
        <f t="shared" si="24"/>
        <v>4700</v>
      </c>
      <c r="S880" s="213">
        <v>0</v>
      </c>
      <c r="T880" s="213">
        <v>0</v>
      </c>
      <c r="U880" s="213">
        <v>0</v>
      </c>
      <c r="V880" s="213">
        <v>4700</v>
      </c>
      <c r="W880" s="213">
        <v>0</v>
      </c>
      <c r="X880" s="213">
        <v>0</v>
      </c>
      <c r="Y880" s="213">
        <v>0</v>
      </c>
      <c r="Z880" s="213">
        <v>0</v>
      </c>
      <c r="AA880" s="213">
        <v>0</v>
      </c>
      <c r="AB880" s="213">
        <v>0</v>
      </c>
      <c r="AC880" s="213">
        <v>0</v>
      </c>
      <c r="AD880" s="213">
        <v>0</v>
      </c>
    </row>
    <row r="881" spans="1:30" ht="12" customHeight="1" x14ac:dyDescent="0.25">
      <c r="A881" s="187" t="s">
        <v>36</v>
      </c>
      <c r="B881" s="171" t="s">
        <v>16585</v>
      </c>
      <c r="C881" s="171" t="s">
        <v>16585</v>
      </c>
      <c r="D881" s="172" t="s">
        <v>38</v>
      </c>
      <c r="E881" s="171" t="s">
        <v>39</v>
      </c>
      <c r="F881" s="172" t="s">
        <v>38</v>
      </c>
      <c r="G881" s="171" t="s">
        <v>40</v>
      </c>
      <c r="H881" s="173">
        <v>35701</v>
      </c>
      <c r="I881" s="244" t="s">
        <v>164</v>
      </c>
      <c r="J881" s="176"/>
      <c r="K881" s="246" t="s">
        <v>165</v>
      </c>
      <c r="L881" s="175"/>
      <c r="M881" s="8" t="s">
        <v>16586</v>
      </c>
      <c r="N881" s="175" t="s">
        <v>16296</v>
      </c>
      <c r="O881" s="175">
        <f t="shared" si="21"/>
        <v>1</v>
      </c>
      <c r="P881" s="213">
        <v>7960</v>
      </c>
      <c r="Q881" s="175" t="s">
        <v>16587</v>
      </c>
      <c r="R881" s="213">
        <f t="shared" si="24"/>
        <v>7960</v>
      </c>
      <c r="S881" s="213">
        <v>0</v>
      </c>
      <c r="T881" s="213">
        <v>0</v>
      </c>
      <c r="U881" s="213">
        <v>0</v>
      </c>
      <c r="V881" s="213">
        <v>7960</v>
      </c>
      <c r="W881" s="213">
        <v>0</v>
      </c>
      <c r="X881" s="213">
        <v>0</v>
      </c>
      <c r="Y881" s="213">
        <v>0</v>
      </c>
      <c r="Z881" s="213">
        <v>0</v>
      </c>
      <c r="AA881" s="213">
        <v>0</v>
      </c>
      <c r="AB881" s="213">
        <v>0</v>
      </c>
      <c r="AC881" s="213">
        <v>0</v>
      </c>
      <c r="AD881" s="213">
        <v>0</v>
      </c>
    </row>
    <row r="882" spans="1:30" ht="12" customHeight="1" x14ac:dyDescent="0.25">
      <c r="A882" s="187" t="s">
        <v>36</v>
      </c>
      <c r="B882" s="171" t="s">
        <v>16585</v>
      </c>
      <c r="C882" s="171" t="s">
        <v>16585</v>
      </c>
      <c r="D882" s="172" t="s">
        <v>38</v>
      </c>
      <c r="E882" s="171" t="s">
        <v>39</v>
      </c>
      <c r="F882" s="172" t="s">
        <v>38</v>
      </c>
      <c r="G882" s="171" t="s">
        <v>40</v>
      </c>
      <c r="H882" s="173">
        <v>35901</v>
      </c>
      <c r="I882" s="244" t="s">
        <v>16592</v>
      </c>
      <c r="J882" s="176"/>
      <c r="K882" s="246" t="s">
        <v>16592</v>
      </c>
      <c r="L882" s="175"/>
      <c r="M882" s="8" t="s">
        <v>16586</v>
      </c>
      <c r="N882" s="175" t="s">
        <v>16296</v>
      </c>
      <c r="O882" s="175">
        <f t="shared" si="21"/>
        <v>1</v>
      </c>
      <c r="P882" s="213">
        <v>3301</v>
      </c>
      <c r="Q882" s="175" t="s">
        <v>16587</v>
      </c>
      <c r="R882" s="213">
        <f t="shared" si="24"/>
        <v>3301</v>
      </c>
      <c r="S882" s="213">
        <v>0</v>
      </c>
      <c r="T882" s="213">
        <v>0</v>
      </c>
      <c r="U882" s="213">
        <v>0</v>
      </c>
      <c r="V882" s="213">
        <v>0</v>
      </c>
      <c r="W882" s="213">
        <v>0</v>
      </c>
      <c r="X882" s="213">
        <v>0</v>
      </c>
      <c r="Y882" s="213">
        <v>3301</v>
      </c>
      <c r="Z882" s="213">
        <v>0</v>
      </c>
      <c r="AA882" s="213">
        <v>0</v>
      </c>
      <c r="AB882" s="213">
        <v>0</v>
      </c>
      <c r="AC882" s="213">
        <v>0</v>
      </c>
      <c r="AD882" s="213">
        <v>0</v>
      </c>
    </row>
    <row r="883" spans="1:30" ht="12" customHeight="1" x14ac:dyDescent="0.25">
      <c r="A883" s="187" t="s">
        <v>36</v>
      </c>
      <c r="B883" s="171" t="s">
        <v>16585</v>
      </c>
      <c r="C883" s="171" t="s">
        <v>16585</v>
      </c>
      <c r="D883" s="172" t="s">
        <v>38</v>
      </c>
      <c r="E883" s="171" t="s">
        <v>39</v>
      </c>
      <c r="F883" s="172" t="s">
        <v>38</v>
      </c>
      <c r="G883" s="171" t="s">
        <v>40</v>
      </c>
      <c r="H883" s="173">
        <v>37504</v>
      </c>
      <c r="I883" s="244" t="s">
        <v>228</v>
      </c>
      <c r="J883" s="176"/>
      <c r="K883" s="246" t="s">
        <v>227</v>
      </c>
      <c r="L883" s="175"/>
      <c r="M883" s="8" t="s">
        <v>16586</v>
      </c>
      <c r="N883" s="175" t="s">
        <v>16296</v>
      </c>
      <c r="O883" s="175">
        <f t="shared" si="21"/>
        <v>5.25</v>
      </c>
      <c r="P883" s="213">
        <v>2016</v>
      </c>
      <c r="Q883" s="175" t="s">
        <v>16587</v>
      </c>
      <c r="R883" s="213">
        <f t="shared" si="24"/>
        <v>10584</v>
      </c>
      <c r="S883" s="213">
        <v>0</v>
      </c>
      <c r="T883" s="213">
        <v>2016</v>
      </c>
      <c r="U883" s="213">
        <v>2016</v>
      </c>
      <c r="V883" s="213">
        <v>2016</v>
      </c>
      <c r="W883" s="213">
        <v>2016</v>
      </c>
      <c r="X883" s="213">
        <v>2016</v>
      </c>
      <c r="Y883" s="213">
        <v>504</v>
      </c>
      <c r="Z883" s="213">
        <v>0</v>
      </c>
      <c r="AA883" s="213">
        <v>0</v>
      </c>
      <c r="AB883" s="213">
        <v>0</v>
      </c>
      <c r="AC883" s="213">
        <v>0</v>
      </c>
      <c r="AD883" s="213">
        <v>0</v>
      </c>
    </row>
    <row r="884" spans="1:30" ht="12" customHeight="1" x14ac:dyDescent="0.25">
      <c r="A884" s="187" t="s">
        <v>36</v>
      </c>
      <c r="B884" s="171" t="s">
        <v>16585</v>
      </c>
      <c r="C884" s="171" t="s">
        <v>16585</v>
      </c>
      <c r="D884" s="172" t="s">
        <v>38</v>
      </c>
      <c r="E884" s="171" t="s">
        <v>39</v>
      </c>
      <c r="F884" s="172" t="s">
        <v>38</v>
      </c>
      <c r="G884" s="171" t="s">
        <v>40</v>
      </c>
      <c r="H884" s="173">
        <v>37504</v>
      </c>
      <c r="I884" s="244" t="s">
        <v>228</v>
      </c>
      <c r="J884" s="176"/>
      <c r="K884" s="246" t="s">
        <v>227</v>
      </c>
      <c r="L884" s="175"/>
      <c r="M884" s="8" t="s">
        <v>16586</v>
      </c>
      <c r="N884" s="175" t="s">
        <v>16296</v>
      </c>
      <c r="O884" s="175">
        <f t="shared" si="21"/>
        <v>6</v>
      </c>
      <c r="P884" s="213">
        <v>1008</v>
      </c>
      <c r="Q884" s="175" t="s">
        <v>16587</v>
      </c>
      <c r="R884" s="213">
        <f t="shared" si="24"/>
        <v>6048</v>
      </c>
      <c r="S884" s="213">
        <v>0</v>
      </c>
      <c r="T884" s="213">
        <v>1008</v>
      </c>
      <c r="U884" s="213">
        <v>1008</v>
      </c>
      <c r="V884" s="213">
        <v>1008</v>
      </c>
      <c r="W884" s="213">
        <v>1008</v>
      </c>
      <c r="X884" s="213">
        <v>1008</v>
      </c>
      <c r="Y884" s="213">
        <v>1008</v>
      </c>
      <c r="Z884" s="213">
        <v>0</v>
      </c>
      <c r="AA884" s="213">
        <v>0</v>
      </c>
      <c r="AB884" s="213">
        <v>0</v>
      </c>
      <c r="AC884" s="213">
        <v>0</v>
      </c>
      <c r="AD884" s="213">
        <v>0</v>
      </c>
    </row>
    <row r="885" spans="1:30" ht="12" customHeight="1" x14ac:dyDescent="0.25">
      <c r="A885" s="187" t="s">
        <v>36</v>
      </c>
      <c r="B885" s="171" t="s">
        <v>16585</v>
      </c>
      <c r="C885" s="171" t="s">
        <v>16585</v>
      </c>
      <c r="D885" s="172" t="s">
        <v>38</v>
      </c>
      <c r="E885" s="171" t="s">
        <v>39</v>
      </c>
      <c r="F885" s="172" t="s">
        <v>38</v>
      </c>
      <c r="G885" s="171" t="s">
        <v>40</v>
      </c>
      <c r="H885" s="173">
        <v>39202</v>
      </c>
      <c r="I885" s="244" t="s">
        <v>170</v>
      </c>
      <c r="J885" s="176"/>
      <c r="K885" s="246" t="s">
        <v>170</v>
      </c>
      <c r="L885" s="175"/>
      <c r="M885" s="8" t="s">
        <v>16586</v>
      </c>
      <c r="N885" s="175" t="s">
        <v>16296</v>
      </c>
      <c r="O885" s="175">
        <f t="shared" si="21"/>
        <v>12.540002733720598</v>
      </c>
      <c r="P885" s="213">
        <v>499.99989099999993</v>
      </c>
      <c r="Q885" s="175" t="s">
        <v>16587</v>
      </c>
      <c r="R885" s="213">
        <f t="shared" si="24"/>
        <v>6270</v>
      </c>
      <c r="S885" s="213">
        <v>220</v>
      </c>
      <c r="T885" s="213">
        <v>550</v>
      </c>
      <c r="U885" s="213">
        <v>550</v>
      </c>
      <c r="V885" s="213">
        <v>550</v>
      </c>
      <c r="W885" s="213">
        <v>550</v>
      </c>
      <c r="X885" s="213">
        <v>550</v>
      </c>
      <c r="Y885" s="213">
        <v>550</v>
      </c>
      <c r="Z885" s="213">
        <v>550</v>
      </c>
      <c r="AA885" s="213">
        <v>550</v>
      </c>
      <c r="AB885" s="213">
        <v>550</v>
      </c>
      <c r="AC885" s="213">
        <v>550</v>
      </c>
      <c r="AD885" s="213">
        <v>550</v>
      </c>
    </row>
    <row r="886" spans="1:30" ht="12" customHeight="1" x14ac:dyDescent="0.25">
      <c r="A886" s="187" t="s">
        <v>36</v>
      </c>
      <c r="B886" s="171" t="s">
        <v>16585</v>
      </c>
      <c r="C886" s="171" t="s">
        <v>16585</v>
      </c>
      <c r="D886" s="172" t="s">
        <v>38</v>
      </c>
      <c r="E886" s="171" t="s">
        <v>39</v>
      </c>
      <c r="F886" s="172" t="s">
        <v>38</v>
      </c>
      <c r="G886" s="171" t="s">
        <v>40</v>
      </c>
      <c r="H886" s="173">
        <v>39202</v>
      </c>
      <c r="I886" s="244" t="s">
        <v>170</v>
      </c>
      <c r="J886" s="176"/>
      <c r="K886" s="246" t="s">
        <v>169</v>
      </c>
      <c r="L886" s="175"/>
      <c r="M886" s="8" t="s">
        <v>16586</v>
      </c>
      <c r="N886" s="175" t="s">
        <v>16296</v>
      </c>
      <c r="O886" s="175">
        <f t="shared" si="21"/>
        <v>1</v>
      </c>
      <c r="P886" s="213">
        <v>61543</v>
      </c>
      <c r="Q886" s="175" t="s">
        <v>16587</v>
      </c>
      <c r="R886" s="213">
        <f t="shared" si="24"/>
        <v>61543</v>
      </c>
      <c r="S886" s="213">
        <v>0</v>
      </c>
      <c r="T886" s="213">
        <v>61543</v>
      </c>
      <c r="U886" s="213">
        <v>0</v>
      </c>
      <c r="V886" s="213">
        <v>0</v>
      </c>
      <c r="W886" s="213">
        <v>0</v>
      </c>
      <c r="X886" s="213">
        <v>0</v>
      </c>
      <c r="Y886" s="213">
        <v>0</v>
      </c>
      <c r="Z886" s="213">
        <v>0</v>
      </c>
      <c r="AA886" s="213">
        <v>0</v>
      </c>
      <c r="AB886" s="213">
        <v>0</v>
      </c>
      <c r="AC886" s="213">
        <v>0</v>
      </c>
      <c r="AD886" s="213">
        <v>0</v>
      </c>
    </row>
    <row r="887" spans="1:30" ht="12" customHeight="1" x14ac:dyDescent="0.25">
      <c r="A887" s="187" t="s">
        <v>36</v>
      </c>
      <c r="B887" s="171" t="s">
        <v>16585</v>
      </c>
      <c r="C887" s="171" t="s">
        <v>16585</v>
      </c>
      <c r="D887" s="172" t="s">
        <v>38</v>
      </c>
      <c r="E887" s="171" t="s">
        <v>39</v>
      </c>
      <c r="F887" s="172" t="s">
        <v>38</v>
      </c>
      <c r="G887" s="171" t="s">
        <v>144</v>
      </c>
      <c r="H887" s="173">
        <v>31301</v>
      </c>
      <c r="I887" s="244" t="s">
        <v>143</v>
      </c>
      <c r="J887" s="176"/>
      <c r="K887" s="246" t="s">
        <v>143</v>
      </c>
      <c r="L887" s="175"/>
      <c r="M887" s="8" t="s">
        <v>16586</v>
      </c>
      <c r="N887" s="175" t="s">
        <v>16296</v>
      </c>
      <c r="O887" s="175">
        <f t="shared" ref="O887:O912" si="25">R887/P887</f>
        <v>12</v>
      </c>
      <c r="P887" s="213">
        <v>6000</v>
      </c>
      <c r="Q887" s="175" t="s">
        <v>16587</v>
      </c>
      <c r="R887" s="213">
        <f t="shared" si="24"/>
        <v>72000</v>
      </c>
      <c r="S887" s="213">
        <v>6000</v>
      </c>
      <c r="T887" s="213">
        <v>6000</v>
      </c>
      <c r="U887" s="213">
        <v>6000</v>
      </c>
      <c r="V887" s="213">
        <v>6000</v>
      </c>
      <c r="W887" s="213">
        <v>6000</v>
      </c>
      <c r="X887" s="213">
        <v>6000</v>
      </c>
      <c r="Y887" s="213">
        <v>6000</v>
      </c>
      <c r="Z887" s="213">
        <v>6000</v>
      </c>
      <c r="AA887" s="213">
        <v>6000</v>
      </c>
      <c r="AB887" s="213">
        <v>6000</v>
      </c>
      <c r="AC887" s="213">
        <v>6000</v>
      </c>
      <c r="AD887" s="213">
        <v>6000</v>
      </c>
    </row>
    <row r="888" spans="1:30" ht="12" customHeight="1" x14ac:dyDescent="0.25">
      <c r="A888" s="187" t="s">
        <v>36</v>
      </c>
      <c r="B888" s="171" t="s">
        <v>16585</v>
      </c>
      <c r="C888" s="171" t="s">
        <v>16585</v>
      </c>
      <c r="D888" s="172" t="s">
        <v>38</v>
      </c>
      <c r="E888" s="171" t="s">
        <v>39</v>
      </c>
      <c r="F888" s="172" t="s">
        <v>38</v>
      </c>
      <c r="G888" s="171" t="s">
        <v>144</v>
      </c>
      <c r="H888" s="173">
        <v>32202</v>
      </c>
      <c r="I888" s="244" t="s">
        <v>152</v>
      </c>
      <c r="J888" s="176"/>
      <c r="K888" s="246" t="s">
        <v>152</v>
      </c>
      <c r="L888" s="175"/>
      <c r="M888" s="8" t="s">
        <v>16593</v>
      </c>
      <c r="N888" s="175" t="s">
        <v>16296</v>
      </c>
      <c r="O888" s="175">
        <f t="shared" si="25"/>
        <v>11.999995887971906</v>
      </c>
      <c r="P888" s="213">
        <v>243189</v>
      </c>
      <c r="Q888" s="175" t="s">
        <v>16587</v>
      </c>
      <c r="R888" s="213">
        <f>S888+T888+U888+V888+W888+X888+Y888+Z888+AA888+AB888+AC888+AD888</f>
        <v>2918267</v>
      </c>
      <c r="S888" s="213">
        <v>0</v>
      </c>
      <c r="T888" s="213">
        <v>243189</v>
      </c>
      <c r="U888" s="213">
        <v>243189</v>
      </c>
      <c r="V888" s="213">
        <v>243189</v>
      </c>
      <c r="W888" s="213">
        <v>243189</v>
      </c>
      <c r="X888" s="213">
        <v>243189</v>
      </c>
      <c r="Y888" s="213">
        <v>243189</v>
      </c>
      <c r="Z888" s="213">
        <v>243189</v>
      </c>
      <c r="AA888" s="213">
        <v>243189</v>
      </c>
      <c r="AB888" s="213">
        <v>243189</v>
      </c>
      <c r="AC888" s="213">
        <v>243189</v>
      </c>
      <c r="AD888" s="213">
        <v>486377</v>
      </c>
    </row>
    <row r="889" spans="1:30" ht="12" customHeight="1" x14ac:dyDescent="0.25">
      <c r="A889" s="187" t="s">
        <v>36</v>
      </c>
      <c r="B889" s="171" t="s">
        <v>16585</v>
      </c>
      <c r="C889" s="171" t="s">
        <v>16585</v>
      </c>
      <c r="D889" s="172" t="s">
        <v>38</v>
      </c>
      <c r="E889" s="171" t="s">
        <v>39</v>
      </c>
      <c r="F889" s="172" t="s">
        <v>38</v>
      </c>
      <c r="G889" s="171" t="s">
        <v>144</v>
      </c>
      <c r="H889" s="173">
        <v>33801</v>
      </c>
      <c r="I889" s="244" t="s">
        <v>157</v>
      </c>
      <c r="J889" s="176"/>
      <c r="K889" s="246" t="s">
        <v>157</v>
      </c>
      <c r="L889" s="175"/>
      <c r="M889" s="8" t="s">
        <v>16586</v>
      </c>
      <c r="N889" s="175" t="s">
        <v>16296</v>
      </c>
      <c r="O889" s="175">
        <f t="shared" si="25"/>
        <v>4</v>
      </c>
      <c r="P889" s="213">
        <v>59445</v>
      </c>
      <c r="Q889" s="175" t="s">
        <v>16587</v>
      </c>
      <c r="R889" s="213">
        <f t="shared" si="24"/>
        <v>237780</v>
      </c>
      <c r="S889" s="213">
        <v>0</v>
      </c>
      <c r="T889" s="213">
        <v>59445</v>
      </c>
      <c r="U889" s="213">
        <v>59445</v>
      </c>
      <c r="V889" s="213">
        <v>59445</v>
      </c>
      <c r="W889" s="213">
        <v>59445</v>
      </c>
      <c r="X889" s="213">
        <v>0</v>
      </c>
      <c r="Y889" s="213">
        <v>0</v>
      </c>
      <c r="Z889" s="213">
        <v>0</v>
      </c>
      <c r="AA889" s="213">
        <v>0</v>
      </c>
      <c r="AB889" s="213">
        <v>0</v>
      </c>
      <c r="AC889" s="213">
        <v>0</v>
      </c>
      <c r="AD889" s="213">
        <v>0</v>
      </c>
    </row>
    <row r="890" spans="1:30" ht="12" customHeight="1" x14ac:dyDescent="0.25">
      <c r="A890" s="187" t="s">
        <v>36</v>
      </c>
      <c r="B890" s="171" t="s">
        <v>16585</v>
      </c>
      <c r="C890" s="171" t="s">
        <v>16585</v>
      </c>
      <c r="D890" s="172" t="s">
        <v>38</v>
      </c>
      <c r="E890" s="171" t="s">
        <v>39</v>
      </c>
      <c r="F890" s="172" t="s">
        <v>38</v>
      </c>
      <c r="G890" s="171" t="s">
        <v>144</v>
      </c>
      <c r="H890" s="173">
        <v>35801</v>
      </c>
      <c r="I890" s="244" t="s">
        <v>166</v>
      </c>
      <c r="J890" s="176"/>
      <c r="K890" s="246" t="s">
        <v>16470</v>
      </c>
      <c r="L890" s="175"/>
      <c r="M890" s="8" t="s">
        <v>16586</v>
      </c>
      <c r="N890" s="175" t="s">
        <v>16296</v>
      </c>
      <c r="O890" s="175">
        <f t="shared" si="25"/>
        <v>8</v>
      </c>
      <c r="P890" s="213">
        <v>23053</v>
      </c>
      <c r="Q890" s="175" t="s">
        <v>16587</v>
      </c>
      <c r="R890" s="213">
        <f t="shared" si="24"/>
        <v>184424</v>
      </c>
      <c r="S890" s="213">
        <v>0</v>
      </c>
      <c r="T890" s="213">
        <v>23053</v>
      </c>
      <c r="U890" s="213">
        <v>23053</v>
      </c>
      <c r="V890" s="213">
        <v>23053</v>
      </c>
      <c r="W890" s="213">
        <v>23053</v>
      </c>
      <c r="X890" s="213">
        <v>23053</v>
      </c>
      <c r="Y890" s="213">
        <v>23053</v>
      </c>
      <c r="Z890" s="213">
        <v>23053</v>
      </c>
      <c r="AA890" s="213">
        <v>23053</v>
      </c>
      <c r="AB890" s="213">
        <v>0</v>
      </c>
      <c r="AC890" s="213">
        <v>0</v>
      </c>
      <c r="AD890" s="213">
        <v>0</v>
      </c>
    </row>
    <row r="891" spans="1:30" ht="12" customHeight="1" x14ac:dyDescent="0.25">
      <c r="A891" s="187" t="s">
        <v>36</v>
      </c>
      <c r="B891" s="171" t="s">
        <v>16585</v>
      </c>
      <c r="C891" s="171" t="s">
        <v>16585</v>
      </c>
      <c r="D891" s="172" t="s">
        <v>38</v>
      </c>
      <c r="E891" s="171" t="s">
        <v>271</v>
      </c>
      <c r="F891" s="172" t="s">
        <v>16506</v>
      </c>
      <c r="G891" s="171" t="s">
        <v>16334</v>
      </c>
      <c r="H891" s="173">
        <v>21601</v>
      </c>
      <c r="I891" s="244" t="s">
        <v>98</v>
      </c>
      <c r="J891" s="8" t="s">
        <v>5714</v>
      </c>
      <c r="K891" s="247" t="s">
        <v>100</v>
      </c>
      <c r="L891" s="175"/>
      <c r="M891" s="8" t="s">
        <v>16586</v>
      </c>
      <c r="N891" s="175" t="s">
        <v>296</v>
      </c>
      <c r="O891" s="175">
        <f t="shared" si="25"/>
        <v>12.000000000000002</v>
      </c>
      <c r="P891" s="213">
        <v>52.951579999999993</v>
      </c>
      <c r="Q891" s="175" t="s">
        <v>16587</v>
      </c>
      <c r="R891" s="213">
        <f t="shared" si="24"/>
        <v>635.41895999999997</v>
      </c>
      <c r="S891" s="213">
        <v>0</v>
      </c>
      <c r="T891" s="213">
        <v>158.85473999999999</v>
      </c>
      <c r="U891" s="213">
        <v>0</v>
      </c>
      <c r="V891" s="213">
        <v>0</v>
      </c>
      <c r="W891" s="213">
        <v>158.85473999999999</v>
      </c>
      <c r="X891" s="213">
        <v>0</v>
      </c>
      <c r="Y891" s="213">
        <v>0</v>
      </c>
      <c r="Z891" s="213">
        <v>158.85473999999999</v>
      </c>
      <c r="AA891" s="213">
        <v>0</v>
      </c>
      <c r="AB891" s="213">
        <v>0</v>
      </c>
      <c r="AC891" s="213">
        <v>158.85473999999999</v>
      </c>
      <c r="AD891" s="213">
        <v>0</v>
      </c>
    </row>
    <row r="892" spans="1:30" ht="12" customHeight="1" x14ac:dyDescent="0.25">
      <c r="A892" s="187" t="s">
        <v>36</v>
      </c>
      <c r="B892" s="171" t="s">
        <v>16585</v>
      </c>
      <c r="C892" s="171" t="s">
        <v>16585</v>
      </c>
      <c r="D892" s="172" t="s">
        <v>38</v>
      </c>
      <c r="E892" s="171" t="s">
        <v>271</v>
      </c>
      <c r="F892" s="172" t="s">
        <v>16506</v>
      </c>
      <c r="G892" s="171" t="s">
        <v>16334</v>
      </c>
      <c r="H892" s="173">
        <v>21601</v>
      </c>
      <c r="I892" s="244" t="s">
        <v>98</v>
      </c>
      <c r="J892" s="8" t="s">
        <v>5715</v>
      </c>
      <c r="K892" s="247" t="s">
        <v>102</v>
      </c>
      <c r="L892" s="175"/>
      <c r="M892" s="8" t="s">
        <v>16586</v>
      </c>
      <c r="N892" s="171" t="s">
        <v>296</v>
      </c>
      <c r="O892" s="175">
        <f t="shared" si="25"/>
        <v>12</v>
      </c>
      <c r="P892" s="213">
        <v>42.239369999999994</v>
      </c>
      <c r="Q892" s="175" t="s">
        <v>16587</v>
      </c>
      <c r="R892" s="213">
        <f t="shared" si="24"/>
        <v>506.87243999999993</v>
      </c>
      <c r="S892" s="213">
        <v>0</v>
      </c>
      <c r="T892" s="213">
        <v>126.71810999999998</v>
      </c>
      <c r="U892" s="213">
        <v>0</v>
      </c>
      <c r="V892" s="213">
        <v>0</v>
      </c>
      <c r="W892" s="213">
        <v>126.71810999999998</v>
      </c>
      <c r="X892" s="213">
        <v>0</v>
      </c>
      <c r="Y892" s="213">
        <v>0</v>
      </c>
      <c r="Z892" s="213">
        <v>126.71810999999998</v>
      </c>
      <c r="AA892" s="213">
        <v>0</v>
      </c>
      <c r="AB892" s="213">
        <v>0</v>
      </c>
      <c r="AC892" s="213">
        <v>126.71810999999998</v>
      </c>
      <c r="AD892" s="213">
        <v>0</v>
      </c>
    </row>
    <row r="893" spans="1:30" ht="12" customHeight="1" x14ac:dyDescent="0.25">
      <c r="A893" s="187" t="s">
        <v>36</v>
      </c>
      <c r="B893" s="171" t="s">
        <v>16585</v>
      </c>
      <c r="C893" s="171" t="s">
        <v>16585</v>
      </c>
      <c r="D893" s="172" t="s">
        <v>38</v>
      </c>
      <c r="E893" s="171" t="s">
        <v>271</v>
      </c>
      <c r="F893" s="172" t="s">
        <v>16506</v>
      </c>
      <c r="G893" s="171" t="s">
        <v>16334</v>
      </c>
      <c r="H893" s="173">
        <v>21601</v>
      </c>
      <c r="I893" s="244" t="s">
        <v>98</v>
      </c>
      <c r="J893" s="8" t="s">
        <v>5683</v>
      </c>
      <c r="K893" s="252" t="s">
        <v>103</v>
      </c>
      <c r="L893" s="175"/>
      <c r="M893" s="8" t="s">
        <v>16586</v>
      </c>
      <c r="N893" s="171" t="s">
        <v>1446</v>
      </c>
      <c r="O893" s="175">
        <f t="shared" si="25"/>
        <v>11.999999999999998</v>
      </c>
      <c r="P893" s="213">
        <v>22.591709999999999</v>
      </c>
      <c r="Q893" s="175" t="s">
        <v>16587</v>
      </c>
      <c r="R893" s="213">
        <f t="shared" si="24"/>
        <v>271.10051999999996</v>
      </c>
      <c r="S893" s="213">
        <v>0</v>
      </c>
      <c r="T893" s="213">
        <v>67.77512999999999</v>
      </c>
      <c r="U893" s="213">
        <v>0</v>
      </c>
      <c r="V893" s="213">
        <v>0</v>
      </c>
      <c r="W893" s="213">
        <v>67.77512999999999</v>
      </c>
      <c r="X893" s="213">
        <v>0</v>
      </c>
      <c r="Y893" s="213">
        <v>0</v>
      </c>
      <c r="Z893" s="213">
        <v>67.77512999999999</v>
      </c>
      <c r="AA893" s="213">
        <v>0</v>
      </c>
      <c r="AB893" s="213">
        <v>0</v>
      </c>
      <c r="AC893" s="213">
        <v>67.77512999999999</v>
      </c>
      <c r="AD893" s="213">
        <v>0</v>
      </c>
    </row>
    <row r="894" spans="1:30" ht="12" customHeight="1" x14ac:dyDescent="0.25">
      <c r="A894" s="187" t="s">
        <v>36</v>
      </c>
      <c r="B894" s="171" t="s">
        <v>16585</v>
      </c>
      <c r="C894" s="171" t="s">
        <v>16585</v>
      </c>
      <c r="D894" s="172" t="s">
        <v>38</v>
      </c>
      <c r="E894" s="171" t="s">
        <v>271</v>
      </c>
      <c r="F894" s="172" t="s">
        <v>16506</v>
      </c>
      <c r="G894" s="171" t="s">
        <v>16334</v>
      </c>
      <c r="H894" s="173">
        <v>21601</v>
      </c>
      <c r="I894" s="244" t="s">
        <v>98</v>
      </c>
      <c r="J894" s="8" t="s">
        <v>5682</v>
      </c>
      <c r="K894" s="252" t="s">
        <v>104</v>
      </c>
      <c r="L894" s="175"/>
      <c r="M894" s="8" t="s">
        <v>16586</v>
      </c>
      <c r="N894" s="171" t="s">
        <v>296</v>
      </c>
      <c r="O894" s="175">
        <f t="shared" si="25"/>
        <v>12</v>
      </c>
      <c r="P894" s="213">
        <v>537.48022999999989</v>
      </c>
      <c r="Q894" s="175" t="s">
        <v>16587</v>
      </c>
      <c r="R894" s="213">
        <f t="shared" si="24"/>
        <v>6449.7627599999987</v>
      </c>
      <c r="S894" s="213">
        <v>0</v>
      </c>
      <c r="T894" s="213">
        <v>1612.4406899999997</v>
      </c>
      <c r="U894" s="213">
        <v>0</v>
      </c>
      <c r="V894" s="213">
        <v>0</v>
      </c>
      <c r="W894" s="213">
        <v>1612.4406899999997</v>
      </c>
      <c r="X894" s="213">
        <v>0</v>
      </c>
      <c r="Y894" s="213">
        <v>0</v>
      </c>
      <c r="Z894" s="213">
        <v>1612.4406899999997</v>
      </c>
      <c r="AA894" s="213">
        <v>0</v>
      </c>
      <c r="AB894" s="213">
        <v>0</v>
      </c>
      <c r="AC894" s="213">
        <v>1612.4406899999997</v>
      </c>
      <c r="AD894" s="213">
        <v>0</v>
      </c>
    </row>
    <row r="895" spans="1:30" ht="12" customHeight="1" x14ac:dyDescent="0.25">
      <c r="A895" s="187" t="s">
        <v>36</v>
      </c>
      <c r="B895" s="171" t="s">
        <v>16585</v>
      </c>
      <c r="C895" s="171" t="s">
        <v>16585</v>
      </c>
      <c r="D895" s="172" t="s">
        <v>38</v>
      </c>
      <c r="E895" s="171" t="s">
        <v>271</v>
      </c>
      <c r="F895" s="172" t="s">
        <v>16506</v>
      </c>
      <c r="G895" s="171" t="s">
        <v>16334</v>
      </c>
      <c r="H895" s="173">
        <v>21601</v>
      </c>
      <c r="I895" s="244" t="s">
        <v>98</v>
      </c>
      <c r="J895" s="8" t="s">
        <v>5868</v>
      </c>
      <c r="K895" s="247" t="s">
        <v>106</v>
      </c>
      <c r="L895" s="175"/>
      <c r="M895" s="8" t="s">
        <v>16586</v>
      </c>
      <c r="N895" s="171" t="s">
        <v>296</v>
      </c>
      <c r="O895" s="175">
        <f t="shared" si="25"/>
        <v>12</v>
      </c>
      <c r="P895" s="213">
        <v>57.228199999999994</v>
      </c>
      <c r="Q895" s="175" t="s">
        <v>16587</v>
      </c>
      <c r="R895" s="213">
        <f t="shared" si="24"/>
        <v>686.73839999999996</v>
      </c>
      <c r="S895" s="213">
        <v>0</v>
      </c>
      <c r="T895" s="213">
        <v>171.68459999999999</v>
      </c>
      <c r="U895" s="213">
        <v>0</v>
      </c>
      <c r="V895" s="213">
        <v>0</v>
      </c>
      <c r="W895" s="213">
        <v>171.68459999999999</v>
      </c>
      <c r="X895" s="213">
        <v>0</v>
      </c>
      <c r="Y895" s="213">
        <v>0</v>
      </c>
      <c r="Z895" s="213">
        <v>171.68459999999999</v>
      </c>
      <c r="AA895" s="213">
        <v>0</v>
      </c>
      <c r="AB895" s="213">
        <v>0</v>
      </c>
      <c r="AC895" s="213">
        <v>171.68459999999999</v>
      </c>
      <c r="AD895" s="213">
        <v>0</v>
      </c>
    </row>
    <row r="896" spans="1:30" ht="12" customHeight="1" x14ac:dyDescent="0.25">
      <c r="A896" s="187" t="s">
        <v>36</v>
      </c>
      <c r="B896" s="171" t="s">
        <v>16585</v>
      </c>
      <c r="C896" s="171" t="s">
        <v>16585</v>
      </c>
      <c r="D896" s="172" t="s">
        <v>38</v>
      </c>
      <c r="E896" s="171" t="s">
        <v>271</v>
      </c>
      <c r="F896" s="172" t="s">
        <v>16506</v>
      </c>
      <c r="G896" s="171" t="s">
        <v>16334</v>
      </c>
      <c r="H896" s="173">
        <v>21601</v>
      </c>
      <c r="I896" s="244" t="s">
        <v>98</v>
      </c>
      <c r="J896" s="8" t="s">
        <v>5699</v>
      </c>
      <c r="K896" s="247" t="s">
        <v>16402</v>
      </c>
      <c r="L896" s="175"/>
      <c r="M896" s="8" t="s">
        <v>16586</v>
      </c>
      <c r="N896" s="171" t="s">
        <v>296</v>
      </c>
      <c r="O896" s="175">
        <f t="shared" si="25"/>
        <v>8</v>
      </c>
      <c r="P896" s="213">
        <v>222.4049</v>
      </c>
      <c r="Q896" s="175" t="s">
        <v>16587</v>
      </c>
      <c r="R896" s="213">
        <f t="shared" si="24"/>
        <v>1779.2392</v>
      </c>
      <c r="S896" s="213">
        <v>0</v>
      </c>
      <c r="T896" s="213">
        <v>444.8098</v>
      </c>
      <c r="U896" s="213">
        <v>0</v>
      </c>
      <c r="V896" s="213">
        <v>0</v>
      </c>
      <c r="W896" s="213">
        <v>444.8098</v>
      </c>
      <c r="X896" s="213">
        <v>0</v>
      </c>
      <c r="Y896" s="213">
        <v>0</v>
      </c>
      <c r="Z896" s="213">
        <v>444.8098</v>
      </c>
      <c r="AA896" s="213">
        <v>0</v>
      </c>
      <c r="AB896" s="213">
        <v>0</v>
      </c>
      <c r="AC896" s="213">
        <v>444.8098</v>
      </c>
      <c r="AD896" s="213">
        <v>0</v>
      </c>
    </row>
    <row r="897" spans="1:30" ht="12" customHeight="1" x14ac:dyDescent="0.25">
      <c r="A897" s="187" t="s">
        <v>36</v>
      </c>
      <c r="B897" s="171" t="s">
        <v>16585</v>
      </c>
      <c r="C897" s="171" t="s">
        <v>16585</v>
      </c>
      <c r="D897" s="172" t="s">
        <v>38</v>
      </c>
      <c r="E897" s="171" t="s">
        <v>271</v>
      </c>
      <c r="F897" s="172" t="s">
        <v>16506</v>
      </c>
      <c r="G897" s="171" t="s">
        <v>16334</v>
      </c>
      <c r="H897" s="173">
        <v>21601</v>
      </c>
      <c r="I897" s="244" t="s">
        <v>98</v>
      </c>
      <c r="J897" s="8" t="s">
        <v>5770</v>
      </c>
      <c r="K897" s="247" t="s">
        <v>109</v>
      </c>
      <c r="L897" s="175"/>
      <c r="M897" s="8" t="s">
        <v>16586</v>
      </c>
      <c r="N897" s="175" t="s">
        <v>296</v>
      </c>
      <c r="O897" s="175">
        <f t="shared" si="25"/>
        <v>8</v>
      </c>
      <c r="P897" s="213">
        <v>5.5781999999999998</v>
      </c>
      <c r="Q897" s="175" t="s">
        <v>16587</v>
      </c>
      <c r="R897" s="213">
        <f t="shared" si="24"/>
        <v>44.625599999999999</v>
      </c>
      <c r="S897" s="213">
        <v>0</v>
      </c>
      <c r="T897" s="213">
        <v>11.1564</v>
      </c>
      <c r="U897" s="213">
        <v>0</v>
      </c>
      <c r="V897" s="213">
        <v>0</v>
      </c>
      <c r="W897" s="213">
        <v>11.1564</v>
      </c>
      <c r="X897" s="213">
        <v>0</v>
      </c>
      <c r="Y897" s="213">
        <v>0</v>
      </c>
      <c r="Z897" s="213">
        <v>11.1564</v>
      </c>
      <c r="AA897" s="213">
        <v>0</v>
      </c>
      <c r="AB897" s="213">
        <v>0</v>
      </c>
      <c r="AC897" s="213">
        <v>11.1564</v>
      </c>
      <c r="AD897" s="213">
        <v>0</v>
      </c>
    </row>
    <row r="898" spans="1:30" ht="12" customHeight="1" x14ac:dyDescent="0.25">
      <c r="A898" s="187" t="s">
        <v>36</v>
      </c>
      <c r="B898" s="171" t="s">
        <v>16585</v>
      </c>
      <c r="C898" s="171" t="s">
        <v>16585</v>
      </c>
      <c r="D898" s="172" t="s">
        <v>38</v>
      </c>
      <c r="E898" s="171" t="s">
        <v>271</v>
      </c>
      <c r="F898" s="172" t="s">
        <v>16506</v>
      </c>
      <c r="G898" s="171" t="s">
        <v>16334</v>
      </c>
      <c r="H898" s="173">
        <v>21601</v>
      </c>
      <c r="I898" s="244" t="s">
        <v>98</v>
      </c>
      <c r="J898" s="8" t="s">
        <v>6088</v>
      </c>
      <c r="K898" s="247" t="s">
        <v>110</v>
      </c>
      <c r="L898" s="175"/>
      <c r="M898" s="8" t="s">
        <v>16586</v>
      </c>
      <c r="N898" s="175" t="s">
        <v>296</v>
      </c>
      <c r="O898" s="175">
        <f t="shared" si="25"/>
        <v>3</v>
      </c>
      <c r="P898" s="213">
        <v>19.492709999999999</v>
      </c>
      <c r="Q898" s="175" t="s">
        <v>16587</v>
      </c>
      <c r="R898" s="213">
        <f t="shared" si="24"/>
        <v>58.478129999999993</v>
      </c>
      <c r="S898" s="213">
        <v>0</v>
      </c>
      <c r="T898" s="213">
        <v>19.492709999999999</v>
      </c>
      <c r="U898" s="213">
        <v>0</v>
      </c>
      <c r="V898" s="213">
        <v>0</v>
      </c>
      <c r="W898" s="213">
        <v>19.492709999999999</v>
      </c>
      <c r="X898" s="213">
        <v>0</v>
      </c>
      <c r="Y898" s="213">
        <v>0</v>
      </c>
      <c r="Z898" s="213">
        <v>0</v>
      </c>
      <c r="AA898" s="213">
        <v>0</v>
      </c>
      <c r="AB898" s="213">
        <v>0</v>
      </c>
      <c r="AC898" s="213">
        <v>19.492709999999999</v>
      </c>
      <c r="AD898" s="213">
        <v>0</v>
      </c>
    </row>
    <row r="899" spans="1:30" ht="12" customHeight="1" x14ac:dyDescent="0.25">
      <c r="A899" s="187" t="s">
        <v>36</v>
      </c>
      <c r="B899" s="171" t="s">
        <v>16585</v>
      </c>
      <c r="C899" s="171" t="s">
        <v>16585</v>
      </c>
      <c r="D899" s="172" t="s">
        <v>38</v>
      </c>
      <c r="E899" s="171" t="s">
        <v>271</v>
      </c>
      <c r="F899" s="172" t="s">
        <v>16506</v>
      </c>
      <c r="G899" s="171" t="s">
        <v>16334</v>
      </c>
      <c r="H899" s="173">
        <v>21601</v>
      </c>
      <c r="I899" s="244" t="s">
        <v>98</v>
      </c>
      <c r="J899" s="8" t="s">
        <v>5804</v>
      </c>
      <c r="K899" s="247" t="s">
        <v>16409</v>
      </c>
      <c r="L899" s="175"/>
      <c r="M899" s="8" t="s">
        <v>16586</v>
      </c>
      <c r="N899" s="175" t="s">
        <v>296</v>
      </c>
      <c r="O899" s="175">
        <f t="shared" si="25"/>
        <v>8</v>
      </c>
      <c r="P899" s="213">
        <v>34.584839999999993</v>
      </c>
      <c r="Q899" s="175" t="s">
        <v>16587</v>
      </c>
      <c r="R899" s="213">
        <f t="shared" si="24"/>
        <v>276.67871999999994</v>
      </c>
      <c r="S899" s="213">
        <v>0</v>
      </c>
      <c r="T899" s="213">
        <v>69.169679999999985</v>
      </c>
      <c r="U899" s="213">
        <v>0</v>
      </c>
      <c r="V899" s="213">
        <v>0</v>
      </c>
      <c r="W899" s="213">
        <v>69.169679999999985</v>
      </c>
      <c r="X899" s="213">
        <v>0</v>
      </c>
      <c r="Y899" s="213">
        <v>0</v>
      </c>
      <c r="Z899" s="213">
        <v>69.169679999999985</v>
      </c>
      <c r="AA899" s="213">
        <v>0</v>
      </c>
      <c r="AB899" s="213">
        <v>0</v>
      </c>
      <c r="AC899" s="213">
        <v>69.169679999999985</v>
      </c>
      <c r="AD899" s="213">
        <v>0</v>
      </c>
    </row>
    <row r="900" spans="1:30" ht="12" customHeight="1" x14ac:dyDescent="0.25">
      <c r="A900" s="187" t="s">
        <v>36</v>
      </c>
      <c r="B900" s="171" t="s">
        <v>16585</v>
      </c>
      <c r="C900" s="171" t="s">
        <v>16585</v>
      </c>
      <c r="D900" s="172" t="s">
        <v>38</v>
      </c>
      <c r="E900" s="171" t="s">
        <v>271</v>
      </c>
      <c r="F900" s="172" t="s">
        <v>16506</v>
      </c>
      <c r="G900" s="171" t="s">
        <v>16334</v>
      </c>
      <c r="H900" s="173">
        <v>21601</v>
      </c>
      <c r="I900" s="244" t="s">
        <v>98</v>
      </c>
      <c r="J900" s="8" t="s">
        <v>5818</v>
      </c>
      <c r="K900" s="247" t="s">
        <v>16285</v>
      </c>
      <c r="L900" s="175"/>
      <c r="M900" s="8" t="s">
        <v>16586</v>
      </c>
      <c r="N900" s="175" t="s">
        <v>296</v>
      </c>
      <c r="O900" s="175">
        <f t="shared" si="25"/>
        <v>8</v>
      </c>
      <c r="P900" s="213">
        <v>123.21623999999998</v>
      </c>
      <c r="Q900" s="175" t="s">
        <v>16587</v>
      </c>
      <c r="R900" s="213">
        <f t="shared" si="24"/>
        <v>985.72991999999988</v>
      </c>
      <c r="S900" s="213">
        <v>0</v>
      </c>
      <c r="T900" s="213">
        <v>246.43247999999997</v>
      </c>
      <c r="U900" s="213">
        <v>0</v>
      </c>
      <c r="V900" s="213">
        <v>0</v>
      </c>
      <c r="W900" s="213">
        <v>246.43247999999997</v>
      </c>
      <c r="X900" s="213">
        <v>0</v>
      </c>
      <c r="Y900" s="213">
        <v>0</v>
      </c>
      <c r="Z900" s="213">
        <v>246.43247999999997</v>
      </c>
      <c r="AA900" s="213">
        <v>0</v>
      </c>
      <c r="AB900" s="213">
        <v>0</v>
      </c>
      <c r="AC900" s="213">
        <v>246.43247999999997</v>
      </c>
      <c r="AD900" s="213">
        <v>0</v>
      </c>
    </row>
    <row r="901" spans="1:30" ht="12" customHeight="1" x14ac:dyDescent="0.25">
      <c r="A901" s="187" t="s">
        <v>36</v>
      </c>
      <c r="B901" s="171" t="s">
        <v>16585</v>
      </c>
      <c r="C901" s="171" t="s">
        <v>16585</v>
      </c>
      <c r="D901" s="172" t="s">
        <v>38</v>
      </c>
      <c r="E901" s="171" t="s">
        <v>271</v>
      </c>
      <c r="F901" s="172" t="s">
        <v>16506</v>
      </c>
      <c r="G901" s="171" t="s">
        <v>16334</v>
      </c>
      <c r="H901" s="173">
        <v>21601</v>
      </c>
      <c r="I901" s="244" t="s">
        <v>98</v>
      </c>
      <c r="J901" s="8" t="s">
        <v>5741</v>
      </c>
      <c r="K901" s="247" t="s">
        <v>113</v>
      </c>
      <c r="L901" s="175"/>
      <c r="M901" s="8" t="s">
        <v>16586</v>
      </c>
      <c r="N901" s="175" t="s">
        <v>296</v>
      </c>
      <c r="O901" s="175">
        <f t="shared" si="25"/>
        <v>8</v>
      </c>
      <c r="P901" s="213">
        <v>67.279289999999989</v>
      </c>
      <c r="Q901" s="175" t="s">
        <v>16587</v>
      </c>
      <c r="R901" s="213">
        <f t="shared" si="24"/>
        <v>538.23431999999991</v>
      </c>
      <c r="S901" s="213">
        <v>0</v>
      </c>
      <c r="T901" s="213">
        <v>134.55857999999998</v>
      </c>
      <c r="U901" s="213">
        <v>0</v>
      </c>
      <c r="V901" s="213">
        <v>0</v>
      </c>
      <c r="W901" s="213">
        <v>134.55857999999998</v>
      </c>
      <c r="X901" s="213">
        <v>0</v>
      </c>
      <c r="Y901" s="213">
        <v>0</v>
      </c>
      <c r="Z901" s="213">
        <v>134.55857999999998</v>
      </c>
      <c r="AA901" s="213">
        <v>0</v>
      </c>
      <c r="AB901" s="213">
        <v>0</v>
      </c>
      <c r="AC901" s="213">
        <v>134.55857999999998</v>
      </c>
      <c r="AD901" s="213">
        <v>0</v>
      </c>
    </row>
    <row r="902" spans="1:30" ht="12" customHeight="1" x14ac:dyDescent="0.25">
      <c r="A902" s="187" t="s">
        <v>36</v>
      </c>
      <c r="B902" s="171" t="s">
        <v>16585</v>
      </c>
      <c r="C902" s="171" t="s">
        <v>16585</v>
      </c>
      <c r="D902" s="172" t="s">
        <v>38</v>
      </c>
      <c r="E902" s="171" t="s">
        <v>271</v>
      </c>
      <c r="F902" s="172" t="s">
        <v>16506</v>
      </c>
      <c r="G902" s="171" t="s">
        <v>16334</v>
      </c>
      <c r="H902" s="173">
        <v>21601</v>
      </c>
      <c r="I902" s="244" t="s">
        <v>98</v>
      </c>
      <c r="J902" s="176" t="s">
        <v>5886</v>
      </c>
      <c r="K902" s="246" t="s">
        <v>238</v>
      </c>
      <c r="L902" s="175"/>
      <c r="M902" s="8" t="s">
        <v>16586</v>
      </c>
      <c r="N902" s="175" t="s">
        <v>877</v>
      </c>
      <c r="O902" s="175">
        <f t="shared" si="25"/>
        <v>48</v>
      </c>
      <c r="P902" s="213">
        <v>36.227309999999996</v>
      </c>
      <c r="Q902" s="175" t="s">
        <v>16587</v>
      </c>
      <c r="R902" s="213">
        <f t="shared" si="24"/>
        <v>1738.9108799999999</v>
      </c>
      <c r="S902" s="213">
        <v>0</v>
      </c>
      <c r="T902" s="213">
        <v>434.72771999999998</v>
      </c>
      <c r="U902" s="213">
        <v>0</v>
      </c>
      <c r="V902" s="213">
        <v>0</v>
      </c>
      <c r="W902" s="213">
        <v>434.72771999999998</v>
      </c>
      <c r="X902" s="213">
        <v>0</v>
      </c>
      <c r="Y902" s="213">
        <v>0</v>
      </c>
      <c r="Z902" s="213">
        <v>434.72771999999998</v>
      </c>
      <c r="AA902" s="213">
        <v>0</v>
      </c>
      <c r="AB902" s="213">
        <v>0</v>
      </c>
      <c r="AC902" s="213">
        <v>434.72771999999998</v>
      </c>
      <c r="AD902" s="213">
        <v>0</v>
      </c>
    </row>
    <row r="903" spans="1:30" ht="12" customHeight="1" x14ac:dyDescent="0.25">
      <c r="A903" s="187" t="s">
        <v>36</v>
      </c>
      <c r="B903" s="171" t="s">
        <v>16585</v>
      </c>
      <c r="C903" s="171" t="s">
        <v>16585</v>
      </c>
      <c r="D903" s="172" t="s">
        <v>38</v>
      </c>
      <c r="E903" s="171" t="s">
        <v>271</v>
      </c>
      <c r="F903" s="172" t="s">
        <v>16506</v>
      </c>
      <c r="G903" s="171" t="s">
        <v>16334</v>
      </c>
      <c r="H903" s="173">
        <v>21601</v>
      </c>
      <c r="I903" s="244" t="s">
        <v>98</v>
      </c>
      <c r="J903" s="176" t="s">
        <v>5726</v>
      </c>
      <c r="K903" s="246" t="s">
        <v>114</v>
      </c>
      <c r="L903" s="175"/>
      <c r="M903" s="8" t="s">
        <v>16586</v>
      </c>
      <c r="N903" s="175" t="s">
        <v>296</v>
      </c>
      <c r="O903" s="175">
        <f t="shared" si="25"/>
        <v>51.000000000000007</v>
      </c>
      <c r="P903" s="213">
        <v>13.64593</v>
      </c>
      <c r="Q903" s="175" t="s">
        <v>16587</v>
      </c>
      <c r="R903" s="213">
        <f t="shared" si="24"/>
        <v>695.94243000000006</v>
      </c>
      <c r="S903" s="213">
        <v>0</v>
      </c>
      <c r="T903" s="213">
        <v>177.39708999999999</v>
      </c>
      <c r="U903" s="213">
        <v>0</v>
      </c>
      <c r="V903" s="213">
        <v>0</v>
      </c>
      <c r="W903" s="213">
        <v>177.39708999999999</v>
      </c>
      <c r="X903" s="213">
        <v>0</v>
      </c>
      <c r="Y903" s="213">
        <v>0</v>
      </c>
      <c r="Z903" s="213">
        <v>163.75116</v>
      </c>
      <c r="AA903" s="213">
        <v>0</v>
      </c>
      <c r="AB903" s="213">
        <v>0</v>
      </c>
      <c r="AC903" s="213">
        <v>177.39708999999999</v>
      </c>
      <c r="AD903" s="213">
        <v>0</v>
      </c>
    </row>
    <row r="904" spans="1:30" ht="12" customHeight="1" x14ac:dyDescent="0.25">
      <c r="A904" s="187" t="s">
        <v>36</v>
      </c>
      <c r="B904" s="171" t="s">
        <v>16585</v>
      </c>
      <c r="C904" s="171" t="s">
        <v>16585</v>
      </c>
      <c r="D904" s="172" t="s">
        <v>38</v>
      </c>
      <c r="E904" s="171" t="s">
        <v>271</v>
      </c>
      <c r="F904" s="172" t="s">
        <v>16506</v>
      </c>
      <c r="G904" s="171" t="s">
        <v>16334</v>
      </c>
      <c r="H904" s="173">
        <v>21601</v>
      </c>
      <c r="I904" s="244" t="s">
        <v>98</v>
      </c>
      <c r="J904" s="8" t="s">
        <v>5706</v>
      </c>
      <c r="K904" s="246" t="s">
        <v>16403</v>
      </c>
      <c r="L904" s="175"/>
      <c r="M904" s="8" t="s">
        <v>16586</v>
      </c>
      <c r="N904" s="175" t="s">
        <v>296</v>
      </c>
      <c r="O904" s="175">
        <f t="shared" si="25"/>
        <v>4</v>
      </c>
      <c r="P904" s="213">
        <v>92.040299999999988</v>
      </c>
      <c r="Q904" s="175" t="s">
        <v>16587</v>
      </c>
      <c r="R904" s="213">
        <f t="shared" si="24"/>
        <v>368.16119999999995</v>
      </c>
      <c r="S904" s="213">
        <v>0</v>
      </c>
      <c r="T904" s="213">
        <v>92.040299999999988</v>
      </c>
      <c r="U904" s="213">
        <v>0</v>
      </c>
      <c r="V904" s="213">
        <v>0</v>
      </c>
      <c r="W904" s="213">
        <v>92.040299999999988</v>
      </c>
      <c r="X904" s="213">
        <v>0</v>
      </c>
      <c r="Y904" s="213">
        <v>0</v>
      </c>
      <c r="Z904" s="213">
        <v>92.040299999999988</v>
      </c>
      <c r="AA904" s="213">
        <v>0</v>
      </c>
      <c r="AB904" s="213">
        <v>0</v>
      </c>
      <c r="AC904" s="213">
        <v>92.040299999999988</v>
      </c>
      <c r="AD904" s="213">
        <v>0</v>
      </c>
    </row>
    <row r="905" spans="1:30" ht="12" customHeight="1" x14ac:dyDescent="0.25">
      <c r="A905" s="187" t="s">
        <v>36</v>
      </c>
      <c r="B905" s="171" t="s">
        <v>16585</v>
      </c>
      <c r="C905" s="171" t="s">
        <v>16585</v>
      </c>
      <c r="D905" s="172" t="s">
        <v>38</v>
      </c>
      <c r="E905" s="171" t="s">
        <v>271</v>
      </c>
      <c r="F905" s="172" t="s">
        <v>16506</v>
      </c>
      <c r="G905" s="171" t="s">
        <v>16334</v>
      </c>
      <c r="H905" s="173">
        <v>21601</v>
      </c>
      <c r="I905" s="244" t="s">
        <v>98</v>
      </c>
      <c r="J905" s="176" t="s">
        <v>5893</v>
      </c>
      <c r="K905" s="246" t="s">
        <v>116</v>
      </c>
      <c r="L905" s="175"/>
      <c r="M905" s="8" t="s">
        <v>16586</v>
      </c>
      <c r="N905" s="175" t="s">
        <v>877</v>
      </c>
      <c r="O905" s="175">
        <f t="shared" si="25"/>
        <v>48</v>
      </c>
      <c r="P905" s="213">
        <v>37.735489999999999</v>
      </c>
      <c r="Q905" s="175" t="s">
        <v>16587</v>
      </c>
      <c r="R905" s="213">
        <f t="shared" si="24"/>
        <v>1811.3035199999999</v>
      </c>
      <c r="S905" s="213">
        <v>0</v>
      </c>
      <c r="T905" s="213">
        <v>452.82587999999998</v>
      </c>
      <c r="U905" s="213">
        <v>0</v>
      </c>
      <c r="V905" s="213">
        <v>0</v>
      </c>
      <c r="W905" s="213">
        <v>452.82587999999998</v>
      </c>
      <c r="X905" s="213">
        <v>0</v>
      </c>
      <c r="Y905" s="213">
        <v>0</v>
      </c>
      <c r="Z905" s="213">
        <v>452.82587999999998</v>
      </c>
      <c r="AA905" s="213">
        <v>0</v>
      </c>
      <c r="AB905" s="213">
        <v>0</v>
      </c>
      <c r="AC905" s="213">
        <v>452.82587999999998</v>
      </c>
      <c r="AD905" s="213">
        <v>0</v>
      </c>
    </row>
    <row r="906" spans="1:30" ht="12" customHeight="1" x14ac:dyDescent="0.25">
      <c r="A906" s="187" t="s">
        <v>36</v>
      </c>
      <c r="B906" s="171" t="s">
        <v>16585</v>
      </c>
      <c r="C906" s="171" t="s">
        <v>16585</v>
      </c>
      <c r="D906" s="172" t="s">
        <v>38</v>
      </c>
      <c r="E906" s="171" t="s">
        <v>271</v>
      </c>
      <c r="F906" s="172" t="s">
        <v>16506</v>
      </c>
      <c r="G906" s="171" t="s">
        <v>16334</v>
      </c>
      <c r="H906" s="173">
        <v>21601</v>
      </c>
      <c r="I906" s="244" t="s">
        <v>98</v>
      </c>
      <c r="J906" s="176" t="s">
        <v>6070</v>
      </c>
      <c r="K906" s="246" t="s">
        <v>118</v>
      </c>
      <c r="L906" s="175"/>
      <c r="M906" s="8" t="s">
        <v>16586</v>
      </c>
      <c r="N906" s="175" t="s">
        <v>296</v>
      </c>
      <c r="O906" s="175">
        <f t="shared" si="25"/>
        <v>3.0000000000000004</v>
      </c>
      <c r="P906" s="213">
        <v>11.259699999999999</v>
      </c>
      <c r="Q906" s="175" t="s">
        <v>16587</v>
      </c>
      <c r="R906" s="213">
        <f t="shared" si="24"/>
        <v>33.7791</v>
      </c>
      <c r="S906" s="213">
        <v>0</v>
      </c>
      <c r="T906" s="213">
        <v>0</v>
      </c>
      <c r="U906" s="213">
        <v>0</v>
      </c>
      <c r="V906" s="213">
        <v>0</v>
      </c>
      <c r="W906" s="213">
        <v>0</v>
      </c>
      <c r="X906" s="213">
        <v>0</v>
      </c>
      <c r="Y906" s="213">
        <v>0</v>
      </c>
      <c r="Z906" s="213">
        <v>33.7791</v>
      </c>
      <c r="AA906" s="213">
        <v>0</v>
      </c>
      <c r="AB906" s="213">
        <v>0</v>
      </c>
      <c r="AC906" s="213">
        <v>0</v>
      </c>
      <c r="AD906" s="213">
        <v>0</v>
      </c>
    </row>
    <row r="907" spans="1:30" ht="12" customHeight="1" x14ac:dyDescent="0.25">
      <c r="A907" s="187" t="s">
        <v>36</v>
      </c>
      <c r="B907" s="171" t="s">
        <v>16585</v>
      </c>
      <c r="C907" s="171" t="s">
        <v>16585</v>
      </c>
      <c r="D907" s="172" t="s">
        <v>38</v>
      </c>
      <c r="E907" s="171" t="s">
        <v>271</v>
      </c>
      <c r="F907" s="172" t="s">
        <v>16506</v>
      </c>
      <c r="G907" s="171" t="s">
        <v>16334</v>
      </c>
      <c r="H907" s="173">
        <v>26102</v>
      </c>
      <c r="I907" s="244" t="s">
        <v>222</v>
      </c>
      <c r="J907" s="176" t="s">
        <v>10267</v>
      </c>
      <c r="K907" s="246" t="s">
        <v>222</v>
      </c>
      <c r="L907" s="175"/>
      <c r="M907" s="8" t="s">
        <v>16586</v>
      </c>
      <c r="N907" s="175" t="s">
        <v>6096</v>
      </c>
      <c r="O907" s="175">
        <f t="shared" si="25"/>
        <v>6</v>
      </c>
      <c r="P907" s="213">
        <v>14665</v>
      </c>
      <c r="Q907" s="175" t="s">
        <v>16587</v>
      </c>
      <c r="R907" s="213">
        <f t="shared" si="24"/>
        <v>87990</v>
      </c>
      <c r="S907" s="213">
        <v>0</v>
      </c>
      <c r="T907" s="213">
        <v>14665</v>
      </c>
      <c r="U907" s="213">
        <v>14665</v>
      </c>
      <c r="V907" s="213">
        <v>14665</v>
      </c>
      <c r="W907" s="213">
        <v>14665</v>
      </c>
      <c r="X907" s="213">
        <v>14665</v>
      </c>
      <c r="Y907" s="213">
        <v>14665</v>
      </c>
      <c r="Z907" s="213">
        <v>0</v>
      </c>
      <c r="AA907" s="213">
        <v>0</v>
      </c>
      <c r="AB907" s="213">
        <v>0</v>
      </c>
      <c r="AC907" s="213">
        <v>0</v>
      </c>
      <c r="AD907" s="213">
        <v>0</v>
      </c>
    </row>
    <row r="908" spans="1:30" ht="12" customHeight="1" x14ac:dyDescent="0.25">
      <c r="A908" s="187" t="s">
        <v>36</v>
      </c>
      <c r="B908" s="171" t="s">
        <v>16585</v>
      </c>
      <c r="C908" s="171" t="s">
        <v>16585</v>
      </c>
      <c r="D908" s="172" t="s">
        <v>38</v>
      </c>
      <c r="E908" s="171" t="s">
        <v>271</v>
      </c>
      <c r="F908" s="172" t="s">
        <v>16506</v>
      </c>
      <c r="G908" s="171" t="s">
        <v>16334</v>
      </c>
      <c r="H908" s="173">
        <v>31301</v>
      </c>
      <c r="I908" s="244" t="s">
        <v>143</v>
      </c>
      <c r="J908" s="176"/>
      <c r="K908" s="246" t="s">
        <v>143</v>
      </c>
      <c r="L908" s="175"/>
      <c r="M908" s="8" t="s">
        <v>16586</v>
      </c>
      <c r="N908" s="175" t="s">
        <v>16296</v>
      </c>
      <c r="O908" s="175">
        <f t="shared" si="25"/>
        <v>12</v>
      </c>
      <c r="P908" s="213">
        <v>2500</v>
      </c>
      <c r="Q908" s="175" t="s">
        <v>16587</v>
      </c>
      <c r="R908" s="213">
        <f t="shared" si="24"/>
        <v>30000</v>
      </c>
      <c r="S908" s="213">
        <v>2500</v>
      </c>
      <c r="T908" s="213">
        <v>2500</v>
      </c>
      <c r="U908" s="213">
        <v>2500</v>
      </c>
      <c r="V908" s="213">
        <v>2500</v>
      </c>
      <c r="W908" s="213">
        <v>2500</v>
      </c>
      <c r="X908" s="213">
        <v>2500</v>
      </c>
      <c r="Y908" s="213">
        <v>2500</v>
      </c>
      <c r="Z908" s="213">
        <v>2500</v>
      </c>
      <c r="AA908" s="213">
        <v>2500</v>
      </c>
      <c r="AB908" s="213">
        <v>2500</v>
      </c>
      <c r="AC908" s="213">
        <v>2500</v>
      </c>
      <c r="AD908" s="213">
        <v>2500</v>
      </c>
    </row>
    <row r="909" spans="1:30" ht="12" customHeight="1" x14ac:dyDescent="0.25">
      <c r="A909" s="187" t="s">
        <v>36</v>
      </c>
      <c r="B909" s="171" t="s">
        <v>16585</v>
      </c>
      <c r="C909" s="171" t="s">
        <v>16585</v>
      </c>
      <c r="D909" s="172" t="s">
        <v>38</v>
      </c>
      <c r="E909" s="171" t="s">
        <v>271</v>
      </c>
      <c r="F909" s="172" t="s">
        <v>16506</v>
      </c>
      <c r="G909" s="171" t="s">
        <v>16334</v>
      </c>
      <c r="H909" s="173">
        <v>31401</v>
      </c>
      <c r="I909" s="244" t="s">
        <v>16590</v>
      </c>
      <c r="J909" s="176"/>
      <c r="K909" s="246" t="s">
        <v>16590</v>
      </c>
      <c r="L909" s="175"/>
      <c r="M909" s="8" t="s">
        <v>16586</v>
      </c>
      <c r="N909" s="175" t="s">
        <v>16296</v>
      </c>
      <c r="O909" s="175">
        <f t="shared" si="25"/>
        <v>12</v>
      </c>
      <c r="P909" s="213">
        <v>2000</v>
      </c>
      <c r="Q909" s="175" t="s">
        <v>16587</v>
      </c>
      <c r="R909" s="213">
        <f t="shared" ref="R909:R912" si="26">S909+T909+U909+V909+W909+X909+Y909+Z909+AA909+AB909+AC909+AD909</f>
        <v>24000</v>
      </c>
      <c r="S909" s="213">
        <v>2000</v>
      </c>
      <c r="T909" s="213">
        <v>2000</v>
      </c>
      <c r="U909" s="213">
        <v>2000</v>
      </c>
      <c r="V909" s="213">
        <v>2000</v>
      </c>
      <c r="W909" s="213">
        <v>2000</v>
      </c>
      <c r="X909" s="213">
        <v>2000</v>
      </c>
      <c r="Y909" s="213">
        <v>2000</v>
      </c>
      <c r="Z909" s="213">
        <v>2000</v>
      </c>
      <c r="AA909" s="213">
        <v>2000</v>
      </c>
      <c r="AB909" s="213">
        <v>2000</v>
      </c>
      <c r="AC909" s="213">
        <v>2000</v>
      </c>
      <c r="AD909" s="213">
        <v>2000</v>
      </c>
    </row>
    <row r="910" spans="1:30" ht="12" customHeight="1" x14ac:dyDescent="0.25">
      <c r="A910" s="187" t="s">
        <v>36</v>
      </c>
      <c r="B910" s="171" t="s">
        <v>16585</v>
      </c>
      <c r="C910" s="171" t="s">
        <v>16585</v>
      </c>
      <c r="D910" s="172" t="s">
        <v>38</v>
      </c>
      <c r="E910" s="171" t="s">
        <v>271</v>
      </c>
      <c r="F910" s="172" t="s">
        <v>16506</v>
      </c>
      <c r="G910" s="171" t="s">
        <v>16334</v>
      </c>
      <c r="H910" s="173">
        <v>32202</v>
      </c>
      <c r="I910" s="244" t="s">
        <v>152</v>
      </c>
      <c r="J910" s="176"/>
      <c r="K910" s="246" t="s">
        <v>152</v>
      </c>
      <c r="L910" s="175"/>
      <c r="M910" s="8" t="s">
        <v>16593</v>
      </c>
      <c r="N910" s="175" t="s">
        <v>16296</v>
      </c>
      <c r="O910" s="175">
        <f t="shared" si="25"/>
        <v>11.999946106579882</v>
      </c>
      <c r="P910" s="213">
        <v>5223.9401279999993</v>
      </c>
      <c r="Q910" s="175" t="s">
        <v>16587</v>
      </c>
      <c r="R910" s="213">
        <f t="shared" si="26"/>
        <v>62687</v>
      </c>
      <c r="S910" s="213">
        <v>0</v>
      </c>
      <c r="T910" s="213">
        <v>5224</v>
      </c>
      <c r="U910" s="213">
        <v>5224</v>
      </c>
      <c r="V910" s="213">
        <v>5224</v>
      </c>
      <c r="W910" s="213">
        <v>5224</v>
      </c>
      <c r="X910" s="213">
        <v>5224</v>
      </c>
      <c r="Y910" s="213">
        <v>5224</v>
      </c>
      <c r="Z910" s="213">
        <v>5224</v>
      </c>
      <c r="AA910" s="213">
        <v>5224</v>
      </c>
      <c r="AB910" s="213">
        <v>5224</v>
      </c>
      <c r="AC910" s="213">
        <v>5224</v>
      </c>
      <c r="AD910" s="213">
        <v>10447</v>
      </c>
    </row>
    <row r="911" spans="1:30" ht="12" customHeight="1" x14ac:dyDescent="0.25">
      <c r="A911" s="187" t="s">
        <v>36</v>
      </c>
      <c r="B911" s="171" t="s">
        <v>16585</v>
      </c>
      <c r="C911" s="171" t="s">
        <v>16585</v>
      </c>
      <c r="D911" s="172" t="s">
        <v>38</v>
      </c>
      <c r="E911" s="171" t="s">
        <v>271</v>
      </c>
      <c r="F911" s="172" t="s">
        <v>16506</v>
      </c>
      <c r="G911" s="171" t="s">
        <v>16334</v>
      </c>
      <c r="H911" s="173">
        <v>33801</v>
      </c>
      <c r="I911" s="244" t="s">
        <v>157</v>
      </c>
      <c r="J911" s="176"/>
      <c r="K911" s="246" t="s">
        <v>157</v>
      </c>
      <c r="L911" s="175"/>
      <c r="M911" s="8" t="s">
        <v>16586</v>
      </c>
      <c r="N911" s="175" t="s">
        <v>16296</v>
      </c>
      <c r="O911" s="175">
        <f t="shared" si="25"/>
        <v>4</v>
      </c>
      <c r="P911" s="213">
        <v>47021</v>
      </c>
      <c r="Q911" s="175" t="s">
        <v>16587</v>
      </c>
      <c r="R911" s="213">
        <f t="shared" si="26"/>
        <v>188084</v>
      </c>
      <c r="S911" s="213">
        <v>0</v>
      </c>
      <c r="T911" s="213">
        <v>47021</v>
      </c>
      <c r="U911" s="213">
        <v>47021</v>
      </c>
      <c r="V911" s="213">
        <v>47021</v>
      </c>
      <c r="W911" s="213">
        <v>47021</v>
      </c>
      <c r="X911" s="213">
        <v>0</v>
      </c>
      <c r="Y911" s="213">
        <v>0</v>
      </c>
      <c r="Z911" s="213">
        <v>0</v>
      </c>
      <c r="AA911" s="213">
        <v>0</v>
      </c>
      <c r="AB911" s="213">
        <v>0</v>
      </c>
      <c r="AC911" s="213">
        <v>0</v>
      </c>
      <c r="AD911" s="213">
        <v>0</v>
      </c>
    </row>
    <row r="912" spans="1:30" ht="12" customHeight="1" x14ac:dyDescent="0.25">
      <c r="A912" s="187" t="s">
        <v>36</v>
      </c>
      <c r="B912" s="171" t="s">
        <v>16585</v>
      </c>
      <c r="C912" s="171" t="s">
        <v>16585</v>
      </c>
      <c r="D912" s="172" t="s">
        <v>38</v>
      </c>
      <c r="E912" s="171" t="s">
        <v>271</v>
      </c>
      <c r="F912" s="172" t="s">
        <v>16506</v>
      </c>
      <c r="G912" s="171" t="s">
        <v>16334</v>
      </c>
      <c r="H912" s="173">
        <v>35801</v>
      </c>
      <c r="I912" s="244" t="s">
        <v>166</v>
      </c>
      <c r="J912" s="176"/>
      <c r="K912" s="246" t="s">
        <v>16470</v>
      </c>
      <c r="L912" s="175"/>
      <c r="M912" s="8" t="s">
        <v>16586</v>
      </c>
      <c r="N912" s="175" t="s">
        <v>16296</v>
      </c>
      <c r="O912" s="175">
        <f t="shared" si="25"/>
        <v>8</v>
      </c>
      <c r="P912" s="213">
        <v>46107</v>
      </c>
      <c r="Q912" s="175" t="s">
        <v>16587</v>
      </c>
      <c r="R912" s="213">
        <f t="shared" si="26"/>
        <v>368856</v>
      </c>
      <c r="S912" s="213">
        <v>0</v>
      </c>
      <c r="T912" s="213">
        <v>46107</v>
      </c>
      <c r="U912" s="213">
        <v>46107</v>
      </c>
      <c r="V912" s="213">
        <v>46107</v>
      </c>
      <c r="W912" s="213">
        <v>46107</v>
      </c>
      <c r="X912" s="213">
        <v>46107</v>
      </c>
      <c r="Y912" s="213">
        <v>46107</v>
      </c>
      <c r="Z912" s="213">
        <v>46107</v>
      </c>
      <c r="AA912" s="213">
        <v>46107</v>
      </c>
      <c r="AB912" s="213">
        <v>0</v>
      </c>
      <c r="AC912" s="213">
        <v>0</v>
      </c>
      <c r="AD912" s="213">
        <v>0</v>
      </c>
    </row>
    <row r="913" spans="1:30" ht="12" customHeight="1" x14ac:dyDescent="0.25">
      <c r="A913" s="192" t="s">
        <v>36</v>
      </c>
      <c r="B913" s="15" t="s">
        <v>16594</v>
      </c>
      <c r="C913" s="15" t="s">
        <v>16594</v>
      </c>
      <c r="D913" s="5" t="s">
        <v>38</v>
      </c>
      <c r="E913" s="6" t="s">
        <v>39</v>
      </c>
      <c r="F913" s="5" t="s">
        <v>38</v>
      </c>
      <c r="G913" s="6" t="s">
        <v>40</v>
      </c>
      <c r="H913" s="173">
        <v>21101</v>
      </c>
      <c r="I913" s="16" t="s">
        <v>16510</v>
      </c>
      <c r="J913" s="168" t="s">
        <v>1578</v>
      </c>
      <c r="K913" s="236" t="s">
        <v>74</v>
      </c>
      <c r="L913" s="13"/>
      <c r="M913" s="173"/>
      <c r="N913" s="182" t="s">
        <v>877</v>
      </c>
      <c r="O913" s="13">
        <v>124</v>
      </c>
      <c r="P913" s="218">
        <v>91</v>
      </c>
      <c r="Q913" s="11" t="s">
        <v>16279</v>
      </c>
      <c r="R913" s="218">
        <v>11284</v>
      </c>
      <c r="S913" s="218">
        <v>0</v>
      </c>
      <c r="T913" s="218">
        <f>44*91</f>
        <v>4004</v>
      </c>
      <c r="U913" s="218">
        <v>0</v>
      </c>
      <c r="V913" s="218">
        <v>0</v>
      </c>
      <c r="W913" s="218">
        <f>30*91</f>
        <v>2730</v>
      </c>
      <c r="X913" s="218">
        <f>20*91</f>
        <v>1820</v>
      </c>
      <c r="Y913" s="218">
        <v>0</v>
      </c>
      <c r="Z913" s="218">
        <f>30*91</f>
        <v>2730</v>
      </c>
      <c r="AA913" s="218">
        <v>0</v>
      </c>
      <c r="AB913" s="218">
        <v>0</v>
      </c>
      <c r="AC913" s="218">
        <v>0</v>
      </c>
      <c r="AD913" s="218">
        <v>0</v>
      </c>
    </row>
    <row r="914" spans="1:30" ht="12" customHeight="1" x14ac:dyDescent="0.25">
      <c r="A914" s="192" t="s">
        <v>36</v>
      </c>
      <c r="B914" s="15" t="s">
        <v>16594</v>
      </c>
      <c r="C914" s="15" t="s">
        <v>16594</v>
      </c>
      <c r="D914" s="5" t="s">
        <v>38</v>
      </c>
      <c r="E914" s="6" t="s">
        <v>39</v>
      </c>
      <c r="F914" s="5" t="s">
        <v>38</v>
      </c>
      <c r="G914" s="6" t="s">
        <v>40</v>
      </c>
      <c r="H914" s="173">
        <v>21101</v>
      </c>
      <c r="I914" s="16" t="s">
        <v>16510</v>
      </c>
      <c r="J914" s="168" t="s">
        <v>2403</v>
      </c>
      <c r="K914" s="236" t="s">
        <v>2404</v>
      </c>
      <c r="L914" s="13"/>
      <c r="M914" s="173"/>
      <c r="N914" s="182" t="s">
        <v>539</v>
      </c>
      <c r="O914" s="13">
        <v>1</v>
      </c>
      <c r="P914" s="218">
        <v>349</v>
      </c>
      <c r="Q914" s="11" t="s">
        <v>16279</v>
      </c>
      <c r="R914" s="218">
        <v>349.16</v>
      </c>
      <c r="S914" s="218">
        <v>0</v>
      </c>
      <c r="T914" s="218">
        <v>0</v>
      </c>
      <c r="U914" s="218">
        <v>0</v>
      </c>
      <c r="V914" s="218">
        <v>349.16</v>
      </c>
      <c r="W914" s="218">
        <v>0</v>
      </c>
      <c r="X914" s="218">
        <v>0</v>
      </c>
      <c r="Y914" s="218">
        <v>0</v>
      </c>
      <c r="Z914" s="218">
        <v>0</v>
      </c>
      <c r="AA914" s="218">
        <v>0</v>
      </c>
      <c r="AB914" s="218">
        <v>0</v>
      </c>
      <c r="AC914" s="218">
        <v>0</v>
      </c>
      <c r="AD914" s="218">
        <v>0</v>
      </c>
    </row>
    <row r="915" spans="1:30" ht="12" customHeight="1" x14ac:dyDescent="0.25">
      <c r="A915" s="192" t="s">
        <v>36</v>
      </c>
      <c r="B915" s="15" t="s">
        <v>16594</v>
      </c>
      <c r="C915" s="15" t="s">
        <v>16594</v>
      </c>
      <c r="D915" s="5" t="s">
        <v>38</v>
      </c>
      <c r="E915" s="6" t="s">
        <v>39</v>
      </c>
      <c r="F915" s="5" t="s">
        <v>38</v>
      </c>
      <c r="G915" s="6" t="s">
        <v>40</v>
      </c>
      <c r="H915" s="173">
        <v>21101</v>
      </c>
      <c r="I915" s="16" t="s">
        <v>16510</v>
      </c>
      <c r="J915" s="168" t="s">
        <v>1591</v>
      </c>
      <c r="K915" s="236" t="s">
        <v>205</v>
      </c>
      <c r="L915" s="13"/>
      <c r="M915" s="173"/>
      <c r="N915" s="182" t="s">
        <v>877</v>
      </c>
      <c r="O915" s="13">
        <v>62</v>
      </c>
      <c r="P915" s="218">
        <v>152</v>
      </c>
      <c r="Q915" s="11" t="s">
        <v>16279</v>
      </c>
      <c r="R915" s="218">
        <v>9424</v>
      </c>
      <c r="S915" s="218">
        <v>0</v>
      </c>
      <c r="T915" s="218">
        <v>3344</v>
      </c>
      <c r="U915" s="218">
        <v>0</v>
      </c>
      <c r="V915" s="218">
        <f>10*152</f>
        <v>1520</v>
      </c>
      <c r="W915" s="218">
        <v>0</v>
      </c>
      <c r="X915" s="218">
        <f>10*152</f>
        <v>1520</v>
      </c>
      <c r="Y915" s="218">
        <v>0</v>
      </c>
      <c r="Z915" s="218">
        <f>10*152</f>
        <v>1520</v>
      </c>
      <c r="AA915" s="218">
        <v>0</v>
      </c>
      <c r="AB915" s="218">
        <f>10*152</f>
        <v>1520</v>
      </c>
      <c r="AC915" s="218">
        <v>0</v>
      </c>
      <c r="AD915" s="218">
        <v>0</v>
      </c>
    </row>
    <row r="916" spans="1:30" ht="12" customHeight="1" x14ac:dyDescent="0.25">
      <c r="A916" s="192" t="s">
        <v>36</v>
      </c>
      <c r="B916" s="15" t="s">
        <v>16594</v>
      </c>
      <c r="C916" s="15" t="s">
        <v>16594</v>
      </c>
      <c r="D916" s="5" t="s">
        <v>38</v>
      </c>
      <c r="E916" s="6" t="s">
        <v>39</v>
      </c>
      <c r="F916" s="5" t="s">
        <v>38</v>
      </c>
      <c r="G916" s="6" t="s">
        <v>40</v>
      </c>
      <c r="H916" s="173">
        <v>21101</v>
      </c>
      <c r="I916" s="16" t="s">
        <v>16510</v>
      </c>
      <c r="J916" s="168" t="s">
        <v>1634</v>
      </c>
      <c r="K916" s="236" t="s">
        <v>16260</v>
      </c>
      <c r="L916" s="13"/>
      <c r="M916" s="173"/>
      <c r="N916" s="182" t="s">
        <v>877</v>
      </c>
      <c r="O916" s="13">
        <v>14</v>
      </c>
      <c r="P916" s="218">
        <v>34</v>
      </c>
      <c r="Q916" s="11" t="s">
        <v>16279</v>
      </c>
      <c r="R916" s="218">
        <v>476</v>
      </c>
      <c r="S916" s="218">
        <v>0</v>
      </c>
      <c r="T916" s="218">
        <f>6*34</f>
        <v>204</v>
      </c>
      <c r="U916" s="218">
        <v>0</v>
      </c>
      <c r="V916" s="218">
        <v>0</v>
      </c>
      <c r="W916" s="218">
        <f>4*34</f>
        <v>136</v>
      </c>
      <c r="X916" s="218">
        <v>0</v>
      </c>
      <c r="Y916" s="218">
        <v>0</v>
      </c>
      <c r="Z916" s="218">
        <f>4*34</f>
        <v>136</v>
      </c>
      <c r="AA916" s="218">
        <v>0</v>
      </c>
      <c r="AB916" s="218">
        <v>0</v>
      </c>
      <c r="AC916" s="218">
        <v>0</v>
      </c>
      <c r="AD916" s="218">
        <v>0</v>
      </c>
    </row>
    <row r="917" spans="1:30" ht="12" customHeight="1" x14ac:dyDescent="0.25">
      <c r="A917" s="192" t="s">
        <v>36</v>
      </c>
      <c r="B917" s="15" t="s">
        <v>16594</v>
      </c>
      <c r="C917" s="15" t="s">
        <v>16594</v>
      </c>
      <c r="D917" s="5" t="s">
        <v>38</v>
      </c>
      <c r="E917" s="6" t="s">
        <v>39</v>
      </c>
      <c r="F917" s="5" t="s">
        <v>38</v>
      </c>
      <c r="G917" s="6" t="s">
        <v>40</v>
      </c>
      <c r="H917" s="173">
        <v>21101</v>
      </c>
      <c r="I917" s="16" t="s">
        <v>16510</v>
      </c>
      <c r="J917" s="168" t="s">
        <v>872</v>
      </c>
      <c r="K917" s="236" t="s">
        <v>57</v>
      </c>
      <c r="L917" s="13"/>
      <c r="M917" s="173"/>
      <c r="N917" s="182" t="s">
        <v>16255</v>
      </c>
      <c r="O917" s="13">
        <v>6</v>
      </c>
      <c r="P917" s="218">
        <v>27</v>
      </c>
      <c r="Q917" s="11" t="s">
        <v>16279</v>
      </c>
      <c r="R917" s="218">
        <v>162</v>
      </c>
      <c r="S917" s="218">
        <v>0</v>
      </c>
      <c r="T917" s="218">
        <v>0</v>
      </c>
      <c r="U917" s="218">
        <f>3*27</f>
        <v>81</v>
      </c>
      <c r="V917" s="218">
        <v>0</v>
      </c>
      <c r="W917" s="218">
        <v>0</v>
      </c>
      <c r="X917" s="218">
        <f>3*27</f>
        <v>81</v>
      </c>
      <c r="Y917" s="218">
        <v>0</v>
      </c>
      <c r="Z917" s="218">
        <v>0</v>
      </c>
      <c r="AA917" s="218">
        <v>0</v>
      </c>
      <c r="AB917" s="218">
        <v>0</v>
      </c>
      <c r="AC917" s="218">
        <v>0</v>
      </c>
      <c r="AD917" s="218">
        <v>0</v>
      </c>
    </row>
    <row r="918" spans="1:30" ht="12" customHeight="1" x14ac:dyDescent="0.25">
      <c r="A918" s="192" t="s">
        <v>36</v>
      </c>
      <c r="B918" s="15" t="s">
        <v>16594</v>
      </c>
      <c r="C918" s="15" t="s">
        <v>16594</v>
      </c>
      <c r="D918" s="5" t="s">
        <v>38</v>
      </c>
      <c r="E918" s="6" t="s">
        <v>39</v>
      </c>
      <c r="F918" s="5" t="s">
        <v>38</v>
      </c>
      <c r="G918" s="6" t="s">
        <v>40</v>
      </c>
      <c r="H918" s="173">
        <v>21101</v>
      </c>
      <c r="I918" s="16" t="s">
        <v>16510</v>
      </c>
      <c r="J918" s="168" t="s">
        <v>2129</v>
      </c>
      <c r="K918" s="236" t="s">
        <v>2130</v>
      </c>
      <c r="L918" s="13"/>
      <c r="M918" s="173"/>
      <c r="N918" s="182" t="s">
        <v>877</v>
      </c>
      <c r="O918" s="13">
        <v>2</v>
      </c>
      <c r="P918" s="218">
        <v>229</v>
      </c>
      <c r="Q918" s="11" t="s">
        <v>16279</v>
      </c>
      <c r="R918" s="218">
        <v>458</v>
      </c>
      <c r="S918" s="218">
        <v>0</v>
      </c>
      <c r="T918" s="218">
        <v>0</v>
      </c>
      <c r="U918" s="218">
        <v>229</v>
      </c>
      <c r="V918" s="218">
        <v>0</v>
      </c>
      <c r="W918" s="218">
        <v>0</v>
      </c>
      <c r="X918" s="218">
        <v>0</v>
      </c>
      <c r="Y918" s="218">
        <v>0</v>
      </c>
      <c r="Z918" s="218">
        <v>229</v>
      </c>
      <c r="AA918" s="218">
        <v>0</v>
      </c>
      <c r="AB918" s="218">
        <v>0</v>
      </c>
      <c r="AC918" s="218">
        <v>0</v>
      </c>
      <c r="AD918" s="218">
        <v>0</v>
      </c>
    </row>
    <row r="919" spans="1:30" ht="12" customHeight="1" x14ac:dyDescent="0.25">
      <c r="A919" s="192" t="s">
        <v>36</v>
      </c>
      <c r="B919" s="15" t="s">
        <v>16594</v>
      </c>
      <c r="C919" s="15" t="s">
        <v>16594</v>
      </c>
      <c r="D919" s="5" t="s">
        <v>38</v>
      </c>
      <c r="E919" s="6" t="s">
        <v>39</v>
      </c>
      <c r="F919" s="5" t="s">
        <v>38</v>
      </c>
      <c r="G919" s="6" t="s">
        <v>40</v>
      </c>
      <c r="H919" s="173">
        <v>21101</v>
      </c>
      <c r="I919" s="16" t="s">
        <v>16510</v>
      </c>
      <c r="J919" s="168" t="s">
        <v>412</v>
      </c>
      <c r="K919" s="236" t="s">
        <v>16256</v>
      </c>
      <c r="L919" s="13"/>
      <c r="M919" s="173"/>
      <c r="N919" s="182" t="s">
        <v>16255</v>
      </c>
      <c r="O919" s="13">
        <v>72</v>
      </c>
      <c r="P919" s="218">
        <v>3</v>
      </c>
      <c r="Q919" s="11" t="s">
        <v>16279</v>
      </c>
      <c r="R919" s="218">
        <v>216</v>
      </c>
      <c r="S919" s="218">
        <v>0</v>
      </c>
      <c r="T919" s="218">
        <f>12*3</f>
        <v>36</v>
      </c>
      <c r="U919" s="218">
        <f>12*3</f>
        <v>36</v>
      </c>
      <c r="V919" s="218">
        <v>0</v>
      </c>
      <c r="W919" s="218">
        <f>12*3</f>
        <v>36</v>
      </c>
      <c r="X919" s="218">
        <v>0</v>
      </c>
      <c r="Y919" s="218">
        <f>12*3</f>
        <v>36</v>
      </c>
      <c r="Z919" s="218">
        <v>0</v>
      </c>
      <c r="AA919" s="218">
        <f>12*3</f>
        <v>36</v>
      </c>
      <c r="AB919" s="218">
        <f>12*3</f>
        <v>36</v>
      </c>
      <c r="AC919" s="218">
        <v>0</v>
      </c>
      <c r="AD919" s="218">
        <v>0</v>
      </c>
    </row>
    <row r="920" spans="1:30" ht="12" customHeight="1" x14ac:dyDescent="0.25">
      <c r="A920" s="192" t="s">
        <v>36</v>
      </c>
      <c r="B920" s="15" t="s">
        <v>16594</v>
      </c>
      <c r="C920" s="15" t="s">
        <v>16594</v>
      </c>
      <c r="D920" s="5" t="s">
        <v>38</v>
      </c>
      <c r="E920" s="6" t="s">
        <v>39</v>
      </c>
      <c r="F920" s="5" t="s">
        <v>38</v>
      </c>
      <c r="G920" s="6" t="s">
        <v>40</v>
      </c>
      <c r="H920" s="173">
        <v>21101</v>
      </c>
      <c r="I920" s="16" t="s">
        <v>16510</v>
      </c>
      <c r="J920" s="168" t="s">
        <v>2292</v>
      </c>
      <c r="K920" s="236" t="s">
        <v>2293</v>
      </c>
      <c r="L920" s="13"/>
      <c r="M920" s="173"/>
      <c r="N920" s="182" t="s">
        <v>539</v>
      </c>
      <c r="O920" s="13">
        <v>2</v>
      </c>
      <c r="P920" s="218">
        <v>40</v>
      </c>
      <c r="Q920" s="11" t="s">
        <v>16279</v>
      </c>
      <c r="R920" s="218">
        <v>80</v>
      </c>
      <c r="S920" s="218">
        <v>0</v>
      </c>
      <c r="T920" s="218">
        <f>2*40</f>
        <v>80</v>
      </c>
      <c r="U920" s="218">
        <v>0</v>
      </c>
      <c r="V920" s="218">
        <v>0</v>
      </c>
      <c r="W920" s="218">
        <v>0</v>
      </c>
      <c r="X920" s="218">
        <v>0</v>
      </c>
      <c r="Y920" s="218">
        <v>0</v>
      </c>
      <c r="Z920" s="218">
        <v>0</v>
      </c>
      <c r="AA920" s="218">
        <v>0</v>
      </c>
      <c r="AB920" s="218">
        <v>0</v>
      </c>
      <c r="AC920" s="218">
        <v>0</v>
      </c>
      <c r="AD920" s="218">
        <v>0</v>
      </c>
    </row>
    <row r="921" spans="1:30" ht="12" customHeight="1" x14ac:dyDescent="0.25">
      <c r="A921" s="192" t="s">
        <v>36</v>
      </c>
      <c r="B921" s="15" t="s">
        <v>16594</v>
      </c>
      <c r="C921" s="15" t="s">
        <v>16594</v>
      </c>
      <c r="D921" s="5" t="s">
        <v>38</v>
      </c>
      <c r="E921" s="6" t="s">
        <v>39</v>
      </c>
      <c r="F921" s="5" t="s">
        <v>38</v>
      </c>
      <c r="G921" s="6" t="s">
        <v>40</v>
      </c>
      <c r="H921" s="173">
        <v>21101</v>
      </c>
      <c r="I921" s="16" t="s">
        <v>16510</v>
      </c>
      <c r="J921" s="168" t="s">
        <v>851</v>
      </c>
      <c r="K921" s="236" t="s">
        <v>89</v>
      </c>
      <c r="L921" s="13"/>
      <c r="M921" s="173"/>
      <c r="N921" s="182" t="s">
        <v>16255</v>
      </c>
      <c r="O921" s="13">
        <v>30</v>
      </c>
      <c r="P921" s="218">
        <v>54</v>
      </c>
      <c r="Q921" s="11" t="s">
        <v>16279</v>
      </c>
      <c r="R921" s="218">
        <v>1620</v>
      </c>
      <c r="S921" s="218">
        <v>0</v>
      </c>
      <c r="T921" s="218">
        <f>10*54</f>
        <v>540</v>
      </c>
      <c r="U921" s="218">
        <v>0</v>
      </c>
      <c r="V921" s="218">
        <v>0</v>
      </c>
      <c r="W921" s="218">
        <f>10*54</f>
        <v>540</v>
      </c>
      <c r="X921" s="218">
        <v>0</v>
      </c>
      <c r="Y921" s="218">
        <v>0</v>
      </c>
      <c r="Z921" s="218">
        <v>0</v>
      </c>
      <c r="AA921" s="218">
        <f>10*54</f>
        <v>540</v>
      </c>
      <c r="AB921" s="218">
        <v>0</v>
      </c>
      <c r="AC921" s="218">
        <v>0</v>
      </c>
      <c r="AD921" s="218">
        <v>0</v>
      </c>
    </row>
    <row r="922" spans="1:30" ht="12" customHeight="1" x14ac:dyDescent="0.25">
      <c r="A922" s="192" t="s">
        <v>36</v>
      </c>
      <c r="B922" s="15" t="s">
        <v>16594</v>
      </c>
      <c r="C922" s="15" t="s">
        <v>16594</v>
      </c>
      <c r="D922" s="5" t="s">
        <v>38</v>
      </c>
      <c r="E922" s="6" t="s">
        <v>39</v>
      </c>
      <c r="F922" s="5" t="s">
        <v>38</v>
      </c>
      <c r="G922" s="6" t="s">
        <v>40</v>
      </c>
      <c r="H922" s="173">
        <v>21101</v>
      </c>
      <c r="I922" s="16" t="s">
        <v>16510</v>
      </c>
      <c r="J922" s="168" t="s">
        <v>2516</v>
      </c>
      <c r="K922" s="236" t="s">
        <v>16595</v>
      </c>
      <c r="L922" s="13"/>
      <c r="M922" s="173"/>
      <c r="N922" s="182" t="s">
        <v>16255</v>
      </c>
      <c r="O922" s="13">
        <v>18</v>
      </c>
      <c r="P922" s="218">
        <v>91</v>
      </c>
      <c r="Q922" s="11" t="s">
        <v>16279</v>
      </c>
      <c r="R922" s="218">
        <v>1638</v>
      </c>
      <c r="S922" s="218">
        <v>0</v>
      </c>
      <c r="T922" s="218">
        <f>12*91</f>
        <v>1092</v>
      </c>
      <c r="U922" s="218">
        <v>0</v>
      </c>
      <c r="V922" s="218">
        <v>0</v>
      </c>
      <c r="W922" s="218">
        <v>0</v>
      </c>
      <c r="X922" s="218">
        <v>0</v>
      </c>
      <c r="Y922" s="218">
        <f>6*91</f>
        <v>546</v>
      </c>
      <c r="Z922" s="218">
        <v>0</v>
      </c>
      <c r="AA922" s="218">
        <v>0</v>
      </c>
      <c r="AB922" s="218">
        <v>0</v>
      </c>
      <c r="AC922" s="218">
        <v>0</v>
      </c>
      <c r="AD922" s="218">
        <v>0</v>
      </c>
    </row>
    <row r="923" spans="1:30" ht="12" customHeight="1" x14ac:dyDescent="0.25">
      <c r="A923" s="192" t="s">
        <v>36</v>
      </c>
      <c r="B923" s="15" t="s">
        <v>16594</v>
      </c>
      <c r="C923" s="15" t="s">
        <v>16594</v>
      </c>
      <c r="D923" s="5" t="s">
        <v>38</v>
      </c>
      <c r="E923" s="6" t="s">
        <v>39</v>
      </c>
      <c r="F923" s="5" t="s">
        <v>38</v>
      </c>
      <c r="G923" s="6" t="s">
        <v>40</v>
      </c>
      <c r="H923" s="173">
        <v>21101</v>
      </c>
      <c r="I923" s="16" t="s">
        <v>16510</v>
      </c>
      <c r="J923" s="168" t="s">
        <v>1038</v>
      </c>
      <c r="K923" s="236" t="s">
        <v>195</v>
      </c>
      <c r="L923" s="13"/>
      <c r="M923" s="173"/>
      <c r="N923" s="182" t="s">
        <v>16255</v>
      </c>
      <c r="O923" s="13">
        <v>1</v>
      </c>
      <c r="P923" s="218">
        <v>78</v>
      </c>
      <c r="Q923" s="11" t="s">
        <v>16279</v>
      </c>
      <c r="R923" s="218">
        <v>78</v>
      </c>
      <c r="S923" s="218">
        <v>0</v>
      </c>
      <c r="T923" s="218">
        <v>0</v>
      </c>
      <c r="U923" s="218">
        <v>0</v>
      </c>
      <c r="V923" s="218">
        <v>78</v>
      </c>
      <c r="W923" s="218">
        <v>0</v>
      </c>
      <c r="X923" s="218">
        <v>0</v>
      </c>
      <c r="Y923" s="218">
        <v>0</v>
      </c>
      <c r="Z923" s="218">
        <v>0</v>
      </c>
      <c r="AA923" s="218">
        <v>0</v>
      </c>
      <c r="AB923" s="218">
        <v>0</v>
      </c>
      <c r="AC923" s="218">
        <v>0</v>
      </c>
      <c r="AD923" s="218">
        <v>0</v>
      </c>
    </row>
    <row r="924" spans="1:30" ht="12" customHeight="1" x14ac:dyDescent="0.25">
      <c r="A924" s="192" t="s">
        <v>36</v>
      </c>
      <c r="B924" s="15" t="s">
        <v>16594</v>
      </c>
      <c r="C924" s="15" t="s">
        <v>16594</v>
      </c>
      <c r="D924" s="5" t="s">
        <v>38</v>
      </c>
      <c r="E924" s="6" t="s">
        <v>39</v>
      </c>
      <c r="F924" s="5" t="s">
        <v>38</v>
      </c>
      <c r="G924" s="6" t="s">
        <v>40</v>
      </c>
      <c r="H924" s="173">
        <v>21101</v>
      </c>
      <c r="I924" s="16" t="s">
        <v>16510</v>
      </c>
      <c r="J924" s="168" t="s">
        <v>1036</v>
      </c>
      <c r="K924" s="236" t="s">
        <v>1037</v>
      </c>
      <c r="L924" s="13"/>
      <c r="M924" s="173"/>
      <c r="N924" s="182" t="s">
        <v>16255</v>
      </c>
      <c r="O924" s="13">
        <v>1</v>
      </c>
      <c r="P924" s="218">
        <v>24</v>
      </c>
      <c r="Q924" s="11" t="s">
        <v>16279</v>
      </c>
      <c r="R924" s="218">
        <v>24</v>
      </c>
      <c r="S924" s="218">
        <v>0</v>
      </c>
      <c r="T924" s="218">
        <v>0</v>
      </c>
      <c r="U924" s="218">
        <v>0</v>
      </c>
      <c r="V924" s="218">
        <v>24</v>
      </c>
      <c r="W924" s="218">
        <v>0</v>
      </c>
      <c r="X924" s="218">
        <v>0</v>
      </c>
      <c r="Y924" s="218">
        <v>0</v>
      </c>
      <c r="Z924" s="218">
        <v>0</v>
      </c>
      <c r="AA924" s="218">
        <v>0</v>
      </c>
      <c r="AB924" s="218">
        <v>0</v>
      </c>
      <c r="AC924" s="218">
        <v>0</v>
      </c>
      <c r="AD924" s="218">
        <v>0</v>
      </c>
    </row>
    <row r="925" spans="1:30" ht="12" customHeight="1" x14ac:dyDescent="0.25">
      <c r="A925" s="192" t="s">
        <v>36</v>
      </c>
      <c r="B925" s="15" t="s">
        <v>16594</v>
      </c>
      <c r="C925" s="15" t="s">
        <v>16594</v>
      </c>
      <c r="D925" s="5" t="s">
        <v>38</v>
      </c>
      <c r="E925" s="6" t="s">
        <v>39</v>
      </c>
      <c r="F925" s="5" t="s">
        <v>38</v>
      </c>
      <c r="G925" s="6" t="s">
        <v>40</v>
      </c>
      <c r="H925" s="173">
        <v>21101</v>
      </c>
      <c r="I925" s="16" t="s">
        <v>16510</v>
      </c>
      <c r="J925" s="168" t="s">
        <v>2312</v>
      </c>
      <c r="K925" s="236" t="s">
        <v>87</v>
      </c>
      <c r="L925" s="13"/>
      <c r="M925" s="173"/>
      <c r="N925" s="182" t="s">
        <v>539</v>
      </c>
      <c r="O925" s="13">
        <v>1</v>
      </c>
      <c r="P925" s="218">
        <v>168</v>
      </c>
      <c r="Q925" s="11" t="s">
        <v>16279</v>
      </c>
      <c r="R925" s="218">
        <v>168</v>
      </c>
      <c r="S925" s="218">
        <v>0</v>
      </c>
      <c r="T925" s="218">
        <v>168</v>
      </c>
      <c r="U925" s="218">
        <v>0</v>
      </c>
      <c r="V925" s="218">
        <v>0</v>
      </c>
      <c r="W925" s="218">
        <v>0</v>
      </c>
      <c r="X925" s="218">
        <v>0</v>
      </c>
      <c r="Y925" s="218">
        <v>0</v>
      </c>
      <c r="Z925" s="218">
        <v>0</v>
      </c>
      <c r="AA925" s="218">
        <v>0</v>
      </c>
      <c r="AB925" s="218">
        <v>0</v>
      </c>
      <c r="AC925" s="218">
        <v>0</v>
      </c>
      <c r="AD925" s="218">
        <v>0</v>
      </c>
    </row>
    <row r="926" spans="1:30" ht="12" customHeight="1" x14ac:dyDescent="0.25">
      <c r="A926" s="192" t="s">
        <v>36</v>
      </c>
      <c r="B926" s="15" t="s">
        <v>16594</v>
      </c>
      <c r="C926" s="15" t="s">
        <v>16594</v>
      </c>
      <c r="D926" s="5" t="s">
        <v>38</v>
      </c>
      <c r="E926" s="6" t="s">
        <v>39</v>
      </c>
      <c r="F926" s="5" t="s">
        <v>38</v>
      </c>
      <c r="G926" s="6" t="s">
        <v>40</v>
      </c>
      <c r="H926" s="173">
        <v>21101</v>
      </c>
      <c r="I926" s="16" t="s">
        <v>16510</v>
      </c>
      <c r="J926" s="168" t="s">
        <v>2131</v>
      </c>
      <c r="K926" s="236" t="s">
        <v>64</v>
      </c>
      <c r="L926" s="13"/>
      <c r="M926" s="173"/>
      <c r="N926" s="182" t="s">
        <v>877</v>
      </c>
      <c r="O926" s="13">
        <v>3</v>
      </c>
      <c r="P926" s="218">
        <v>427</v>
      </c>
      <c r="Q926" s="11" t="s">
        <v>16279</v>
      </c>
      <c r="R926" s="218">
        <v>1281</v>
      </c>
      <c r="S926" s="218">
        <v>0</v>
      </c>
      <c r="T926" s="218">
        <v>427</v>
      </c>
      <c r="U926" s="218">
        <v>0</v>
      </c>
      <c r="V926" s="218">
        <v>0</v>
      </c>
      <c r="W926" s="218">
        <v>427</v>
      </c>
      <c r="X926" s="218">
        <v>0</v>
      </c>
      <c r="Y926" s="218">
        <v>0</v>
      </c>
      <c r="Z926" s="218">
        <v>0</v>
      </c>
      <c r="AA926" s="218">
        <v>427</v>
      </c>
      <c r="AB926" s="218">
        <v>0</v>
      </c>
      <c r="AC926" s="218">
        <v>0</v>
      </c>
      <c r="AD926" s="218">
        <v>0</v>
      </c>
    </row>
    <row r="927" spans="1:30" ht="12" customHeight="1" x14ac:dyDescent="0.25">
      <c r="A927" s="192" t="s">
        <v>36</v>
      </c>
      <c r="B927" s="15" t="s">
        <v>16594</v>
      </c>
      <c r="C927" s="15" t="s">
        <v>16594</v>
      </c>
      <c r="D927" s="5" t="s">
        <v>38</v>
      </c>
      <c r="E927" s="6" t="s">
        <v>39</v>
      </c>
      <c r="F927" s="5" t="s">
        <v>38</v>
      </c>
      <c r="G927" s="6" t="s">
        <v>40</v>
      </c>
      <c r="H927" s="173">
        <v>21101</v>
      </c>
      <c r="I927" s="16" t="s">
        <v>16510</v>
      </c>
      <c r="J927" s="168" t="s">
        <v>1935</v>
      </c>
      <c r="K927" s="236" t="s">
        <v>16392</v>
      </c>
      <c r="L927" s="13"/>
      <c r="M927" s="173"/>
      <c r="N927" s="182" t="s">
        <v>16255</v>
      </c>
      <c r="O927" s="13">
        <v>5</v>
      </c>
      <c r="P927" s="218">
        <v>26</v>
      </c>
      <c r="Q927" s="11" t="s">
        <v>16279</v>
      </c>
      <c r="R927" s="218">
        <v>130</v>
      </c>
      <c r="S927" s="218">
        <v>0</v>
      </c>
      <c r="T927" s="218">
        <v>26</v>
      </c>
      <c r="U927" s="218">
        <v>26</v>
      </c>
      <c r="V927" s="218">
        <v>0</v>
      </c>
      <c r="W927" s="218">
        <v>26</v>
      </c>
      <c r="X927" s="218">
        <v>0</v>
      </c>
      <c r="Y927" s="218">
        <v>26</v>
      </c>
      <c r="Z927" s="218">
        <v>0</v>
      </c>
      <c r="AA927" s="218">
        <v>26</v>
      </c>
      <c r="AB927" s="218">
        <v>0</v>
      </c>
      <c r="AC927" s="218">
        <v>0</v>
      </c>
      <c r="AD927" s="218">
        <v>0</v>
      </c>
    </row>
    <row r="928" spans="1:30" ht="12" customHeight="1" x14ac:dyDescent="0.25">
      <c r="A928" s="192" t="s">
        <v>36</v>
      </c>
      <c r="B928" s="15" t="s">
        <v>16594</v>
      </c>
      <c r="C928" s="15" t="s">
        <v>16594</v>
      </c>
      <c r="D928" s="5" t="s">
        <v>38</v>
      </c>
      <c r="E928" s="6" t="s">
        <v>39</v>
      </c>
      <c r="F928" s="5" t="s">
        <v>38</v>
      </c>
      <c r="G928" s="6" t="s">
        <v>40</v>
      </c>
      <c r="H928" s="173">
        <v>21101</v>
      </c>
      <c r="I928" s="16" t="s">
        <v>16510</v>
      </c>
      <c r="J928" s="168" t="s">
        <v>2083</v>
      </c>
      <c r="K928" s="236" t="s">
        <v>2084</v>
      </c>
      <c r="L928" s="13"/>
      <c r="M928" s="173"/>
      <c r="N928" s="182" t="s">
        <v>877</v>
      </c>
      <c r="O928" s="13">
        <v>1</v>
      </c>
      <c r="P928" s="218">
        <v>349</v>
      </c>
      <c r="Q928" s="11" t="s">
        <v>16279</v>
      </c>
      <c r="R928" s="218">
        <v>349</v>
      </c>
      <c r="S928" s="218">
        <v>0</v>
      </c>
      <c r="T928" s="218">
        <v>0</v>
      </c>
      <c r="U928" s="218">
        <v>0</v>
      </c>
      <c r="V928" s="218">
        <v>349</v>
      </c>
      <c r="W928" s="218">
        <v>0</v>
      </c>
      <c r="X928" s="218">
        <v>0</v>
      </c>
      <c r="Y928" s="218">
        <v>0</v>
      </c>
      <c r="Z928" s="218">
        <v>0</v>
      </c>
      <c r="AA928" s="218">
        <v>0</v>
      </c>
      <c r="AB928" s="218">
        <v>0</v>
      </c>
      <c r="AC928" s="218">
        <v>0</v>
      </c>
      <c r="AD928" s="218">
        <v>0</v>
      </c>
    </row>
    <row r="929" spans="1:30" ht="12" customHeight="1" x14ac:dyDescent="0.25">
      <c r="A929" s="192" t="s">
        <v>36</v>
      </c>
      <c r="B929" s="15" t="s">
        <v>16594</v>
      </c>
      <c r="C929" s="15" t="s">
        <v>16594</v>
      </c>
      <c r="D929" s="5" t="s">
        <v>38</v>
      </c>
      <c r="E929" s="6" t="s">
        <v>39</v>
      </c>
      <c r="F929" s="5" t="s">
        <v>38</v>
      </c>
      <c r="G929" s="6" t="s">
        <v>40</v>
      </c>
      <c r="H929" s="173">
        <v>21101</v>
      </c>
      <c r="I929" s="16" t="s">
        <v>16510</v>
      </c>
      <c r="J929" s="168" t="s">
        <v>841</v>
      </c>
      <c r="K929" s="236" t="s">
        <v>16273</v>
      </c>
      <c r="L929" s="13"/>
      <c r="M929" s="173"/>
      <c r="N929" s="182" t="s">
        <v>539</v>
      </c>
      <c r="O929" s="13">
        <v>50</v>
      </c>
      <c r="P929" s="218">
        <v>8</v>
      </c>
      <c r="Q929" s="11" t="s">
        <v>16279</v>
      </c>
      <c r="R929" s="218">
        <v>400</v>
      </c>
      <c r="S929" s="218">
        <v>0</v>
      </c>
      <c r="T929" s="218">
        <f>14*8</f>
        <v>112</v>
      </c>
      <c r="U929" s="218">
        <v>0</v>
      </c>
      <c r="V929" s="218">
        <f>4*8</f>
        <v>32</v>
      </c>
      <c r="W929" s="218">
        <f>10*8</f>
        <v>80</v>
      </c>
      <c r="X929" s="218">
        <f>4*8</f>
        <v>32</v>
      </c>
      <c r="Y929" s="218">
        <v>0</v>
      </c>
      <c r="Z929" s="218">
        <f>14*8</f>
        <v>112</v>
      </c>
      <c r="AA929" s="218">
        <v>0</v>
      </c>
      <c r="AB929" s="218">
        <f>4*8</f>
        <v>32</v>
      </c>
      <c r="AC929" s="218">
        <v>0</v>
      </c>
      <c r="AD929" s="218">
        <v>0</v>
      </c>
    </row>
    <row r="930" spans="1:30" ht="12" customHeight="1" x14ac:dyDescent="0.25">
      <c r="A930" s="192" t="s">
        <v>36</v>
      </c>
      <c r="B930" s="15" t="s">
        <v>16594</v>
      </c>
      <c r="C930" s="15" t="s">
        <v>16594</v>
      </c>
      <c r="D930" s="5" t="s">
        <v>38</v>
      </c>
      <c r="E930" s="6" t="s">
        <v>39</v>
      </c>
      <c r="F930" s="5" t="s">
        <v>38</v>
      </c>
      <c r="G930" s="6" t="s">
        <v>40</v>
      </c>
      <c r="H930" s="173">
        <v>21101</v>
      </c>
      <c r="I930" s="16" t="s">
        <v>16510</v>
      </c>
      <c r="J930" s="168" t="s">
        <v>444</v>
      </c>
      <c r="K930" s="236" t="s">
        <v>70</v>
      </c>
      <c r="L930" s="13"/>
      <c r="M930" s="173"/>
      <c r="N930" s="182" t="s">
        <v>16255</v>
      </c>
      <c r="O930" s="13">
        <v>12</v>
      </c>
      <c r="P930" s="218">
        <v>17</v>
      </c>
      <c r="Q930" s="11" t="s">
        <v>16279</v>
      </c>
      <c r="R930" s="218">
        <v>204</v>
      </c>
      <c r="S930" s="218">
        <v>0</v>
      </c>
      <c r="T930" s="218">
        <f>4*17</f>
        <v>68</v>
      </c>
      <c r="U930" s="218">
        <v>0</v>
      </c>
      <c r="V930" s="218">
        <v>0</v>
      </c>
      <c r="W930" s="218">
        <f>4*17</f>
        <v>68</v>
      </c>
      <c r="X930" s="218">
        <v>0</v>
      </c>
      <c r="Y930" s="218">
        <v>0</v>
      </c>
      <c r="Z930" s="218">
        <f>4*17</f>
        <v>68</v>
      </c>
      <c r="AA930" s="218">
        <v>0</v>
      </c>
      <c r="AB930" s="218">
        <v>0</v>
      </c>
      <c r="AC930" s="218">
        <v>0</v>
      </c>
      <c r="AD930" s="218">
        <v>0</v>
      </c>
    </row>
    <row r="931" spans="1:30" ht="12" customHeight="1" x14ac:dyDescent="0.25">
      <c r="A931" s="192" t="s">
        <v>36</v>
      </c>
      <c r="B931" s="15" t="s">
        <v>16594</v>
      </c>
      <c r="C931" s="15" t="s">
        <v>16594</v>
      </c>
      <c r="D931" s="5" t="s">
        <v>38</v>
      </c>
      <c r="E931" s="6" t="s">
        <v>39</v>
      </c>
      <c r="F931" s="5" t="s">
        <v>38</v>
      </c>
      <c r="G931" s="6" t="s">
        <v>40</v>
      </c>
      <c r="H931" s="173">
        <v>21101</v>
      </c>
      <c r="I931" s="16" t="s">
        <v>16510</v>
      </c>
      <c r="J931" s="168" t="s">
        <v>446</v>
      </c>
      <c r="K931" s="236" t="s">
        <v>202</v>
      </c>
      <c r="L931" s="13"/>
      <c r="M931" s="173"/>
      <c r="N931" s="182" t="s">
        <v>16255</v>
      </c>
      <c r="O931" s="13">
        <v>12</v>
      </c>
      <c r="P931" s="218">
        <v>17</v>
      </c>
      <c r="Q931" s="11" t="s">
        <v>16279</v>
      </c>
      <c r="R931" s="218">
        <v>204</v>
      </c>
      <c r="S931" s="218">
        <v>0</v>
      </c>
      <c r="T931" s="218">
        <f>4*17</f>
        <v>68</v>
      </c>
      <c r="U931" s="218">
        <v>0</v>
      </c>
      <c r="V931" s="218">
        <v>0</v>
      </c>
      <c r="W931" s="218">
        <f>4*17</f>
        <v>68</v>
      </c>
      <c r="X931" s="218">
        <v>0</v>
      </c>
      <c r="Y931" s="218">
        <v>0</v>
      </c>
      <c r="Z931" s="218">
        <f>4*17</f>
        <v>68</v>
      </c>
      <c r="AA931" s="218">
        <v>0</v>
      </c>
      <c r="AB931" s="218">
        <v>0</v>
      </c>
      <c r="AC931" s="218">
        <v>0</v>
      </c>
      <c r="AD931" s="218">
        <v>0</v>
      </c>
    </row>
    <row r="932" spans="1:30" ht="12" customHeight="1" x14ac:dyDescent="0.25">
      <c r="A932" s="192" t="s">
        <v>36</v>
      </c>
      <c r="B932" s="15" t="s">
        <v>16594</v>
      </c>
      <c r="C932" s="15" t="s">
        <v>16594</v>
      </c>
      <c r="D932" s="5" t="s">
        <v>38</v>
      </c>
      <c r="E932" s="6" t="s">
        <v>39</v>
      </c>
      <c r="F932" s="5" t="s">
        <v>38</v>
      </c>
      <c r="G932" s="6" t="s">
        <v>40</v>
      </c>
      <c r="H932" s="173">
        <v>21101</v>
      </c>
      <c r="I932" s="16" t="s">
        <v>16510</v>
      </c>
      <c r="J932" s="168" t="s">
        <v>450</v>
      </c>
      <c r="K932" s="236" t="s">
        <v>203</v>
      </c>
      <c r="L932" s="13"/>
      <c r="M932" s="173"/>
      <c r="N932" s="182" t="s">
        <v>16255</v>
      </c>
      <c r="O932" s="13">
        <v>12</v>
      </c>
      <c r="P932" s="218">
        <v>17</v>
      </c>
      <c r="Q932" s="11" t="s">
        <v>16279</v>
      </c>
      <c r="R932" s="218">
        <v>204</v>
      </c>
      <c r="S932" s="218">
        <v>0</v>
      </c>
      <c r="T932" s="218">
        <f>4*17</f>
        <v>68</v>
      </c>
      <c r="U932" s="218">
        <v>0</v>
      </c>
      <c r="V932" s="218">
        <v>0</v>
      </c>
      <c r="W932" s="218">
        <f>4*17</f>
        <v>68</v>
      </c>
      <c r="X932" s="218">
        <v>0</v>
      </c>
      <c r="Y932" s="218">
        <v>0</v>
      </c>
      <c r="Z932" s="218">
        <f>4*17</f>
        <v>68</v>
      </c>
      <c r="AA932" s="218">
        <v>0</v>
      </c>
      <c r="AB932" s="218">
        <v>0</v>
      </c>
      <c r="AC932" s="218">
        <v>0</v>
      </c>
      <c r="AD932" s="218">
        <v>0</v>
      </c>
    </row>
    <row r="933" spans="1:30" ht="12" customHeight="1" x14ac:dyDescent="0.25">
      <c r="A933" s="192" t="s">
        <v>36</v>
      </c>
      <c r="B933" s="15" t="s">
        <v>16594</v>
      </c>
      <c r="C933" s="15" t="s">
        <v>16594</v>
      </c>
      <c r="D933" s="5" t="s">
        <v>38</v>
      </c>
      <c r="E933" s="6" t="s">
        <v>39</v>
      </c>
      <c r="F933" s="5" t="s">
        <v>38</v>
      </c>
      <c r="G933" s="6" t="s">
        <v>40</v>
      </c>
      <c r="H933" s="173">
        <v>21101</v>
      </c>
      <c r="I933" s="16" t="s">
        <v>16510</v>
      </c>
      <c r="J933" s="168" t="s">
        <v>449</v>
      </c>
      <c r="K933" s="236" t="s">
        <v>71</v>
      </c>
      <c r="L933" s="13"/>
      <c r="M933" s="173"/>
      <c r="N933" s="182" t="s">
        <v>16255</v>
      </c>
      <c r="O933" s="13">
        <v>12</v>
      </c>
      <c r="P933" s="218">
        <v>17</v>
      </c>
      <c r="Q933" s="11" t="s">
        <v>16279</v>
      </c>
      <c r="R933" s="218">
        <v>204</v>
      </c>
      <c r="S933" s="218">
        <v>0</v>
      </c>
      <c r="T933" s="218">
        <f>4*17</f>
        <v>68</v>
      </c>
      <c r="U933" s="218">
        <v>0</v>
      </c>
      <c r="V933" s="218">
        <v>0</v>
      </c>
      <c r="W933" s="218">
        <f>4*17</f>
        <v>68</v>
      </c>
      <c r="X933" s="218">
        <v>0</v>
      </c>
      <c r="Y933" s="218">
        <v>0</v>
      </c>
      <c r="Z933" s="218">
        <f>4*17</f>
        <v>68</v>
      </c>
      <c r="AA933" s="218">
        <v>0</v>
      </c>
      <c r="AB933" s="218">
        <v>0</v>
      </c>
      <c r="AC933" s="218">
        <v>0</v>
      </c>
      <c r="AD933" s="218">
        <v>0</v>
      </c>
    </row>
    <row r="934" spans="1:30" ht="12" customHeight="1" x14ac:dyDescent="0.25">
      <c r="A934" s="192" t="s">
        <v>36</v>
      </c>
      <c r="B934" s="15" t="s">
        <v>16594</v>
      </c>
      <c r="C934" s="15" t="s">
        <v>16594</v>
      </c>
      <c r="D934" s="5" t="s">
        <v>38</v>
      </c>
      <c r="E934" s="6" t="s">
        <v>39</v>
      </c>
      <c r="F934" s="5" t="s">
        <v>38</v>
      </c>
      <c r="G934" s="6" t="s">
        <v>40</v>
      </c>
      <c r="H934" s="173">
        <v>21101</v>
      </c>
      <c r="I934" s="16" t="s">
        <v>16510</v>
      </c>
      <c r="J934" s="168" t="s">
        <v>753</v>
      </c>
      <c r="K934" s="236" t="s">
        <v>754</v>
      </c>
      <c r="L934" s="13"/>
      <c r="M934" s="173"/>
      <c r="N934" s="182" t="s">
        <v>16255</v>
      </c>
      <c r="O934" s="13">
        <v>48</v>
      </c>
      <c r="P934" s="218">
        <v>22</v>
      </c>
      <c r="Q934" s="11" t="s">
        <v>16279</v>
      </c>
      <c r="R934" s="218">
        <v>1056</v>
      </c>
      <c r="S934" s="218">
        <v>0</v>
      </c>
      <c r="T934" s="218">
        <f>18*22</f>
        <v>396</v>
      </c>
      <c r="U934" s="218">
        <v>0</v>
      </c>
      <c r="V934" s="218">
        <v>0</v>
      </c>
      <c r="W934" s="218">
        <v>0</v>
      </c>
      <c r="X934" s="218">
        <f>15*22</f>
        <v>330</v>
      </c>
      <c r="Y934" s="218">
        <v>0</v>
      </c>
      <c r="Z934" s="218">
        <f>15*22</f>
        <v>330</v>
      </c>
      <c r="AA934" s="218">
        <v>0</v>
      </c>
      <c r="AB934" s="218">
        <v>0</v>
      </c>
      <c r="AC934" s="218">
        <v>0</v>
      </c>
      <c r="AD934" s="218">
        <v>0</v>
      </c>
    </row>
    <row r="935" spans="1:30" ht="12" customHeight="1" x14ac:dyDescent="0.25">
      <c r="A935" s="192" t="s">
        <v>36</v>
      </c>
      <c r="B935" s="15" t="s">
        <v>16594</v>
      </c>
      <c r="C935" s="15" t="s">
        <v>16594</v>
      </c>
      <c r="D935" s="5" t="s">
        <v>38</v>
      </c>
      <c r="E935" s="6" t="s">
        <v>39</v>
      </c>
      <c r="F935" s="5" t="s">
        <v>38</v>
      </c>
      <c r="G935" s="6" t="s">
        <v>40</v>
      </c>
      <c r="H935" s="173">
        <v>21101</v>
      </c>
      <c r="I935" s="16" t="s">
        <v>16510</v>
      </c>
      <c r="J935" s="168" t="s">
        <v>995</v>
      </c>
      <c r="K935" s="236" t="s">
        <v>197</v>
      </c>
      <c r="L935" s="13"/>
      <c r="M935" s="173"/>
      <c r="N935" s="182" t="s">
        <v>16255</v>
      </c>
      <c r="O935" s="13">
        <v>6</v>
      </c>
      <c r="P935" s="218">
        <v>31</v>
      </c>
      <c r="Q935" s="11" t="s">
        <v>16279</v>
      </c>
      <c r="R935" s="218">
        <v>186</v>
      </c>
      <c r="S935" s="218">
        <v>0</v>
      </c>
      <c r="T935" s="218">
        <f>2*31</f>
        <v>62</v>
      </c>
      <c r="U935" s="218">
        <v>0</v>
      </c>
      <c r="V935" s="218">
        <v>0</v>
      </c>
      <c r="W935" s="218">
        <v>0</v>
      </c>
      <c r="X935" s="218">
        <f>2*31</f>
        <v>62</v>
      </c>
      <c r="Y935" s="218">
        <v>0</v>
      </c>
      <c r="Z935" s="218">
        <v>0</v>
      </c>
      <c r="AA935" s="218">
        <v>0</v>
      </c>
      <c r="AB935" s="218">
        <f>2*31</f>
        <v>62</v>
      </c>
      <c r="AC935" s="218">
        <v>0</v>
      </c>
      <c r="AD935" s="218">
        <v>0</v>
      </c>
    </row>
    <row r="936" spans="1:30" ht="12" customHeight="1" x14ac:dyDescent="0.25">
      <c r="A936" s="192" t="s">
        <v>36</v>
      </c>
      <c r="B936" s="15" t="s">
        <v>16594</v>
      </c>
      <c r="C936" s="15" t="s">
        <v>16594</v>
      </c>
      <c r="D936" s="5" t="s">
        <v>38</v>
      </c>
      <c r="E936" s="6" t="s">
        <v>39</v>
      </c>
      <c r="F936" s="5" t="s">
        <v>38</v>
      </c>
      <c r="G936" s="6" t="s">
        <v>40</v>
      </c>
      <c r="H936" s="173">
        <v>21101</v>
      </c>
      <c r="I936" s="16" t="s">
        <v>16510</v>
      </c>
      <c r="J936" s="168" t="s">
        <v>847</v>
      </c>
      <c r="K936" s="236" t="s">
        <v>848</v>
      </c>
      <c r="L936" s="13"/>
      <c r="M936" s="173"/>
      <c r="N936" s="182" t="s">
        <v>539</v>
      </c>
      <c r="O936" s="13">
        <v>71</v>
      </c>
      <c r="P936" s="218">
        <v>21</v>
      </c>
      <c r="Q936" s="11" t="s">
        <v>16279</v>
      </c>
      <c r="R936" s="218">
        <v>1491</v>
      </c>
      <c r="S936" s="218">
        <v>0</v>
      </c>
      <c r="T936" s="218">
        <f>12*21</f>
        <v>252</v>
      </c>
      <c r="U936" s="218">
        <f>5*21</f>
        <v>105</v>
      </c>
      <c r="V936" s="218">
        <f>10*21</f>
        <v>210</v>
      </c>
      <c r="W936" s="218">
        <v>0</v>
      </c>
      <c r="X936" s="218">
        <f>15*21</f>
        <v>315</v>
      </c>
      <c r="Y936" s="218">
        <v>0</v>
      </c>
      <c r="Z936" s="218">
        <f>12*21</f>
        <v>252</v>
      </c>
      <c r="AA936" s="218">
        <f>5*21</f>
        <v>105</v>
      </c>
      <c r="AB936" s="218">
        <f>12*21</f>
        <v>252</v>
      </c>
      <c r="AC936" s="218">
        <v>0</v>
      </c>
      <c r="AD936" s="218">
        <v>0</v>
      </c>
    </row>
    <row r="937" spans="1:30" ht="12" customHeight="1" x14ac:dyDescent="0.25">
      <c r="A937" s="192" t="s">
        <v>36</v>
      </c>
      <c r="B937" s="15" t="s">
        <v>16594</v>
      </c>
      <c r="C937" s="15" t="s">
        <v>16594</v>
      </c>
      <c r="D937" s="5" t="s">
        <v>38</v>
      </c>
      <c r="E937" s="6" t="s">
        <v>39</v>
      </c>
      <c r="F937" s="5" t="s">
        <v>38</v>
      </c>
      <c r="G937" s="6" t="s">
        <v>40</v>
      </c>
      <c r="H937" s="173">
        <v>21101</v>
      </c>
      <c r="I937" s="16" t="s">
        <v>16510</v>
      </c>
      <c r="J937" s="168" t="s">
        <v>2164</v>
      </c>
      <c r="K937" s="236" t="s">
        <v>2165</v>
      </c>
      <c r="L937" s="13"/>
      <c r="M937" s="173"/>
      <c r="N937" s="182" t="s">
        <v>16255</v>
      </c>
      <c r="O937" s="13">
        <v>47</v>
      </c>
      <c r="P937" s="218">
        <v>34</v>
      </c>
      <c r="Q937" s="11" t="s">
        <v>16279</v>
      </c>
      <c r="R937" s="218">
        <v>1598</v>
      </c>
      <c r="S937" s="218">
        <v>0</v>
      </c>
      <c r="T937" s="218">
        <f>16*34</f>
        <v>544</v>
      </c>
      <c r="U937" s="218">
        <v>0</v>
      </c>
      <c r="V937" s="218">
        <v>170</v>
      </c>
      <c r="W937" s="218">
        <v>0</v>
      </c>
      <c r="X937" s="218">
        <f>16*34</f>
        <v>544</v>
      </c>
      <c r="Y937" s="218">
        <v>0</v>
      </c>
      <c r="Z937" s="218">
        <f>10*34</f>
        <v>340</v>
      </c>
      <c r="AA937" s="218">
        <v>0</v>
      </c>
      <c r="AB937" s="218">
        <v>0</v>
      </c>
      <c r="AC937" s="218">
        <v>0</v>
      </c>
      <c r="AD937" s="218">
        <v>0</v>
      </c>
    </row>
    <row r="938" spans="1:30" ht="12" customHeight="1" x14ac:dyDescent="0.25">
      <c r="A938" s="192" t="s">
        <v>36</v>
      </c>
      <c r="B938" s="15" t="s">
        <v>16594</v>
      </c>
      <c r="C938" s="15" t="s">
        <v>16594</v>
      </c>
      <c r="D938" s="5" t="s">
        <v>38</v>
      </c>
      <c r="E938" s="6" t="s">
        <v>39</v>
      </c>
      <c r="F938" s="5" t="s">
        <v>38</v>
      </c>
      <c r="G938" s="6" t="s">
        <v>40</v>
      </c>
      <c r="H938" s="173">
        <v>21101</v>
      </c>
      <c r="I938" s="16" t="s">
        <v>16510</v>
      </c>
      <c r="J938" s="168" t="s">
        <v>2158</v>
      </c>
      <c r="K938" s="236" t="s">
        <v>16596</v>
      </c>
      <c r="L938" s="13"/>
      <c r="M938" s="173"/>
      <c r="N938" s="182" t="s">
        <v>877</v>
      </c>
      <c r="O938" s="13">
        <v>23</v>
      </c>
      <c r="P938" s="218">
        <v>5</v>
      </c>
      <c r="Q938" s="11" t="s">
        <v>16279</v>
      </c>
      <c r="R938" s="218">
        <v>115</v>
      </c>
      <c r="S938" s="218">
        <v>0</v>
      </c>
      <c r="T938" s="218">
        <v>0</v>
      </c>
      <c r="U938" s="218">
        <v>65</v>
      </c>
      <c r="V938" s="218">
        <v>0</v>
      </c>
      <c r="W938" s="218">
        <v>0</v>
      </c>
      <c r="X938" s="218">
        <v>0</v>
      </c>
      <c r="Y938" s="218">
        <f>10*5</f>
        <v>50</v>
      </c>
      <c r="Z938" s="218">
        <v>0</v>
      </c>
      <c r="AA938" s="218">
        <v>0</v>
      </c>
      <c r="AB938" s="218">
        <v>0</v>
      </c>
      <c r="AC938" s="218">
        <v>0</v>
      </c>
      <c r="AD938" s="218">
        <v>0</v>
      </c>
    </row>
    <row r="939" spans="1:30" ht="12" customHeight="1" x14ac:dyDescent="0.25">
      <c r="A939" s="192" t="s">
        <v>36</v>
      </c>
      <c r="B939" s="15" t="s">
        <v>16594</v>
      </c>
      <c r="C939" s="15" t="s">
        <v>16594</v>
      </c>
      <c r="D939" s="5" t="s">
        <v>38</v>
      </c>
      <c r="E939" s="6" t="s">
        <v>39</v>
      </c>
      <c r="F939" s="5" t="s">
        <v>38</v>
      </c>
      <c r="G939" s="6" t="s">
        <v>40</v>
      </c>
      <c r="H939" s="173">
        <v>21101</v>
      </c>
      <c r="I939" s="16" t="s">
        <v>16510</v>
      </c>
      <c r="J939" s="168" t="s">
        <v>2160</v>
      </c>
      <c r="K939" s="236" t="s">
        <v>16597</v>
      </c>
      <c r="L939" s="13"/>
      <c r="M939" s="173"/>
      <c r="N939" s="182" t="s">
        <v>877</v>
      </c>
      <c r="O939" s="13">
        <v>24</v>
      </c>
      <c r="P939" s="218">
        <v>8</v>
      </c>
      <c r="Q939" s="11" t="s">
        <v>16279</v>
      </c>
      <c r="R939" s="218">
        <v>192</v>
      </c>
      <c r="S939" s="218">
        <v>0</v>
      </c>
      <c r="T939" s="218">
        <v>72</v>
      </c>
      <c r="U939" s="218">
        <v>0</v>
      </c>
      <c r="V939" s="218">
        <v>0</v>
      </c>
      <c r="W939" s="218">
        <f>10*8</f>
        <v>80</v>
      </c>
      <c r="X939" s="218">
        <v>0</v>
      </c>
      <c r="Y939" s="218">
        <v>0</v>
      </c>
      <c r="Z939" s="218">
        <f>5*8</f>
        <v>40</v>
      </c>
      <c r="AA939" s="218">
        <v>0</v>
      </c>
      <c r="AB939" s="218">
        <v>0</v>
      </c>
      <c r="AC939" s="218">
        <v>0</v>
      </c>
      <c r="AD939" s="218">
        <v>0</v>
      </c>
    </row>
    <row r="940" spans="1:30" ht="12" customHeight="1" x14ac:dyDescent="0.25">
      <c r="A940" s="192" t="s">
        <v>36</v>
      </c>
      <c r="B940" s="15" t="s">
        <v>16594</v>
      </c>
      <c r="C940" s="15" t="s">
        <v>16594</v>
      </c>
      <c r="D940" s="5" t="s">
        <v>38</v>
      </c>
      <c r="E940" s="6" t="s">
        <v>39</v>
      </c>
      <c r="F940" s="5" t="s">
        <v>38</v>
      </c>
      <c r="G940" s="6" t="s">
        <v>40</v>
      </c>
      <c r="H940" s="173">
        <v>21101</v>
      </c>
      <c r="I940" s="16" t="s">
        <v>16510</v>
      </c>
      <c r="J940" s="168" t="s">
        <v>2700</v>
      </c>
      <c r="K940" s="236" t="s">
        <v>233</v>
      </c>
      <c r="L940" s="13"/>
      <c r="M940" s="173"/>
      <c r="N940" s="182" t="s">
        <v>877</v>
      </c>
      <c r="O940" s="13">
        <v>8</v>
      </c>
      <c r="P940" s="218">
        <v>11</v>
      </c>
      <c r="Q940" s="11" t="s">
        <v>16279</v>
      </c>
      <c r="R940" s="218">
        <v>88</v>
      </c>
      <c r="S940" s="218">
        <v>0</v>
      </c>
      <c r="T940" s="218">
        <v>0</v>
      </c>
      <c r="U940" s="218">
        <v>44</v>
      </c>
      <c r="V940" s="218">
        <v>0</v>
      </c>
      <c r="W940" s="218">
        <v>0</v>
      </c>
      <c r="X940" s="218">
        <v>0</v>
      </c>
      <c r="Y940" s="218">
        <v>0</v>
      </c>
      <c r="Z940" s="218">
        <v>0</v>
      </c>
      <c r="AA940" s="218">
        <v>44</v>
      </c>
      <c r="AB940" s="218">
        <v>0</v>
      </c>
      <c r="AC940" s="218">
        <v>0</v>
      </c>
      <c r="AD940" s="218">
        <v>0</v>
      </c>
    </row>
    <row r="941" spans="1:30" ht="12" customHeight="1" x14ac:dyDescent="0.25">
      <c r="A941" s="192" t="s">
        <v>36</v>
      </c>
      <c r="B941" s="15" t="s">
        <v>16594</v>
      </c>
      <c r="C941" s="15" t="s">
        <v>16594</v>
      </c>
      <c r="D941" s="5" t="s">
        <v>38</v>
      </c>
      <c r="E941" s="6" t="s">
        <v>39</v>
      </c>
      <c r="F941" s="5" t="s">
        <v>38</v>
      </c>
      <c r="G941" s="6" t="s">
        <v>40</v>
      </c>
      <c r="H941" s="173">
        <v>21101</v>
      </c>
      <c r="I941" s="16" t="s">
        <v>16510</v>
      </c>
      <c r="J941" s="168" t="s">
        <v>556</v>
      </c>
      <c r="K941" s="236" t="s">
        <v>49</v>
      </c>
      <c r="L941" s="13"/>
      <c r="M941" s="173"/>
      <c r="N941" s="182" t="s">
        <v>16255</v>
      </c>
      <c r="O941" s="13">
        <v>30</v>
      </c>
      <c r="P941" s="218">
        <v>182</v>
      </c>
      <c r="Q941" s="11" t="s">
        <v>16279</v>
      </c>
      <c r="R941" s="218">
        <v>5460</v>
      </c>
      <c r="S941" s="218">
        <v>0</v>
      </c>
      <c r="T941" s="218">
        <f>10*182</f>
        <v>1820</v>
      </c>
      <c r="U941" s="218">
        <v>0</v>
      </c>
      <c r="V941" s="218">
        <v>0</v>
      </c>
      <c r="W941" s="218">
        <v>0</v>
      </c>
      <c r="X941" s="218">
        <f>10*182</f>
        <v>1820</v>
      </c>
      <c r="Y941" s="218">
        <v>0</v>
      </c>
      <c r="Z941" s="218">
        <v>0</v>
      </c>
      <c r="AA941" s="218">
        <v>0</v>
      </c>
      <c r="AB941" s="218">
        <f>10*182</f>
        <v>1820</v>
      </c>
      <c r="AC941" s="218">
        <v>0</v>
      </c>
      <c r="AD941" s="218">
        <v>0</v>
      </c>
    </row>
    <row r="942" spans="1:30" ht="12" customHeight="1" x14ac:dyDescent="0.25">
      <c r="A942" s="192" t="s">
        <v>36</v>
      </c>
      <c r="B942" s="15" t="s">
        <v>16594</v>
      </c>
      <c r="C942" s="15" t="s">
        <v>16594</v>
      </c>
      <c r="D942" s="5" t="s">
        <v>38</v>
      </c>
      <c r="E942" s="6" t="s">
        <v>39</v>
      </c>
      <c r="F942" s="5" t="s">
        <v>38</v>
      </c>
      <c r="G942" s="6" t="s">
        <v>40</v>
      </c>
      <c r="H942" s="173">
        <v>21101</v>
      </c>
      <c r="I942" s="16" t="s">
        <v>16510</v>
      </c>
      <c r="J942" s="168" t="s">
        <v>1440</v>
      </c>
      <c r="K942" s="236" t="s">
        <v>1441</v>
      </c>
      <c r="L942" s="13"/>
      <c r="M942" s="173"/>
      <c r="N942" s="182" t="s">
        <v>877</v>
      </c>
      <c r="O942" s="13">
        <v>8</v>
      </c>
      <c r="P942" s="218">
        <v>273</v>
      </c>
      <c r="Q942" s="11" t="s">
        <v>16279</v>
      </c>
      <c r="R942" s="218">
        <v>2184</v>
      </c>
      <c r="S942" s="218">
        <v>0</v>
      </c>
      <c r="T942" s="218">
        <v>0</v>
      </c>
      <c r="U942" s="218">
        <f>2*273</f>
        <v>546</v>
      </c>
      <c r="V942" s="218">
        <v>0</v>
      </c>
      <c r="W942" s="218">
        <f>2*273</f>
        <v>546</v>
      </c>
      <c r="X942" s="218">
        <v>0</v>
      </c>
      <c r="Y942" s="218">
        <f>2*273</f>
        <v>546</v>
      </c>
      <c r="Z942" s="218">
        <v>0</v>
      </c>
      <c r="AA942" s="218">
        <f>2*273</f>
        <v>546</v>
      </c>
      <c r="AB942" s="218">
        <v>0</v>
      </c>
      <c r="AC942" s="218">
        <v>0</v>
      </c>
      <c r="AD942" s="218">
        <v>0</v>
      </c>
    </row>
    <row r="943" spans="1:30" ht="12" customHeight="1" x14ac:dyDescent="0.25">
      <c r="A943" s="192" t="s">
        <v>36</v>
      </c>
      <c r="B943" s="15" t="s">
        <v>16594</v>
      </c>
      <c r="C943" s="15" t="s">
        <v>16594</v>
      </c>
      <c r="D943" s="5" t="s">
        <v>38</v>
      </c>
      <c r="E943" s="6" t="s">
        <v>39</v>
      </c>
      <c r="F943" s="5" t="s">
        <v>38</v>
      </c>
      <c r="G943" s="6" t="s">
        <v>40</v>
      </c>
      <c r="H943" s="173">
        <v>21101</v>
      </c>
      <c r="I943" s="16" t="s">
        <v>16510</v>
      </c>
      <c r="J943" s="168" t="s">
        <v>1132</v>
      </c>
      <c r="K943" s="236" t="s">
        <v>16276</v>
      </c>
      <c r="L943" s="13"/>
      <c r="M943" s="173"/>
      <c r="N943" s="182" t="s">
        <v>16255</v>
      </c>
      <c r="O943" s="13">
        <v>45</v>
      </c>
      <c r="P943" s="218">
        <v>17</v>
      </c>
      <c r="Q943" s="11" t="s">
        <v>16279</v>
      </c>
      <c r="R943" s="218">
        <v>765</v>
      </c>
      <c r="S943" s="218">
        <v>0</v>
      </c>
      <c r="T943" s="218">
        <f>15*17</f>
        <v>255</v>
      </c>
      <c r="U943" s="218">
        <v>0</v>
      </c>
      <c r="V943" s="218">
        <v>0</v>
      </c>
      <c r="W943" s="218">
        <v>0</v>
      </c>
      <c r="X943" s="218">
        <f>15*17</f>
        <v>255</v>
      </c>
      <c r="Y943" s="218">
        <v>0</v>
      </c>
      <c r="Z943" s="218">
        <v>0</v>
      </c>
      <c r="AA943" s="218">
        <v>0</v>
      </c>
      <c r="AB943" s="218">
        <f>15*17</f>
        <v>255</v>
      </c>
      <c r="AC943" s="218">
        <v>0</v>
      </c>
      <c r="AD943" s="218">
        <v>0</v>
      </c>
    </row>
    <row r="944" spans="1:30" ht="12" customHeight="1" x14ac:dyDescent="0.25">
      <c r="A944" s="192" t="s">
        <v>36</v>
      </c>
      <c r="B944" s="15" t="s">
        <v>16594</v>
      </c>
      <c r="C944" s="15" t="s">
        <v>16594</v>
      </c>
      <c r="D944" s="5" t="s">
        <v>38</v>
      </c>
      <c r="E944" s="6" t="s">
        <v>39</v>
      </c>
      <c r="F944" s="5" t="s">
        <v>38</v>
      </c>
      <c r="G944" s="6" t="s">
        <v>40</v>
      </c>
      <c r="H944" s="173">
        <v>21101</v>
      </c>
      <c r="I944" s="16" t="s">
        <v>16510</v>
      </c>
      <c r="J944" s="168" t="s">
        <v>1514</v>
      </c>
      <c r="K944" s="236" t="s">
        <v>73</v>
      </c>
      <c r="L944" s="13"/>
      <c r="M944" s="173"/>
      <c r="N944" s="182" t="s">
        <v>539</v>
      </c>
      <c r="O944" s="13">
        <v>77</v>
      </c>
      <c r="P944" s="218">
        <v>18</v>
      </c>
      <c r="Q944" s="11" t="s">
        <v>16279</v>
      </c>
      <c r="R944" s="218">
        <v>1386</v>
      </c>
      <c r="S944" s="218">
        <v>0</v>
      </c>
      <c r="T944" s="218">
        <f>10*18</f>
        <v>180</v>
      </c>
      <c r="U944" s="218">
        <v>180</v>
      </c>
      <c r="V944" s="218">
        <f>10*18</f>
        <v>180</v>
      </c>
      <c r="W944" s="218">
        <v>0</v>
      </c>
      <c r="X944" s="218">
        <f>20*18</f>
        <v>360</v>
      </c>
      <c r="Y944" s="218">
        <v>0</v>
      </c>
      <c r="Z944" s="218">
        <v>180</v>
      </c>
      <c r="AA944" s="218">
        <f>7*18</f>
        <v>126</v>
      </c>
      <c r="AB944" s="218">
        <v>180</v>
      </c>
      <c r="AC944" s="218">
        <v>0</v>
      </c>
      <c r="AD944" s="218">
        <v>0</v>
      </c>
    </row>
    <row r="945" spans="1:30" ht="12" customHeight="1" x14ac:dyDescent="0.25">
      <c r="A945" s="192" t="s">
        <v>36</v>
      </c>
      <c r="B945" s="15" t="s">
        <v>16594</v>
      </c>
      <c r="C945" s="15" t="s">
        <v>16594</v>
      </c>
      <c r="D945" s="5" t="s">
        <v>38</v>
      </c>
      <c r="E945" s="6" t="s">
        <v>39</v>
      </c>
      <c r="F945" s="5" t="s">
        <v>38</v>
      </c>
      <c r="G945" s="6" t="s">
        <v>40</v>
      </c>
      <c r="H945" s="173">
        <v>21101</v>
      </c>
      <c r="I945" s="16" t="s">
        <v>16510</v>
      </c>
      <c r="J945" s="168" t="s">
        <v>2313</v>
      </c>
      <c r="K945" s="236" t="s">
        <v>2314</v>
      </c>
      <c r="L945" s="13"/>
      <c r="M945" s="173"/>
      <c r="N945" s="182" t="s">
        <v>539</v>
      </c>
      <c r="O945" s="13">
        <v>3</v>
      </c>
      <c r="P945" s="218">
        <v>957</v>
      </c>
      <c r="Q945" s="11" t="s">
        <v>16279</v>
      </c>
      <c r="R945" s="218">
        <v>2871</v>
      </c>
      <c r="S945" s="218">
        <v>0</v>
      </c>
      <c r="T945" s="218">
        <v>957</v>
      </c>
      <c r="U945" s="218">
        <v>0</v>
      </c>
      <c r="V945" s="218">
        <v>0</v>
      </c>
      <c r="W945" s="218">
        <v>957</v>
      </c>
      <c r="X945" s="218">
        <v>0</v>
      </c>
      <c r="Y945" s="218">
        <v>0</v>
      </c>
      <c r="Z945" s="218">
        <v>957</v>
      </c>
      <c r="AA945" s="218">
        <v>0</v>
      </c>
      <c r="AB945" s="218">
        <v>0</v>
      </c>
      <c r="AC945" s="218">
        <v>0</v>
      </c>
      <c r="AD945" s="218">
        <v>0</v>
      </c>
    </row>
    <row r="946" spans="1:30" ht="12" customHeight="1" x14ac:dyDescent="0.25">
      <c r="A946" s="192" t="s">
        <v>36</v>
      </c>
      <c r="B946" s="15" t="s">
        <v>16594</v>
      </c>
      <c r="C946" s="15" t="s">
        <v>16594</v>
      </c>
      <c r="D946" s="5" t="s">
        <v>38</v>
      </c>
      <c r="E946" s="6" t="s">
        <v>39</v>
      </c>
      <c r="F946" s="5" t="s">
        <v>38</v>
      </c>
      <c r="G946" s="6" t="s">
        <v>40</v>
      </c>
      <c r="H946" s="173">
        <v>21101</v>
      </c>
      <c r="I946" s="16" t="s">
        <v>16510</v>
      </c>
      <c r="J946" s="168" t="s">
        <v>1957</v>
      </c>
      <c r="K946" s="236" t="s">
        <v>79</v>
      </c>
      <c r="L946" s="13"/>
      <c r="M946" s="173"/>
      <c r="N946" s="182" t="s">
        <v>877</v>
      </c>
      <c r="O946" s="13">
        <v>3</v>
      </c>
      <c r="P946" s="218">
        <v>383</v>
      </c>
      <c r="Q946" s="11" t="s">
        <v>16279</v>
      </c>
      <c r="R946" s="218">
        <v>1149</v>
      </c>
      <c r="S946" s="218">
        <v>0</v>
      </c>
      <c r="T946" s="218">
        <v>383</v>
      </c>
      <c r="U946" s="218">
        <v>0</v>
      </c>
      <c r="V946" s="218">
        <v>0</v>
      </c>
      <c r="W946" s="218">
        <v>383</v>
      </c>
      <c r="X946" s="218">
        <v>0</v>
      </c>
      <c r="Y946" s="218">
        <v>0</v>
      </c>
      <c r="Z946" s="218">
        <v>383</v>
      </c>
      <c r="AA946" s="218">
        <v>0</v>
      </c>
      <c r="AB946" s="218">
        <v>0</v>
      </c>
      <c r="AC946" s="218">
        <v>0</v>
      </c>
      <c r="AD946" s="218">
        <v>0</v>
      </c>
    </row>
    <row r="947" spans="1:30" ht="12" customHeight="1" x14ac:dyDescent="0.25">
      <c r="A947" s="192" t="s">
        <v>36</v>
      </c>
      <c r="B947" s="15" t="s">
        <v>16594</v>
      </c>
      <c r="C947" s="15" t="s">
        <v>16594</v>
      </c>
      <c r="D947" s="5" t="s">
        <v>38</v>
      </c>
      <c r="E947" s="6" t="s">
        <v>39</v>
      </c>
      <c r="F947" s="5" t="s">
        <v>38</v>
      </c>
      <c r="G947" s="6" t="s">
        <v>40</v>
      </c>
      <c r="H947" s="173">
        <v>21101</v>
      </c>
      <c r="I947" s="16" t="s">
        <v>16510</v>
      </c>
      <c r="J947" s="168" t="s">
        <v>1954</v>
      </c>
      <c r="K947" s="236" t="s">
        <v>58</v>
      </c>
      <c r="L947" s="13"/>
      <c r="M947" s="173"/>
      <c r="N947" s="182" t="s">
        <v>877</v>
      </c>
      <c r="O947" s="13">
        <v>5</v>
      </c>
      <c r="P947" s="218">
        <v>263</v>
      </c>
      <c r="Q947" s="11" t="s">
        <v>16279</v>
      </c>
      <c r="R947" s="218">
        <v>1315</v>
      </c>
      <c r="S947" s="218">
        <v>0</v>
      </c>
      <c r="T947" s="218">
        <v>263</v>
      </c>
      <c r="U947" s="218">
        <v>0</v>
      </c>
      <c r="V947" s="218">
        <v>263</v>
      </c>
      <c r="W947" s="218">
        <v>0</v>
      </c>
      <c r="X947" s="218">
        <v>263</v>
      </c>
      <c r="Y947" s="218">
        <v>0</v>
      </c>
      <c r="Z947" s="218">
        <v>263</v>
      </c>
      <c r="AA947" s="218">
        <v>0</v>
      </c>
      <c r="AB947" s="218">
        <v>263</v>
      </c>
      <c r="AC947" s="218">
        <v>0</v>
      </c>
      <c r="AD947" s="218">
        <v>0</v>
      </c>
    </row>
    <row r="948" spans="1:30" ht="12" customHeight="1" x14ac:dyDescent="0.25">
      <c r="A948" s="192" t="s">
        <v>36</v>
      </c>
      <c r="B948" s="15" t="s">
        <v>16594</v>
      </c>
      <c r="C948" s="15" t="s">
        <v>16594</v>
      </c>
      <c r="D948" s="5" t="s">
        <v>38</v>
      </c>
      <c r="E948" s="6" t="s">
        <v>39</v>
      </c>
      <c r="F948" s="5" t="s">
        <v>38</v>
      </c>
      <c r="G948" s="6" t="s">
        <v>40</v>
      </c>
      <c r="H948" s="173">
        <v>21101</v>
      </c>
      <c r="I948" s="16" t="s">
        <v>16510</v>
      </c>
      <c r="J948" s="168" t="s">
        <v>1964</v>
      </c>
      <c r="K948" s="236" t="s">
        <v>1965</v>
      </c>
      <c r="L948" s="13"/>
      <c r="M948" s="173"/>
      <c r="N948" s="182" t="s">
        <v>877</v>
      </c>
      <c r="O948" s="13">
        <v>24</v>
      </c>
      <c r="P948" s="218">
        <v>62</v>
      </c>
      <c r="Q948" s="11" t="s">
        <v>16279</v>
      </c>
      <c r="R948" s="218">
        <v>1488</v>
      </c>
      <c r="S948" s="218">
        <v>0</v>
      </c>
      <c r="T948" s="218">
        <f>6*62</f>
        <v>372</v>
      </c>
      <c r="U948" s="218">
        <v>0</v>
      </c>
      <c r="V948" s="218">
        <f>4*62</f>
        <v>248</v>
      </c>
      <c r="W948" s="218">
        <v>0</v>
      </c>
      <c r="X948" s="218">
        <f>4*62</f>
        <v>248</v>
      </c>
      <c r="Y948" s="218">
        <v>0</v>
      </c>
      <c r="Z948" s="218">
        <f>6*62</f>
        <v>372</v>
      </c>
      <c r="AA948" s="218">
        <v>0</v>
      </c>
      <c r="AB948" s="218">
        <f>4*62</f>
        <v>248</v>
      </c>
      <c r="AC948" s="218">
        <v>0</v>
      </c>
      <c r="AD948" s="218">
        <v>0</v>
      </c>
    </row>
    <row r="949" spans="1:30" ht="12" customHeight="1" x14ac:dyDescent="0.25">
      <c r="A949" s="192" t="s">
        <v>36</v>
      </c>
      <c r="B949" s="15" t="s">
        <v>16594</v>
      </c>
      <c r="C949" s="15" t="s">
        <v>16594</v>
      </c>
      <c r="D949" s="5" t="s">
        <v>38</v>
      </c>
      <c r="E949" s="6" t="s">
        <v>39</v>
      </c>
      <c r="F949" s="5" t="s">
        <v>38</v>
      </c>
      <c r="G949" s="6" t="s">
        <v>40</v>
      </c>
      <c r="H949" s="173">
        <v>21601</v>
      </c>
      <c r="I949" s="16" t="s">
        <v>16519</v>
      </c>
      <c r="J949" s="168" t="s">
        <v>5793</v>
      </c>
      <c r="K949" s="236" t="s">
        <v>16598</v>
      </c>
      <c r="L949" s="13"/>
      <c r="M949" s="173"/>
      <c r="N949" s="182" t="s">
        <v>5794</v>
      </c>
      <c r="O949" s="13">
        <v>31</v>
      </c>
      <c r="P949" s="218">
        <v>25</v>
      </c>
      <c r="Q949" s="11" t="s">
        <v>16279</v>
      </c>
      <c r="R949" s="218">
        <v>775</v>
      </c>
      <c r="S949" s="218">
        <v>0</v>
      </c>
      <c r="T949" s="218">
        <f>8*25</f>
        <v>200</v>
      </c>
      <c r="U949" s="218">
        <v>0</v>
      </c>
      <c r="V949" s="218">
        <f>4*25</f>
        <v>100</v>
      </c>
      <c r="W949" s="218">
        <v>0</v>
      </c>
      <c r="X949" s="218">
        <f>8*25</f>
        <v>200</v>
      </c>
      <c r="Y949" s="218">
        <v>0</v>
      </c>
      <c r="Z949" s="218">
        <f>4*25</f>
        <v>100</v>
      </c>
      <c r="AA949" s="218">
        <v>0</v>
      </c>
      <c r="AB949" s="218">
        <f>7*25</f>
        <v>175</v>
      </c>
      <c r="AC949" s="218">
        <v>0</v>
      </c>
      <c r="AD949" s="218">
        <v>0</v>
      </c>
    </row>
    <row r="950" spans="1:30" ht="12" customHeight="1" x14ac:dyDescent="0.25">
      <c r="A950" s="192" t="s">
        <v>36</v>
      </c>
      <c r="B950" s="15" t="s">
        <v>16594</v>
      </c>
      <c r="C950" s="15" t="s">
        <v>16594</v>
      </c>
      <c r="D950" s="5" t="s">
        <v>38</v>
      </c>
      <c r="E950" s="6" t="s">
        <v>39</v>
      </c>
      <c r="F950" s="5" t="s">
        <v>38</v>
      </c>
      <c r="G950" s="6" t="s">
        <v>40</v>
      </c>
      <c r="H950" s="173">
        <v>21601</v>
      </c>
      <c r="I950" s="16" t="s">
        <v>16519</v>
      </c>
      <c r="J950" s="168" t="s">
        <v>5885</v>
      </c>
      <c r="K950" s="236" t="s">
        <v>238</v>
      </c>
      <c r="L950" s="13"/>
      <c r="M950" s="173"/>
      <c r="N950" s="182" t="s">
        <v>539</v>
      </c>
      <c r="O950" s="13">
        <v>31</v>
      </c>
      <c r="P950" s="218">
        <v>369</v>
      </c>
      <c r="Q950" s="11" t="s">
        <v>16279</v>
      </c>
      <c r="R950" s="218">
        <v>11439</v>
      </c>
      <c r="S950" s="218">
        <v>0</v>
      </c>
      <c r="T950" s="218">
        <f>5*369</f>
        <v>1845</v>
      </c>
      <c r="U950" s="218">
        <f>3*369</f>
        <v>1107</v>
      </c>
      <c r="V950" s="218">
        <f>3*369</f>
        <v>1107</v>
      </c>
      <c r="W950" s="218">
        <f>4*369</f>
        <v>1476</v>
      </c>
      <c r="X950" s="218">
        <f>3*369</f>
        <v>1107</v>
      </c>
      <c r="Y950" s="218">
        <f>3*369</f>
        <v>1107</v>
      </c>
      <c r="Z950" s="218">
        <f>3*369</f>
        <v>1107</v>
      </c>
      <c r="AA950" s="218">
        <f>4*369</f>
        <v>1476</v>
      </c>
      <c r="AB950" s="218">
        <f>3*369</f>
        <v>1107</v>
      </c>
      <c r="AC950" s="218">
        <v>0</v>
      </c>
      <c r="AD950" s="218">
        <v>0</v>
      </c>
    </row>
    <row r="951" spans="1:30" ht="12" customHeight="1" x14ac:dyDescent="0.25">
      <c r="A951" s="192" t="s">
        <v>36</v>
      </c>
      <c r="B951" s="15" t="s">
        <v>16594</v>
      </c>
      <c r="C951" s="15" t="s">
        <v>16594</v>
      </c>
      <c r="D951" s="5" t="s">
        <v>38</v>
      </c>
      <c r="E951" s="6" t="s">
        <v>39</v>
      </c>
      <c r="F951" s="5" t="s">
        <v>38</v>
      </c>
      <c r="G951" s="6" t="s">
        <v>40</v>
      </c>
      <c r="H951" s="173">
        <v>21601</v>
      </c>
      <c r="I951" s="16" t="s">
        <v>16519</v>
      </c>
      <c r="J951" s="168" t="s">
        <v>5868</v>
      </c>
      <c r="K951" s="236" t="s">
        <v>106</v>
      </c>
      <c r="L951" s="13"/>
      <c r="M951" s="173"/>
      <c r="N951" s="182" t="s">
        <v>16255</v>
      </c>
      <c r="O951" s="13">
        <v>56</v>
      </c>
      <c r="P951" s="218">
        <v>43</v>
      </c>
      <c r="Q951" s="11" t="s">
        <v>16279</v>
      </c>
      <c r="R951" s="218">
        <v>2408</v>
      </c>
      <c r="S951" s="218">
        <v>0</v>
      </c>
      <c r="T951" s="218">
        <f>8*43</f>
        <v>344</v>
      </c>
      <c r="U951" s="218">
        <f t="shared" ref="U951:AB951" si="27">6*43</f>
        <v>258</v>
      </c>
      <c r="V951" s="218">
        <f t="shared" si="27"/>
        <v>258</v>
      </c>
      <c r="W951" s="218">
        <f t="shared" si="27"/>
        <v>258</v>
      </c>
      <c r="X951" s="218">
        <f t="shared" si="27"/>
        <v>258</v>
      </c>
      <c r="Y951" s="218">
        <f t="shared" si="27"/>
        <v>258</v>
      </c>
      <c r="Z951" s="218">
        <f t="shared" si="27"/>
        <v>258</v>
      </c>
      <c r="AA951" s="218">
        <f t="shared" si="27"/>
        <v>258</v>
      </c>
      <c r="AB951" s="218">
        <f t="shared" si="27"/>
        <v>258</v>
      </c>
      <c r="AC951" s="218">
        <v>0</v>
      </c>
      <c r="AD951" s="218">
        <v>0</v>
      </c>
    </row>
    <row r="952" spans="1:30" ht="12" customHeight="1" x14ac:dyDescent="0.25">
      <c r="A952" s="192" t="s">
        <v>36</v>
      </c>
      <c r="B952" s="15" t="s">
        <v>16594</v>
      </c>
      <c r="C952" s="15" t="s">
        <v>16594</v>
      </c>
      <c r="D952" s="5" t="s">
        <v>38</v>
      </c>
      <c r="E952" s="6" t="s">
        <v>39</v>
      </c>
      <c r="F952" s="5" t="s">
        <v>38</v>
      </c>
      <c r="G952" s="6" t="s">
        <v>40</v>
      </c>
      <c r="H952" s="173">
        <v>21601</v>
      </c>
      <c r="I952" s="16" t="s">
        <v>16519</v>
      </c>
      <c r="J952" s="168" t="s">
        <v>5683</v>
      </c>
      <c r="K952" s="236" t="s">
        <v>103</v>
      </c>
      <c r="L952" s="168"/>
      <c r="M952" s="173"/>
      <c r="N952" s="182" t="s">
        <v>1446</v>
      </c>
      <c r="O952" s="13">
        <v>7</v>
      </c>
      <c r="P952" s="218">
        <v>442</v>
      </c>
      <c r="Q952" s="11" t="s">
        <v>16279</v>
      </c>
      <c r="R952" s="218">
        <v>3094</v>
      </c>
      <c r="S952" s="218">
        <v>0</v>
      </c>
      <c r="T952" s="218">
        <f>2*442</f>
        <v>884</v>
      </c>
      <c r="U952" s="218">
        <v>0</v>
      </c>
      <c r="V952" s="218">
        <v>0</v>
      </c>
      <c r="W952" s="218">
        <v>884</v>
      </c>
      <c r="X952" s="218">
        <v>0</v>
      </c>
      <c r="Y952" s="218">
        <v>442</v>
      </c>
      <c r="Z952" s="218">
        <v>0</v>
      </c>
      <c r="AA952" s="218">
        <v>442</v>
      </c>
      <c r="AB952" s="218">
        <v>442</v>
      </c>
      <c r="AC952" s="218">
        <v>0</v>
      </c>
      <c r="AD952" s="218">
        <v>0</v>
      </c>
    </row>
    <row r="953" spans="1:30" ht="12" customHeight="1" x14ac:dyDescent="0.25">
      <c r="A953" s="192" t="s">
        <v>36</v>
      </c>
      <c r="B953" s="15" t="s">
        <v>16594</v>
      </c>
      <c r="C953" s="15" t="s">
        <v>16594</v>
      </c>
      <c r="D953" s="5" t="s">
        <v>38</v>
      </c>
      <c r="E953" s="6" t="s">
        <v>39</v>
      </c>
      <c r="F953" s="5" t="s">
        <v>38</v>
      </c>
      <c r="G953" s="6" t="s">
        <v>40</v>
      </c>
      <c r="H953" s="173">
        <v>21601</v>
      </c>
      <c r="I953" s="16" t="s">
        <v>16519</v>
      </c>
      <c r="J953" s="168" t="s">
        <v>5685</v>
      </c>
      <c r="K953" s="236" t="s">
        <v>5686</v>
      </c>
      <c r="L953" s="168"/>
      <c r="M953" s="173"/>
      <c r="N953" s="182" t="s">
        <v>1446</v>
      </c>
      <c r="O953" s="13">
        <v>9</v>
      </c>
      <c r="P953" s="218">
        <v>459</v>
      </c>
      <c r="Q953" s="11" t="s">
        <v>16279</v>
      </c>
      <c r="R953" s="218">
        <v>4131</v>
      </c>
      <c r="S953" s="218">
        <v>0</v>
      </c>
      <c r="T953" s="218">
        <f>2*459</f>
        <v>918</v>
      </c>
      <c r="U953" s="218">
        <v>459</v>
      </c>
      <c r="V953" s="218">
        <v>0</v>
      </c>
      <c r="W953" s="218">
        <f>2*459</f>
        <v>918</v>
      </c>
      <c r="X953" s="218">
        <v>0</v>
      </c>
      <c r="Y953" s="218">
        <v>459</v>
      </c>
      <c r="Z953" s="218">
        <v>0</v>
      </c>
      <c r="AA953" s="218">
        <f>2*459</f>
        <v>918</v>
      </c>
      <c r="AB953" s="218">
        <v>459</v>
      </c>
      <c r="AC953" s="218">
        <v>0</v>
      </c>
      <c r="AD953" s="218">
        <v>0</v>
      </c>
    </row>
    <row r="954" spans="1:30" ht="12" customHeight="1" x14ac:dyDescent="0.25">
      <c r="A954" s="192" t="s">
        <v>36</v>
      </c>
      <c r="B954" s="15" t="s">
        <v>16594</v>
      </c>
      <c r="C954" s="15" t="s">
        <v>16594</v>
      </c>
      <c r="D954" s="5" t="s">
        <v>38</v>
      </c>
      <c r="E954" s="6" t="s">
        <v>39</v>
      </c>
      <c r="F954" s="5" t="s">
        <v>38</v>
      </c>
      <c r="G954" s="6" t="s">
        <v>40</v>
      </c>
      <c r="H954" s="173">
        <v>21601</v>
      </c>
      <c r="I954" s="16" t="s">
        <v>16519</v>
      </c>
      <c r="J954" s="168" t="s">
        <v>5706</v>
      </c>
      <c r="K954" s="236" t="s">
        <v>16403</v>
      </c>
      <c r="L954" s="168"/>
      <c r="M954" s="173"/>
      <c r="N954" s="182" t="s">
        <v>16255</v>
      </c>
      <c r="O954" s="13">
        <v>30</v>
      </c>
      <c r="P954" s="218">
        <v>118</v>
      </c>
      <c r="Q954" s="11" t="s">
        <v>16279</v>
      </c>
      <c r="R954" s="218">
        <v>3540</v>
      </c>
      <c r="S954" s="218">
        <v>0</v>
      </c>
      <c r="T954" s="218">
        <f>6*118</f>
        <v>708</v>
      </c>
      <c r="U954" s="218">
        <f t="shared" ref="U954:AB954" si="28">3*118</f>
        <v>354</v>
      </c>
      <c r="V954" s="218">
        <f t="shared" si="28"/>
        <v>354</v>
      </c>
      <c r="W954" s="218">
        <f t="shared" si="28"/>
        <v>354</v>
      </c>
      <c r="X954" s="218">
        <f t="shared" si="28"/>
        <v>354</v>
      </c>
      <c r="Y954" s="218">
        <f t="shared" si="28"/>
        <v>354</v>
      </c>
      <c r="Z954" s="218">
        <f t="shared" si="28"/>
        <v>354</v>
      </c>
      <c r="AA954" s="218">
        <f t="shared" si="28"/>
        <v>354</v>
      </c>
      <c r="AB954" s="218">
        <f t="shared" si="28"/>
        <v>354</v>
      </c>
      <c r="AC954" s="218">
        <v>0</v>
      </c>
      <c r="AD954" s="218">
        <v>0</v>
      </c>
    </row>
    <row r="955" spans="1:30" ht="12" customHeight="1" x14ac:dyDescent="0.25">
      <c r="A955" s="192" t="s">
        <v>36</v>
      </c>
      <c r="B955" s="15" t="s">
        <v>16594</v>
      </c>
      <c r="C955" s="15" t="s">
        <v>16594</v>
      </c>
      <c r="D955" s="5" t="s">
        <v>38</v>
      </c>
      <c r="E955" s="6" t="s">
        <v>39</v>
      </c>
      <c r="F955" s="5" t="s">
        <v>38</v>
      </c>
      <c r="G955" s="6" t="s">
        <v>40</v>
      </c>
      <c r="H955" s="173">
        <v>21601</v>
      </c>
      <c r="I955" s="16" t="s">
        <v>16519</v>
      </c>
      <c r="J955" s="168" t="s">
        <v>5699</v>
      </c>
      <c r="K955" s="236" t="s">
        <v>108</v>
      </c>
      <c r="L955" s="13"/>
      <c r="M955" s="173"/>
      <c r="N955" s="182" t="s">
        <v>16255</v>
      </c>
      <c r="O955" s="13">
        <v>34</v>
      </c>
      <c r="P955" s="218">
        <v>297</v>
      </c>
      <c r="Q955" s="11" t="s">
        <v>16279</v>
      </c>
      <c r="R955" s="218">
        <v>10098</v>
      </c>
      <c r="S955" s="218">
        <v>0</v>
      </c>
      <c r="T955" s="218">
        <f>6*297</f>
        <v>1782</v>
      </c>
      <c r="U955" s="218">
        <f>2*297</f>
        <v>594</v>
      </c>
      <c r="V955" s="218">
        <f>5*297</f>
        <v>1485</v>
      </c>
      <c r="W955" s="218">
        <f>2*297</f>
        <v>594</v>
      </c>
      <c r="X955" s="218">
        <f>5*297</f>
        <v>1485</v>
      </c>
      <c r="Y955" s="218">
        <f>2*297</f>
        <v>594</v>
      </c>
      <c r="Z955" s="218">
        <f>5*297</f>
        <v>1485</v>
      </c>
      <c r="AA955" s="218">
        <f>2*297</f>
        <v>594</v>
      </c>
      <c r="AB955" s="218">
        <f>5*297</f>
        <v>1485</v>
      </c>
      <c r="AC955" s="218">
        <v>0</v>
      </c>
      <c r="AD955" s="218">
        <v>0</v>
      </c>
    </row>
    <row r="956" spans="1:30" ht="12" customHeight="1" x14ac:dyDescent="0.25">
      <c r="A956" s="192" t="s">
        <v>36</v>
      </c>
      <c r="B956" s="15" t="s">
        <v>16594</v>
      </c>
      <c r="C956" s="15" t="s">
        <v>16594</v>
      </c>
      <c r="D956" s="5" t="s">
        <v>38</v>
      </c>
      <c r="E956" s="6" t="s">
        <v>39</v>
      </c>
      <c r="F956" s="5" t="s">
        <v>38</v>
      </c>
      <c r="G956" s="6" t="s">
        <v>40</v>
      </c>
      <c r="H956" s="173">
        <v>21601</v>
      </c>
      <c r="I956" s="16" t="s">
        <v>16519</v>
      </c>
      <c r="J956" s="168" t="s">
        <v>5726</v>
      </c>
      <c r="K956" s="236" t="s">
        <v>114</v>
      </c>
      <c r="L956" s="13"/>
      <c r="M956" s="173"/>
      <c r="N956" s="182" t="s">
        <v>16255</v>
      </c>
      <c r="O956" s="13">
        <v>131</v>
      </c>
      <c r="P956" s="218">
        <v>9</v>
      </c>
      <c r="Q956" s="11" t="s">
        <v>16279</v>
      </c>
      <c r="R956" s="218">
        <v>1179</v>
      </c>
      <c r="S956" s="218">
        <v>0</v>
      </c>
      <c r="T956" s="218">
        <v>459</v>
      </c>
      <c r="U956" s="218">
        <v>0</v>
      </c>
      <c r="V956" s="218">
        <f>20*9</f>
        <v>180</v>
      </c>
      <c r="W956" s="218">
        <v>0</v>
      </c>
      <c r="X956" s="218">
        <f>20*9</f>
        <v>180</v>
      </c>
      <c r="Y956" s="218">
        <v>0</v>
      </c>
      <c r="Z956" s="218">
        <f>20*9</f>
        <v>180</v>
      </c>
      <c r="AA956" s="218">
        <v>0</v>
      </c>
      <c r="AB956" s="218">
        <f>20*9</f>
        <v>180</v>
      </c>
      <c r="AC956" s="218">
        <v>0</v>
      </c>
      <c r="AD956" s="218">
        <v>0</v>
      </c>
    </row>
    <row r="957" spans="1:30" ht="12" customHeight="1" x14ac:dyDescent="0.25">
      <c r="A957" s="192" t="s">
        <v>36</v>
      </c>
      <c r="B957" s="15" t="s">
        <v>16594</v>
      </c>
      <c r="C957" s="15" t="s">
        <v>16594</v>
      </c>
      <c r="D957" s="5" t="s">
        <v>38</v>
      </c>
      <c r="E957" s="6" t="s">
        <v>39</v>
      </c>
      <c r="F957" s="5" t="s">
        <v>38</v>
      </c>
      <c r="G957" s="6" t="s">
        <v>40</v>
      </c>
      <c r="H957" s="173">
        <v>21601</v>
      </c>
      <c r="I957" s="16" t="s">
        <v>16519</v>
      </c>
      <c r="J957" s="168" t="s">
        <v>5747</v>
      </c>
      <c r="K957" s="236" t="s">
        <v>5748</v>
      </c>
      <c r="L957" s="13"/>
      <c r="M957" s="173"/>
      <c r="N957" s="182" t="s">
        <v>16255</v>
      </c>
      <c r="O957" s="13">
        <v>3</v>
      </c>
      <c r="P957" s="218">
        <v>39</v>
      </c>
      <c r="Q957" s="11" t="s">
        <v>16279</v>
      </c>
      <c r="R957" s="218">
        <v>117</v>
      </c>
      <c r="S957" s="218">
        <v>0</v>
      </c>
      <c r="T957" s="218">
        <v>39</v>
      </c>
      <c r="U957" s="218">
        <v>0</v>
      </c>
      <c r="V957" s="218">
        <v>0</v>
      </c>
      <c r="W957" s="218">
        <v>0</v>
      </c>
      <c r="X957" s="218">
        <v>39</v>
      </c>
      <c r="Y957" s="218">
        <v>0</v>
      </c>
      <c r="Z957" s="218">
        <v>0</v>
      </c>
      <c r="AA957" s="218">
        <v>0</v>
      </c>
      <c r="AB957" s="218">
        <v>39</v>
      </c>
      <c r="AC957" s="218">
        <v>0</v>
      </c>
      <c r="AD957" s="218">
        <v>0</v>
      </c>
    </row>
    <row r="958" spans="1:30" ht="12" customHeight="1" x14ac:dyDescent="0.25">
      <c r="A958" s="192" t="s">
        <v>36</v>
      </c>
      <c r="B958" s="15" t="s">
        <v>16594</v>
      </c>
      <c r="C958" s="15" t="s">
        <v>16594</v>
      </c>
      <c r="D958" s="5" t="s">
        <v>38</v>
      </c>
      <c r="E958" s="6" t="s">
        <v>39</v>
      </c>
      <c r="F958" s="5" t="s">
        <v>38</v>
      </c>
      <c r="G958" s="6" t="s">
        <v>40</v>
      </c>
      <c r="H958" s="173">
        <v>21601</v>
      </c>
      <c r="I958" s="16" t="s">
        <v>16519</v>
      </c>
      <c r="J958" s="168" t="s">
        <v>5818</v>
      </c>
      <c r="K958" s="236" t="s">
        <v>16285</v>
      </c>
      <c r="L958" s="13"/>
      <c r="M958" s="173"/>
      <c r="N958" s="182" t="s">
        <v>16255</v>
      </c>
      <c r="O958" s="13">
        <v>32</v>
      </c>
      <c r="P958" s="218">
        <v>56</v>
      </c>
      <c r="Q958" s="11" t="s">
        <v>16279</v>
      </c>
      <c r="R958" s="218">
        <v>1792</v>
      </c>
      <c r="S958" s="218">
        <v>0</v>
      </c>
      <c r="T958" s="218">
        <f>8*56</f>
        <v>448</v>
      </c>
      <c r="U958" s="218">
        <f>4*56</f>
        <v>224</v>
      </c>
      <c r="V958" s="218">
        <f>2*56</f>
        <v>112</v>
      </c>
      <c r="W958" s="218">
        <f>4*56</f>
        <v>224</v>
      </c>
      <c r="X958" s="218">
        <f>2*56</f>
        <v>112</v>
      </c>
      <c r="Y958" s="218">
        <f>4*56</f>
        <v>224</v>
      </c>
      <c r="Z958" s="218">
        <f>2*56</f>
        <v>112</v>
      </c>
      <c r="AA958" s="218">
        <f>4*56</f>
        <v>224</v>
      </c>
      <c r="AB958" s="218">
        <f>2*56</f>
        <v>112</v>
      </c>
      <c r="AC958" s="218">
        <v>0</v>
      </c>
      <c r="AD958" s="218">
        <v>0</v>
      </c>
    </row>
    <row r="959" spans="1:30" ht="12" customHeight="1" x14ac:dyDescent="0.25">
      <c r="A959" s="192" t="s">
        <v>36</v>
      </c>
      <c r="B959" s="15" t="s">
        <v>16594</v>
      </c>
      <c r="C959" s="15" t="s">
        <v>16594</v>
      </c>
      <c r="D959" s="5" t="s">
        <v>38</v>
      </c>
      <c r="E959" s="6" t="s">
        <v>39</v>
      </c>
      <c r="F959" s="5" t="s">
        <v>38</v>
      </c>
      <c r="G959" s="6" t="s">
        <v>40</v>
      </c>
      <c r="H959" s="173">
        <v>21601</v>
      </c>
      <c r="I959" s="16" t="s">
        <v>16519</v>
      </c>
      <c r="J959" s="168" t="s">
        <v>5831</v>
      </c>
      <c r="K959" s="236" t="s">
        <v>5832</v>
      </c>
      <c r="L959" s="13"/>
      <c r="M959" s="173"/>
      <c r="N959" s="182" t="s">
        <v>16255</v>
      </c>
      <c r="O959" s="13">
        <v>22</v>
      </c>
      <c r="P959" s="218">
        <v>54</v>
      </c>
      <c r="Q959" s="11" t="s">
        <v>16279</v>
      </c>
      <c r="R959" s="218">
        <v>1188</v>
      </c>
      <c r="S959" s="218">
        <v>0</v>
      </c>
      <c r="T959" s="218">
        <f>6*54</f>
        <v>324</v>
      </c>
      <c r="U959" s="218">
        <v>0</v>
      </c>
      <c r="V959" s="218">
        <f>4*54</f>
        <v>216</v>
      </c>
      <c r="W959" s="218">
        <v>0</v>
      </c>
      <c r="X959" s="218">
        <f>4*54</f>
        <v>216</v>
      </c>
      <c r="Y959" s="218">
        <v>0</v>
      </c>
      <c r="Z959" s="218">
        <f>4*54</f>
        <v>216</v>
      </c>
      <c r="AA959" s="218">
        <v>0</v>
      </c>
      <c r="AB959" s="218">
        <f>4*54</f>
        <v>216</v>
      </c>
      <c r="AC959" s="218">
        <v>0</v>
      </c>
      <c r="AD959" s="218">
        <v>0</v>
      </c>
    </row>
    <row r="960" spans="1:30" ht="12" customHeight="1" x14ac:dyDescent="0.25">
      <c r="A960" s="192" t="s">
        <v>36</v>
      </c>
      <c r="B960" s="15" t="s">
        <v>16594</v>
      </c>
      <c r="C960" s="15" t="s">
        <v>16594</v>
      </c>
      <c r="D960" s="5" t="s">
        <v>38</v>
      </c>
      <c r="E960" s="6" t="s">
        <v>39</v>
      </c>
      <c r="F960" s="5" t="s">
        <v>38</v>
      </c>
      <c r="G960" s="6" t="s">
        <v>40</v>
      </c>
      <c r="H960" s="173">
        <v>21601</v>
      </c>
      <c r="I960" s="16" t="s">
        <v>16519</v>
      </c>
      <c r="J960" s="168" t="s">
        <v>5903</v>
      </c>
      <c r="K960" s="236" t="s">
        <v>5904</v>
      </c>
      <c r="L960" s="13"/>
      <c r="M960" s="173"/>
      <c r="N960" s="182" t="s">
        <v>16255</v>
      </c>
      <c r="O960" s="13">
        <v>116</v>
      </c>
      <c r="P960" s="218">
        <v>15</v>
      </c>
      <c r="Q960" s="11" t="s">
        <v>16279</v>
      </c>
      <c r="R960" s="218">
        <v>1740</v>
      </c>
      <c r="S960" s="218">
        <v>0</v>
      </c>
      <c r="T960" s="218">
        <f>20*15</f>
        <v>300</v>
      </c>
      <c r="U960" s="218">
        <f t="shared" ref="U960:AB960" si="29">12*15</f>
        <v>180</v>
      </c>
      <c r="V960" s="218">
        <f t="shared" si="29"/>
        <v>180</v>
      </c>
      <c r="W960" s="218">
        <f t="shared" si="29"/>
        <v>180</v>
      </c>
      <c r="X960" s="218">
        <f t="shared" si="29"/>
        <v>180</v>
      </c>
      <c r="Y960" s="218">
        <f t="shared" si="29"/>
        <v>180</v>
      </c>
      <c r="Z960" s="218">
        <f t="shared" si="29"/>
        <v>180</v>
      </c>
      <c r="AA960" s="218">
        <f t="shared" si="29"/>
        <v>180</v>
      </c>
      <c r="AB960" s="218">
        <f t="shared" si="29"/>
        <v>180</v>
      </c>
      <c r="AC960" s="218">
        <v>0</v>
      </c>
      <c r="AD960" s="218">
        <v>0</v>
      </c>
    </row>
    <row r="961" spans="1:30" ht="12" customHeight="1" x14ac:dyDescent="0.25">
      <c r="A961" s="192" t="s">
        <v>36</v>
      </c>
      <c r="B961" s="15" t="s">
        <v>16594</v>
      </c>
      <c r="C961" s="15" t="s">
        <v>16594</v>
      </c>
      <c r="D961" s="5" t="s">
        <v>38</v>
      </c>
      <c r="E961" s="6" t="s">
        <v>39</v>
      </c>
      <c r="F961" s="5" t="s">
        <v>38</v>
      </c>
      <c r="G961" s="6" t="s">
        <v>40</v>
      </c>
      <c r="H961" s="173">
        <v>21601</v>
      </c>
      <c r="I961" s="16" t="s">
        <v>16519</v>
      </c>
      <c r="J961" s="168" t="s">
        <v>5890</v>
      </c>
      <c r="K961" s="236" t="s">
        <v>116</v>
      </c>
      <c r="L961" s="13"/>
      <c r="M961" s="173"/>
      <c r="N961" s="182" t="s">
        <v>539</v>
      </c>
      <c r="O961" s="13">
        <v>80</v>
      </c>
      <c r="P961" s="218">
        <v>256</v>
      </c>
      <c r="Q961" s="11" t="s">
        <v>16279</v>
      </c>
      <c r="R961" s="218">
        <v>20480</v>
      </c>
      <c r="S961" s="218">
        <v>0</v>
      </c>
      <c r="T961" s="218">
        <f>16*256</f>
        <v>4096</v>
      </c>
      <c r="U961" s="218">
        <v>0</v>
      </c>
      <c r="V961" s="218">
        <f>16*256</f>
        <v>4096</v>
      </c>
      <c r="W961" s="218">
        <v>0</v>
      </c>
      <c r="X961" s="218">
        <f>16*256</f>
        <v>4096</v>
      </c>
      <c r="Y961" s="218">
        <v>0</v>
      </c>
      <c r="Z961" s="218">
        <f>16*256</f>
        <v>4096</v>
      </c>
      <c r="AA961" s="218">
        <v>0</v>
      </c>
      <c r="AB961" s="218">
        <f>16*256</f>
        <v>4096</v>
      </c>
      <c r="AC961" s="218">
        <v>0</v>
      </c>
      <c r="AD961" s="218">
        <v>0</v>
      </c>
    </row>
    <row r="962" spans="1:30" ht="12" customHeight="1" x14ac:dyDescent="0.25">
      <c r="A962" s="192" t="s">
        <v>36</v>
      </c>
      <c r="B962" s="15" t="s">
        <v>16594</v>
      </c>
      <c r="C962" s="15" t="s">
        <v>16594</v>
      </c>
      <c r="D962" s="5" t="s">
        <v>38</v>
      </c>
      <c r="E962" s="6" t="s">
        <v>39</v>
      </c>
      <c r="F962" s="5" t="s">
        <v>38</v>
      </c>
      <c r="G962" s="6" t="s">
        <v>40</v>
      </c>
      <c r="H962" s="173">
        <v>21601</v>
      </c>
      <c r="I962" s="16" t="s">
        <v>16519</v>
      </c>
      <c r="J962" s="168" t="s">
        <v>5921</v>
      </c>
      <c r="K962" s="236" t="s">
        <v>111</v>
      </c>
      <c r="L962" s="13"/>
      <c r="M962" s="173"/>
      <c r="N962" s="182" t="s">
        <v>16255</v>
      </c>
      <c r="O962" s="13">
        <v>12</v>
      </c>
      <c r="P962" s="218">
        <v>16</v>
      </c>
      <c r="Q962" s="11" t="s">
        <v>16279</v>
      </c>
      <c r="R962" s="218">
        <v>192</v>
      </c>
      <c r="S962" s="218">
        <v>0</v>
      </c>
      <c r="T962" s="218">
        <f>6*16</f>
        <v>96</v>
      </c>
      <c r="U962" s="218">
        <v>0</v>
      </c>
      <c r="V962" s="218">
        <v>0</v>
      </c>
      <c r="W962" s="218">
        <v>0</v>
      </c>
      <c r="X962" s="218">
        <v>0</v>
      </c>
      <c r="Y962" s="218">
        <v>0</v>
      </c>
      <c r="Z962" s="218">
        <f>6*16</f>
        <v>96</v>
      </c>
      <c r="AA962" s="218">
        <v>0</v>
      </c>
      <c r="AB962" s="218">
        <v>0</v>
      </c>
      <c r="AC962" s="218">
        <v>0</v>
      </c>
      <c r="AD962" s="218">
        <v>0</v>
      </c>
    </row>
    <row r="963" spans="1:30" ht="12" customHeight="1" x14ac:dyDescent="0.25">
      <c r="A963" s="192" t="s">
        <v>36</v>
      </c>
      <c r="B963" s="15" t="s">
        <v>16594</v>
      </c>
      <c r="C963" s="15" t="s">
        <v>16594</v>
      </c>
      <c r="D963" s="5" t="s">
        <v>38</v>
      </c>
      <c r="E963" s="6" t="s">
        <v>39</v>
      </c>
      <c r="F963" s="5" t="s">
        <v>38</v>
      </c>
      <c r="G963" s="6" t="s">
        <v>40</v>
      </c>
      <c r="H963" s="173">
        <v>21601</v>
      </c>
      <c r="I963" s="16" t="s">
        <v>16519</v>
      </c>
      <c r="J963" s="168" t="s">
        <v>5857</v>
      </c>
      <c r="K963" s="236" t="s">
        <v>5858</v>
      </c>
      <c r="L963" s="168"/>
      <c r="M963" s="173"/>
      <c r="N963" s="182" t="s">
        <v>16255</v>
      </c>
      <c r="O963" s="13">
        <v>12</v>
      </c>
      <c r="P963" s="218">
        <v>52</v>
      </c>
      <c r="Q963" s="11" t="s">
        <v>16279</v>
      </c>
      <c r="R963" s="218">
        <v>624</v>
      </c>
      <c r="S963" s="218">
        <v>0</v>
      </c>
      <c r="T963" s="218">
        <f>6*52</f>
        <v>312</v>
      </c>
      <c r="U963" s="218">
        <v>0</v>
      </c>
      <c r="V963" s="218">
        <v>0</v>
      </c>
      <c r="W963" s="218">
        <f>3*52</f>
        <v>156</v>
      </c>
      <c r="X963" s="218">
        <v>0</v>
      </c>
      <c r="Y963" s="218">
        <v>0</v>
      </c>
      <c r="Z963" s="218">
        <f>3*52</f>
        <v>156</v>
      </c>
      <c r="AA963" s="218">
        <v>0</v>
      </c>
      <c r="AB963" s="218">
        <v>0</v>
      </c>
      <c r="AC963" s="218">
        <v>0</v>
      </c>
      <c r="AD963" s="218">
        <v>0</v>
      </c>
    </row>
    <row r="964" spans="1:30" ht="12" customHeight="1" x14ac:dyDescent="0.25">
      <c r="A964" s="192" t="s">
        <v>36</v>
      </c>
      <c r="B964" s="15" t="s">
        <v>16594</v>
      </c>
      <c r="C964" s="15" t="s">
        <v>16594</v>
      </c>
      <c r="D964" s="5" t="s">
        <v>38</v>
      </c>
      <c r="E964" s="6" t="s">
        <v>39</v>
      </c>
      <c r="F964" s="5" t="s">
        <v>38</v>
      </c>
      <c r="G964" s="6" t="s">
        <v>40</v>
      </c>
      <c r="H964" s="173">
        <v>21601</v>
      </c>
      <c r="I964" s="16" t="s">
        <v>16519</v>
      </c>
      <c r="J964" s="168" t="s">
        <v>5739</v>
      </c>
      <c r="K964" s="236" t="s">
        <v>5740</v>
      </c>
      <c r="L964" s="168"/>
      <c r="M964" s="173"/>
      <c r="N964" s="182" t="s">
        <v>16288</v>
      </c>
      <c r="O964" s="13">
        <v>40</v>
      </c>
      <c r="P964" s="218">
        <v>36</v>
      </c>
      <c r="Q964" s="11" t="s">
        <v>16279</v>
      </c>
      <c r="R964" s="218">
        <v>1440</v>
      </c>
      <c r="S964" s="218">
        <v>0</v>
      </c>
      <c r="T964" s="218">
        <f>8*36</f>
        <v>288</v>
      </c>
      <c r="U964" s="218">
        <v>0</v>
      </c>
      <c r="V964" s="218">
        <f>8*36</f>
        <v>288</v>
      </c>
      <c r="W964" s="218">
        <v>0</v>
      </c>
      <c r="X964" s="218">
        <f>8*36</f>
        <v>288</v>
      </c>
      <c r="Y964" s="218">
        <v>0</v>
      </c>
      <c r="Z964" s="218">
        <f>8*36</f>
        <v>288</v>
      </c>
      <c r="AA964" s="218">
        <v>0</v>
      </c>
      <c r="AB964" s="218">
        <f>8*36</f>
        <v>288</v>
      </c>
      <c r="AC964" s="218">
        <v>0</v>
      </c>
      <c r="AD964" s="218">
        <v>0</v>
      </c>
    </row>
    <row r="965" spans="1:30" ht="12" customHeight="1" x14ac:dyDescent="0.25">
      <c r="A965" s="192" t="s">
        <v>36</v>
      </c>
      <c r="B965" s="15" t="s">
        <v>16594</v>
      </c>
      <c r="C965" s="15" t="s">
        <v>16594</v>
      </c>
      <c r="D965" s="5" t="s">
        <v>38</v>
      </c>
      <c r="E965" s="6" t="s">
        <v>39</v>
      </c>
      <c r="F965" s="5" t="s">
        <v>38</v>
      </c>
      <c r="G965" s="6" t="s">
        <v>40</v>
      </c>
      <c r="H965" s="173">
        <v>21601</v>
      </c>
      <c r="I965" s="16" t="s">
        <v>16519</v>
      </c>
      <c r="J965" s="168" t="s">
        <v>5716</v>
      </c>
      <c r="K965" s="236" t="s">
        <v>5717</v>
      </c>
      <c r="L965" s="168"/>
      <c r="M965" s="173"/>
      <c r="N965" s="182" t="s">
        <v>16255</v>
      </c>
      <c r="O965" s="13">
        <v>44</v>
      </c>
      <c r="P965" s="218">
        <v>37</v>
      </c>
      <c r="Q965" s="11" t="s">
        <v>16279</v>
      </c>
      <c r="R965" s="218">
        <v>1628</v>
      </c>
      <c r="S965" s="218">
        <v>0</v>
      </c>
      <c r="T965" s="218">
        <f>19*37</f>
        <v>703</v>
      </c>
      <c r="U965" s="218">
        <v>0</v>
      </c>
      <c r="V965" s="218">
        <f>10*37</f>
        <v>370</v>
      </c>
      <c r="W965" s="218">
        <v>0</v>
      </c>
      <c r="X965" s="218">
        <f>5*37</f>
        <v>185</v>
      </c>
      <c r="Y965" s="218">
        <v>0</v>
      </c>
      <c r="Z965" s="218">
        <f>5*37</f>
        <v>185</v>
      </c>
      <c r="AA965" s="218">
        <v>0</v>
      </c>
      <c r="AB965" s="218">
        <f>5*37</f>
        <v>185</v>
      </c>
      <c r="AC965" s="218">
        <v>0</v>
      </c>
      <c r="AD965" s="218">
        <v>0</v>
      </c>
    </row>
    <row r="966" spans="1:30" ht="12" customHeight="1" x14ac:dyDescent="0.25">
      <c r="A966" s="192" t="s">
        <v>36</v>
      </c>
      <c r="B966" s="15" t="s">
        <v>16594</v>
      </c>
      <c r="C966" s="15" t="s">
        <v>16594</v>
      </c>
      <c r="D966" s="5" t="s">
        <v>38</v>
      </c>
      <c r="E966" s="6" t="s">
        <v>39</v>
      </c>
      <c r="F966" s="5" t="s">
        <v>38</v>
      </c>
      <c r="G966" s="6" t="s">
        <v>40</v>
      </c>
      <c r="H966" s="173">
        <v>21601</v>
      </c>
      <c r="I966" s="16" t="s">
        <v>16519</v>
      </c>
      <c r="J966" s="168" t="s">
        <v>5977</v>
      </c>
      <c r="K966" s="236" t="s">
        <v>5978</v>
      </c>
      <c r="L966" s="168"/>
      <c r="M966" s="173"/>
      <c r="N966" s="182" t="s">
        <v>16255</v>
      </c>
      <c r="O966" s="13">
        <v>29</v>
      </c>
      <c r="P966" s="218">
        <v>98</v>
      </c>
      <c r="Q966" s="11" t="s">
        <v>16279</v>
      </c>
      <c r="R966" s="218">
        <v>2842</v>
      </c>
      <c r="S966" s="218">
        <v>0</v>
      </c>
      <c r="T966" s="218">
        <f>10*98</f>
        <v>980</v>
      </c>
      <c r="U966" s="218">
        <v>0</v>
      </c>
      <c r="V966" s="218">
        <v>0</v>
      </c>
      <c r="W966" s="218">
        <v>882</v>
      </c>
      <c r="X966" s="218">
        <v>0</v>
      </c>
      <c r="Y966" s="218">
        <v>0</v>
      </c>
      <c r="Z966" s="218">
        <f>10*98</f>
        <v>980</v>
      </c>
      <c r="AA966" s="218">
        <v>0</v>
      </c>
      <c r="AB966" s="218">
        <v>0</v>
      </c>
      <c r="AC966" s="218">
        <v>0</v>
      </c>
      <c r="AD966" s="218">
        <v>0</v>
      </c>
    </row>
    <row r="967" spans="1:30" ht="12" customHeight="1" x14ac:dyDescent="0.25">
      <c r="A967" s="192" t="s">
        <v>36</v>
      </c>
      <c r="B967" s="15" t="s">
        <v>16594</v>
      </c>
      <c r="C967" s="15" t="s">
        <v>16594</v>
      </c>
      <c r="D967" s="5" t="s">
        <v>38</v>
      </c>
      <c r="E967" s="6" t="s">
        <v>39</v>
      </c>
      <c r="F967" s="5" t="s">
        <v>38</v>
      </c>
      <c r="G967" s="6" t="s">
        <v>40</v>
      </c>
      <c r="H967" s="173">
        <v>21601</v>
      </c>
      <c r="I967" s="16" t="s">
        <v>16519</v>
      </c>
      <c r="J967" s="168" t="s">
        <v>5874</v>
      </c>
      <c r="K967" s="236" t="s">
        <v>236</v>
      </c>
      <c r="L967" s="168"/>
      <c r="M967" s="173"/>
      <c r="N967" s="182" t="s">
        <v>16255</v>
      </c>
      <c r="O967" s="13">
        <v>30</v>
      </c>
      <c r="P967" s="218">
        <v>140</v>
      </c>
      <c r="Q967" s="11" t="s">
        <v>16279</v>
      </c>
      <c r="R967" s="218">
        <v>4200</v>
      </c>
      <c r="S967" s="218">
        <v>0</v>
      </c>
      <c r="T967" s="218">
        <v>840</v>
      </c>
      <c r="U967" s="218">
        <v>0</v>
      </c>
      <c r="V967" s="218">
        <v>840</v>
      </c>
      <c r="W967" s="218">
        <v>0</v>
      </c>
      <c r="X967" s="218">
        <v>700</v>
      </c>
      <c r="Y967" s="218">
        <v>0</v>
      </c>
      <c r="Z967" s="218">
        <v>840</v>
      </c>
      <c r="AA967" s="218">
        <v>0</v>
      </c>
      <c r="AB967" s="218">
        <v>980</v>
      </c>
      <c r="AC967" s="218">
        <v>0</v>
      </c>
      <c r="AD967" s="218">
        <v>0</v>
      </c>
    </row>
    <row r="968" spans="1:30" ht="12" customHeight="1" x14ac:dyDescent="0.25">
      <c r="A968" s="192" t="s">
        <v>36</v>
      </c>
      <c r="B968" s="15" t="s">
        <v>16594</v>
      </c>
      <c r="C968" s="15" t="s">
        <v>16594</v>
      </c>
      <c r="D968" s="5" t="s">
        <v>38</v>
      </c>
      <c r="E968" s="6" t="s">
        <v>39</v>
      </c>
      <c r="F968" s="5" t="s">
        <v>38</v>
      </c>
      <c r="G968" s="6" t="s">
        <v>40</v>
      </c>
      <c r="H968" s="173">
        <v>22104</v>
      </c>
      <c r="I968" s="16" t="s">
        <v>120</v>
      </c>
      <c r="J968" s="168" t="s">
        <v>6182</v>
      </c>
      <c r="K968" s="236" t="s">
        <v>6184</v>
      </c>
      <c r="L968" s="13"/>
      <c r="M968" s="173"/>
      <c r="N968" s="182" t="s">
        <v>5711</v>
      </c>
      <c r="O968" s="13">
        <v>16</v>
      </c>
      <c r="P968" s="218">
        <v>362</v>
      </c>
      <c r="Q968" s="11" t="s">
        <v>16279</v>
      </c>
      <c r="R968" s="218">
        <v>5792</v>
      </c>
      <c r="S968" s="218">
        <v>0</v>
      </c>
      <c r="T968" s="218">
        <f>6*362</f>
        <v>2172</v>
      </c>
      <c r="U968" s="218">
        <f>3*362</f>
        <v>1086</v>
      </c>
      <c r="V968" s="218">
        <f>3*362</f>
        <v>1086</v>
      </c>
      <c r="W968" s="218">
        <f>3*362</f>
        <v>1086</v>
      </c>
      <c r="X968" s="218">
        <v>362</v>
      </c>
      <c r="Y968" s="218">
        <v>0</v>
      </c>
      <c r="Z968" s="218">
        <v>0</v>
      </c>
      <c r="AA968" s="218">
        <v>0</v>
      </c>
      <c r="AB968" s="218">
        <v>0</v>
      </c>
      <c r="AC968" s="218">
        <v>0</v>
      </c>
      <c r="AD968" s="218">
        <v>0</v>
      </c>
    </row>
    <row r="969" spans="1:30" ht="12" customHeight="1" x14ac:dyDescent="0.25">
      <c r="A969" s="192" t="s">
        <v>36</v>
      </c>
      <c r="B969" s="15" t="s">
        <v>16594</v>
      </c>
      <c r="C969" s="15" t="s">
        <v>16594</v>
      </c>
      <c r="D969" s="5" t="s">
        <v>38</v>
      </c>
      <c r="E969" s="6" t="s">
        <v>39</v>
      </c>
      <c r="F969" s="5" t="s">
        <v>38</v>
      </c>
      <c r="G969" s="6" t="s">
        <v>40</v>
      </c>
      <c r="H969" s="173">
        <v>22104</v>
      </c>
      <c r="I969" s="16" t="s">
        <v>120</v>
      </c>
      <c r="J969" s="168" t="s">
        <v>6132</v>
      </c>
      <c r="K969" s="236" t="s">
        <v>6174</v>
      </c>
      <c r="L969" s="13"/>
      <c r="M969" s="173"/>
      <c r="N969" s="182" t="s">
        <v>335</v>
      </c>
      <c r="O969" s="13">
        <v>34</v>
      </c>
      <c r="P969" s="218">
        <v>46</v>
      </c>
      <c r="Q969" s="11" t="s">
        <v>16279</v>
      </c>
      <c r="R969" s="218">
        <v>1564</v>
      </c>
      <c r="S969" s="218">
        <v>0</v>
      </c>
      <c r="T969" s="218">
        <v>552</v>
      </c>
      <c r="U969" s="218">
        <v>322</v>
      </c>
      <c r="V969" s="218">
        <v>322</v>
      </c>
      <c r="W969" s="218">
        <v>322</v>
      </c>
      <c r="X969" s="218">
        <v>46</v>
      </c>
      <c r="Y969" s="218">
        <v>0</v>
      </c>
      <c r="Z969" s="218">
        <v>0</v>
      </c>
      <c r="AA969" s="218">
        <v>0</v>
      </c>
      <c r="AB969" s="218">
        <v>0</v>
      </c>
      <c r="AC969" s="218">
        <v>0</v>
      </c>
      <c r="AD969" s="218">
        <v>0</v>
      </c>
    </row>
    <row r="970" spans="1:30" ht="12" customHeight="1" x14ac:dyDescent="0.25">
      <c r="A970" s="192" t="s">
        <v>36</v>
      </c>
      <c r="B970" s="15" t="s">
        <v>16594</v>
      </c>
      <c r="C970" s="15" t="s">
        <v>16594</v>
      </c>
      <c r="D970" s="5" t="s">
        <v>38</v>
      </c>
      <c r="E970" s="6" t="s">
        <v>39</v>
      </c>
      <c r="F970" s="5" t="s">
        <v>38</v>
      </c>
      <c r="G970" s="6" t="s">
        <v>40</v>
      </c>
      <c r="H970" s="173">
        <v>22104</v>
      </c>
      <c r="I970" s="16" t="s">
        <v>120</v>
      </c>
      <c r="J970" s="168" t="s">
        <v>6137</v>
      </c>
      <c r="K970" s="236" t="s">
        <v>121</v>
      </c>
      <c r="L970" s="13"/>
      <c r="M970" s="173"/>
      <c r="N970" s="182" t="s">
        <v>6072</v>
      </c>
      <c r="O970" s="13">
        <v>12</v>
      </c>
      <c r="P970" s="218">
        <v>207</v>
      </c>
      <c r="Q970" s="11" t="s">
        <v>16279</v>
      </c>
      <c r="R970" s="218">
        <v>2484</v>
      </c>
      <c r="S970" s="218">
        <v>0</v>
      </c>
      <c r="T970" s="218">
        <f>3*207</f>
        <v>621</v>
      </c>
      <c r="U970" s="218">
        <f t="shared" ref="U970:W970" si="30">3*207</f>
        <v>621</v>
      </c>
      <c r="V970" s="218">
        <f t="shared" si="30"/>
        <v>621</v>
      </c>
      <c r="W970" s="218">
        <f t="shared" si="30"/>
        <v>621</v>
      </c>
      <c r="X970" s="218">
        <v>0</v>
      </c>
      <c r="Y970" s="218">
        <v>0</v>
      </c>
      <c r="Z970" s="218">
        <v>0</v>
      </c>
      <c r="AA970" s="218">
        <v>0</v>
      </c>
      <c r="AB970" s="218">
        <v>0</v>
      </c>
      <c r="AC970" s="218">
        <v>0</v>
      </c>
      <c r="AD970" s="218">
        <v>0</v>
      </c>
    </row>
    <row r="971" spans="1:30" ht="12" customHeight="1" x14ac:dyDescent="0.25">
      <c r="A971" s="192" t="s">
        <v>36</v>
      </c>
      <c r="B971" s="15" t="s">
        <v>16594</v>
      </c>
      <c r="C971" s="15" t="s">
        <v>16594</v>
      </c>
      <c r="D971" s="5" t="s">
        <v>38</v>
      </c>
      <c r="E971" s="6" t="s">
        <v>39</v>
      </c>
      <c r="F971" s="5" t="s">
        <v>38</v>
      </c>
      <c r="G971" s="6" t="s">
        <v>40</v>
      </c>
      <c r="H971" s="173">
        <v>22104</v>
      </c>
      <c r="I971" s="16" t="s">
        <v>120</v>
      </c>
      <c r="J971" s="168" t="s">
        <v>6098</v>
      </c>
      <c r="K971" s="236" t="s">
        <v>249</v>
      </c>
      <c r="L971" s="13"/>
      <c r="M971" s="173"/>
      <c r="N971" s="182" t="s">
        <v>16255</v>
      </c>
      <c r="O971" s="13">
        <v>206</v>
      </c>
      <c r="P971" s="218">
        <v>26</v>
      </c>
      <c r="Q971" s="11" t="s">
        <v>16279</v>
      </c>
      <c r="R971" s="218">
        <v>5356</v>
      </c>
      <c r="S971" s="218">
        <v>0</v>
      </c>
      <c r="T971" s="218">
        <f>80*26</f>
        <v>2080</v>
      </c>
      <c r="U971" s="218">
        <f>42*26</f>
        <v>1092</v>
      </c>
      <c r="V971" s="218">
        <f t="shared" ref="V971:W971" si="31">42*26</f>
        <v>1092</v>
      </c>
      <c r="W971" s="218">
        <f t="shared" si="31"/>
        <v>1092</v>
      </c>
      <c r="X971" s="218">
        <v>0</v>
      </c>
      <c r="Y971" s="218">
        <v>0</v>
      </c>
      <c r="Z971" s="218">
        <v>0</v>
      </c>
      <c r="AA971" s="218">
        <v>0</v>
      </c>
      <c r="AB971" s="218">
        <v>0</v>
      </c>
      <c r="AC971" s="218">
        <v>0</v>
      </c>
      <c r="AD971" s="218">
        <v>0</v>
      </c>
    </row>
    <row r="972" spans="1:30" ht="12" customHeight="1" x14ac:dyDescent="0.25">
      <c r="A972" s="192" t="s">
        <v>36</v>
      </c>
      <c r="B972" s="15" t="s">
        <v>16594</v>
      </c>
      <c r="C972" s="15" t="s">
        <v>16594</v>
      </c>
      <c r="D972" s="5" t="s">
        <v>38</v>
      </c>
      <c r="E972" s="6" t="s">
        <v>39</v>
      </c>
      <c r="F972" s="5" t="s">
        <v>38</v>
      </c>
      <c r="G972" s="6" t="s">
        <v>40</v>
      </c>
      <c r="H972" s="173">
        <v>24601</v>
      </c>
      <c r="I972" s="16" t="s">
        <v>124</v>
      </c>
      <c r="J972" s="168" t="s">
        <v>7108</v>
      </c>
      <c r="K972" s="236" t="s">
        <v>7109</v>
      </c>
      <c r="L972" s="13"/>
      <c r="M972" s="173"/>
      <c r="N972" s="182" t="s">
        <v>16255</v>
      </c>
      <c r="O972" s="13">
        <v>60</v>
      </c>
      <c r="P972" s="218">
        <v>16</v>
      </c>
      <c r="Q972" s="11" t="s">
        <v>16279</v>
      </c>
      <c r="R972" s="218">
        <v>960</v>
      </c>
      <c r="S972" s="218">
        <v>0</v>
      </c>
      <c r="T972" s="218">
        <f>12*16</f>
        <v>192</v>
      </c>
      <c r="U972" s="218">
        <v>0</v>
      </c>
      <c r="V972" s="218">
        <f>12*16</f>
        <v>192</v>
      </c>
      <c r="W972" s="218">
        <v>0</v>
      </c>
      <c r="X972" s="218">
        <f>12*16</f>
        <v>192</v>
      </c>
      <c r="Y972" s="218">
        <v>0</v>
      </c>
      <c r="Z972" s="218">
        <f>12*16</f>
        <v>192</v>
      </c>
      <c r="AA972" s="218">
        <v>0</v>
      </c>
      <c r="AB972" s="218">
        <f>12*16</f>
        <v>192</v>
      </c>
      <c r="AC972" s="218">
        <v>0</v>
      </c>
      <c r="AD972" s="218">
        <v>0</v>
      </c>
    </row>
    <row r="973" spans="1:30" ht="12" customHeight="1" x14ac:dyDescent="0.25">
      <c r="A973" s="192" t="s">
        <v>36</v>
      </c>
      <c r="B973" s="15" t="s">
        <v>16594</v>
      </c>
      <c r="C973" s="15" t="s">
        <v>16594</v>
      </c>
      <c r="D973" s="5" t="s">
        <v>38</v>
      </c>
      <c r="E973" s="6" t="s">
        <v>39</v>
      </c>
      <c r="F973" s="5" t="s">
        <v>38</v>
      </c>
      <c r="G973" s="6" t="s">
        <v>40</v>
      </c>
      <c r="H973" s="173">
        <v>24601</v>
      </c>
      <c r="I973" s="16" t="s">
        <v>124</v>
      </c>
      <c r="J973" s="168" t="s">
        <v>7106</v>
      </c>
      <c r="K973" s="236" t="s">
        <v>7107</v>
      </c>
      <c r="L973" s="13"/>
      <c r="M973" s="173"/>
      <c r="N973" s="182" t="s">
        <v>16255</v>
      </c>
      <c r="O973" s="13">
        <v>30</v>
      </c>
      <c r="P973" s="218">
        <v>16</v>
      </c>
      <c r="Q973" s="11" t="s">
        <v>16279</v>
      </c>
      <c r="R973" s="218">
        <v>480</v>
      </c>
      <c r="S973" s="218">
        <v>0</v>
      </c>
      <c r="T973" s="218">
        <f>6*16</f>
        <v>96</v>
      </c>
      <c r="U973" s="218">
        <v>0</v>
      </c>
      <c r="V973" s="218">
        <f>6*16</f>
        <v>96</v>
      </c>
      <c r="W973" s="218">
        <v>0</v>
      </c>
      <c r="X973" s="218">
        <f>6*16</f>
        <v>96</v>
      </c>
      <c r="Y973" s="218">
        <v>0</v>
      </c>
      <c r="Z973" s="218">
        <f>6*16</f>
        <v>96</v>
      </c>
      <c r="AA973" s="218">
        <v>0</v>
      </c>
      <c r="AB973" s="218">
        <f>6*16</f>
        <v>96</v>
      </c>
      <c r="AC973" s="218">
        <v>0</v>
      </c>
      <c r="AD973" s="218">
        <v>0</v>
      </c>
    </row>
    <row r="974" spans="1:30" ht="12" customHeight="1" x14ac:dyDescent="0.25">
      <c r="A974" s="192" t="s">
        <v>36</v>
      </c>
      <c r="B974" s="15" t="s">
        <v>16594</v>
      </c>
      <c r="C974" s="15" t="s">
        <v>16594</v>
      </c>
      <c r="D974" s="5" t="s">
        <v>38</v>
      </c>
      <c r="E974" s="6" t="s">
        <v>39</v>
      </c>
      <c r="F974" s="5" t="s">
        <v>38</v>
      </c>
      <c r="G974" s="6" t="s">
        <v>40</v>
      </c>
      <c r="H974" s="173">
        <v>24601</v>
      </c>
      <c r="I974" s="16" t="s">
        <v>124</v>
      </c>
      <c r="J974" s="168" t="s">
        <v>7341</v>
      </c>
      <c r="K974" s="236" t="s">
        <v>7342</v>
      </c>
      <c r="L974" s="13"/>
      <c r="M974" s="173"/>
      <c r="N974" s="182" t="s">
        <v>16255</v>
      </c>
      <c r="O974" s="13">
        <v>25</v>
      </c>
      <c r="P974" s="218">
        <v>124</v>
      </c>
      <c r="Q974" s="11" t="s">
        <v>16279</v>
      </c>
      <c r="R974" s="218">
        <v>3100</v>
      </c>
      <c r="S974" s="218">
        <v>0</v>
      </c>
      <c r="T974" s="218">
        <f>6*124</f>
        <v>744</v>
      </c>
      <c r="U974" s="218">
        <v>0</v>
      </c>
      <c r="V974" s="218">
        <v>0</v>
      </c>
      <c r="W974" s="218">
        <f>6*124</f>
        <v>744</v>
      </c>
      <c r="X974" s="218">
        <v>0</v>
      </c>
      <c r="Y974" s="218">
        <v>0</v>
      </c>
      <c r="Z974" s="218">
        <f>6*124</f>
        <v>744</v>
      </c>
      <c r="AA974" s="218">
        <v>0</v>
      </c>
      <c r="AB974" s="218">
        <v>0</v>
      </c>
      <c r="AC974" s="218">
        <f>7*124</f>
        <v>868</v>
      </c>
      <c r="AD974" s="218">
        <v>0</v>
      </c>
    </row>
    <row r="975" spans="1:30" ht="12" customHeight="1" x14ac:dyDescent="0.25">
      <c r="A975" s="192" t="s">
        <v>36</v>
      </c>
      <c r="B975" s="15" t="s">
        <v>16594</v>
      </c>
      <c r="C975" s="15" t="s">
        <v>16594</v>
      </c>
      <c r="D975" s="5" t="s">
        <v>38</v>
      </c>
      <c r="E975" s="6" t="s">
        <v>39</v>
      </c>
      <c r="F975" s="5" t="s">
        <v>38</v>
      </c>
      <c r="G975" s="6" t="s">
        <v>40</v>
      </c>
      <c r="H975" s="173">
        <v>24601</v>
      </c>
      <c r="I975" s="16" t="s">
        <v>124</v>
      </c>
      <c r="J975" s="168" t="s">
        <v>7974</v>
      </c>
      <c r="K975" s="236" t="s">
        <v>7975</v>
      </c>
      <c r="L975" s="13"/>
      <c r="M975" s="173"/>
      <c r="N975" s="182" t="s">
        <v>16255</v>
      </c>
      <c r="O975" s="13">
        <v>20</v>
      </c>
      <c r="P975" s="218">
        <v>49</v>
      </c>
      <c r="Q975" s="11" t="s">
        <v>16279</v>
      </c>
      <c r="R975" s="218">
        <v>980</v>
      </c>
      <c r="S975" s="218">
        <v>0</v>
      </c>
      <c r="T975" s="218">
        <v>0</v>
      </c>
      <c r="U975" s="218">
        <v>0</v>
      </c>
      <c r="V975" s="218">
        <v>0</v>
      </c>
      <c r="W975" s="218">
        <f>10*49</f>
        <v>490</v>
      </c>
      <c r="X975" s="218">
        <v>0</v>
      </c>
      <c r="Y975" s="218">
        <v>0</v>
      </c>
      <c r="Z975" s="218">
        <v>0</v>
      </c>
      <c r="AA975" s="218">
        <v>0</v>
      </c>
      <c r="AB975" s="218">
        <v>0</v>
      </c>
      <c r="AC975" s="218">
        <f>10*49</f>
        <v>490</v>
      </c>
      <c r="AD975" s="218">
        <v>0</v>
      </c>
    </row>
    <row r="976" spans="1:30" ht="12" customHeight="1" x14ac:dyDescent="0.25">
      <c r="A976" s="192" t="s">
        <v>36</v>
      </c>
      <c r="B976" s="15" t="s">
        <v>16594</v>
      </c>
      <c r="C976" s="15" t="s">
        <v>16594</v>
      </c>
      <c r="D976" s="5" t="s">
        <v>38</v>
      </c>
      <c r="E976" s="6" t="s">
        <v>39</v>
      </c>
      <c r="F976" s="5" t="s">
        <v>38</v>
      </c>
      <c r="G976" s="6" t="s">
        <v>40</v>
      </c>
      <c r="H976" s="173">
        <v>25201</v>
      </c>
      <c r="I976" s="16" t="s">
        <v>16483</v>
      </c>
      <c r="J976" s="168" t="s">
        <v>9037</v>
      </c>
      <c r="K976" s="236" t="s">
        <v>132</v>
      </c>
      <c r="L976" s="13"/>
      <c r="M976" s="173"/>
      <c r="N976" s="182" t="s">
        <v>16255</v>
      </c>
      <c r="O976" s="13">
        <v>17</v>
      </c>
      <c r="P976" s="218">
        <v>95</v>
      </c>
      <c r="Q976" s="11" t="s">
        <v>16279</v>
      </c>
      <c r="R976" s="218">
        <v>1615</v>
      </c>
      <c r="S976" s="218">
        <v>0</v>
      </c>
      <c r="T976" s="218">
        <v>0</v>
      </c>
      <c r="U976" s="218">
        <f>6*95</f>
        <v>570</v>
      </c>
      <c r="V976" s="218">
        <v>0</v>
      </c>
      <c r="W976" s="218">
        <v>0</v>
      </c>
      <c r="X976" s="218">
        <v>0</v>
      </c>
      <c r="Y976" s="218">
        <v>0</v>
      </c>
      <c r="Z976" s="218">
        <f>6*95</f>
        <v>570</v>
      </c>
      <c r="AA976" s="218">
        <v>0</v>
      </c>
      <c r="AB976" s="218">
        <v>0</v>
      </c>
      <c r="AC976" s="218">
        <f>5*95</f>
        <v>475</v>
      </c>
      <c r="AD976" s="218">
        <v>0</v>
      </c>
    </row>
    <row r="977" spans="1:30" ht="12" customHeight="1" x14ac:dyDescent="0.25">
      <c r="A977" s="192" t="s">
        <v>16599</v>
      </c>
      <c r="B977" s="15" t="s">
        <v>16594</v>
      </c>
      <c r="C977" s="15" t="s">
        <v>16594</v>
      </c>
      <c r="D977" s="5" t="s">
        <v>38</v>
      </c>
      <c r="E977" s="6" t="s">
        <v>39</v>
      </c>
      <c r="F977" s="5" t="s">
        <v>38</v>
      </c>
      <c r="G977" s="6" t="s">
        <v>40</v>
      </c>
      <c r="H977" s="173">
        <v>25301</v>
      </c>
      <c r="I977" s="16" t="s">
        <v>16600</v>
      </c>
      <c r="J977" s="168" t="s">
        <v>9805</v>
      </c>
      <c r="K977" s="236" t="s">
        <v>16601</v>
      </c>
      <c r="L977" s="13"/>
      <c r="M977" s="173"/>
      <c r="N977" s="182" t="s">
        <v>539</v>
      </c>
      <c r="O977" s="13">
        <v>6</v>
      </c>
      <c r="P977" s="218">
        <v>58</v>
      </c>
      <c r="Q977" s="11" t="s">
        <v>16279</v>
      </c>
      <c r="R977" s="218">
        <v>348</v>
      </c>
      <c r="S977" s="218">
        <v>0</v>
      </c>
      <c r="T977" s="218">
        <v>0</v>
      </c>
      <c r="U977" s="218">
        <v>0</v>
      </c>
      <c r="V977" s="218">
        <v>0</v>
      </c>
      <c r="W977" s="218">
        <v>0</v>
      </c>
      <c r="X977" s="218">
        <f>6*58</f>
        <v>348</v>
      </c>
      <c r="Y977" s="218">
        <v>0</v>
      </c>
      <c r="Z977" s="218">
        <v>0</v>
      </c>
      <c r="AA977" s="218">
        <v>0</v>
      </c>
      <c r="AB977" s="218">
        <v>0</v>
      </c>
      <c r="AC977" s="218">
        <v>0</v>
      </c>
      <c r="AD977" s="218">
        <v>0</v>
      </c>
    </row>
    <row r="978" spans="1:30" ht="12" customHeight="1" x14ac:dyDescent="0.25">
      <c r="A978" s="192" t="s">
        <v>36</v>
      </c>
      <c r="B978" s="15" t="s">
        <v>16594</v>
      </c>
      <c r="C978" s="15" t="s">
        <v>16594</v>
      </c>
      <c r="D978" s="5" t="s">
        <v>38</v>
      </c>
      <c r="E978" s="6" t="s">
        <v>39</v>
      </c>
      <c r="F978" s="5" t="s">
        <v>38</v>
      </c>
      <c r="G978" s="6" t="s">
        <v>40</v>
      </c>
      <c r="H978" s="173">
        <v>25301</v>
      </c>
      <c r="I978" s="16" t="s">
        <v>16600</v>
      </c>
      <c r="J978" s="168" t="s">
        <v>9208</v>
      </c>
      <c r="K978" s="236" t="s">
        <v>16602</v>
      </c>
      <c r="L978" s="13"/>
      <c r="M978" s="173"/>
      <c r="N978" s="182" t="s">
        <v>539</v>
      </c>
      <c r="O978" s="13">
        <v>6</v>
      </c>
      <c r="P978" s="218">
        <v>57</v>
      </c>
      <c r="Q978" s="11" t="s">
        <v>16279</v>
      </c>
      <c r="R978" s="218">
        <v>342</v>
      </c>
      <c r="S978" s="218">
        <v>0</v>
      </c>
      <c r="T978" s="218">
        <v>0</v>
      </c>
      <c r="U978" s="218">
        <v>0</v>
      </c>
      <c r="V978" s="218">
        <v>0</v>
      </c>
      <c r="W978" s="218">
        <v>0</v>
      </c>
      <c r="X978" s="218">
        <f>6*57</f>
        <v>342</v>
      </c>
      <c r="Y978" s="218">
        <v>0</v>
      </c>
      <c r="Z978" s="218">
        <v>0</v>
      </c>
      <c r="AA978" s="218">
        <v>0</v>
      </c>
      <c r="AB978" s="218">
        <v>0</v>
      </c>
      <c r="AC978" s="218">
        <v>0</v>
      </c>
      <c r="AD978" s="218">
        <v>0</v>
      </c>
    </row>
    <row r="979" spans="1:30" ht="12" customHeight="1" x14ac:dyDescent="0.25">
      <c r="A979" s="192" t="s">
        <v>36</v>
      </c>
      <c r="B979" s="15" t="s">
        <v>16594</v>
      </c>
      <c r="C979" s="15" t="s">
        <v>16594</v>
      </c>
      <c r="D979" s="5" t="s">
        <v>38</v>
      </c>
      <c r="E979" s="6" t="s">
        <v>39</v>
      </c>
      <c r="F979" s="5" t="s">
        <v>38</v>
      </c>
      <c r="G979" s="6" t="s">
        <v>40</v>
      </c>
      <c r="H979" s="173">
        <v>25301</v>
      </c>
      <c r="I979" s="16" t="s">
        <v>16600</v>
      </c>
      <c r="J979" s="168" t="s">
        <v>9491</v>
      </c>
      <c r="K979" s="236" t="s">
        <v>9492</v>
      </c>
      <c r="L979" s="13"/>
      <c r="M979" s="173"/>
      <c r="N979" s="182" t="s">
        <v>539</v>
      </c>
      <c r="O979" s="13">
        <v>6</v>
      </c>
      <c r="P979" s="218">
        <v>91</v>
      </c>
      <c r="Q979" s="11" t="s">
        <v>16279</v>
      </c>
      <c r="R979" s="218">
        <v>546</v>
      </c>
      <c r="S979" s="218">
        <v>0</v>
      </c>
      <c r="T979" s="218">
        <v>0</v>
      </c>
      <c r="U979" s="218">
        <v>0</v>
      </c>
      <c r="V979" s="218">
        <v>0</v>
      </c>
      <c r="W979" s="218">
        <v>0</v>
      </c>
      <c r="X979" s="218">
        <f>6*91</f>
        <v>546</v>
      </c>
      <c r="Y979" s="218">
        <v>0</v>
      </c>
      <c r="Z979" s="218">
        <v>0</v>
      </c>
      <c r="AA979" s="218">
        <v>0</v>
      </c>
      <c r="AB979" s="218">
        <v>0</v>
      </c>
      <c r="AC979" s="218">
        <v>0</v>
      </c>
      <c r="AD979" s="218">
        <v>0</v>
      </c>
    </row>
    <row r="980" spans="1:30" ht="12" customHeight="1" x14ac:dyDescent="0.25">
      <c r="A980" s="192" t="s">
        <v>36</v>
      </c>
      <c r="B980" s="15" t="s">
        <v>16594</v>
      </c>
      <c r="C980" s="15" t="s">
        <v>16594</v>
      </c>
      <c r="D980" s="5" t="s">
        <v>38</v>
      </c>
      <c r="E980" s="6" t="s">
        <v>39</v>
      </c>
      <c r="F980" s="5" t="s">
        <v>38</v>
      </c>
      <c r="G980" s="6" t="s">
        <v>40</v>
      </c>
      <c r="H980" s="173">
        <v>25301</v>
      </c>
      <c r="I980" s="16" t="s">
        <v>16600</v>
      </c>
      <c r="J980" s="168" t="s">
        <v>9353</v>
      </c>
      <c r="K980" s="236" t="s">
        <v>9354</v>
      </c>
      <c r="L980" s="13"/>
      <c r="M980" s="173"/>
      <c r="N980" s="182" t="s">
        <v>16255</v>
      </c>
      <c r="O980" s="13">
        <v>6</v>
      </c>
      <c r="P980" s="218">
        <v>175</v>
      </c>
      <c r="Q980" s="11" t="s">
        <v>16279</v>
      </c>
      <c r="R980" s="218">
        <v>1050</v>
      </c>
      <c r="S980" s="218">
        <v>0</v>
      </c>
      <c r="T980" s="218">
        <v>0</v>
      </c>
      <c r="U980" s="218">
        <v>0</v>
      </c>
      <c r="V980" s="218">
        <v>0</v>
      </c>
      <c r="W980" s="218">
        <v>0</v>
      </c>
      <c r="X980" s="218">
        <f>6*175</f>
        <v>1050</v>
      </c>
      <c r="Y980" s="218">
        <v>0</v>
      </c>
      <c r="Z980" s="218">
        <v>0</v>
      </c>
      <c r="AA980" s="218">
        <v>0</v>
      </c>
      <c r="AB980" s="218">
        <v>0</v>
      </c>
      <c r="AC980" s="218">
        <v>0</v>
      </c>
      <c r="AD980" s="218">
        <v>0</v>
      </c>
    </row>
    <row r="981" spans="1:30" ht="12" customHeight="1" x14ac:dyDescent="0.25">
      <c r="A981" s="192" t="s">
        <v>36</v>
      </c>
      <c r="B981" s="15" t="s">
        <v>16594</v>
      </c>
      <c r="C981" s="15" t="s">
        <v>16594</v>
      </c>
      <c r="D981" s="5" t="s">
        <v>38</v>
      </c>
      <c r="E981" s="6" t="s">
        <v>39</v>
      </c>
      <c r="F981" s="5" t="s">
        <v>38</v>
      </c>
      <c r="G981" s="6" t="s">
        <v>40</v>
      </c>
      <c r="H981" s="173">
        <v>25301</v>
      </c>
      <c r="I981" s="16" t="s">
        <v>16600</v>
      </c>
      <c r="J981" s="168" t="s">
        <v>9313</v>
      </c>
      <c r="K981" s="236" t="s">
        <v>9314</v>
      </c>
      <c r="L981" s="13"/>
      <c r="M981" s="173"/>
      <c r="N981" s="182" t="s">
        <v>16255</v>
      </c>
      <c r="O981" s="13">
        <v>6</v>
      </c>
      <c r="P981" s="218">
        <v>29</v>
      </c>
      <c r="Q981" s="11" t="s">
        <v>16279</v>
      </c>
      <c r="R981" s="218">
        <v>174</v>
      </c>
      <c r="S981" s="218">
        <v>0</v>
      </c>
      <c r="T981" s="218">
        <v>0</v>
      </c>
      <c r="U981" s="218">
        <v>0</v>
      </c>
      <c r="V981" s="218">
        <v>0</v>
      </c>
      <c r="W981" s="218">
        <v>0</v>
      </c>
      <c r="X981" s="218">
        <f>6*29</f>
        <v>174</v>
      </c>
      <c r="Y981" s="218">
        <v>0</v>
      </c>
      <c r="Z981" s="218">
        <v>0</v>
      </c>
      <c r="AA981" s="218">
        <v>0</v>
      </c>
      <c r="AB981" s="218">
        <v>0</v>
      </c>
      <c r="AC981" s="218">
        <v>0</v>
      </c>
      <c r="AD981" s="218">
        <v>0</v>
      </c>
    </row>
    <row r="982" spans="1:30" ht="12" customHeight="1" x14ac:dyDescent="0.25">
      <c r="A982" s="192" t="s">
        <v>36</v>
      </c>
      <c r="B982" s="15" t="s">
        <v>16594</v>
      </c>
      <c r="C982" s="15" t="s">
        <v>16594</v>
      </c>
      <c r="D982" s="5" t="s">
        <v>38</v>
      </c>
      <c r="E982" s="6" t="s">
        <v>39</v>
      </c>
      <c r="F982" s="5" t="s">
        <v>38</v>
      </c>
      <c r="G982" s="6" t="s">
        <v>40</v>
      </c>
      <c r="H982" s="173">
        <v>25301</v>
      </c>
      <c r="I982" s="16" t="s">
        <v>16600</v>
      </c>
      <c r="J982" s="168" t="s">
        <v>9200</v>
      </c>
      <c r="K982" s="236" t="s">
        <v>9201</v>
      </c>
      <c r="L982" s="13"/>
      <c r="M982" s="173"/>
      <c r="N982" s="182" t="s">
        <v>539</v>
      </c>
      <c r="O982" s="13">
        <v>6</v>
      </c>
      <c r="P982" s="218">
        <v>21</v>
      </c>
      <c r="Q982" s="11" t="s">
        <v>16279</v>
      </c>
      <c r="R982" s="218">
        <v>126</v>
      </c>
      <c r="S982" s="218">
        <v>0</v>
      </c>
      <c r="T982" s="218">
        <v>0</v>
      </c>
      <c r="U982" s="218">
        <v>0</v>
      </c>
      <c r="V982" s="218">
        <v>0</v>
      </c>
      <c r="W982" s="218">
        <v>0</v>
      </c>
      <c r="X982" s="218">
        <f>6*21</f>
        <v>126</v>
      </c>
      <c r="Y982" s="218">
        <v>0</v>
      </c>
      <c r="Z982" s="218">
        <v>0</v>
      </c>
      <c r="AA982" s="218">
        <v>0</v>
      </c>
      <c r="AB982" s="218">
        <v>0</v>
      </c>
      <c r="AC982" s="218">
        <v>0</v>
      </c>
      <c r="AD982" s="218">
        <v>0</v>
      </c>
    </row>
    <row r="983" spans="1:30" ht="12" customHeight="1" x14ac:dyDescent="0.25">
      <c r="A983" s="192" t="s">
        <v>36</v>
      </c>
      <c r="B983" s="15" t="s">
        <v>16594</v>
      </c>
      <c r="C983" s="15" t="s">
        <v>16594</v>
      </c>
      <c r="D983" s="5" t="s">
        <v>38</v>
      </c>
      <c r="E983" s="6" t="s">
        <v>39</v>
      </c>
      <c r="F983" s="5" t="s">
        <v>38</v>
      </c>
      <c r="G983" s="6" t="s">
        <v>40</v>
      </c>
      <c r="H983" s="173">
        <v>25301</v>
      </c>
      <c r="I983" s="16" t="s">
        <v>16600</v>
      </c>
      <c r="J983" s="168" t="s">
        <v>9090</v>
      </c>
      <c r="K983" s="236" t="s">
        <v>9444</v>
      </c>
      <c r="L983" s="13"/>
      <c r="M983" s="173"/>
      <c r="N983" s="182" t="s">
        <v>539</v>
      </c>
      <c r="O983" s="13">
        <v>6</v>
      </c>
      <c r="P983" s="218">
        <v>15</v>
      </c>
      <c r="Q983" s="11" t="s">
        <v>16279</v>
      </c>
      <c r="R983" s="218">
        <v>90</v>
      </c>
      <c r="S983" s="218">
        <v>0</v>
      </c>
      <c r="T983" s="218">
        <v>0</v>
      </c>
      <c r="U983" s="218">
        <v>0</v>
      </c>
      <c r="V983" s="218">
        <v>0</v>
      </c>
      <c r="W983" s="218">
        <v>0</v>
      </c>
      <c r="X983" s="218">
        <f>6*15</f>
        <v>90</v>
      </c>
      <c r="Y983" s="218">
        <v>0</v>
      </c>
      <c r="Z983" s="218">
        <v>0</v>
      </c>
      <c r="AA983" s="218">
        <v>0</v>
      </c>
      <c r="AB983" s="218">
        <v>0</v>
      </c>
      <c r="AC983" s="218">
        <v>0</v>
      </c>
      <c r="AD983" s="218">
        <v>0</v>
      </c>
    </row>
    <row r="984" spans="1:30" ht="12" customHeight="1" x14ac:dyDescent="0.25">
      <c r="A984" s="192" t="s">
        <v>36</v>
      </c>
      <c r="B984" s="15" t="s">
        <v>16594</v>
      </c>
      <c r="C984" s="15" t="s">
        <v>16594</v>
      </c>
      <c r="D984" s="5" t="s">
        <v>38</v>
      </c>
      <c r="E984" s="6" t="s">
        <v>39</v>
      </c>
      <c r="F984" s="5" t="s">
        <v>38</v>
      </c>
      <c r="G984" s="6" t="s">
        <v>40</v>
      </c>
      <c r="H984" s="173">
        <v>25301</v>
      </c>
      <c r="I984" s="16" t="s">
        <v>16600</v>
      </c>
      <c r="J984" s="168" t="s">
        <v>9836</v>
      </c>
      <c r="K984" s="236" t="s">
        <v>9837</v>
      </c>
      <c r="L984" s="13"/>
      <c r="M984" s="173"/>
      <c r="N984" s="182" t="s">
        <v>539</v>
      </c>
      <c r="O984" s="13">
        <v>6</v>
      </c>
      <c r="P984" s="218">
        <v>80</v>
      </c>
      <c r="Q984" s="11" t="s">
        <v>16279</v>
      </c>
      <c r="R984" s="218">
        <v>480</v>
      </c>
      <c r="S984" s="218">
        <v>0</v>
      </c>
      <c r="T984" s="218">
        <v>0</v>
      </c>
      <c r="U984" s="218">
        <v>0</v>
      </c>
      <c r="V984" s="218">
        <v>0</v>
      </c>
      <c r="W984" s="218">
        <v>0</v>
      </c>
      <c r="X984" s="218">
        <f>6*80</f>
        <v>480</v>
      </c>
      <c r="Y984" s="218">
        <v>0</v>
      </c>
      <c r="Z984" s="218">
        <v>0</v>
      </c>
      <c r="AA984" s="218">
        <v>0</v>
      </c>
      <c r="AB984" s="218">
        <v>0</v>
      </c>
      <c r="AC984" s="218">
        <v>0</v>
      </c>
      <c r="AD984" s="218">
        <v>0</v>
      </c>
    </row>
    <row r="985" spans="1:30" ht="12" customHeight="1" x14ac:dyDescent="0.25">
      <c r="A985" s="192" t="s">
        <v>36</v>
      </c>
      <c r="B985" s="15" t="s">
        <v>16594</v>
      </c>
      <c r="C985" s="15" t="s">
        <v>16594</v>
      </c>
      <c r="D985" s="5" t="s">
        <v>38</v>
      </c>
      <c r="E985" s="6" t="s">
        <v>39</v>
      </c>
      <c r="F985" s="5" t="s">
        <v>38</v>
      </c>
      <c r="G985" s="6" t="s">
        <v>40</v>
      </c>
      <c r="H985" s="173">
        <v>25301</v>
      </c>
      <c r="I985" s="16" t="s">
        <v>16600</v>
      </c>
      <c r="J985" s="168" t="s">
        <v>9066</v>
      </c>
      <c r="K985" s="236" t="s">
        <v>16603</v>
      </c>
      <c r="L985" s="13"/>
      <c r="M985" s="173"/>
      <c r="N985" s="182" t="s">
        <v>539</v>
      </c>
      <c r="O985" s="13">
        <v>6</v>
      </c>
      <c r="P985" s="218">
        <v>35</v>
      </c>
      <c r="Q985" s="11" t="s">
        <v>16279</v>
      </c>
      <c r="R985" s="218">
        <v>210</v>
      </c>
      <c r="S985" s="218">
        <v>0</v>
      </c>
      <c r="T985" s="218">
        <v>0</v>
      </c>
      <c r="U985" s="218">
        <v>0</v>
      </c>
      <c r="V985" s="218">
        <v>0</v>
      </c>
      <c r="W985" s="218">
        <v>0</v>
      </c>
      <c r="X985" s="218">
        <f>6*35</f>
        <v>210</v>
      </c>
      <c r="Y985" s="218">
        <v>0</v>
      </c>
      <c r="Z985" s="218">
        <v>0</v>
      </c>
      <c r="AA985" s="218">
        <v>0</v>
      </c>
      <c r="AB985" s="218">
        <v>0</v>
      </c>
      <c r="AC985" s="218">
        <v>0</v>
      </c>
      <c r="AD985" s="218">
        <v>0</v>
      </c>
    </row>
    <row r="986" spans="1:30" ht="12" customHeight="1" x14ac:dyDescent="0.25">
      <c r="A986" s="192" t="s">
        <v>36</v>
      </c>
      <c r="B986" s="15" t="s">
        <v>16594</v>
      </c>
      <c r="C986" s="15" t="s">
        <v>16594</v>
      </c>
      <c r="D986" s="5" t="s">
        <v>38</v>
      </c>
      <c r="E986" s="6" t="s">
        <v>39</v>
      </c>
      <c r="F986" s="5" t="s">
        <v>38</v>
      </c>
      <c r="G986" s="6" t="s">
        <v>40</v>
      </c>
      <c r="H986" s="173">
        <v>25301</v>
      </c>
      <c r="I986" s="16" t="s">
        <v>16600</v>
      </c>
      <c r="J986" s="168" t="s">
        <v>9053</v>
      </c>
      <c r="K986" s="236" t="s">
        <v>9054</v>
      </c>
      <c r="L986" s="13"/>
      <c r="M986" s="173"/>
      <c r="N986" s="182" t="s">
        <v>539</v>
      </c>
      <c r="O986" s="13">
        <v>6</v>
      </c>
      <c r="P986" s="218">
        <v>60</v>
      </c>
      <c r="Q986" s="11" t="s">
        <v>16279</v>
      </c>
      <c r="R986" s="218">
        <v>360</v>
      </c>
      <c r="S986" s="218">
        <v>0</v>
      </c>
      <c r="T986" s="218">
        <v>0</v>
      </c>
      <c r="U986" s="218">
        <v>0</v>
      </c>
      <c r="V986" s="218">
        <v>0</v>
      </c>
      <c r="W986" s="218">
        <v>0</v>
      </c>
      <c r="X986" s="218">
        <f>6*60</f>
        <v>360</v>
      </c>
      <c r="Y986" s="218">
        <v>0</v>
      </c>
      <c r="Z986" s="218">
        <v>0</v>
      </c>
      <c r="AA986" s="218">
        <v>0</v>
      </c>
      <c r="AB986" s="218">
        <v>0</v>
      </c>
      <c r="AC986" s="218">
        <v>0</v>
      </c>
      <c r="AD986" s="218">
        <v>0</v>
      </c>
    </row>
    <row r="987" spans="1:30" ht="12" customHeight="1" x14ac:dyDescent="0.25">
      <c r="A987" s="192" t="s">
        <v>36</v>
      </c>
      <c r="B987" s="15" t="s">
        <v>16594</v>
      </c>
      <c r="C987" s="15" t="s">
        <v>16594</v>
      </c>
      <c r="D987" s="5" t="s">
        <v>38</v>
      </c>
      <c r="E987" s="6" t="s">
        <v>39</v>
      </c>
      <c r="F987" s="5" t="s">
        <v>38</v>
      </c>
      <c r="G987" s="6" t="s">
        <v>40</v>
      </c>
      <c r="H987" s="173">
        <v>25301</v>
      </c>
      <c r="I987" s="16" t="s">
        <v>16600</v>
      </c>
      <c r="J987" s="165" t="s">
        <v>9096</v>
      </c>
      <c r="K987" s="239" t="s">
        <v>9097</v>
      </c>
      <c r="L987" s="13"/>
      <c r="M987" s="173"/>
      <c r="N987" s="165" t="s">
        <v>539</v>
      </c>
      <c r="O987" s="13">
        <v>6</v>
      </c>
      <c r="P987" s="218">
        <v>124</v>
      </c>
      <c r="Q987" s="11" t="s">
        <v>16279</v>
      </c>
      <c r="R987" s="218">
        <v>744</v>
      </c>
      <c r="S987" s="218">
        <v>0</v>
      </c>
      <c r="T987" s="218">
        <v>0</v>
      </c>
      <c r="U987" s="218">
        <v>0</v>
      </c>
      <c r="V987" s="218">
        <v>0</v>
      </c>
      <c r="W987" s="218">
        <v>0</v>
      </c>
      <c r="X987" s="218">
        <f>6*124</f>
        <v>744</v>
      </c>
      <c r="Y987" s="218">
        <v>0</v>
      </c>
      <c r="Z987" s="218">
        <v>0</v>
      </c>
      <c r="AA987" s="218">
        <v>0</v>
      </c>
      <c r="AB987" s="218">
        <v>0</v>
      </c>
      <c r="AC987" s="218">
        <v>0</v>
      </c>
      <c r="AD987" s="218">
        <v>0</v>
      </c>
    </row>
    <row r="988" spans="1:30" ht="12" customHeight="1" x14ac:dyDescent="0.25">
      <c r="A988" s="192" t="s">
        <v>36</v>
      </c>
      <c r="B988" s="15" t="s">
        <v>16594</v>
      </c>
      <c r="C988" s="15" t="s">
        <v>16594</v>
      </c>
      <c r="D988" s="5" t="s">
        <v>38</v>
      </c>
      <c r="E988" s="6" t="s">
        <v>39</v>
      </c>
      <c r="F988" s="5" t="s">
        <v>38</v>
      </c>
      <c r="G988" s="6" t="s">
        <v>40</v>
      </c>
      <c r="H988" s="173">
        <v>25301</v>
      </c>
      <c r="I988" s="16" t="s">
        <v>16600</v>
      </c>
      <c r="J988" s="168" t="s">
        <v>9072</v>
      </c>
      <c r="K988" s="236" t="s">
        <v>16604</v>
      </c>
      <c r="L988" s="13"/>
      <c r="M988" s="173"/>
      <c r="N988" s="182" t="s">
        <v>539</v>
      </c>
      <c r="O988" s="13">
        <v>6</v>
      </c>
      <c r="P988" s="218">
        <v>13</v>
      </c>
      <c r="Q988" s="11" t="s">
        <v>16279</v>
      </c>
      <c r="R988" s="218">
        <v>78</v>
      </c>
      <c r="S988" s="218">
        <v>0</v>
      </c>
      <c r="T988" s="218">
        <v>0</v>
      </c>
      <c r="U988" s="218">
        <v>0</v>
      </c>
      <c r="V988" s="218">
        <v>0</v>
      </c>
      <c r="W988" s="218">
        <v>0</v>
      </c>
      <c r="X988" s="218">
        <f>6*13</f>
        <v>78</v>
      </c>
      <c r="Y988" s="218">
        <v>0</v>
      </c>
      <c r="Z988" s="218">
        <v>0</v>
      </c>
      <c r="AA988" s="218">
        <v>0</v>
      </c>
      <c r="AB988" s="218">
        <v>0</v>
      </c>
      <c r="AC988" s="218">
        <v>0</v>
      </c>
      <c r="AD988" s="218">
        <v>0</v>
      </c>
    </row>
    <row r="989" spans="1:30" ht="12" customHeight="1" x14ac:dyDescent="0.25">
      <c r="A989" s="192" t="s">
        <v>36</v>
      </c>
      <c r="B989" s="15" t="s">
        <v>16594</v>
      </c>
      <c r="C989" s="15" t="s">
        <v>16594</v>
      </c>
      <c r="D989" s="5" t="s">
        <v>38</v>
      </c>
      <c r="E989" s="6" t="s">
        <v>39</v>
      </c>
      <c r="F989" s="5" t="s">
        <v>38</v>
      </c>
      <c r="G989" s="6" t="s">
        <v>40</v>
      </c>
      <c r="H989" s="173">
        <v>25301</v>
      </c>
      <c r="I989" s="16" t="s">
        <v>16600</v>
      </c>
      <c r="J989" s="168" t="s">
        <v>9801</v>
      </c>
      <c r="K989" s="236" t="s">
        <v>9802</v>
      </c>
      <c r="L989" s="13"/>
      <c r="M989" s="173"/>
      <c r="N989" s="182" t="s">
        <v>6072</v>
      </c>
      <c r="O989" s="13">
        <v>3</v>
      </c>
      <c r="P989" s="218">
        <v>32</v>
      </c>
      <c r="Q989" s="11" t="s">
        <v>16279</v>
      </c>
      <c r="R989" s="218">
        <v>96</v>
      </c>
      <c r="S989" s="218">
        <v>0</v>
      </c>
      <c r="T989" s="218">
        <v>0</v>
      </c>
      <c r="U989" s="218">
        <v>0</v>
      </c>
      <c r="V989" s="218">
        <v>0</v>
      </c>
      <c r="W989" s="218">
        <v>0</v>
      </c>
      <c r="X989" s="218">
        <f>3*32</f>
        <v>96</v>
      </c>
      <c r="Y989" s="218">
        <v>0</v>
      </c>
      <c r="Z989" s="218">
        <v>0</v>
      </c>
      <c r="AA989" s="218">
        <v>0</v>
      </c>
      <c r="AB989" s="218">
        <v>0</v>
      </c>
      <c r="AC989" s="218">
        <v>0</v>
      </c>
      <c r="AD989" s="218">
        <v>0</v>
      </c>
    </row>
    <row r="990" spans="1:30" ht="12" customHeight="1" x14ac:dyDescent="0.25">
      <c r="A990" s="192" t="s">
        <v>36</v>
      </c>
      <c r="B990" s="15" t="s">
        <v>16594</v>
      </c>
      <c r="C990" s="15" t="s">
        <v>16594</v>
      </c>
      <c r="D990" s="5" t="s">
        <v>38</v>
      </c>
      <c r="E990" s="6" t="s">
        <v>39</v>
      </c>
      <c r="F990" s="5" t="s">
        <v>38</v>
      </c>
      <c r="G990" s="6" t="s">
        <v>40</v>
      </c>
      <c r="H990" s="173">
        <v>25301</v>
      </c>
      <c r="I990" s="16" t="s">
        <v>16600</v>
      </c>
      <c r="J990" s="168" t="s">
        <v>9797</v>
      </c>
      <c r="K990" s="236" t="s">
        <v>16605</v>
      </c>
      <c r="L990" s="13"/>
      <c r="M990" s="173"/>
      <c r="N990" s="182" t="s">
        <v>6175</v>
      </c>
      <c r="O990" s="13">
        <v>10</v>
      </c>
      <c r="P990" s="218">
        <v>7</v>
      </c>
      <c r="Q990" s="11" t="s">
        <v>16279</v>
      </c>
      <c r="R990" s="218">
        <v>70</v>
      </c>
      <c r="S990" s="218">
        <v>0</v>
      </c>
      <c r="T990" s="218">
        <v>0</v>
      </c>
      <c r="U990" s="218">
        <v>0</v>
      </c>
      <c r="V990" s="218">
        <v>0</v>
      </c>
      <c r="W990" s="218">
        <v>0</v>
      </c>
      <c r="X990" s="218">
        <v>70</v>
      </c>
      <c r="Y990" s="218">
        <v>0</v>
      </c>
      <c r="Z990" s="218">
        <v>0</v>
      </c>
      <c r="AA990" s="218">
        <v>0</v>
      </c>
      <c r="AB990" s="218">
        <v>0</v>
      </c>
      <c r="AC990" s="218">
        <v>0</v>
      </c>
      <c r="AD990" s="218">
        <v>0</v>
      </c>
    </row>
    <row r="991" spans="1:30" ht="12" customHeight="1" x14ac:dyDescent="0.25">
      <c r="A991" s="192" t="s">
        <v>36</v>
      </c>
      <c r="B991" s="15" t="s">
        <v>16594</v>
      </c>
      <c r="C991" s="15" t="s">
        <v>16594</v>
      </c>
      <c r="D991" s="5" t="s">
        <v>38</v>
      </c>
      <c r="E991" s="6" t="s">
        <v>39</v>
      </c>
      <c r="F991" s="5" t="s">
        <v>38</v>
      </c>
      <c r="G991" s="6" t="s">
        <v>40</v>
      </c>
      <c r="H991" s="173">
        <v>25401</v>
      </c>
      <c r="I991" s="16" t="s">
        <v>16606</v>
      </c>
      <c r="J991" s="168" t="s">
        <v>10016</v>
      </c>
      <c r="K991" s="236" t="s">
        <v>10017</v>
      </c>
      <c r="L991" s="13"/>
      <c r="M991" s="173"/>
      <c r="N991" s="182" t="s">
        <v>539</v>
      </c>
      <c r="O991" s="13">
        <v>43</v>
      </c>
      <c r="P991" s="218">
        <v>95</v>
      </c>
      <c r="Q991" s="11" t="s">
        <v>16279</v>
      </c>
      <c r="R991" s="218">
        <v>4085</v>
      </c>
      <c r="S991" s="218">
        <v>0</v>
      </c>
      <c r="T991" s="218">
        <f>10*95</f>
        <v>950</v>
      </c>
      <c r="U991" s="218">
        <v>0</v>
      </c>
      <c r="V991" s="218">
        <f>6*95</f>
        <v>570</v>
      </c>
      <c r="W991" s="218">
        <v>0</v>
      </c>
      <c r="X991" s="218">
        <f>6*95</f>
        <v>570</v>
      </c>
      <c r="Y991" s="218">
        <v>0</v>
      </c>
      <c r="Z991" s="218">
        <f>6*95</f>
        <v>570</v>
      </c>
      <c r="AA991" s="218">
        <v>0</v>
      </c>
      <c r="AB991" s="218">
        <f>6*95</f>
        <v>570</v>
      </c>
      <c r="AC991" s="218">
        <v>0</v>
      </c>
      <c r="AD991" s="218">
        <f>9*95</f>
        <v>855</v>
      </c>
    </row>
    <row r="992" spans="1:30" ht="12" customHeight="1" x14ac:dyDescent="0.25">
      <c r="A992" s="192" t="s">
        <v>36</v>
      </c>
      <c r="B992" s="15" t="s">
        <v>16594</v>
      </c>
      <c r="C992" s="15" t="s">
        <v>16594</v>
      </c>
      <c r="D992" s="5" t="s">
        <v>38</v>
      </c>
      <c r="E992" s="6" t="s">
        <v>39</v>
      </c>
      <c r="F992" s="5" t="s">
        <v>38</v>
      </c>
      <c r="G992" s="6" t="s">
        <v>40</v>
      </c>
      <c r="H992" s="173">
        <v>26102</v>
      </c>
      <c r="I992" s="16" t="s">
        <v>176</v>
      </c>
      <c r="J992" s="168" t="s">
        <v>10241</v>
      </c>
      <c r="K992" s="236" t="s">
        <v>10280</v>
      </c>
      <c r="L992" s="13"/>
      <c r="M992" s="173"/>
      <c r="N992" s="182" t="s">
        <v>16255</v>
      </c>
      <c r="O992" s="13">
        <v>36</v>
      </c>
      <c r="P992" s="218">
        <v>100</v>
      </c>
      <c r="Q992" s="11" t="s">
        <v>16279</v>
      </c>
      <c r="R992" s="218">
        <v>3600</v>
      </c>
      <c r="S992" s="218">
        <v>600</v>
      </c>
      <c r="T992" s="218">
        <v>600</v>
      </c>
      <c r="U992" s="218">
        <v>600</v>
      </c>
      <c r="V992" s="218">
        <v>600</v>
      </c>
      <c r="W992" s="218">
        <v>600</v>
      </c>
      <c r="X992" s="218">
        <v>600</v>
      </c>
      <c r="Y992" s="218">
        <v>0</v>
      </c>
      <c r="Z992" s="218">
        <v>0</v>
      </c>
      <c r="AA992" s="218">
        <v>0</v>
      </c>
      <c r="AB992" s="218">
        <v>0</v>
      </c>
      <c r="AC992" s="218">
        <v>0</v>
      </c>
      <c r="AD992" s="218">
        <v>0</v>
      </c>
    </row>
    <row r="993" spans="1:30" ht="12" customHeight="1" x14ac:dyDescent="0.25">
      <c r="A993" s="192" t="s">
        <v>36</v>
      </c>
      <c r="B993" s="15" t="s">
        <v>16594</v>
      </c>
      <c r="C993" s="15" t="s">
        <v>16594</v>
      </c>
      <c r="D993" s="5" t="s">
        <v>38</v>
      </c>
      <c r="E993" s="6" t="s">
        <v>39</v>
      </c>
      <c r="F993" s="5" t="s">
        <v>38</v>
      </c>
      <c r="G993" s="6" t="s">
        <v>40</v>
      </c>
      <c r="H993" s="173">
        <v>26102</v>
      </c>
      <c r="I993" s="16" t="s">
        <v>176</v>
      </c>
      <c r="J993" s="168"/>
      <c r="K993" s="236" t="s">
        <v>10288</v>
      </c>
      <c r="L993" s="13"/>
      <c r="M993" s="173"/>
      <c r="N993" s="182" t="s">
        <v>16255</v>
      </c>
      <c r="O993" s="13">
        <v>6</v>
      </c>
      <c r="P993" s="218">
        <v>10</v>
      </c>
      <c r="Q993" s="11" t="s">
        <v>16279</v>
      </c>
      <c r="R993" s="218">
        <v>60</v>
      </c>
      <c r="S993" s="218">
        <v>10</v>
      </c>
      <c r="T993" s="218">
        <v>10</v>
      </c>
      <c r="U993" s="218">
        <v>10</v>
      </c>
      <c r="V993" s="218">
        <v>10</v>
      </c>
      <c r="W993" s="218">
        <v>10</v>
      </c>
      <c r="X993" s="218">
        <v>10</v>
      </c>
      <c r="Y993" s="218">
        <v>0</v>
      </c>
      <c r="Z993" s="218">
        <v>0</v>
      </c>
      <c r="AA993" s="218">
        <v>0</v>
      </c>
      <c r="AB993" s="218">
        <v>0</v>
      </c>
      <c r="AC993" s="218">
        <v>0</v>
      </c>
      <c r="AD993" s="218">
        <v>0</v>
      </c>
    </row>
    <row r="994" spans="1:30" ht="12" customHeight="1" x14ac:dyDescent="0.25">
      <c r="A994" s="192" t="s">
        <v>36</v>
      </c>
      <c r="B994" s="15" t="s">
        <v>16594</v>
      </c>
      <c r="C994" s="15" t="s">
        <v>16594</v>
      </c>
      <c r="D994" s="5" t="s">
        <v>38</v>
      </c>
      <c r="E994" s="6" t="s">
        <v>39</v>
      </c>
      <c r="F994" s="5" t="s">
        <v>38</v>
      </c>
      <c r="G994" s="6" t="s">
        <v>40</v>
      </c>
      <c r="H994" s="173">
        <v>26102</v>
      </c>
      <c r="I994" s="16" t="s">
        <v>176</v>
      </c>
      <c r="J994" s="168"/>
      <c r="K994" s="236" t="s">
        <v>16607</v>
      </c>
      <c r="L994" s="13"/>
      <c r="M994" s="173"/>
      <c r="N994" s="182" t="s">
        <v>16255</v>
      </c>
      <c r="O994" s="13">
        <v>6</v>
      </c>
      <c r="P994" s="218">
        <v>1</v>
      </c>
      <c r="Q994" s="11" t="s">
        <v>16279</v>
      </c>
      <c r="R994" s="218">
        <v>6</v>
      </c>
      <c r="S994" s="218">
        <v>1</v>
      </c>
      <c r="T994" s="218">
        <v>1</v>
      </c>
      <c r="U994" s="218">
        <v>1</v>
      </c>
      <c r="V994" s="218">
        <v>1</v>
      </c>
      <c r="W994" s="218">
        <v>1</v>
      </c>
      <c r="X994" s="218">
        <v>1</v>
      </c>
      <c r="Y994" s="218">
        <v>0</v>
      </c>
      <c r="Z994" s="218">
        <v>0</v>
      </c>
      <c r="AA994" s="218">
        <v>0</v>
      </c>
      <c r="AB994" s="218">
        <v>0</v>
      </c>
      <c r="AC994" s="218">
        <v>0</v>
      </c>
      <c r="AD994" s="218">
        <v>0</v>
      </c>
    </row>
    <row r="995" spans="1:30" ht="12" customHeight="1" x14ac:dyDescent="0.25">
      <c r="A995" s="192" t="s">
        <v>36</v>
      </c>
      <c r="B995" s="15" t="s">
        <v>16594</v>
      </c>
      <c r="C995" s="15" t="s">
        <v>16594</v>
      </c>
      <c r="D995" s="5" t="s">
        <v>38</v>
      </c>
      <c r="E995" s="6" t="s">
        <v>39</v>
      </c>
      <c r="F995" s="5" t="s">
        <v>38</v>
      </c>
      <c r="G995" s="6" t="s">
        <v>40</v>
      </c>
      <c r="H995" s="173">
        <v>26103</v>
      </c>
      <c r="I995" s="16" t="s">
        <v>176</v>
      </c>
      <c r="J995" s="168" t="s">
        <v>10279</v>
      </c>
      <c r="K995" s="236" t="s">
        <v>10280</v>
      </c>
      <c r="L995" s="13"/>
      <c r="M995" s="173"/>
      <c r="N995" s="182" t="s">
        <v>16255</v>
      </c>
      <c r="O995" s="13">
        <v>420</v>
      </c>
      <c r="P995" s="218">
        <v>100</v>
      </c>
      <c r="Q995" s="13" t="s">
        <v>16279</v>
      </c>
      <c r="R995" s="218">
        <v>42000</v>
      </c>
      <c r="S995" s="218">
        <v>0</v>
      </c>
      <c r="T995" s="218">
        <v>12000</v>
      </c>
      <c r="U995" s="218">
        <v>7500</v>
      </c>
      <c r="V995" s="218">
        <v>7500</v>
      </c>
      <c r="W995" s="218">
        <v>7500</v>
      </c>
      <c r="X995" s="218">
        <v>7500</v>
      </c>
      <c r="Y995" s="218">
        <v>0</v>
      </c>
      <c r="Z995" s="218">
        <v>0</v>
      </c>
      <c r="AA995" s="218">
        <v>0</v>
      </c>
      <c r="AB995" s="218">
        <v>0</v>
      </c>
      <c r="AC995" s="218">
        <v>0</v>
      </c>
      <c r="AD995" s="218">
        <v>0</v>
      </c>
    </row>
    <row r="996" spans="1:30" ht="12" customHeight="1" x14ac:dyDescent="0.25">
      <c r="A996" s="192" t="s">
        <v>36</v>
      </c>
      <c r="B996" s="15" t="s">
        <v>16594</v>
      </c>
      <c r="C996" s="15" t="s">
        <v>16594</v>
      </c>
      <c r="D996" s="5" t="s">
        <v>38</v>
      </c>
      <c r="E996" s="6" t="s">
        <v>39</v>
      </c>
      <c r="F996" s="5" t="s">
        <v>38</v>
      </c>
      <c r="G996" s="6" t="s">
        <v>40</v>
      </c>
      <c r="H996" s="173">
        <v>26103</v>
      </c>
      <c r="I996" s="16" t="s">
        <v>176</v>
      </c>
      <c r="J996" s="184" t="s">
        <v>10281</v>
      </c>
      <c r="K996" s="236" t="s">
        <v>10282</v>
      </c>
      <c r="L996" s="13"/>
      <c r="M996" s="173"/>
      <c r="N996" s="182" t="s">
        <v>16255</v>
      </c>
      <c r="O996" s="13">
        <v>3</v>
      </c>
      <c r="P996" s="218">
        <v>50</v>
      </c>
      <c r="Q996" s="13" t="s">
        <v>16279</v>
      </c>
      <c r="R996" s="218">
        <v>150</v>
      </c>
      <c r="S996" s="218">
        <v>0</v>
      </c>
      <c r="T996" s="218">
        <v>0</v>
      </c>
      <c r="U996" s="218">
        <v>0</v>
      </c>
      <c r="V996" s="218">
        <v>0</v>
      </c>
      <c r="W996" s="218">
        <v>0</v>
      </c>
      <c r="X996" s="218">
        <v>0</v>
      </c>
      <c r="Y996" s="218">
        <v>150</v>
      </c>
      <c r="Z996" s="218">
        <v>0</v>
      </c>
      <c r="AA996" s="218">
        <v>0</v>
      </c>
      <c r="AB996" s="218">
        <v>0</v>
      </c>
      <c r="AC996" s="218">
        <v>0</v>
      </c>
      <c r="AD996" s="218">
        <v>0</v>
      </c>
    </row>
    <row r="997" spans="1:30" ht="12" customHeight="1" x14ac:dyDescent="0.25">
      <c r="A997" s="192" t="s">
        <v>36</v>
      </c>
      <c r="B997" s="15" t="s">
        <v>16594</v>
      </c>
      <c r="C997" s="15" t="s">
        <v>16594</v>
      </c>
      <c r="D997" s="5" t="s">
        <v>38</v>
      </c>
      <c r="E997" s="6" t="s">
        <v>39</v>
      </c>
      <c r="F997" s="5" t="s">
        <v>38</v>
      </c>
      <c r="G997" s="6" t="s">
        <v>40</v>
      </c>
      <c r="H997" s="173">
        <v>29901</v>
      </c>
      <c r="I997" s="16" t="s">
        <v>16608</v>
      </c>
      <c r="J997" s="168" t="s">
        <v>13574</v>
      </c>
      <c r="K997" s="242" t="s">
        <v>13575</v>
      </c>
      <c r="L997" s="13"/>
      <c r="M997" s="173"/>
      <c r="N997" s="182" t="s">
        <v>16609</v>
      </c>
      <c r="O997" s="13">
        <v>4</v>
      </c>
      <c r="P997" s="218">
        <v>127</v>
      </c>
      <c r="Q997" s="11" t="s">
        <v>16279</v>
      </c>
      <c r="R997" s="218">
        <v>508</v>
      </c>
      <c r="S997" s="218">
        <v>0</v>
      </c>
      <c r="T997" s="218">
        <v>0</v>
      </c>
      <c r="U997" s="218">
        <f>2*127</f>
        <v>254</v>
      </c>
      <c r="V997" s="218">
        <v>0</v>
      </c>
      <c r="W997" s="218">
        <v>0</v>
      </c>
      <c r="X997" s="218">
        <v>0</v>
      </c>
      <c r="Y997" s="218">
        <f>2*127</f>
        <v>254</v>
      </c>
      <c r="Z997" s="218">
        <v>0</v>
      </c>
      <c r="AA997" s="218">
        <v>0</v>
      </c>
      <c r="AB997" s="218">
        <v>0</v>
      </c>
      <c r="AC997" s="218">
        <v>0</v>
      </c>
      <c r="AD997" s="218">
        <v>0</v>
      </c>
    </row>
    <row r="998" spans="1:30" ht="12" customHeight="1" x14ac:dyDescent="0.25">
      <c r="A998" s="192" t="s">
        <v>36</v>
      </c>
      <c r="B998" s="15" t="s">
        <v>16594</v>
      </c>
      <c r="C998" s="15" t="s">
        <v>16594</v>
      </c>
      <c r="D998" s="5" t="s">
        <v>38</v>
      </c>
      <c r="E998" s="6" t="s">
        <v>39</v>
      </c>
      <c r="F998" s="5" t="s">
        <v>38</v>
      </c>
      <c r="G998" s="6" t="s">
        <v>40</v>
      </c>
      <c r="H998" s="173">
        <v>29401</v>
      </c>
      <c r="I998" s="16" t="s">
        <v>16610</v>
      </c>
      <c r="J998" s="168" t="s">
        <v>12395</v>
      </c>
      <c r="K998" s="236" t="s">
        <v>12396</v>
      </c>
      <c r="L998" s="13"/>
      <c r="M998" s="173"/>
      <c r="N998" s="182" t="s">
        <v>16255</v>
      </c>
      <c r="O998" s="13">
        <v>6</v>
      </c>
      <c r="P998" s="218">
        <v>88</v>
      </c>
      <c r="Q998" s="11" t="s">
        <v>16279</v>
      </c>
      <c r="R998" s="218">
        <v>528</v>
      </c>
      <c r="S998" s="218">
        <v>0</v>
      </c>
      <c r="T998" s="218">
        <v>0</v>
      </c>
      <c r="U998" s="218">
        <f>3*88</f>
        <v>264</v>
      </c>
      <c r="V998" s="218">
        <v>0</v>
      </c>
      <c r="W998" s="218">
        <v>0</v>
      </c>
      <c r="X998" s="218">
        <v>0</v>
      </c>
      <c r="Y998" s="218">
        <f>3*88</f>
        <v>264</v>
      </c>
      <c r="Z998" s="218">
        <v>0</v>
      </c>
      <c r="AA998" s="218">
        <v>0</v>
      </c>
      <c r="AB998" s="218">
        <v>0</v>
      </c>
      <c r="AC998" s="218">
        <v>0</v>
      </c>
      <c r="AD998" s="218">
        <v>0</v>
      </c>
    </row>
    <row r="999" spans="1:30" ht="12" customHeight="1" x14ac:dyDescent="0.25">
      <c r="A999" s="192" t="s">
        <v>36</v>
      </c>
      <c r="B999" s="15" t="s">
        <v>16594</v>
      </c>
      <c r="C999" s="15" t="s">
        <v>16594</v>
      </c>
      <c r="D999" s="5" t="s">
        <v>38</v>
      </c>
      <c r="E999" s="6" t="s">
        <v>39</v>
      </c>
      <c r="F999" s="5" t="s">
        <v>38</v>
      </c>
      <c r="G999" s="6" t="s">
        <v>40</v>
      </c>
      <c r="H999" s="173">
        <v>31801</v>
      </c>
      <c r="I999" s="16" t="s">
        <v>149</v>
      </c>
      <c r="J999" s="173"/>
      <c r="K999" s="10" t="s">
        <v>16611</v>
      </c>
      <c r="L999" s="13"/>
      <c r="M999" s="173"/>
      <c r="N999" s="182" t="s">
        <v>16296</v>
      </c>
      <c r="O999" s="13">
        <v>2</v>
      </c>
      <c r="P999" s="218">
        <v>6222</v>
      </c>
      <c r="Q999" s="11" t="s">
        <v>16279</v>
      </c>
      <c r="R999" s="218">
        <v>12444</v>
      </c>
      <c r="S999" s="218">
        <v>0</v>
      </c>
      <c r="T999" s="218">
        <v>0</v>
      </c>
      <c r="U999" s="218">
        <v>6222</v>
      </c>
      <c r="V999" s="218">
        <v>0</v>
      </c>
      <c r="W999" s="218">
        <v>0</v>
      </c>
      <c r="X999" s="218">
        <v>0</v>
      </c>
      <c r="Y999" s="218">
        <v>0</v>
      </c>
      <c r="Z999" s="218">
        <v>6222</v>
      </c>
      <c r="AA999" s="218">
        <v>0</v>
      </c>
      <c r="AB999" s="218">
        <v>0</v>
      </c>
      <c r="AC999" s="218">
        <v>0</v>
      </c>
      <c r="AD999" s="218">
        <v>0</v>
      </c>
    </row>
    <row r="1000" spans="1:30" ht="12" customHeight="1" x14ac:dyDescent="0.25">
      <c r="A1000" s="192" t="s">
        <v>36</v>
      </c>
      <c r="B1000" s="15" t="s">
        <v>16594</v>
      </c>
      <c r="C1000" s="15" t="s">
        <v>16594</v>
      </c>
      <c r="D1000" s="5" t="s">
        <v>38</v>
      </c>
      <c r="E1000" s="6" t="s">
        <v>39</v>
      </c>
      <c r="F1000" s="5" t="s">
        <v>38</v>
      </c>
      <c r="G1000" s="6" t="s">
        <v>40</v>
      </c>
      <c r="H1000" s="173">
        <v>31801</v>
      </c>
      <c r="I1000" s="16" t="s">
        <v>149</v>
      </c>
      <c r="J1000" s="173"/>
      <c r="K1000" s="10" t="s">
        <v>16612</v>
      </c>
      <c r="L1000" s="13"/>
      <c r="M1000" s="173"/>
      <c r="N1000" s="182" t="s">
        <v>16296</v>
      </c>
      <c r="O1000" s="13">
        <v>30</v>
      </c>
      <c r="P1000" s="218">
        <v>267</v>
      </c>
      <c r="Q1000" s="11" t="s">
        <v>16279</v>
      </c>
      <c r="R1000" s="218">
        <v>8022</v>
      </c>
      <c r="S1000" s="218">
        <v>0</v>
      </c>
      <c r="T1000" s="218">
        <v>0</v>
      </c>
      <c r="U1000" s="218">
        <v>0</v>
      </c>
      <c r="V1000" s="218">
        <v>5348</v>
      </c>
      <c r="W1000" s="218">
        <v>0</v>
      </c>
      <c r="X1000" s="218">
        <v>0</v>
      </c>
      <c r="Y1000" s="218">
        <v>0</v>
      </c>
      <c r="Z1000" s="218">
        <v>0</v>
      </c>
      <c r="AA1000" s="218">
        <v>0</v>
      </c>
      <c r="AB1000" s="218">
        <v>0</v>
      </c>
      <c r="AC1000" s="218">
        <v>2674</v>
      </c>
      <c r="AD1000" s="218">
        <v>0</v>
      </c>
    </row>
    <row r="1001" spans="1:30" ht="12" customHeight="1" x14ac:dyDescent="0.25">
      <c r="A1001" s="192" t="s">
        <v>36</v>
      </c>
      <c r="B1001" s="15" t="s">
        <v>16594</v>
      </c>
      <c r="C1001" s="15" t="s">
        <v>16594</v>
      </c>
      <c r="D1001" s="5" t="s">
        <v>38</v>
      </c>
      <c r="E1001" s="6" t="s">
        <v>39</v>
      </c>
      <c r="F1001" s="5" t="s">
        <v>38</v>
      </c>
      <c r="G1001" s="6" t="s">
        <v>40</v>
      </c>
      <c r="H1001" s="173">
        <v>39202</v>
      </c>
      <c r="I1001" s="16" t="s">
        <v>170</v>
      </c>
      <c r="J1001" s="173"/>
      <c r="K1001" s="16" t="s">
        <v>16613</v>
      </c>
      <c r="L1001" s="13"/>
      <c r="M1001" s="173"/>
      <c r="N1001" s="182" t="s">
        <v>16296</v>
      </c>
      <c r="O1001" s="13">
        <v>12</v>
      </c>
      <c r="P1001" s="218">
        <v>615</v>
      </c>
      <c r="Q1001" s="11" t="s">
        <v>16279</v>
      </c>
      <c r="R1001" s="218">
        <v>7382</v>
      </c>
      <c r="S1001" s="218">
        <v>0</v>
      </c>
      <c r="T1001" s="218">
        <v>1231</v>
      </c>
      <c r="U1001" s="218">
        <v>615</v>
      </c>
      <c r="V1001" s="218">
        <v>615</v>
      </c>
      <c r="W1001" s="218">
        <v>615</v>
      </c>
      <c r="X1001" s="218">
        <v>615</v>
      </c>
      <c r="Y1001" s="218">
        <v>615</v>
      </c>
      <c r="Z1001" s="218">
        <v>615</v>
      </c>
      <c r="AA1001" s="218">
        <v>615</v>
      </c>
      <c r="AB1001" s="218">
        <v>615</v>
      </c>
      <c r="AC1001" s="218">
        <v>1231</v>
      </c>
      <c r="AD1001" s="218">
        <v>0</v>
      </c>
    </row>
    <row r="1002" spans="1:30" ht="12" customHeight="1" x14ac:dyDescent="0.25">
      <c r="A1002" s="192" t="s">
        <v>36</v>
      </c>
      <c r="B1002" s="15" t="s">
        <v>16594</v>
      </c>
      <c r="C1002" s="15" t="s">
        <v>16594</v>
      </c>
      <c r="D1002" s="5" t="s">
        <v>38</v>
      </c>
      <c r="E1002" s="6" t="s">
        <v>39</v>
      </c>
      <c r="F1002" s="5" t="s">
        <v>38</v>
      </c>
      <c r="G1002" s="6" t="s">
        <v>40</v>
      </c>
      <c r="H1002" s="173">
        <v>39202</v>
      </c>
      <c r="I1002" s="16" t="s">
        <v>170</v>
      </c>
      <c r="J1002" s="173"/>
      <c r="K1002" s="16" t="s">
        <v>169</v>
      </c>
      <c r="L1002" s="13"/>
      <c r="M1002" s="173"/>
      <c r="N1002" s="182" t="s">
        <v>16296</v>
      </c>
      <c r="O1002" s="13">
        <v>2</v>
      </c>
      <c r="P1002" s="218">
        <v>1623</v>
      </c>
      <c r="Q1002" s="11" t="s">
        <v>16279</v>
      </c>
      <c r="R1002" s="218">
        <v>3246</v>
      </c>
      <c r="S1002" s="218">
        <v>0</v>
      </c>
      <c r="T1002" s="218">
        <v>0</v>
      </c>
      <c r="U1002" s="218">
        <v>3246</v>
      </c>
      <c r="V1002" s="218">
        <v>0</v>
      </c>
      <c r="W1002" s="218">
        <v>0</v>
      </c>
      <c r="X1002" s="218">
        <v>0</v>
      </c>
      <c r="Y1002" s="218">
        <v>0</v>
      </c>
      <c r="Z1002" s="218">
        <v>0</v>
      </c>
      <c r="AA1002" s="218">
        <v>0</v>
      </c>
      <c r="AB1002" s="218">
        <v>0</v>
      </c>
      <c r="AC1002" s="218">
        <v>0</v>
      </c>
      <c r="AD1002" s="218">
        <v>0</v>
      </c>
    </row>
    <row r="1003" spans="1:30" ht="12" customHeight="1" x14ac:dyDescent="0.25">
      <c r="A1003" s="192" t="s">
        <v>36</v>
      </c>
      <c r="B1003" s="15" t="s">
        <v>16594</v>
      </c>
      <c r="C1003" s="15" t="s">
        <v>16594</v>
      </c>
      <c r="D1003" s="5" t="s">
        <v>38</v>
      </c>
      <c r="E1003" s="6" t="s">
        <v>39</v>
      </c>
      <c r="F1003" s="5" t="s">
        <v>38</v>
      </c>
      <c r="G1003" s="6" t="s">
        <v>40</v>
      </c>
      <c r="H1003" s="173">
        <v>32601</v>
      </c>
      <c r="I1003" s="16" t="s">
        <v>16297</v>
      </c>
      <c r="J1003" s="173"/>
      <c r="K1003" s="10" t="s">
        <v>153</v>
      </c>
      <c r="L1003" s="13"/>
      <c r="M1003" s="173"/>
      <c r="N1003" s="182" t="s">
        <v>16296</v>
      </c>
      <c r="O1003" s="13">
        <v>12</v>
      </c>
      <c r="P1003" s="218">
        <v>5699</v>
      </c>
      <c r="Q1003" s="11" t="s">
        <v>16279</v>
      </c>
      <c r="R1003" s="218">
        <v>68388</v>
      </c>
      <c r="S1003" s="218">
        <v>0</v>
      </c>
      <c r="T1003" s="218">
        <v>11398</v>
      </c>
      <c r="U1003" s="218">
        <v>5699</v>
      </c>
      <c r="V1003" s="218">
        <v>5699</v>
      </c>
      <c r="W1003" s="218">
        <v>5699</v>
      </c>
      <c r="X1003" s="218">
        <v>5699</v>
      </c>
      <c r="Y1003" s="218">
        <v>5699</v>
      </c>
      <c r="Z1003" s="218">
        <v>5699</v>
      </c>
      <c r="AA1003" s="218">
        <v>5699</v>
      </c>
      <c r="AB1003" s="218">
        <v>5699</v>
      </c>
      <c r="AC1003" s="218">
        <v>5699</v>
      </c>
      <c r="AD1003" s="218">
        <v>5699</v>
      </c>
    </row>
    <row r="1004" spans="1:30" ht="12" customHeight="1" x14ac:dyDescent="0.25">
      <c r="A1004" s="192" t="s">
        <v>36</v>
      </c>
      <c r="B1004" s="15" t="s">
        <v>16594</v>
      </c>
      <c r="C1004" s="15" t="s">
        <v>16594</v>
      </c>
      <c r="D1004" s="5" t="s">
        <v>38</v>
      </c>
      <c r="E1004" s="6" t="s">
        <v>39</v>
      </c>
      <c r="F1004" s="5" t="s">
        <v>38</v>
      </c>
      <c r="G1004" s="6" t="s">
        <v>40</v>
      </c>
      <c r="H1004" s="173">
        <v>32701</v>
      </c>
      <c r="I1004" s="16" t="s">
        <v>16614</v>
      </c>
      <c r="J1004" s="173"/>
      <c r="K1004" s="10" t="s">
        <v>16615</v>
      </c>
      <c r="L1004" s="13"/>
      <c r="M1004" s="173"/>
      <c r="N1004" s="182" t="s">
        <v>16296</v>
      </c>
      <c r="O1004" s="13">
        <v>2</v>
      </c>
      <c r="P1004" s="218">
        <v>5926</v>
      </c>
      <c r="Q1004" s="11" t="s">
        <v>16279</v>
      </c>
      <c r="R1004" s="218">
        <v>11852</v>
      </c>
      <c r="S1004" s="218">
        <v>0</v>
      </c>
      <c r="T1004" s="218">
        <v>0</v>
      </c>
      <c r="U1004" s="218">
        <v>0</v>
      </c>
      <c r="V1004" s="218">
        <v>0</v>
      </c>
      <c r="W1004" s="218">
        <v>0</v>
      </c>
      <c r="X1004" s="218">
        <v>0</v>
      </c>
      <c r="Y1004" s="218">
        <v>0</v>
      </c>
      <c r="Z1004" s="218">
        <v>0</v>
      </c>
      <c r="AA1004" s="218">
        <v>0</v>
      </c>
      <c r="AB1004" s="218">
        <v>11852</v>
      </c>
      <c r="AC1004" s="218">
        <v>0</v>
      </c>
      <c r="AD1004" s="218">
        <v>0</v>
      </c>
    </row>
    <row r="1005" spans="1:30" ht="12" customHeight="1" x14ac:dyDescent="0.25">
      <c r="A1005" s="192" t="s">
        <v>36</v>
      </c>
      <c r="B1005" s="15" t="s">
        <v>16594</v>
      </c>
      <c r="C1005" s="15" t="s">
        <v>16594</v>
      </c>
      <c r="D1005" s="5" t="s">
        <v>38</v>
      </c>
      <c r="E1005" s="6" t="s">
        <v>39</v>
      </c>
      <c r="F1005" s="5" t="s">
        <v>38</v>
      </c>
      <c r="G1005" s="6" t="s">
        <v>40</v>
      </c>
      <c r="H1005" s="173">
        <v>33605</v>
      </c>
      <c r="I1005" s="16" t="s">
        <v>16616</v>
      </c>
      <c r="J1005" s="173"/>
      <c r="K1005" s="10" t="s">
        <v>16617</v>
      </c>
      <c r="L1005" s="13"/>
      <c r="M1005" s="173"/>
      <c r="N1005" s="182" t="s">
        <v>16296</v>
      </c>
      <c r="O1005" s="13">
        <v>1</v>
      </c>
      <c r="P1005" s="218">
        <v>11352</v>
      </c>
      <c r="Q1005" s="11" t="s">
        <v>16279</v>
      </c>
      <c r="R1005" s="218">
        <v>11352</v>
      </c>
      <c r="S1005" s="218">
        <v>0</v>
      </c>
      <c r="T1005" s="218">
        <v>0</v>
      </c>
      <c r="U1005" s="218">
        <v>11352</v>
      </c>
      <c r="V1005" s="218">
        <v>0</v>
      </c>
      <c r="W1005" s="218">
        <v>0</v>
      </c>
      <c r="X1005" s="218">
        <v>0</v>
      </c>
      <c r="Y1005" s="218">
        <v>0</v>
      </c>
      <c r="Z1005" s="218">
        <v>0</v>
      </c>
      <c r="AA1005" s="218">
        <v>0</v>
      </c>
      <c r="AB1005" s="218">
        <v>0</v>
      </c>
      <c r="AC1005" s="218">
        <v>0</v>
      </c>
      <c r="AD1005" s="218">
        <v>0</v>
      </c>
    </row>
    <row r="1006" spans="1:30" ht="12" customHeight="1" x14ac:dyDescent="0.25">
      <c r="A1006" s="192" t="s">
        <v>36</v>
      </c>
      <c r="B1006" s="15" t="s">
        <v>16594</v>
      </c>
      <c r="C1006" s="15" t="s">
        <v>16594</v>
      </c>
      <c r="D1006" s="5" t="s">
        <v>38</v>
      </c>
      <c r="E1006" s="6" t="s">
        <v>39</v>
      </c>
      <c r="F1006" s="5" t="s">
        <v>38</v>
      </c>
      <c r="G1006" s="6" t="s">
        <v>144</v>
      </c>
      <c r="H1006" s="173">
        <v>32201</v>
      </c>
      <c r="I1006" s="16" t="s">
        <v>16618</v>
      </c>
      <c r="J1006" s="173"/>
      <c r="K1006" s="16" t="s">
        <v>16619</v>
      </c>
      <c r="L1006" s="13"/>
      <c r="M1006" s="173"/>
      <c r="N1006" s="182" t="s">
        <v>16296</v>
      </c>
      <c r="O1006" s="13">
        <v>12</v>
      </c>
      <c r="P1006" s="218">
        <v>106412</v>
      </c>
      <c r="Q1006" s="11" t="s">
        <v>16279</v>
      </c>
      <c r="R1006" s="218">
        <v>1276938</v>
      </c>
      <c r="S1006" s="218">
        <v>0</v>
      </c>
      <c r="T1006" s="218">
        <v>106412</v>
      </c>
      <c r="U1006" s="218">
        <v>106412</v>
      </c>
      <c r="V1006" s="218">
        <v>106412</v>
      </c>
      <c r="W1006" s="218">
        <v>106412</v>
      </c>
      <c r="X1006" s="218">
        <v>106412</v>
      </c>
      <c r="Y1006" s="218">
        <v>106412</v>
      </c>
      <c r="Z1006" s="218">
        <v>106412</v>
      </c>
      <c r="AA1006" s="218">
        <v>106412</v>
      </c>
      <c r="AB1006" s="218">
        <v>106412</v>
      </c>
      <c r="AC1006" s="218">
        <v>106412</v>
      </c>
      <c r="AD1006" s="218">
        <v>212818</v>
      </c>
    </row>
    <row r="1007" spans="1:30" ht="12" customHeight="1" x14ac:dyDescent="0.25">
      <c r="A1007" s="192" t="s">
        <v>36</v>
      </c>
      <c r="B1007" s="15" t="s">
        <v>16594</v>
      </c>
      <c r="C1007" s="15" t="s">
        <v>16594</v>
      </c>
      <c r="D1007" s="5" t="s">
        <v>38</v>
      </c>
      <c r="E1007" s="6" t="s">
        <v>39</v>
      </c>
      <c r="F1007" s="5" t="s">
        <v>38</v>
      </c>
      <c r="G1007" s="6" t="s">
        <v>40</v>
      </c>
      <c r="H1007" s="173">
        <v>35101</v>
      </c>
      <c r="I1007" s="16" t="s">
        <v>16524</v>
      </c>
      <c r="J1007" s="173"/>
      <c r="K1007" s="10" t="s">
        <v>16620</v>
      </c>
      <c r="L1007" s="13"/>
      <c r="M1007" s="173"/>
      <c r="N1007" s="182" t="s">
        <v>16296</v>
      </c>
      <c r="O1007" s="13">
        <v>1</v>
      </c>
      <c r="P1007" s="218">
        <v>59706</v>
      </c>
      <c r="Q1007" s="11" t="s">
        <v>16279</v>
      </c>
      <c r="R1007" s="218">
        <v>59706</v>
      </c>
      <c r="S1007" s="218">
        <v>0</v>
      </c>
      <c r="T1007" s="218">
        <v>0</v>
      </c>
      <c r="U1007" s="218">
        <v>0</v>
      </c>
      <c r="V1007" s="218">
        <v>59706</v>
      </c>
      <c r="W1007" s="218">
        <v>0</v>
      </c>
      <c r="X1007" s="218">
        <v>0</v>
      </c>
      <c r="Y1007" s="218">
        <v>0</v>
      </c>
      <c r="Z1007" s="218">
        <v>0</v>
      </c>
      <c r="AA1007" s="218">
        <v>0</v>
      </c>
      <c r="AB1007" s="218">
        <v>0</v>
      </c>
      <c r="AC1007" s="218">
        <v>0</v>
      </c>
      <c r="AD1007" s="218">
        <v>0</v>
      </c>
    </row>
    <row r="1008" spans="1:30" ht="12" customHeight="1" x14ac:dyDescent="0.25">
      <c r="A1008" s="192" t="s">
        <v>36</v>
      </c>
      <c r="B1008" s="15" t="s">
        <v>16594</v>
      </c>
      <c r="C1008" s="15" t="s">
        <v>16594</v>
      </c>
      <c r="D1008" s="5" t="s">
        <v>38</v>
      </c>
      <c r="E1008" s="6" t="s">
        <v>39</v>
      </c>
      <c r="F1008" s="5" t="s">
        <v>38</v>
      </c>
      <c r="G1008" s="6" t="s">
        <v>40</v>
      </c>
      <c r="H1008" s="173">
        <v>35501</v>
      </c>
      <c r="I1008" s="16" t="s">
        <v>16541</v>
      </c>
      <c r="J1008" s="173"/>
      <c r="K1008" s="10" t="s">
        <v>16621</v>
      </c>
      <c r="L1008" s="13"/>
      <c r="M1008" s="173"/>
      <c r="N1008" s="182" t="s">
        <v>16296</v>
      </c>
      <c r="O1008" s="13"/>
      <c r="P1008" s="218"/>
      <c r="Q1008" s="11" t="s">
        <v>16279</v>
      </c>
      <c r="R1008" s="218">
        <v>58024</v>
      </c>
      <c r="S1008" s="218">
        <v>0</v>
      </c>
      <c r="T1008" s="218">
        <v>15136</v>
      </c>
      <c r="U1008" s="218">
        <v>0</v>
      </c>
      <c r="V1008" s="218">
        <v>6737</v>
      </c>
      <c r="W1008" s="218">
        <v>0</v>
      </c>
      <c r="X1008" s="218">
        <v>7139</v>
      </c>
      <c r="Y1008" s="218">
        <v>0</v>
      </c>
      <c r="Z1008" s="218">
        <v>15136</v>
      </c>
      <c r="AA1008" s="218">
        <v>0</v>
      </c>
      <c r="AB1008" s="218">
        <v>6737</v>
      </c>
      <c r="AC1008" s="218">
        <v>0</v>
      </c>
      <c r="AD1008" s="218">
        <v>7139</v>
      </c>
    </row>
    <row r="1009" spans="1:30" ht="12" customHeight="1" x14ac:dyDescent="0.25">
      <c r="A1009" s="192" t="s">
        <v>36</v>
      </c>
      <c r="B1009" s="15" t="s">
        <v>16594</v>
      </c>
      <c r="C1009" s="15" t="s">
        <v>16594</v>
      </c>
      <c r="D1009" s="5" t="s">
        <v>38</v>
      </c>
      <c r="E1009" s="6" t="s">
        <v>39</v>
      </c>
      <c r="F1009" s="5" t="s">
        <v>38</v>
      </c>
      <c r="G1009" s="6" t="s">
        <v>40</v>
      </c>
      <c r="H1009" s="173">
        <v>35701</v>
      </c>
      <c r="I1009" s="16" t="s">
        <v>16622</v>
      </c>
      <c r="J1009" s="173"/>
      <c r="K1009" s="10" t="s">
        <v>16623</v>
      </c>
      <c r="L1009" s="13"/>
      <c r="M1009" s="173"/>
      <c r="N1009" s="182" t="s">
        <v>16296</v>
      </c>
      <c r="O1009" s="13"/>
      <c r="P1009" s="218">
        <v>35744</v>
      </c>
      <c r="Q1009" s="11" t="s">
        <v>16279</v>
      </c>
      <c r="R1009" s="218">
        <v>35744</v>
      </c>
      <c r="S1009" s="218">
        <v>0</v>
      </c>
      <c r="T1009" s="218">
        <v>0</v>
      </c>
      <c r="U1009" s="218">
        <v>0</v>
      </c>
      <c r="V1009" s="218">
        <v>0</v>
      </c>
      <c r="W1009" s="218">
        <v>11191</v>
      </c>
      <c r="X1009" s="218">
        <v>0</v>
      </c>
      <c r="Y1009" s="218">
        <v>0</v>
      </c>
      <c r="Z1009" s="218">
        <v>0</v>
      </c>
      <c r="AA1009" s="218">
        <v>0</v>
      </c>
      <c r="AB1009" s="218">
        <v>11191</v>
      </c>
      <c r="AC1009" s="218">
        <v>13362</v>
      </c>
      <c r="AD1009" s="218">
        <v>0</v>
      </c>
    </row>
    <row r="1010" spans="1:30" ht="12" customHeight="1" x14ac:dyDescent="0.25">
      <c r="A1010" s="192" t="s">
        <v>36</v>
      </c>
      <c r="B1010" s="15" t="s">
        <v>16594</v>
      </c>
      <c r="C1010" s="15" t="s">
        <v>16594</v>
      </c>
      <c r="D1010" s="5" t="s">
        <v>38</v>
      </c>
      <c r="E1010" s="6" t="s">
        <v>39</v>
      </c>
      <c r="F1010" s="5" t="s">
        <v>38</v>
      </c>
      <c r="G1010" s="6" t="s">
        <v>40</v>
      </c>
      <c r="H1010" s="173">
        <v>37504</v>
      </c>
      <c r="I1010" s="16" t="s">
        <v>16624</v>
      </c>
      <c r="J1010" s="173"/>
      <c r="K1010" s="16" t="s">
        <v>16624</v>
      </c>
      <c r="L1010" s="13"/>
      <c r="M1010" s="173"/>
      <c r="N1010" s="182" t="s">
        <v>16296</v>
      </c>
      <c r="O1010" s="13"/>
      <c r="P1010" s="218">
        <v>1008</v>
      </c>
      <c r="Q1010" s="11" t="s">
        <v>16279</v>
      </c>
      <c r="R1010" s="218">
        <v>8568</v>
      </c>
      <c r="S1010" s="218">
        <v>0</v>
      </c>
      <c r="T1010" s="218">
        <v>2016</v>
      </c>
      <c r="U1010" s="218">
        <v>2016</v>
      </c>
      <c r="V1010" s="218">
        <v>2016</v>
      </c>
      <c r="W1010" s="218">
        <v>2016</v>
      </c>
      <c r="X1010" s="218">
        <v>504</v>
      </c>
      <c r="Y1010" s="218">
        <v>0</v>
      </c>
      <c r="Z1010" s="218">
        <v>0</v>
      </c>
      <c r="AA1010" s="218">
        <v>0</v>
      </c>
      <c r="AB1010" s="218">
        <v>0</v>
      </c>
      <c r="AC1010" s="218">
        <v>0</v>
      </c>
      <c r="AD1010" s="218">
        <v>0</v>
      </c>
    </row>
    <row r="1011" spans="1:30" ht="12" customHeight="1" x14ac:dyDescent="0.25">
      <c r="A1011" s="192" t="s">
        <v>36</v>
      </c>
      <c r="B1011" s="15" t="s">
        <v>16594</v>
      </c>
      <c r="C1011" s="15" t="s">
        <v>16594</v>
      </c>
      <c r="D1011" s="5" t="s">
        <v>38</v>
      </c>
      <c r="E1011" s="6" t="s">
        <v>39</v>
      </c>
      <c r="F1011" s="5" t="s">
        <v>38</v>
      </c>
      <c r="G1011" s="6" t="s">
        <v>144</v>
      </c>
      <c r="H1011" s="173">
        <v>31301</v>
      </c>
      <c r="I1011" s="16" t="s">
        <v>145</v>
      </c>
      <c r="J1011" s="173"/>
      <c r="K1011" s="10" t="s">
        <v>16625</v>
      </c>
      <c r="L1011" s="13"/>
      <c r="M1011" s="173"/>
      <c r="N1011" s="182" t="s">
        <v>16296</v>
      </c>
      <c r="O1011" s="13">
        <v>12</v>
      </c>
      <c r="P1011" s="218">
        <v>11398</v>
      </c>
      <c r="Q1011" s="11" t="s">
        <v>16279</v>
      </c>
      <c r="R1011" s="218">
        <v>136777</v>
      </c>
      <c r="S1011" s="218">
        <v>0</v>
      </c>
      <c r="T1011" s="218">
        <v>22797</v>
      </c>
      <c r="U1011" s="218">
        <v>11398</v>
      </c>
      <c r="V1011" s="218">
        <v>11398</v>
      </c>
      <c r="W1011" s="218">
        <v>11398</v>
      </c>
      <c r="X1011" s="218">
        <v>11398</v>
      </c>
      <c r="Y1011" s="218">
        <v>11398</v>
      </c>
      <c r="Z1011" s="218">
        <v>11398</v>
      </c>
      <c r="AA1011" s="218">
        <v>11398</v>
      </c>
      <c r="AB1011" s="218">
        <v>11398</v>
      </c>
      <c r="AC1011" s="218">
        <v>11398</v>
      </c>
      <c r="AD1011" s="218">
        <v>11398</v>
      </c>
    </row>
    <row r="1012" spans="1:30" ht="12" customHeight="1" x14ac:dyDescent="0.25">
      <c r="A1012" s="192" t="s">
        <v>36</v>
      </c>
      <c r="B1012" s="15" t="s">
        <v>16594</v>
      </c>
      <c r="C1012" s="15" t="s">
        <v>16594</v>
      </c>
      <c r="D1012" s="5" t="s">
        <v>38</v>
      </c>
      <c r="E1012" s="6" t="s">
        <v>39</v>
      </c>
      <c r="F1012" s="5" t="s">
        <v>38</v>
      </c>
      <c r="G1012" s="6" t="s">
        <v>144</v>
      </c>
      <c r="H1012" s="173">
        <v>31401</v>
      </c>
      <c r="I1012" s="16" t="s">
        <v>147</v>
      </c>
      <c r="J1012" s="173"/>
      <c r="K1012" s="10" t="s">
        <v>147</v>
      </c>
      <c r="L1012" s="13" t="s">
        <v>16626</v>
      </c>
      <c r="M1012" s="173"/>
      <c r="N1012" s="182" t="s">
        <v>16296</v>
      </c>
      <c r="O1012" s="13">
        <v>12</v>
      </c>
      <c r="P1012" s="218">
        <v>4653</v>
      </c>
      <c r="Q1012" s="11" t="s">
        <v>16279</v>
      </c>
      <c r="R1012" s="218">
        <v>55837</v>
      </c>
      <c r="S1012" s="218">
        <v>0</v>
      </c>
      <c r="T1012" s="218">
        <v>9307</v>
      </c>
      <c r="U1012" s="218">
        <v>4653</v>
      </c>
      <c r="V1012" s="218">
        <v>4653</v>
      </c>
      <c r="W1012" s="218">
        <v>4653</v>
      </c>
      <c r="X1012" s="218">
        <v>4653</v>
      </c>
      <c r="Y1012" s="218">
        <v>4653</v>
      </c>
      <c r="Z1012" s="218">
        <v>4653</v>
      </c>
      <c r="AA1012" s="218">
        <v>4653</v>
      </c>
      <c r="AB1012" s="218">
        <v>4653</v>
      </c>
      <c r="AC1012" s="218">
        <v>4653</v>
      </c>
      <c r="AD1012" s="218">
        <v>4653</v>
      </c>
    </row>
    <row r="1013" spans="1:30" ht="12" customHeight="1" x14ac:dyDescent="0.25">
      <c r="A1013" s="192" t="s">
        <v>36</v>
      </c>
      <c r="B1013" s="15" t="s">
        <v>16594</v>
      </c>
      <c r="C1013" s="15" t="s">
        <v>16594</v>
      </c>
      <c r="D1013" s="5" t="s">
        <v>38</v>
      </c>
      <c r="E1013" s="6" t="s">
        <v>39</v>
      </c>
      <c r="F1013" s="5" t="s">
        <v>38</v>
      </c>
      <c r="G1013" s="6" t="s">
        <v>144</v>
      </c>
      <c r="H1013" s="173">
        <v>33801</v>
      </c>
      <c r="I1013" s="16" t="s">
        <v>157</v>
      </c>
      <c r="J1013" s="173"/>
      <c r="K1013" s="10" t="s">
        <v>16627</v>
      </c>
      <c r="L1013" s="13"/>
      <c r="M1013" s="173"/>
      <c r="N1013" s="182" t="s">
        <v>16296</v>
      </c>
      <c r="O1013" s="13">
        <v>4</v>
      </c>
      <c r="P1013" s="218">
        <v>75284</v>
      </c>
      <c r="Q1013" s="11" t="s">
        <v>16303</v>
      </c>
      <c r="R1013" s="218">
        <v>301136</v>
      </c>
      <c r="S1013" s="218">
        <v>0</v>
      </c>
      <c r="T1013" s="218">
        <v>75284</v>
      </c>
      <c r="U1013" s="218">
        <v>75284</v>
      </c>
      <c r="V1013" s="218">
        <v>75284</v>
      </c>
      <c r="W1013" s="218">
        <v>75284</v>
      </c>
      <c r="X1013" s="218">
        <v>0</v>
      </c>
      <c r="Y1013" s="218">
        <v>0</v>
      </c>
      <c r="Z1013" s="218">
        <v>0</v>
      </c>
      <c r="AA1013" s="218">
        <v>0</v>
      </c>
      <c r="AB1013" s="218">
        <v>0</v>
      </c>
      <c r="AC1013" s="218">
        <v>0</v>
      </c>
      <c r="AD1013" s="218">
        <v>0</v>
      </c>
    </row>
    <row r="1014" spans="1:30" ht="12" customHeight="1" x14ac:dyDescent="0.25">
      <c r="A1014" s="192" t="s">
        <v>36</v>
      </c>
      <c r="B1014" s="15" t="s">
        <v>16594</v>
      </c>
      <c r="C1014" s="15" t="s">
        <v>16594</v>
      </c>
      <c r="D1014" s="5" t="s">
        <v>38</v>
      </c>
      <c r="E1014" s="6" t="s">
        <v>39</v>
      </c>
      <c r="F1014" s="5" t="s">
        <v>38</v>
      </c>
      <c r="G1014" s="6" t="s">
        <v>144</v>
      </c>
      <c r="H1014" s="173">
        <v>35801</v>
      </c>
      <c r="I1014" s="16" t="s">
        <v>166</v>
      </c>
      <c r="J1014" s="173"/>
      <c r="K1014" s="10" t="s">
        <v>16628</v>
      </c>
      <c r="L1014" s="13"/>
      <c r="M1014" s="173"/>
      <c r="N1014" s="182" t="s">
        <v>16296</v>
      </c>
      <c r="O1014" s="13">
        <v>8</v>
      </c>
      <c r="P1014" s="218">
        <v>27496</v>
      </c>
      <c r="Q1014" s="11" t="s">
        <v>16303</v>
      </c>
      <c r="R1014" s="218">
        <v>219968</v>
      </c>
      <c r="S1014" s="218">
        <v>0</v>
      </c>
      <c r="T1014" s="218">
        <v>27496</v>
      </c>
      <c r="U1014" s="218">
        <v>27496</v>
      </c>
      <c r="V1014" s="218">
        <v>27496</v>
      </c>
      <c r="W1014" s="218">
        <v>27496</v>
      </c>
      <c r="X1014" s="218">
        <v>27496</v>
      </c>
      <c r="Y1014" s="218">
        <v>27496</v>
      </c>
      <c r="Z1014" s="218">
        <v>27496</v>
      </c>
      <c r="AA1014" s="218">
        <v>27496</v>
      </c>
      <c r="AB1014" s="218">
        <v>0</v>
      </c>
      <c r="AC1014" s="218">
        <v>0</v>
      </c>
      <c r="AD1014" s="218">
        <v>0</v>
      </c>
    </row>
    <row r="1015" spans="1:30" ht="12" customHeight="1" x14ac:dyDescent="0.25">
      <c r="A1015" s="192" t="s">
        <v>36</v>
      </c>
      <c r="B1015" s="15" t="s">
        <v>16594</v>
      </c>
      <c r="C1015" s="15" t="s">
        <v>16594</v>
      </c>
      <c r="D1015" s="5" t="s">
        <v>38</v>
      </c>
      <c r="E1015" s="6" t="s">
        <v>39</v>
      </c>
      <c r="F1015" s="5" t="s">
        <v>38</v>
      </c>
      <c r="G1015" s="6" t="s">
        <v>144</v>
      </c>
      <c r="H1015" s="173">
        <v>35901</v>
      </c>
      <c r="I1015" s="16" t="s">
        <v>16629</v>
      </c>
      <c r="J1015" s="173"/>
      <c r="K1015" s="16" t="s">
        <v>16630</v>
      </c>
      <c r="L1015" s="13"/>
      <c r="M1015" s="173"/>
      <c r="N1015" s="182" t="s">
        <v>16296</v>
      </c>
      <c r="O1015" s="13">
        <v>12</v>
      </c>
      <c r="P1015" s="218">
        <v>1964</v>
      </c>
      <c r="Q1015" s="11" t="s">
        <v>16279</v>
      </c>
      <c r="R1015" s="218">
        <v>23569</v>
      </c>
      <c r="S1015" s="218">
        <v>0</v>
      </c>
      <c r="T1015" s="218">
        <v>3928</v>
      </c>
      <c r="U1015" s="218">
        <v>1965</v>
      </c>
      <c r="V1015" s="218">
        <v>1964</v>
      </c>
      <c r="W1015" s="218">
        <v>1964</v>
      </c>
      <c r="X1015" s="218">
        <v>1964</v>
      </c>
      <c r="Y1015" s="218">
        <v>1964</v>
      </c>
      <c r="Z1015" s="218">
        <v>1964</v>
      </c>
      <c r="AA1015" s="218">
        <v>1964</v>
      </c>
      <c r="AB1015" s="218">
        <v>1964</v>
      </c>
      <c r="AC1015" s="218">
        <v>1964</v>
      </c>
      <c r="AD1015" s="218">
        <v>1964</v>
      </c>
    </row>
    <row r="1016" spans="1:30" ht="12" customHeight="1" x14ac:dyDescent="0.25">
      <c r="A1016" s="192" t="s">
        <v>36</v>
      </c>
      <c r="B1016" s="15" t="s">
        <v>16594</v>
      </c>
      <c r="C1016" s="15" t="s">
        <v>16594</v>
      </c>
      <c r="D1016" s="5" t="s">
        <v>38</v>
      </c>
      <c r="E1016" s="6" t="s">
        <v>39</v>
      </c>
      <c r="F1016" s="5" t="s">
        <v>38</v>
      </c>
      <c r="G1016" s="6" t="s">
        <v>144</v>
      </c>
      <c r="H1016" s="173">
        <v>35901</v>
      </c>
      <c r="I1016" s="16" t="s">
        <v>16629</v>
      </c>
      <c r="J1016" s="173"/>
      <c r="K1016" s="16" t="s">
        <v>16631</v>
      </c>
      <c r="L1016" s="13"/>
      <c r="M1016" s="173"/>
      <c r="N1016" s="182" t="s">
        <v>16296</v>
      </c>
      <c r="O1016" s="13">
        <v>12</v>
      </c>
      <c r="P1016" s="218">
        <v>982</v>
      </c>
      <c r="Q1016" s="11" t="s">
        <v>16279</v>
      </c>
      <c r="R1016" s="218">
        <v>11784</v>
      </c>
      <c r="S1016" s="218">
        <v>0</v>
      </c>
      <c r="T1016" s="218">
        <v>1964</v>
      </c>
      <c r="U1016" s="218">
        <v>982</v>
      </c>
      <c r="V1016" s="218">
        <v>982</v>
      </c>
      <c r="W1016" s="218">
        <v>982</v>
      </c>
      <c r="X1016" s="218">
        <v>982</v>
      </c>
      <c r="Y1016" s="218">
        <v>982</v>
      </c>
      <c r="Z1016" s="218">
        <v>982</v>
      </c>
      <c r="AA1016" s="218">
        <v>982</v>
      </c>
      <c r="AB1016" s="218">
        <v>982</v>
      </c>
      <c r="AC1016" s="218">
        <v>982</v>
      </c>
      <c r="AD1016" s="218">
        <v>982</v>
      </c>
    </row>
    <row r="1017" spans="1:30" ht="12" customHeight="1" x14ac:dyDescent="0.25">
      <c r="A1017" s="192" t="s">
        <v>36</v>
      </c>
      <c r="B1017" s="15" t="s">
        <v>16594</v>
      </c>
      <c r="C1017" s="15" t="s">
        <v>16594</v>
      </c>
      <c r="D1017" s="5" t="s">
        <v>38</v>
      </c>
      <c r="E1017" s="6" t="s">
        <v>39</v>
      </c>
      <c r="F1017" s="5" t="s">
        <v>38</v>
      </c>
      <c r="G1017" s="6" t="s">
        <v>144</v>
      </c>
      <c r="H1017" s="173">
        <v>35901</v>
      </c>
      <c r="I1017" s="16" t="s">
        <v>16629</v>
      </c>
      <c r="J1017" s="173"/>
      <c r="K1017" s="16" t="s">
        <v>16632</v>
      </c>
      <c r="L1017" s="13"/>
      <c r="M1017" s="173"/>
      <c r="N1017" s="182" t="s">
        <v>16296</v>
      </c>
      <c r="O1017" s="13">
        <v>12</v>
      </c>
      <c r="P1017" s="218">
        <v>982</v>
      </c>
      <c r="Q1017" s="11" t="s">
        <v>16279</v>
      </c>
      <c r="R1017" s="218">
        <v>11784</v>
      </c>
      <c r="S1017" s="218">
        <v>0</v>
      </c>
      <c r="T1017" s="218">
        <v>1964</v>
      </c>
      <c r="U1017" s="218">
        <v>982</v>
      </c>
      <c r="V1017" s="218">
        <v>982</v>
      </c>
      <c r="W1017" s="218">
        <v>982</v>
      </c>
      <c r="X1017" s="218">
        <v>982</v>
      </c>
      <c r="Y1017" s="218">
        <v>982</v>
      </c>
      <c r="Z1017" s="218">
        <v>982</v>
      </c>
      <c r="AA1017" s="218">
        <v>982</v>
      </c>
      <c r="AB1017" s="218">
        <v>982</v>
      </c>
      <c r="AC1017" s="218">
        <v>982</v>
      </c>
      <c r="AD1017" s="218">
        <v>982</v>
      </c>
    </row>
    <row r="1018" spans="1:30" ht="12" customHeight="1" x14ac:dyDescent="0.25">
      <c r="A1018" s="192" t="s">
        <v>36</v>
      </c>
      <c r="B1018" s="15" t="s">
        <v>16594</v>
      </c>
      <c r="C1018" s="15" t="s">
        <v>16594</v>
      </c>
      <c r="D1018" s="5" t="s">
        <v>38</v>
      </c>
      <c r="E1018" s="6" t="s">
        <v>271</v>
      </c>
      <c r="F1018" s="7" t="s">
        <v>16506</v>
      </c>
      <c r="G1018" s="6" t="s">
        <v>16334</v>
      </c>
      <c r="H1018" s="173">
        <v>32201</v>
      </c>
      <c r="I1018" s="16" t="s">
        <v>16618</v>
      </c>
      <c r="J1018" s="173"/>
      <c r="K1018" s="16" t="s">
        <v>16633</v>
      </c>
      <c r="L1018" s="13"/>
      <c r="M1018" s="173"/>
      <c r="N1018" s="182" t="s">
        <v>16296</v>
      </c>
      <c r="O1018" s="13">
        <v>12</v>
      </c>
      <c r="P1018" s="218">
        <v>48338</v>
      </c>
      <c r="Q1018" s="11" t="s">
        <v>16279</v>
      </c>
      <c r="R1018" s="218">
        <v>580052</v>
      </c>
      <c r="S1018" s="218">
        <v>0</v>
      </c>
      <c r="T1018" s="218">
        <v>48338</v>
      </c>
      <c r="U1018" s="218">
        <v>48338</v>
      </c>
      <c r="V1018" s="218">
        <v>48338</v>
      </c>
      <c r="W1018" s="218">
        <v>48338</v>
      </c>
      <c r="X1018" s="218">
        <v>48338</v>
      </c>
      <c r="Y1018" s="218">
        <v>48338</v>
      </c>
      <c r="Z1018" s="218">
        <v>48338</v>
      </c>
      <c r="AA1018" s="218">
        <v>48338</v>
      </c>
      <c r="AB1018" s="218">
        <v>48338</v>
      </c>
      <c r="AC1018" s="218">
        <v>48338</v>
      </c>
      <c r="AD1018" s="218">
        <v>96672</v>
      </c>
    </row>
    <row r="1019" spans="1:30" ht="12" customHeight="1" x14ac:dyDescent="0.25">
      <c r="A1019" s="192" t="s">
        <v>36</v>
      </c>
      <c r="B1019" s="15" t="s">
        <v>16594</v>
      </c>
      <c r="C1019" s="15" t="s">
        <v>16594</v>
      </c>
      <c r="D1019" s="5" t="s">
        <v>38</v>
      </c>
      <c r="E1019" s="6" t="s">
        <v>271</v>
      </c>
      <c r="F1019" s="7" t="s">
        <v>16506</v>
      </c>
      <c r="G1019" s="6" t="s">
        <v>16334</v>
      </c>
      <c r="H1019" s="173">
        <v>33801</v>
      </c>
      <c r="I1019" s="16" t="s">
        <v>157</v>
      </c>
      <c r="J1019" s="173"/>
      <c r="K1019" s="10" t="s">
        <v>16634</v>
      </c>
      <c r="L1019" s="13"/>
      <c r="M1019" s="173"/>
      <c r="N1019" s="182" t="s">
        <v>16296</v>
      </c>
      <c r="O1019" s="13">
        <v>4</v>
      </c>
      <c r="P1019" s="218">
        <v>475</v>
      </c>
      <c r="Q1019" s="11" t="s">
        <v>16279</v>
      </c>
      <c r="R1019" s="218">
        <v>1900</v>
      </c>
      <c r="S1019" s="218">
        <v>0</v>
      </c>
      <c r="T1019" s="218">
        <v>475</v>
      </c>
      <c r="U1019" s="218">
        <v>475</v>
      </c>
      <c r="V1019" s="218">
        <v>475</v>
      </c>
      <c r="W1019" s="218">
        <v>475</v>
      </c>
      <c r="X1019" s="218">
        <v>0</v>
      </c>
      <c r="Y1019" s="218">
        <v>0</v>
      </c>
      <c r="Z1019" s="218">
        <v>0</v>
      </c>
      <c r="AA1019" s="218">
        <v>0</v>
      </c>
      <c r="AB1019" s="218">
        <v>0</v>
      </c>
      <c r="AC1019" s="218">
        <v>0</v>
      </c>
      <c r="AD1019" s="218">
        <v>0</v>
      </c>
    </row>
    <row r="1020" spans="1:30" ht="12" customHeight="1" x14ac:dyDescent="0.25">
      <c r="A1020" s="192" t="s">
        <v>36</v>
      </c>
      <c r="B1020" s="15" t="s">
        <v>16594</v>
      </c>
      <c r="C1020" s="15" t="s">
        <v>16594</v>
      </c>
      <c r="D1020" s="5" t="s">
        <v>38</v>
      </c>
      <c r="E1020" s="6" t="s">
        <v>271</v>
      </c>
      <c r="F1020" s="7" t="s">
        <v>16506</v>
      </c>
      <c r="G1020" s="6" t="s">
        <v>16334</v>
      </c>
      <c r="H1020" s="173">
        <v>33801</v>
      </c>
      <c r="I1020" s="16" t="s">
        <v>157</v>
      </c>
      <c r="J1020" s="173"/>
      <c r="K1020" s="10" t="s">
        <v>16635</v>
      </c>
      <c r="L1020" s="13"/>
      <c r="M1020" s="173"/>
      <c r="N1020" s="182" t="s">
        <v>16296</v>
      </c>
      <c r="O1020" s="13">
        <v>4</v>
      </c>
      <c r="P1020" s="218">
        <v>570</v>
      </c>
      <c r="Q1020" s="11" t="s">
        <v>16279</v>
      </c>
      <c r="R1020" s="218">
        <v>2280</v>
      </c>
      <c r="S1020" s="218">
        <v>0</v>
      </c>
      <c r="T1020" s="218">
        <v>570</v>
      </c>
      <c r="U1020" s="218">
        <v>570</v>
      </c>
      <c r="V1020" s="218">
        <v>570</v>
      </c>
      <c r="W1020" s="218">
        <v>570</v>
      </c>
      <c r="X1020" s="218">
        <v>0</v>
      </c>
      <c r="Y1020" s="218">
        <v>0</v>
      </c>
      <c r="Z1020" s="218">
        <v>0</v>
      </c>
      <c r="AA1020" s="218">
        <v>0</v>
      </c>
      <c r="AB1020" s="218">
        <v>0</v>
      </c>
      <c r="AC1020" s="218">
        <v>0</v>
      </c>
      <c r="AD1020" s="218">
        <v>0</v>
      </c>
    </row>
    <row r="1021" spans="1:30" ht="12" customHeight="1" x14ac:dyDescent="0.25">
      <c r="A1021" s="192" t="s">
        <v>36</v>
      </c>
      <c r="B1021" s="15" t="s">
        <v>16594</v>
      </c>
      <c r="C1021" s="15" t="s">
        <v>16594</v>
      </c>
      <c r="D1021" s="5" t="s">
        <v>38</v>
      </c>
      <c r="E1021" s="6" t="s">
        <v>271</v>
      </c>
      <c r="F1021" s="7" t="s">
        <v>16506</v>
      </c>
      <c r="G1021" s="6" t="s">
        <v>16334</v>
      </c>
      <c r="H1021" s="173">
        <v>33801</v>
      </c>
      <c r="I1021" s="16" t="s">
        <v>157</v>
      </c>
      <c r="J1021" s="173"/>
      <c r="K1021" s="10" t="s">
        <v>16636</v>
      </c>
      <c r="L1021" s="13"/>
      <c r="M1021" s="173"/>
      <c r="N1021" s="182" t="s">
        <v>16296</v>
      </c>
      <c r="O1021" s="13">
        <v>8</v>
      </c>
      <c r="P1021" s="218">
        <v>37642</v>
      </c>
      <c r="Q1021" s="11" t="s">
        <v>16303</v>
      </c>
      <c r="R1021" s="218">
        <v>301136</v>
      </c>
      <c r="S1021" s="218">
        <v>0</v>
      </c>
      <c r="T1021" s="218">
        <v>75284</v>
      </c>
      <c r="U1021" s="218">
        <v>75284</v>
      </c>
      <c r="V1021" s="218">
        <v>75284</v>
      </c>
      <c r="W1021" s="218">
        <v>75284</v>
      </c>
      <c r="X1021" s="218">
        <v>0</v>
      </c>
      <c r="Y1021" s="218">
        <v>0</v>
      </c>
      <c r="Z1021" s="218">
        <v>0</v>
      </c>
      <c r="AA1021" s="218">
        <v>0</v>
      </c>
      <c r="AB1021" s="218">
        <v>0</v>
      </c>
      <c r="AC1021" s="218">
        <v>0</v>
      </c>
      <c r="AD1021" s="218">
        <v>0</v>
      </c>
    </row>
    <row r="1022" spans="1:30" ht="12" customHeight="1" x14ac:dyDescent="0.25">
      <c r="A1022" s="192" t="s">
        <v>36</v>
      </c>
      <c r="B1022" s="15" t="s">
        <v>16594</v>
      </c>
      <c r="C1022" s="15" t="s">
        <v>16594</v>
      </c>
      <c r="D1022" s="5" t="s">
        <v>38</v>
      </c>
      <c r="E1022" s="6" t="s">
        <v>271</v>
      </c>
      <c r="F1022" s="7" t="s">
        <v>16506</v>
      </c>
      <c r="G1022" s="6" t="s">
        <v>16334</v>
      </c>
      <c r="H1022" s="173">
        <v>35801</v>
      </c>
      <c r="I1022" s="16" t="s">
        <v>166</v>
      </c>
      <c r="J1022" s="173"/>
      <c r="K1022" s="10" t="s">
        <v>16637</v>
      </c>
      <c r="L1022" s="13"/>
      <c r="M1022" s="173"/>
      <c r="N1022" s="182" t="s">
        <v>16296</v>
      </c>
      <c r="O1022" s="13">
        <v>8</v>
      </c>
      <c r="P1022" s="218">
        <v>54993</v>
      </c>
      <c r="Q1022" s="11" t="s">
        <v>16303</v>
      </c>
      <c r="R1022" s="218">
        <v>439944</v>
      </c>
      <c r="S1022" s="218">
        <v>0</v>
      </c>
      <c r="T1022" s="218">
        <v>54993</v>
      </c>
      <c r="U1022" s="218">
        <v>54993</v>
      </c>
      <c r="V1022" s="218">
        <v>54993</v>
      </c>
      <c r="W1022" s="218">
        <v>54993</v>
      </c>
      <c r="X1022" s="218">
        <v>54993</v>
      </c>
      <c r="Y1022" s="218">
        <v>54993</v>
      </c>
      <c r="Z1022" s="218">
        <v>54993</v>
      </c>
      <c r="AA1022" s="218">
        <v>54993</v>
      </c>
      <c r="AB1022" s="218">
        <v>0</v>
      </c>
      <c r="AC1022" s="218">
        <v>0</v>
      </c>
      <c r="AD1022" s="218">
        <v>0</v>
      </c>
    </row>
    <row r="1023" spans="1:30" ht="12" customHeight="1" x14ac:dyDescent="0.25">
      <c r="A1023" s="192" t="s">
        <v>36</v>
      </c>
      <c r="B1023" s="171" t="s">
        <v>16638</v>
      </c>
      <c r="C1023" s="171" t="s">
        <v>16638</v>
      </c>
      <c r="D1023" s="155" t="s">
        <v>38</v>
      </c>
      <c r="E1023" s="160" t="s">
        <v>39</v>
      </c>
      <c r="F1023" s="155" t="s">
        <v>38</v>
      </c>
      <c r="G1023" s="155" t="s">
        <v>40</v>
      </c>
      <c r="H1023" s="157">
        <v>21101</v>
      </c>
      <c r="I1023" s="239" t="s">
        <v>16639</v>
      </c>
      <c r="J1023" s="168" t="s">
        <v>1369</v>
      </c>
      <c r="K1023" s="236" t="s">
        <v>1370</v>
      </c>
      <c r="L1023" s="175" t="s">
        <v>16491</v>
      </c>
      <c r="M1023" s="175" t="s">
        <v>16491</v>
      </c>
      <c r="N1023" s="196" t="s">
        <v>44</v>
      </c>
      <c r="O1023" s="170">
        <v>9</v>
      </c>
      <c r="P1023" s="212">
        <v>119.23</v>
      </c>
      <c r="Q1023" s="179" t="s">
        <v>16640</v>
      </c>
      <c r="R1023" s="213">
        <f>SUM(S1023:AD1023)</f>
        <v>1074</v>
      </c>
      <c r="S1023" s="228">
        <v>0</v>
      </c>
      <c r="T1023" s="228">
        <v>358</v>
      </c>
      <c r="U1023" s="228">
        <v>0</v>
      </c>
      <c r="V1023" s="228">
        <v>0</v>
      </c>
      <c r="W1023" s="228">
        <v>358</v>
      </c>
      <c r="X1023" s="228">
        <v>0</v>
      </c>
      <c r="Y1023" s="228">
        <v>0</v>
      </c>
      <c r="Z1023" s="228">
        <v>358</v>
      </c>
      <c r="AA1023" s="228">
        <v>0</v>
      </c>
      <c r="AB1023" s="228">
        <v>0</v>
      </c>
      <c r="AC1023" s="228">
        <v>0</v>
      </c>
      <c r="AD1023" s="228">
        <v>0</v>
      </c>
    </row>
    <row r="1024" spans="1:30" ht="12" customHeight="1" x14ac:dyDescent="0.25">
      <c r="A1024" s="192" t="s">
        <v>36</v>
      </c>
      <c r="B1024" s="171" t="s">
        <v>16638</v>
      </c>
      <c r="C1024" s="171" t="s">
        <v>16638</v>
      </c>
      <c r="D1024" s="155" t="s">
        <v>38</v>
      </c>
      <c r="E1024" s="160" t="s">
        <v>39</v>
      </c>
      <c r="F1024" s="155" t="s">
        <v>38</v>
      </c>
      <c r="G1024" s="155" t="s">
        <v>40</v>
      </c>
      <c r="H1024" s="157">
        <v>21101</v>
      </c>
      <c r="I1024" s="239" t="s">
        <v>16639</v>
      </c>
      <c r="J1024" s="168" t="s">
        <v>1367</v>
      </c>
      <c r="K1024" s="250" t="s">
        <v>234</v>
      </c>
      <c r="L1024" s="175" t="s">
        <v>16491</v>
      </c>
      <c r="M1024" s="175" t="s">
        <v>16491</v>
      </c>
      <c r="N1024" s="196" t="s">
        <v>44</v>
      </c>
      <c r="O1024" s="170">
        <v>9</v>
      </c>
      <c r="P1024" s="212">
        <v>8.39</v>
      </c>
      <c r="Q1024" s="179" t="s">
        <v>16640</v>
      </c>
      <c r="R1024" s="213">
        <f t="shared" ref="R1024:R1086" si="32">SUM(S1024:AD1024)</f>
        <v>75</v>
      </c>
      <c r="S1024" s="228">
        <v>0</v>
      </c>
      <c r="T1024" s="228">
        <v>25</v>
      </c>
      <c r="U1024" s="228">
        <v>0</v>
      </c>
      <c r="V1024" s="228">
        <v>0</v>
      </c>
      <c r="W1024" s="228">
        <v>25</v>
      </c>
      <c r="X1024" s="228">
        <v>0</v>
      </c>
      <c r="Y1024" s="228">
        <v>0</v>
      </c>
      <c r="Z1024" s="228">
        <v>25</v>
      </c>
      <c r="AA1024" s="228">
        <v>0</v>
      </c>
      <c r="AB1024" s="228">
        <v>0</v>
      </c>
      <c r="AC1024" s="228">
        <v>0</v>
      </c>
      <c r="AD1024" s="228">
        <v>0</v>
      </c>
    </row>
    <row r="1025" spans="1:30" ht="12" customHeight="1" x14ac:dyDescent="0.25">
      <c r="A1025" s="192" t="s">
        <v>36</v>
      </c>
      <c r="B1025" s="171" t="s">
        <v>16638</v>
      </c>
      <c r="C1025" s="171" t="s">
        <v>16638</v>
      </c>
      <c r="D1025" s="155" t="s">
        <v>38</v>
      </c>
      <c r="E1025" s="160" t="s">
        <v>39</v>
      </c>
      <c r="F1025" s="155" t="s">
        <v>38</v>
      </c>
      <c r="G1025" s="155" t="s">
        <v>40</v>
      </c>
      <c r="H1025" s="157">
        <v>21101</v>
      </c>
      <c r="I1025" s="239" t="s">
        <v>16639</v>
      </c>
      <c r="J1025" s="168" t="s">
        <v>924</v>
      </c>
      <c r="K1025" s="250" t="s">
        <v>16261</v>
      </c>
      <c r="L1025" s="175" t="s">
        <v>16491</v>
      </c>
      <c r="M1025" s="175" t="s">
        <v>16491</v>
      </c>
      <c r="N1025" s="196" t="s">
        <v>44</v>
      </c>
      <c r="O1025" s="170">
        <v>5</v>
      </c>
      <c r="P1025" s="212">
        <v>36.57</v>
      </c>
      <c r="Q1025" s="179" t="s">
        <v>16640</v>
      </c>
      <c r="R1025" s="213">
        <f t="shared" si="32"/>
        <v>183</v>
      </c>
      <c r="S1025" s="228">
        <v>0</v>
      </c>
      <c r="T1025" s="228">
        <v>183</v>
      </c>
      <c r="U1025" s="228">
        <v>0</v>
      </c>
      <c r="V1025" s="228">
        <v>0</v>
      </c>
      <c r="W1025" s="228">
        <v>0</v>
      </c>
      <c r="X1025" s="228">
        <v>0</v>
      </c>
      <c r="Y1025" s="228">
        <v>0</v>
      </c>
      <c r="Z1025" s="228">
        <v>0</v>
      </c>
      <c r="AA1025" s="228">
        <v>0</v>
      </c>
      <c r="AB1025" s="228">
        <v>0</v>
      </c>
      <c r="AC1025" s="228">
        <v>0</v>
      </c>
      <c r="AD1025" s="228">
        <v>0</v>
      </c>
    </row>
    <row r="1026" spans="1:30" ht="12" customHeight="1" x14ac:dyDescent="0.25">
      <c r="A1026" s="192" t="s">
        <v>36</v>
      </c>
      <c r="B1026" s="171" t="s">
        <v>16638</v>
      </c>
      <c r="C1026" s="171" t="s">
        <v>16638</v>
      </c>
      <c r="D1026" s="155" t="s">
        <v>38</v>
      </c>
      <c r="E1026" s="160" t="s">
        <v>39</v>
      </c>
      <c r="F1026" s="155" t="s">
        <v>38</v>
      </c>
      <c r="G1026" s="155" t="s">
        <v>40</v>
      </c>
      <c r="H1026" s="157">
        <v>21101</v>
      </c>
      <c r="I1026" s="239" t="s">
        <v>16639</v>
      </c>
      <c r="J1026" s="168" t="s">
        <v>1791</v>
      </c>
      <c r="K1026" s="236" t="s">
        <v>1792</v>
      </c>
      <c r="L1026" s="175" t="s">
        <v>16491</v>
      </c>
      <c r="M1026" s="175" t="s">
        <v>16491</v>
      </c>
      <c r="N1026" s="196" t="s">
        <v>296</v>
      </c>
      <c r="O1026" s="170">
        <v>15</v>
      </c>
      <c r="P1026" s="212">
        <v>66.03</v>
      </c>
      <c r="Q1026" s="179" t="s">
        <v>16640</v>
      </c>
      <c r="R1026" s="213">
        <f t="shared" si="32"/>
        <v>990</v>
      </c>
      <c r="S1026" s="228">
        <v>0</v>
      </c>
      <c r="T1026" s="228">
        <v>330</v>
      </c>
      <c r="U1026" s="228">
        <v>0</v>
      </c>
      <c r="V1026" s="228">
        <v>0</v>
      </c>
      <c r="W1026" s="228">
        <v>330</v>
      </c>
      <c r="X1026" s="228">
        <v>0</v>
      </c>
      <c r="Y1026" s="228">
        <v>0</v>
      </c>
      <c r="Z1026" s="228">
        <v>330</v>
      </c>
      <c r="AA1026" s="228">
        <v>0</v>
      </c>
      <c r="AB1026" s="228">
        <v>0</v>
      </c>
      <c r="AC1026" s="228">
        <v>0</v>
      </c>
      <c r="AD1026" s="228">
        <v>0</v>
      </c>
    </row>
    <row r="1027" spans="1:30" ht="12" customHeight="1" x14ac:dyDescent="0.25">
      <c r="A1027" s="192" t="s">
        <v>36</v>
      </c>
      <c r="B1027" s="171" t="s">
        <v>16638</v>
      </c>
      <c r="C1027" s="171" t="s">
        <v>16638</v>
      </c>
      <c r="D1027" s="155" t="s">
        <v>38</v>
      </c>
      <c r="E1027" s="160" t="s">
        <v>39</v>
      </c>
      <c r="F1027" s="155" t="s">
        <v>38</v>
      </c>
      <c r="G1027" s="155" t="s">
        <v>40</v>
      </c>
      <c r="H1027" s="157">
        <v>21101</v>
      </c>
      <c r="I1027" s="239" t="s">
        <v>16639</v>
      </c>
      <c r="J1027" s="168" t="s">
        <v>538</v>
      </c>
      <c r="K1027" s="250" t="s">
        <v>273</v>
      </c>
      <c r="L1027" s="175" t="s">
        <v>16491</v>
      </c>
      <c r="M1027" s="175" t="s">
        <v>16491</v>
      </c>
      <c r="N1027" s="196" t="s">
        <v>539</v>
      </c>
      <c r="O1027" s="170">
        <v>5</v>
      </c>
      <c r="P1027" s="212">
        <v>58.76</v>
      </c>
      <c r="Q1027" s="179" t="s">
        <v>16640</v>
      </c>
      <c r="R1027" s="213">
        <f t="shared" si="32"/>
        <v>294</v>
      </c>
      <c r="S1027" s="228">
        <v>0</v>
      </c>
      <c r="T1027" s="228">
        <v>294</v>
      </c>
      <c r="U1027" s="228">
        <v>0</v>
      </c>
      <c r="V1027" s="228">
        <v>0</v>
      </c>
      <c r="W1027" s="228">
        <v>0</v>
      </c>
      <c r="X1027" s="228">
        <v>0</v>
      </c>
      <c r="Y1027" s="228">
        <v>0</v>
      </c>
      <c r="Z1027" s="228">
        <v>0</v>
      </c>
      <c r="AA1027" s="228">
        <v>0</v>
      </c>
      <c r="AB1027" s="228">
        <v>0</v>
      </c>
      <c r="AC1027" s="228">
        <v>0</v>
      </c>
      <c r="AD1027" s="228">
        <v>0</v>
      </c>
    </row>
    <row r="1028" spans="1:30" ht="12" customHeight="1" x14ac:dyDescent="0.25">
      <c r="A1028" s="192" t="s">
        <v>36</v>
      </c>
      <c r="B1028" s="171" t="s">
        <v>16638</v>
      </c>
      <c r="C1028" s="171" t="s">
        <v>16638</v>
      </c>
      <c r="D1028" s="155" t="s">
        <v>38</v>
      </c>
      <c r="E1028" s="160" t="s">
        <v>39</v>
      </c>
      <c r="F1028" s="155" t="s">
        <v>38</v>
      </c>
      <c r="G1028" s="155" t="s">
        <v>40</v>
      </c>
      <c r="H1028" s="157">
        <v>21101</v>
      </c>
      <c r="I1028" s="239" t="s">
        <v>16639</v>
      </c>
      <c r="J1028" s="168" t="s">
        <v>2516</v>
      </c>
      <c r="K1028" s="250" t="s">
        <v>48</v>
      </c>
      <c r="L1028" s="175" t="s">
        <v>16491</v>
      </c>
      <c r="M1028" s="175" t="s">
        <v>16491</v>
      </c>
      <c r="N1028" s="196" t="s">
        <v>296</v>
      </c>
      <c r="O1028" s="170">
        <v>12</v>
      </c>
      <c r="P1028" s="212">
        <v>89.53</v>
      </c>
      <c r="Q1028" s="179" t="s">
        <v>16640</v>
      </c>
      <c r="R1028" s="213">
        <f t="shared" si="32"/>
        <v>1074</v>
      </c>
      <c r="S1028" s="228">
        <v>0</v>
      </c>
      <c r="T1028" s="228">
        <v>0</v>
      </c>
      <c r="U1028" s="228">
        <v>0</v>
      </c>
      <c r="V1028" s="228">
        <v>0</v>
      </c>
      <c r="W1028" s="228">
        <v>0</v>
      </c>
      <c r="X1028" s="228">
        <v>0</v>
      </c>
      <c r="Y1028" s="228">
        <v>0</v>
      </c>
      <c r="Z1028" s="228">
        <v>1074</v>
      </c>
      <c r="AA1028" s="228">
        <v>0</v>
      </c>
      <c r="AB1028" s="228">
        <v>0</v>
      </c>
      <c r="AC1028" s="228">
        <v>0</v>
      </c>
      <c r="AD1028" s="228">
        <v>0</v>
      </c>
    </row>
    <row r="1029" spans="1:30" ht="12" customHeight="1" x14ac:dyDescent="0.25">
      <c r="A1029" s="192" t="s">
        <v>36</v>
      </c>
      <c r="B1029" s="171" t="s">
        <v>16638</v>
      </c>
      <c r="C1029" s="171" t="s">
        <v>16638</v>
      </c>
      <c r="D1029" s="155" t="s">
        <v>38</v>
      </c>
      <c r="E1029" s="160" t="s">
        <v>39</v>
      </c>
      <c r="F1029" s="155" t="s">
        <v>38</v>
      </c>
      <c r="G1029" s="155" t="s">
        <v>40</v>
      </c>
      <c r="H1029" s="157">
        <v>21101</v>
      </c>
      <c r="I1029" s="239" t="s">
        <v>16639</v>
      </c>
      <c r="J1029" s="168" t="s">
        <v>556</v>
      </c>
      <c r="K1029" s="236" t="s">
        <v>49</v>
      </c>
      <c r="L1029" s="175" t="s">
        <v>16491</v>
      </c>
      <c r="M1029" s="175" t="s">
        <v>16491</v>
      </c>
      <c r="N1029" s="196" t="s">
        <v>296</v>
      </c>
      <c r="O1029" s="170">
        <v>12</v>
      </c>
      <c r="P1029" s="212">
        <v>254.36</v>
      </c>
      <c r="Q1029" s="179" t="s">
        <v>16640</v>
      </c>
      <c r="R1029" s="213">
        <f t="shared" si="32"/>
        <v>3053</v>
      </c>
      <c r="S1029" s="228">
        <v>0</v>
      </c>
      <c r="T1029" s="228">
        <v>0</v>
      </c>
      <c r="U1029" s="228">
        <v>0</v>
      </c>
      <c r="V1029" s="228">
        <v>0</v>
      </c>
      <c r="W1029" s="228">
        <v>0</v>
      </c>
      <c r="X1029" s="228">
        <v>0</v>
      </c>
      <c r="Y1029" s="228">
        <v>0</v>
      </c>
      <c r="Z1029" s="228">
        <v>3053</v>
      </c>
      <c r="AA1029" s="228">
        <v>0</v>
      </c>
      <c r="AB1029" s="228">
        <v>0</v>
      </c>
      <c r="AC1029" s="228">
        <v>0</v>
      </c>
      <c r="AD1029" s="228">
        <v>0</v>
      </c>
    </row>
    <row r="1030" spans="1:30" ht="12" customHeight="1" x14ac:dyDescent="0.25">
      <c r="A1030" s="192" t="s">
        <v>36</v>
      </c>
      <c r="B1030" s="171" t="s">
        <v>16638</v>
      </c>
      <c r="C1030" s="171" t="s">
        <v>16638</v>
      </c>
      <c r="D1030" s="155" t="s">
        <v>38</v>
      </c>
      <c r="E1030" s="160" t="s">
        <v>39</v>
      </c>
      <c r="F1030" s="155" t="s">
        <v>38</v>
      </c>
      <c r="G1030" s="155" t="s">
        <v>40</v>
      </c>
      <c r="H1030" s="157">
        <v>21101</v>
      </c>
      <c r="I1030" s="239" t="s">
        <v>16639</v>
      </c>
      <c r="J1030" s="168" t="s">
        <v>1989</v>
      </c>
      <c r="K1030" s="236" t="s">
        <v>177</v>
      </c>
      <c r="L1030" s="175" t="s">
        <v>16491</v>
      </c>
      <c r="M1030" s="175" t="s">
        <v>16491</v>
      </c>
      <c r="N1030" s="196" t="s">
        <v>296</v>
      </c>
      <c r="O1030" s="170">
        <v>18</v>
      </c>
      <c r="P1030" s="212">
        <v>21.27</v>
      </c>
      <c r="Q1030" s="179" t="s">
        <v>16640</v>
      </c>
      <c r="R1030" s="213">
        <f t="shared" si="32"/>
        <v>382</v>
      </c>
      <c r="S1030" s="228">
        <v>0</v>
      </c>
      <c r="T1030" s="228">
        <v>191</v>
      </c>
      <c r="U1030" s="228">
        <v>0</v>
      </c>
      <c r="V1030" s="228">
        <v>0</v>
      </c>
      <c r="W1030" s="228">
        <v>191</v>
      </c>
      <c r="X1030" s="228">
        <v>0</v>
      </c>
      <c r="Y1030" s="228">
        <v>0</v>
      </c>
      <c r="Z1030" s="228">
        <v>0</v>
      </c>
      <c r="AA1030" s="228">
        <v>0</v>
      </c>
      <c r="AB1030" s="228">
        <v>0</v>
      </c>
      <c r="AC1030" s="228">
        <v>0</v>
      </c>
      <c r="AD1030" s="228">
        <v>0</v>
      </c>
    </row>
    <row r="1031" spans="1:30" ht="12" customHeight="1" x14ac:dyDescent="0.25">
      <c r="A1031" s="192" t="s">
        <v>36</v>
      </c>
      <c r="B1031" s="171" t="s">
        <v>16638</v>
      </c>
      <c r="C1031" s="171" t="s">
        <v>16638</v>
      </c>
      <c r="D1031" s="155" t="s">
        <v>38</v>
      </c>
      <c r="E1031" s="160" t="s">
        <v>39</v>
      </c>
      <c r="F1031" s="155" t="s">
        <v>38</v>
      </c>
      <c r="G1031" s="155" t="s">
        <v>40</v>
      </c>
      <c r="H1031" s="157">
        <v>21101</v>
      </c>
      <c r="I1031" s="239" t="s">
        <v>16639</v>
      </c>
      <c r="J1031" s="168" t="s">
        <v>841</v>
      </c>
      <c r="K1031" s="236" t="s">
        <v>16273</v>
      </c>
      <c r="L1031" s="175" t="s">
        <v>16491</v>
      </c>
      <c r="M1031" s="175" t="s">
        <v>16491</v>
      </c>
      <c r="N1031" s="196" t="s">
        <v>539</v>
      </c>
      <c r="O1031" s="170">
        <v>30</v>
      </c>
      <c r="P1031" s="212">
        <v>9.1199999999999992</v>
      </c>
      <c r="Q1031" s="179" t="s">
        <v>16640</v>
      </c>
      <c r="R1031" s="213">
        <f t="shared" si="32"/>
        <v>274</v>
      </c>
      <c r="S1031" s="228">
        <v>0</v>
      </c>
      <c r="T1031" s="228">
        <v>137</v>
      </c>
      <c r="U1031" s="228">
        <v>0</v>
      </c>
      <c r="V1031" s="228">
        <v>0</v>
      </c>
      <c r="W1031" s="228">
        <v>137</v>
      </c>
      <c r="X1031" s="228">
        <v>0</v>
      </c>
      <c r="Y1031" s="228">
        <v>0</v>
      </c>
      <c r="Z1031" s="228">
        <v>0</v>
      </c>
      <c r="AA1031" s="228">
        <v>0</v>
      </c>
      <c r="AB1031" s="228">
        <v>0</v>
      </c>
      <c r="AC1031" s="228">
        <v>0</v>
      </c>
      <c r="AD1031" s="228">
        <v>0</v>
      </c>
    </row>
    <row r="1032" spans="1:30" ht="12" customHeight="1" x14ac:dyDescent="0.25">
      <c r="A1032" s="192" t="s">
        <v>36</v>
      </c>
      <c r="B1032" s="171" t="s">
        <v>16638</v>
      </c>
      <c r="C1032" s="171" t="s">
        <v>16638</v>
      </c>
      <c r="D1032" s="155" t="s">
        <v>38</v>
      </c>
      <c r="E1032" s="160" t="s">
        <v>39</v>
      </c>
      <c r="F1032" s="155" t="s">
        <v>38</v>
      </c>
      <c r="G1032" s="155" t="s">
        <v>40</v>
      </c>
      <c r="H1032" s="157">
        <v>21101</v>
      </c>
      <c r="I1032" s="239" t="s">
        <v>16639</v>
      </c>
      <c r="J1032" s="168" t="s">
        <v>847</v>
      </c>
      <c r="K1032" s="236" t="s">
        <v>848</v>
      </c>
      <c r="L1032" s="175" t="s">
        <v>16491</v>
      </c>
      <c r="M1032" s="175" t="s">
        <v>16491</v>
      </c>
      <c r="N1032" s="196" t="s">
        <v>539</v>
      </c>
      <c r="O1032" s="170">
        <v>30</v>
      </c>
      <c r="P1032" s="212">
        <v>23.55</v>
      </c>
      <c r="Q1032" s="179" t="s">
        <v>16640</v>
      </c>
      <c r="R1032" s="213">
        <f t="shared" si="32"/>
        <v>706</v>
      </c>
      <c r="S1032" s="228">
        <v>0</v>
      </c>
      <c r="T1032" s="228">
        <v>0</v>
      </c>
      <c r="U1032" s="228">
        <v>0</v>
      </c>
      <c r="V1032" s="228">
        <v>0</v>
      </c>
      <c r="W1032" s="228">
        <v>353</v>
      </c>
      <c r="X1032" s="228">
        <v>0</v>
      </c>
      <c r="Y1032" s="228">
        <v>0</v>
      </c>
      <c r="Z1032" s="228">
        <v>353</v>
      </c>
      <c r="AA1032" s="228">
        <v>0</v>
      </c>
      <c r="AB1032" s="228">
        <v>0</v>
      </c>
      <c r="AC1032" s="228">
        <v>0</v>
      </c>
      <c r="AD1032" s="228">
        <v>0</v>
      </c>
    </row>
    <row r="1033" spans="1:30" ht="12" customHeight="1" x14ac:dyDescent="0.25">
      <c r="A1033" s="192" t="s">
        <v>36</v>
      </c>
      <c r="B1033" s="171" t="s">
        <v>16638</v>
      </c>
      <c r="C1033" s="171" t="s">
        <v>16638</v>
      </c>
      <c r="D1033" s="155" t="s">
        <v>38</v>
      </c>
      <c r="E1033" s="160" t="s">
        <v>39</v>
      </c>
      <c r="F1033" s="155" t="s">
        <v>38</v>
      </c>
      <c r="G1033" s="155" t="s">
        <v>40</v>
      </c>
      <c r="H1033" s="157">
        <v>21101</v>
      </c>
      <c r="I1033" s="239" t="s">
        <v>16639</v>
      </c>
      <c r="J1033" s="168" t="s">
        <v>847</v>
      </c>
      <c r="K1033" s="250" t="s">
        <v>57</v>
      </c>
      <c r="L1033" s="175" t="s">
        <v>16491</v>
      </c>
      <c r="M1033" s="175" t="s">
        <v>16491</v>
      </c>
      <c r="N1033" s="196" t="s">
        <v>296</v>
      </c>
      <c r="O1033" s="170">
        <v>3</v>
      </c>
      <c r="P1033" s="212">
        <v>50.92</v>
      </c>
      <c r="Q1033" s="179" t="s">
        <v>16640</v>
      </c>
      <c r="R1033" s="213">
        <f t="shared" si="32"/>
        <v>153</v>
      </c>
      <c r="S1033" s="228">
        <v>0</v>
      </c>
      <c r="T1033" s="228">
        <v>0</v>
      </c>
      <c r="U1033" s="228">
        <v>0</v>
      </c>
      <c r="V1033" s="228">
        <v>0</v>
      </c>
      <c r="W1033" s="228">
        <v>153</v>
      </c>
      <c r="X1033" s="228">
        <v>0</v>
      </c>
      <c r="Y1033" s="228">
        <v>0</v>
      </c>
      <c r="Z1033" s="228">
        <v>0</v>
      </c>
      <c r="AA1033" s="228">
        <v>0</v>
      </c>
      <c r="AB1033" s="228">
        <v>0</v>
      </c>
      <c r="AC1033" s="228">
        <v>0</v>
      </c>
      <c r="AD1033" s="228">
        <v>0</v>
      </c>
    </row>
    <row r="1034" spans="1:30" ht="12" customHeight="1" x14ac:dyDescent="0.25">
      <c r="A1034" s="192" t="s">
        <v>36</v>
      </c>
      <c r="B1034" s="171" t="s">
        <v>16638</v>
      </c>
      <c r="C1034" s="171" t="s">
        <v>16638</v>
      </c>
      <c r="D1034" s="155" t="s">
        <v>38</v>
      </c>
      <c r="E1034" s="160" t="s">
        <v>39</v>
      </c>
      <c r="F1034" s="155" t="s">
        <v>38</v>
      </c>
      <c r="G1034" s="155" t="s">
        <v>40</v>
      </c>
      <c r="H1034" s="157">
        <v>21101</v>
      </c>
      <c r="I1034" s="239" t="s">
        <v>16639</v>
      </c>
      <c r="J1034" s="168" t="s">
        <v>1407</v>
      </c>
      <c r="K1034" s="236" t="s">
        <v>1408</v>
      </c>
      <c r="L1034" s="175" t="s">
        <v>16491</v>
      </c>
      <c r="M1034" s="175" t="s">
        <v>16491</v>
      </c>
      <c r="N1034" s="196" t="s">
        <v>877</v>
      </c>
      <c r="O1034" s="170">
        <v>6</v>
      </c>
      <c r="P1034" s="212">
        <v>505.94</v>
      </c>
      <c r="Q1034" s="179" t="s">
        <v>16640</v>
      </c>
      <c r="R1034" s="213">
        <f t="shared" si="32"/>
        <v>3036</v>
      </c>
      <c r="S1034" s="228">
        <v>0</v>
      </c>
      <c r="T1034" s="228">
        <v>1518</v>
      </c>
      <c r="U1034" s="228">
        <v>0</v>
      </c>
      <c r="V1034" s="228">
        <v>0</v>
      </c>
      <c r="W1034" s="228">
        <v>0</v>
      </c>
      <c r="X1034" s="228">
        <v>0</v>
      </c>
      <c r="Y1034" s="228">
        <v>0</v>
      </c>
      <c r="Z1034" s="228">
        <v>1518</v>
      </c>
      <c r="AA1034" s="228">
        <v>0</v>
      </c>
      <c r="AB1034" s="228">
        <v>0</v>
      </c>
      <c r="AC1034" s="228">
        <v>0</v>
      </c>
      <c r="AD1034" s="228">
        <v>0</v>
      </c>
    </row>
    <row r="1035" spans="1:30" ht="12" customHeight="1" x14ac:dyDescent="0.25">
      <c r="A1035" s="192" t="s">
        <v>36</v>
      </c>
      <c r="B1035" s="171" t="s">
        <v>16638</v>
      </c>
      <c r="C1035" s="171" t="s">
        <v>16638</v>
      </c>
      <c r="D1035" s="155" t="s">
        <v>38</v>
      </c>
      <c r="E1035" s="160" t="s">
        <v>39</v>
      </c>
      <c r="F1035" s="155" t="s">
        <v>38</v>
      </c>
      <c r="G1035" s="155" t="s">
        <v>40</v>
      </c>
      <c r="H1035" s="157">
        <v>21101</v>
      </c>
      <c r="I1035" s="239" t="s">
        <v>16639</v>
      </c>
      <c r="J1035" s="168" t="s">
        <v>2129</v>
      </c>
      <c r="K1035" s="236" t="s">
        <v>2130</v>
      </c>
      <c r="L1035" s="175" t="s">
        <v>16491</v>
      </c>
      <c r="M1035" s="175" t="s">
        <v>16491</v>
      </c>
      <c r="N1035" s="196" t="s">
        <v>877</v>
      </c>
      <c r="O1035" s="170">
        <v>10</v>
      </c>
      <c r="P1035" s="212">
        <v>211.47</v>
      </c>
      <c r="Q1035" s="179" t="s">
        <v>16640</v>
      </c>
      <c r="R1035" s="213">
        <f t="shared" si="32"/>
        <v>2114</v>
      </c>
      <c r="S1035" s="228">
        <v>0</v>
      </c>
      <c r="T1035" s="228">
        <v>1057</v>
      </c>
      <c r="U1035" s="228">
        <v>0</v>
      </c>
      <c r="V1035" s="228">
        <v>0</v>
      </c>
      <c r="W1035" s="228">
        <v>0</v>
      </c>
      <c r="X1035" s="228">
        <v>0</v>
      </c>
      <c r="Y1035" s="228">
        <v>0</v>
      </c>
      <c r="Z1035" s="228">
        <v>1057</v>
      </c>
      <c r="AA1035" s="228">
        <v>0</v>
      </c>
      <c r="AB1035" s="228">
        <v>0</v>
      </c>
      <c r="AC1035" s="228">
        <v>0</v>
      </c>
      <c r="AD1035" s="228">
        <v>0</v>
      </c>
    </row>
    <row r="1036" spans="1:30" ht="12" customHeight="1" x14ac:dyDescent="0.25">
      <c r="A1036" s="192" t="s">
        <v>36</v>
      </c>
      <c r="B1036" s="171" t="s">
        <v>16638</v>
      </c>
      <c r="C1036" s="171" t="s">
        <v>16638</v>
      </c>
      <c r="D1036" s="155" t="s">
        <v>38</v>
      </c>
      <c r="E1036" s="160" t="s">
        <v>39</v>
      </c>
      <c r="F1036" s="155" t="s">
        <v>38</v>
      </c>
      <c r="G1036" s="155" t="s">
        <v>40</v>
      </c>
      <c r="H1036" s="157">
        <v>21101</v>
      </c>
      <c r="I1036" s="239" t="s">
        <v>16639</v>
      </c>
      <c r="J1036" s="168" t="s">
        <v>2131</v>
      </c>
      <c r="K1036" s="236" t="s">
        <v>64</v>
      </c>
      <c r="L1036" s="175" t="s">
        <v>16491</v>
      </c>
      <c r="M1036" s="175" t="s">
        <v>16491</v>
      </c>
      <c r="N1036" s="196" t="s">
        <v>877</v>
      </c>
      <c r="O1036" s="170">
        <v>10</v>
      </c>
      <c r="P1036" s="212">
        <v>326.91000000000003</v>
      </c>
      <c r="Q1036" s="179" t="s">
        <v>16640</v>
      </c>
      <c r="R1036" s="213">
        <f>SUM(S1036:AD1036)</f>
        <v>3270</v>
      </c>
      <c r="S1036" s="228">
        <v>0</v>
      </c>
      <c r="T1036" s="228">
        <v>1635</v>
      </c>
      <c r="U1036" s="228">
        <v>0</v>
      </c>
      <c r="V1036" s="228">
        <v>0</v>
      </c>
      <c r="W1036" s="228">
        <v>1635</v>
      </c>
      <c r="X1036" s="228">
        <v>0</v>
      </c>
      <c r="Y1036" s="228">
        <v>0</v>
      </c>
      <c r="Z1036" s="228">
        <v>0</v>
      </c>
      <c r="AA1036" s="228">
        <v>0</v>
      </c>
      <c r="AB1036" s="228">
        <v>0</v>
      </c>
      <c r="AC1036" s="228">
        <v>0</v>
      </c>
      <c r="AD1036" s="228">
        <v>0</v>
      </c>
    </row>
    <row r="1037" spans="1:30" ht="12" customHeight="1" x14ac:dyDescent="0.25">
      <c r="A1037" s="192" t="s">
        <v>36</v>
      </c>
      <c r="B1037" s="171" t="s">
        <v>16638</v>
      </c>
      <c r="C1037" s="171" t="s">
        <v>16638</v>
      </c>
      <c r="D1037" s="155" t="s">
        <v>38</v>
      </c>
      <c r="E1037" s="160" t="s">
        <v>39</v>
      </c>
      <c r="F1037" s="155" t="s">
        <v>38</v>
      </c>
      <c r="G1037" s="155" t="s">
        <v>40</v>
      </c>
      <c r="H1037" s="157">
        <v>21101</v>
      </c>
      <c r="I1037" s="239" t="s">
        <v>16639</v>
      </c>
      <c r="J1037" s="168" t="s">
        <v>1216</v>
      </c>
      <c r="K1037" s="236" t="s">
        <v>16317</v>
      </c>
      <c r="L1037" s="175" t="s">
        <v>16491</v>
      </c>
      <c r="M1037" s="175" t="s">
        <v>16491</v>
      </c>
      <c r="N1037" s="196" t="s">
        <v>539</v>
      </c>
      <c r="O1037" s="170">
        <v>10</v>
      </c>
      <c r="P1037" s="212">
        <v>32.880000000000003</v>
      </c>
      <c r="Q1037" s="179" t="s">
        <v>16640</v>
      </c>
      <c r="R1037" s="213">
        <f t="shared" si="32"/>
        <v>328</v>
      </c>
      <c r="S1037" s="228">
        <v>0</v>
      </c>
      <c r="T1037" s="228">
        <v>164</v>
      </c>
      <c r="U1037" s="228">
        <v>0</v>
      </c>
      <c r="V1037" s="228">
        <v>0</v>
      </c>
      <c r="W1037" s="228">
        <v>0</v>
      </c>
      <c r="X1037" s="228">
        <v>0</v>
      </c>
      <c r="Y1037" s="228">
        <v>0</v>
      </c>
      <c r="Z1037" s="228">
        <v>164</v>
      </c>
      <c r="AA1037" s="228">
        <v>0</v>
      </c>
      <c r="AB1037" s="228">
        <v>0</v>
      </c>
      <c r="AC1037" s="228">
        <v>0</v>
      </c>
      <c r="AD1037" s="228">
        <v>0</v>
      </c>
    </row>
    <row r="1038" spans="1:30" ht="12" customHeight="1" x14ac:dyDescent="0.25">
      <c r="A1038" s="192" t="s">
        <v>36</v>
      </c>
      <c r="B1038" s="171" t="s">
        <v>16638</v>
      </c>
      <c r="C1038" s="171" t="s">
        <v>16638</v>
      </c>
      <c r="D1038" s="155" t="s">
        <v>38</v>
      </c>
      <c r="E1038" s="160" t="s">
        <v>39</v>
      </c>
      <c r="F1038" s="155" t="s">
        <v>38</v>
      </c>
      <c r="G1038" s="155" t="s">
        <v>40</v>
      </c>
      <c r="H1038" s="157">
        <v>21101</v>
      </c>
      <c r="I1038" s="239" t="s">
        <v>16639</v>
      </c>
      <c r="J1038" s="168" t="s">
        <v>1578</v>
      </c>
      <c r="K1038" s="236" t="s">
        <v>74</v>
      </c>
      <c r="L1038" s="175" t="s">
        <v>16491</v>
      </c>
      <c r="M1038" s="175" t="s">
        <v>16491</v>
      </c>
      <c r="N1038" s="196" t="s">
        <v>877</v>
      </c>
      <c r="O1038" s="175">
        <v>180</v>
      </c>
      <c r="P1038" s="212">
        <v>128.69999999999999</v>
      </c>
      <c r="Q1038" s="179" t="s">
        <v>16640</v>
      </c>
      <c r="R1038" s="213">
        <f t="shared" si="32"/>
        <v>23166</v>
      </c>
      <c r="S1038" s="228">
        <v>0</v>
      </c>
      <c r="T1038" s="228">
        <v>7722</v>
      </c>
      <c r="U1038" s="228">
        <v>0</v>
      </c>
      <c r="V1038" s="228">
        <v>0</v>
      </c>
      <c r="W1038" s="228">
        <v>7722</v>
      </c>
      <c r="X1038" s="228">
        <v>0</v>
      </c>
      <c r="Y1038" s="228">
        <v>0</v>
      </c>
      <c r="Z1038" s="228">
        <v>7722</v>
      </c>
      <c r="AA1038" s="228">
        <v>0</v>
      </c>
      <c r="AB1038" s="228">
        <v>0</v>
      </c>
      <c r="AC1038" s="228">
        <v>0</v>
      </c>
      <c r="AD1038" s="228">
        <v>0</v>
      </c>
    </row>
    <row r="1039" spans="1:30" ht="12" customHeight="1" x14ac:dyDescent="0.25">
      <c r="A1039" s="192" t="s">
        <v>36</v>
      </c>
      <c r="B1039" s="171" t="s">
        <v>16638</v>
      </c>
      <c r="C1039" s="171" t="s">
        <v>16638</v>
      </c>
      <c r="D1039" s="155" t="s">
        <v>38</v>
      </c>
      <c r="E1039" s="160" t="s">
        <v>39</v>
      </c>
      <c r="F1039" s="155" t="s">
        <v>38</v>
      </c>
      <c r="G1039" s="155" t="s">
        <v>40</v>
      </c>
      <c r="H1039" s="157">
        <v>21101</v>
      </c>
      <c r="I1039" s="239" t="s">
        <v>16639</v>
      </c>
      <c r="J1039" s="168" t="s">
        <v>1591</v>
      </c>
      <c r="K1039" s="236" t="s">
        <v>205</v>
      </c>
      <c r="L1039" s="175" t="s">
        <v>16491</v>
      </c>
      <c r="M1039" s="175" t="s">
        <v>16491</v>
      </c>
      <c r="N1039" s="196" t="s">
        <v>877</v>
      </c>
      <c r="O1039" s="175">
        <v>6</v>
      </c>
      <c r="P1039" s="212">
        <v>222.31</v>
      </c>
      <c r="Q1039" s="179" t="s">
        <v>16640</v>
      </c>
      <c r="R1039" s="213">
        <f t="shared" si="32"/>
        <v>1334</v>
      </c>
      <c r="S1039" s="228">
        <v>0</v>
      </c>
      <c r="T1039" s="228">
        <v>0</v>
      </c>
      <c r="U1039" s="228">
        <v>0</v>
      </c>
      <c r="V1039" s="228">
        <v>0</v>
      </c>
      <c r="W1039" s="228">
        <v>667</v>
      </c>
      <c r="X1039" s="228">
        <v>0</v>
      </c>
      <c r="Y1039" s="228">
        <v>0</v>
      </c>
      <c r="Z1039" s="228">
        <v>667</v>
      </c>
      <c r="AA1039" s="228">
        <v>0</v>
      </c>
      <c r="AB1039" s="228">
        <v>0</v>
      </c>
      <c r="AC1039" s="228">
        <v>0</v>
      </c>
      <c r="AD1039" s="228">
        <v>0</v>
      </c>
    </row>
    <row r="1040" spans="1:30" ht="12" customHeight="1" x14ac:dyDescent="0.25">
      <c r="A1040" s="192" t="s">
        <v>36</v>
      </c>
      <c r="B1040" s="171" t="s">
        <v>16638</v>
      </c>
      <c r="C1040" s="171" t="s">
        <v>16638</v>
      </c>
      <c r="D1040" s="155" t="s">
        <v>38</v>
      </c>
      <c r="E1040" s="160" t="s">
        <v>39</v>
      </c>
      <c r="F1040" s="155" t="s">
        <v>38</v>
      </c>
      <c r="G1040" s="155" t="s">
        <v>40</v>
      </c>
      <c r="H1040" s="157">
        <v>21101</v>
      </c>
      <c r="I1040" s="239" t="s">
        <v>16639</v>
      </c>
      <c r="J1040" s="168" t="s">
        <v>684</v>
      </c>
      <c r="K1040" s="236" t="s">
        <v>206</v>
      </c>
      <c r="L1040" s="175" t="s">
        <v>16491</v>
      </c>
      <c r="M1040" s="175" t="s">
        <v>16491</v>
      </c>
      <c r="N1040" s="196" t="s">
        <v>296</v>
      </c>
      <c r="O1040" s="175">
        <v>2</v>
      </c>
      <c r="P1040" s="212">
        <v>188.87</v>
      </c>
      <c r="Q1040" s="179" t="s">
        <v>16640</v>
      </c>
      <c r="R1040" s="213">
        <f t="shared" si="32"/>
        <v>378</v>
      </c>
      <c r="S1040" s="228">
        <v>0</v>
      </c>
      <c r="T1040" s="228">
        <v>189</v>
      </c>
      <c r="U1040" s="228">
        <v>0</v>
      </c>
      <c r="V1040" s="228">
        <v>0</v>
      </c>
      <c r="W1040" s="228">
        <v>0</v>
      </c>
      <c r="X1040" s="228">
        <v>0</v>
      </c>
      <c r="Y1040" s="228">
        <v>0</v>
      </c>
      <c r="Z1040" s="228">
        <v>189</v>
      </c>
      <c r="AA1040" s="228">
        <v>0</v>
      </c>
      <c r="AB1040" s="228">
        <v>0</v>
      </c>
      <c r="AC1040" s="228">
        <v>0</v>
      </c>
      <c r="AD1040" s="228">
        <v>0</v>
      </c>
    </row>
    <row r="1041" spans="1:30" ht="12" customHeight="1" x14ac:dyDescent="0.25">
      <c r="A1041" s="192" t="s">
        <v>36</v>
      </c>
      <c r="B1041" s="171" t="s">
        <v>16638</v>
      </c>
      <c r="C1041" s="171" t="s">
        <v>16638</v>
      </c>
      <c r="D1041" s="155" t="s">
        <v>38</v>
      </c>
      <c r="E1041" s="160" t="s">
        <v>39</v>
      </c>
      <c r="F1041" s="155" t="s">
        <v>38</v>
      </c>
      <c r="G1041" s="155" t="s">
        <v>40</v>
      </c>
      <c r="H1041" s="157">
        <v>21101</v>
      </c>
      <c r="I1041" s="239" t="s">
        <v>16639</v>
      </c>
      <c r="J1041" s="168" t="s">
        <v>2281</v>
      </c>
      <c r="K1041" s="236" t="s">
        <v>75</v>
      </c>
      <c r="L1041" s="175" t="s">
        <v>16491</v>
      </c>
      <c r="M1041" s="175" t="s">
        <v>16491</v>
      </c>
      <c r="N1041" s="196" t="s">
        <v>420</v>
      </c>
      <c r="O1041" s="175">
        <v>4</v>
      </c>
      <c r="P1041" s="212">
        <v>221.58</v>
      </c>
      <c r="Q1041" s="179" t="s">
        <v>16640</v>
      </c>
      <c r="R1041" s="213">
        <f t="shared" si="32"/>
        <v>886</v>
      </c>
      <c r="S1041" s="228">
        <v>0</v>
      </c>
      <c r="T1041" s="228">
        <v>0</v>
      </c>
      <c r="U1041" s="228">
        <v>0</v>
      </c>
      <c r="V1041" s="228">
        <v>0</v>
      </c>
      <c r="W1041" s="228">
        <v>443</v>
      </c>
      <c r="X1041" s="228">
        <v>0</v>
      </c>
      <c r="Y1041" s="228">
        <v>0</v>
      </c>
      <c r="Z1041" s="228">
        <v>443</v>
      </c>
      <c r="AA1041" s="228">
        <v>0</v>
      </c>
      <c r="AB1041" s="228">
        <v>0</v>
      </c>
      <c r="AC1041" s="228">
        <v>0</v>
      </c>
      <c r="AD1041" s="228">
        <v>0</v>
      </c>
    </row>
    <row r="1042" spans="1:30" ht="12" customHeight="1" x14ac:dyDescent="0.25">
      <c r="A1042" s="192" t="s">
        <v>36</v>
      </c>
      <c r="B1042" s="171" t="s">
        <v>16638</v>
      </c>
      <c r="C1042" s="171" t="s">
        <v>16638</v>
      </c>
      <c r="D1042" s="155" t="s">
        <v>38</v>
      </c>
      <c r="E1042" s="160" t="s">
        <v>39</v>
      </c>
      <c r="F1042" s="155" t="s">
        <v>38</v>
      </c>
      <c r="G1042" s="155" t="s">
        <v>40</v>
      </c>
      <c r="H1042" s="157">
        <v>21101</v>
      </c>
      <c r="I1042" s="239" t="s">
        <v>16639</v>
      </c>
      <c r="J1042" s="168" t="s">
        <v>1634</v>
      </c>
      <c r="K1042" s="236" t="s">
        <v>16260</v>
      </c>
      <c r="L1042" s="175" t="s">
        <v>16491</v>
      </c>
      <c r="M1042" s="175" t="s">
        <v>16491</v>
      </c>
      <c r="N1042" s="196" t="s">
        <v>296</v>
      </c>
      <c r="O1042" s="175">
        <v>6</v>
      </c>
      <c r="P1042" s="212">
        <v>40.78</v>
      </c>
      <c r="Q1042" s="179" t="s">
        <v>16640</v>
      </c>
      <c r="R1042" s="213">
        <f>SUM(S1042:AD1042)</f>
        <v>244</v>
      </c>
      <c r="S1042" s="228">
        <v>0</v>
      </c>
      <c r="T1042" s="228">
        <v>122</v>
      </c>
      <c r="U1042" s="228">
        <v>0</v>
      </c>
      <c r="V1042" s="228">
        <v>0</v>
      </c>
      <c r="W1042" s="228">
        <v>0</v>
      </c>
      <c r="X1042" s="228">
        <v>0</v>
      </c>
      <c r="Y1042" s="228">
        <v>0</v>
      </c>
      <c r="Z1042" s="228">
        <v>122</v>
      </c>
      <c r="AA1042" s="228">
        <v>0</v>
      </c>
      <c r="AB1042" s="228">
        <v>0</v>
      </c>
      <c r="AC1042" s="228">
        <v>0</v>
      </c>
      <c r="AD1042" s="228">
        <v>0</v>
      </c>
    </row>
    <row r="1043" spans="1:30" ht="12" customHeight="1" x14ac:dyDescent="0.25">
      <c r="A1043" s="192" t="s">
        <v>36</v>
      </c>
      <c r="B1043" s="171" t="s">
        <v>16638</v>
      </c>
      <c r="C1043" s="171" t="s">
        <v>16638</v>
      </c>
      <c r="D1043" s="155" t="s">
        <v>38</v>
      </c>
      <c r="E1043" s="160" t="s">
        <v>39</v>
      </c>
      <c r="F1043" s="155" t="s">
        <v>38</v>
      </c>
      <c r="G1043" s="155" t="s">
        <v>40</v>
      </c>
      <c r="H1043" s="157">
        <v>21101</v>
      </c>
      <c r="I1043" s="239" t="s">
        <v>16639</v>
      </c>
      <c r="J1043" s="168" t="s">
        <v>2684</v>
      </c>
      <c r="K1043" s="236" t="s">
        <v>84</v>
      </c>
      <c r="L1043" s="175" t="s">
        <v>16491</v>
      </c>
      <c r="M1043" s="175" t="s">
        <v>16491</v>
      </c>
      <c r="N1043" s="196" t="s">
        <v>539</v>
      </c>
      <c r="O1043" s="175">
        <v>3</v>
      </c>
      <c r="P1043" s="212">
        <v>774.27</v>
      </c>
      <c r="Q1043" s="179" t="s">
        <v>16640</v>
      </c>
      <c r="R1043" s="213">
        <f t="shared" si="32"/>
        <v>2322</v>
      </c>
      <c r="S1043" s="228">
        <v>0</v>
      </c>
      <c r="T1043" s="228">
        <v>774</v>
      </c>
      <c r="U1043" s="228">
        <v>0</v>
      </c>
      <c r="V1043" s="228">
        <v>0</v>
      </c>
      <c r="W1043" s="228">
        <v>774</v>
      </c>
      <c r="X1043" s="228">
        <v>0</v>
      </c>
      <c r="Y1043" s="228">
        <v>0</v>
      </c>
      <c r="Z1043" s="228">
        <v>774</v>
      </c>
      <c r="AA1043" s="228">
        <v>0</v>
      </c>
      <c r="AB1043" s="228">
        <v>0</v>
      </c>
      <c r="AC1043" s="228">
        <v>0</v>
      </c>
      <c r="AD1043" s="228">
        <v>0</v>
      </c>
    </row>
    <row r="1044" spans="1:30" ht="12" customHeight="1" x14ac:dyDescent="0.25">
      <c r="A1044" s="192" t="s">
        <v>36</v>
      </c>
      <c r="B1044" s="171" t="s">
        <v>16638</v>
      </c>
      <c r="C1044" s="171" t="s">
        <v>16638</v>
      </c>
      <c r="D1044" s="155" t="s">
        <v>38</v>
      </c>
      <c r="E1044" s="160" t="s">
        <v>39</v>
      </c>
      <c r="F1044" s="155" t="s">
        <v>38</v>
      </c>
      <c r="G1044" s="155" t="s">
        <v>40</v>
      </c>
      <c r="H1044" s="157">
        <v>21101</v>
      </c>
      <c r="I1044" s="239" t="s">
        <v>16639</v>
      </c>
      <c r="J1044" s="168" t="s">
        <v>2403</v>
      </c>
      <c r="K1044" s="236" t="s">
        <v>2404</v>
      </c>
      <c r="L1044" s="175" t="s">
        <v>16491</v>
      </c>
      <c r="M1044" s="175" t="s">
        <v>16491</v>
      </c>
      <c r="N1044" s="196" t="s">
        <v>539</v>
      </c>
      <c r="O1044" s="175">
        <v>3</v>
      </c>
      <c r="P1044" s="212">
        <v>444.48</v>
      </c>
      <c r="Q1044" s="179" t="s">
        <v>16640</v>
      </c>
      <c r="R1044" s="213">
        <f t="shared" si="32"/>
        <v>1334</v>
      </c>
      <c r="S1044" s="228">
        <v>0</v>
      </c>
      <c r="T1044" s="228">
        <v>445</v>
      </c>
      <c r="U1044" s="228">
        <v>0</v>
      </c>
      <c r="V1044" s="228">
        <v>0</v>
      </c>
      <c r="W1044" s="228">
        <v>444</v>
      </c>
      <c r="X1044" s="228">
        <v>0</v>
      </c>
      <c r="Y1044" s="228">
        <v>0</v>
      </c>
      <c r="Z1044" s="228">
        <v>445</v>
      </c>
      <c r="AA1044" s="228">
        <v>0</v>
      </c>
      <c r="AB1044" s="228">
        <v>0</v>
      </c>
      <c r="AC1044" s="228">
        <v>0</v>
      </c>
      <c r="AD1044" s="228">
        <v>0</v>
      </c>
    </row>
    <row r="1045" spans="1:30" ht="12" customHeight="1" x14ac:dyDescent="0.25">
      <c r="A1045" s="192" t="s">
        <v>36</v>
      </c>
      <c r="B1045" s="171" t="s">
        <v>16638</v>
      </c>
      <c r="C1045" s="171" t="s">
        <v>16638</v>
      </c>
      <c r="D1045" s="155" t="s">
        <v>38</v>
      </c>
      <c r="E1045" s="160" t="s">
        <v>39</v>
      </c>
      <c r="F1045" s="155" t="s">
        <v>38</v>
      </c>
      <c r="G1045" s="155" t="s">
        <v>40</v>
      </c>
      <c r="H1045" s="157">
        <v>21101</v>
      </c>
      <c r="I1045" s="239" t="s">
        <v>16639</v>
      </c>
      <c r="J1045" s="168" t="s">
        <v>1964</v>
      </c>
      <c r="K1045" s="236" t="s">
        <v>1965</v>
      </c>
      <c r="L1045" s="175" t="s">
        <v>16491</v>
      </c>
      <c r="M1045" s="175" t="s">
        <v>16491</v>
      </c>
      <c r="N1045" s="196" t="s">
        <v>877</v>
      </c>
      <c r="O1045" s="175">
        <v>25</v>
      </c>
      <c r="P1045" s="212">
        <v>74.5</v>
      </c>
      <c r="Q1045" s="179" t="s">
        <v>16640</v>
      </c>
      <c r="R1045" s="213">
        <f t="shared" si="32"/>
        <v>1863</v>
      </c>
      <c r="S1045" s="228">
        <v>0</v>
      </c>
      <c r="T1045" s="228">
        <v>0</v>
      </c>
      <c r="U1045" s="228">
        <v>0</v>
      </c>
      <c r="V1045" s="228">
        <v>0</v>
      </c>
      <c r="W1045" s="228">
        <v>0</v>
      </c>
      <c r="X1045" s="228">
        <v>0</v>
      </c>
      <c r="Y1045" s="228">
        <v>0</v>
      </c>
      <c r="Z1045" s="228">
        <v>1863</v>
      </c>
      <c r="AA1045" s="228">
        <v>0</v>
      </c>
      <c r="AB1045" s="228">
        <v>0</v>
      </c>
      <c r="AC1045" s="228">
        <v>0</v>
      </c>
      <c r="AD1045" s="228">
        <v>0</v>
      </c>
    </row>
    <row r="1046" spans="1:30" ht="12" customHeight="1" x14ac:dyDescent="0.25">
      <c r="A1046" s="192" t="s">
        <v>36</v>
      </c>
      <c r="B1046" s="171" t="s">
        <v>16638</v>
      </c>
      <c r="C1046" s="171" t="s">
        <v>16638</v>
      </c>
      <c r="D1046" s="172" t="s">
        <v>38</v>
      </c>
      <c r="E1046" s="160" t="s">
        <v>39</v>
      </c>
      <c r="F1046" s="172" t="s">
        <v>38</v>
      </c>
      <c r="G1046" s="171" t="s">
        <v>40</v>
      </c>
      <c r="H1046" s="157">
        <v>21601</v>
      </c>
      <c r="I1046" s="239" t="s">
        <v>16519</v>
      </c>
      <c r="J1046" s="168" t="s">
        <v>5714</v>
      </c>
      <c r="K1046" s="236" t="s">
        <v>100</v>
      </c>
      <c r="L1046" s="175" t="s">
        <v>16491</v>
      </c>
      <c r="M1046" s="175" t="s">
        <v>16491</v>
      </c>
      <c r="N1046" s="196" t="s">
        <v>296</v>
      </c>
      <c r="O1046" s="175">
        <v>24</v>
      </c>
      <c r="P1046" s="212">
        <v>66.44</v>
      </c>
      <c r="Q1046" s="179" t="s">
        <v>16640</v>
      </c>
      <c r="R1046" s="213">
        <f t="shared" si="32"/>
        <v>1594</v>
      </c>
      <c r="S1046" s="228">
        <v>0</v>
      </c>
      <c r="T1046" s="228">
        <v>797</v>
      </c>
      <c r="U1046" s="228">
        <v>0</v>
      </c>
      <c r="V1046" s="228">
        <v>0</v>
      </c>
      <c r="W1046" s="228">
        <v>0</v>
      </c>
      <c r="X1046" s="228">
        <v>0</v>
      </c>
      <c r="Y1046" s="228">
        <v>0</v>
      </c>
      <c r="Z1046" s="228">
        <v>797</v>
      </c>
      <c r="AA1046" s="228">
        <v>0</v>
      </c>
      <c r="AB1046" s="228">
        <v>0</v>
      </c>
      <c r="AC1046" s="228">
        <v>0</v>
      </c>
      <c r="AD1046" s="228">
        <v>0</v>
      </c>
    </row>
    <row r="1047" spans="1:30" ht="12" customHeight="1" x14ac:dyDescent="0.25">
      <c r="A1047" s="192" t="s">
        <v>36</v>
      </c>
      <c r="B1047" s="171" t="s">
        <v>16638</v>
      </c>
      <c r="C1047" s="171" t="s">
        <v>16638</v>
      </c>
      <c r="D1047" s="172" t="s">
        <v>38</v>
      </c>
      <c r="E1047" s="160" t="s">
        <v>39</v>
      </c>
      <c r="F1047" s="172" t="s">
        <v>38</v>
      </c>
      <c r="G1047" s="171" t="s">
        <v>40</v>
      </c>
      <c r="H1047" s="157">
        <v>21601</v>
      </c>
      <c r="I1047" s="239" t="s">
        <v>16519</v>
      </c>
      <c r="J1047" s="168" t="s">
        <v>5683</v>
      </c>
      <c r="K1047" s="236" t="s">
        <v>103</v>
      </c>
      <c r="L1047" s="175" t="s">
        <v>16491</v>
      </c>
      <c r="M1047" s="175" t="s">
        <v>16491</v>
      </c>
      <c r="N1047" s="182" t="s">
        <v>1446</v>
      </c>
      <c r="O1047" s="175">
        <v>3</v>
      </c>
      <c r="P1047" s="212">
        <v>541.61</v>
      </c>
      <c r="Q1047" s="179" t="s">
        <v>16640</v>
      </c>
      <c r="R1047" s="213">
        <f t="shared" si="32"/>
        <v>1626</v>
      </c>
      <c r="S1047" s="228">
        <v>0</v>
      </c>
      <c r="T1047" s="228">
        <v>542</v>
      </c>
      <c r="U1047" s="228">
        <v>0</v>
      </c>
      <c r="V1047" s="228">
        <v>0</v>
      </c>
      <c r="W1047" s="228">
        <v>542</v>
      </c>
      <c r="X1047" s="228">
        <v>0</v>
      </c>
      <c r="Y1047" s="228">
        <v>0</v>
      </c>
      <c r="Z1047" s="228">
        <v>542</v>
      </c>
      <c r="AA1047" s="228">
        <v>0</v>
      </c>
      <c r="AB1047" s="228">
        <v>0</v>
      </c>
      <c r="AC1047" s="228">
        <v>0</v>
      </c>
      <c r="AD1047" s="228">
        <v>0</v>
      </c>
    </row>
    <row r="1048" spans="1:30" ht="12" customHeight="1" x14ac:dyDescent="0.25">
      <c r="A1048" s="192" t="s">
        <v>36</v>
      </c>
      <c r="B1048" s="171" t="s">
        <v>16638</v>
      </c>
      <c r="C1048" s="171" t="s">
        <v>16638</v>
      </c>
      <c r="D1048" s="172" t="s">
        <v>38</v>
      </c>
      <c r="E1048" s="160" t="s">
        <v>39</v>
      </c>
      <c r="F1048" s="172" t="s">
        <v>38</v>
      </c>
      <c r="G1048" s="171" t="s">
        <v>40</v>
      </c>
      <c r="H1048" s="157">
        <v>21601</v>
      </c>
      <c r="I1048" s="239" t="s">
        <v>16519</v>
      </c>
      <c r="J1048" s="168" t="s">
        <v>5685</v>
      </c>
      <c r="K1048" s="236" t="s">
        <v>5686</v>
      </c>
      <c r="L1048" s="175" t="s">
        <v>16491</v>
      </c>
      <c r="M1048" s="175" t="s">
        <v>16491</v>
      </c>
      <c r="N1048" s="182" t="s">
        <v>1446</v>
      </c>
      <c r="O1048" s="175">
        <v>3</v>
      </c>
      <c r="P1048" s="212">
        <v>609.79999999999995</v>
      </c>
      <c r="Q1048" s="179" t="s">
        <v>16640</v>
      </c>
      <c r="R1048" s="213">
        <f t="shared" si="32"/>
        <v>1830</v>
      </c>
      <c r="S1048" s="228">
        <v>0</v>
      </c>
      <c r="T1048" s="228">
        <v>610</v>
      </c>
      <c r="U1048" s="228">
        <v>0</v>
      </c>
      <c r="V1048" s="228">
        <v>0</v>
      </c>
      <c r="W1048" s="228">
        <v>610</v>
      </c>
      <c r="X1048" s="228">
        <v>0</v>
      </c>
      <c r="Y1048" s="228">
        <v>0</v>
      </c>
      <c r="Z1048" s="228">
        <v>610</v>
      </c>
      <c r="AA1048" s="228">
        <v>0</v>
      </c>
      <c r="AB1048" s="228">
        <v>0</v>
      </c>
      <c r="AC1048" s="228">
        <v>0</v>
      </c>
      <c r="AD1048" s="228">
        <v>0</v>
      </c>
    </row>
    <row r="1049" spans="1:30" ht="12" customHeight="1" x14ac:dyDescent="0.25">
      <c r="A1049" s="192" t="s">
        <v>36</v>
      </c>
      <c r="B1049" s="171" t="s">
        <v>16638</v>
      </c>
      <c r="C1049" s="171" t="s">
        <v>16638</v>
      </c>
      <c r="D1049" s="172" t="s">
        <v>38</v>
      </c>
      <c r="E1049" s="160" t="s">
        <v>39</v>
      </c>
      <c r="F1049" s="172" t="s">
        <v>38</v>
      </c>
      <c r="G1049" s="171" t="s">
        <v>40</v>
      </c>
      <c r="H1049" s="157">
        <v>21601</v>
      </c>
      <c r="I1049" s="239" t="s">
        <v>16519</v>
      </c>
      <c r="J1049" s="168" t="s">
        <v>5868</v>
      </c>
      <c r="K1049" s="236" t="s">
        <v>106</v>
      </c>
      <c r="L1049" s="175" t="s">
        <v>16491</v>
      </c>
      <c r="M1049" s="175" t="s">
        <v>16491</v>
      </c>
      <c r="N1049" s="196" t="s">
        <v>296</v>
      </c>
      <c r="O1049" s="175">
        <v>15</v>
      </c>
      <c r="P1049" s="212">
        <v>54.47</v>
      </c>
      <c r="Q1049" s="179" t="s">
        <v>16640</v>
      </c>
      <c r="R1049" s="213">
        <f t="shared" si="32"/>
        <v>816</v>
      </c>
      <c r="S1049" s="228">
        <v>0</v>
      </c>
      <c r="T1049" s="228">
        <v>272</v>
      </c>
      <c r="U1049" s="228">
        <v>0</v>
      </c>
      <c r="V1049" s="228">
        <v>0</v>
      </c>
      <c r="W1049" s="228">
        <v>272</v>
      </c>
      <c r="X1049" s="228">
        <v>0</v>
      </c>
      <c r="Y1049" s="228">
        <v>0</v>
      </c>
      <c r="Z1049" s="228">
        <v>272</v>
      </c>
      <c r="AA1049" s="228">
        <v>0</v>
      </c>
      <c r="AB1049" s="228">
        <v>0</v>
      </c>
      <c r="AC1049" s="228">
        <v>0</v>
      </c>
      <c r="AD1049" s="228">
        <v>0</v>
      </c>
    </row>
    <row r="1050" spans="1:30" ht="12" customHeight="1" x14ac:dyDescent="0.25">
      <c r="A1050" s="192" t="s">
        <v>36</v>
      </c>
      <c r="B1050" s="171" t="s">
        <v>16638</v>
      </c>
      <c r="C1050" s="171" t="s">
        <v>16638</v>
      </c>
      <c r="D1050" s="172" t="s">
        <v>38</v>
      </c>
      <c r="E1050" s="160" t="s">
        <v>39</v>
      </c>
      <c r="F1050" s="172" t="s">
        <v>38</v>
      </c>
      <c r="G1050" s="171" t="s">
        <v>40</v>
      </c>
      <c r="H1050" s="157">
        <v>21601</v>
      </c>
      <c r="I1050" s="239" t="s">
        <v>16519</v>
      </c>
      <c r="J1050" s="168" t="s">
        <v>5874</v>
      </c>
      <c r="K1050" s="236" t="s">
        <v>236</v>
      </c>
      <c r="L1050" s="175" t="s">
        <v>16491</v>
      </c>
      <c r="M1050" s="175" t="s">
        <v>16491</v>
      </c>
      <c r="N1050" s="196" t="s">
        <v>296</v>
      </c>
      <c r="O1050" s="175">
        <v>36</v>
      </c>
      <c r="P1050" s="212">
        <v>141.01</v>
      </c>
      <c r="Q1050" s="179" t="s">
        <v>16640</v>
      </c>
      <c r="R1050" s="213">
        <f t="shared" si="32"/>
        <v>5076</v>
      </c>
      <c r="S1050" s="228">
        <v>0</v>
      </c>
      <c r="T1050" s="228">
        <v>1692</v>
      </c>
      <c r="U1050" s="228">
        <v>0</v>
      </c>
      <c r="V1050" s="228">
        <v>0</v>
      </c>
      <c r="W1050" s="228">
        <v>1692</v>
      </c>
      <c r="X1050" s="228">
        <v>0</v>
      </c>
      <c r="Y1050" s="228">
        <v>0</v>
      </c>
      <c r="Z1050" s="228">
        <v>1692</v>
      </c>
      <c r="AA1050" s="228">
        <v>0</v>
      </c>
      <c r="AB1050" s="228">
        <v>0</v>
      </c>
      <c r="AC1050" s="228">
        <v>0</v>
      </c>
      <c r="AD1050" s="228">
        <v>0</v>
      </c>
    </row>
    <row r="1051" spans="1:30" ht="12" customHeight="1" x14ac:dyDescent="0.25">
      <c r="A1051" s="192" t="s">
        <v>36</v>
      </c>
      <c r="B1051" s="171" t="s">
        <v>16638</v>
      </c>
      <c r="C1051" s="171" t="s">
        <v>16638</v>
      </c>
      <c r="D1051" s="172" t="s">
        <v>38</v>
      </c>
      <c r="E1051" s="160" t="s">
        <v>39</v>
      </c>
      <c r="F1051" s="172" t="s">
        <v>38</v>
      </c>
      <c r="G1051" s="171" t="s">
        <v>40</v>
      </c>
      <c r="H1051" s="157">
        <v>21601</v>
      </c>
      <c r="I1051" s="239" t="s">
        <v>16519</v>
      </c>
      <c r="J1051" s="168" t="s">
        <v>5699</v>
      </c>
      <c r="K1051" s="236" t="s">
        <v>16402</v>
      </c>
      <c r="L1051" s="175" t="s">
        <v>16491</v>
      </c>
      <c r="M1051" s="175" t="s">
        <v>16491</v>
      </c>
      <c r="N1051" s="196" t="s">
        <v>296</v>
      </c>
      <c r="O1051" s="175">
        <v>15</v>
      </c>
      <c r="P1051" s="212">
        <v>290.95999999999998</v>
      </c>
      <c r="Q1051" s="179" t="s">
        <v>16640</v>
      </c>
      <c r="R1051" s="213">
        <f t="shared" si="32"/>
        <v>4365</v>
      </c>
      <c r="S1051" s="228">
        <v>0</v>
      </c>
      <c r="T1051" s="228">
        <v>1455</v>
      </c>
      <c r="U1051" s="228">
        <v>0</v>
      </c>
      <c r="V1051" s="228">
        <v>0</v>
      </c>
      <c r="W1051" s="228">
        <v>1455</v>
      </c>
      <c r="X1051" s="228">
        <v>0</v>
      </c>
      <c r="Y1051" s="228">
        <v>0</v>
      </c>
      <c r="Z1051" s="228">
        <v>1455</v>
      </c>
      <c r="AA1051" s="228">
        <v>0</v>
      </c>
      <c r="AB1051" s="228">
        <v>0</v>
      </c>
      <c r="AC1051" s="228">
        <v>0</v>
      </c>
      <c r="AD1051" s="228">
        <v>0</v>
      </c>
    </row>
    <row r="1052" spans="1:30" ht="12" customHeight="1" x14ac:dyDescent="0.25">
      <c r="A1052" s="192" t="s">
        <v>36</v>
      </c>
      <c r="B1052" s="171" t="s">
        <v>16638</v>
      </c>
      <c r="C1052" s="171" t="s">
        <v>16638</v>
      </c>
      <c r="D1052" s="172" t="s">
        <v>38</v>
      </c>
      <c r="E1052" s="160" t="s">
        <v>39</v>
      </c>
      <c r="F1052" s="172" t="s">
        <v>38</v>
      </c>
      <c r="G1052" s="171" t="s">
        <v>40</v>
      </c>
      <c r="H1052" s="157">
        <v>21601</v>
      </c>
      <c r="I1052" s="239" t="s">
        <v>16519</v>
      </c>
      <c r="J1052" s="168" t="s">
        <v>5749</v>
      </c>
      <c r="K1052" s="236" t="s">
        <v>5750</v>
      </c>
      <c r="L1052" s="175" t="s">
        <v>16491</v>
      </c>
      <c r="M1052" s="175" t="s">
        <v>16491</v>
      </c>
      <c r="N1052" s="196" t="s">
        <v>296</v>
      </c>
      <c r="O1052" s="175">
        <v>3</v>
      </c>
      <c r="P1052" s="212">
        <v>72.739999999999995</v>
      </c>
      <c r="Q1052" s="179" t="s">
        <v>16640</v>
      </c>
      <c r="R1052" s="213">
        <f t="shared" si="32"/>
        <v>219</v>
      </c>
      <c r="S1052" s="228">
        <v>0</v>
      </c>
      <c r="T1052" s="228">
        <v>73</v>
      </c>
      <c r="U1052" s="228">
        <v>0</v>
      </c>
      <c r="V1052" s="228">
        <v>0</v>
      </c>
      <c r="W1052" s="228">
        <v>73</v>
      </c>
      <c r="X1052" s="228">
        <v>0</v>
      </c>
      <c r="Y1052" s="228">
        <v>0</v>
      </c>
      <c r="Z1052" s="228">
        <v>73</v>
      </c>
      <c r="AA1052" s="228">
        <v>0</v>
      </c>
      <c r="AB1052" s="228">
        <v>0</v>
      </c>
      <c r="AC1052" s="228">
        <v>0</v>
      </c>
      <c r="AD1052" s="228">
        <v>0</v>
      </c>
    </row>
    <row r="1053" spans="1:30" ht="12" customHeight="1" x14ac:dyDescent="0.25">
      <c r="A1053" s="192" t="s">
        <v>36</v>
      </c>
      <c r="B1053" s="171" t="s">
        <v>16638</v>
      </c>
      <c r="C1053" s="171" t="s">
        <v>16638</v>
      </c>
      <c r="D1053" s="172" t="s">
        <v>38</v>
      </c>
      <c r="E1053" s="160" t="s">
        <v>39</v>
      </c>
      <c r="F1053" s="172" t="s">
        <v>38</v>
      </c>
      <c r="G1053" s="171" t="s">
        <v>40</v>
      </c>
      <c r="H1053" s="157">
        <v>21601</v>
      </c>
      <c r="I1053" s="239" t="s">
        <v>16519</v>
      </c>
      <c r="J1053" s="168" t="s">
        <v>5921</v>
      </c>
      <c r="K1053" s="236" t="s">
        <v>111</v>
      </c>
      <c r="L1053" s="175" t="s">
        <v>16491</v>
      </c>
      <c r="M1053" s="175" t="s">
        <v>16491</v>
      </c>
      <c r="N1053" s="196" t="s">
        <v>296</v>
      </c>
      <c r="O1053" s="175">
        <v>9</v>
      </c>
      <c r="P1053" s="212">
        <v>7.34</v>
      </c>
      <c r="Q1053" s="179" t="s">
        <v>16640</v>
      </c>
      <c r="R1053" s="213">
        <f t="shared" si="32"/>
        <v>66</v>
      </c>
      <c r="S1053" s="228">
        <v>0</v>
      </c>
      <c r="T1053" s="228">
        <v>22</v>
      </c>
      <c r="U1053" s="228">
        <v>0</v>
      </c>
      <c r="V1053" s="228">
        <v>0</v>
      </c>
      <c r="W1053" s="228">
        <v>22</v>
      </c>
      <c r="X1053" s="228">
        <v>0</v>
      </c>
      <c r="Y1053" s="228">
        <v>0</v>
      </c>
      <c r="Z1053" s="228">
        <v>22</v>
      </c>
      <c r="AA1053" s="228">
        <v>0</v>
      </c>
      <c r="AB1053" s="228">
        <v>0</v>
      </c>
      <c r="AC1053" s="228">
        <v>0</v>
      </c>
      <c r="AD1053" s="228">
        <v>0</v>
      </c>
    </row>
    <row r="1054" spans="1:30" ht="12" customHeight="1" x14ac:dyDescent="0.25">
      <c r="A1054" s="192" t="s">
        <v>36</v>
      </c>
      <c r="B1054" s="171" t="s">
        <v>16638</v>
      </c>
      <c r="C1054" s="171" t="s">
        <v>16638</v>
      </c>
      <c r="D1054" s="172" t="s">
        <v>38</v>
      </c>
      <c r="E1054" s="160" t="s">
        <v>39</v>
      </c>
      <c r="F1054" s="172" t="s">
        <v>38</v>
      </c>
      <c r="G1054" s="171" t="s">
        <v>40</v>
      </c>
      <c r="H1054" s="157">
        <v>21601</v>
      </c>
      <c r="I1054" s="239" t="s">
        <v>16519</v>
      </c>
      <c r="J1054" s="168" t="s">
        <v>5804</v>
      </c>
      <c r="K1054" s="236" t="s">
        <v>16409</v>
      </c>
      <c r="L1054" s="175" t="s">
        <v>16491</v>
      </c>
      <c r="M1054" s="175" t="s">
        <v>16491</v>
      </c>
      <c r="N1054" s="196" t="s">
        <v>296</v>
      </c>
      <c r="O1054" s="175">
        <v>9</v>
      </c>
      <c r="P1054" s="212">
        <v>76.459999999999994</v>
      </c>
      <c r="Q1054" s="179" t="s">
        <v>16640</v>
      </c>
      <c r="R1054" s="213">
        <f t="shared" si="32"/>
        <v>687</v>
      </c>
      <c r="S1054" s="228">
        <v>0</v>
      </c>
      <c r="T1054" s="228">
        <v>229</v>
      </c>
      <c r="U1054" s="228">
        <v>0</v>
      </c>
      <c r="V1054" s="228">
        <v>0</v>
      </c>
      <c r="W1054" s="228">
        <v>229</v>
      </c>
      <c r="X1054" s="228">
        <v>0</v>
      </c>
      <c r="Y1054" s="228">
        <v>0</v>
      </c>
      <c r="Z1054" s="228">
        <v>229</v>
      </c>
      <c r="AA1054" s="228">
        <v>0</v>
      </c>
      <c r="AB1054" s="228">
        <v>0</v>
      </c>
      <c r="AC1054" s="228">
        <v>0</v>
      </c>
      <c r="AD1054" s="228">
        <v>0</v>
      </c>
    </row>
    <row r="1055" spans="1:30" ht="12" customHeight="1" x14ac:dyDescent="0.25">
      <c r="A1055" s="192" t="s">
        <v>36</v>
      </c>
      <c r="B1055" s="171" t="s">
        <v>16638</v>
      </c>
      <c r="C1055" s="171" t="s">
        <v>16638</v>
      </c>
      <c r="D1055" s="172" t="s">
        <v>38</v>
      </c>
      <c r="E1055" s="160" t="s">
        <v>39</v>
      </c>
      <c r="F1055" s="172" t="s">
        <v>38</v>
      </c>
      <c r="G1055" s="171" t="s">
        <v>40</v>
      </c>
      <c r="H1055" s="157">
        <v>21601</v>
      </c>
      <c r="I1055" s="239" t="s">
        <v>16519</v>
      </c>
      <c r="J1055" s="168" t="s">
        <v>5810</v>
      </c>
      <c r="K1055" s="236" t="s">
        <v>16413</v>
      </c>
      <c r="L1055" s="175" t="s">
        <v>16491</v>
      </c>
      <c r="M1055" s="175" t="s">
        <v>16491</v>
      </c>
      <c r="N1055" s="196" t="s">
        <v>296</v>
      </c>
      <c r="O1055" s="175">
        <v>9</v>
      </c>
      <c r="P1055" s="212">
        <v>61.55</v>
      </c>
      <c r="Q1055" s="179" t="s">
        <v>16640</v>
      </c>
      <c r="R1055" s="213">
        <f t="shared" si="32"/>
        <v>555</v>
      </c>
      <c r="S1055" s="228">
        <v>0</v>
      </c>
      <c r="T1055" s="228">
        <v>185</v>
      </c>
      <c r="U1055" s="228">
        <v>0</v>
      </c>
      <c r="V1055" s="228">
        <v>0</v>
      </c>
      <c r="W1055" s="228">
        <v>185</v>
      </c>
      <c r="X1055" s="228">
        <v>0</v>
      </c>
      <c r="Y1055" s="228">
        <v>0</v>
      </c>
      <c r="Z1055" s="228">
        <v>185</v>
      </c>
      <c r="AA1055" s="228">
        <v>0</v>
      </c>
      <c r="AB1055" s="228">
        <v>0</v>
      </c>
      <c r="AC1055" s="228">
        <v>0</v>
      </c>
      <c r="AD1055" s="228">
        <v>0</v>
      </c>
    </row>
    <row r="1056" spans="1:30" ht="12" customHeight="1" x14ac:dyDescent="0.25">
      <c r="A1056" s="192" t="s">
        <v>36</v>
      </c>
      <c r="B1056" s="171" t="s">
        <v>16638</v>
      </c>
      <c r="C1056" s="171" t="s">
        <v>16638</v>
      </c>
      <c r="D1056" s="172" t="s">
        <v>38</v>
      </c>
      <c r="E1056" s="160" t="s">
        <v>39</v>
      </c>
      <c r="F1056" s="172" t="s">
        <v>38</v>
      </c>
      <c r="G1056" s="171" t="s">
        <v>40</v>
      </c>
      <c r="H1056" s="157">
        <v>21601</v>
      </c>
      <c r="I1056" s="239" t="s">
        <v>16519</v>
      </c>
      <c r="J1056" s="168" t="s">
        <v>5885</v>
      </c>
      <c r="K1056" s="236" t="s">
        <v>238</v>
      </c>
      <c r="L1056" s="175" t="s">
        <v>16491</v>
      </c>
      <c r="M1056" s="175" t="s">
        <v>16491</v>
      </c>
      <c r="N1056" s="196" t="s">
        <v>539</v>
      </c>
      <c r="O1056" s="175">
        <v>18</v>
      </c>
      <c r="P1056" s="212">
        <v>457.43</v>
      </c>
      <c r="Q1056" s="179" t="s">
        <v>16640</v>
      </c>
      <c r="R1056" s="213">
        <f t="shared" si="32"/>
        <v>8232</v>
      </c>
      <c r="S1056" s="228">
        <v>0</v>
      </c>
      <c r="T1056" s="228">
        <v>2744</v>
      </c>
      <c r="U1056" s="228">
        <v>0</v>
      </c>
      <c r="V1056" s="228">
        <v>0</v>
      </c>
      <c r="W1056" s="228">
        <v>2744</v>
      </c>
      <c r="X1056" s="228">
        <v>0</v>
      </c>
      <c r="Y1056" s="228">
        <v>0</v>
      </c>
      <c r="Z1056" s="228">
        <v>2744</v>
      </c>
      <c r="AA1056" s="228">
        <v>0</v>
      </c>
      <c r="AB1056" s="228">
        <v>0</v>
      </c>
      <c r="AC1056" s="228">
        <v>0</v>
      </c>
      <c r="AD1056" s="228">
        <v>0</v>
      </c>
    </row>
    <row r="1057" spans="1:30" ht="12" customHeight="1" x14ac:dyDescent="0.25">
      <c r="A1057" s="192" t="s">
        <v>36</v>
      </c>
      <c r="B1057" s="171" t="s">
        <v>16638</v>
      </c>
      <c r="C1057" s="171" t="s">
        <v>16638</v>
      </c>
      <c r="D1057" s="172" t="s">
        <v>38</v>
      </c>
      <c r="E1057" s="160" t="s">
        <v>39</v>
      </c>
      <c r="F1057" s="172" t="s">
        <v>38</v>
      </c>
      <c r="G1057" s="171" t="s">
        <v>40</v>
      </c>
      <c r="H1057" s="157">
        <v>21601</v>
      </c>
      <c r="I1057" s="239" t="s">
        <v>16519</v>
      </c>
      <c r="J1057" s="168" t="s">
        <v>5726</v>
      </c>
      <c r="K1057" s="236" t="s">
        <v>114</v>
      </c>
      <c r="L1057" s="175" t="s">
        <v>16491</v>
      </c>
      <c r="M1057" s="175" t="s">
        <v>16491</v>
      </c>
      <c r="N1057" s="196" t="s">
        <v>296</v>
      </c>
      <c r="O1057" s="175">
        <v>90</v>
      </c>
      <c r="P1057" s="212">
        <v>48.29</v>
      </c>
      <c r="Q1057" s="179" t="s">
        <v>16640</v>
      </c>
      <c r="R1057" s="213">
        <f t="shared" si="32"/>
        <v>4347</v>
      </c>
      <c r="S1057" s="228">
        <v>0</v>
      </c>
      <c r="T1057" s="228">
        <v>1449</v>
      </c>
      <c r="U1057" s="228">
        <v>0</v>
      </c>
      <c r="V1057" s="228">
        <v>0</v>
      </c>
      <c r="W1057" s="228">
        <v>1449</v>
      </c>
      <c r="X1057" s="228">
        <v>0</v>
      </c>
      <c r="Y1057" s="228">
        <v>0</v>
      </c>
      <c r="Z1057" s="228">
        <v>1449</v>
      </c>
      <c r="AA1057" s="228">
        <v>0</v>
      </c>
      <c r="AB1057" s="228">
        <v>0</v>
      </c>
      <c r="AC1057" s="228">
        <v>0</v>
      </c>
      <c r="AD1057" s="228">
        <v>0</v>
      </c>
    </row>
    <row r="1058" spans="1:30" ht="12" customHeight="1" x14ac:dyDescent="0.25">
      <c r="A1058" s="192" t="s">
        <v>36</v>
      </c>
      <c r="B1058" s="171" t="s">
        <v>16638</v>
      </c>
      <c r="C1058" s="171" t="s">
        <v>16638</v>
      </c>
      <c r="D1058" s="172" t="s">
        <v>38</v>
      </c>
      <c r="E1058" s="160" t="s">
        <v>39</v>
      </c>
      <c r="F1058" s="172" t="s">
        <v>38</v>
      </c>
      <c r="G1058" s="171" t="s">
        <v>40</v>
      </c>
      <c r="H1058" s="157">
        <v>21601</v>
      </c>
      <c r="I1058" s="239" t="s">
        <v>16519</v>
      </c>
      <c r="J1058" s="168" t="s">
        <v>5706</v>
      </c>
      <c r="K1058" s="236" t="s">
        <v>16403</v>
      </c>
      <c r="L1058" s="175" t="s">
        <v>16491</v>
      </c>
      <c r="M1058" s="175" t="s">
        <v>16491</v>
      </c>
      <c r="N1058" s="196" t="s">
        <v>296</v>
      </c>
      <c r="O1058" s="175">
        <v>15</v>
      </c>
      <c r="P1058" s="212">
        <v>157.71</v>
      </c>
      <c r="Q1058" s="179" t="s">
        <v>16640</v>
      </c>
      <c r="R1058" s="213">
        <f t="shared" si="32"/>
        <v>2367</v>
      </c>
      <c r="S1058" s="228">
        <v>0</v>
      </c>
      <c r="T1058" s="228">
        <v>789</v>
      </c>
      <c r="U1058" s="228">
        <v>0</v>
      </c>
      <c r="V1058" s="228">
        <v>0</v>
      </c>
      <c r="W1058" s="228">
        <v>789</v>
      </c>
      <c r="X1058" s="228">
        <v>0</v>
      </c>
      <c r="Y1058" s="228">
        <v>0</v>
      </c>
      <c r="Z1058" s="228">
        <v>789</v>
      </c>
      <c r="AA1058" s="228">
        <v>0</v>
      </c>
      <c r="AB1058" s="228">
        <v>0</v>
      </c>
      <c r="AC1058" s="228">
        <v>0</v>
      </c>
      <c r="AD1058" s="228">
        <v>0</v>
      </c>
    </row>
    <row r="1059" spans="1:30" ht="12" customHeight="1" x14ac:dyDescent="0.25">
      <c r="A1059" s="192" t="s">
        <v>36</v>
      </c>
      <c r="B1059" s="171" t="s">
        <v>16638</v>
      </c>
      <c r="C1059" s="171" t="s">
        <v>16638</v>
      </c>
      <c r="D1059" s="172" t="s">
        <v>38</v>
      </c>
      <c r="E1059" s="160" t="s">
        <v>39</v>
      </c>
      <c r="F1059" s="172" t="s">
        <v>38</v>
      </c>
      <c r="G1059" s="171" t="s">
        <v>40</v>
      </c>
      <c r="H1059" s="157">
        <v>21601</v>
      </c>
      <c r="I1059" s="239" t="s">
        <v>16519</v>
      </c>
      <c r="J1059" s="168" t="s">
        <v>5903</v>
      </c>
      <c r="K1059" s="236" t="s">
        <v>5904</v>
      </c>
      <c r="L1059" s="175" t="s">
        <v>16491</v>
      </c>
      <c r="M1059" s="175" t="s">
        <v>16491</v>
      </c>
      <c r="N1059" s="196" t="s">
        <v>296</v>
      </c>
      <c r="O1059" s="175">
        <v>72</v>
      </c>
      <c r="P1059" s="212">
        <v>25.37</v>
      </c>
      <c r="Q1059" s="179" t="s">
        <v>16640</v>
      </c>
      <c r="R1059" s="213">
        <f t="shared" si="32"/>
        <v>1826</v>
      </c>
      <c r="S1059" s="228">
        <v>0</v>
      </c>
      <c r="T1059" s="228">
        <v>913</v>
      </c>
      <c r="U1059" s="228">
        <v>0</v>
      </c>
      <c r="V1059" s="228">
        <v>0</v>
      </c>
      <c r="W1059" s="228">
        <v>0</v>
      </c>
      <c r="X1059" s="228">
        <v>0</v>
      </c>
      <c r="Y1059" s="228">
        <v>0</v>
      </c>
      <c r="Z1059" s="228">
        <v>913</v>
      </c>
      <c r="AA1059" s="228">
        <v>0</v>
      </c>
      <c r="AB1059" s="228">
        <v>0</v>
      </c>
      <c r="AC1059" s="228">
        <v>0</v>
      </c>
      <c r="AD1059" s="228">
        <v>0</v>
      </c>
    </row>
    <row r="1060" spans="1:30" ht="12" customHeight="1" x14ac:dyDescent="0.25">
      <c r="A1060" s="192" t="s">
        <v>36</v>
      </c>
      <c r="B1060" s="171" t="s">
        <v>16638</v>
      </c>
      <c r="C1060" s="171" t="s">
        <v>16638</v>
      </c>
      <c r="D1060" s="172" t="s">
        <v>38</v>
      </c>
      <c r="E1060" s="160" t="s">
        <v>39</v>
      </c>
      <c r="F1060" s="172" t="s">
        <v>38</v>
      </c>
      <c r="G1060" s="171" t="s">
        <v>40</v>
      </c>
      <c r="H1060" s="157">
        <v>21601</v>
      </c>
      <c r="I1060" s="239" t="s">
        <v>16519</v>
      </c>
      <c r="J1060" s="168" t="s">
        <v>5903</v>
      </c>
      <c r="K1060" s="236" t="s">
        <v>5904</v>
      </c>
      <c r="L1060" s="175" t="s">
        <v>16491</v>
      </c>
      <c r="M1060" s="175" t="s">
        <v>16491</v>
      </c>
      <c r="N1060" s="196" t="s">
        <v>296</v>
      </c>
      <c r="O1060" s="175">
        <v>25</v>
      </c>
      <c r="P1060" s="212">
        <v>584.73</v>
      </c>
      <c r="Q1060" s="179" t="s">
        <v>16640</v>
      </c>
      <c r="R1060" s="213">
        <f t="shared" si="32"/>
        <v>14617</v>
      </c>
      <c r="S1060" s="228">
        <v>0</v>
      </c>
      <c r="T1060" s="228">
        <v>5847</v>
      </c>
      <c r="U1060" s="228">
        <v>0</v>
      </c>
      <c r="V1060" s="228">
        <v>0</v>
      </c>
      <c r="W1060" s="228">
        <v>2923</v>
      </c>
      <c r="X1060" s="228">
        <v>0</v>
      </c>
      <c r="Y1060" s="228">
        <v>0</v>
      </c>
      <c r="Z1060" s="228">
        <v>5847</v>
      </c>
      <c r="AA1060" s="228">
        <v>0</v>
      </c>
      <c r="AB1060" s="228">
        <v>0</v>
      </c>
      <c r="AC1060" s="228">
        <v>0</v>
      </c>
      <c r="AD1060" s="228">
        <v>0</v>
      </c>
    </row>
    <row r="1061" spans="1:30" ht="12" customHeight="1" x14ac:dyDescent="0.25">
      <c r="A1061" s="192" t="s">
        <v>36</v>
      </c>
      <c r="B1061" s="171" t="s">
        <v>16638</v>
      </c>
      <c r="C1061" s="171" t="s">
        <v>16638</v>
      </c>
      <c r="D1061" s="172" t="s">
        <v>38</v>
      </c>
      <c r="E1061" s="160" t="s">
        <v>39</v>
      </c>
      <c r="F1061" s="172" t="s">
        <v>38</v>
      </c>
      <c r="G1061" s="171" t="s">
        <v>40</v>
      </c>
      <c r="H1061" s="157">
        <v>22104</v>
      </c>
      <c r="I1061" s="239" t="s">
        <v>120</v>
      </c>
      <c r="J1061" s="168" t="s">
        <v>6098</v>
      </c>
      <c r="K1061" s="236" t="s">
        <v>249</v>
      </c>
      <c r="L1061" s="175" t="s">
        <v>16491</v>
      </c>
      <c r="M1061" s="175" t="s">
        <v>16491</v>
      </c>
      <c r="N1061" s="196" t="s">
        <v>296</v>
      </c>
      <c r="O1061" s="175">
        <v>150</v>
      </c>
      <c r="P1061" s="212">
        <v>44.76</v>
      </c>
      <c r="Q1061" s="179" t="s">
        <v>16640</v>
      </c>
      <c r="R1061" s="213">
        <f t="shared" si="32"/>
        <v>6714</v>
      </c>
      <c r="S1061" s="228">
        <v>0</v>
      </c>
      <c r="T1061" s="228">
        <v>4476</v>
      </c>
      <c r="U1061" s="228">
        <v>0</v>
      </c>
      <c r="V1061" s="228">
        <v>0</v>
      </c>
      <c r="W1061" s="228">
        <v>2238</v>
      </c>
      <c r="X1061" s="228">
        <v>0</v>
      </c>
      <c r="Y1061" s="228">
        <v>0</v>
      </c>
      <c r="Z1061" s="228">
        <v>0</v>
      </c>
      <c r="AA1061" s="228">
        <v>0</v>
      </c>
      <c r="AB1061" s="228">
        <v>0</v>
      </c>
      <c r="AC1061" s="228">
        <v>0</v>
      </c>
      <c r="AD1061" s="228">
        <v>0</v>
      </c>
    </row>
    <row r="1062" spans="1:30" ht="12" customHeight="1" x14ac:dyDescent="0.25">
      <c r="A1062" s="192" t="s">
        <v>36</v>
      </c>
      <c r="B1062" s="171" t="s">
        <v>16638</v>
      </c>
      <c r="C1062" s="171" t="s">
        <v>16638</v>
      </c>
      <c r="D1062" s="172" t="s">
        <v>38</v>
      </c>
      <c r="E1062" s="160" t="s">
        <v>39</v>
      </c>
      <c r="F1062" s="172" t="s">
        <v>38</v>
      </c>
      <c r="G1062" s="171" t="s">
        <v>40</v>
      </c>
      <c r="H1062" s="157">
        <v>26103</v>
      </c>
      <c r="I1062" s="239" t="s">
        <v>176</v>
      </c>
      <c r="J1062" s="168" t="s">
        <v>10276</v>
      </c>
      <c r="K1062" s="236" t="s">
        <v>10277</v>
      </c>
      <c r="L1062" s="175" t="s">
        <v>16491</v>
      </c>
      <c r="M1062" s="175" t="s">
        <v>16491</v>
      </c>
      <c r="N1062" s="196" t="s">
        <v>296</v>
      </c>
      <c r="O1062" s="175">
        <v>257</v>
      </c>
      <c r="P1062" s="212">
        <v>207.24</v>
      </c>
      <c r="Q1062" s="175" t="s">
        <v>16640</v>
      </c>
      <c r="R1062" s="213">
        <f t="shared" si="32"/>
        <v>51400</v>
      </c>
      <c r="S1062" s="228">
        <v>0</v>
      </c>
      <c r="T1062" s="228">
        <v>20600</v>
      </c>
      <c r="U1062" s="228">
        <v>0</v>
      </c>
      <c r="V1062" s="228">
        <v>20600</v>
      </c>
      <c r="W1062" s="228">
        <v>0</v>
      </c>
      <c r="X1062" s="228">
        <v>10200</v>
      </c>
      <c r="Y1062" s="228">
        <v>0</v>
      </c>
      <c r="Z1062" s="228">
        <v>0</v>
      </c>
      <c r="AA1062" s="228">
        <v>0</v>
      </c>
      <c r="AB1062" s="228">
        <v>0</v>
      </c>
      <c r="AC1062" s="228">
        <v>0</v>
      </c>
      <c r="AD1062" s="228">
        <v>0</v>
      </c>
    </row>
    <row r="1063" spans="1:30" ht="12" customHeight="1" x14ac:dyDescent="0.25">
      <c r="A1063" s="192" t="s">
        <v>36</v>
      </c>
      <c r="B1063" s="171" t="s">
        <v>16638</v>
      </c>
      <c r="C1063" s="171" t="s">
        <v>16638</v>
      </c>
      <c r="D1063" s="172" t="s">
        <v>38</v>
      </c>
      <c r="E1063" s="160" t="s">
        <v>39</v>
      </c>
      <c r="F1063" s="172" t="s">
        <v>38</v>
      </c>
      <c r="G1063" s="171" t="s">
        <v>40</v>
      </c>
      <c r="H1063" s="157">
        <v>26103</v>
      </c>
      <c r="I1063" s="239" t="s">
        <v>176</v>
      </c>
      <c r="J1063" s="168" t="s">
        <v>10279</v>
      </c>
      <c r="K1063" s="236" t="s">
        <v>10280</v>
      </c>
      <c r="L1063" s="175" t="s">
        <v>16491</v>
      </c>
      <c r="M1063" s="175" t="s">
        <v>16491</v>
      </c>
      <c r="N1063" s="196" t="s">
        <v>296</v>
      </c>
      <c r="O1063" s="175">
        <v>3</v>
      </c>
      <c r="P1063" s="212">
        <v>207.24</v>
      </c>
      <c r="Q1063" s="175" t="s">
        <v>16640</v>
      </c>
      <c r="R1063" s="213">
        <f t="shared" si="32"/>
        <v>300</v>
      </c>
      <c r="S1063" s="228">
        <v>0</v>
      </c>
      <c r="T1063" s="228">
        <v>100</v>
      </c>
      <c r="U1063" s="228">
        <v>0</v>
      </c>
      <c r="V1063" s="228">
        <v>100</v>
      </c>
      <c r="W1063" s="228">
        <v>0</v>
      </c>
      <c r="X1063" s="228">
        <v>100</v>
      </c>
      <c r="Y1063" s="228">
        <v>0</v>
      </c>
      <c r="Z1063" s="228">
        <v>0</v>
      </c>
      <c r="AA1063" s="228">
        <v>0</v>
      </c>
      <c r="AB1063" s="228">
        <v>0</v>
      </c>
      <c r="AC1063" s="228">
        <v>0</v>
      </c>
      <c r="AD1063" s="228">
        <v>0</v>
      </c>
    </row>
    <row r="1064" spans="1:30" ht="12" customHeight="1" x14ac:dyDescent="0.25">
      <c r="A1064" s="192" t="s">
        <v>36</v>
      </c>
      <c r="B1064" s="171" t="s">
        <v>16638</v>
      </c>
      <c r="C1064" s="171" t="s">
        <v>16638</v>
      </c>
      <c r="D1064" s="172" t="s">
        <v>38</v>
      </c>
      <c r="E1064" s="160" t="s">
        <v>39</v>
      </c>
      <c r="F1064" s="172" t="s">
        <v>38</v>
      </c>
      <c r="G1064" s="171" t="s">
        <v>40</v>
      </c>
      <c r="H1064" s="157">
        <v>26103</v>
      </c>
      <c r="I1064" s="239" t="s">
        <v>176</v>
      </c>
      <c r="J1064" s="168" t="s">
        <v>10285</v>
      </c>
      <c r="K1064" s="236" t="s">
        <v>10286</v>
      </c>
      <c r="L1064" s="175" t="s">
        <v>16491</v>
      </c>
      <c r="M1064" s="175" t="s">
        <v>16491</v>
      </c>
      <c r="N1064" s="196" t="s">
        <v>296</v>
      </c>
      <c r="O1064" s="175">
        <v>5</v>
      </c>
      <c r="P1064" s="212">
        <v>207.24</v>
      </c>
      <c r="Q1064" s="175" t="s">
        <v>16640</v>
      </c>
      <c r="R1064" s="213">
        <f t="shared" si="32"/>
        <v>100</v>
      </c>
      <c r="S1064" s="228">
        <v>0</v>
      </c>
      <c r="T1064" s="228">
        <v>20</v>
      </c>
      <c r="U1064" s="228">
        <v>0</v>
      </c>
      <c r="V1064" s="228">
        <v>20</v>
      </c>
      <c r="W1064" s="228">
        <v>0</v>
      </c>
      <c r="X1064" s="228">
        <v>60</v>
      </c>
      <c r="Y1064" s="228">
        <v>0</v>
      </c>
      <c r="Z1064" s="228">
        <v>0</v>
      </c>
      <c r="AA1064" s="228">
        <v>0</v>
      </c>
      <c r="AB1064" s="228">
        <v>0</v>
      </c>
      <c r="AC1064" s="228">
        <v>0</v>
      </c>
      <c r="AD1064" s="228">
        <v>0</v>
      </c>
    </row>
    <row r="1065" spans="1:30" ht="12" customHeight="1" x14ac:dyDescent="0.25">
      <c r="A1065" s="192" t="s">
        <v>36</v>
      </c>
      <c r="B1065" s="171" t="s">
        <v>16638</v>
      </c>
      <c r="C1065" s="171" t="s">
        <v>16638</v>
      </c>
      <c r="D1065" s="172" t="s">
        <v>38</v>
      </c>
      <c r="E1065" s="160" t="s">
        <v>39</v>
      </c>
      <c r="F1065" s="172" t="s">
        <v>38</v>
      </c>
      <c r="G1065" s="171" t="s">
        <v>40</v>
      </c>
      <c r="H1065" s="157">
        <v>26103</v>
      </c>
      <c r="I1065" s="239" t="s">
        <v>176</v>
      </c>
      <c r="J1065" s="168" t="s">
        <v>10291</v>
      </c>
      <c r="K1065" s="236" t="s">
        <v>10292</v>
      </c>
      <c r="L1065" s="175" t="s">
        <v>16491</v>
      </c>
      <c r="M1065" s="175" t="s">
        <v>16491</v>
      </c>
      <c r="N1065" s="196" t="s">
        <v>296</v>
      </c>
      <c r="O1065" s="175">
        <v>4</v>
      </c>
      <c r="P1065" s="212">
        <v>207.24</v>
      </c>
      <c r="Q1065" s="175" t="s">
        <v>16640</v>
      </c>
      <c r="R1065" s="213">
        <f t="shared" si="32"/>
        <v>10</v>
      </c>
      <c r="S1065" s="228">
        <v>0</v>
      </c>
      <c r="T1065" s="228">
        <v>4</v>
      </c>
      <c r="U1065" s="228">
        <v>0</v>
      </c>
      <c r="V1065" s="228">
        <v>4</v>
      </c>
      <c r="W1065" s="228">
        <v>0</v>
      </c>
      <c r="X1065" s="228">
        <v>2</v>
      </c>
      <c r="Y1065" s="228">
        <v>0</v>
      </c>
      <c r="Z1065" s="228">
        <v>0</v>
      </c>
      <c r="AA1065" s="228">
        <v>0</v>
      </c>
      <c r="AB1065" s="228">
        <v>0</v>
      </c>
      <c r="AC1065" s="228">
        <v>0</v>
      </c>
      <c r="AD1065" s="228">
        <v>0</v>
      </c>
    </row>
    <row r="1066" spans="1:30" ht="12" customHeight="1" x14ac:dyDescent="0.25">
      <c r="A1066" s="192" t="s">
        <v>36</v>
      </c>
      <c r="B1066" s="171" t="s">
        <v>16638</v>
      </c>
      <c r="C1066" s="171" t="s">
        <v>16638</v>
      </c>
      <c r="D1066" s="172" t="s">
        <v>38</v>
      </c>
      <c r="E1066" s="160" t="s">
        <v>39</v>
      </c>
      <c r="F1066" s="172" t="s">
        <v>38</v>
      </c>
      <c r="G1066" s="171" t="s">
        <v>40</v>
      </c>
      <c r="H1066" s="157">
        <v>31401</v>
      </c>
      <c r="I1066" s="239" t="s">
        <v>147</v>
      </c>
      <c r="J1066" s="164"/>
      <c r="K1066" s="250" t="s">
        <v>147</v>
      </c>
      <c r="L1066" s="171" t="s">
        <v>16641</v>
      </c>
      <c r="M1066" s="175" t="s">
        <v>43</v>
      </c>
      <c r="N1066" s="182" t="s">
        <v>16521</v>
      </c>
      <c r="O1066" s="175">
        <v>1</v>
      </c>
      <c r="P1066" s="212">
        <v>2797.74</v>
      </c>
      <c r="Q1066" s="179" t="s">
        <v>16500</v>
      </c>
      <c r="R1066" s="213">
        <f t="shared" si="32"/>
        <v>33570</v>
      </c>
      <c r="S1066" s="228">
        <v>2798</v>
      </c>
      <c r="T1066" s="228">
        <v>2797</v>
      </c>
      <c r="U1066" s="228">
        <v>2798</v>
      </c>
      <c r="V1066" s="228">
        <v>2797</v>
      </c>
      <c r="W1066" s="228">
        <v>2798</v>
      </c>
      <c r="X1066" s="228">
        <v>2797</v>
      </c>
      <c r="Y1066" s="228">
        <v>2798</v>
      </c>
      <c r="Z1066" s="228">
        <v>2797</v>
      </c>
      <c r="AA1066" s="228">
        <v>2798</v>
      </c>
      <c r="AB1066" s="228">
        <v>2797</v>
      </c>
      <c r="AC1066" s="228">
        <v>2798</v>
      </c>
      <c r="AD1066" s="228">
        <v>2797</v>
      </c>
    </row>
    <row r="1067" spans="1:30" ht="12" customHeight="1" x14ac:dyDescent="0.25">
      <c r="A1067" s="192" t="s">
        <v>36</v>
      </c>
      <c r="B1067" s="171" t="s">
        <v>16638</v>
      </c>
      <c r="C1067" s="171" t="s">
        <v>16638</v>
      </c>
      <c r="D1067" s="172" t="s">
        <v>38</v>
      </c>
      <c r="E1067" s="160" t="s">
        <v>39</v>
      </c>
      <c r="F1067" s="172" t="s">
        <v>38</v>
      </c>
      <c r="G1067" s="171" t="s">
        <v>40</v>
      </c>
      <c r="H1067" s="157">
        <v>31801</v>
      </c>
      <c r="I1067" s="239" t="s">
        <v>16642</v>
      </c>
      <c r="J1067" s="176"/>
      <c r="K1067" s="250" t="s">
        <v>150</v>
      </c>
      <c r="L1067" s="175" t="s">
        <v>16491</v>
      </c>
      <c r="M1067" s="175" t="s">
        <v>16491</v>
      </c>
      <c r="N1067" s="182" t="s">
        <v>16521</v>
      </c>
      <c r="O1067" s="175">
        <v>1</v>
      </c>
      <c r="P1067" s="212">
        <v>12092.45</v>
      </c>
      <c r="Q1067" s="179" t="s">
        <v>16640</v>
      </c>
      <c r="R1067" s="213">
        <f t="shared" si="32"/>
        <v>48370</v>
      </c>
      <c r="S1067" s="228">
        <v>0</v>
      </c>
      <c r="T1067" s="228">
        <v>0</v>
      </c>
      <c r="U1067" s="228">
        <v>0</v>
      </c>
      <c r="V1067" s="228">
        <v>12092</v>
      </c>
      <c r="W1067" s="228">
        <v>0</v>
      </c>
      <c r="X1067" s="228">
        <v>12093</v>
      </c>
      <c r="Y1067" s="228">
        <v>0</v>
      </c>
      <c r="Z1067" s="228">
        <v>12092</v>
      </c>
      <c r="AA1067" s="228">
        <v>0</v>
      </c>
      <c r="AB1067" s="228">
        <v>12093</v>
      </c>
      <c r="AC1067" s="228">
        <v>0</v>
      </c>
      <c r="AD1067" s="228">
        <v>0</v>
      </c>
    </row>
    <row r="1068" spans="1:30" ht="12" customHeight="1" x14ac:dyDescent="0.25">
      <c r="A1068" s="192" t="s">
        <v>36</v>
      </c>
      <c r="B1068" s="171" t="s">
        <v>16638</v>
      </c>
      <c r="C1068" s="171" t="s">
        <v>16638</v>
      </c>
      <c r="D1068" s="172" t="s">
        <v>38</v>
      </c>
      <c r="E1068" s="160" t="s">
        <v>39</v>
      </c>
      <c r="F1068" s="172" t="s">
        <v>38</v>
      </c>
      <c r="G1068" s="171" t="s">
        <v>40</v>
      </c>
      <c r="H1068" s="157">
        <v>32601</v>
      </c>
      <c r="I1068" s="239" t="s">
        <v>16297</v>
      </c>
      <c r="J1068" s="164"/>
      <c r="K1068" s="250" t="s">
        <v>153</v>
      </c>
      <c r="L1068" s="171" t="s">
        <v>16643</v>
      </c>
      <c r="M1068" s="175" t="s">
        <v>43</v>
      </c>
      <c r="N1068" s="182" t="s">
        <v>16521</v>
      </c>
      <c r="O1068" s="175">
        <v>1</v>
      </c>
      <c r="P1068" s="212">
        <v>1999.87</v>
      </c>
      <c r="Q1068" s="179" t="s">
        <v>16500</v>
      </c>
      <c r="R1068" s="213">
        <f t="shared" si="32"/>
        <v>23994</v>
      </c>
      <c r="S1068" s="228">
        <v>2000</v>
      </c>
      <c r="T1068" s="228">
        <v>1999</v>
      </c>
      <c r="U1068" s="228">
        <v>2000</v>
      </c>
      <c r="V1068" s="228">
        <v>1999</v>
      </c>
      <c r="W1068" s="228">
        <v>2000</v>
      </c>
      <c r="X1068" s="228">
        <v>1999</v>
      </c>
      <c r="Y1068" s="228">
        <v>2000</v>
      </c>
      <c r="Z1068" s="228">
        <v>1999</v>
      </c>
      <c r="AA1068" s="228">
        <v>2000</v>
      </c>
      <c r="AB1068" s="228">
        <v>1999</v>
      </c>
      <c r="AC1068" s="228">
        <v>2000</v>
      </c>
      <c r="AD1068" s="228">
        <v>1999</v>
      </c>
    </row>
    <row r="1069" spans="1:30" ht="12" customHeight="1" x14ac:dyDescent="0.25">
      <c r="A1069" s="192" t="s">
        <v>36</v>
      </c>
      <c r="B1069" s="171" t="s">
        <v>16638</v>
      </c>
      <c r="C1069" s="171" t="s">
        <v>16638</v>
      </c>
      <c r="D1069" s="172" t="s">
        <v>38</v>
      </c>
      <c r="E1069" s="160" t="s">
        <v>39</v>
      </c>
      <c r="F1069" s="172" t="s">
        <v>38</v>
      </c>
      <c r="G1069" s="171" t="s">
        <v>40</v>
      </c>
      <c r="H1069" s="157">
        <v>32701</v>
      </c>
      <c r="I1069" s="239" t="s">
        <v>155</v>
      </c>
      <c r="J1069" s="173"/>
      <c r="K1069" s="250" t="s">
        <v>16591</v>
      </c>
      <c r="L1069" s="175" t="s">
        <v>16491</v>
      </c>
      <c r="M1069" s="175" t="s">
        <v>16491</v>
      </c>
      <c r="N1069" s="182" t="s">
        <v>16521</v>
      </c>
      <c r="O1069" s="175">
        <v>1</v>
      </c>
      <c r="P1069" s="212">
        <v>5986.13</v>
      </c>
      <c r="Q1069" s="179" t="s">
        <v>16640</v>
      </c>
      <c r="R1069" s="213">
        <f t="shared" si="32"/>
        <v>11972</v>
      </c>
      <c r="S1069" s="228">
        <v>0</v>
      </c>
      <c r="T1069" s="228">
        <v>0</v>
      </c>
      <c r="U1069" s="228">
        <v>0</v>
      </c>
      <c r="V1069" s="228">
        <v>0</v>
      </c>
      <c r="W1069" s="228">
        <v>0</v>
      </c>
      <c r="X1069" s="228">
        <v>0</v>
      </c>
      <c r="Y1069" s="228">
        <v>0</v>
      </c>
      <c r="Z1069" s="228">
        <v>0</v>
      </c>
      <c r="AA1069" s="228">
        <v>0</v>
      </c>
      <c r="AB1069" s="228">
        <v>11972</v>
      </c>
      <c r="AC1069" s="228">
        <v>0</v>
      </c>
      <c r="AD1069" s="228">
        <v>0</v>
      </c>
    </row>
    <row r="1070" spans="1:30" ht="12" customHeight="1" x14ac:dyDescent="0.25">
      <c r="A1070" s="192" t="s">
        <v>36</v>
      </c>
      <c r="B1070" s="171" t="s">
        <v>16638</v>
      </c>
      <c r="C1070" s="171" t="s">
        <v>16638</v>
      </c>
      <c r="D1070" s="172" t="s">
        <v>38</v>
      </c>
      <c r="E1070" s="160" t="s">
        <v>39</v>
      </c>
      <c r="F1070" s="172" t="s">
        <v>38</v>
      </c>
      <c r="G1070" s="171" t="s">
        <v>40</v>
      </c>
      <c r="H1070" s="157">
        <v>33605</v>
      </c>
      <c r="I1070" s="239" t="s">
        <v>16298</v>
      </c>
      <c r="J1070" s="173"/>
      <c r="K1070" s="245" t="s">
        <v>16644</v>
      </c>
      <c r="L1070" s="175" t="s">
        <v>16491</v>
      </c>
      <c r="M1070" s="175" t="s">
        <v>16491</v>
      </c>
      <c r="N1070" s="182" t="s">
        <v>16521</v>
      </c>
      <c r="O1070" s="175">
        <v>1</v>
      </c>
      <c r="P1070" s="212">
        <v>25193.75</v>
      </c>
      <c r="Q1070" s="179" t="s">
        <v>16640</v>
      </c>
      <c r="R1070" s="213">
        <f t="shared" si="32"/>
        <v>12597</v>
      </c>
      <c r="S1070" s="228">
        <v>0</v>
      </c>
      <c r="T1070" s="228">
        <v>12597</v>
      </c>
      <c r="U1070" s="228">
        <v>0</v>
      </c>
      <c r="V1070" s="228">
        <v>0</v>
      </c>
      <c r="W1070" s="228">
        <v>0</v>
      </c>
      <c r="X1070" s="228">
        <v>0</v>
      </c>
      <c r="Y1070" s="228">
        <v>0</v>
      </c>
      <c r="Z1070" s="228">
        <v>0</v>
      </c>
      <c r="AA1070" s="228">
        <v>0</v>
      </c>
      <c r="AB1070" s="228">
        <f>P1070*AH1070</f>
        <v>0</v>
      </c>
      <c r="AC1070" s="228">
        <v>0</v>
      </c>
      <c r="AD1070" s="228">
        <v>0</v>
      </c>
    </row>
    <row r="1071" spans="1:30" ht="12" customHeight="1" x14ac:dyDescent="0.25">
      <c r="A1071" s="192" t="s">
        <v>36</v>
      </c>
      <c r="B1071" s="171" t="s">
        <v>16638</v>
      </c>
      <c r="C1071" s="171" t="s">
        <v>16638</v>
      </c>
      <c r="D1071" s="172" t="s">
        <v>38</v>
      </c>
      <c r="E1071" s="160" t="s">
        <v>39</v>
      </c>
      <c r="F1071" s="172" t="s">
        <v>38</v>
      </c>
      <c r="G1071" s="171" t="s">
        <v>40</v>
      </c>
      <c r="H1071" s="157">
        <v>35501</v>
      </c>
      <c r="I1071" s="239" t="s">
        <v>16541</v>
      </c>
      <c r="J1071" s="173"/>
      <c r="K1071" s="253" t="s">
        <v>16645</v>
      </c>
      <c r="L1071" s="175" t="s">
        <v>16491</v>
      </c>
      <c r="M1071" s="175" t="s">
        <v>16491</v>
      </c>
      <c r="N1071" s="182" t="s">
        <v>16521</v>
      </c>
      <c r="O1071" s="175">
        <v>1</v>
      </c>
      <c r="P1071" s="212">
        <v>6217.2</v>
      </c>
      <c r="Q1071" s="179" t="s">
        <v>16640</v>
      </c>
      <c r="R1071" s="213">
        <f t="shared" si="32"/>
        <v>49737</v>
      </c>
      <c r="S1071" s="228">
        <v>0</v>
      </c>
      <c r="T1071" s="228">
        <v>6217</v>
      </c>
      <c r="U1071" s="228">
        <v>6217</v>
      </c>
      <c r="V1071" s="228">
        <v>0</v>
      </c>
      <c r="W1071" s="228">
        <v>6217</v>
      </c>
      <c r="X1071" s="228">
        <v>6217</v>
      </c>
      <c r="Y1071" s="228">
        <v>0</v>
      </c>
      <c r="Z1071" s="228">
        <v>6217</v>
      </c>
      <c r="AA1071" s="228">
        <v>6217</v>
      </c>
      <c r="AB1071" s="228">
        <v>6217</v>
      </c>
      <c r="AC1071" s="228">
        <v>6218</v>
      </c>
      <c r="AD1071" s="228">
        <v>0</v>
      </c>
    </row>
    <row r="1072" spans="1:30" ht="12" customHeight="1" x14ac:dyDescent="0.25">
      <c r="A1072" s="192" t="s">
        <v>36</v>
      </c>
      <c r="B1072" s="171" t="s">
        <v>16638</v>
      </c>
      <c r="C1072" s="171" t="s">
        <v>16638</v>
      </c>
      <c r="D1072" s="172" t="s">
        <v>38</v>
      </c>
      <c r="E1072" s="160" t="s">
        <v>39</v>
      </c>
      <c r="F1072" s="172" t="s">
        <v>38</v>
      </c>
      <c r="G1072" s="171" t="s">
        <v>40</v>
      </c>
      <c r="H1072" s="157">
        <v>37504</v>
      </c>
      <c r="I1072" s="239" t="s">
        <v>228</v>
      </c>
      <c r="J1072" s="173"/>
      <c r="K1072" s="250" t="s">
        <v>227</v>
      </c>
      <c r="L1072" s="175" t="s">
        <v>16491</v>
      </c>
      <c r="M1072" s="175" t="s">
        <v>16491</v>
      </c>
      <c r="N1072" s="182" t="s">
        <v>16521</v>
      </c>
      <c r="O1072" s="175">
        <v>1</v>
      </c>
      <c r="P1072" s="212">
        <v>1008.22</v>
      </c>
      <c r="Q1072" s="179" t="s">
        <v>16640</v>
      </c>
      <c r="R1072" s="213">
        <f t="shared" si="32"/>
        <v>6048</v>
      </c>
      <c r="S1072" s="228">
        <v>1008</v>
      </c>
      <c r="T1072" s="228">
        <v>1008</v>
      </c>
      <c r="U1072" s="228">
        <v>1008</v>
      </c>
      <c r="V1072" s="228">
        <v>1008</v>
      </c>
      <c r="W1072" s="228">
        <v>1008</v>
      </c>
      <c r="X1072" s="228">
        <v>1008</v>
      </c>
      <c r="Y1072" s="228">
        <v>0</v>
      </c>
      <c r="Z1072" s="228">
        <v>0</v>
      </c>
      <c r="AA1072" s="228">
        <v>0</v>
      </c>
      <c r="AB1072" s="228">
        <v>0</v>
      </c>
      <c r="AC1072" s="228">
        <v>0</v>
      </c>
      <c r="AD1072" s="228">
        <v>0</v>
      </c>
    </row>
    <row r="1073" spans="1:30" ht="12" customHeight="1" x14ac:dyDescent="0.25">
      <c r="A1073" s="192" t="s">
        <v>36</v>
      </c>
      <c r="B1073" s="171" t="s">
        <v>16638</v>
      </c>
      <c r="C1073" s="171" t="s">
        <v>16638</v>
      </c>
      <c r="D1073" s="172" t="s">
        <v>38</v>
      </c>
      <c r="E1073" s="160" t="s">
        <v>39</v>
      </c>
      <c r="F1073" s="172" t="s">
        <v>38</v>
      </c>
      <c r="G1073" s="171" t="s">
        <v>40</v>
      </c>
      <c r="H1073" s="157">
        <v>39202</v>
      </c>
      <c r="I1073" s="239" t="s">
        <v>170</v>
      </c>
      <c r="J1073" s="173"/>
      <c r="K1073" s="250" t="s">
        <v>171</v>
      </c>
      <c r="L1073" s="175" t="s">
        <v>16491</v>
      </c>
      <c r="M1073" s="175" t="s">
        <v>16491</v>
      </c>
      <c r="N1073" s="182" t="s">
        <v>16521</v>
      </c>
      <c r="O1073" s="175">
        <v>1</v>
      </c>
      <c r="P1073" s="212">
        <v>615.5</v>
      </c>
      <c r="Q1073" s="179" t="s">
        <v>16640</v>
      </c>
      <c r="R1073" s="213">
        <f t="shared" si="32"/>
        <v>7386</v>
      </c>
      <c r="S1073" s="228">
        <v>616</v>
      </c>
      <c r="T1073" s="228">
        <v>615</v>
      </c>
      <c r="U1073" s="228">
        <v>616</v>
      </c>
      <c r="V1073" s="228">
        <v>615</v>
      </c>
      <c r="W1073" s="228">
        <v>616</v>
      </c>
      <c r="X1073" s="228">
        <v>615</v>
      </c>
      <c r="Y1073" s="228">
        <v>616</v>
      </c>
      <c r="Z1073" s="228">
        <v>615</v>
      </c>
      <c r="AA1073" s="228">
        <v>616</v>
      </c>
      <c r="AB1073" s="228">
        <v>615</v>
      </c>
      <c r="AC1073" s="228">
        <v>616</v>
      </c>
      <c r="AD1073" s="228">
        <v>615</v>
      </c>
    </row>
    <row r="1074" spans="1:30" ht="12" customHeight="1" x14ac:dyDescent="0.25">
      <c r="A1074" s="192" t="s">
        <v>36</v>
      </c>
      <c r="B1074" s="171" t="s">
        <v>16638</v>
      </c>
      <c r="C1074" s="171" t="s">
        <v>16638</v>
      </c>
      <c r="D1074" s="172" t="s">
        <v>38</v>
      </c>
      <c r="E1074" s="160" t="s">
        <v>39</v>
      </c>
      <c r="F1074" s="172" t="s">
        <v>38</v>
      </c>
      <c r="G1074" s="171" t="s">
        <v>40</v>
      </c>
      <c r="H1074" s="157">
        <v>39202</v>
      </c>
      <c r="I1074" s="239" t="s">
        <v>170</v>
      </c>
      <c r="J1074" s="173"/>
      <c r="K1074" s="250" t="s">
        <v>169</v>
      </c>
      <c r="L1074" s="175" t="s">
        <v>16491</v>
      </c>
      <c r="M1074" s="175" t="s">
        <v>16491</v>
      </c>
      <c r="N1074" s="182" t="s">
        <v>16521</v>
      </c>
      <c r="O1074" s="175">
        <v>1</v>
      </c>
      <c r="P1074" s="212">
        <v>2403.98</v>
      </c>
      <c r="Q1074" s="179" t="s">
        <v>16640</v>
      </c>
      <c r="R1074" s="213">
        <f t="shared" si="32"/>
        <v>9616</v>
      </c>
      <c r="S1074" s="228">
        <v>0</v>
      </c>
      <c r="T1074" s="228">
        <v>9616</v>
      </c>
      <c r="U1074" s="228">
        <v>0</v>
      </c>
      <c r="V1074" s="228">
        <v>0</v>
      </c>
      <c r="W1074" s="228">
        <v>0</v>
      </c>
      <c r="X1074" s="228">
        <v>0</v>
      </c>
      <c r="Y1074" s="228">
        <v>0</v>
      </c>
      <c r="Z1074" s="228">
        <v>0</v>
      </c>
      <c r="AA1074" s="228">
        <v>0</v>
      </c>
      <c r="AB1074" s="228">
        <f>P1074*AH1074</f>
        <v>0</v>
      </c>
      <c r="AC1074" s="228">
        <v>0</v>
      </c>
      <c r="AD1074" s="228">
        <v>0</v>
      </c>
    </row>
    <row r="1075" spans="1:30" ht="12" customHeight="1" x14ac:dyDescent="0.25">
      <c r="A1075" s="192" t="s">
        <v>36</v>
      </c>
      <c r="B1075" s="171" t="s">
        <v>16638</v>
      </c>
      <c r="C1075" s="171" t="s">
        <v>16638</v>
      </c>
      <c r="D1075" s="172" t="s">
        <v>38</v>
      </c>
      <c r="E1075" s="160" t="s">
        <v>39</v>
      </c>
      <c r="F1075" s="172" t="s">
        <v>38</v>
      </c>
      <c r="G1075" s="171" t="s">
        <v>144</v>
      </c>
      <c r="H1075" s="157">
        <v>31301</v>
      </c>
      <c r="I1075" s="239" t="s">
        <v>145</v>
      </c>
      <c r="J1075" s="173"/>
      <c r="K1075" s="250" t="s">
        <v>145</v>
      </c>
      <c r="L1075" s="175" t="s">
        <v>16491</v>
      </c>
      <c r="M1075" s="175" t="s">
        <v>16491</v>
      </c>
      <c r="N1075" s="182" t="s">
        <v>16521</v>
      </c>
      <c r="O1075" s="175">
        <v>1</v>
      </c>
      <c r="P1075" s="212">
        <v>2797.74</v>
      </c>
      <c r="Q1075" s="179" t="s">
        <v>16640</v>
      </c>
      <c r="R1075" s="213">
        <f t="shared" si="32"/>
        <v>33571</v>
      </c>
      <c r="S1075" s="228">
        <v>2799</v>
      </c>
      <c r="T1075" s="228">
        <v>2797</v>
      </c>
      <c r="U1075" s="228">
        <v>2798</v>
      </c>
      <c r="V1075" s="228">
        <v>2797</v>
      </c>
      <c r="W1075" s="228">
        <v>2798</v>
      </c>
      <c r="X1075" s="228">
        <v>2797</v>
      </c>
      <c r="Y1075" s="228">
        <v>2798</v>
      </c>
      <c r="Z1075" s="228">
        <v>2797</v>
      </c>
      <c r="AA1075" s="228">
        <v>2798</v>
      </c>
      <c r="AB1075" s="228">
        <v>2797</v>
      </c>
      <c r="AC1075" s="228">
        <v>2798</v>
      </c>
      <c r="AD1075" s="228">
        <v>2797</v>
      </c>
    </row>
    <row r="1076" spans="1:30" ht="12" customHeight="1" x14ac:dyDescent="0.25">
      <c r="A1076" s="192" t="s">
        <v>36</v>
      </c>
      <c r="B1076" s="171" t="s">
        <v>16638</v>
      </c>
      <c r="C1076" s="171" t="s">
        <v>16638</v>
      </c>
      <c r="D1076" s="172" t="s">
        <v>38</v>
      </c>
      <c r="E1076" s="160" t="s">
        <v>39</v>
      </c>
      <c r="F1076" s="172" t="s">
        <v>38</v>
      </c>
      <c r="G1076" s="171" t="s">
        <v>144</v>
      </c>
      <c r="H1076" s="157">
        <v>32201</v>
      </c>
      <c r="I1076" s="239" t="s">
        <v>152</v>
      </c>
      <c r="J1076" s="164"/>
      <c r="K1076" s="250" t="s">
        <v>152</v>
      </c>
      <c r="L1076" s="175" t="s">
        <v>16646</v>
      </c>
      <c r="M1076" s="175" t="s">
        <v>43</v>
      </c>
      <c r="N1076" s="182" t="s">
        <v>16521</v>
      </c>
      <c r="O1076" s="164">
        <v>1</v>
      </c>
      <c r="P1076" s="212">
        <v>92413.5</v>
      </c>
      <c r="Q1076" s="179" t="s">
        <v>16640</v>
      </c>
      <c r="R1076" s="213">
        <f t="shared" si="32"/>
        <v>1108962</v>
      </c>
      <c r="S1076" s="228">
        <v>0</v>
      </c>
      <c r="T1076" s="228">
        <v>92414</v>
      </c>
      <c r="U1076" s="228">
        <v>92413</v>
      </c>
      <c r="V1076" s="228">
        <v>92414</v>
      </c>
      <c r="W1076" s="228">
        <v>92413</v>
      </c>
      <c r="X1076" s="228">
        <v>92414</v>
      </c>
      <c r="Y1076" s="228">
        <v>92413</v>
      </c>
      <c r="Z1076" s="228">
        <v>92414</v>
      </c>
      <c r="AA1076" s="228">
        <v>92413</v>
      </c>
      <c r="AB1076" s="228">
        <v>92414</v>
      </c>
      <c r="AC1076" s="228">
        <v>92413</v>
      </c>
      <c r="AD1076" s="228">
        <v>184827</v>
      </c>
    </row>
    <row r="1077" spans="1:30" ht="12" customHeight="1" x14ac:dyDescent="0.25">
      <c r="A1077" s="192" t="s">
        <v>36</v>
      </c>
      <c r="B1077" s="171" t="s">
        <v>16638</v>
      </c>
      <c r="C1077" s="171" t="s">
        <v>16638</v>
      </c>
      <c r="D1077" s="172" t="s">
        <v>38</v>
      </c>
      <c r="E1077" s="160" t="s">
        <v>39</v>
      </c>
      <c r="F1077" s="172" t="s">
        <v>38</v>
      </c>
      <c r="G1077" s="171" t="s">
        <v>144</v>
      </c>
      <c r="H1077" s="157">
        <v>33801</v>
      </c>
      <c r="I1077" s="239" t="s">
        <v>157</v>
      </c>
      <c r="J1077" s="164"/>
      <c r="K1077" s="9" t="s">
        <v>16647</v>
      </c>
      <c r="L1077" s="175" t="s">
        <v>16648</v>
      </c>
      <c r="M1077" s="175" t="s">
        <v>43</v>
      </c>
      <c r="N1077" s="182" t="s">
        <v>16521</v>
      </c>
      <c r="O1077" s="164">
        <v>1</v>
      </c>
      <c r="P1077" s="212">
        <v>70917.53</v>
      </c>
      <c r="Q1077" s="179" t="s">
        <v>16500</v>
      </c>
      <c r="R1077" s="213">
        <f t="shared" si="32"/>
        <v>283672</v>
      </c>
      <c r="S1077" s="228">
        <v>0</v>
      </c>
      <c r="T1077" s="228">
        <v>70918</v>
      </c>
      <c r="U1077" s="228">
        <v>70918</v>
      </c>
      <c r="V1077" s="228">
        <v>70918</v>
      </c>
      <c r="W1077" s="228">
        <v>70918</v>
      </c>
      <c r="X1077" s="228">
        <v>0</v>
      </c>
      <c r="Y1077" s="228">
        <v>0</v>
      </c>
      <c r="Z1077" s="228">
        <v>0</v>
      </c>
      <c r="AA1077" s="228">
        <v>0</v>
      </c>
      <c r="AB1077" s="228">
        <v>0</v>
      </c>
      <c r="AC1077" s="228">
        <v>0</v>
      </c>
      <c r="AD1077" s="228">
        <v>0</v>
      </c>
    </row>
    <row r="1078" spans="1:30" ht="12" customHeight="1" x14ac:dyDescent="0.25">
      <c r="A1078" s="192" t="s">
        <v>36</v>
      </c>
      <c r="B1078" s="171" t="s">
        <v>16638</v>
      </c>
      <c r="C1078" s="171" t="s">
        <v>16638</v>
      </c>
      <c r="D1078" s="172" t="s">
        <v>38</v>
      </c>
      <c r="E1078" s="160" t="s">
        <v>39</v>
      </c>
      <c r="F1078" s="172" t="s">
        <v>38</v>
      </c>
      <c r="G1078" s="171" t="s">
        <v>144</v>
      </c>
      <c r="H1078" s="157">
        <v>33801</v>
      </c>
      <c r="I1078" s="239" t="s">
        <v>157</v>
      </c>
      <c r="J1078" s="173"/>
      <c r="K1078" s="9" t="s">
        <v>16649</v>
      </c>
      <c r="L1078" s="175" t="s">
        <v>16491</v>
      </c>
      <c r="M1078" s="175" t="s">
        <v>16491</v>
      </c>
      <c r="N1078" s="182" t="s">
        <v>16521</v>
      </c>
      <c r="O1078" s="175">
        <v>1</v>
      </c>
      <c r="P1078" s="212">
        <v>671.46</v>
      </c>
      <c r="Q1078" s="179" t="s">
        <v>16640</v>
      </c>
      <c r="R1078" s="213">
        <f t="shared" si="32"/>
        <v>2684</v>
      </c>
      <c r="S1078" s="228">
        <v>0</v>
      </c>
      <c r="T1078" s="228">
        <v>671</v>
      </c>
      <c r="U1078" s="228">
        <v>671</v>
      </c>
      <c r="V1078" s="228">
        <v>671</v>
      </c>
      <c r="W1078" s="228">
        <v>671</v>
      </c>
      <c r="X1078" s="228">
        <v>0</v>
      </c>
      <c r="Y1078" s="228">
        <v>0</v>
      </c>
      <c r="Z1078" s="228">
        <v>0</v>
      </c>
      <c r="AA1078" s="228">
        <v>0</v>
      </c>
      <c r="AB1078" s="228">
        <v>0</v>
      </c>
      <c r="AC1078" s="228">
        <v>0</v>
      </c>
      <c r="AD1078" s="228">
        <v>0</v>
      </c>
    </row>
    <row r="1079" spans="1:30" ht="12" customHeight="1" x14ac:dyDescent="0.25">
      <c r="A1079" s="192" t="s">
        <v>36</v>
      </c>
      <c r="B1079" s="171" t="s">
        <v>16638</v>
      </c>
      <c r="C1079" s="171" t="s">
        <v>16638</v>
      </c>
      <c r="D1079" s="172" t="s">
        <v>38</v>
      </c>
      <c r="E1079" s="160" t="s">
        <v>39</v>
      </c>
      <c r="F1079" s="172" t="s">
        <v>38</v>
      </c>
      <c r="G1079" s="171" t="s">
        <v>144</v>
      </c>
      <c r="H1079" s="157">
        <v>35101</v>
      </c>
      <c r="I1079" s="239" t="s">
        <v>16478</v>
      </c>
      <c r="J1079" s="173"/>
      <c r="K1079" s="250" t="s">
        <v>16650</v>
      </c>
      <c r="L1079" s="175" t="s">
        <v>16491</v>
      </c>
      <c r="M1079" s="175" t="s">
        <v>16491</v>
      </c>
      <c r="N1079" s="182" t="s">
        <v>16521</v>
      </c>
      <c r="O1079" s="175">
        <v>1</v>
      </c>
      <c r="P1079" s="212">
        <v>4952</v>
      </c>
      <c r="Q1079" s="179" t="s">
        <v>16640</v>
      </c>
      <c r="R1079" s="213">
        <f t="shared" si="32"/>
        <v>57564</v>
      </c>
      <c r="S1079" s="228">
        <v>0</v>
      </c>
      <c r="T1079" s="228">
        <v>4797</v>
      </c>
      <c r="U1079" s="228">
        <v>4797</v>
      </c>
      <c r="V1079" s="228">
        <v>4797</v>
      </c>
      <c r="W1079" s="228">
        <v>4797</v>
      </c>
      <c r="X1079" s="228">
        <v>4797</v>
      </c>
      <c r="Y1079" s="228">
        <v>4797</v>
      </c>
      <c r="Z1079" s="228">
        <v>4797</v>
      </c>
      <c r="AA1079" s="228">
        <v>4797</v>
      </c>
      <c r="AB1079" s="228">
        <v>4797</v>
      </c>
      <c r="AC1079" s="228">
        <v>4797</v>
      </c>
      <c r="AD1079" s="228">
        <v>9594</v>
      </c>
    </row>
    <row r="1080" spans="1:30" ht="12" customHeight="1" x14ac:dyDescent="0.25">
      <c r="A1080" s="192" t="s">
        <v>36</v>
      </c>
      <c r="B1080" s="171" t="s">
        <v>16638</v>
      </c>
      <c r="C1080" s="171" t="s">
        <v>16638</v>
      </c>
      <c r="D1080" s="172" t="s">
        <v>38</v>
      </c>
      <c r="E1080" s="160" t="s">
        <v>39</v>
      </c>
      <c r="F1080" s="172" t="s">
        <v>38</v>
      </c>
      <c r="G1080" s="171" t="s">
        <v>144</v>
      </c>
      <c r="H1080" s="157">
        <v>35701</v>
      </c>
      <c r="I1080" s="239" t="s">
        <v>16651</v>
      </c>
      <c r="J1080" s="173"/>
      <c r="K1080" s="250" t="s">
        <v>16652</v>
      </c>
      <c r="L1080" s="175" t="s">
        <v>16491</v>
      </c>
      <c r="M1080" s="175" t="s">
        <v>16491</v>
      </c>
      <c r="N1080" s="182" t="s">
        <v>16521</v>
      </c>
      <c r="O1080" s="175">
        <v>1</v>
      </c>
      <c r="P1080" s="212">
        <v>1723.41</v>
      </c>
      <c r="Q1080" s="179" t="s">
        <v>16640</v>
      </c>
      <c r="R1080" s="213">
        <f t="shared" si="32"/>
        <v>1724</v>
      </c>
      <c r="S1080" s="228">
        <v>0</v>
      </c>
      <c r="T1080" s="228">
        <v>0</v>
      </c>
      <c r="U1080" s="228">
        <v>1724</v>
      </c>
      <c r="V1080" s="228">
        <v>0</v>
      </c>
      <c r="W1080" s="228">
        <v>0</v>
      </c>
      <c r="X1080" s="228">
        <v>0</v>
      </c>
      <c r="Y1080" s="228">
        <v>0</v>
      </c>
      <c r="Z1080" s="228">
        <v>0</v>
      </c>
      <c r="AA1080" s="228">
        <v>0</v>
      </c>
      <c r="AB1080" s="228">
        <f>P1080*AH1080</f>
        <v>0</v>
      </c>
      <c r="AC1080" s="228">
        <v>0</v>
      </c>
      <c r="AD1080" s="228">
        <v>0</v>
      </c>
    </row>
    <row r="1081" spans="1:30" ht="12" customHeight="1" x14ac:dyDescent="0.25">
      <c r="A1081" s="192" t="s">
        <v>36</v>
      </c>
      <c r="B1081" s="171" t="s">
        <v>16638</v>
      </c>
      <c r="C1081" s="171" t="s">
        <v>16638</v>
      </c>
      <c r="D1081" s="172" t="s">
        <v>38</v>
      </c>
      <c r="E1081" s="160" t="s">
        <v>39</v>
      </c>
      <c r="F1081" s="172" t="s">
        <v>38</v>
      </c>
      <c r="G1081" s="171" t="s">
        <v>144</v>
      </c>
      <c r="H1081" s="157">
        <v>35701</v>
      </c>
      <c r="I1081" s="239" t="s">
        <v>16651</v>
      </c>
      <c r="J1081" s="173"/>
      <c r="K1081" s="250" t="s">
        <v>16653</v>
      </c>
      <c r="L1081" s="175" t="s">
        <v>16491</v>
      </c>
      <c r="M1081" s="175" t="s">
        <v>16491</v>
      </c>
      <c r="N1081" s="182" t="s">
        <v>16521</v>
      </c>
      <c r="O1081" s="175">
        <v>1</v>
      </c>
      <c r="P1081" s="212">
        <v>2517.9699999999998</v>
      </c>
      <c r="Q1081" s="179" t="s">
        <v>16640</v>
      </c>
      <c r="R1081" s="213">
        <f t="shared" si="32"/>
        <v>2518</v>
      </c>
      <c r="S1081" s="228">
        <v>0</v>
      </c>
      <c r="T1081" s="228">
        <v>0</v>
      </c>
      <c r="U1081" s="228">
        <v>0</v>
      </c>
      <c r="V1081" s="228">
        <v>0</v>
      </c>
      <c r="W1081" s="228">
        <v>0</v>
      </c>
      <c r="X1081" s="228">
        <v>0</v>
      </c>
      <c r="Y1081" s="228">
        <v>0</v>
      </c>
      <c r="Z1081" s="228">
        <v>2518</v>
      </c>
      <c r="AA1081" s="228">
        <v>0</v>
      </c>
      <c r="AB1081" s="228">
        <f>P1081*AH1081</f>
        <v>0</v>
      </c>
      <c r="AC1081" s="228">
        <v>0</v>
      </c>
      <c r="AD1081" s="228">
        <v>0</v>
      </c>
    </row>
    <row r="1082" spans="1:30" ht="12" customHeight="1" x14ac:dyDescent="0.25">
      <c r="A1082" s="192" t="s">
        <v>36</v>
      </c>
      <c r="B1082" s="171" t="s">
        <v>16638</v>
      </c>
      <c r="C1082" s="171" t="s">
        <v>16638</v>
      </c>
      <c r="D1082" s="172" t="s">
        <v>38</v>
      </c>
      <c r="E1082" s="160" t="s">
        <v>39</v>
      </c>
      <c r="F1082" s="172" t="s">
        <v>38</v>
      </c>
      <c r="G1082" s="171" t="s">
        <v>144</v>
      </c>
      <c r="H1082" s="157">
        <v>35701</v>
      </c>
      <c r="I1082" s="239" t="s">
        <v>16651</v>
      </c>
      <c r="J1082" s="173"/>
      <c r="K1082" s="250" t="s">
        <v>16654</v>
      </c>
      <c r="L1082" s="175" t="s">
        <v>16491</v>
      </c>
      <c r="M1082" s="175" t="s">
        <v>16491</v>
      </c>
      <c r="N1082" s="182" t="s">
        <v>16521</v>
      </c>
      <c r="O1082" s="175">
        <v>1</v>
      </c>
      <c r="P1082" s="212">
        <v>3796.12</v>
      </c>
      <c r="Q1082" s="179" t="s">
        <v>16640</v>
      </c>
      <c r="R1082" s="213">
        <f t="shared" si="32"/>
        <v>3796</v>
      </c>
      <c r="S1082" s="228">
        <v>0</v>
      </c>
      <c r="T1082" s="228">
        <v>0</v>
      </c>
      <c r="U1082" s="228">
        <v>0</v>
      </c>
      <c r="V1082" s="228">
        <v>0</v>
      </c>
      <c r="W1082" s="228">
        <v>0</v>
      </c>
      <c r="X1082" s="228">
        <v>0</v>
      </c>
      <c r="Y1082" s="228">
        <v>3796</v>
      </c>
      <c r="Z1082" s="228">
        <v>0</v>
      </c>
      <c r="AA1082" s="228">
        <v>0</v>
      </c>
      <c r="AB1082" s="228">
        <f>P1082*AH1082</f>
        <v>0</v>
      </c>
      <c r="AC1082" s="228">
        <v>0</v>
      </c>
      <c r="AD1082" s="228">
        <v>0</v>
      </c>
    </row>
    <row r="1083" spans="1:30" ht="12" customHeight="1" x14ac:dyDescent="0.25">
      <c r="A1083" s="192" t="s">
        <v>36</v>
      </c>
      <c r="B1083" s="171" t="s">
        <v>16638</v>
      </c>
      <c r="C1083" s="171" t="s">
        <v>16638</v>
      </c>
      <c r="D1083" s="172" t="s">
        <v>38</v>
      </c>
      <c r="E1083" s="160" t="s">
        <v>39</v>
      </c>
      <c r="F1083" s="172" t="s">
        <v>38</v>
      </c>
      <c r="G1083" s="171" t="s">
        <v>144</v>
      </c>
      <c r="H1083" s="157">
        <v>35701</v>
      </c>
      <c r="I1083" s="239" t="s">
        <v>16651</v>
      </c>
      <c r="J1083" s="173"/>
      <c r="K1083" s="250" t="s">
        <v>16655</v>
      </c>
      <c r="L1083" s="175" t="s">
        <v>16491</v>
      </c>
      <c r="M1083" s="175" t="s">
        <v>16491</v>
      </c>
      <c r="N1083" s="182" t="s">
        <v>16521</v>
      </c>
      <c r="O1083" s="175">
        <v>1</v>
      </c>
      <c r="P1083" s="212">
        <v>7592.24</v>
      </c>
      <c r="Q1083" s="179" t="s">
        <v>16640</v>
      </c>
      <c r="R1083" s="213">
        <f t="shared" si="32"/>
        <v>7592</v>
      </c>
      <c r="S1083" s="228">
        <v>0</v>
      </c>
      <c r="T1083" s="228">
        <v>0</v>
      </c>
      <c r="U1083" s="228">
        <v>0</v>
      </c>
      <c r="V1083" s="228">
        <v>0</v>
      </c>
      <c r="W1083" s="228">
        <v>0</v>
      </c>
      <c r="X1083" s="228">
        <v>0</v>
      </c>
      <c r="Y1083" s="228">
        <v>7592</v>
      </c>
      <c r="Z1083" s="228">
        <v>0</v>
      </c>
      <c r="AA1083" s="228">
        <v>0</v>
      </c>
      <c r="AB1083" s="228">
        <f>P1083*AH1083</f>
        <v>0</v>
      </c>
      <c r="AC1083" s="228">
        <v>0</v>
      </c>
      <c r="AD1083" s="228">
        <v>0</v>
      </c>
    </row>
    <row r="1084" spans="1:30" ht="12" customHeight="1" x14ac:dyDescent="0.25">
      <c r="A1084" s="192" t="s">
        <v>36</v>
      </c>
      <c r="B1084" s="171" t="s">
        <v>16638</v>
      </c>
      <c r="C1084" s="171" t="s">
        <v>16638</v>
      </c>
      <c r="D1084" s="172" t="s">
        <v>38</v>
      </c>
      <c r="E1084" s="160" t="s">
        <v>39</v>
      </c>
      <c r="F1084" s="172" t="s">
        <v>38</v>
      </c>
      <c r="G1084" s="171" t="s">
        <v>144</v>
      </c>
      <c r="H1084" s="157">
        <v>35801</v>
      </c>
      <c r="I1084" s="239" t="s">
        <v>16656</v>
      </c>
      <c r="J1084" s="173"/>
      <c r="K1084" s="250" t="s">
        <v>16470</v>
      </c>
      <c r="L1084" s="175" t="s">
        <v>16657</v>
      </c>
      <c r="M1084" s="175" t="s">
        <v>43</v>
      </c>
      <c r="N1084" s="182" t="s">
        <v>16521</v>
      </c>
      <c r="O1084" s="175">
        <v>1</v>
      </c>
      <c r="P1084" s="212">
        <v>29361.42</v>
      </c>
      <c r="Q1084" s="179" t="s">
        <v>16500</v>
      </c>
      <c r="R1084" s="213">
        <f t="shared" si="32"/>
        <v>469784</v>
      </c>
      <c r="S1084" s="228">
        <v>0</v>
      </c>
      <c r="T1084" s="228">
        <v>58723</v>
      </c>
      <c r="U1084" s="228">
        <v>58723</v>
      </c>
      <c r="V1084" s="228">
        <v>58723</v>
      </c>
      <c r="W1084" s="228">
        <v>58723</v>
      </c>
      <c r="X1084" s="228">
        <v>58723</v>
      </c>
      <c r="Y1084" s="228">
        <v>58723</v>
      </c>
      <c r="Z1084" s="228">
        <v>58723</v>
      </c>
      <c r="AA1084" s="228">
        <v>58723</v>
      </c>
      <c r="AB1084" s="228">
        <v>0</v>
      </c>
      <c r="AC1084" s="228">
        <v>0</v>
      </c>
      <c r="AD1084" s="228">
        <v>0</v>
      </c>
    </row>
    <row r="1085" spans="1:30" ht="12" customHeight="1" x14ac:dyDescent="0.25">
      <c r="A1085" s="192" t="s">
        <v>36</v>
      </c>
      <c r="B1085" s="171" t="s">
        <v>16638</v>
      </c>
      <c r="C1085" s="171" t="s">
        <v>16638</v>
      </c>
      <c r="D1085" s="172" t="s">
        <v>38</v>
      </c>
      <c r="E1085" s="160" t="s">
        <v>39</v>
      </c>
      <c r="F1085" s="172" t="s">
        <v>38</v>
      </c>
      <c r="G1085" s="171" t="s">
        <v>144</v>
      </c>
      <c r="H1085" s="157">
        <v>35901</v>
      </c>
      <c r="I1085" s="239" t="s">
        <v>168</v>
      </c>
      <c r="J1085" s="164"/>
      <c r="K1085" s="250" t="s">
        <v>16658</v>
      </c>
      <c r="L1085" s="175" t="s">
        <v>16491</v>
      </c>
      <c r="M1085" s="175" t="s">
        <v>16491</v>
      </c>
      <c r="N1085" s="182" t="s">
        <v>16521</v>
      </c>
      <c r="O1085" s="164">
        <v>1</v>
      </c>
      <c r="P1085" s="212">
        <v>1510.78</v>
      </c>
      <c r="Q1085" s="179" t="s">
        <v>16640</v>
      </c>
      <c r="R1085" s="213">
        <f t="shared" si="32"/>
        <v>4533</v>
      </c>
      <c r="S1085" s="228">
        <v>0</v>
      </c>
      <c r="T1085" s="228">
        <v>0</v>
      </c>
      <c r="U1085" s="228">
        <v>0</v>
      </c>
      <c r="V1085" s="228">
        <v>0</v>
      </c>
      <c r="W1085" s="228">
        <v>0</v>
      </c>
      <c r="X1085" s="228">
        <v>1511</v>
      </c>
      <c r="Y1085" s="228">
        <v>0</v>
      </c>
      <c r="Z1085" s="228">
        <v>1511</v>
      </c>
      <c r="AA1085" s="228">
        <v>0</v>
      </c>
      <c r="AB1085" s="228">
        <v>1511</v>
      </c>
      <c r="AC1085" s="228">
        <v>0</v>
      </c>
      <c r="AD1085" s="228">
        <v>0</v>
      </c>
    </row>
    <row r="1086" spans="1:30" ht="12" customHeight="1" x14ac:dyDescent="0.25">
      <c r="A1086" s="192" t="s">
        <v>36</v>
      </c>
      <c r="B1086" s="171" t="s">
        <v>16638</v>
      </c>
      <c r="C1086" s="171" t="s">
        <v>16638</v>
      </c>
      <c r="D1086" s="172" t="s">
        <v>38</v>
      </c>
      <c r="E1086" s="160" t="s">
        <v>39</v>
      </c>
      <c r="F1086" s="172" t="s">
        <v>38</v>
      </c>
      <c r="G1086" s="171" t="s">
        <v>144</v>
      </c>
      <c r="H1086" s="157">
        <v>35901</v>
      </c>
      <c r="I1086" s="239" t="s">
        <v>168</v>
      </c>
      <c r="J1086" s="164"/>
      <c r="K1086" s="250" t="s">
        <v>16659</v>
      </c>
      <c r="L1086" s="175" t="s">
        <v>16491</v>
      </c>
      <c r="M1086" s="175" t="s">
        <v>16491</v>
      </c>
      <c r="N1086" s="182" t="s">
        <v>16521</v>
      </c>
      <c r="O1086" s="164">
        <v>1</v>
      </c>
      <c r="P1086" s="212">
        <v>1010.54</v>
      </c>
      <c r="Q1086" s="179" t="s">
        <v>16640</v>
      </c>
      <c r="R1086" s="213">
        <f t="shared" si="32"/>
        <v>3032</v>
      </c>
      <c r="S1086" s="228">
        <v>0</v>
      </c>
      <c r="T1086" s="228">
        <v>0</v>
      </c>
      <c r="U1086" s="228">
        <v>0</v>
      </c>
      <c r="V1086" s="228">
        <v>0</v>
      </c>
      <c r="W1086" s="228">
        <v>0</v>
      </c>
      <c r="X1086" s="228">
        <v>1011</v>
      </c>
      <c r="Y1086" s="228">
        <v>0</v>
      </c>
      <c r="Z1086" s="228">
        <v>1010</v>
      </c>
      <c r="AA1086" s="228">
        <v>0</v>
      </c>
      <c r="AB1086" s="228">
        <v>1011</v>
      </c>
      <c r="AC1086" s="228">
        <v>0</v>
      </c>
      <c r="AD1086" s="228">
        <v>0</v>
      </c>
    </row>
    <row r="1087" spans="1:30" ht="12" customHeight="1" x14ac:dyDescent="0.25">
      <c r="A1087" s="192" t="s">
        <v>36</v>
      </c>
      <c r="B1087" s="171" t="s">
        <v>16638</v>
      </c>
      <c r="C1087" s="171" t="s">
        <v>16638</v>
      </c>
      <c r="D1087" s="172" t="s">
        <v>38</v>
      </c>
      <c r="E1087" s="160" t="s">
        <v>271</v>
      </c>
      <c r="F1087" s="188" t="s">
        <v>16506</v>
      </c>
      <c r="G1087" s="171" t="s">
        <v>16334</v>
      </c>
      <c r="H1087" s="157">
        <v>21101</v>
      </c>
      <c r="I1087" s="239" t="s">
        <v>16510</v>
      </c>
      <c r="J1087" s="168" t="s">
        <v>1791</v>
      </c>
      <c r="K1087" s="236" t="s">
        <v>1792</v>
      </c>
      <c r="L1087" s="175" t="s">
        <v>16491</v>
      </c>
      <c r="M1087" s="175" t="s">
        <v>16491</v>
      </c>
      <c r="N1087" s="196" t="s">
        <v>296</v>
      </c>
      <c r="O1087" s="175">
        <v>20</v>
      </c>
      <c r="P1087" s="212">
        <v>70.36</v>
      </c>
      <c r="Q1087" s="179" t="s">
        <v>16640</v>
      </c>
      <c r="R1087" s="213">
        <f t="shared" ref="R1087:R1112" si="33">SUM(S1087:AD1087)</f>
        <v>1056</v>
      </c>
      <c r="S1087" s="228">
        <v>0</v>
      </c>
      <c r="T1087" s="228">
        <v>352</v>
      </c>
      <c r="U1087" s="228">
        <v>0</v>
      </c>
      <c r="V1087" s="228">
        <v>0</v>
      </c>
      <c r="W1087" s="228">
        <v>352</v>
      </c>
      <c r="X1087" s="228">
        <v>0</v>
      </c>
      <c r="Y1087" s="228">
        <v>0</v>
      </c>
      <c r="Z1087" s="228">
        <v>352</v>
      </c>
      <c r="AA1087" s="228">
        <v>0</v>
      </c>
      <c r="AB1087" s="228">
        <v>0</v>
      </c>
      <c r="AC1087" s="228">
        <v>0</v>
      </c>
      <c r="AD1087" s="228">
        <v>0</v>
      </c>
    </row>
    <row r="1088" spans="1:30" ht="12" customHeight="1" x14ac:dyDescent="0.25">
      <c r="A1088" s="192" t="s">
        <v>36</v>
      </c>
      <c r="B1088" s="171" t="s">
        <v>16638</v>
      </c>
      <c r="C1088" s="171" t="s">
        <v>16638</v>
      </c>
      <c r="D1088" s="172" t="s">
        <v>38</v>
      </c>
      <c r="E1088" s="160" t="s">
        <v>271</v>
      </c>
      <c r="F1088" s="188" t="s">
        <v>16506</v>
      </c>
      <c r="G1088" s="171" t="s">
        <v>16334</v>
      </c>
      <c r="H1088" s="157">
        <v>21101</v>
      </c>
      <c r="I1088" s="239" t="s">
        <v>16510</v>
      </c>
      <c r="J1088" s="168" t="s">
        <v>538</v>
      </c>
      <c r="K1088" s="250" t="s">
        <v>273</v>
      </c>
      <c r="L1088" s="175" t="s">
        <v>16491</v>
      </c>
      <c r="M1088" s="175" t="s">
        <v>16491</v>
      </c>
      <c r="N1088" s="182" t="s">
        <v>539</v>
      </c>
      <c r="O1088" s="175">
        <v>5</v>
      </c>
      <c r="P1088" s="212">
        <v>58.76</v>
      </c>
      <c r="Q1088" s="179" t="s">
        <v>16640</v>
      </c>
      <c r="R1088" s="213">
        <f t="shared" si="33"/>
        <v>293</v>
      </c>
      <c r="S1088" s="228">
        <v>0</v>
      </c>
      <c r="T1088" s="228">
        <v>293</v>
      </c>
      <c r="U1088" s="228">
        <v>0</v>
      </c>
      <c r="V1088" s="228">
        <v>0</v>
      </c>
      <c r="W1088" s="228">
        <v>0</v>
      </c>
      <c r="X1088" s="228">
        <v>0</v>
      </c>
      <c r="Y1088" s="228">
        <v>0</v>
      </c>
      <c r="Z1088" s="228">
        <v>0</v>
      </c>
      <c r="AA1088" s="228">
        <v>0</v>
      </c>
      <c r="AB1088" s="228">
        <v>0</v>
      </c>
      <c r="AC1088" s="228">
        <v>0</v>
      </c>
      <c r="AD1088" s="228">
        <v>0</v>
      </c>
    </row>
    <row r="1089" spans="1:30" ht="12" customHeight="1" x14ac:dyDescent="0.25">
      <c r="A1089" s="192" t="s">
        <v>36</v>
      </c>
      <c r="B1089" s="171" t="s">
        <v>16638</v>
      </c>
      <c r="C1089" s="171" t="s">
        <v>16638</v>
      </c>
      <c r="D1089" s="172" t="s">
        <v>38</v>
      </c>
      <c r="E1089" s="160" t="s">
        <v>271</v>
      </c>
      <c r="F1089" s="188" t="s">
        <v>16506</v>
      </c>
      <c r="G1089" s="171" t="s">
        <v>16334</v>
      </c>
      <c r="H1089" s="157">
        <v>21101</v>
      </c>
      <c r="I1089" s="239" t="s">
        <v>16510</v>
      </c>
      <c r="J1089" s="168" t="s">
        <v>556</v>
      </c>
      <c r="K1089" s="250" t="s">
        <v>49</v>
      </c>
      <c r="L1089" s="175" t="s">
        <v>16491</v>
      </c>
      <c r="M1089" s="175" t="s">
        <v>16491</v>
      </c>
      <c r="N1089" s="182" t="s">
        <v>16255</v>
      </c>
      <c r="O1089" s="175">
        <v>12</v>
      </c>
      <c r="P1089" s="212">
        <v>254.36</v>
      </c>
      <c r="Q1089" s="179" t="s">
        <v>16640</v>
      </c>
      <c r="R1089" s="213">
        <f t="shared" si="33"/>
        <v>3051</v>
      </c>
      <c r="S1089" s="228">
        <v>0</v>
      </c>
      <c r="T1089" s="228">
        <v>0</v>
      </c>
      <c r="U1089" s="228">
        <v>0</v>
      </c>
      <c r="V1089" s="228">
        <v>0</v>
      </c>
      <c r="W1089" s="228">
        <v>0</v>
      </c>
      <c r="X1089" s="228">
        <v>0</v>
      </c>
      <c r="Y1089" s="228">
        <v>0</v>
      </c>
      <c r="Z1089" s="228">
        <v>3051</v>
      </c>
      <c r="AA1089" s="228">
        <v>0</v>
      </c>
      <c r="AB1089" s="228">
        <v>0</v>
      </c>
      <c r="AC1089" s="228">
        <v>0</v>
      </c>
      <c r="AD1089" s="228">
        <v>0</v>
      </c>
    </row>
    <row r="1090" spans="1:30" ht="12" customHeight="1" x14ac:dyDescent="0.25">
      <c r="A1090" s="192" t="s">
        <v>36</v>
      </c>
      <c r="B1090" s="171" t="s">
        <v>16638</v>
      </c>
      <c r="C1090" s="171" t="s">
        <v>16638</v>
      </c>
      <c r="D1090" s="172" t="s">
        <v>38</v>
      </c>
      <c r="E1090" s="160" t="s">
        <v>271</v>
      </c>
      <c r="F1090" s="188" t="s">
        <v>16506</v>
      </c>
      <c r="G1090" s="171" t="s">
        <v>16334</v>
      </c>
      <c r="H1090" s="157">
        <v>21101</v>
      </c>
      <c r="I1090" s="239" t="s">
        <v>16510</v>
      </c>
      <c r="J1090" s="168" t="s">
        <v>1989</v>
      </c>
      <c r="K1090" s="236" t="s">
        <v>177</v>
      </c>
      <c r="L1090" s="175" t="s">
        <v>16491</v>
      </c>
      <c r="M1090" s="175" t="s">
        <v>16491</v>
      </c>
      <c r="N1090" s="182" t="s">
        <v>16255</v>
      </c>
      <c r="O1090" s="175">
        <v>21</v>
      </c>
      <c r="P1090" s="212">
        <v>55.4</v>
      </c>
      <c r="Q1090" s="179" t="s">
        <v>16640</v>
      </c>
      <c r="R1090" s="213">
        <f t="shared" si="33"/>
        <v>998</v>
      </c>
      <c r="S1090" s="228">
        <v>0</v>
      </c>
      <c r="T1090" s="228">
        <v>499</v>
      </c>
      <c r="U1090" s="228">
        <v>0</v>
      </c>
      <c r="V1090" s="228">
        <v>0</v>
      </c>
      <c r="W1090" s="228">
        <v>499</v>
      </c>
      <c r="X1090" s="228">
        <v>0</v>
      </c>
      <c r="Y1090" s="228">
        <v>0</v>
      </c>
      <c r="Z1090" s="228">
        <v>0</v>
      </c>
      <c r="AA1090" s="228">
        <v>0</v>
      </c>
      <c r="AB1090" s="228">
        <v>0</v>
      </c>
      <c r="AC1090" s="228">
        <v>0</v>
      </c>
      <c r="AD1090" s="228">
        <v>0</v>
      </c>
    </row>
    <row r="1091" spans="1:30" ht="12" customHeight="1" x14ac:dyDescent="0.25">
      <c r="A1091" s="192" t="s">
        <v>36</v>
      </c>
      <c r="B1091" s="171" t="s">
        <v>16638</v>
      </c>
      <c r="C1091" s="171" t="s">
        <v>16638</v>
      </c>
      <c r="D1091" s="172" t="s">
        <v>38</v>
      </c>
      <c r="E1091" s="160" t="s">
        <v>271</v>
      </c>
      <c r="F1091" s="188" t="s">
        <v>16506</v>
      </c>
      <c r="G1091" s="171" t="s">
        <v>16334</v>
      </c>
      <c r="H1091" s="157">
        <v>21101</v>
      </c>
      <c r="I1091" s="239" t="s">
        <v>16510</v>
      </c>
      <c r="J1091" s="168" t="s">
        <v>841</v>
      </c>
      <c r="K1091" s="236" t="s">
        <v>16273</v>
      </c>
      <c r="L1091" s="175" t="s">
        <v>16491</v>
      </c>
      <c r="M1091" s="175" t="s">
        <v>16491</v>
      </c>
      <c r="N1091" s="182" t="s">
        <v>539</v>
      </c>
      <c r="O1091" s="175">
        <v>24</v>
      </c>
      <c r="P1091" s="212">
        <v>10.220000000000001</v>
      </c>
      <c r="Q1091" s="179" t="s">
        <v>16640</v>
      </c>
      <c r="R1091" s="213">
        <f t="shared" si="33"/>
        <v>306</v>
      </c>
      <c r="S1091" s="228">
        <v>0</v>
      </c>
      <c r="T1091" s="228">
        <v>153</v>
      </c>
      <c r="U1091" s="228">
        <v>0</v>
      </c>
      <c r="V1091" s="228">
        <v>0</v>
      </c>
      <c r="W1091" s="228">
        <v>153</v>
      </c>
      <c r="X1091" s="228">
        <v>0</v>
      </c>
      <c r="Y1091" s="228">
        <v>0</v>
      </c>
      <c r="Z1091" s="228">
        <v>0</v>
      </c>
      <c r="AA1091" s="228">
        <v>0</v>
      </c>
      <c r="AB1091" s="228">
        <v>0</v>
      </c>
      <c r="AC1091" s="228">
        <v>0</v>
      </c>
      <c r="AD1091" s="228">
        <v>0</v>
      </c>
    </row>
    <row r="1092" spans="1:30" ht="12" customHeight="1" x14ac:dyDescent="0.25">
      <c r="A1092" s="192" t="s">
        <v>36</v>
      </c>
      <c r="B1092" s="171" t="s">
        <v>16638</v>
      </c>
      <c r="C1092" s="171" t="s">
        <v>16638</v>
      </c>
      <c r="D1092" s="172" t="s">
        <v>38</v>
      </c>
      <c r="E1092" s="160" t="s">
        <v>271</v>
      </c>
      <c r="F1092" s="188" t="s">
        <v>16506</v>
      </c>
      <c r="G1092" s="171" t="s">
        <v>16334</v>
      </c>
      <c r="H1092" s="157">
        <v>21101</v>
      </c>
      <c r="I1092" s="239" t="s">
        <v>16510</v>
      </c>
      <c r="J1092" s="168" t="s">
        <v>847</v>
      </c>
      <c r="K1092" s="236" t="s">
        <v>848</v>
      </c>
      <c r="L1092" s="175" t="s">
        <v>16491</v>
      </c>
      <c r="M1092" s="175" t="s">
        <v>16491</v>
      </c>
      <c r="N1092" s="182" t="s">
        <v>539</v>
      </c>
      <c r="O1092" s="175">
        <v>29</v>
      </c>
      <c r="P1092" s="212">
        <v>23.55</v>
      </c>
      <c r="Q1092" s="179" t="s">
        <v>16640</v>
      </c>
      <c r="R1092" s="213">
        <f t="shared" si="33"/>
        <v>353</v>
      </c>
      <c r="S1092" s="228">
        <v>0</v>
      </c>
      <c r="T1092" s="228">
        <v>0</v>
      </c>
      <c r="U1092" s="228">
        <v>0</v>
      </c>
      <c r="V1092" s="228">
        <v>0</v>
      </c>
      <c r="W1092" s="228">
        <v>353</v>
      </c>
      <c r="X1092" s="228">
        <v>0</v>
      </c>
      <c r="Y1092" s="228">
        <v>0</v>
      </c>
      <c r="Z1092" s="228">
        <v>0</v>
      </c>
      <c r="AA1092" s="228">
        <v>0</v>
      </c>
      <c r="AB1092" s="228">
        <v>0</v>
      </c>
      <c r="AC1092" s="228">
        <v>0</v>
      </c>
      <c r="AD1092" s="228">
        <v>0</v>
      </c>
    </row>
    <row r="1093" spans="1:30" ht="12" customHeight="1" x14ac:dyDescent="0.25">
      <c r="A1093" s="192" t="s">
        <v>36</v>
      </c>
      <c r="B1093" s="171" t="s">
        <v>16638</v>
      </c>
      <c r="C1093" s="171" t="s">
        <v>16638</v>
      </c>
      <c r="D1093" s="172" t="s">
        <v>38</v>
      </c>
      <c r="E1093" s="160" t="s">
        <v>271</v>
      </c>
      <c r="F1093" s="188" t="s">
        <v>16506</v>
      </c>
      <c r="G1093" s="171" t="s">
        <v>16334</v>
      </c>
      <c r="H1093" s="157">
        <v>21101</v>
      </c>
      <c r="I1093" s="239" t="s">
        <v>16510</v>
      </c>
      <c r="J1093" s="168" t="s">
        <v>847</v>
      </c>
      <c r="K1093" s="250" t="s">
        <v>57</v>
      </c>
      <c r="L1093" s="175" t="s">
        <v>16491</v>
      </c>
      <c r="M1093" s="175" t="s">
        <v>16491</v>
      </c>
      <c r="N1093" s="182" t="s">
        <v>16255</v>
      </c>
      <c r="O1093" s="175">
        <v>3</v>
      </c>
      <c r="P1093" s="212">
        <v>50.92</v>
      </c>
      <c r="Q1093" s="179" t="s">
        <v>16640</v>
      </c>
      <c r="R1093" s="213">
        <f t="shared" si="33"/>
        <v>153</v>
      </c>
      <c r="S1093" s="228">
        <v>0</v>
      </c>
      <c r="T1093" s="228">
        <v>0</v>
      </c>
      <c r="U1093" s="228">
        <v>0</v>
      </c>
      <c r="V1093" s="228">
        <v>0</v>
      </c>
      <c r="W1093" s="228">
        <v>153</v>
      </c>
      <c r="X1093" s="228">
        <v>0</v>
      </c>
      <c r="Y1093" s="228">
        <v>0</v>
      </c>
      <c r="Z1093" s="228">
        <v>0</v>
      </c>
      <c r="AA1093" s="228">
        <v>0</v>
      </c>
      <c r="AB1093" s="228">
        <v>0</v>
      </c>
      <c r="AC1093" s="228">
        <v>0</v>
      </c>
      <c r="AD1093" s="228">
        <v>0</v>
      </c>
    </row>
    <row r="1094" spans="1:30" ht="12" customHeight="1" x14ac:dyDescent="0.25">
      <c r="A1094" s="192" t="s">
        <v>36</v>
      </c>
      <c r="B1094" s="171" t="s">
        <v>16638</v>
      </c>
      <c r="C1094" s="171" t="s">
        <v>16638</v>
      </c>
      <c r="D1094" s="172" t="s">
        <v>38</v>
      </c>
      <c r="E1094" s="160" t="s">
        <v>271</v>
      </c>
      <c r="F1094" s="188" t="s">
        <v>16506</v>
      </c>
      <c r="G1094" s="171" t="s">
        <v>16334</v>
      </c>
      <c r="H1094" s="157">
        <v>21101</v>
      </c>
      <c r="I1094" s="239" t="s">
        <v>16510</v>
      </c>
      <c r="J1094" s="168" t="s">
        <v>2129</v>
      </c>
      <c r="K1094" s="250" t="s">
        <v>2130</v>
      </c>
      <c r="L1094" s="175" t="s">
        <v>16491</v>
      </c>
      <c r="M1094" s="175" t="s">
        <v>16491</v>
      </c>
      <c r="N1094" s="196" t="s">
        <v>877</v>
      </c>
      <c r="O1094" s="175">
        <v>7</v>
      </c>
      <c r="P1094" s="212">
        <v>211.47</v>
      </c>
      <c r="Q1094" s="179" t="s">
        <v>16640</v>
      </c>
      <c r="R1094" s="213">
        <f t="shared" si="33"/>
        <v>1480</v>
      </c>
      <c r="S1094" s="228">
        <v>0</v>
      </c>
      <c r="T1094" s="228">
        <v>1057</v>
      </c>
      <c r="U1094" s="228">
        <v>0</v>
      </c>
      <c r="V1094" s="228">
        <v>0</v>
      </c>
      <c r="W1094" s="228">
        <v>0</v>
      </c>
      <c r="X1094" s="228">
        <v>0</v>
      </c>
      <c r="Y1094" s="228">
        <v>0</v>
      </c>
      <c r="Z1094" s="228">
        <v>423</v>
      </c>
      <c r="AA1094" s="228">
        <v>0</v>
      </c>
      <c r="AB1094" s="228">
        <v>0</v>
      </c>
      <c r="AC1094" s="228">
        <v>0</v>
      </c>
      <c r="AD1094" s="228">
        <v>0</v>
      </c>
    </row>
    <row r="1095" spans="1:30" ht="12" customHeight="1" x14ac:dyDescent="0.25">
      <c r="A1095" s="192" t="s">
        <v>36</v>
      </c>
      <c r="B1095" s="171" t="s">
        <v>16638</v>
      </c>
      <c r="C1095" s="171" t="s">
        <v>16638</v>
      </c>
      <c r="D1095" s="172" t="s">
        <v>38</v>
      </c>
      <c r="E1095" s="160" t="s">
        <v>271</v>
      </c>
      <c r="F1095" s="188" t="s">
        <v>16506</v>
      </c>
      <c r="G1095" s="171" t="s">
        <v>16334</v>
      </c>
      <c r="H1095" s="157">
        <v>21101</v>
      </c>
      <c r="I1095" s="239" t="s">
        <v>16510</v>
      </c>
      <c r="J1095" s="168" t="s">
        <v>2131</v>
      </c>
      <c r="K1095" s="236" t="s">
        <v>64</v>
      </c>
      <c r="L1095" s="175" t="s">
        <v>16491</v>
      </c>
      <c r="M1095" s="175" t="s">
        <v>16491</v>
      </c>
      <c r="N1095" s="196" t="s">
        <v>877</v>
      </c>
      <c r="O1095" s="175">
        <v>9</v>
      </c>
      <c r="P1095" s="212">
        <v>326.91000000000003</v>
      </c>
      <c r="Q1095" s="179" t="s">
        <v>16640</v>
      </c>
      <c r="R1095" s="213">
        <f t="shared" si="33"/>
        <v>1962</v>
      </c>
      <c r="S1095" s="228">
        <v>0</v>
      </c>
      <c r="T1095" s="228">
        <v>981</v>
      </c>
      <c r="U1095" s="228">
        <v>0</v>
      </c>
      <c r="V1095" s="228">
        <v>0</v>
      </c>
      <c r="W1095" s="228">
        <v>981</v>
      </c>
      <c r="X1095" s="228">
        <v>0</v>
      </c>
      <c r="Y1095" s="228">
        <v>0</v>
      </c>
      <c r="Z1095" s="228">
        <v>0</v>
      </c>
      <c r="AA1095" s="228">
        <v>0</v>
      </c>
      <c r="AB1095" s="228">
        <v>0</v>
      </c>
      <c r="AC1095" s="228">
        <v>0</v>
      </c>
      <c r="AD1095" s="228">
        <v>0</v>
      </c>
    </row>
    <row r="1096" spans="1:30" ht="12" customHeight="1" x14ac:dyDescent="0.25">
      <c r="A1096" s="192" t="s">
        <v>36</v>
      </c>
      <c r="B1096" s="171" t="s">
        <v>16638</v>
      </c>
      <c r="C1096" s="171" t="s">
        <v>16638</v>
      </c>
      <c r="D1096" s="172" t="s">
        <v>38</v>
      </c>
      <c r="E1096" s="160" t="s">
        <v>271</v>
      </c>
      <c r="F1096" s="188" t="s">
        <v>16506</v>
      </c>
      <c r="G1096" s="171" t="s">
        <v>16334</v>
      </c>
      <c r="H1096" s="157">
        <v>21101</v>
      </c>
      <c r="I1096" s="239" t="s">
        <v>16510</v>
      </c>
      <c r="J1096" s="168" t="s">
        <v>1216</v>
      </c>
      <c r="K1096" s="236" t="s">
        <v>16317</v>
      </c>
      <c r="L1096" s="175" t="s">
        <v>16491</v>
      </c>
      <c r="M1096" s="175" t="s">
        <v>16491</v>
      </c>
      <c r="N1096" s="196" t="s">
        <v>539</v>
      </c>
      <c r="O1096" s="175">
        <v>5</v>
      </c>
      <c r="P1096" s="212">
        <v>32.880000000000003</v>
      </c>
      <c r="Q1096" s="179" t="s">
        <v>16640</v>
      </c>
      <c r="R1096" s="213">
        <f t="shared" si="33"/>
        <v>164</v>
      </c>
      <c r="S1096" s="228">
        <v>0</v>
      </c>
      <c r="T1096" s="228">
        <v>164</v>
      </c>
      <c r="U1096" s="228">
        <v>0</v>
      </c>
      <c r="V1096" s="228">
        <v>0</v>
      </c>
      <c r="W1096" s="228">
        <v>0</v>
      </c>
      <c r="X1096" s="228">
        <v>0</v>
      </c>
      <c r="Y1096" s="228">
        <v>0</v>
      </c>
      <c r="Z1096" s="228">
        <v>0</v>
      </c>
      <c r="AA1096" s="228">
        <v>0</v>
      </c>
      <c r="AB1096" s="228">
        <v>0</v>
      </c>
      <c r="AC1096" s="228">
        <v>0</v>
      </c>
      <c r="AD1096" s="228">
        <v>0</v>
      </c>
    </row>
    <row r="1097" spans="1:30" ht="12" customHeight="1" x14ac:dyDescent="0.25">
      <c r="A1097" s="192" t="s">
        <v>36</v>
      </c>
      <c r="B1097" s="171" t="s">
        <v>16638</v>
      </c>
      <c r="C1097" s="171" t="s">
        <v>16638</v>
      </c>
      <c r="D1097" s="172" t="s">
        <v>38</v>
      </c>
      <c r="E1097" s="160" t="s">
        <v>271</v>
      </c>
      <c r="F1097" s="188" t="s">
        <v>16506</v>
      </c>
      <c r="G1097" s="171" t="s">
        <v>16334</v>
      </c>
      <c r="H1097" s="157">
        <v>21101</v>
      </c>
      <c r="I1097" s="239" t="s">
        <v>16510</v>
      </c>
      <c r="J1097" s="168" t="s">
        <v>1578</v>
      </c>
      <c r="K1097" s="236" t="s">
        <v>74</v>
      </c>
      <c r="L1097" s="175" t="s">
        <v>16491</v>
      </c>
      <c r="M1097" s="175" t="s">
        <v>16491</v>
      </c>
      <c r="N1097" s="196" t="s">
        <v>877</v>
      </c>
      <c r="O1097" s="175">
        <v>60</v>
      </c>
      <c r="P1097" s="212">
        <v>108.55</v>
      </c>
      <c r="Q1097" s="179" t="s">
        <v>16640</v>
      </c>
      <c r="R1097" s="213">
        <f t="shared" si="33"/>
        <v>5428</v>
      </c>
      <c r="S1097" s="228">
        <v>0</v>
      </c>
      <c r="T1097" s="228">
        <v>2171</v>
      </c>
      <c r="U1097" s="228">
        <v>0</v>
      </c>
      <c r="V1097" s="228">
        <v>0</v>
      </c>
      <c r="W1097" s="228">
        <v>2171</v>
      </c>
      <c r="X1097" s="228">
        <v>0</v>
      </c>
      <c r="Y1097" s="228">
        <v>0</v>
      </c>
      <c r="Z1097" s="228">
        <v>1086</v>
      </c>
      <c r="AA1097" s="228">
        <v>0</v>
      </c>
      <c r="AB1097" s="228">
        <v>0</v>
      </c>
      <c r="AC1097" s="228">
        <v>0</v>
      </c>
      <c r="AD1097" s="228">
        <v>0</v>
      </c>
    </row>
    <row r="1098" spans="1:30" ht="12" customHeight="1" x14ac:dyDescent="0.25">
      <c r="A1098" s="192" t="s">
        <v>36</v>
      </c>
      <c r="B1098" s="171" t="s">
        <v>16638</v>
      </c>
      <c r="C1098" s="171" t="s">
        <v>16638</v>
      </c>
      <c r="D1098" s="172" t="s">
        <v>38</v>
      </c>
      <c r="E1098" s="160" t="s">
        <v>271</v>
      </c>
      <c r="F1098" s="188" t="s">
        <v>16506</v>
      </c>
      <c r="G1098" s="171" t="s">
        <v>16334</v>
      </c>
      <c r="H1098" s="157">
        <v>21101</v>
      </c>
      <c r="I1098" s="239" t="s">
        <v>16510</v>
      </c>
      <c r="J1098" s="168" t="s">
        <v>1591</v>
      </c>
      <c r="K1098" s="236" t="s">
        <v>205</v>
      </c>
      <c r="L1098" s="175" t="s">
        <v>16491</v>
      </c>
      <c r="M1098" s="175" t="s">
        <v>16491</v>
      </c>
      <c r="N1098" s="196" t="s">
        <v>877</v>
      </c>
      <c r="O1098" s="175">
        <v>123</v>
      </c>
      <c r="P1098" s="212">
        <v>222.31</v>
      </c>
      <c r="Q1098" s="179" t="s">
        <v>16640</v>
      </c>
      <c r="R1098" s="213">
        <f t="shared" si="33"/>
        <v>24453</v>
      </c>
      <c r="S1098" s="228">
        <v>0</v>
      </c>
      <c r="T1098" s="228">
        <v>11115</v>
      </c>
      <c r="U1098" s="228">
        <v>0</v>
      </c>
      <c r="V1098" s="228">
        <v>0</v>
      </c>
      <c r="W1098" s="228">
        <v>11115</v>
      </c>
      <c r="X1098" s="228">
        <v>0</v>
      </c>
      <c r="Y1098" s="228">
        <v>0</v>
      </c>
      <c r="Z1098" s="228">
        <v>2223</v>
      </c>
      <c r="AA1098" s="228">
        <v>0</v>
      </c>
      <c r="AB1098" s="228">
        <v>0</v>
      </c>
      <c r="AC1098" s="228">
        <v>0</v>
      </c>
      <c r="AD1098" s="228">
        <v>0</v>
      </c>
    </row>
    <row r="1099" spans="1:30" ht="12" customHeight="1" x14ac:dyDescent="0.25">
      <c r="A1099" s="192" t="s">
        <v>36</v>
      </c>
      <c r="B1099" s="171" t="s">
        <v>16638</v>
      </c>
      <c r="C1099" s="171" t="s">
        <v>16638</v>
      </c>
      <c r="D1099" s="172" t="s">
        <v>38</v>
      </c>
      <c r="E1099" s="160" t="s">
        <v>271</v>
      </c>
      <c r="F1099" s="188" t="s">
        <v>16506</v>
      </c>
      <c r="G1099" s="171" t="s">
        <v>16334</v>
      </c>
      <c r="H1099" s="157">
        <v>21101</v>
      </c>
      <c r="I1099" s="239" t="s">
        <v>16510</v>
      </c>
      <c r="J1099" s="168" t="s">
        <v>1634</v>
      </c>
      <c r="K1099" s="236" t="s">
        <v>16260</v>
      </c>
      <c r="L1099" s="175" t="s">
        <v>16491</v>
      </c>
      <c r="M1099" s="175" t="s">
        <v>16491</v>
      </c>
      <c r="N1099" s="182" t="s">
        <v>16255</v>
      </c>
      <c r="O1099" s="175">
        <v>3</v>
      </c>
      <c r="P1099" s="212">
        <v>40.78</v>
      </c>
      <c r="Q1099" s="179" t="s">
        <v>16640</v>
      </c>
      <c r="R1099" s="213">
        <f t="shared" si="33"/>
        <v>123</v>
      </c>
      <c r="S1099" s="228">
        <v>0</v>
      </c>
      <c r="T1099" s="228">
        <v>123</v>
      </c>
      <c r="U1099" s="228">
        <v>0</v>
      </c>
      <c r="V1099" s="228">
        <v>0</v>
      </c>
      <c r="W1099" s="228">
        <v>0</v>
      </c>
      <c r="X1099" s="228">
        <v>0</v>
      </c>
      <c r="Y1099" s="228">
        <v>0</v>
      </c>
      <c r="Z1099" s="228">
        <v>0</v>
      </c>
      <c r="AA1099" s="228">
        <v>0</v>
      </c>
      <c r="AB1099" s="228">
        <v>0</v>
      </c>
      <c r="AC1099" s="228">
        <v>0</v>
      </c>
      <c r="AD1099" s="228">
        <v>0</v>
      </c>
    </row>
    <row r="1100" spans="1:30" ht="12" customHeight="1" x14ac:dyDescent="0.25">
      <c r="A1100" s="192" t="s">
        <v>36</v>
      </c>
      <c r="B1100" s="171" t="s">
        <v>16638</v>
      </c>
      <c r="C1100" s="171" t="s">
        <v>16638</v>
      </c>
      <c r="D1100" s="172" t="s">
        <v>38</v>
      </c>
      <c r="E1100" s="160" t="s">
        <v>271</v>
      </c>
      <c r="F1100" s="188" t="s">
        <v>16506</v>
      </c>
      <c r="G1100" s="171" t="s">
        <v>16334</v>
      </c>
      <c r="H1100" s="157">
        <v>21601</v>
      </c>
      <c r="I1100" s="239" t="s">
        <v>16519</v>
      </c>
      <c r="J1100" s="168" t="s">
        <v>5714</v>
      </c>
      <c r="K1100" s="236" t="s">
        <v>100</v>
      </c>
      <c r="L1100" s="175" t="s">
        <v>16491</v>
      </c>
      <c r="M1100" s="175" t="s">
        <v>16491</v>
      </c>
      <c r="N1100" s="196" t="s">
        <v>296</v>
      </c>
      <c r="O1100" s="175">
        <v>24</v>
      </c>
      <c r="P1100" s="212">
        <v>66.44</v>
      </c>
      <c r="Q1100" s="179" t="s">
        <v>16640</v>
      </c>
      <c r="R1100" s="213">
        <f t="shared" si="33"/>
        <v>1594</v>
      </c>
      <c r="S1100" s="228">
        <v>0</v>
      </c>
      <c r="T1100" s="228">
        <v>797</v>
      </c>
      <c r="U1100" s="228">
        <v>0</v>
      </c>
      <c r="V1100" s="228">
        <v>0</v>
      </c>
      <c r="W1100" s="228">
        <v>0</v>
      </c>
      <c r="X1100" s="228">
        <v>0</v>
      </c>
      <c r="Y1100" s="228">
        <v>0</v>
      </c>
      <c r="Z1100" s="228">
        <v>797</v>
      </c>
      <c r="AA1100" s="228">
        <v>0</v>
      </c>
      <c r="AB1100" s="228">
        <v>0</v>
      </c>
      <c r="AC1100" s="228">
        <v>0</v>
      </c>
      <c r="AD1100" s="228">
        <v>0</v>
      </c>
    </row>
    <row r="1101" spans="1:30" ht="12" customHeight="1" x14ac:dyDescent="0.25">
      <c r="A1101" s="192" t="s">
        <v>36</v>
      </c>
      <c r="B1101" s="171" t="s">
        <v>16638</v>
      </c>
      <c r="C1101" s="171" t="s">
        <v>16638</v>
      </c>
      <c r="D1101" s="172" t="s">
        <v>38</v>
      </c>
      <c r="E1101" s="160" t="s">
        <v>271</v>
      </c>
      <c r="F1101" s="188" t="s">
        <v>16506</v>
      </c>
      <c r="G1101" s="171" t="s">
        <v>16334</v>
      </c>
      <c r="H1101" s="157">
        <v>21601</v>
      </c>
      <c r="I1101" s="239" t="s">
        <v>16519</v>
      </c>
      <c r="J1101" s="168" t="s">
        <v>5683</v>
      </c>
      <c r="K1101" s="236" t="s">
        <v>103</v>
      </c>
      <c r="L1101" s="175" t="s">
        <v>16491</v>
      </c>
      <c r="M1101" s="175" t="s">
        <v>16491</v>
      </c>
      <c r="N1101" s="182" t="s">
        <v>1446</v>
      </c>
      <c r="O1101" s="175">
        <v>3</v>
      </c>
      <c r="P1101" s="212">
        <v>541.61</v>
      </c>
      <c r="Q1101" s="179" t="s">
        <v>16640</v>
      </c>
      <c r="R1101" s="213">
        <f t="shared" si="33"/>
        <v>1626</v>
      </c>
      <c r="S1101" s="228">
        <v>0</v>
      </c>
      <c r="T1101" s="228">
        <v>542</v>
      </c>
      <c r="U1101" s="228">
        <v>0</v>
      </c>
      <c r="V1101" s="228">
        <v>0</v>
      </c>
      <c r="W1101" s="228">
        <v>542</v>
      </c>
      <c r="X1101" s="228">
        <v>0</v>
      </c>
      <c r="Y1101" s="228">
        <v>0</v>
      </c>
      <c r="Z1101" s="228">
        <v>542</v>
      </c>
      <c r="AA1101" s="228">
        <v>0</v>
      </c>
      <c r="AB1101" s="228">
        <v>0</v>
      </c>
      <c r="AC1101" s="228">
        <v>0</v>
      </c>
      <c r="AD1101" s="228">
        <v>0</v>
      </c>
    </row>
    <row r="1102" spans="1:30" ht="12" customHeight="1" x14ac:dyDescent="0.25">
      <c r="A1102" s="192" t="s">
        <v>36</v>
      </c>
      <c r="B1102" s="171" t="s">
        <v>16638</v>
      </c>
      <c r="C1102" s="171" t="s">
        <v>16638</v>
      </c>
      <c r="D1102" s="172" t="s">
        <v>38</v>
      </c>
      <c r="E1102" s="160" t="s">
        <v>271</v>
      </c>
      <c r="F1102" s="188" t="s">
        <v>16506</v>
      </c>
      <c r="G1102" s="171" t="s">
        <v>16334</v>
      </c>
      <c r="H1102" s="157">
        <v>21601</v>
      </c>
      <c r="I1102" s="239" t="s">
        <v>16519</v>
      </c>
      <c r="J1102" s="168" t="s">
        <v>5685</v>
      </c>
      <c r="K1102" s="236" t="s">
        <v>5686</v>
      </c>
      <c r="L1102" s="175" t="s">
        <v>16491</v>
      </c>
      <c r="M1102" s="175" t="s">
        <v>16491</v>
      </c>
      <c r="N1102" s="182" t="s">
        <v>1446</v>
      </c>
      <c r="O1102" s="175">
        <v>3</v>
      </c>
      <c r="P1102" s="212">
        <v>609.79999999999995</v>
      </c>
      <c r="Q1102" s="179" t="s">
        <v>16640</v>
      </c>
      <c r="R1102" s="213">
        <f t="shared" si="33"/>
        <v>2440</v>
      </c>
      <c r="S1102" s="228">
        <v>0</v>
      </c>
      <c r="T1102" s="228">
        <v>610</v>
      </c>
      <c r="U1102" s="228">
        <v>0</v>
      </c>
      <c r="V1102" s="228">
        <v>0</v>
      </c>
      <c r="W1102" s="228">
        <v>610</v>
      </c>
      <c r="X1102" s="228">
        <v>0</v>
      </c>
      <c r="Y1102" s="228">
        <v>0</v>
      </c>
      <c r="Z1102" s="228">
        <v>610</v>
      </c>
      <c r="AA1102" s="228">
        <v>0</v>
      </c>
      <c r="AB1102" s="228">
        <v>0</v>
      </c>
      <c r="AC1102" s="228">
        <v>610</v>
      </c>
      <c r="AD1102" s="228">
        <v>0</v>
      </c>
    </row>
    <row r="1103" spans="1:30" ht="12" customHeight="1" x14ac:dyDescent="0.25">
      <c r="A1103" s="192" t="s">
        <v>36</v>
      </c>
      <c r="B1103" s="171" t="s">
        <v>16638</v>
      </c>
      <c r="C1103" s="171" t="s">
        <v>16638</v>
      </c>
      <c r="D1103" s="172" t="s">
        <v>38</v>
      </c>
      <c r="E1103" s="160" t="s">
        <v>271</v>
      </c>
      <c r="F1103" s="188" t="s">
        <v>16506</v>
      </c>
      <c r="G1103" s="171" t="s">
        <v>16334</v>
      </c>
      <c r="H1103" s="157">
        <v>21601</v>
      </c>
      <c r="I1103" s="239" t="s">
        <v>16519</v>
      </c>
      <c r="J1103" s="168" t="s">
        <v>5868</v>
      </c>
      <c r="K1103" s="236" t="s">
        <v>106</v>
      </c>
      <c r="L1103" s="175" t="s">
        <v>16491</v>
      </c>
      <c r="M1103" s="175" t="s">
        <v>16491</v>
      </c>
      <c r="N1103" s="196" t="s">
        <v>296</v>
      </c>
      <c r="O1103" s="175">
        <v>15</v>
      </c>
      <c r="P1103" s="212">
        <v>54.47</v>
      </c>
      <c r="Q1103" s="179" t="s">
        <v>16640</v>
      </c>
      <c r="R1103" s="213">
        <f t="shared" si="33"/>
        <v>1088</v>
      </c>
      <c r="S1103" s="228">
        <v>0</v>
      </c>
      <c r="T1103" s="228">
        <v>272</v>
      </c>
      <c r="U1103" s="228">
        <v>0</v>
      </c>
      <c r="V1103" s="228">
        <v>0</v>
      </c>
      <c r="W1103" s="228">
        <v>272</v>
      </c>
      <c r="X1103" s="228">
        <v>0</v>
      </c>
      <c r="Y1103" s="228">
        <v>0</v>
      </c>
      <c r="Z1103" s="228">
        <v>272</v>
      </c>
      <c r="AA1103" s="228">
        <v>0</v>
      </c>
      <c r="AB1103" s="228">
        <v>0</v>
      </c>
      <c r="AC1103" s="228">
        <v>272</v>
      </c>
      <c r="AD1103" s="228">
        <v>0</v>
      </c>
    </row>
    <row r="1104" spans="1:30" ht="12" customHeight="1" x14ac:dyDescent="0.25">
      <c r="A1104" s="192" t="s">
        <v>36</v>
      </c>
      <c r="B1104" s="171" t="s">
        <v>16638</v>
      </c>
      <c r="C1104" s="171" t="s">
        <v>16638</v>
      </c>
      <c r="D1104" s="172" t="s">
        <v>38</v>
      </c>
      <c r="E1104" s="160" t="s">
        <v>271</v>
      </c>
      <c r="F1104" s="188" t="s">
        <v>16506</v>
      </c>
      <c r="G1104" s="171" t="s">
        <v>16334</v>
      </c>
      <c r="H1104" s="157">
        <v>21601</v>
      </c>
      <c r="I1104" s="239" t="s">
        <v>16519</v>
      </c>
      <c r="J1104" s="168" t="s">
        <v>5874</v>
      </c>
      <c r="K1104" s="236" t="s">
        <v>236</v>
      </c>
      <c r="L1104" s="175" t="s">
        <v>16491</v>
      </c>
      <c r="M1104" s="175" t="s">
        <v>16491</v>
      </c>
      <c r="N1104" s="196" t="s">
        <v>296</v>
      </c>
      <c r="O1104" s="175">
        <v>36</v>
      </c>
      <c r="P1104" s="212">
        <v>162.27000000000001</v>
      </c>
      <c r="Q1104" s="179" t="s">
        <v>16640</v>
      </c>
      <c r="R1104" s="213">
        <f t="shared" si="33"/>
        <v>7788</v>
      </c>
      <c r="S1104" s="228">
        <v>0</v>
      </c>
      <c r="T1104" s="228">
        <v>1947</v>
      </c>
      <c r="U1104" s="228">
        <v>0</v>
      </c>
      <c r="V1104" s="228">
        <v>0</v>
      </c>
      <c r="W1104" s="228">
        <v>1947</v>
      </c>
      <c r="X1104" s="228">
        <v>0</v>
      </c>
      <c r="Y1104" s="228">
        <v>0</v>
      </c>
      <c r="Z1104" s="228">
        <v>1947</v>
      </c>
      <c r="AA1104" s="228">
        <v>0</v>
      </c>
      <c r="AB1104" s="228">
        <v>0</v>
      </c>
      <c r="AC1104" s="228">
        <v>1947</v>
      </c>
      <c r="AD1104" s="228">
        <v>0</v>
      </c>
    </row>
    <row r="1105" spans="1:30" ht="12" customHeight="1" x14ac:dyDescent="0.25">
      <c r="A1105" s="192" t="s">
        <v>36</v>
      </c>
      <c r="B1105" s="171" t="s">
        <v>16638</v>
      </c>
      <c r="C1105" s="171" t="s">
        <v>16638</v>
      </c>
      <c r="D1105" s="172" t="s">
        <v>38</v>
      </c>
      <c r="E1105" s="160" t="s">
        <v>271</v>
      </c>
      <c r="F1105" s="188" t="s">
        <v>16506</v>
      </c>
      <c r="G1105" s="171" t="s">
        <v>16334</v>
      </c>
      <c r="H1105" s="157">
        <v>21601</v>
      </c>
      <c r="I1105" s="239" t="s">
        <v>16519</v>
      </c>
      <c r="J1105" s="168" t="s">
        <v>5699</v>
      </c>
      <c r="K1105" s="236" t="s">
        <v>16402</v>
      </c>
      <c r="L1105" s="175" t="s">
        <v>16491</v>
      </c>
      <c r="M1105" s="175" t="s">
        <v>16491</v>
      </c>
      <c r="N1105" s="196" t="s">
        <v>296</v>
      </c>
      <c r="O1105" s="175">
        <v>15</v>
      </c>
      <c r="P1105" s="212">
        <v>298.91000000000003</v>
      </c>
      <c r="Q1105" s="179" t="s">
        <v>16640</v>
      </c>
      <c r="R1105" s="213">
        <f t="shared" si="33"/>
        <v>5980</v>
      </c>
      <c r="S1105" s="228">
        <v>0</v>
      </c>
      <c r="T1105" s="228">
        <v>1495</v>
      </c>
      <c r="U1105" s="228">
        <v>0</v>
      </c>
      <c r="V1105" s="228">
        <v>0</v>
      </c>
      <c r="W1105" s="228">
        <v>1495</v>
      </c>
      <c r="X1105" s="228">
        <v>0</v>
      </c>
      <c r="Y1105" s="228">
        <v>0</v>
      </c>
      <c r="Z1105" s="228">
        <v>1495</v>
      </c>
      <c r="AA1105" s="228">
        <v>0</v>
      </c>
      <c r="AB1105" s="228">
        <v>0</v>
      </c>
      <c r="AC1105" s="228">
        <v>1495</v>
      </c>
      <c r="AD1105" s="228">
        <v>0</v>
      </c>
    </row>
    <row r="1106" spans="1:30" ht="12" customHeight="1" x14ac:dyDescent="0.25">
      <c r="A1106" s="192" t="s">
        <v>36</v>
      </c>
      <c r="B1106" s="171" t="s">
        <v>16638</v>
      </c>
      <c r="C1106" s="171" t="s">
        <v>16638</v>
      </c>
      <c r="D1106" s="172" t="s">
        <v>38</v>
      </c>
      <c r="E1106" s="160" t="s">
        <v>271</v>
      </c>
      <c r="F1106" s="188" t="s">
        <v>16506</v>
      </c>
      <c r="G1106" s="171" t="s">
        <v>16334</v>
      </c>
      <c r="H1106" s="157">
        <v>21601</v>
      </c>
      <c r="I1106" s="239" t="s">
        <v>16519</v>
      </c>
      <c r="J1106" s="168" t="s">
        <v>5749</v>
      </c>
      <c r="K1106" s="236" t="s">
        <v>5750</v>
      </c>
      <c r="L1106" s="175" t="s">
        <v>16491</v>
      </c>
      <c r="M1106" s="175" t="s">
        <v>16491</v>
      </c>
      <c r="N1106" s="196" t="s">
        <v>296</v>
      </c>
      <c r="O1106" s="175">
        <v>3</v>
      </c>
      <c r="P1106" s="212">
        <v>72.739999999999995</v>
      </c>
      <c r="Q1106" s="179" t="s">
        <v>16640</v>
      </c>
      <c r="R1106" s="213">
        <f t="shared" si="33"/>
        <v>219</v>
      </c>
      <c r="S1106" s="228">
        <v>0</v>
      </c>
      <c r="T1106" s="228">
        <v>73</v>
      </c>
      <c r="U1106" s="228">
        <v>0</v>
      </c>
      <c r="V1106" s="228">
        <v>0</v>
      </c>
      <c r="W1106" s="228">
        <v>73</v>
      </c>
      <c r="X1106" s="228">
        <v>0</v>
      </c>
      <c r="Y1106" s="228">
        <v>0</v>
      </c>
      <c r="Z1106" s="228">
        <v>73</v>
      </c>
      <c r="AA1106" s="228">
        <v>0</v>
      </c>
      <c r="AB1106" s="228">
        <v>0</v>
      </c>
      <c r="AC1106" s="228">
        <v>0</v>
      </c>
      <c r="AD1106" s="228">
        <v>0</v>
      </c>
    </row>
    <row r="1107" spans="1:30" ht="12" customHeight="1" x14ac:dyDescent="0.25">
      <c r="A1107" s="192" t="s">
        <v>36</v>
      </c>
      <c r="B1107" s="171" t="s">
        <v>16638</v>
      </c>
      <c r="C1107" s="171" t="s">
        <v>16638</v>
      </c>
      <c r="D1107" s="172" t="s">
        <v>38</v>
      </c>
      <c r="E1107" s="160" t="s">
        <v>271</v>
      </c>
      <c r="F1107" s="188" t="s">
        <v>16506</v>
      </c>
      <c r="G1107" s="171" t="s">
        <v>16334</v>
      </c>
      <c r="H1107" s="157">
        <v>21601</v>
      </c>
      <c r="I1107" s="239" t="s">
        <v>16519</v>
      </c>
      <c r="J1107" s="168" t="s">
        <v>5921</v>
      </c>
      <c r="K1107" s="236" t="s">
        <v>111</v>
      </c>
      <c r="L1107" s="175" t="s">
        <v>16491</v>
      </c>
      <c r="M1107" s="175" t="s">
        <v>16491</v>
      </c>
      <c r="N1107" s="196" t="s">
        <v>296</v>
      </c>
      <c r="O1107" s="175">
        <v>9</v>
      </c>
      <c r="P1107" s="212">
        <v>7.34</v>
      </c>
      <c r="Q1107" s="179" t="s">
        <v>16640</v>
      </c>
      <c r="R1107" s="213">
        <f t="shared" si="33"/>
        <v>88</v>
      </c>
      <c r="S1107" s="228">
        <v>0</v>
      </c>
      <c r="T1107" s="228">
        <v>22</v>
      </c>
      <c r="U1107" s="228">
        <v>0</v>
      </c>
      <c r="V1107" s="228">
        <v>0</v>
      </c>
      <c r="W1107" s="228">
        <v>22</v>
      </c>
      <c r="X1107" s="228">
        <v>0</v>
      </c>
      <c r="Y1107" s="228">
        <v>0</v>
      </c>
      <c r="Z1107" s="228">
        <v>22</v>
      </c>
      <c r="AA1107" s="228">
        <v>0</v>
      </c>
      <c r="AB1107" s="228">
        <v>0</v>
      </c>
      <c r="AC1107" s="228">
        <v>22</v>
      </c>
      <c r="AD1107" s="228">
        <v>0</v>
      </c>
    </row>
    <row r="1108" spans="1:30" ht="12" customHeight="1" x14ac:dyDescent="0.25">
      <c r="A1108" s="192" t="s">
        <v>36</v>
      </c>
      <c r="B1108" s="171" t="s">
        <v>16638</v>
      </c>
      <c r="C1108" s="171" t="s">
        <v>16638</v>
      </c>
      <c r="D1108" s="172" t="s">
        <v>38</v>
      </c>
      <c r="E1108" s="160" t="s">
        <v>271</v>
      </c>
      <c r="F1108" s="188" t="s">
        <v>16506</v>
      </c>
      <c r="G1108" s="171" t="s">
        <v>16334</v>
      </c>
      <c r="H1108" s="157">
        <v>21601</v>
      </c>
      <c r="I1108" s="239" t="s">
        <v>16519</v>
      </c>
      <c r="J1108" s="168" t="s">
        <v>5804</v>
      </c>
      <c r="K1108" s="236" t="s">
        <v>16409</v>
      </c>
      <c r="L1108" s="175" t="s">
        <v>16491</v>
      </c>
      <c r="M1108" s="175" t="s">
        <v>16491</v>
      </c>
      <c r="N1108" s="196" t="s">
        <v>296</v>
      </c>
      <c r="O1108" s="175">
        <v>9</v>
      </c>
      <c r="P1108" s="212">
        <v>76.459999999999994</v>
      </c>
      <c r="Q1108" s="179" t="s">
        <v>16640</v>
      </c>
      <c r="R1108" s="213">
        <f t="shared" si="33"/>
        <v>916</v>
      </c>
      <c r="S1108" s="228">
        <v>0</v>
      </c>
      <c r="T1108" s="228">
        <v>229</v>
      </c>
      <c r="U1108" s="228">
        <v>0</v>
      </c>
      <c r="V1108" s="228">
        <v>0</v>
      </c>
      <c r="W1108" s="228">
        <v>229</v>
      </c>
      <c r="X1108" s="228">
        <v>0</v>
      </c>
      <c r="Y1108" s="228">
        <v>0</v>
      </c>
      <c r="Z1108" s="228">
        <v>229</v>
      </c>
      <c r="AA1108" s="228">
        <v>0</v>
      </c>
      <c r="AB1108" s="228">
        <v>0</v>
      </c>
      <c r="AC1108" s="228">
        <v>229</v>
      </c>
      <c r="AD1108" s="228">
        <v>0</v>
      </c>
    </row>
    <row r="1109" spans="1:30" ht="12" customHeight="1" x14ac:dyDescent="0.25">
      <c r="A1109" s="192" t="s">
        <v>36</v>
      </c>
      <c r="B1109" s="171" t="s">
        <v>16638</v>
      </c>
      <c r="C1109" s="171" t="s">
        <v>16638</v>
      </c>
      <c r="D1109" s="172" t="s">
        <v>38</v>
      </c>
      <c r="E1109" s="160" t="s">
        <v>271</v>
      </c>
      <c r="F1109" s="188" t="s">
        <v>16506</v>
      </c>
      <c r="G1109" s="171" t="s">
        <v>16334</v>
      </c>
      <c r="H1109" s="157">
        <v>21601</v>
      </c>
      <c r="I1109" s="239" t="s">
        <v>16519</v>
      </c>
      <c r="J1109" s="168" t="s">
        <v>5810</v>
      </c>
      <c r="K1109" s="236" t="s">
        <v>16413</v>
      </c>
      <c r="L1109" s="175" t="s">
        <v>16491</v>
      </c>
      <c r="M1109" s="175" t="s">
        <v>16491</v>
      </c>
      <c r="N1109" s="196" t="s">
        <v>296</v>
      </c>
      <c r="O1109" s="175">
        <v>9</v>
      </c>
      <c r="P1109" s="212">
        <v>61.55</v>
      </c>
      <c r="Q1109" s="179" t="s">
        <v>16640</v>
      </c>
      <c r="R1109" s="213">
        <f t="shared" si="33"/>
        <v>740</v>
      </c>
      <c r="S1109" s="228">
        <v>0</v>
      </c>
      <c r="T1109" s="228">
        <v>185</v>
      </c>
      <c r="U1109" s="228">
        <v>0</v>
      </c>
      <c r="V1109" s="228">
        <v>0</v>
      </c>
      <c r="W1109" s="228">
        <v>185</v>
      </c>
      <c r="X1109" s="228">
        <v>0</v>
      </c>
      <c r="Y1109" s="228">
        <v>0</v>
      </c>
      <c r="Z1109" s="228">
        <v>185</v>
      </c>
      <c r="AA1109" s="228">
        <v>0</v>
      </c>
      <c r="AB1109" s="228">
        <v>0</v>
      </c>
      <c r="AC1109" s="228">
        <v>185</v>
      </c>
      <c r="AD1109" s="228">
        <v>0</v>
      </c>
    </row>
    <row r="1110" spans="1:30" ht="12" customHeight="1" x14ac:dyDescent="0.25">
      <c r="A1110" s="192" t="s">
        <v>36</v>
      </c>
      <c r="B1110" s="171" t="s">
        <v>16638</v>
      </c>
      <c r="C1110" s="171" t="s">
        <v>16638</v>
      </c>
      <c r="D1110" s="172" t="s">
        <v>38</v>
      </c>
      <c r="E1110" s="160" t="s">
        <v>271</v>
      </c>
      <c r="F1110" s="188" t="s">
        <v>16506</v>
      </c>
      <c r="G1110" s="171" t="s">
        <v>16334</v>
      </c>
      <c r="H1110" s="157">
        <v>21601</v>
      </c>
      <c r="I1110" s="239" t="s">
        <v>16519</v>
      </c>
      <c r="J1110" s="168" t="s">
        <v>5885</v>
      </c>
      <c r="K1110" s="236" t="s">
        <v>238</v>
      </c>
      <c r="L1110" s="175" t="s">
        <v>16491</v>
      </c>
      <c r="M1110" s="175" t="s">
        <v>16491</v>
      </c>
      <c r="N1110" s="182" t="s">
        <v>539</v>
      </c>
      <c r="O1110" s="175">
        <v>21</v>
      </c>
      <c r="P1110" s="212">
        <v>458.83</v>
      </c>
      <c r="Q1110" s="179" t="s">
        <v>16640</v>
      </c>
      <c r="R1110" s="213">
        <f t="shared" si="33"/>
        <v>12844</v>
      </c>
      <c r="S1110" s="228">
        <v>0</v>
      </c>
      <c r="T1110" s="228">
        <v>3211</v>
      </c>
      <c r="U1110" s="228">
        <v>0</v>
      </c>
      <c r="V1110" s="228">
        <v>0</v>
      </c>
      <c r="W1110" s="228">
        <v>3211</v>
      </c>
      <c r="X1110" s="228">
        <v>0</v>
      </c>
      <c r="Y1110" s="228">
        <v>0</v>
      </c>
      <c r="Z1110" s="228">
        <v>3211</v>
      </c>
      <c r="AA1110" s="228">
        <v>0</v>
      </c>
      <c r="AB1110" s="228">
        <v>0</v>
      </c>
      <c r="AC1110" s="228">
        <v>3211</v>
      </c>
      <c r="AD1110" s="228">
        <v>0</v>
      </c>
    </row>
    <row r="1111" spans="1:30" ht="12" customHeight="1" x14ac:dyDescent="0.25">
      <c r="A1111" s="192" t="s">
        <v>36</v>
      </c>
      <c r="B1111" s="171" t="s">
        <v>16638</v>
      </c>
      <c r="C1111" s="171" t="s">
        <v>16638</v>
      </c>
      <c r="D1111" s="172" t="s">
        <v>38</v>
      </c>
      <c r="E1111" s="160" t="s">
        <v>271</v>
      </c>
      <c r="F1111" s="188" t="s">
        <v>16506</v>
      </c>
      <c r="G1111" s="171" t="s">
        <v>16334</v>
      </c>
      <c r="H1111" s="157">
        <v>21601</v>
      </c>
      <c r="I1111" s="239" t="s">
        <v>16519</v>
      </c>
      <c r="J1111" s="168" t="s">
        <v>5726</v>
      </c>
      <c r="K1111" s="236" t="s">
        <v>114</v>
      </c>
      <c r="L1111" s="175" t="s">
        <v>16491</v>
      </c>
      <c r="M1111" s="175" t="s">
        <v>16491</v>
      </c>
      <c r="N1111" s="182" t="s">
        <v>16255</v>
      </c>
      <c r="O1111" s="175">
        <v>90</v>
      </c>
      <c r="P1111" s="212">
        <v>119.35</v>
      </c>
      <c r="Q1111" s="179" t="s">
        <v>16640</v>
      </c>
      <c r="R1111" s="213">
        <f t="shared" si="33"/>
        <v>14320</v>
      </c>
      <c r="S1111" s="228">
        <v>0</v>
      </c>
      <c r="T1111" s="228">
        <v>3580</v>
      </c>
      <c r="U1111" s="228">
        <v>0</v>
      </c>
      <c r="V1111" s="228">
        <v>0</v>
      </c>
      <c r="W1111" s="228">
        <v>3580</v>
      </c>
      <c r="X1111" s="228">
        <v>0</v>
      </c>
      <c r="Y1111" s="228">
        <v>0</v>
      </c>
      <c r="Z1111" s="228">
        <v>3580</v>
      </c>
      <c r="AA1111" s="228">
        <v>0</v>
      </c>
      <c r="AB1111" s="228">
        <v>0</v>
      </c>
      <c r="AC1111" s="228">
        <v>3580</v>
      </c>
      <c r="AD1111" s="228">
        <v>0</v>
      </c>
    </row>
    <row r="1112" spans="1:30" ht="12" customHeight="1" x14ac:dyDescent="0.25">
      <c r="A1112" s="192" t="s">
        <v>36</v>
      </c>
      <c r="B1112" s="171" t="s">
        <v>16638</v>
      </c>
      <c r="C1112" s="171" t="s">
        <v>16638</v>
      </c>
      <c r="D1112" s="172" t="s">
        <v>38</v>
      </c>
      <c r="E1112" s="160" t="s">
        <v>271</v>
      </c>
      <c r="F1112" s="188" t="s">
        <v>16506</v>
      </c>
      <c r="G1112" s="171" t="s">
        <v>16334</v>
      </c>
      <c r="H1112" s="157">
        <v>21601</v>
      </c>
      <c r="I1112" s="239" t="s">
        <v>16519</v>
      </c>
      <c r="J1112" s="168" t="s">
        <v>5706</v>
      </c>
      <c r="K1112" s="236" t="s">
        <v>16403</v>
      </c>
      <c r="L1112" s="175" t="s">
        <v>16491</v>
      </c>
      <c r="M1112" s="175" t="s">
        <v>16491</v>
      </c>
      <c r="N1112" s="182" t="s">
        <v>16255</v>
      </c>
      <c r="O1112" s="175">
        <v>15</v>
      </c>
      <c r="P1112" s="212">
        <v>157.71</v>
      </c>
      <c r="Q1112" s="179" t="s">
        <v>16640</v>
      </c>
      <c r="R1112" s="213">
        <f t="shared" si="33"/>
        <v>3156</v>
      </c>
      <c r="S1112" s="228">
        <v>0</v>
      </c>
      <c r="T1112" s="228">
        <v>789</v>
      </c>
      <c r="U1112" s="228">
        <v>0</v>
      </c>
      <c r="V1112" s="228">
        <v>0</v>
      </c>
      <c r="W1112" s="228">
        <v>789</v>
      </c>
      <c r="X1112" s="228">
        <v>0</v>
      </c>
      <c r="Y1112" s="228">
        <v>0</v>
      </c>
      <c r="Z1112" s="228">
        <v>789</v>
      </c>
      <c r="AA1112" s="228">
        <v>0</v>
      </c>
      <c r="AB1112" s="228">
        <v>0</v>
      </c>
      <c r="AC1112" s="228">
        <v>789</v>
      </c>
      <c r="AD1112" s="228">
        <v>0</v>
      </c>
    </row>
    <row r="1113" spans="1:30" ht="12" customHeight="1" x14ac:dyDescent="0.25">
      <c r="A1113" s="192" t="s">
        <v>36</v>
      </c>
      <c r="B1113" s="171" t="s">
        <v>16638</v>
      </c>
      <c r="C1113" s="171" t="s">
        <v>16638</v>
      </c>
      <c r="D1113" s="172" t="s">
        <v>38</v>
      </c>
      <c r="E1113" s="160" t="s">
        <v>271</v>
      </c>
      <c r="F1113" s="188" t="s">
        <v>16506</v>
      </c>
      <c r="G1113" s="171" t="s">
        <v>16334</v>
      </c>
      <c r="H1113" s="157">
        <v>21601</v>
      </c>
      <c r="I1113" s="239" t="s">
        <v>16519</v>
      </c>
      <c r="J1113" s="168" t="s">
        <v>5903</v>
      </c>
      <c r="K1113" s="236" t="s">
        <v>5904</v>
      </c>
      <c r="L1113" s="175" t="s">
        <v>16491</v>
      </c>
      <c r="M1113" s="175" t="s">
        <v>16491</v>
      </c>
      <c r="N1113" s="182" t="s">
        <v>296</v>
      </c>
      <c r="O1113" s="175">
        <v>72</v>
      </c>
      <c r="P1113" s="212">
        <v>25.16</v>
      </c>
      <c r="Q1113" s="179" t="s">
        <v>16640</v>
      </c>
      <c r="R1113" s="213">
        <f>SUM(S1113:AD1113)</f>
        <v>1812</v>
      </c>
      <c r="S1113" s="228">
        <v>0</v>
      </c>
      <c r="T1113" s="228">
        <v>906</v>
      </c>
      <c r="U1113" s="228">
        <v>0</v>
      </c>
      <c r="V1113" s="228">
        <v>0</v>
      </c>
      <c r="W1113" s="228">
        <v>0</v>
      </c>
      <c r="X1113" s="228">
        <v>0</v>
      </c>
      <c r="Y1113" s="228">
        <v>0</v>
      </c>
      <c r="Z1113" s="228">
        <v>906</v>
      </c>
      <c r="AA1113" s="228">
        <v>0</v>
      </c>
      <c r="AB1113" s="228">
        <v>0</v>
      </c>
      <c r="AC1113" s="228">
        <v>0</v>
      </c>
      <c r="AD1113" s="228">
        <v>0</v>
      </c>
    </row>
    <row r="1114" spans="1:30" ht="12" customHeight="1" x14ac:dyDescent="0.25">
      <c r="A1114" s="192" t="s">
        <v>36</v>
      </c>
      <c r="B1114" s="171" t="s">
        <v>16638</v>
      </c>
      <c r="C1114" s="171" t="s">
        <v>16638</v>
      </c>
      <c r="D1114" s="172" t="s">
        <v>38</v>
      </c>
      <c r="E1114" s="160" t="s">
        <v>271</v>
      </c>
      <c r="F1114" s="188" t="s">
        <v>16506</v>
      </c>
      <c r="G1114" s="171" t="s">
        <v>16334</v>
      </c>
      <c r="H1114" s="157">
        <v>21601</v>
      </c>
      <c r="I1114" s="239" t="s">
        <v>16519</v>
      </c>
      <c r="J1114" s="168" t="s">
        <v>5903</v>
      </c>
      <c r="K1114" s="236" t="s">
        <v>5904</v>
      </c>
      <c r="L1114" s="175" t="s">
        <v>16491</v>
      </c>
      <c r="M1114" s="175" t="s">
        <v>16491</v>
      </c>
      <c r="N1114" s="186" t="s">
        <v>296</v>
      </c>
      <c r="O1114" s="175">
        <v>25</v>
      </c>
      <c r="P1114" s="212">
        <v>584.73</v>
      </c>
      <c r="Q1114" s="179" t="s">
        <v>16640</v>
      </c>
      <c r="R1114" s="213">
        <f t="shared" ref="R1114" si="34">SUM(S1114:AD1114)</f>
        <v>17543</v>
      </c>
      <c r="S1114" s="228">
        <v>0</v>
      </c>
      <c r="T1114" s="228">
        <v>5847</v>
      </c>
      <c r="U1114" s="228">
        <v>0</v>
      </c>
      <c r="V1114" s="228">
        <v>0</v>
      </c>
      <c r="W1114" s="228">
        <v>2924</v>
      </c>
      <c r="X1114" s="228">
        <v>0</v>
      </c>
      <c r="Y1114" s="228">
        <v>0</v>
      </c>
      <c r="Z1114" s="228">
        <v>5847</v>
      </c>
      <c r="AA1114" s="228">
        <v>0</v>
      </c>
      <c r="AB1114" s="228">
        <v>0</v>
      </c>
      <c r="AC1114" s="228">
        <v>2925</v>
      </c>
      <c r="AD1114" s="228">
        <v>0</v>
      </c>
    </row>
    <row r="1115" spans="1:30" ht="12" customHeight="1" x14ac:dyDescent="0.25">
      <c r="A1115" s="192" t="s">
        <v>36</v>
      </c>
      <c r="B1115" s="171" t="s">
        <v>16638</v>
      </c>
      <c r="C1115" s="171" t="s">
        <v>16638</v>
      </c>
      <c r="D1115" s="172" t="s">
        <v>38</v>
      </c>
      <c r="E1115" s="160" t="s">
        <v>271</v>
      </c>
      <c r="F1115" s="188" t="s">
        <v>16506</v>
      </c>
      <c r="G1115" s="171" t="s">
        <v>16334</v>
      </c>
      <c r="H1115" s="157">
        <v>26102</v>
      </c>
      <c r="I1115" s="239" t="s">
        <v>16346</v>
      </c>
      <c r="J1115" s="168" t="s">
        <v>10241</v>
      </c>
      <c r="K1115" s="236" t="s">
        <v>10242</v>
      </c>
      <c r="L1115" s="196" t="s">
        <v>296</v>
      </c>
      <c r="M1115" s="175" t="s">
        <v>16491</v>
      </c>
      <c r="N1115" s="186" t="s">
        <v>16255</v>
      </c>
      <c r="O1115" s="175">
        <v>6</v>
      </c>
      <c r="P1115" s="212">
        <v>500</v>
      </c>
      <c r="Q1115" s="179" t="s">
        <v>16640</v>
      </c>
      <c r="R1115" s="213">
        <f>SUM(S1115:AD1115)</f>
        <v>3600</v>
      </c>
      <c r="S1115" s="228">
        <v>600</v>
      </c>
      <c r="T1115" s="228">
        <v>600</v>
      </c>
      <c r="U1115" s="228">
        <v>600</v>
      </c>
      <c r="V1115" s="228">
        <v>600</v>
      </c>
      <c r="W1115" s="228">
        <v>600</v>
      </c>
      <c r="X1115" s="228">
        <v>600</v>
      </c>
      <c r="Y1115" s="228">
        <v>0</v>
      </c>
      <c r="Z1115" s="228">
        <v>0</v>
      </c>
      <c r="AA1115" s="228">
        <v>0</v>
      </c>
      <c r="AB1115" s="228">
        <v>0</v>
      </c>
      <c r="AC1115" s="228">
        <v>0</v>
      </c>
      <c r="AD1115" s="228">
        <v>0</v>
      </c>
    </row>
    <row r="1116" spans="1:30" ht="12" customHeight="1" x14ac:dyDescent="0.25">
      <c r="A1116" s="192" t="s">
        <v>36</v>
      </c>
      <c r="B1116" s="171" t="s">
        <v>16638</v>
      </c>
      <c r="C1116" s="171" t="s">
        <v>16638</v>
      </c>
      <c r="D1116" s="172" t="s">
        <v>38</v>
      </c>
      <c r="E1116" s="160" t="s">
        <v>271</v>
      </c>
      <c r="F1116" s="188" t="s">
        <v>16506</v>
      </c>
      <c r="G1116" s="171" t="s">
        <v>16334</v>
      </c>
      <c r="H1116" s="157">
        <v>26102</v>
      </c>
      <c r="I1116" s="239" t="s">
        <v>16346</v>
      </c>
      <c r="J1116" s="168" t="s">
        <v>10249</v>
      </c>
      <c r="K1116" s="236" t="s">
        <v>10250</v>
      </c>
      <c r="L1116" s="196" t="s">
        <v>296</v>
      </c>
      <c r="M1116" s="175" t="s">
        <v>16491</v>
      </c>
      <c r="N1116" s="186" t="s">
        <v>16255</v>
      </c>
      <c r="O1116" s="175">
        <v>6</v>
      </c>
      <c r="P1116" s="212">
        <v>10</v>
      </c>
      <c r="Q1116" s="179" t="s">
        <v>16640</v>
      </c>
      <c r="R1116" s="213">
        <f>SUM(S1116:AD1116)</f>
        <v>60</v>
      </c>
      <c r="S1116" s="228">
        <v>10</v>
      </c>
      <c r="T1116" s="228">
        <v>10</v>
      </c>
      <c r="U1116" s="228">
        <v>10</v>
      </c>
      <c r="V1116" s="228">
        <v>10</v>
      </c>
      <c r="W1116" s="228">
        <v>10</v>
      </c>
      <c r="X1116" s="228">
        <v>10</v>
      </c>
      <c r="Y1116" s="228">
        <v>0</v>
      </c>
      <c r="Z1116" s="228">
        <v>0</v>
      </c>
      <c r="AA1116" s="228">
        <v>0</v>
      </c>
      <c r="AB1116" s="228">
        <v>0</v>
      </c>
      <c r="AC1116" s="228">
        <v>0</v>
      </c>
      <c r="AD1116" s="228">
        <v>0</v>
      </c>
    </row>
    <row r="1117" spans="1:30" ht="12" customHeight="1" x14ac:dyDescent="0.25">
      <c r="A1117" s="192" t="s">
        <v>36</v>
      </c>
      <c r="B1117" s="171" t="s">
        <v>16638</v>
      </c>
      <c r="C1117" s="171" t="s">
        <v>16638</v>
      </c>
      <c r="D1117" s="172" t="s">
        <v>38</v>
      </c>
      <c r="E1117" s="160" t="s">
        <v>271</v>
      </c>
      <c r="F1117" s="188" t="s">
        <v>16506</v>
      </c>
      <c r="G1117" s="171" t="s">
        <v>16334</v>
      </c>
      <c r="H1117" s="157">
        <v>26102</v>
      </c>
      <c r="I1117" s="239" t="s">
        <v>16346</v>
      </c>
      <c r="J1117" s="168" t="s">
        <v>10253</v>
      </c>
      <c r="K1117" s="236" t="s">
        <v>10254</v>
      </c>
      <c r="L1117" s="196" t="s">
        <v>296</v>
      </c>
      <c r="M1117" s="175" t="s">
        <v>16491</v>
      </c>
      <c r="N1117" s="186" t="s">
        <v>16255</v>
      </c>
      <c r="O1117" s="175">
        <v>6</v>
      </c>
      <c r="P1117" s="212">
        <v>1</v>
      </c>
      <c r="Q1117" s="179" t="s">
        <v>16640</v>
      </c>
      <c r="R1117" s="213">
        <f t="shared" ref="R1117:R1119" si="35">SUM(S1117:AD1117)</f>
        <v>6</v>
      </c>
      <c r="S1117" s="228">
        <v>1</v>
      </c>
      <c r="T1117" s="228">
        <v>1</v>
      </c>
      <c r="U1117" s="228">
        <v>1</v>
      </c>
      <c r="V1117" s="228">
        <v>1</v>
      </c>
      <c r="W1117" s="228">
        <v>1</v>
      </c>
      <c r="X1117" s="228">
        <v>1</v>
      </c>
      <c r="Y1117" s="228">
        <v>0</v>
      </c>
      <c r="Z1117" s="228">
        <v>0</v>
      </c>
      <c r="AA1117" s="228">
        <v>0</v>
      </c>
      <c r="AB1117" s="228">
        <v>0</v>
      </c>
      <c r="AC1117" s="228">
        <v>0</v>
      </c>
      <c r="AD1117" s="228">
        <v>0</v>
      </c>
    </row>
    <row r="1118" spans="1:30" ht="12" customHeight="1" x14ac:dyDescent="0.25">
      <c r="A1118" s="192" t="s">
        <v>36</v>
      </c>
      <c r="B1118" s="171" t="s">
        <v>16638</v>
      </c>
      <c r="C1118" s="171" t="s">
        <v>16638</v>
      </c>
      <c r="D1118" s="172" t="s">
        <v>38</v>
      </c>
      <c r="E1118" s="160" t="s">
        <v>271</v>
      </c>
      <c r="F1118" s="188" t="s">
        <v>16506</v>
      </c>
      <c r="G1118" s="171" t="s">
        <v>16334</v>
      </c>
      <c r="H1118" s="157">
        <v>31301</v>
      </c>
      <c r="I1118" s="239" t="s">
        <v>145</v>
      </c>
      <c r="J1118" s="164"/>
      <c r="K1118" s="250" t="s">
        <v>145</v>
      </c>
      <c r="L1118" s="175" t="s">
        <v>16491</v>
      </c>
      <c r="M1118" s="175" t="s">
        <v>16491</v>
      </c>
      <c r="N1118" s="186" t="s">
        <v>16521</v>
      </c>
      <c r="O1118" s="175">
        <v>1</v>
      </c>
      <c r="P1118" s="212">
        <v>2072.4</v>
      </c>
      <c r="Q1118" s="179" t="s">
        <v>16640</v>
      </c>
      <c r="R1118" s="213">
        <f t="shared" si="35"/>
        <v>24870</v>
      </c>
      <c r="S1118" s="228">
        <v>2073</v>
      </c>
      <c r="T1118" s="228">
        <v>2072</v>
      </c>
      <c r="U1118" s="228">
        <v>2073</v>
      </c>
      <c r="V1118" s="228">
        <v>2072</v>
      </c>
      <c r="W1118" s="228">
        <v>2073</v>
      </c>
      <c r="X1118" s="228">
        <v>2072</v>
      </c>
      <c r="Y1118" s="228">
        <v>2073</v>
      </c>
      <c r="Z1118" s="228">
        <v>2072</v>
      </c>
      <c r="AA1118" s="228">
        <v>2073</v>
      </c>
      <c r="AB1118" s="228">
        <v>2072</v>
      </c>
      <c r="AC1118" s="228">
        <v>2073</v>
      </c>
      <c r="AD1118" s="228">
        <v>2072</v>
      </c>
    </row>
    <row r="1119" spans="1:30" ht="12" customHeight="1" x14ac:dyDescent="0.25">
      <c r="A1119" s="192" t="s">
        <v>36</v>
      </c>
      <c r="B1119" s="171" t="s">
        <v>16638</v>
      </c>
      <c r="C1119" s="171" t="s">
        <v>16638</v>
      </c>
      <c r="D1119" s="172" t="s">
        <v>38</v>
      </c>
      <c r="E1119" s="160" t="s">
        <v>271</v>
      </c>
      <c r="F1119" s="188" t="s">
        <v>16506</v>
      </c>
      <c r="G1119" s="171" t="s">
        <v>16334</v>
      </c>
      <c r="H1119" s="157">
        <v>31401</v>
      </c>
      <c r="I1119" s="239" t="s">
        <v>147</v>
      </c>
      <c r="J1119" s="164"/>
      <c r="K1119" s="250" t="s">
        <v>147</v>
      </c>
      <c r="L1119" s="175" t="s">
        <v>16641</v>
      </c>
      <c r="M1119" s="175" t="s">
        <v>43</v>
      </c>
      <c r="N1119" s="186" t="s">
        <v>16521</v>
      </c>
      <c r="O1119" s="175">
        <v>1</v>
      </c>
      <c r="P1119" s="212">
        <v>2590.5</v>
      </c>
      <c r="Q1119" s="179" t="s">
        <v>16640</v>
      </c>
      <c r="R1119" s="213">
        <f t="shared" si="35"/>
        <v>31086</v>
      </c>
      <c r="S1119" s="228">
        <v>2591</v>
      </c>
      <c r="T1119" s="228">
        <v>2590</v>
      </c>
      <c r="U1119" s="228">
        <v>2591</v>
      </c>
      <c r="V1119" s="228">
        <v>2590</v>
      </c>
      <c r="W1119" s="228">
        <v>2591</v>
      </c>
      <c r="X1119" s="228">
        <v>2590</v>
      </c>
      <c r="Y1119" s="228">
        <v>2591</v>
      </c>
      <c r="Z1119" s="228">
        <v>2590</v>
      </c>
      <c r="AA1119" s="228">
        <v>2591</v>
      </c>
      <c r="AB1119" s="228">
        <v>2590</v>
      </c>
      <c r="AC1119" s="228">
        <v>2591</v>
      </c>
      <c r="AD1119" s="228">
        <v>2590</v>
      </c>
    </row>
    <row r="1120" spans="1:30" ht="12" customHeight="1" x14ac:dyDescent="0.25">
      <c r="A1120" s="192" t="s">
        <v>36</v>
      </c>
      <c r="B1120" s="171" t="s">
        <v>16638</v>
      </c>
      <c r="C1120" s="171" t="s">
        <v>16638</v>
      </c>
      <c r="D1120" s="172" t="s">
        <v>38</v>
      </c>
      <c r="E1120" s="160" t="s">
        <v>271</v>
      </c>
      <c r="F1120" s="188" t="s">
        <v>16506</v>
      </c>
      <c r="G1120" s="171" t="s">
        <v>16334</v>
      </c>
      <c r="H1120" s="157">
        <v>32201</v>
      </c>
      <c r="I1120" s="239" t="s">
        <v>152</v>
      </c>
      <c r="J1120" s="173"/>
      <c r="K1120" s="250" t="s">
        <v>152</v>
      </c>
      <c r="L1120" s="175" t="s">
        <v>16660</v>
      </c>
      <c r="M1120" s="175" t="s">
        <v>43</v>
      </c>
      <c r="N1120" s="182" t="s">
        <v>16521</v>
      </c>
      <c r="O1120" s="175">
        <v>1</v>
      </c>
      <c r="P1120" s="212">
        <v>95133.73</v>
      </c>
      <c r="Q1120" s="179" t="s">
        <v>16640</v>
      </c>
      <c r="R1120" s="213">
        <f>SUM(S1120:AD1120)</f>
        <v>329145</v>
      </c>
      <c r="S1120" s="228">
        <v>0</v>
      </c>
      <c r="T1120" s="228">
        <v>27429</v>
      </c>
      <c r="U1120" s="228">
        <v>27429</v>
      </c>
      <c r="V1120" s="228">
        <v>27429</v>
      </c>
      <c r="W1120" s="228">
        <v>27429</v>
      </c>
      <c r="X1120" s="228">
        <v>27429</v>
      </c>
      <c r="Y1120" s="228">
        <v>27429</v>
      </c>
      <c r="Z1120" s="228">
        <v>27429</v>
      </c>
      <c r="AA1120" s="228">
        <v>27429</v>
      </c>
      <c r="AB1120" s="228">
        <v>27429</v>
      </c>
      <c r="AC1120" s="228">
        <v>27429</v>
      </c>
      <c r="AD1120" s="228">
        <v>54855</v>
      </c>
    </row>
    <row r="1121" spans="1:30" ht="12" customHeight="1" x14ac:dyDescent="0.25">
      <c r="A1121" s="192" t="s">
        <v>36</v>
      </c>
      <c r="B1121" s="171" t="s">
        <v>16638</v>
      </c>
      <c r="C1121" s="171" t="s">
        <v>16638</v>
      </c>
      <c r="D1121" s="172" t="s">
        <v>38</v>
      </c>
      <c r="E1121" s="160" t="s">
        <v>271</v>
      </c>
      <c r="F1121" s="188" t="s">
        <v>16506</v>
      </c>
      <c r="G1121" s="171" t="s">
        <v>16334</v>
      </c>
      <c r="H1121" s="157">
        <v>33801</v>
      </c>
      <c r="I1121" s="239" t="s">
        <v>157</v>
      </c>
      <c r="J1121" s="173"/>
      <c r="K1121" s="9" t="s">
        <v>157</v>
      </c>
      <c r="L1121" s="175" t="s">
        <v>16661</v>
      </c>
      <c r="M1121" s="175" t="s">
        <v>43</v>
      </c>
      <c r="N1121" s="182" t="s">
        <v>16521</v>
      </c>
      <c r="O1121" s="175">
        <v>1</v>
      </c>
      <c r="P1121" s="212">
        <v>35458.76</v>
      </c>
      <c r="Q1121" s="179" t="s">
        <v>16500</v>
      </c>
      <c r="R1121" s="213">
        <f>SUM(S1121:AD1121)</f>
        <v>141836</v>
      </c>
      <c r="S1121" s="228">
        <v>0</v>
      </c>
      <c r="T1121" s="228">
        <v>35459</v>
      </c>
      <c r="U1121" s="228">
        <v>35459</v>
      </c>
      <c r="V1121" s="228">
        <v>35459</v>
      </c>
      <c r="W1121" s="228">
        <v>35459</v>
      </c>
      <c r="X1121" s="228">
        <v>0</v>
      </c>
      <c r="Y1121" s="228">
        <v>0</v>
      </c>
      <c r="Z1121" s="228">
        <v>0</v>
      </c>
      <c r="AA1121" s="228">
        <v>0</v>
      </c>
      <c r="AB1121" s="228">
        <v>0</v>
      </c>
      <c r="AC1121" s="228">
        <v>0</v>
      </c>
      <c r="AD1121" s="228">
        <v>0</v>
      </c>
    </row>
    <row r="1122" spans="1:30" ht="12" customHeight="1" x14ac:dyDescent="0.25">
      <c r="A1122" s="192" t="s">
        <v>36</v>
      </c>
      <c r="B1122" s="171" t="s">
        <v>16638</v>
      </c>
      <c r="C1122" s="171" t="s">
        <v>16638</v>
      </c>
      <c r="D1122" s="172" t="s">
        <v>38</v>
      </c>
      <c r="E1122" s="160" t="s">
        <v>271</v>
      </c>
      <c r="F1122" s="188" t="s">
        <v>16506</v>
      </c>
      <c r="G1122" s="171" t="s">
        <v>16334</v>
      </c>
      <c r="H1122" s="157">
        <v>33801</v>
      </c>
      <c r="I1122" s="239" t="s">
        <v>157</v>
      </c>
      <c r="J1122" s="173"/>
      <c r="K1122" s="9" t="s">
        <v>16649</v>
      </c>
      <c r="L1122" s="175" t="s">
        <v>16491</v>
      </c>
      <c r="M1122" s="175" t="s">
        <v>16491</v>
      </c>
      <c r="N1122" s="182" t="s">
        <v>16521</v>
      </c>
      <c r="O1122" s="175">
        <v>1</v>
      </c>
      <c r="P1122" s="212">
        <v>671.46</v>
      </c>
      <c r="Q1122" s="179" t="s">
        <v>16640</v>
      </c>
      <c r="R1122" s="213">
        <f>SUM(S1122:AD1122)</f>
        <v>2688</v>
      </c>
      <c r="S1122" s="228">
        <v>0</v>
      </c>
      <c r="T1122" s="228">
        <v>672</v>
      </c>
      <c r="U1122" s="228">
        <v>672</v>
      </c>
      <c r="V1122" s="228">
        <v>672</v>
      </c>
      <c r="W1122" s="228">
        <v>672</v>
      </c>
      <c r="X1122" s="228">
        <v>0</v>
      </c>
      <c r="Y1122" s="228">
        <v>0</v>
      </c>
      <c r="Z1122" s="228">
        <v>0</v>
      </c>
      <c r="AA1122" s="228">
        <v>0</v>
      </c>
      <c r="AB1122" s="228">
        <v>0</v>
      </c>
      <c r="AC1122" s="228">
        <v>0</v>
      </c>
      <c r="AD1122" s="228">
        <v>0</v>
      </c>
    </row>
    <row r="1123" spans="1:30" ht="12" customHeight="1" x14ac:dyDescent="0.25">
      <c r="A1123" s="192" t="s">
        <v>36</v>
      </c>
      <c r="B1123" s="15" t="s">
        <v>16662</v>
      </c>
      <c r="C1123" s="15" t="s">
        <v>16662</v>
      </c>
      <c r="D1123" s="5" t="s">
        <v>38</v>
      </c>
      <c r="E1123" s="6" t="s">
        <v>39</v>
      </c>
      <c r="F1123" s="5" t="s">
        <v>38</v>
      </c>
      <c r="G1123" s="6" t="s">
        <v>40</v>
      </c>
      <c r="H1123" s="8">
        <v>21101</v>
      </c>
      <c r="I1123" s="16" t="s">
        <v>16510</v>
      </c>
      <c r="J1123" s="8" t="s">
        <v>1578</v>
      </c>
      <c r="K1123" s="10" t="s">
        <v>74</v>
      </c>
      <c r="L1123" s="13"/>
      <c r="M1123" s="8"/>
      <c r="N1123" s="152" t="s">
        <v>877</v>
      </c>
      <c r="O1123" s="13">
        <f>161+5-15</f>
        <v>151</v>
      </c>
      <c r="P1123" s="218">
        <v>145</v>
      </c>
      <c r="Q1123" s="11" t="s">
        <v>45</v>
      </c>
      <c r="R1123" s="218">
        <f t="shared" ref="R1123:R1203" si="36">+O1123*P1123</f>
        <v>21895</v>
      </c>
      <c r="S1123" s="218">
        <v>0</v>
      </c>
      <c r="T1123" s="218">
        <v>4495</v>
      </c>
      <c r="U1123" s="218">
        <v>2175</v>
      </c>
      <c r="V1123" s="218">
        <v>2175</v>
      </c>
      <c r="W1123" s="218">
        <v>2175</v>
      </c>
      <c r="X1123" s="218">
        <v>2175</v>
      </c>
      <c r="Y1123" s="218">
        <v>2175</v>
      </c>
      <c r="Z1123" s="218">
        <v>2175</v>
      </c>
      <c r="AA1123" s="218">
        <v>2175</v>
      </c>
      <c r="AB1123" s="218">
        <v>2175</v>
      </c>
      <c r="AC1123" s="218">
        <v>0</v>
      </c>
      <c r="AD1123" s="218">
        <v>0</v>
      </c>
    </row>
    <row r="1124" spans="1:30" ht="12" customHeight="1" x14ac:dyDescent="0.25">
      <c r="A1124" s="192" t="s">
        <v>36</v>
      </c>
      <c r="B1124" s="15" t="s">
        <v>16662</v>
      </c>
      <c r="C1124" s="15" t="s">
        <v>16662</v>
      </c>
      <c r="D1124" s="5" t="s">
        <v>38</v>
      </c>
      <c r="E1124" s="6" t="s">
        <v>39</v>
      </c>
      <c r="F1124" s="5" t="s">
        <v>38</v>
      </c>
      <c r="G1124" s="6" t="s">
        <v>40</v>
      </c>
      <c r="H1124" s="8">
        <v>21101</v>
      </c>
      <c r="I1124" s="16" t="s">
        <v>16510</v>
      </c>
      <c r="J1124" s="8" t="s">
        <v>1578</v>
      </c>
      <c r="K1124" s="10" t="s">
        <v>74</v>
      </c>
      <c r="L1124" s="13"/>
      <c r="M1124" s="8"/>
      <c r="N1124" s="152" t="s">
        <v>877</v>
      </c>
      <c r="O1124" s="13">
        <f>9-1</f>
        <v>8</v>
      </c>
      <c r="P1124" s="218">
        <v>153</v>
      </c>
      <c r="Q1124" s="11" t="s">
        <v>45</v>
      </c>
      <c r="R1124" s="218">
        <f t="shared" si="36"/>
        <v>1224</v>
      </c>
      <c r="S1124" s="218">
        <v>0</v>
      </c>
      <c r="T1124" s="218">
        <v>0</v>
      </c>
      <c r="U1124" s="218">
        <v>153</v>
      </c>
      <c r="V1124" s="218">
        <v>153</v>
      </c>
      <c r="W1124" s="218">
        <v>153</v>
      </c>
      <c r="X1124" s="218">
        <v>153</v>
      </c>
      <c r="Y1124" s="218">
        <v>153</v>
      </c>
      <c r="Z1124" s="218">
        <v>153</v>
      </c>
      <c r="AA1124" s="218">
        <v>153</v>
      </c>
      <c r="AB1124" s="218">
        <v>153</v>
      </c>
      <c r="AC1124" s="218">
        <v>0</v>
      </c>
      <c r="AD1124" s="218">
        <v>0</v>
      </c>
    </row>
    <row r="1125" spans="1:30" ht="12" customHeight="1" x14ac:dyDescent="0.25">
      <c r="A1125" s="192" t="s">
        <v>36</v>
      </c>
      <c r="B1125" s="15" t="s">
        <v>16662</v>
      </c>
      <c r="C1125" s="15" t="s">
        <v>16662</v>
      </c>
      <c r="D1125" s="5" t="s">
        <v>38</v>
      </c>
      <c r="E1125" s="6" t="s">
        <v>39</v>
      </c>
      <c r="F1125" s="5" t="s">
        <v>38</v>
      </c>
      <c r="G1125" s="6" t="s">
        <v>40</v>
      </c>
      <c r="H1125" s="8">
        <v>21101</v>
      </c>
      <c r="I1125" s="16" t="s">
        <v>16510</v>
      </c>
      <c r="J1125" s="8" t="s">
        <v>1578</v>
      </c>
      <c r="K1125" s="10" t="s">
        <v>74</v>
      </c>
      <c r="L1125" s="13"/>
      <c r="M1125" s="8"/>
      <c r="N1125" s="152" t="s">
        <v>877</v>
      </c>
      <c r="O1125" s="13">
        <v>1</v>
      </c>
      <c r="P1125" s="218">
        <v>158</v>
      </c>
      <c r="Q1125" s="11" t="s">
        <v>45</v>
      </c>
      <c r="R1125" s="218">
        <f t="shared" si="36"/>
        <v>158</v>
      </c>
      <c r="S1125" s="218">
        <v>0</v>
      </c>
      <c r="T1125" s="218">
        <v>158</v>
      </c>
      <c r="U1125" s="218">
        <v>0</v>
      </c>
      <c r="V1125" s="218">
        <v>0</v>
      </c>
      <c r="W1125" s="218">
        <v>0</v>
      </c>
      <c r="X1125" s="218">
        <v>0</v>
      </c>
      <c r="Y1125" s="218">
        <v>0</v>
      </c>
      <c r="Z1125" s="218">
        <v>0</v>
      </c>
      <c r="AA1125" s="218">
        <v>0</v>
      </c>
      <c r="AB1125" s="218">
        <v>0</v>
      </c>
      <c r="AC1125" s="218">
        <v>0</v>
      </c>
      <c r="AD1125" s="218">
        <v>0</v>
      </c>
    </row>
    <row r="1126" spans="1:30" ht="12" customHeight="1" x14ac:dyDescent="0.25">
      <c r="A1126" s="192" t="s">
        <v>36</v>
      </c>
      <c r="B1126" s="15" t="s">
        <v>16662</v>
      </c>
      <c r="C1126" s="15" t="s">
        <v>16662</v>
      </c>
      <c r="D1126" s="5" t="s">
        <v>38</v>
      </c>
      <c r="E1126" s="6" t="s">
        <v>39</v>
      </c>
      <c r="F1126" s="5" t="s">
        <v>38</v>
      </c>
      <c r="G1126" s="6" t="s">
        <v>40</v>
      </c>
      <c r="H1126" s="8">
        <v>21101</v>
      </c>
      <c r="I1126" s="16" t="s">
        <v>16510</v>
      </c>
      <c r="J1126" s="8" t="s">
        <v>1591</v>
      </c>
      <c r="K1126" s="10" t="s">
        <v>205</v>
      </c>
      <c r="L1126" s="13"/>
      <c r="M1126" s="8"/>
      <c r="N1126" s="152" t="s">
        <v>877</v>
      </c>
      <c r="O1126" s="13">
        <v>9</v>
      </c>
      <c r="P1126" s="218">
        <v>227</v>
      </c>
      <c r="Q1126" s="11" t="s">
        <v>45</v>
      </c>
      <c r="R1126" s="218">
        <f t="shared" si="36"/>
        <v>2043</v>
      </c>
      <c r="S1126" s="218">
        <v>0</v>
      </c>
      <c r="T1126" s="218">
        <v>2043</v>
      </c>
      <c r="U1126" s="218">
        <v>0</v>
      </c>
      <c r="V1126" s="218">
        <v>0</v>
      </c>
      <c r="W1126" s="218">
        <v>0</v>
      </c>
      <c r="X1126" s="218">
        <v>0</v>
      </c>
      <c r="Y1126" s="218">
        <v>0</v>
      </c>
      <c r="Z1126" s="218">
        <v>0</v>
      </c>
      <c r="AA1126" s="218">
        <v>0</v>
      </c>
      <c r="AB1126" s="218">
        <v>0</v>
      </c>
      <c r="AC1126" s="218">
        <v>0</v>
      </c>
      <c r="AD1126" s="218">
        <v>0</v>
      </c>
    </row>
    <row r="1127" spans="1:30" ht="12" customHeight="1" x14ac:dyDescent="0.25">
      <c r="A1127" s="192" t="s">
        <v>36</v>
      </c>
      <c r="B1127" s="15" t="s">
        <v>16662</v>
      </c>
      <c r="C1127" s="15" t="s">
        <v>16662</v>
      </c>
      <c r="D1127" s="5" t="s">
        <v>38</v>
      </c>
      <c r="E1127" s="6" t="s">
        <v>39</v>
      </c>
      <c r="F1127" s="5" t="s">
        <v>38</v>
      </c>
      <c r="G1127" s="6" t="s">
        <v>40</v>
      </c>
      <c r="H1127" s="8">
        <v>21101</v>
      </c>
      <c r="I1127" s="16" t="s">
        <v>16510</v>
      </c>
      <c r="J1127" s="8" t="s">
        <v>1591</v>
      </c>
      <c r="K1127" s="10" t="s">
        <v>205</v>
      </c>
      <c r="L1127" s="13"/>
      <c r="M1127" s="8"/>
      <c r="N1127" s="152" t="s">
        <v>877</v>
      </c>
      <c r="O1127" s="13">
        <v>1</v>
      </c>
      <c r="P1127" s="218">
        <v>225</v>
      </c>
      <c r="Q1127" s="11" t="s">
        <v>45</v>
      </c>
      <c r="R1127" s="218">
        <f t="shared" si="36"/>
        <v>225</v>
      </c>
      <c r="S1127" s="218">
        <v>0</v>
      </c>
      <c r="T1127" s="218">
        <v>225</v>
      </c>
      <c r="U1127" s="218">
        <v>0</v>
      </c>
      <c r="V1127" s="218">
        <v>0</v>
      </c>
      <c r="W1127" s="218">
        <v>0</v>
      </c>
      <c r="X1127" s="218">
        <v>0</v>
      </c>
      <c r="Y1127" s="218">
        <v>0</v>
      </c>
      <c r="Z1127" s="218">
        <v>0</v>
      </c>
      <c r="AA1127" s="218">
        <v>0</v>
      </c>
      <c r="AB1127" s="218">
        <v>0</v>
      </c>
      <c r="AC1127" s="218">
        <v>0</v>
      </c>
      <c r="AD1127" s="218">
        <v>0</v>
      </c>
    </row>
    <row r="1128" spans="1:30" ht="12" customHeight="1" x14ac:dyDescent="0.25">
      <c r="A1128" s="192" t="s">
        <v>36</v>
      </c>
      <c r="B1128" s="15" t="s">
        <v>16662</v>
      </c>
      <c r="C1128" s="15" t="s">
        <v>16662</v>
      </c>
      <c r="D1128" s="5" t="s">
        <v>38</v>
      </c>
      <c r="E1128" s="6" t="s">
        <v>39</v>
      </c>
      <c r="F1128" s="5" t="s">
        <v>38</v>
      </c>
      <c r="G1128" s="6" t="s">
        <v>40</v>
      </c>
      <c r="H1128" s="8">
        <v>21101</v>
      </c>
      <c r="I1128" s="16" t="s">
        <v>16510</v>
      </c>
      <c r="J1128" s="8" t="s">
        <v>2516</v>
      </c>
      <c r="K1128" s="10" t="s">
        <v>48</v>
      </c>
      <c r="L1128" s="13"/>
      <c r="M1128" s="8"/>
      <c r="N1128" s="152" t="s">
        <v>16255</v>
      </c>
      <c r="O1128" s="13">
        <v>12</v>
      </c>
      <c r="P1128" s="218">
        <v>93</v>
      </c>
      <c r="Q1128" s="11" t="s">
        <v>45</v>
      </c>
      <c r="R1128" s="218">
        <f t="shared" si="36"/>
        <v>1116</v>
      </c>
      <c r="S1128" s="218">
        <v>0</v>
      </c>
      <c r="T1128" s="218">
        <v>1116</v>
      </c>
      <c r="U1128" s="218">
        <v>0</v>
      </c>
      <c r="V1128" s="218">
        <v>0</v>
      </c>
      <c r="W1128" s="218">
        <v>0</v>
      </c>
      <c r="X1128" s="218">
        <v>0</v>
      </c>
      <c r="Y1128" s="218">
        <v>0</v>
      </c>
      <c r="Z1128" s="218">
        <v>0</v>
      </c>
      <c r="AA1128" s="218">
        <v>0</v>
      </c>
      <c r="AB1128" s="218">
        <v>0</v>
      </c>
      <c r="AC1128" s="218">
        <v>0</v>
      </c>
      <c r="AD1128" s="218">
        <v>0</v>
      </c>
    </row>
    <row r="1129" spans="1:30" ht="12" customHeight="1" x14ac:dyDescent="0.25">
      <c r="A1129" s="192" t="s">
        <v>36</v>
      </c>
      <c r="B1129" s="15" t="s">
        <v>16662</v>
      </c>
      <c r="C1129" s="15" t="s">
        <v>16662</v>
      </c>
      <c r="D1129" s="5" t="s">
        <v>38</v>
      </c>
      <c r="E1129" s="6" t="s">
        <v>39</v>
      </c>
      <c r="F1129" s="5" t="s">
        <v>38</v>
      </c>
      <c r="G1129" s="6" t="s">
        <v>40</v>
      </c>
      <c r="H1129" s="8">
        <v>21101</v>
      </c>
      <c r="I1129" s="16" t="s">
        <v>16510</v>
      </c>
      <c r="J1129" s="8" t="s">
        <v>2402</v>
      </c>
      <c r="K1129" s="10" t="s">
        <v>207</v>
      </c>
      <c r="L1129" s="13"/>
      <c r="M1129" s="8"/>
      <c r="N1129" s="152" t="s">
        <v>539</v>
      </c>
      <c r="O1129" s="13">
        <v>4</v>
      </c>
      <c r="P1129" s="218">
        <v>68</v>
      </c>
      <c r="Q1129" s="11" t="s">
        <v>45</v>
      </c>
      <c r="R1129" s="218">
        <f t="shared" si="36"/>
        <v>272</v>
      </c>
      <c r="S1129" s="218">
        <v>0</v>
      </c>
      <c r="T1129" s="218">
        <v>272</v>
      </c>
      <c r="U1129" s="218">
        <v>0</v>
      </c>
      <c r="V1129" s="218">
        <v>0</v>
      </c>
      <c r="W1129" s="218">
        <v>0</v>
      </c>
      <c r="X1129" s="218">
        <v>0</v>
      </c>
      <c r="Y1129" s="218">
        <v>0</v>
      </c>
      <c r="Z1129" s="218">
        <v>0</v>
      </c>
      <c r="AA1129" s="218">
        <v>0</v>
      </c>
      <c r="AB1129" s="218">
        <v>0</v>
      </c>
      <c r="AC1129" s="218">
        <v>0</v>
      </c>
      <c r="AD1129" s="218">
        <v>0</v>
      </c>
    </row>
    <row r="1130" spans="1:30" ht="12" customHeight="1" x14ac:dyDescent="0.25">
      <c r="A1130" s="192" t="s">
        <v>36</v>
      </c>
      <c r="B1130" s="15" t="s">
        <v>16662</v>
      </c>
      <c r="C1130" s="15" t="s">
        <v>16662</v>
      </c>
      <c r="D1130" s="5" t="s">
        <v>38</v>
      </c>
      <c r="E1130" s="6" t="s">
        <v>39</v>
      </c>
      <c r="F1130" s="5" t="s">
        <v>38</v>
      </c>
      <c r="G1130" s="6" t="s">
        <v>40</v>
      </c>
      <c r="H1130" s="8">
        <v>21101</v>
      </c>
      <c r="I1130" s="16" t="s">
        <v>16510</v>
      </c>
      <c r="J1130" s="8" t="s">
        <v>2402</v>
      </c>
      <c r="K1130" s="10" t="s">
        <v>207</v>
      </c>
      <c r="L1130" s="13"/>
      <c r="M1130" s="8"/>
      <c r="N1130" s="152" t="s">
        <v>539</v>
      </c>
      <c r="O1130" s="13">
        <v>1</v>
      </c>
      <c r="P1130" s="218">
        <v>70</v>
      </c>
      <c r="Q1130" s="11" t="s">
        <v>45</v>
      </c>
      <c r="R1130" s="218">
        <f t="shared" si="36"/>
        <v>70</v>
      </c>
      <c r="S1130" s="218">
        <v>0</v>
      </c>
      <c r="T1130" s="218">
        <v>70</v>
      </c>
      <c r="U1130" s="218">
        <v>0</v>
      </c>
      <c r="V1130" s="218">
        <v>0</v>
      </c>
      <c r="W1130" s="218">
        <v>0</v>
      </c>
      <c r="X1130" s="218">
        <v>0</v>
      </c>
      <c r="Y1130" s="218">
        <v>0</v>
      </c>
      <c r="Z1130" s="218">
        <v>0</v>
      </c>
      <c r="AA1130" s="218">
        <v>0</v>
      </c>
      <c r="AB1130" s="218">
        <v>0</v>
      </c>
      <c r="AC1130" s="218">
        <v>0</v>
      </c>
      <c r="AD1130" s="218">
        <v>0</v>
      </c>
    </row>
    <row r="1131" spans="1:30" ht="12" customHeight="1" x14ac:dyDescent="0.25">
      <c r="A1131" s="192" t="s">
        <v>36</v>
      </c>
      <c r="B1131" s="15" t="s">
        <v>16662</v>
      </c>
      <c r="C1131" s="15" t="s">
        <v>16662</v>
      </c>
      <c r="D1131" s="5" t="s">
        <v>38</v>
      </c>
      <c r="E1131" s="6" t="s">
        <v>39</v>
      </c>
      <c r="F1131" s="5" t="s">
        <v>38</v>
      </c>
      <c r="G1131" s="6" t="s">
        <v>40</v>
      </c>
      <c r="H1131" s="8">
        <v>21101</v>
      </c>
      <c r="I1131" s="16" t="s">
        <v>16510</v>
      </c>
      <c r="J1131" s="8" t="s">
        <v>921</v>
      </c>
      <c r="K1131" s="10" t="s">
        <v>235</v>
      </c>
      <c r="L1131" s="13"/>
      <c r="M1131" s="8"/>
      <c r="N1131" s="152" t="s">
        <v>44</v>
      </c>
      <c r="O1131" s="13">
        <v>11</v>
      </c>
      <c r="P1131" s="218">
        <v>6</v>
      </c>
      <c r="Q1131" s="11" t="s">
        <v>45</v>
      </c>
      <c r="R1131" s="218">
        <f t="shared" si="36"/>
        <v>66</v>
      </c>
      <c r="S1131" s="218">
        <v>0</v>
      </c>
      <c r="T1131" s="218">
        <v>66</v>
      </c>
      <c r="U1131" s="218">
        <v>0</v>
      </c>
      <c r="V1131" s="218">
        <v>0</v>
      </c>
      <c r="W1131" s="218">
        <v>0</v>
      </c>
      <c r="X1131" s="218">
        <v>0</v>
      </c>
      <c r="Y1131" s="218">
        <v>0</v>
      </c>
      <c r="Z1131" s="218">
        <v>0</v>
      </c>
      <c r="AA1131" s="218">
        <v>0</v>
      </c>
      <c r="AB1131" s="218">
        <v>0</v>
      </c>
      <c r="AC1131" s="218">
        <v>0</v>
      </c>
      <c r="AD1131" s="218">
        <v>0</v>
      </c>
    </row>
    <row r="1132" spans="1:30" ht="12" customHeight="1" x14ac:dyDescent="0.25">
      <c r="A1132" s="192" t="s">
        <v>36</v>
      </c>
      <c r="B1132" s="15" t="s">
        <v>16662</v>
      </c>
      <c r="C1132" s="15" t="s">
        <v>16662</v>
      </c>
      <c r="D1132" s="5" t="s">
        <v>38</v>
      </c>
      <c r="E1132" s="6" t="s">
        <v>39</v>
      </c>
      <c r="F1132" s="5" t="s">
        <v>38</v>
      </c>
      <c r="G1132" s="6" t="s">
        <v>40</v>
      </c>
      <c r="H1132" s="8">
        <v>21101</v>
      </c>
      <c r="I1132" s="16" t="s">
        <v>16510</v>
      </c>
      <c r="J1132" s="8" t="s">
        <v>921</v>
      </c>
      <c r="K1132" s="10" t="s">
        <v>235</v>
      </c>
      <c r="L1132" s="13"/>
      <c r="M1132" s="8"/>
      <c r="N1132" s="152" t="s">
        <v>44</v>
      </c>
      <c r="O1132" s="13">
        <v>1</v>
      </c>
      <c r="P1132" s="218">
        <v>7</v>
      </c>
      <c r="Q1132" s="11" t="s">
        <v>45</v>
      </c>
      <c r="R1132" s="218">
        <f t="shared" si="36"/>
        <v>7</v>
      </c>
      <c r="S1132" s="218">
        <v>0</v>
      </c>
      <c r="T1132" s="218">
        <v>7</v>
      </c>
      <c r="U1132" s="218">
        <v>0</v>
      </c>
      <c r="V1132" s="218">
        <v>0</v>
      </c>
      <c r="W1132" s="218">
        <v>0</v>
      </c>
      <c r="X1132" s="218">
        <v>0</v>
      </c>
      <c r="Y1132" s="218">
        <v>0</v>
      </c>
      <c r="Z1132" s="218">
        <v>0</v>
      </c>
      <c r="AA1132" s="218">
        <v>0</v>
      </c>
      <c r="AB1132" s="218">
        <v>0</v>
      </c>
      <c r="AC1132" s="218">
        <v>0</v>
      </c>
      <c r="AD1132" s="218">
        <v>0</v>
      </c>
    </row>
    <row r="1133" spans="1:30" ht="12" customHeight="1" x14ac:dyDescent="0.25">
      <c r="A1133" s="192" t="s">
        <v>36</v>
      </c>
      <c r="B1133" s="15" t="s">
        <v>16662</v>
      </c>
      <c r="C1133" s="15" t="s">
        <v>16662</v>
      </c>
      <c r="D1133" s="5" t="s">
        <v>38</v>
      </c>
      <c r="E1133" s="6" t="s">
        <v>39</v>
      </c>
      <c r="F1133" s="5" t="s">
        <v>38</v>
      </c>
      <c r="G1133" s="6" t="s">
        <v>40</v>
      </c>
      <c r="H1133" s="8">
        <v>21101</v>
      </c>
      <c r="I1133" s="16" t="s">
        <v>16510</v>
      </c>
      <c r="J1133" s="8" t="s">
        <v>1354</v>
      </c>
      <c r="K1133" s="10" t="s">
        <v>16269</v>
      </c>
      <c r="L1133" s="13"/>
      <c r="M1133" s="8"/>
      <c r="N1133" s="152" t="s">
        <v>44</v>
      </c>
      <c r="O1133" s="13">
        <v>11</v>
      </c>
      <c r="P1133" s="218">
        <v>11</v>
      </c>
      <c r="Q1133" s="11" t="s">
        <v>45</v>
      </c>
      <c r="R1133" s="218">
        <f t="shared" si="36"/>
        <v>121</v>
      </c>
      <c r="S1133" s="218">
        <v>0</v>
      </c>
      <c r="T1133" s="218">
        <v>121</v>
      </c>
      <c r="U1133" s="218">
        <v>0</v>
      </c>
      <c r="V1133" s="218">
        <v>0</v>
      </c>
      <c r="W1133" s="218">
        <v>0</v>
      </c>
      <c r="X1133" s="218">
        <v>0</v>
      </c>
      <c r="Y1133" s="218">
        <v>0</v>
      </c>
      <c r="Z1133" s="218">
        <v>0</v>
      </c>
      <c r="AA1133" s="218">
        <v>0</v>
      </c>
      <c r="AB1133" s="218">
        <v>0</v>
      </c>
      <c r="AC1133" s="218">
        <v>0</v>
      </c>
      <c r="AD1133" s="218">
        <v>0</v>
      </c>
    </row>
    <row r="1134" spans="1:30" ht="12" customHeight="1" x14ac:dyDescent="0.25">
      <c r="A1134" s="192" t="s">
        <v>36</v>
      </c>
      <c r="B1134" s="15" t="s">
        <v>16662</v>
      </c>
      <c r="C1134" s="15" t="s">
        <v>16662</v>
      </c>
      <c r="D1134" s="5" t="s">
        <v>38</v>
      </c>
      <c r="E1134" s="6" t="s">
        <v>39</v>
      </c>
      <c r="F1134" s="5" t="s">
        <v>38</v>
      </c>
      <c r="G1134" s="6" t="s">
        <v>40</v>
      </c>
      <c r="H1134" s="8">
        <v>21101</v>
      </c>
      <c r="I1134" s="16" t="s">
        <v>16510</v>
      </c>
      <c r="J1134" s="8" t="s">
        <v>1354</v>
      </c>
      <c r="K1134" s="10" t="s">
        <v>16269</v>
      </c>
      <c r="L1134" s="13"/>
      <c r="M1134" s="8"/>
      <c r="N1134" s="152" t="s">
        <v>44</v>
      </c>
      <c r="O1134" s="13">
        <v>1</v>
      </c>
      <c r="P1134" s="218">
        <v>10</v>
      </c>
      <c r="Q1134" s="11" t="s">
        <v>45</v>
      </c>
      <c r="R1134" s="218">
        <f t="shared" si="36"/>
        <v>10</v>
      </c>
      <c r="S1134" s="218">
        <v>0</v>
      </c>
      <c r="T1134" s="218">
        <v>10</v>
      </c>
      <c r="U1134" s="218">
        <v>0</v>
      </c>
      <c r="V1134" s="218">
        <v>0</v>
      </c>
      <c r="W1134" s="218">
        <v>0</v>
      </c>
      <c r="X1134" s="218">
        <v>0</v>
      </c>
      <c r="Y1134" s="218">
        <v>0</v>
      </c>
      <c r="Z1134" s="218">
        <v>0</v>
      </c>
      <c r="AA1134" s="218">
        <v>0</v>
      </c>
      <c r="AB1134" s="218">
        <v>0</v>
      </c>
      <c r="AC1134" s="218">
        <v>0</v>
      </c>
      <c r="AD1134" s="218">
        <v>0</v>
      </c>
    </row>
    <row r="1135" spans="1:30" ht="12" customHeight="1" x14ac:dyDescent="0.25">
      <c r="A1135" s="192" t="s">
        <v>36</v>
      </c>
      <c r="B1135" s="15" t="s">
        <v>16662</v>
      </c>
      <c r="C1135" s="15" t="s">
        <v>16662</v>
      </c>
      <c r="D1135" s="5" t="s">
        <v>38</v>
      </c>
      <c r="E1135" s="6" t="s">
        <v>39</v>
      </c>
      <c r="F1135" s="5" t="s">
        <v>38</v>
      </c>
      <c r="G1135" s="6" t="s">
        <v>40</v>
      </c>
      <c r="H1135" s="8">
        <v>21101</v>
      </c>
      <c r="I1135" s="16" t="s">
        <v>16510</v>
      </c>
      <c r="J1135" s="8" t="s">
        <v>1367</v>
      </c>
      <c r="K1135" s="10" t="s">
        <v>234</v>
      </c>
      <c r="L1135" s="13"/>
      <c r="M1135" s="8"/>
      <c r="N1135" s="152" t="s">
        <v>44</v>
      </c>
      <c r="O1135" s="13">
        <v>11</v>
      </c>
      <c r="P1135" s="218">
        <v>21</v>
      </c>
      <c r="Q1135" s="11" t="s">
        <v>45</v>
      </c>
      <c r="R1135" s="218">
        <f t="shared" si="36"/>
        <v>231</v>
      </c>
      <c r="S1135" s="218">
        <v>0</v>
      </c>
      <c r="T1135" s="218">
        <v>231</v>
      </c>
      <c r="U1135" s="218">
        <v>0</v>
      </c>
      <c r="V1135" s="218">
        <v>0</v>
      </c>
      <c r="W1135" s="218">
        <v>0</v>
      </c>
      <c r="X1135" s="218">
        <v>0</v>
      </c>
      <c r="Y1135" s="218">
        <v>0</v>
      </c>
      <c r="Z1135" s="218">
        <v>0</v>
      </c>
      <c r="AA1135" s="218">
        <v>0</v>
      </c>
      <c r="AB1135" s="218">
        <v>0</v>
      </c>
      <c r="AC1135" s="218">
        <v>0</v>
      </c>
      <c r="AD1135" s="218">
        <v>0</v>
      </c>
    </row>
    <row r="1136" spans="1:30" ht="12" customHeight="1" x14ac:dyDescent="0.25">
      <c r="A1136" s="192" t="s">
        <v>36</v>
      </c>
      <c r="B1136" s="15" t="s">
        <v>16662</v>
      </c>
      <c r="C1136" s="15" t="s">
        <v>16662</v>
      </c>
      <c r="D1136" s="5" t="s">
        <v>38</v>
      </c>
      <c r="E1136" s="6" t="s">
        <v>39</v>
      </c>
      <c r="F1136" s="5" t="s">
        <v>38</v>
      </c>
      <c r="G1136" s="6" t="s">
        <v>40</v>
      </c>
      <c r="H1136" s="8">
        <v>21101</v>
      </c>
      <c r="I1136" s="16" t="s">
        <v>16510</v>
      </c>
      <c r="J1136" s="8" t="s">
        <v>1367</v>
      </c>
      <c r="K1136" s="10" t="s">
        <v>234</v>
      </c>
      <c r="L1136" s="13"/>
      <c r="M1136" s="8"/>
      <c r="N1136" s="152" t="s">
        <v>44</v>
      </c>
      <c r="O1136" s="13">
        <v>1</v>
      </c>
      <c r="P1136" s="218">
        <v>18</v>
      </c>
      <c r="Q1136" s="11" t="s">
        <v>45</v>
      </c>
      <c r="R1136" s="218">
        <f t="shared" si="36"/>
        <v>18</v>
      </c>
      <c r="S1136" s="218">
        <v>0</v>
      </c>
      <c r="T1136" s="218">
        <v>18</v>
      </c>
      <c r="U1136" s="218">
        <v>0</v>
      </c>
      <c r="V1136" s="218">
        <v>0</v>
      </c>
      <c r="W1136" s="218">
        <v>0</v>
      </c>
      <c r="X1136" s="218">
        <v>0</v>
      </c>
      <c r="Y1136" s="218">
        <v>0</v>
      </c>
      <c r="Z1136" s="218">
        <v>0</v>
      </c>
      <c r="AA1136" s="218">
        <v>0</v>
      </c>
      <c r="AB1136" s="218">
        <v>0</v>
      </c>
      <c r="AC1136" s="218">
        <v>0</v>
      </c>
      <c r="AD1136" s="218">
        <v>0</v>
      </c>
    </row>
    <row r="1137" spans="1:30" ht="12" customHeight="1" x14ac:dyDescent="0.25">
      <c r="A1137" s="192" t="s">
        <v>36</v>
      </c>
      <c r="B1137" s="15" t="s">
        <v>16662</v>
      </c>
      <c r="C1137" s="15" t="s">
        <v>16662</v>
      </c>
      <c r="D1137" s="5" t="s">
        <v>38</v>
      </c>
      <c r="E1137" s="6" t="s">
        <v>39</v>
      </c>
      <c r="F1137" s="5" t="s">
        <v>38</v>
      </c>
      <c r="G1137" s="6" t="s">
        <v>40</v>
      </c>
      <c r="H1137" s="8">
        <v>21101</v>
      </c>
      <c r="I1137" s="16" t="s">
        <v>16510</v>
      </c>
      <c r="J1137" s="8" t="s">
        <v>845</v>
      </c>
      <c r="K1137" s="10" t="s">
        <v>16271</v>
      </c>
      <c r="L1137" s="13"/>
      <c r="M1137" s="8"/>
      <c r="N1137" s="152" t="s">
        <v>539</v>
      </c>
      <c r="O1137" s="13">
        <v>1</v>
      </c>
      <c r="P1137" s="218">
        <v>36</v>
      </c>
      <c r="Q1137" s="11" t="s">
        <v>45</v>
      </c>
      <c r="R1137" s="218">
        <f t="shared" si="36"/>
        <v>36</v>
      </c>
      <c r="S1137" s="218">
        <v>0</v>
      </c>
      <c r="T1137" s="218">
        <v>36</v>
      </c>
      <c r="U1137" s="218">
        <v>0</v>
      </c>
      <c r="V1137" s="218">
        <v>0</v>
      </c>
      <c r="W1137" s="218">
        <v>0</v>
      </c>
      <c r="X1137" s="218">
        <v>0</v>
      </c>
      <c r="Y1137" s="218">
        <v>0</v>
      </c>
      <c r="Z1137" s="218">
        <v>0</v>
      </c>
      <c r="AA1137" s="218">
        <v>0</v>
      </c>
      <c r="AB1137" s="218">
        <v>0</v>
      </c>
      <c r="AC1137" s="218">
        <v>0</v>
      </c>
      <c r="AD1137" s="218">
        <v>0</v>
      </c>
    </row>
    <row r="1138" spans="1:30" ht="12" customHeight="1" x14ac:dyDescent="0.25">
      <c r="A1138" s="192" t="s">
        <v>36</v>
      </c>
      <c r="B1138" s="15" t="s">
        <v>16662</v>
      </c>
      <c r="C1138" s="15" t="s">
        <v>16662</v>
      </c>
      <c r="D1138" s="5" t="s">
        <v>38</v>
      </c>
      <c r="E1138" s="6" t="s">
        <v>39</v>
      </c>
      <c r="F1138" s="5" t="s">
        <v>38</v>
      </c>
      <c r="G1138" s="6" t="s">
        <v>40</v>
      </c>
      <c r="H1138" s="8">
        <v>21101</v>
      </c>
      <c r="I1138" s="16" t="s">
        <v>16510</v>
      </c>
      <c r="J1138" s="8" t="s">
        <v>846</v>
      </c>
      <c r="K1138" s="10" t="s">
        <v>16272</v>
      </c>
      <c r="L1138" s="13"/>
      <c r="M1138" s="8"/>
      <c r="N1138" s="152" t="s">
        <v>539</v>
      </c>
      <c r="O1138" s="13">
        <v>1</v>
      </c>
      <c r="P1138" s="218">
        <v>50</v>
      </c>
      <c r="Q1138" s="11" t="s">
        <v>45</v>
      </c>
      <c r="R1138" s="218">
        <f t="shared" si="36"/>
        <v>50</v>
      </c>
      <c r="S1138" s="218">
        <v>0</v>
      </c>
      <c r="T1138" s="218">
        <v>50</v>
      </c>
      <c r="U1138" s="218">
        <v>0</v>
      </c>
      <c r="V1138" s="218">
        <v>0</v>
      </c>
      <c r="W1138" s="218">
        <v>0</v>
      </c>
      <c r="X1138" s="218">
        <v>0</v>
      </c>
      <c r="Y1138" s="218">
        <v>0</v>
      </c>
      <c r="Z1138" s="218">
        <v>0</v>
      </c>
      <c r="AA1138" s="218">
        <v>0</v>
      </c>
      <c r="AB1138" s="218">
        <v>0</v>
      </c>
      <c r="AC1138" s="218">
        <v>0</v>
      </c>
      <c r="AD1138" s="218">
        <v>0</v>
      </c>
    </row>
    <row r="1139" spans="1:30" ht="12" customHeight="1" x14ac:dyDescent="0.25">
      <c r="A1139" s="192" t="s">
        <v>36</v>
      </c>
      <c r="B1139" s="15" t="s">
        <v>16662</v>
      </c>
      <c r="C1139" s="15" t="s">
        <v>16662</v>
      </c>
      <c r="D1139" s="5" t="s">
        <v>38</v>
      </c>
      <c r="E1139" s="6" t="s">
        <v>39</v>
      </c>
      <c r="F1139" s="5" t="s">
        <v>38</v>
      </c>
      <c r="G1139" s="6" t="s">
        <v>40</v>
      </c>
      <c r="H1139" s="8">
        <v>21101</v>
      </c>
      <c r="I1139" s="16" t="s">
        <v>16510</v>
      </c>
      <c r="J1139" s="8" t="s">
        <v>843</v>
      </c>
      <c r="K1139" s="10" t="s">
        <v>844</v>
      </c>
      <c r="L1139" s="13"/>
      <c r="M1139" s="8"/>
      <c r="N1139" s="152" t="s">
        <v>539</v>
      </c>
      <c r="O1139" s="13">
        <v>1</v>
      </c>
      <c r="P1139" s="218">
        <v>40</v>
      </c>
      <c r="Q1139" s="11" t="s">
        <v>45</v>
      </c>
      <c r="R1139" s="218">
        <f t="shared" si="36"/>
        <v>40</v>
      </c>
      <c r="S1139" s="218">
        <v>0</v>
      </c>
      <c r="T1139" s="218">
        <v>40</v>
      </c>
      <c r="U1139" s="218">
        <v>0</v>
      </c>
      <c r="V1139" s="218">
        <v>0</v>
      </c>
      <c r="W1139" s="218">
        <v>0</v>
      </c>
      <c r="X1139" s="218">
        <v>0</v>
      </c>
      <c r="Y1139" s="218">
        <v>0</v>
      </c>
      <c r="Z1139" s="218">
        <v>0</v>
      </c>
      <c r="AA1139" s="218">
        <v>0</v>
      </c>
      <c r="AB1139" s="218">
        <v>0</v>
      </c>
      <c r="AC1139" s="218">
        <v>0</v>
      </c>
      <c r="AD1139" s="218">
        <v>0</v>
      </c>
    </row>
    <row r="1140" spans="1:30" ht="12" customHeight="1" x14ac:dyDescent="0.25">
      <c r="A1140" s="192" t="s">
        <v>36</v>
      </c>
      <c r="B1140" s="15" t="s">
        <v>16662</v>
      </c>
      <c r="C1140" s="15" t="s">
        <v>16662</v>
      </c>
      <c r="D1140" s="5" t="s">
        <v>38</v>
      </c>
      <c r="E1140" s="6" t="s">
        <v>39</v>
      </c>
      <c r="F1140" s="5" t="s">
        <v>38</v>
      </c>
      <c r="G1140" s="6" t="s">
        <v>40</v>
      </c>
      <c r="H1140" s="8">
        <v>21101</v>
      </c>
      <c r="I1140" s="16" t="s">
        <v>16510</v>
      </c>
      <c r="J1140" s="8" t="s">
        <v>847</v>
      </c>
      <c r="K1140" s="10" t="s">
        <v>848</v>
      </c>
      <c r="L1140" s="13"/>
      <c r="M1140" s="8"/>
      <c r="N1140" s="152" t="s">
        <v>539</v>
      </c>
      <c r="O1140" s="13">
        <v>15</v>
      </c>
      <c r="P1140" s="218">
        <v>26</v>
      </c>
      <c r="Q1140" s="11" t="s">
        <v>45</v>
      </c>
      <c r="R1140" s="218">
        <f t="shared" si="36"/>
        <v>390</v>
      </c>
      <c r="S1140" s="218">
        <v>0</v>
      </c>
      <c r="T1140" s="218">
        <v>390</v>
      </c>
      <c r="U1140" s="218">
        <v>0</v>
      </c>
      <c r="V1140" s="218">
        <v>0</v>
      </c>
      <c r="W1140" s="218">
        <v>0</v>
      </c>
      <c r="X1140" s="218">
        <v>0</v>
      </c>
      <c r="Y1140" s="218">
        <v>0</v>
      </c>
      <c r="Z1140" s="218">
        <v>0</v>
      </c>
      <c r="AA1140" s="218">
        <v>0</v>
      </c>
      <c r="AB1140" s="218">
        <v>0</v>
      </c>
      <c r="AC1140" s="218">
        <v>0</v>
      </c>
      <c r="AD1140" s="218">
        <v>0</v>
      </c>
    </row>
    <row r="1141" spans="1:30" ht="12" customHeight="1" x14ac:dyDescent="0.25">
      <c r="A1141" s="192" t="s">
        <v>36</v>
      </c>
      <c r="B1141" s="15" t="s">
        <v>16662</v>
      </c>
      <c r="C1141" s="15" t="s">
        <v>16662</v>
      </c>
      <c r="D1141" s="5" t="s">
        <v>38</v>
      </c>
      <c r="E1141" s="6" t="s">
        <v>39</v>
      </c>
      <c r="F1141" s="5" t="s">
        <v>38</v>
      </c>
      <c r="G1141" s="6" t="s">
        <v>40</v>
      </c>
      <c r="H1141" s="8">
        <v>21101</v>
      </c>
      <c r="I1141" s="16" t="s">
        <v>16510</v>
      </c>
      <c r="J1141" s="8" t="s">
        <v>2131</v>
      </c>
      <c r="K1141" s="10" t="s">
        <v>64</v>
      </c>
      <c r="L1141" s="13"/>
      <c r="M1141" s="8"/>
      <c r="N1141" s="152" t="s">
        <v>877</v>
      </c>
      <c r="O1141" s="13">
        <v>2</v>
      </c>
      <c r="P1141" s="218">
        <v>293</v>
      </c>
      <c r="Q1141" s="11" t="s">
        <v>45</v>
      </c>
      <c r="R1141" s="218">
        <f t="shared" si="36"/>
        <v>586</v>
      </c>
      <c r="S1141" s="218">
        <v>0</v>
      </c>
      <c r="T1141" s="218">
        <v>0</v>
      </c>
      <c r="U1141" s="218">
        <v>586</v>
      </c>
      <c r="V1141" s="218">
        <v>0</v>
      </c>
      <c r="W1141" s="218">
        <v>0</v>
      </c>
      <c r="X1141" s="218">
        <v>0</v>
      </c>
      <c r="Y1141" s="218">
        <v>0</v>
      </c>
      <c r="Z1141" s="218">
        <v>0</v>
      </c>
      <c r="AA1141" s="218">
        <v>0</v>
      </c>
      <c r="AB1141" s="218">
        <v>0</v>
      </c>
      <c r="AC1141" s="218">
        <v>0</v>
      </c>
      <c r="AD1141" s="218">
        <v>0</v>
      </c>
    </row>
    <row r="1142" spans="1:30" ht="12" customHeight="1" x14ac:dyDescent="0.25">
      <c r="A1142" s="192" t="s">
        <v>36</v>
      </c>
      <c r="B1142" s="15" t="s">
        <v>16662</v>
      </c>
      <c r="C1142" s="15" t="s">
        <v>16662</v>
      </c>
      <c r="D1142" s="5" t="s">
        <v>38</v>
      </c>
      <c r="E1142" s="6" t="s">
        <v>39</v>
      </c>
      <c r="F1142" s="5" t="s">
        <v>38</v>
      </c>
      <c r="G1142" s="6" t="s">
        <v>40</v>
      </c>
      <c r="H1142" s="8">
        <v>21101</v>
      </c>
      <c r="I1142" s="16" t="s">
        <v>16510</v>
      </c>
      <c r="J1142" s="8" t="s">
        <v>2131</v>
      </c>
      <c r="K1142" s="10" t="s">
        <v>64</v>
      </c>
      <c r="L1142" s="13"/>
      <c r="M1142" s="8"/>
      <c r="N1142" s="152" t="s">
        <v>877</v>
      </c>
      <c r="O1142" s="13">
        <v>1</v>
      </c>
      <c r="P1142" s="218">
        <v>292</v>
      </c>
      <c r="Q1142" s="11" t="s">
        <v>45</v>
      </c>
      <c r="R1142" s="218">
        <f t="shared" si="36"/>
        <v>292</v>
      </c>
      <c r="S1142" s="218">
        <v>0</v>
      </c>
      <c r="T1142" s="218">
        <v>0</v>
      </c>
      <c r="U1142" s="218">
        <v>292</v>
      </c>
      <c r="V1142" s="218">
        <v>0</v>
      </c>
      <c r="W1142" s="218">
        <v>0</v>
      </c>
      <c r="X1142" s="218">
        <v>0</v>
      </c>
      <c r="Y1142" s="218">
        <v>0</v>
      </c>
      <c r="Z1142" s="218">
        <v>0</v>
      </c>
      <c r="AA1142" s="218">
        <v>0</v>
      </c>
      <c r="AB1142" s="218">
        <v>0</v>
      </c>
      <c r="AC1142" s="218">
        <v>0</v>
      </c>
      <c r="AD1142" s="218">
        <v>0</v>
      </c>
    </row>
    <row r="1143" spans="1:30" ht="12" customHeight="1" x14ac:dyDescent="0.25">
      <c r="A1143" s="192" t="s">
        <v>36</v>
      </c>
      <c r="B1143" s="15" t="s">
        <v>16662</v>
      </c>
      <c r="C1143" s="15" t="s">
        <v>16662</v>
      </c>
      <c r="D1143" s="5" t="s">
        <v>38</v>
      </c>
      <c r="E1143" s="6" t="s">
        <v>39</v>
      </c>
      <c r="F1143" s="5" t="s">
        <v>38</v>
      </c>
      <c r="G1143" s="6" t="s">
        <v>40</v>
      </c>
      <c r="H1143" s="8">
        <v>21101</v>
      </c>
      <c r="I1143" s="16" t="s">
        <v>16510</v>
      </c>
      <c r="J1143" s="8" t="s">
        <v>2129</v>
      </c>
      <c r="K1143" s="10" t="s">
        <v>2130</v>
      </c>
      <c r="L1143" s="13"/>
      <c r="M1143" s="8"/>
      <c r="N1143" s="152" t="s">
        <v>877</v>
      </c>
      <c r="O1143" s="13">
        <v>4</v>
      </c>
      <c r="P1143" s="218">
        <v>248</v>
      </c>
      <c r="Q1143" s="11" t="s">
        <v>45</v>
      </c>
      <c r="R1143" s="218">
        <f t="shared" si="36"/>
        <v>992</v>
      </c>
      <c r="S1143" s="218">
        <v>0</v>
      </c>
      <c r="T1143" s="218">
        <v>0</v>
      </c>
      <c r="U1143" s="218">
        <v>992</v>
      </c>
      <c r="V1143" s="218">
        <v>0</v>
      </c>
      <c r="W1143" s="218">
        <v>0</v>
      </c>
      <c r="X1143" s="218">
        <v>0</v>
      </c>
      <c r="Y1143" s="218">
        <v>0</v>
      </c>
      <c r="Z1143" s="218">
        <v>0</v>
      </c>
      <c r="AA1143" s="218">
        <v>0</v>
      </c>
      <c r="AB1143" s="218">
        <v>0</v>
      </c>
      <c r="AC1143" s="218">
        <v>0</v>
      </c>
      <c r="AD1143" s="218">
        <v>0</v>
      </c>
    </row>
    <row r="1144" spans="1:30" ht="12" customHeight="1" x14ac:dyDescent="0.25">
      <c r="A1144" s="192" t="s">
        <v>36</v>
      </c>
      <c r="B1144" s="15" t="s">
        <v>16662</v>
      </c>
      <c r="C1144" s="15" t="s">
        <v>16662</v>
      </c>
      <c r="D1144" s="5" t="s">
        <v>38</v>
      </c>
      <c r="E1144" s="6" t="s">
        <v>39</v>
      </c>
      <c r="F1144" s="5" t="s">
        <v>38</v>
      </c>
      <c r="G1144" s="6" t="s">
        <v>40</v>
      </c>
      <c r="H1144" s="8">
        <v>21101</v>
      </c>
      <c r="I1144" s="16" t="s">
        <v>16510</v>
      </c>
      <c r="J1144" s="8" t="s">
        <v>2129</v>
      </c>
      <c r="K1144" s="10" t="s">
        <v>2130</v>
      </c>
      <c r="L1144" s="13"/>
      <c r="M1144" s="8"/>
      <c r="N1144" s="152" t="s">
        <v>877</v>
      </c>
      <c r="O1144" s="13">
        <v>1</v>
      </c>
      <c r="P1144" s="218">
        <v>246</v>
      </c>
      <c r="Q1144" s="11" t="s">
        <v>45</v>
      </c>
      <c r="R1144" s="218">
        <f t="shared" si="36"/>
        <v>246</v>
      </c>
      <c r="S1144" s="218">
        <v>0</v>
      </c>
      <c r="T1144" s="218">
        <v>0</v>
      </c>
      <c r="U1144" s="218">
        <v>246</v>
      </c>
      <c r="V1144" s="218">
        <v>0</v>
      </c>
      <c r="W1144" s="218">
        <v>0</v>
      </c>
      <c r="X1144" s="218">
        <v>0</v>
      </c>
      <c r="Y1144" s="218">
        <v>0</v>
      </c>
      <c r="Z1144" s="218">
        <v>0</v>
      </c>
      <c r="AA1144" s="218">
        <v>0</v>
      </c>
      <c r="AB1144" s="218">
        <v>0</v>
      </c>
      <c r="AC1144" s="218">
        <v>0</v>
      </c>
      <c r="AD1144" s="218">
        <v>0</v>
      </c>
    </row>
    <row r="1145" spans="1:30" ht="12" customHeight="1" x14ac:dyDescent="0.25">
      <c r="A1145" s="192" t="s">
        <v>36</v>
      </c>
      <c r="B1145" s="15" t="s">
        <v>16662</v>
      </c>
      <c r="C1145" s="15" t="s">
        <v>16662</v>
      </c>
      <c r="D1145" s="5" t="s">
        <v>38</v>
      </c>
      <c r="E1145" s="6" t="s">
        <v>39</v>
      </c>
      <c r="F1145" s="5" t="s">
        <v>38</v>
      </c>
      <c r="G1145" s="6" t="s">
        <v>40</v>
      </c>
      <c r="H1145" s="8">
        <v>21101</v>
      </c>
      <c r="I1145" s="16" t="s">
        <v>16510</v>
      </c>
      <c r="J1145" s="8" t="s">
        <v>554</v>
      </c>
      <c r="K1145" s="10" t="s">
        <v>555</v>
      </c>
      <c r="L1145" s="13"/>
      <c r="M1145" s="8"/>
      <c r="N1145" s="152" t="s">
        <v>16255</v>
      </c>
      <c r="O1145" s="13">
        <v>12</v>
      </c>
      <c r="P1145" s="218">
        <v>211</v>
      </c>
      <c r="Q1145" s="11" t="s">
        <v>45</v>
      </c>
      <c r="R1145" s="218">
        <f t="shared" si="36"/>
        <v>2532</v>
      </c>
      <c r="S1145" s="218">
        <v>0</v>
      </c>
      <c r="T1145" s="218">
        <v>2532</v>
      </c>
      <c r="U1145" s="218">
        <v>0</v>
      </c>
      <c r="V1145" s="218">
        <v>0</v>
      </c>
      <c r="W1145" s="218">
        <v>0</v>
      </c>
      <c r="X1145" s="218">
        <v>0</v>
      </c>
      <c r="Y1145" s="218">
        <v>0</v>
      </c>
      <c r="Z1145" s="218">
        <v>0</v>
      </c>
      <c r="AA1145" s="218">
        <v>0</v>
      </c>
      <c r="AB1145" s="218">
        <v>0</v>
      </c>
      <c r="AC1145" s="218">
        <v>0</v>
      </c>
      <c r="AD1145" s="218">
        <v>0</v>
      </c>
    </row>
    <row r="1146" spans="1:30" ht="12" customHeight="1" x14ac:dyDescent="0.25">
      <c r="A1146" s="192" t="s">
        <v>36</v>
      </c>
      <c r="B1146" s="15" t="s">
        <v>16662</v>
      </c>
      <c r="C1146" s="15" t="s">
        <v>16662</v>
      </c>
      <c r="D1146" s="5" t="s">
        <v>38</v>
      </c>
      <c r="E1146" s="6" t="s">
        <v>39</v>
      </c>
      <c r="F1146" s="5" t="s">
        <v>38</v>
      </c>
      <c r="G1146" s="6" t="s">
        <v>40</v>
      </c>
      <c r="H1146" s="8">
        <v>21101</v>
      </c>
      <c r="I1146" s="16" t="s">
        <v>16510</v>
      </c>
      <c r="J1146" s="8" t="s">
        <v>556</v>
      </c>
      <c r="K1146" s="10" t="s">
        <v>49</v>
      </c>
      <c r="L1146" s="13"/>
      <c r="M1146" s="8"/>
      <c r="N1146" s="152" t="s">
        <v>16255</v>
      </c>
      <c r="O1146" s="13">
        <v>12</v>
      </c>
      <c r="P1146" s="218">
        <v>221</v>
      </c>
      <c r="Q1146" s="11" t="s">
        <v>45</v>
      </c>
      <c r="R1146" s="218">
        <f t="shared" si="36"/>
        <v>2652</v>
      </c>
      <c r="S1146" s="218">
        <v>0</v>
      </c>
      <c r="T1146" s="218">
        <v>2652</v>
      </c>
      <c r="U1146" s="218">
        <v>0</v>
      </c>
      <c r="V1146" s="218">
        <v>0</v>
      </c>
      <c r="W1146" s="218">
        <v>0</v>
      </c>
      <c r="X1146" s="218">
        <v>0</v>
      </c>
      <c r="Y1146" s="218">
        <v>0</v>
      </c>
      <c r="Z1146" s="218">
        <v>0</v>
      </c>
      <c r="AA1146" s="218">
        <v>0</v>
      </c>
      <c r="AB1146" s="218">
        <v>0</v>
      </c>
      <c r="AC1146" s="218">
        <v>0</v>
      </c>
      <c r="AD1146" s="218">
        <v>0</v>
      </c>
    </row>
    <row r="1147" spans="1:30" ht="12" customHeight="1" x14ac:dyDescent="0.25">
      <c r="A1147" s="192" t="s">
        <v>36</v>
      </c>
      <c r="B1147" s="15" t="s">
        <v>16662</v>
      </c>
      <c r="C1147" s="15" t="s">
        <v>16662</v>
      </c>
      <c r="D1147" s="5" t="s">
        <v>38</v>
      </c>
      <c r="E1147" s="6" t="s">
        <v>39</v>
      </c>
      <c r="F1147" s="5" t="s">
        <v>38</v>
      </c>
      <c r="G1147" s="6" t="s">
        <v>40</v>
      </c>
      <c r="H1147" s="8">
        <v>21101</v>
      </c>
      <c r="I1147" s="16" t="s">
        <v>16510</v>
      </c>
      <c r="J1147" s="8" t="s">
        <v>2403</v>
      </c>
      <c r="K1147" s="10" t="s">
        <v>2404</v>
      </c>
      <c r="L1147" s="13"/>
      <c r="M1147" s="8"/>
      <c r="N1147" s="152" t="s">
        <v>539</v>
      </c>
      <c r="O1147" s="13">
        <v>3</v>
      </c>
      <c r="P1147" s="218">
        <v>546</v>
      </c>
      <c r="Q1147" s="11" t="s">
        <v>45</v>
      </c>
      <c r="R1147" s="218">
        <f>+O1147*P1147</f>
        <v>1638</v>
      </c>
      <c r="S1147" s="218">
        <v>0</v>
      </c>
      <c r="T1147" s="218">
        <v>0</v>
      </c>
      <c r="U1147" s="218">
        <v>1638</v>
      </c>
      <c r="V1147" s="218">
        <v>0</v>
      </c>
      <c r="W1147" s="218">
        <v>0</v>
      </c>
      <c r="X1147" s="218">
        <v>0</v>
      </c>
      <c r="Y1147" s="218">
        <v>0</v>
      </c>
      <c r="Z1147" s="218">
        <v>0</v>
      </c>
      <c r="AA1147" s="218">
        <v>0</v>
      </c>
      <c r="AB1147" s="218">
        <v>0</v>
      </c>
      <c r="AC1147" s="218">
        <v>0</v>
      </c>
      <c r="AD1147" s="218">
        <v>0</v>
      </c>
    </row>
    <row r="1148" spans="1:30" ht="12" customHeight="1" x14ac:dyDescent="0.25">
      <c r="A1148" s="192" t="s">
        <v>36</v>
      </c>
      <c r="B1148" s="15" t="s">
        <v>16662</v>
      </c>
      <c r="C1148" s="15" t="s">
        <v>16662</v>
      </c>
      <c r="D1148" s="5" t="s">
        <v>38</v>
      </c>
      <c r="E1148" s="6" t="s">
        <v>39</v>
      </c>
      <c r="F1148" s="7" t="s">
        <v>38</v>
      </c>
      <c r="G1148" s="6" t="s">
        <v>40</v>
      </c>
      <c r="H1148" s="8">
        <v>21101</v>
      </c>
      <c r="I1148" s="16" t="s">
        <v>16510</v>
      </c>
      <c r="J1148" s="8" t="s">
        <v>2684</v>
      </c>
      <c r="K1148" s="10" t="s">
        <v>16663</v>
      </c>
      <c r="L1148" s="13"/>
      <c r="M1148" s="8"/>
      <c r="N1148" s="152" t="s">
        <v>539</v>
      </c>
      <c r="O1148" s="13">
        <v>1</v>
      </c>
      <c r="P1148" s="218">
        <v>948</v>
      </c>
      <c r="Q1148" s="11" t="s">
        <v>45</v>
      </c>
      <c r="R1148" s="218">
        <f t="shared" si="36"/>
        <v>948</v>
      </c>
      <c r="S1148" s="218">
        <v>0</v>
      </c>
      <c r="T1148" s="218">
        <v>0</v>
      </c>
      <c r="U1148" s="218">
        <v>948</v>
      </c>
      <c r="V1148" s="218">
        <v>0</v>
      </c>
      <c r="W1148" s="218">
        <v>0</v>
      </c>
      <c r="X1148" s="218">
        <v>0</v>
      </c>
      <c r="Y1148" s="218">
        <v>0</v>
      </c>
      <c r="Z1148" s="218">
        <v>0</v>
      </c>
      <c r="AA1148" s="218">
        <v>0</v>
      </c>
      <c r="AB1148" s="218">
        <v>0</v>
      </c>
      <c r="AC1148" s="218">
        <v>0</v>
      </c>
      <c r="AD1148" s="218">
        <v>0</v>
      </c>
    </row>
    <row r="1149" spans="1:30" ht="12" customHeight="1" x14ac:dyDescent="0.25">
      <c r="A1149" s="192" t="s">
        <v>36</v>
      </c>
      <c r="B1149" s="15" t="s">
        <v>16662</v>
      </c>
      <c r="C1149" s="15" t="s">
        <v>16662</v>
      </c>
      <c r="D1149" s="5" t="s">
        <v>38</v>
      </c>
      <c r="E1149" s="6" t="s">
        <v>39</v>
      </c>
      <c r="F1149" s="7" t="s">
        <v>38</v>
      </c>
      <c r="G1149" s="6" t="s">
        <v>40</v>
      </c>
      <c r="H1149" s="8">
        <v>21101</v>
      </c>
      <c r="I1149" s="16" t="s">
        <v>16510</v>
      </c>
      <c r="J1149" s="8" t="s">
        <v>2684</v>
      </c>
      <c r="K1149" s="10" t="s">
        <v>16663</v>
      </c>
      <c r="L1149" s="13"/>
      <c r="M1149" s="8"/>
      <c r="N1149" s="152" t="s">
        <v>539</v>
      </c>
      <c r="O1149" s="13">
        <v>1</v>
      </c>
      <c r="P1149" s="218">
        <v>934</v>
      </c>
      <c r="Q1149" s="11" t="s">
        <v>45</v>
      </c>
      <c r="R1149" s="218">
        <f t="shared" si="36"/>
        <v>934</v>
      </c>
      <c r="S1149" s="218">
        <v>0</v>
      </c>
      <c r="T1149" s="218">
        <v>0</v>
      </c>
      <c r="U1149" s="218">
        <v>934</v>
      </c>
      <c r="V1149" s="218">
        <v>0</v>
      </c>
      <c r="W1149" s="218">
        <v>0</v>
      </c>
      <c r="X1149" s="218">
        <v>0</v>
      </c>
      <c r="Y1149" s="218">
        <v>0</v>
      </c>
      <c r="Z1149" s="218">
        <v>0</v>
      </c>
      <c r="AA1149" s="218">
        <v>0</v>
      </c>
      <c r="AB1149" s="218">
        <v>0</v>
      </c>
      <c r="AC1149" s="218">
        <v>0</v>
      </c>
      <c r="AD1149" s="218">
        <v>0</v>
      </c>
    </row>
    <row r="1150" spans="1:30" ht="12" customHeight="1" x14ac:dyDescent="0.25">
      <c r="A1150" s="192" t="s">
        <v>36</v>
      </c>
      <c r="B1150" s="15" t="s">
        <v>16662</v>
      </c>
      <c r="C1150" s="15" t="s">
        <v>16662</v>
      </c>
      <c r="D1150" s="5" t="s">
        <v>38</v>
      </c>
      <c r="E1150" s="6" t="s">
        <v>39</v>
      </c>
      <c r="F1150" s="5" t="s">
        <v>38</v>
      </c>
      <c r="G1150" s="6" t="s">
        <v>40</v>
      </c>
      <c r="H1150" s="8">
        <v>21601</v>
      </c>
      <c r="I1150" s="16" t="s">
        <v>16519</v>
      </c>
      <c r="J1150" s="8" t="s">
        <v>5885</v>
      </c>
      <c r="K1150" s="10" t="s">
        <v>238</v>
      </c>
      <c r="L1150" s="13"/>
      <c r="M1150" s="8"/>
      <c r="N1150" s="152" t="s">
        <v>539</v>
      </c>
      <c r="O1150" s="13">
        <f>120+30-50</f>
        <v>100</v>
      </c>
      <c r="P1150" s="218">
        <v>228</v>
      </c>
      <c r="Q1150" s="11" t="s">
        <v>45</v>
      </c>
      <c r="R1150" s="218">
        <f>+O1150*P1150</f>
        <v>22800</v>
      </c>
      <c r="S1150" s="218">
        <v>0</v>
      </c>
      <c r="T1150" s="218">
        <v>11400</v>
      </c>
      <c r="U1150" s="218">
        <v>0</v>
      </c>
      <c r="V1150" s="218">
        <v>0</v>
      </c>
      <c r="W1150" s="218">
        <v>0</v>
      </c>
      <c r="X1150" s="218">
        <v>11400</v>
      </c>
      <c r="Y1150" s="218">
        <v>0</v>
      </c>
      <c r="Z1150" s="218">
        <v>0</v>
      </c>
      <c r="AA1150" s="218">
        <v>0</v>
      </c>
      <c r="AB1150" s="218">
        <v>0</v>
      </c>
      <c r="AC1150" s="218">
        <v>0</v>
      </c>
      <c r="AD1150" s="218">
        <v>0</v>
      </c>
    </row>
    <row r="1151" spans="1:30" ht="12" customHeight="1" x14ac:dyDescent="0.25">
      <c r="A1151" s="192" t="s">
        <v>36</v>
      </c>
      <c r="B1151" s="15" t="s">
        <v>16662</v>
      </c>
      <c r="C1151" s="15" t="s">
        <v>16662</v>
      </c>
      <c r="D1151" s="5" t="s">
        <v>38</v>
      </c>
      <c r="E1151" s="6" t="s">
        <v>39</v>
      </c>
      <c r="F1151" s="5" t="s">
        <v>38</v>
      </c>
      <c r="G1151" s="6" t="s">
        <v>40</v>
      </c>
      <c r="H1151" s="8">
        <v>21601</v>
      </c>
      <c r="I1151" s="16" t="s">
        <v>16519</v>
      </c>
      <c r="J1151" s="8" t="s">
        <v>5890</v>
      </c>
      <c r="K1151" s="10" t="s">
        <v>116</v>
      </c>
      <c r="L1151" s="13"/>
      <c r="M1151" s="8"/>
      <c r="N1151" s="152" t="s">
        <v>539</v>
      </c>
      <c r="O1151" s="13">
        <f>12-2-3</f>
        <v>7</v>
      </c>
      <c r="P1151" s="218">
        <v>638</v>
      </c>
      <c r="Q1151" s="11" t="s">
        <v>45</v>
      </c>
      <c r="R1151" s="218">
        <f t="shared" ref="R1151:R1152" si="37">+O1151*P1151</f>
        <v>4466</v>
      </c>
      <c r="S1151" s="218">
        <v>0</v>
      </c>
      <c r="T1151" s="218">
        <v>2552</v>
      </c>
      <c r="U1151" s="218">
        <v>0</v>
      </c>
      <c r="V1151" s="218">
        <v>0</v>
      </c>
      <c r="W1151" s="218">
        <v>0</v>
      </c>
      <c r="X1151" s="218">
        <v>1914</v>
      </c>
      <c r="Y1151" s="218">
        <v>0</v>
      </c>
      <c r="Z1151" s="218">
        <v>0</v>
      </c>
      <c r="AA1151" s="218">
        <v>0</v>
      </c>
      <c r="AB1151" s="218">
        <v>0</v>
      </c>
      <c r="AC1151" s="218">
        <v>0</v>
      </c>
      <c r="AD1151" s="218">
        <v>0</v>
      </c>
    </row>
    <row r="1152" spans="1:30" ht="12" customHeight="1" x14ac:dyDescent="0.25">
      <c r="A1152" s="192" t="s">
        <v>36</v>
      </c>
      <c r="B1152" s="15" t="s">
        <v>16662</v>
      </c>
      <c r="C1152" s="15" t="s">
        <v>16662</v>
      </c>
      <c r="D1152" s="5" t="s">
        <v>38</v>
      </c>
      <c r="E1152" s="6" t="s">
        <v>39</v>
      </c>
      <c r="F1152" s="5" t="s">
        <v>38</v>
      </c>
      <c r="G1152" s="6" t="s">
        <v>40</v>
      </c>
      <c r="H1152" s="8">
        <v>21601</v>
      </c>
      <c r="I1152" s="16" t="s">
        <v>16519</v>
      </c>
      <c r="J1152" s="8" t="s">
        <v>5890</v>
      </c>
      <c r="K1152" s="10" t="s">
        <v>116</v>
      </c>
      <c r="L1152" s="13"/>
      <c r="M1152" s="8"/>
      <c r="N1152" s="152" t="s">
        <v>539</v>
      </c>
      <c r="O1152" s="13">
        <v>1</v>
      </c>
      <c r="P1152" s="218">
        <v>633</v>
      </c>
      <c r="Q1152" s="11" t="s">
        <v>45</v>
      </c>
      <c r="R1152" s="218">
        <f t="shared" si="37"/>
        <v>633</v>
      </c>
      <c r="S1152" s="218">
        <v>0</v>
      </c>
      <c r="T1152" s="218">
        <v>0</v>
      </c>
      <c r="U1152" s="218">
        <v>0</v>
      </c>
      <c r="V1152" s="218">
        <v>0</v>
      </c>
      <c r="W1152" s="218">
        <v>0</v>
      </c>
      <c r="X1152" s="218">
        <v>633</v>
      </c>
      <c r="Y1152" s="218">
        <v>0</v>
      </c>
      <c r="Z1152" s="218">
        <v>0</v>
      </c>
      <c r="AA1152" s="218">
        <v>0</v>
      </c>
      <c r="AB1152" s="218">
        <v>0</v>
      </c>
      <c r="AC1152" s="218">
        <v>0</v>
      </c>
      <c r="AD1152" s="218">
        <v>0</v>
      </c>
    </row>
    <row r="1153" spans="1:30" ht="12" customHeight="1" x14ac:dyDescent="0.25">
      <c r="A1153" s="192" t="s">
        <v>36</v>
      </c>
      <c r="B1153" s="15" t="s">
        <v>16662</v>
      </c>
      <c r="C1153" s="15" t="s">
        <v>16662</v>
      </c>
      <c r="D1153" s="5" t="s">
        <v>38</v>
      </c>
      <c r="E1153" s="6" t="s">
        <v>39</v>
      </c>
      <c r="F1153" s="5" t="s">
        <v>38</v>
      </c>
      <c r="G1153" s="6" t="s">
        <v>40</v>
      </c>
      <c r="H1153" s="8">
        <v>21601</v>
      </c>
      <c r="I1153" s="16" t="s">
        <v>16519</v>
      </c>
      <c r="J1153" s="8" t="s">
        <v>5808</v>
      </c>
      <c r="K1153" s="10" t="s">
        <v>16280</v>
      </c>
      <c r="L1153" s="13"/>
      <c r="M1153" s="8"/>
      <c r="N1153" s="152" t="s">
        <v>16255</v>
      </c>
      <c r="O1153" s="13">
        <v>3</v>
      </c>
      <c r="P1153" s="218">
        <v>340</v>
      </c>
      <c r="Q1153" s="11" t="s">
        <v>45</v>
      </c>
      <c r="R1153" s="218">
        <f t="shared" si="36"/>
        <v>1020</v>
      </c>
      <c r="S1153" s="218">
        <v>0</v>
      </c>
      <c r="T1153" s="218">
        <v>0</v>
      </c>
      <c r="U1153" s="218">
        <v>0</v>
      </c>
      <c r="V1153" s="218">
        <v>1020</v>
      </c>
      <c r="W1153" s="218">
        <v>0</v>
      </c>
      <c r="X1153" s="218">
        <v>0</v>
      </c>
      <c r="Y1153" s="218">
        <v>0</v>
      </c>
      <c r="Z1153" s="218">
        <v>0</v>
      </c>
      <c r="AA1153" s="218">
        <v>0</v>
      </c>
      <c r="AB1153" s="218">
        <v>0</v>
      </c>
      <c r="AC1153" s="218">
        <v>0</v>
      </c>
      <c r="AD1153" s="218">
        <v>0</v>
      </c>
    </row>
    <row r="1154" spans="1:30" ht="12" customHeight="1" x14ac:dyDescent="0.25">
      <c r="A1154" s="192" t="s">
        <v>36</v>
      </c>
      <c r="B1154" s="15" t="s">
        <v>16662</v>
      </c>
      <c r="C1154" s="15" t="s">
        <v>16662</v>
      </c>
      <c r="D1154" s="5" t="s">
        <v>38</v>
      </c>
      <c r="E1154" s="6" t="s">
        <v>39</v>
      </c>
      <c r="F1154" s="5" t="s">
        <v>38</v>
      </c>
      <c r="G1154" s="6" t="s">
        <v>40</v>
      </c>
      <c r="H1154" s="8">
        <v>21601</v>
      </c>
      <c r="I1154" s="16" t="s">
        <v>16519</v>
      </c>
      <c r="J1154" s="8" t="s">
        <v>5818</v>
      </c>
      <c r="K1154" s="10" t="s">
        <v>16285</v>
      </c>
      <c r="L1154" s="13"/>
      <c r="M1154" s="8"/>
      <c r="N1154" s="152" t="s">
        <v>16255</v>
      </c>
      <c r="O1154" s="13">
        <v>1</v>
      </c>
      <c r="P1154" s="218">
        <v>417</v>
      </c>
      <c r="Q1154" s="11" t="s">
        <v>45</v>
      </c>
      <c r="R1154" s="218">
        <f t="shared" si="36"/>
        <v>417</v>
      </c>
      <c r="S1154" s="218">
        <v>0</v>
      </c>
      <c r="T1154" s="218">
        <v>0</v>
      </c>
      <c r="U1154" s="218">
        <v>0</v>
      </c>
      <c r="V1154" s="218">
        <v>417</v>
      </c>
      <c r="W1154" s="218">
        <v>0</v>
      </c>
      <c r="X1154" s="218">
        <v>0</v>
      </c>
      <c r="Y1154" s="218">
        <v>0</v>
      </c>
      <c r="Z1154" s="218">
        <v>0</v>
      </c>
      <c r="AA1154" s="218">
        <v>0</v>
      </c>
      <c r="AB1154" s="218">
        <v>0</v>
      </c>
      <c r="AC1154" s="218">
        <v>0</v>
      </c>
      <c r="AD1154" s="218">
        <v>0</v>
      </c>
    </row>
    <row r="1155" spans="1:30" ht="12" customHeight="1" x14ac:dyDescent="0.25">
      <c r="A1155" s="192" t="s">
        <v>36</v>
      </c>
      <c r="B1155" s="15" t="s">
        <v>16662</v>
      </c>
      <c r="C1155" s="15" t="s">
        <v>16662</v>
      </c>
      <c r="D1155" s="5" t="s">
        <v>38</v>
      </c>
      <c r="E1155" s="6" t="s">
        <v>39</v>
      </c>
      <c r="F1155" s="5" t="s">
        <v>38</v>
      </c>
      <c r="G1155" s="6" t="s">
        <v>40</v>
      </c>
      <c r="H1155" s="8">
        <v>21601</v>
      </c>
      <c r="I1155" s="16" t="s">
        <v>16519</v>
      </c>
      <c r="J1155" s="8" t="s">
        <v>5818</v>
      </c>
      <c r="K1155" s="10" t="s">
        <v>16285</v>
      </c>
      <c r="L1155" s="13"/>
      <c r="M1155" s="8"/>
      <c r="N1155" s="152" t="s">
        <v>16255</v>
      </c>
      <c r="O1155" s="13">
        <v>1</v>
      </c>
      <c r="P1155" s="218">
        <v>416</v>
      </c>
      <c r="Q1155" s="11" t="s">
        <v>45</v>
      </c>
      <c r="R1155" s="218">
        <f t="shared" si="36"/>
        <v>416</v>
      </c>
      <c r="S1155" s="218">
        <v>0</v>
      </c>
      <c r="T1155" s="218">
        <v>0</v>
      </c>
      <c r="U1155" s="218">
        <v>0</v>
      </c>
      <c r="V1155" s="218">
        <v>416</v>
      </c>
      <c r="W1155" s="218">
        <v>0</v>
      </c>
      <c r="X1155" s="218">
        <v>0</v>
      </c>
      <c r="Y1155" s="218">
        <v>0</v>
      </c>
      <c r="Z1155" s="218">
        <v>0</v>
      </c>
      <c r="AA1155" s="218">
        <v>0</v>
      </c>
      <c r="AB1155" s="218">
        <v>0</v>
      </c>
      <c r="AC1155" s="218">
        <v>0</v>
      </c>
      <c r="AD1155" s="218">
        <v>0</v>
      </c>
    </row>
    <row r="1156" spans="1:30" ht="12" customHeight="1" x14ac:dyDescent="0.25">
      <c r="A1156" s="192" t="s">
        <v>36</v>
      </c>
      <c r="B1156" s="15" t="s">
        <v>16662</v>
      </c>
      <c r="C1156" s="15" t="s">
        <v>16662</v>
      </c>
      <c r="D1156" s="5" t="s">
        <v>38</v>
      </c>
      <c r="E1156" s="6" t="s">
        <v>39</v>
      </c>
      <c r="F1156" s="5" t="s">
        <v>38</v>
      </c>
      <c r="G1156" s="6" t="s">
        <v>40</v>
      </c>
      <c r="H1156" s="8">
        <v>21601</v>
      </c>
      <c r="I1156" s="16" t="s">
        <v>16519</v>
      </c>
      <c r="J1156" s="8" t="s">
        <v>5709</v>
      </c>
      <c r="K1156" s="10" t="s">
        <v>5710</v>
      </c>
      <c r="L1156" s="13"/>
      <c r="M1156" s="8"/>
      <c r="N1156" s="152" t="s">
        <v>5711</v>
      </c>
      <c r="O1156" s="13">
        <v>8</v>
      </c>
      <c r="P1156" s="218">
        <v>75</v>
      </c>
      <c r="Q1156" s="11" t="s">
        <v>45</v>
      </c>
      <c r="R1156" s="218">
        <f t="shared" si="36"/>
        <v>600</v>
      </c>
      <c r="S1156" s="218">
        <v>0</v>
      </c>
      <c r="T1156" s="218">
        <v>0</v>
      </c>
      <c r="U1156" s="218">
        <f>75*4</f>
        <v>300</v>
      </c>
      <c r="V1156" s="218">
        <v>0</v>
      </c>
      <c r="W1156" s="218">
        <v>0</v>
      </c>
      <c r="X1156" s="218">
        <v>300</v>
      </c>
      <c r="Y1156" s="218">
        <v>0</v>
      </c>
      <c r="Z1156" s="218">
        <v>0</v>
      </c>
      <c r="AA1156" s="218">
        <v>0</v>
      </c>
      <c r="AB1156" s="218">
        <v>0</v>
      </c>
      <c r="AC1156" s="218">
        <v>0</v>
      </c>
      <c r="AD1156" s="218">
        <v>0</v>
      </c>
    </row>
    <row r="1157" spans="1:30" ht="12" customHeight="1" x14ac:dyDescent="0.25">
      <c r="A1157" s="192" t="s">
        <v>36</v>
      </c>
      <c r="B1157" s="15" t="s">
        <v>16662</v>
      </c>
      <c r="C1157" s="15" t="s">
        <v>16662</v>
      </c>
      <c r="D1157" s="5" t="s">
        <v>38</v>
      </c>
      <c r="E1157" s="6" t="s">
        <v>39</v>
      </c>
      <c r="F1157" s="5" t="s">
        <v>38</v>
      </c>
      <c r="G1157" s="6" t="s">
        <v>40</v>
      </c>
      <c r="H1157" s="8">
        <v>21601</v>
      </c>
      <c r="I1157" s="16" t="s">
        <v>16519</v>
      </c>
      <c r="J1157" s="8" t="s">
        <v>5899</v>
      </c>
      <c r="K1157" s="10" t="s">
        <v>5900</v>
      </c>
      <c r="L1157" s="13"/>
      <c r="M1157" s="8"/>
      <c r="N1157" s="152" t="s">
        <v>539</v>
      </c>
      <c r="O1157" s="13">
        <v>8</v>
      </c>
      <c r="P1157" s="218">
        <v>162</v>
      </c>
      <c r="Q1157" s="11" t="s">
        <v>45</v>
      </c>
      <c r="R1157" s="218">
        <f t="shared" si="36"/>
        <v>1296</v>
      </c>
      <c r="S1157" s="218">
        <v>0</v>
      </c>
      <c r="T1157" s="218">
        <v>324</v>
      </c>
      <c r="U1157" s="218">
        <v>0</v>
      </c>
      <c r="V1157" s="218">
        <f>162+162+162</f>
        <v>486</v>
      </c>
      <c r="W1157" s="218">
        <v>0</v>
      </c>
      <c r="X1157" s="218">
        <f>162+162+162</f>
        <v>486</v>
      </c>
      <c r="Y1157" s="218">
        <v>0</v>
      </c>
      <c r="Z1157" s="218">
        <v>0</v>
      </c>
      <c r="AA1157" s="218">
        <v>0</v>
      </c>
      <c r="AB1157" s="218">
        <v>0</v>
      </c>
      <c r="AC1157" s="218">
        <v>0</v>
      </c>
      <c r="AD1157" s="218">
        <v>0</v>
      </c>
    </row>
    <row r="1158" spans="1:30" ht="12" customHeight="1" x14ac:dyDescent="0.25">
      <c r="A1158" s="192" t="s">
        <v>36</v>
      </c>
      <c r="B1158" s="15" t="s">
        <v>16662</v>
      </c>
      <c r="C1158" s="15" t="s">
        <v>16662</v>
      </c>
      <c r="D1158" s="5" t="s">
        <v>38</v>
      </c>
      <c r="E1158" s="6" t="s">
        <v>39</v>
      </c>
      <c r="F1158" s="5" t="s">
        <v>38</v>
      </c>
      <c r="G1158" s="6" t="s">
        <v>40</v>
      </c>
      <c r="H1158" s="8">
        <v>21601</v>
      </c>
      <c r="I1158" s="16" t="s">
        <v>16519</v>
      </c>
      <c r="J1158" s="8" t="s">
        <v>5805</v>
      </c>
      <c r="K1158" s="10" t="s">
        <v>16410</v>
      </c>
      <c r="L1158" s="13"/>
      <c r="M1158" s="8"/>
      <c r="N1158" s="152" t="s">
        <v>16255</v>
      </c>
      <c r="O1158" s="13">
        <v>15</v>
      </c>
      <c r="P1158" s="218">
        <v>69</v>
      </c>
      <c r="Q1158" s="11" t="s">
        <v>45</v>
      </c>
      <c r="R1158" s="218">
        <f t="shared" si="36"/>
        <v>1035</v>
      </c>
      <c r="S1158" s="218">
        <v>0</v>
      </c>
      <c r="T1158" s="218">
        <v>1035</v>
      </c>
      <c r="U1158" s="218">
        <v>0</v>
      </c>
      <c r="V1158" s="218">
        <v>0</v>
      </c>
      <c r="W1158" s="218">
        <v>0</v>
      </c>
      <c r="X1158" s="218">
        <v>0</v>
      </c>
      <c r="Y1158" s="218">
        <v>0</v>
      </c>
      <c r="Z1158" s="218">
        <v>0</v>
      </c>
      <c r="AA1158" s="218">
        <v>0</v>
      </c>
      <c r="AB1158" s="218">
        <v>0</v>
      </c>
      <c r="AC1158" s="218">
        <v>0</v>
      </c>
      <c r="AD1158" s="218">
        <v>0</v>
      </c>
    </row>
    <row r="1159" spans="1:30" ht="12" customHeight="1" x14ac:dyDescent="0.25">
      <c r="A1159" s="192" t="s">
        <v>36</v>
      </c>
      <c r="B1159" s="15" t="s">
        <v>16662</v>
      </c>
      <c r="C1159" s="15" t="s">
        <v>16662</v>
      </c>
      <c r="D1159" s="5" t="s">
        <v>38</v>
      </c>
      <c r="E1159" s="6" t="s">
        <v>39</v>
      </c>
      <c r="F1159" s="5" t="s">
        <v>38</v>
      </c>
      <c r="G1159" s="6" t="s">
        <v>40</v>
      </c>
      <c r="H1159" s="8">
        <v>21601</v>
      </c>
      <c r="I1159" s="16" t="s">
        <v>16519</v>
      </c>
      <c r="J1159" s="8" t="s">
        <v>5921</v>
      </c>
      <c r="K1159" s="10" t="s">
        <v>111</v>
      </c>
      <c r="L1159" s="13"/>
      <c r="M1159" s="8"/>
      <c r="N1159" s="152" t="s">
        <v>16255</v>
      </c>
      <c r="O1159" s="13">
        <v>12</v>
      </c>
      <c r="P1159" s="218">
        <v>31</v>
      </c>
      <c r="Q1159" s="11" t="s">
        <v>45</v>
      </c>
      <c r="R1159" s="218">
        <f t="shared" si="36"/>
        <v>372</v>
      </c>
      <c r="S1159" s="218">
        <v>0</v>
      </c>
      <c r="T1159" s="218">
        <v>372</v>
      </c>
      <c r="U1159" s="218">
        <v>0</v>
      </c>
      <c r="V1159" s="218">
        <v>0</v>
      </c>
      <c r="W1159" s="218">
        <v>0</v>
      </c>
      <c r="X1159" s="218">
        <v>0</v>
      </c>
      <c r="Y1159" s="218">
        <v>0</v>
      </c>
      <c r="Z1159" s="218">
        <v>0</v>
      </c>
      <c r="AA1159" s="218">
        <v>0</v>
      </c>
      <c r="AB1159" s="218">
        <v>0</v>
      </c>
      <c r="AC1159" s="218">
        <v>0</v>
      </c>
      <c r="AD1159" s="218">
        <v>0</v>
      </c>
    </row>
    <row r="1160" spans="1:30" ht="12" customHeight="1" x14ac:dyDescent="0.25">
      <c r="A1160" s="192" t="s">
        <v>36</v>
      </c>
      <c r="B1160" s="15" t="s">
        <v>16662</v>
      </c>
      <c r="C1160" s="15" t="s">
        <v>16662</v>
      </c>
      <c r="D1160" s="5" t="s">
        <v>38</v>
      </c>
      <c r="E1160" s="6" t="s">
        <v>39</v>
      </c>
      <c r="F1160" s="5" t="s">
        <v>38</v>
      </c>
      <c r="G1160" s="6" t="s">
        <v>40</v>
      </c>
      <c r="H1160" s="8">
        <v>21601</v>
      </c>
      <c r="I1160" s="16" t="s">
        <v>16519</v>
      </c>
      <c r="J1160" s="8" t="s">
        <v>5683</v>
      </c>
      <c r="K1160" s="10" t="s">
        <v>103</v>
      </c>
      <c r="L1160" s="13"/>
      <c r="M1160" s="8"/>
      <c r="N1160" s="152" t="s">
        <v>1446</v>
      </c>
      <c r="O1160" s="13">
        <v>2</v>
      </c>
      <c r="P1160" s="218">
        <v>329</v>
      </c>
      <c r="Q1160" s="11" t="s">
        <v>45</v>
      </c>
      <c r="R1160" s="218">
        <f t="shared" si="36"/>
        <v>658</v>
      </c>
      <c r="S1160" s="218">
        <v>0</v>
      </c>
      <c r="T1160" s="218">
        <v>658</v>
      </c>
      <c r="U1160" s="218">
        <v>0</v>
      </c>
      <c r="V1160" s="218">
        <v>0</v>
      </c>
      <c r="W1160" s="218">
        <v>0</v>
      </c>
      <c r="X1160" s="218">
        <v>0</v>
      </c>
      <c r="Y1160" s="218">
        <v>0</v>
      </c>
      <c r="Z1160" s="218">
        <v>0</v>
      </c>
      <c r="AA1160" s="218">
        <v>0</v>
      </c>
      <c r="AB1160" s="218">
        <v>0</v>
      </c>
      <c r="AC1160" s="218">
        <v>0</v>
      </c>
      <c r="AD1160" s="218">
        <v>0</v>
      </c>
    </row>
    <row r="1161" spans="1:30" ht="12" customHeight="1" x14ac:dyDescent="0.25">
      <c r="A1161" s="192" t="s">
        <v>36</v>
      </c>
      <c r="B1161" s="15" t="s">
        <v>16662</v>
      </c>
      <c r="C1161" s="15" t="s">
        <v>16662</v>
      </c>
      <c r="D1161" s="5" t="s">
        <v>38</v>
      </c>
      <c r="E1161" s="6" t="s">
        <v>39</v>
      </c>
      <c r="F1161" s="5" t="s">
        <v>38</v>
      </c>
      <c r="G1161" s="6" t="s">
        <v>40</v>
      </c>
      <c r="H1161" s="8">
        <v>21601</v>
      </c>
      <c r="I1161" s="16" t="s">
        <v>16519</v>
      </c>
      <c r="J1161" s="8" t="s">
        <v>5683</v>
      </c>
      <c r="K1161" s="10" t="s">
        <v>103</v>
      </c>
      <c r="L1161" s="13"/>
      <c r="M1161" s="8"/>
      <c r="N1161" s="152" t="s">
        <v>1446</v>
      </c>
      <c r="O1161" s="13">
        <v>1</v>
      </c>
      <c r="P1161" s="218">
        <v>331</v>
      </c>
      <c r="Q1161" s="11" t="s">
        <v>45</v>
      </c>
      <c r="R1161" s="218">
        <f t="shared" si="36"/>
        <v>331</v>
      </c>
      <c r="S1161" s="218">
        <v>0</v>
      </c>
      <c r="T1161" s="218">
        <v>331</v>
      </c>
      <c r="U1161" s="218">
        <v>0</v>
      </c>
      <c r="V1161" s="218">
        <v>0</v>
      </c>
      <c r="W1161" s="218">
        <v>0</v>
      </c>
      <c r="X1161" s="218">
        <v>0</v>
      </c>
      <c r="Y1161" s="218">
        <v>0</v>
      </c>
      <c r="Z1161" s="218">
        <v>0</v>
      </c>
      <c r="AA1161" s="218">
        <v>0</v>
      </c>
      <c r="AB1161" s="218">
        <v>0</v>
      </c>
      <c r="AC1161" s="218">
        <v>0</v>
      </c>
      <c r="AD1161" s="218">
        <v>0</v>
      </c>
    </row>
    <row r="1162" spans="1:30" ht="12" customHeight="1" x14ac:dyDescent="0.25">
      <c r="A1162" s="192" t="s">
        <v>36</v>
      </c>
      <c r="B1162" s="15" t="s">
        <v>16662</v>
      </c>
      <c r="C1162" s="15" t="s">
        <v>16662</v>
      </c>
      <c r="D1162" s="5" t="s">
        <v>38</v>
      </c>
      <c r="E1162" s="6" t="s">
        <v>39</v>
      </c>
      <c r="F1162" s="5" t="s">
        <v>38</v>
      </c>
      <c r="G1162" s="6" t="s">
        <v>40</v>
      </c>
      <c r="H1162" s="8">
        <v>21601</v>
      </c>
      <c r="I1162" s="16" t="s">
        <v>16519</v>
      </c>
      <c r="J1162" s="8" t="s">
        <v>5685</v>
      </c>
      <c r="K1162" s="10" t="s">
        <v>5686</v>
      </c>
      <c r="L1162" s="13"/>
      <c r="M1162" s="8"/>
      <c r="N1162" s="152" t="s">
        <v>1446</v>
      </c>
      <c r="O1162" s="13">
        <v>4</v>
      </c>
      <c r="P1162" s="218">
        <v>772</v>
      </c>
      <c r="Q1162" s="11" t="s">
        <v>45</v>
      </c>
      <c r="R1162" s="218">
        <f t="shared" si="36"/>
        <v>3088</v>
      </c>
      <c r="S1162" s="218">
        <v>0</v>
      </c>
      <c r="T1162" s="218">
        <v>3088</v>
      </c>
      <c r="U1162" s="218">
        <v>0</v>
      </c>
      <c r="V1162" s="218">
        <v>0</v>
      </c>
      <c r="W1162" s="218">
        <v>0</v>
      </c>
      <c r="X1162" s="218">
        <v>0</v>
      </c>
      <c r="Y1162" s="218">
        <v>0</v>
      </c>
      <c r="Z1162" s="218">
        <v>0</v>
      </c>
      <c r="AA1162" s="218">
        <v>0</v>
      </c>
      <c r="AB1162" s="218">
        <v>0</v>
      </c>
      <c r="AC1162" s="218">
        <v>0</v>
      </c>
      <c r="AD1162" s="218">
        <v>0</v>
      </c>
    </row>
    <row r="1163" spans="1:30" ht="12" customHeight="1" x14ac:dyDescent="0.25">
      <c r="A1163" s="192" t="s">
        <v>36</v>
      </c>
      <c r="B1163" s="15" t="s">
        <v>16662</v>
      </c>
      <c r="C1163" s="15" t="s">
        <v>16662</v>
      </c>
      <c r="D1163" s="5" t="s">
        <v>38</v>
      </c>
      <c r="E1163" s="6" t="s">
        <v>39</v>
      </c>
      <c r="F1163" s="5" t="s">
        <v>38</v>
      </c>
      <c r="G1163" s="6" t="s">
        <v>40</v>
      </c>
      <c r="H1163" s="8">
        <v>22104</v>
      </c>
      <c r="I1163" s="16" t="s">
        <v>120</v>
      </c>
      <c r="J1163" s="8" t="s">
        <v>16664</v>
      </c>
      <c r="K1163" s="10" t="s">
        <v>16665</v>
      </c>
      <c r="L1163" s="13"/>
      <c r="M1163" s="8"/>
      <c r="N1163" s="152" t="s">
        <v>16255</v>
      </c>
      <c r="O1163" s="13">
        <v>99</v>
      </c>
      <c r="P1163" s="218">
        <v>66</v>
      </c>
      <c r="Q1163" s="11" t="s">
        <v>45</v>
      </c>
      <c r="R1163" s="218">
        <f>+O1163*P1163</f>
        <v>6534</v>
      </c>
      <c r="S1163" s="218">
        <v>0</v>
      </c>
      <c r="T1163" s="218">
        <v>1452</v>
      </c>
      <c r="U1163" s="218">
        <v>1452</v>
      </c>
      <c r="V1163" s="218">
        <v>1452</v>
      </c>
      <c r="W1163" s="218">
        <v>1452</v>
      </c>
      <c r="X1163" s="218">
        <f>1452-726</f>
        <v>726</v>
      </c>
      <c r="Y1163" s="218">
        <f>1452-1452</f>
        <v>0</v>
      </c>
      <c r="Z1163" s="218">
        <f>1452-1452</f>
        <v>0</v>
      </c>
      <c r="AA1163" s="218">
        <f>1452-1452</f>
        <v>0</v>
      </c>
      <c r="AB1163" s="218">
        <f>1452-1452</f>
        <v>0</v>
      </c>
      <c r="AC1163" s="218">
        <v>0</v>
      </c>
      <c r="AD1163" s="218">
        <v>0</v>
      </c>
    </row>
    <row r="1164" spans="1:30" ht="12" customHeight="1" x14ac:dyDescent="0.25">
      <c r="A1164" s="192" t="s">
        <v>36</v>
      </c>
      <c r="B1164" s="15" t="s">
        <v>16662</v>
      </c>
      <c r="C1164" s="15" t="s">
        <v>16662</v>
      </c>
      <c r="D1164" s="5" t="s">
        <v>38</v>
      </c>
      <c r="E1164" s="6" t="s">
        <v>39</v>
      </c>
      <c r="F1164" s="5" t="s">
        <v>38</v>
      </c>
      <c r="G1164" s="6" t="s">
        <v>40</v>
      </c>
      <c r="H1164" s="8">
        <v>22104</v>
      </c>
      <c r="I1164" s="16" t="s">
        <v>120</v>
      </c>
      <c r="J1164" s="8" t="s">
        <v>16666</v>
      </c>
      <c r="K1164" s="10" t="s">
        <v>6184</v>
      </c>
      <c r="L1164" s="13"/>
      <c r="M1164" s="8"/>
      <c r="N1164" s="152" t="s">
        <v>5711</v>
      </c>
      <c r="O1164" s="13">
        <v>2</v>
      </c>
      <c r="P1164" s="218">
        <v>487</v>
      </c>
      <c r="Q1164" s="11" t="s">
        <v>45</v>
      </c>
      <c r="R1164" s="218">
        <f t="shared" si="36"/>
        <v>974</v>
      </c>
      <c r="S1164" s="218">
        <v>0</v>
      </c>
      <c r="T1164" s="218">
        <v>487</v>
      </c>
      <c r="U1164" s="218">
        <v>0</v>
      </c>
      <c r="V1164" s="218">
        <v>487</v>
      </c>
      <c r="W1164" s="218">
        <v>0</v>
      </c>
      <c r="X1164" s="218">
        <v>0</v>
      </c>
      <c r="Y1164" s="218">
        <v>0</v>
      </c>
      <c r="Z1164" s="218">
        <f>487-487</f>
        <v>0</v>
      </c>
      <c r="AA1164" s="218">
        <v>0</v>
      </c>
      <c r="AB1164" s="218">
        <f>487-487</f>
        <v>0</v>
      </c>
      <c r="AC1164" s="218">
        <v>0</v>
      </c>
      <c r="AD1164" s="218">
        <v>0</v>
      </c>
    </row>
    <row r="1165" spans="1:30" ht="12" customHeight="1" x14ac:dyDescent="0.25">
      <c r="A1165" s="192" t="s">
        <v>36</v>
      </c>
      <c r="B1165" s="15" t="s">
        <v>16662</v>
      </c>
      <c r="C1165" s="15" t="s">
        <v>16662</v>
      </c>
      <c r="D1165" s="5" t="s">
        <v>38</v>
      </c>
      <c r="E1165" s="6" t="s">
        <v>39</v>
      </c>
      <c r="F1165" s="5" t="s">
        <v>38</v>
      </c>
      <c r="G1165" s="6" t="s">
        <v>40</v>
      </c>
      <c r="H1165" s="8">
        <v>22104</v>
      </c>
      <c r="I1165" s="16" t="s">
        <v>120</v>
      </c>
      <c r="J1165" s="8" t="s">
        <v>16667</v>
      </c>
      <c r="K1165" s="10" t="s">
        <v>121</v>
      </c>
      <c r="L1165" s="13"/>
      <c r="M1165" s="8"/>
      <c r="N1165" s="152" t="s">
        <v>6072</v>
      </c>
      <c r="O1165" s="13">
        <v>5</v>
      </c>
      <c r="P1165" s="218">
        <v>189</v>
      </c>
      <c r="Q1165" s="11" t="s">
        <v>45</v>
      </c>
      <c r="R1165" s="218">
        <f t="shared" si="36"/>
        <v>945</v>
      </c>
      <c r="S1165" s="218">
        <v>0</v>
      </c>
      <c r="T1165" s="218">
        <v>378</v>
      </c>
      <c r="U1165" s="218">
        <v>0</v>
      </c>
      <c r="V1165" s="218">
        <v>378</v>
      </c>
      <c r="W1165" s="218">
        <v>0</v>
      </c>
      <c r="X1165" s="218">
        <v>189</v>
      </c>
      <c r="Y1165" s="218">
        <v>0</v>
      </c>
      <c r="Z1165" s="218">
        <f>378-378</f>
        <v>0</v>
      </c>
      <c r="AA1165" s="218">
        <v>0</v>
      </c>
      <c r="AB1165" s="218">
        <f>378-378</f>
        <v>0</v>
      </c>
      <c r="AC1165" s="218">
        <v>0</v>
      </c>
      <c r="AD1165" s="218">
        <v>0</v>
      </c>
    </row>
    <row r="1166" spans="1:30" ht="12" customHeight="1" x14ac:dyDescent="0.25">
      <c r="A1166" s="192" t="s">
        <v>36</v>
      </c>
      <c r="B1166" s="15" t="s">
        <v>16662</v>
      </c>
      <c r="C1166" s="15" t="s">
        <v>16662</v>
      </c>
      <c r="D1166" s="5" t="s">
        <v>38</v>
      </c>
      <c r="E1166" s="6" t="s">
        <v>39</v>
      </c>
      <c r="F1166" s="5" t="s">
        <v>38</v>
      </c>
      <c r="G1166" s="6" t="s">
        <v>40</v>
      </c>
      <c r="H1166" s="8">
        <v>22104</v>
      </c>
      <c r="I1166" s="16" t="s">
        <v>120</v>
      </c>
      <c r="J1166" s="8" t="s">
        <v>16667</v>
      </c>
      <c r="K1166" s="10" t="s">
        <v>121</v>
      </c>
      <c r="L1166" s="13"/>
      <c r="M1166" s="8"/>
      <c r="N1166" s="152" t="s">
        <v>6072</v>
      </c>
      <c r="O1166" s="13">
        <v>1</v>
      </c>
      <c r="P1166" s="218">
        <v>185</v>
      </c>
      <c r="Q1166" s="11" t="s">
        <v>45</v>
      </c>
      <c r="R1166" s="218">
        <f t="shared" si="36"/>
        <v>185</v>
      </c>
      <c r="S1166" s="218">
        <v>0</v>
      </c>
      <c r="T1166" s="218">
        <v>0</v>
      </c>
      <c r="U1166" s="218">
        <v>0</v>
      </c>
      <c r="V1166" s="218">
        <v>0</v>
      </c>
      <c r="W1166" s="218">
        <v>0</v>
      </c>
      <c r="X1166" s="218">
        <v>185</v>
      </c>
      <c r="Y1166" s="218">
        <v>0</v>
      </c>
      <c r="Z1166" s="218">
        <v>0</v>
      </c>
      <c r="AA1166" s="218">
        <v>0</v>
      </c>
      <c r="AB1166" s="218">
        <v>0</v>
      </c>
      <c r="AC1166" s="218">
        <v>0</v>
      </c>
      <c r="AD1166" s="218">
        <v>0</v>
      </c>
    </row>
    <row r="1167" spans="1:30" ht="12" customHeight="1" x14ac:dyDescent="0.25">
      <c r="A1167" s="192" t="s">
        <v>36</v>
      </c>
      <c r="B1167" s="15" t="s">
        <v>16662</v>
      </c>
      <c r="C1167" s="15" t="s">
        <v>16662</v>
      </c>
      <c r="D1167" s="5" t="s">
        <v>38</v>
      </c>
      <c r="E1167" s="6" t="s">
        <v>39</v>
      </c>
      <c r="F1167" s="5" t="s">
        <v>38</v>
      </c>
      <c r="G1167" s="6" t="s">
        <v>40</v>
      </c>
      <c r="H1167" s="8">
        <v>22104</v>
      </c>
      <c r="I1167" s="16" t="s">
        <v>120</v>
      </c>
      <c r="J1167" s="8" t="s">
        <v>16668</v>
      </c>
      <c r="K1167" s="10" t="s">
        <v>6174</v>
      </c>
      <c r="L1167" s="13"/>
      <c r="M1167" s="8"/>
      <c r="N1167" s="152" t="s">
        <v>335</v>
      </c>
      <c r="O1167" s="13">
        <v>9</v>
      </c>
      <c r="P1167" s="218">
        <v>30</v>
      </c>
      <c r="Q1167" s="11" t="s">
        <v>45</v>
      </c>
      <c r="R1167" s="218">
        <f t="shared" si="36"/>
        <v>270</v>
      </c>
      <c r="S1167" s="218">
        <v>0</v>
      </c>
      <c r="T1167" s="218">
        <v>90</v>
      </c>
      <c r="U1167" s="218">
        <v>0</v>
      </c>
      <c r="V1167" s="218">
        <v>90</v>
      </c>
      <c r="W1167" s="218">
        <v>0</v>
      </c>
      <c r="X1167" s="218">
        <v>90</v>
      </c>
      <c r="Y1167" s="218">
        <v>0</v>
      </c>
      <c r="Z1167" s="218">
        <f>90-90</f>
        <v>0</v>
      </c>
      <c r="AA1167" s="218">
        <v>0</v>
      </c>
      <c r="AB1167" s="218">
        <f>90-90</f>
        <v>0</v>
      </c>
      <c r="AC1167" s="218">
        <v>0</v>
      </c>
      <c r="AD1167" s="218">
        <v>0</v>
      </c>
    </row>
    <row r="1168" spans="1:30" ht="12" customHeight="1" x14ac:dyDescent="0.25">
      <c r="A1168" s="192" t="s">
        <v>36</v>
      </c>
      <c r="B1168" s="15" t="s">
        <v>16662</v>
      </c>
      <c r="C1168" s="15" t="s">
        <v>16662</v>
      </c>
      <c r="D1168" s="5" t="s">
        <v>38</v>
      </c>
      <c r="E1168" s="6" t="s">
        <v>39</v>
      </c>
      <c r="F1168" s="5" t="s">
        <v>38</v>
      </c>
      <c r="G1168" s="6" t="s">
        <v>40</v>
      </c>
      <c r="H1168" s="8">
        <v>22104</v>
      </c>
      <c r="I1168" s="16" t="s">
        <v>120</v>
      </c>
      <c r="J1168" s="8" t="s">
        <v>16668</v>
      </c>
      <c r="K1168" s="10" t="s">
        <v>6174</v>
      </c>
      <c r="L1168" s="13"/>
      <c r="M1168" s="8"/>
      <c r="N1168" s="152" t="s">
        <v>335</v>
      </c>
      <c r="O1168" s="13">
        <v>3</v>
      </c>
      <c r="P1168" s="218">
        <v>27</v>
      </c>
      <c r="Q1168" s="11" t="s">
        <v>45</v>
      </c>
      <c r="R1168" s="218">
        <f t="shared" si="36"/>
        <v>81</v>
      </c>
      <c r="S1168" s="218">
        <v>0</v>
      </c>
      <c r="T1168" s="218">
        <v>27</v>
      </c>
      <c r="U1168" s="218">
        <v>0</v>
      </c>
      <c r="V1168" s="218">
        <v>27</v>
      </c>
      <c r="W1168" s="218">
        <v>0</v>
      </c>
      <c r="X1168" s="218">
        <v>27</v>
      </c>
      <c r="Y1168" s="218">
        <v>0</v>
      </c>
      <c r="Z1168" s="218">
        <f>27-27</f>
        <v>0</v>
      </c>
      <c r="AA1168" s="218">
        <v>0</v>
      </c>
      <c r="AB1168" s="218">
        <f>27-27</f>
        <v>0</v>
      </c>
      <c r="AC1168" s="218">
        <v>0</v>
      </c>
      <c r="AD1168" s="218">
        <v>0</v>
      </c>
    </row>
    <row r="1169" spans="1:30" ht="12" customHeight="1" x14ac:dyDescent="0.25">
      <c r="A1169" s="192" t="s">
        <v>36</v>
      </c>
      <c r="B1169" s="15" t="s">
        <v>16662</v>
      </c>
      <c r="C1169" s="15" t="s">
        <v>16662</v>
      </c>
      <c r="D1169" s="5" t="s">
        <v>38</v>
      </c>
      <c r="E1169" s="6" t="s">
        <v>39</v>
      </c>
      <c r="F1169" s="5" t="s">
        <v>38</v>
      </c>
      <c r="G1169" s="6" t="s">
        <v>40</v>
      </c>
      <c r="H1169" s="8">
        <v>24601</v>
      </c>
      <c r="I1169" s="16" t="s">
        <v>184</v>
      </c>
      <c r="J1169" s="8" t="s">
        <v>7341</v>
      </c>
      <c r="K1169" s="10" t="s">
        <v>7342</v>
      </c>
      <c r="L1169" s="13"/>
      <c r="M1169" s="8"/>
      <c r="N1169" s="152" t="s">
        <v>16255</v>
      </c>
      <c r="O1169" s="13">
        <v>20</v>
      </c>
      <c r="P1169" s="218">
        <v>47</v>
      </c>
      <c r="Q1169" s="11" t="s">
        <v>45</v>
      </c>
      <c r="R1169" s="218">
        <f t="shared" si="36"/>
        <v>940</v>
      </c>
      <c r="S1169" s="218">
        <v>0</v>
      </c>
      <c r="T1169" s="218">
        <v>940</v>
      </c>
      <c r="U1169" s="218">
        <v>0</v>
      </c>
      <c r="V1169" s="218">
        <v>0</v>
      </c>
      <c r="W1169" s="218">
        <v>0</v>
      </c>
      <c r="X1169" s="218">
        <v>0</v>
      </c>
      <c r="Y1169" s="218">
        <v>0</v>
      </c>
      <c r="Z1169" s="218">
        <v>0</v>
      </c>
      <c r="AA1169" s="218">
        <v>0</v>
      </c>
      <c r="AB1169" s="218">
        <v>0</v>
      </c>
      <c r="AC1169" s="218">
        <v>0</v>
      </c>
      <c r="AD1169" s="218">
        <v>0</v>
      </c>
    </row>
    <row r="1170" spans="1:30" ht="12" customHeight="1" x14ac:dyDescent="0.25">
      <c r="A1170" s="192" t="s">
        <v>36</v>
      </c>
      <c r="B1170" s="15" t="s">
        <v>16662</v>
      </c>
      <c r="C1170" s="15" t="s">
        <v>16662</v>
      </c>
      <c r="D1170" s="5" t="s">
        <v>38</v>
      </c>
      <c r="E1170" s="6" t="s">
        <v>39</v>
      </c>
      <c r="F1170" s="5" t="s">
        <v>38</v>
      </c>
      <c r="G1170" s="6" t="s">
        <v>40</v>
      </c>
      <c r="H1170" s="8">
        <v>24601</v>
      </c>
      <c r="I1170" s="16" t="s">
        <v>184</v>
      </c>
      <c r="J1170" s="8" t="s">
        <v>7261</v>
      </c>
      <c r="K1170" s="10" t="s">
        <v>7262</v>
      </c>
      <c r="L1170" s="13"/>
      <c r="M1170" s="8"/>
      <c r="N1170" s="152" t="s">
        <v>16255</v>
      </c>
      <c r="O1170" s="13">
        <v>10</v>
      </c>
      <c r="P1170" s="218">
        <v>206</v>
      </c>
      <c r="Q1170" s="11" t="s">
        <v>45</v>
      </c>
      <c r="R1170" s="218">
        <f t="shared" si="36"/>
        <v>2060</v>
      </c>
      <c r="S1170" s="218">
        <v>0</v>
      </c>
      <c r="T1170" s="218">
        <v>2060</v>
      </c>
      <c r="U1170" s="218">
        <v>0</v>
      </c>
      <c r="V1170" s="218">
        <v>0</v>
      </c>
      <c r="W1170" s="218">
        <v>0</v>
      </c>
      <c r="X1170" s="218">
        <v>0</v>
      </c>
      <c r="Y1170" s="218">
        <v>0</v>
      </c>
      <c r="Z1170" s="218">
        <v>0</v>
      </c>
      <c r="AA1170" s="218">
        <v>0</v>
      </c>
      <c r="AB1170" s="218">
        <v>0</v>
      </c>
      <c r="AC1170" s="218">
        <v>0</v>
      </c>
      <c r="AD1170" s="218">
        <v>0</v>
      </c>
    </row>
    <row r="1171" spans="1:30" ht="12" customHeight="1" x14ac:dyDescent="0.25">
      <c r="A1171" s="192" t="s">
        <v>36</v>
      </c>
      <c r="B1171" s="15" t="s">
        <v>16662</v>
      </c>
      <c r="C1171" s="15" t="s">
        <v>16662</v>
      </c>
      <c r="D1171" s="5" t="s">
        <v>38</v>
      </c>
      <c r="E1171" s="6" t="s">
        <v>39</v>
      </c>
      <c r="F1171" s="5" t="s">
        <v>38</v>
      </c>
      <c r="G1171" s="6" t="s">
        <v>40</v>
      </c>
      <c r="H1171" s="8">
        <v>24601</v>
      </c>
      <c r="I1171" s="16" t="s">
        <v>184</v>
      </c>
      <c r="J1171" s="8" t="s">
        <v>7974</v>
      </c>
      <c r="K1171" s="10" t="s">
        <v>7975</v>
      </c>
      <c r="L1171" s="13"/>
      <c r="M1171" s="8"/>
      <c r="N1171" s="152" t="s">
        <v>16255</v>
      </c>
      <c r="O1171" s="13">
        <v>4</v>
      </c>
      <c r="P1171" s="218">
        <v>63</v>
      </c>
      <c r="Q1171" s="11" t="s">
        <v>45</v>
      </c>
      <c r="R1171" s="218">
        <f t="shared" si="36"/>
        <v>252</v>
      </c>
      <c r="S1171" s="218">
        <v>0</v>
      </c>
      <c r="T1171" s="218">
        <v>252</v>
      </c>
      <c r="U1171" s="218">
        <v>0</v>
      </c>
      <c r="V1171" s="218">
        <v>0</v>
      </c>
      <c r="W1171" s="218">
        <v>0</v>
      </c>
      <c r="X1171" s="218">
        <v>0</v>
      </c>
      <c r="Y1171" s="218">
        <v>0</v>
      </c>
      <c r="Z1171" s="218">
        <v>0</v>
      </c>
      <c r="AA1171" s="218">
        <v>0</v>
      </c>
      <c r="AB1171" s="218">
        <v>0</v>
      </c>
      <c r="AC1171" s="218">
        <v>0</v>
      </c>
      <c r="AD1171" s="218">
        <v>0</v>
      </c>
    </row>
    <row r="1172" spans="1:30" ht="12" customHeight="1" x14ac:dyDescent="0.25">
      <c r="A1172" s="192" t="s">
        <v>36</v>
      </c>
      <c r="B1172" s="15" t="s">
        <v>16662</v>
      </c>
      <c r="C1172" s="15" t="s">
        <v>16662</v>
      </c>
      <c r="D1172" s="5" t="s">
        <v>38</v>
      </c>
      <c r="E1172" s="6" t="s">
        <v>39</v>
      </c>
      <c r="F1172" s="5" t="s">
        <v>38</v>
      </c>
      <c r="G1172" s="6" t="s">
        <v>40</v>
      </c>
      <c r="H1172" s="8">
        <v>26103</v>
      </c>
      <c r="I1172" s="16" t="s">
        <v>16669</v>
      </c>
      <c r="J1172" s="8" t="s">
        <v>10279</v>
      </c>
      <c r="K1172" s="10" t="s">
        <v>10280</v>
      </c>
      <c r="L1172" s="13"/>
      <c r="M1172" s="8"/>
      <c r="N1172" s="152" t="s">
        <v>16255</v>
      </c>
      <c r="O1172" s="13">
        <v>385</v>
      </c>
      <c r="P1172" s="218">
        <v>100</v>
      </c>
      <c r="Q1172" s="13" t="s">
        <v>16279</v>
      </c>
      <c r="R1172" s="218">
        <f t="shared" si="36"/>
        <v>38500</v>
      </c>
      <c r="S1172" s="218">
        <v>0</v>
      </c>
      <c r="T1172" s="218">
        <f>5000+2000</f>
        <v>7000</v>
      </c>
      <c r="U1172" s="218">
        <f t="shared" ref="U1172:X1172" si="38">5000+2000</f>
        <v>7000</v>
      </c>
      <c r="V1172" s="218">
        <f t="shared" si="38"/>
        <v>7000</v>
      </c>
      <c r="W1172" s="218">
        <f t="shared" si="38"/>
        <v>7000</v>
      </c>
      <c r="X1172" s="218">
        <f t="shared" si="38"/>
        <v>7000</v>
      </c>
      <c r="Y1172" s="218">
        <v>3500</v>
      </c>
      <c r="Z1172" s="218">
        <v>0</v>
      </c>
      <c r="AA1172" s="218">
        <v>0</v>
      </c>
      <c r="AB1172" s="218">
        <v>0</v>
      </c>
      <c r="AC1172" s="218">
        <v>0</v>
      </c>
      <c r="AD1172" s="218">
        <v>0</v>
      </c>
    </row>
    <row r="1173" spans="1:30" ht="12" customHeight="1" x14ac:dyDescent="0.25">
      <c r="A1173" s="192" t="s">
        <v>36</v>
      </c>
      <c r="B1173" s="15" t="s">
        <v>16662</v>
      </c>
      <c r="C1173" s="15" t="s">
        <v>16662</v>
      </c>
      <c r="D1173" s="5" t="s">
        <v>38</v>
      </c>
      <c r="E1173" s="6" t="s">
        <v>39</v>
      </c>
      <c r="F1173" s="5" t="s">
        <v>38</v>
      </c>
      <c r="G1173" s="6" t="s">
        <v>144</v>
      </c>
      <c r="H1173" s="8">
        <v>31301</v>
      </c>
      <c r="I1173" s="16" t="s">
        <v>145</v>
      </c>
      <c r="J1173" s="8"/>
      <c r="K1173" s="10" t="s">
        <v>16670</v>
      </c>
      <c r="L1173" s="13"/>
      <c r="M1173" s="8"/>
      <c r="N1173" s="152" t="s">
        <v>16296</v>
      </c>
      <c r="O1173" s="13">
        <v>6</v>
      </c>
      <c r="P1173" s="218">
        <v>6155</v>
      </c>
      <c r="Q1173" s="11" t="s">
        <v>16671</v>
      </c>
      <c r="R1173" s="218">
        <f t="shared" si="36"/>
        <v>36930</v>
      </c>
      <c r="S1173" s="218">
        <v>6155</v>
      </c>
      <c r="T1173" s="218">
        <v>6155</v>
      </c>
      <c r="U1173" s="218">
        <v>6155</v>
      </c>
      <c r="V1173" s="218">
        <v>6155</v>
      </c>
      <c r="W1173" s="218">
        <v>6155</v>
      </c>
      <c r="X1173" s="218">
        <v>6155</v>
      </c>
      <c r="Y1173" s="218">
        <v>0</v>
      </c>
      <c r="Z1173" s="218">
        <v>0</v>
      </c>
      <c r="AA1173" s="218">
        <v>0</v>
      </c>
      <c r="AB1173" s="218">
        <v>0</v>
      </c>
      <c r="AC1173" s="218">
        <v>0</v>
      </c>
      <c r="AD1173" s="218">
        <v>0</v>
      </c>
    </row>
    <row r="1174" spans="1:30" ht="12" customHeight="1" x14ac:dyDescent="0.25">
      <c r="A1174" s="192" t="s">
        <v>36</v>
      </c>
      <c r="B1174" s="15" t="s">
        <v>16662</v>
      </c>
      <c r="C1174" s="15" t="s">
        <v>16662</v>
      </c>
      <c r="D1174" s="5" t="s">
        <v>38</v>
      </c>
      <c r="E1174" s="6" t="s">
        <v>39</v>
      </c>
      <c r="F1174" s="5" t="s">
        <v>38</v>
      </c>
      <c r="G1174" s="6" t="s">
        <v>144</v>
      </c>
      <c r="H1174" s="8">
        <v>31301</v>
      </c>
      <c r="I1174" s="16" t="s">
        <v>145</v>
      </c>
      <c r="J1174" s="8"/>
      <c r="K1174" s="10" t="s">
        <v>16670</v>
      </c>
      <c r="L1174" s="13"/>
      <c r="M1174" s="8"/>
      <c r="N1174" s="152" t="s">
        <v>16296</v>
      </c>
      <c r="O1174" s="13">
        <v>5</v>
      </c>
      <c r="P1174" s="218">
        <v>5994</v>
      </c>
      <c r="Q1174" s="11" t="s">
        <v>16671</v>
      </c>
      <c r="R1174" s="218">
        <f t="shared" si="36"/>
        <v>29970</v>
      </c>
      <c r="S1174" s="218">
        <v>0</v>
      </c>
      <c r="T1174" s="218">
        <v>0</v>
      </c>
      <c r="U1174" s="218">
        <v>0</v>
      </c>
      <c r="V1174" s="218">
        <v>0</v>
      </c>
      <c r="W1174" s="218">
        <v>0</v>
      </c>
      <c r="X1174" s="218">
        <v>0</v>
      </c>
      <c r="Y1174" s="218">
        <v>5994</v>
      </c>
      <c r="Z1174" s="218">
        <v>5994</v>
      </c>
      <c r="AA1174" s="218">
        <v>5994</v>
      </c>
      <c r="AB1174" s="218">
        <v>5994</v>
      </c>
      <c r="AC1174" s="218">
        <v>5994</v>
      </c>
      <c r="AD1174" s="218">
        <v>0</v>
      </c>
    </row>
    <row r="1175" spans="1:30" ht="12" customHeight="1" x14ac:dyDescent="0.25">
      <c r="A1175" s="192" t="s">
        <v>36</v>
      </c>
      <c r="B1175" s="15" t="s">
        <v>16662</v>
      </c>
      <c r="C1175" s="15" t="s">
        <v>16662</v>
      </c>
      <c r="D1175" s="5" t="s">
        <v>38</v>
      </c>
      <c r="E1175" s="6" t="s">
        <v>39</v>
      </c>
      <c r="F1175" s="5" t="s">
        <v>38</v>
      </c>
      <c r="G1175" s="6" t="s">
        <v>144</v>
      </c>
      <c r="H1175" s="8">
        <v>31301</v>
      </c>
      <c r="I1175" s="16" t="s">
        <v>145</v>
      </c>
      <c r="J1175" s="8"/>
      <c r="K1175" s="10" t="s">
        <v>16670</v>
      </c>
      <c r="L1175" s="13"/>
      <c r="M1175" s="8"/>
      <c r="N1175" s="152" t="s">
        <v>16296</v>
      </c>
      <c r="O1175" s="13">
        <v>1</v>
      </c>
      <c r="P1175" s="218">
        <v>5997</v>
      </c>
      <c r="Q1175" s="11" t="s">
        <v>16671</v>
      </c>
      <c r="R1175" s="218">
        <f t="shared" si="36"/>
        <v>5997</v>
      </c>
      <c r="S1175" s="218">
        <v>0</v>
      </c>
      <c r="T1175" s="218">
        <v>0</v>
      </c>
      <c r="U1175" s="218">
        <v>0</v>
      </c>
      <c r="V1175" s="218">
        <v>0</v>
      </c>
      <c r="W1175" s="218">
        <v>0</v>
      </c>
      <c r="X1175" s="218">
        <v>0</v>
      </c>
      <c r="Y1175" s="218">
        <v>0</v>
      </c>
      <c r="Z1175" s="218">
        <v>0</v>
      </c>
      <c r="AA1175" s="218">
        <v>0</v>
      </c>
      <c r="AB1175" s="218">
        <v>0</v>
      </c>
      <c r="AC1175" s="218">
        <v>0</v>
      </c>
      <c r="AD1175" s="218">
        <v>5997</v>
      </c>
    </row>
    <row r="1176" spans="1:30" ht="12" customHeight="1" x14ac:dyDescent="0.25">
      <c r="A1176" s="192" t="s">
        <v>36</v>
      </c>
      <c r="B1176" s="15" t="s">
        <v>16662</v>
      </c>
      <c r="C1176" s="15" t="s">
        <v>16662</v>
      </c>
      <c r="D1176" s="5" t="s">
        <v>38</v>
      </c>
      <c r="E1176" s="6" t="s">
        <v>39</v>
      </c>
      <c r="F1176" s="5" t="s">
        <v>38</v>
      </c>
      <c r="G1176" s="6" t="s">
        <v>40</v>
      </c>
      <c r="H1176" s="8">
        <v>31401</v>
      </c>
      <c r="I1176" s="16" t="s">
        <v>147</v>
      </c>
      <c r="J1176" s="8"/>
      <c r="K1176" s="10" t="s">
        <v>16672</v>
      </c>
      <c r="L1176" s="13"/>
      <c r="M1176" s="8"/>
      <c r="N1176" s="152" t="s">
        <v>16296</v>
      </c>
      <c r="O1176" s="13">
        <v>5</v>
      </c>
      <c r="P1176" s="218">
        <v>2890</v>
      </c>
      <c r="Q1176" s="11" t="s">
        <v>16671</v>
      </c>
      <c r="R1176" s="218">
        <f t="shared" si="36"/>
        <v>14450</v>
      </c>
      <c r="S1176" s="218">
        <v>2890</v>
      </c>
      <c r="T1176" s="218">
        <v>2890</v>
      </c>
      <c r="U1176" s="218">
        <v>2890</v>
      </c>
      <c r="V1176" s="218">
        <v>2890</v>
      </c>
      <c r="W1176" s="218">
        <v>2890</v>
      </c>
      <c r="X1176" s="218">
        <v>0</v>
      </c>
      <c r="Y1176" s="218">
        <v>0</v>
      </c>
      <c r="Z1176" s="218">
        <v>0</v>
      </c>
      <c r="AA1176" s="218">
        <v>0</v>
      </c>
      <c r="AB1176" s="218">
        <v>0</v>
      </c>
      <c r="AC1176" s="218">
        <v>0</v>
      </c>
      <c r="AD1176" s="218">
        <v>0</v>
      </c>
    </row>
    <row r="1177" spans="1:30" ht="12" customHeight="1" x14ac:dyDescent="0.25">
      <c r="A1177" s="192" t="s">
        <v>36</v>
      </c>
      <c r="B1177" s="15" t="s">
        <v>16662</v>
      </c>
      <c r="C1177" s="15" t="s">
        <v>16662</v>
      </c>
      <c r="D1177" s="5" t="s">
        <v>38</v>
      </c>
      <c r="E1177" s="6" t="s">
        <v>39</v>
      </c>
      <c r="F1177" s="5" t="s">
        <v>38</v>
      </c>
      <c r="G1177" s="6" t="s">
        <v>40</v>
      </c>
      <c r="H1177" s="8">
        <v>31401</v>
      </c>
      <c r="I1177" s="16" t="s">
        <v>147</v>
      </c>
      <c r="J1177" s="8"/>
      <c r="K1177" s="10" t="s">
        <v>16672</v>
      </c>
      <c r="L1177" s="13"/>
      <c r="M1177" s="8"/>
      <c r="N1177" s="152" t="s">
        <v>16296</v>
      </c>
      <c r="O1177" s="13">
        <v>1</v>
      </c>
      <c r="P1177" s="218">
        <v>2377</v>
      </c>
      <c r="Q1177" s="11" t="s">
        <v>16671</v>
      </c>
      <c r="R1177" s="218">
        <f t="shared" si="36"/>
        <v>2377</v>
      </c>
      <c r="S1177" s="218">
        <v>0</v>
      </c>
      <c r="T1177" s="218">
        <v>0</v>
      </c>
      <c r="U1177" s="218">
        <v>0</v>
      </c>
      <c r="V1177" s="218">
        <v>0</v>
      </c>
      <c r="W1177" s="218">
        <v>0</v>
      </c>
      <c r="X1177" s="218">
        <v>2377</v>
      </c>
      <c r="Y1177" s="218">
        <v>0</v>
      </c>
      <c r="Z1177" s="218">
        <v>0</v>
      </c>
      <c r="AA1177" s="218">
        <v>0</v>
      </c>
      <c r="AB1177" s="218">
        <v>0</v>
      </c>
      <c r="AC1177" s="218">
        <v>0</v>
      </c>
      <c r="AD1177" s="218">
        <v>0</v>
      </c>
    </row>
    <row r="1178" spans="1:30" ht="12" customHeight="1" x14ac:dyDescent="0.25">
      <c r="A1178" s="192" t="s">
        <v>36</v>
      </c>
      <c r="B1178" s="15" t="s">
        <v>16662</v>
      </c>
      <c r="C1178" s="15" t="s">
        <v>16662</v>
      </c>
      <c r="D1178" s="5" t="s">
        <v>38</v>
      </c>
      <c r="E1178" s="6" t="s">
        <v>39</v>
      </c>
      <c r="F1178" s="5" t="s">
        <v>38</v>
      </c>
      <c r="G1178" s="6" t="s">
        <v>40</v>
      </c>
      <c r="H1178" s="8">
        <v>31401</v>
      </c>
      <c r="I1178" s="16" t="s">
        <v>147</v>
      </c>
      <c r="J1178" s="8"/>
      <c r="K1178" s="10" t="s">
        <v>16672</v>
      </c>
      <c r="L1178" s="13"/>
      <c r="M1178" s="8"/>
      <c r="N1178" s="152" t="s">
        <v>16296</v>
      </c>
      <c r="O1178" s="13">
        <v>6</v>
      </c>
      <c r="P1178" s="218">
        <v>2034</v>
      </c>
      <c r="Q1178" s="11" t="s">
        <v>16671</v>
      </c>
      <c r="R1178" s="218">
        <f t="shared" si="36"/>
        <v>12204</v>
      </c>
      <c r="S1178" s="218">
        <v>0</v>
      </c>
      <c r="T1178" s="218">
        <v>0</v>
      </c>
      <c r="U1178" s="218">
        <v>0</v>
      </c>
      <c r="V1178" s="218">
        <v>0</v>
      </c>
      <c r="W1178" s="218">
        <v>0</v>
      </c>
      <c r="X1178" s="218">
        <v>0</v>
      </c>
      <c r="Y1178" s="218">
        <v>2034</v>
      </c>
      <c r="Z1178" s="218">
        <v>2034</v>
      </c>
      <c r="AA1178" s="218">
        <v>2034</v>
      </c>
      <c r="AB1178" s="218">
        <v>2034</v>
      </c>
      <c r="AC1178" s="218">
        <v>2034</v>
      </c>
      <c r="AD1178" s="218">
        <v>2034</v>
      </c>
    </row>
    <row r="1179" spans="1:30" ht="12" customHeight="1" x14ac:dyDescent="0.25">
      <c r="A1179" s="192" t="s">
        <v>36</v>
      </c>
      <c r="B1179" s="15" t="s">
        <v>16662</v>
      </c>
      <c r="C1179" s="15" t="s">
        <v>16662</v>
      </c>
      <c r="D1179" s="5" t="s">
        <v>38</v>
      </c>
      <c r="E1179" s="6" t="s">
        <v>39</v>
      </c>
      <c r="F1179" s="5" t="s">
        <v>38</v>
      </c>
      <c r="G1179" s="6" t="s">
        <v>40</v>
      </c>
      <c r="H1179" s="8">
        <v>31801</v>
      </c>
      <c r="I1179" s="16" t="s">
        <v>149</v>
      </c>
      <c r="J1179" s="8"/>
      <c r="K1179" s="10" t="s">
        <v>16673</v>
      </c>
      <c r="L1179" s="13"/>
      <c r="M1179" s="8"/>
      <c r="N1179" s="152" t="s">
        <v>16296</v>
      </c>
      <c r="O1179" s="13">
        <v>2</v>
      </c>
      <c r="P1179" s="218">
        <v>7554</v>
      </c>
      <c r="Q1179" s="11" t="s">
        <v>45</v>
      </c>
      <c r="R1179" s="218">
        <f t="shared" si="36"/>
        <v>15108</v>
      </c>
      <c r="S1179" s="218">
        <v>0</v>
      </c>
      <c r="T1179" s="218">
        <v>0</v>
      </c>
      <c r="U1179" s="218">
        <v>7554</v>
      </c>
      <c r="V1179" s="218">
        <v>0</v>
      </c>
      <c r="W1179" s="218">
        <v>0</v>
      </c>
      <c r="X1179" s="218">
        <v>0</v>
      </c>
      <c r="Y1179" s="218">
        <v>0</v>
      </c>
      <c r="Z1179" s="218">
        <v>0</v>
      </c>
      <c r="AA1179" s="218">
        <v>0</v>
      </c>
      <c r="AB1179" s="218">
        <v>7554</v>
      </c>
      <c r="AC1179" s="218">
        <v>0</v>
      </c>
      <c r="AD1179" s="218">
        <v>0</v>
      </c>
    </row>
    <row r="1180" spans="1:30" ht="12" customHeight="1" x14ac:dyDescent="0.25">
      <c r="A1180" s="192" t="s">
        <v>36</v>
      </c>
      <c r="B1180" s="15" t="s">
        <v>16662</v>
      </c>
      <c r="C1180" s="15" t="s">
        <v>16662</v>
      </c>
      <c r="D1180" s="5" t="s">
        <v>38</v>
      </c>
      <c r="E1180" s="6" t="s">
        <v>39</v>
      </c>
      <c r="F1180" s="5" t="s">
        <v>38</v>
      </c>
      <c r="G1180" s="6" t="s">
        <v>40</v>
      </c>
      <c r="H1180" s="8">
        <v>31801</v>
      </c>
      <c r="I1180" s="16" t="s">
        <v>149</v>
      </c>
      <c r="J1180" s="8"/>
      <c r="K1180" s="10" t="s">
        <v>16674</v>
      </c>
      <c r="L1180" s="13"/>
      <c r="M1180" s="8"/>
      <c r="N1180" s="152" t="s">
        <v>16296</v>
      </c>
      <c r="O1180" s="13">
        <v>1</v>
      </c>
      <c r="P1180" s="218">
        <v>1990</v>
      </c>
      <c r="Q1180" s="11" t="s">
        <v>45</v>
      </c>
      <c r="R1180" s="218">
        <f t="shared" si="36"/>
        <v>1990</v>
      </c>
      <c r="S1180" s="218">
        <v>0</v>
      </c>
      <c r="T1180" s="218">
        <v>0</v>
      </c>
      <c r="U1180" s="218">
        <v>0</v>
      </c>
      <c r="V1180" s="218">
        <v>0</v>
      </c>
      <c r="W1180" s="218">
        <v>1990</v>
      </c>
      <c r="X1180" s="218">
        <v>0</v>
      </c>
      <c r="Y1180" s="218">
        <v>0</v>
      </c>
      <c r="Z1180" s="218">
        <v>0</v>
      </c>
      <c r="AA1180" s="218">
        <v>0</v>
      </c>
      <c r="AB1180" s="218">
        <v>0</v>
      </c>
      <c r="AC1180" s="218">
        <v>0</v>
      </c>
      <c r="AD1180" s="218">
        <v>0</v>
      </c>
    </row>
    <row r="1181" spans="1:30" ht="12" customHeight="1" x14ac:dyDescent="0.25">
      <c r="A1181" s="192" t="s">
        <v>36</v>
      </c>
      <c r="B1181" s="15" t="s">
        <v>16662</v>
      </c>
      <c r="C1181" s="15" t="s">
        <v>16662</v>
      </c>
      <c r="D1181" s="5" t="s">
        <v>38</v>
      </c>
      <c r="E1181" s="6" t="s">
        <v>39</v>
      </c>
      <c r="F1181" s="5" t="s">
        <v>38</v>
      </c>
      <c r="G1181" s="6" t="s">
        <v>144</v>
      </c>
      <c r="H1181" s="8">
        <v>32201</v>
      </c>
      <c r="I1181" s="16" t="s">
        <v>152</v>
      </c>
      <c r="J1181" s="8"/>
      <c r="K1181" s="10" t="s">
        <v>16675</v>
      </c>
      <c r="L1181" s="13"/>
      <c r="M1181" s="8" t="s">
        <v>43</v>
      </c>
      <c r="N1181" s="152" t="s">
        <v>16296</v>
      </c>
      <c r="O1181" s="13">
        <v>10</v>
      </c>
      <c r="P1181" s="218">
        <v>152992</v>
      </c>
      <c r="Q1181" s="11" t="s">
        <v>16640</v>
      </c>
      <c r="R1181" s="218">
        <f t="shared" si="36"/>
        <v>1529920</v>
      </c>
      <c r="S1181" s="218">
        <v>0</v>
      </c>
      <c r="T1181" s="218">
        <v>152992</v>
      </c>
      <c r="U1181" s="218">
        <v>152992</v>
      </c>
      <c r="V1181" s="218">
        <v>152992</v>
      </c>
      <c r="W1181" s="218">
        <v>152992</v>
      </c>
      <c r="X1181" s="218">
        <v>152992</v>
      </c>
      <c r="Y1181" s="218">
        <v>152992</v>
      </c>
      <c r="Z1181" s="218">
        <v>152992</v>
      </c>
      <c r="AA1181" s="218">
        <v>152992</v>
      </c>
      <c r="AB1181" s="218">
        <v>152992</v>
      </c>
      <c r="AC1181" s="218">
        <v>152992</v>
      </c>
      <c r="AD1181" s="218">
        <v>0</v>
      </c>
    </row>
    <row r="1182" spans="1:30" ht="12" customHeight="1" x14ac:dyDescent="0.25">
      <c r="A1182" s="192" t="s">
        <v>36</v>
      </c>
      <c r="B1182" s="15" t="s">
        <v>16662</v>
      </c>
      <c r="C1182" s="15" t="s">
        <v>16662</v>
      </c>
      <c r="D1182" s="5" t="s">
        <v>38</v>
      </c>
      <c r="E1182" s="6" t="s">
        <v>39</v>
      </c>
      <c r="F1182" s="5" t="s">
        <v>38</v>
      </c>
      <c r="G1182" s="6" t="s">
        <v>144</v>
      </c>
      <c r="H1182" s="8">
        <v>32201</v>
      </c>
      <c r="I1182" s="16" t="s">
        <v>152</v>
      </c>
      <c r="J1182" s="8"/>
      <c r="K1182" s="10" t="s">
        <v>16675</v>
      </c>
      <c r="L1182" s="13"/>
      <c r="M1182" s="8" t="s">
        <v>43</v>
      </c>
      <c r="N1182" s="152" t="s">
        <v>16296</v>
      </c>
      <c r="O1182" s="13">
        <v>2</v>
      </c>
      <c r="P1182" s="218">
        <v>152991</v>
      </c>
      <c r="Q1182" s="11" t="s">
        <v>16640</v>
      </c>
      <c r="R1182" s="218">
        <f t="shared" si="36"/>
        <v>305982</v>
      </c>
      <c r="S1182" s="218">
        <v>0</v>
      </c>
      <c r="T1182" s="218">
        <v>0</v>
      </c>
      <c r="U1182" s="218">
        <v>0</v>
      </c>
      <c r="V1182" s="218">
        <v>0</v>
      </c>
      <c r="W1182" s="218">
        <v>0</v>
      </c>
      <c r="X1182" s="218">
        <v>0</v>
      </c>
      <c r="Y1182" s="218">
        <v>0</v>
      </c>
      <c r="Z1182" s="218">
        <v>0</v>
      </c>
      <c r="AA1182" s="218">
        <v>0</v>
      </c>
      <c r="AB1182" s="218">
        <v>0</v>
      </c>
      <c r="AC1182" s="218">
        <v>0</v>
      </c>
      <c r="AD1182" s="218">
        <f>152991+152991</f>
        <v>305982</v>
      </c>
    </row>
    <row r="1183" spans="1:30" ht="12" customHeight="1" x14ac:dyDescent="0.25">
      <c r="A1183" s="192" t="s">
        <v>36</v>
      </c>
      <c r="B1183" s="15" t="s">
        <v>16662</v>
      </c>
      <c r="C1183" s="15" t="s">
        <v>16662</v>
      </c>
      <c r="D1183" s="5" t="s">
        <v>38</v>
      </c>
      <c r="E1183" s="6" t="s">
        <v>39</v>
      </c>
      <c r="F1183" s="5" t="s">
        <v>38</v>
      </c>
      <c r="G1183" s="6" t="s">
        <v>40</v>
      </c>
      <c r="H1183" s="8">
        <v>32601</v>
      </c>
      <c r="I1183" s="16" t="s">
        <v>16297</v>
      </c>
      <c r="J1183" s="8"/>
      <c r="K1183" s="10" t="s">
        <v>16535</v>
      </c>
      <c r="L1183" s="13"/>
      <c r="M1183" s="8"/>
      <c r="N1183" s="152" t="s">
        <v>16296</v>
      </c>
      <c r="O1183" s="13">
        <v>3</v>
      </c>
      <c r="P1183" s="218">
        <v>3744</v>
      </c>
      <c r="Q1183" s="11" t="s">
        <v>16640</v>
      </c>
      <c r="R1183" s="218">
        <f t="shared" si="36"/>
        <v>11232</v>
      </c>
      <c r="S1183" s="218">
        <v>3744</v>
      </c>
      <c r="T1183" s="218">
        <v>3744</v>
      </c>
      <c r="U1183" s="218">
        <v>3744</v>
      </c>
      <c r="V1183" s="218">
        <v>0</v>
      </c>
      <c r="W1183" s="218">
        <v>0</v>
      </c>
      <c r="X1183" s="218">
        <v>0</v>
      </c>
      <c r="Y1183" s="218">
        <v>0</v>
      </c>
      <c r="Z1183" s="218">
        <v>0</v>
      </c>
      <c r="AA1183" s="218">
        <v>0</v>
      </c>
      <c r="AB1183" s="218">
        <v>0</v>
      </c>
      <c r="AC1183" s="218">
        <v>0</v>
      </c>
      <c r="AD1183" s="218">
        <v>0</v>
      </c>
    </row>
    <row r="1184" spans="1:30" ht="12" customHeight="1" x14ac:dyDescent="0.25">
      <c r="A1184" s="192" t="s">
        <v>36</v>
      </c>
      <c r="B1184" s="15" t="s">
        <v>16662</v>
      </c>
      <c r="C1184" s="15" t="s">
        <v>16662</v>
      </c>
      <c r="D1184" s="5" t="s">
        <v>38</v>
      </c>
      <c r="E1184" s="6" t="s">
        <v>39</v>
      </c>
      <c r="F1184" s="5" t="s">
        <v>38</v>
      </c>
      <c r="G1184" s="6" t="s">
        <v>40</v>
      </c>
      <c r="H1184" s="8">
        <v>32601</v>
      </c>
      <c r="I1184" s="16" t="s">
        <v>16297</v>
      </c>
      <c r="J1184" s="8"/>
      <c r="K1184" s="10" t="s">
        <v>16535</v>
      </c>
      <c r="L1184" s="13"/>
      <c r="M1184" s="8"/>
      <c r="N1184" s="152" t="s">
        <v>16296</v>
      </c>
      <c r="O1184" s="13">
        <v>4</v>
      </c>
      <c r="P1184" s="218">
        <v>3841</v>
      </c>
      <c r="Q1184" s="11" t="s">
        <v>16640</v>
      </c>
      <c r="R1184" s="218">
        <f t="shared" si="36"/>
        <v>15364</v>
      </c>
      <c r="S1184" s="218">
        <v>0</v>
      </c>
      <c r="T1184" s="218">
        <v>0</v>
      </c>
      <c r="U1184" s="218">
        <v>0</v>
      </c>
      <c r="V1184" s="218">
        <v>3841</v>
      </c>
      <c r="W1184" s="218">
        <v>3841</v>
      </c>
      <c r="X1184" s="218">
        <v>3841</v>
      </c>
      <c r="Y1184" s="218">
        <v>3841</v>
      </c>
      <c r="Z1184" s="218">
        <v>0</v>
      </c>
      <c r="AA1184" s="218">
        <v>0</v>
      </c>
      <c r="AB1184" s="218">
        <v>0</v>
      </c>
      <c r="AC1184" s="218">
        <v>0</v>
      </c>
      <c r="AD1184" s="218">
        <v>0</v>
      </c>
    </row>
    <row r="1185" spans="1:30" ht="12" customHeight="1" x14ac:dyDescent="0.25">
      <c r="A1185" s="192" t="s">
        <v>36</v>
      </c>
      <c r="B1185" s="15" t="s">
        <v>16662</v>
      </c>
      <c r="C1185" s="15" t="s">
        <v>16662</v>
      </c>
      <c r="D1185" s="5" t="s">
        <v>38</v>
      </c>
      <c r="E1185" s="6" t="s">
        <v>39</v>
      </c>
      <c r="F1185" s="5" t="s">
        <v>38</v>
      </c>
      <c r="G1185" s="6" t="s">
        <v>40</v>
      </c>
      <c r="H1185" s="8">
        <v>32601</v>
      </c>
      <c r="I1185" s="16" t="s">
        <v>16297</v>
      </c>
      <c r="J1185" s="8"/>
      <c r="K1185" s="10" t="s">
        <v>16535</v>
      </c>
      <c r="L1185" s="13"/>
      <c r="M1185" s="8"/>
      <c r="N1185" s="152" t="s">
        <v>16296</v>
      </c>
      <c r="O1185" s="13">
        <v>4</v>
      </c>
      <c r="P1185" s="218">
        <v>1285</v>
      </c>
      <c r="Q1185" s="11" t="s">
        <v>16640</v>
      </c>
      <c r="R1185" s="218">
        <f t="shared" si="36"/>
        <v>5140</v>
      </c>
      <c r="S1185" s="218">
        <v>0</v>
      </c>
      <c r="T1185" s="218">
        <v>0</v>
      </c>
      <c r="U1185" s="218">
        <v>0</v>
      </c>
      <c r="V1185" s="218">
        <v>0</v>
      </c>
      <c r="W1185" s="218">
        <v>0</v>
      </c>
      <c r="X1185" s="218">
        <v>0</v>
      </c>
      <c r="Y1185" s="218">
        <v>0</v>
      </c>
      <c r="Z1185" s="218">
        <v>1285</v>
      </c>
      <c r="AA1185" s="218">
        <v>1285</v>
      </c>
      <c r="AB1185" s="218">
        <v>1285</v>
      </c>
      <c r="AC1185" s="218">
        <v>1285</v>
      </c>
      <c r="AD1185" s="218">
        <v>0</v>
      </c>
    </row>
    <row r="1186" spans="1:30" ht="12" customHeight="1" x14ac:dyDescent="0.25">
      <c r="A1186" s="192" t="s">
        <v>36</v>
      </c>
      <c r="B1186" s="15" t="s">
        <v>16662</v>
      </c>
      <c r="C1186" s="15" t="s">
        <v>16662</v>
      </c>
      <c r="D1186" s="5" t="s">
        <v>38</v>
      </c>
      <c r="E1186" s="6" t="s">
        <v>39</v>
      </c>
      <c r="F1186" s="5" t="s">
        <v>38</v>
      </c>
      <c r="G1186" s="6" t="s">
        <v>40</v>
      </c>
      <c r="H1186" s="8">
        <v>32601</v>
      </c>
      <c r="I1186" s="16" t="s">
        <v>16297</v>
      </c>
      <c r="J1186" s="8"/>
      <c r="K1186" s="10" t="s">
        <v>16535</v>
      </c>
      <c r="L1186" s="13"/>
      <c r="M1186" s="8"/>
      <c r="N1186" s="152" t="s">
        <v>16296</v>
      </c>
      <c r="O1186" s="13">
        <v>1</v>
      </c>
      <c r="P1186" s="218">
        <v>1070</v>
      </c>
      <c r="Q1186" s="11" t="s">
        <v>16640</v>
      </c>
      <c r="R1186" s="218">
        <f t="shared" si="36"/>
        <v>1070</v>
      </c>
      <c r="S1186" s="218">
        <v>0</v>
      </c>
      <c r="T1186" s="218">
        <v>0</v>
      </c>
      <c r="U1186" s="218">
        <v>0</v>
      </c>
      <c r="V1186" s="218">
        <v>0</v>
      </c>
      <c r="W1186" s="218">
        <v>0</v>
      </c>
      <c r="X1186" s="218">
        <v>0</v>
      </c>
      <c r="Y1186" s="218">
        <v>0</v>
      </c>
      <c r="Z1186" s="218">
        <v>0</v>
      </c>
      <c r="AA1186" s="218">
        <v>0</v>
      </c>
      <c r="AB1186" s="218">
        <v>0</v>
      </c>
      <c r="AC1186" s="218">
        <v>0</v>
      </c>
      <c r="AD1186" s="218">
        <v>1070</v>
      </c>
    </row>
    <row r="1187" spans="1:30" ht="12" customHeight="1" x14ac:dyDescent="0.25">
      <c r="A1187" s="192" t="s">
        <v>36</v>
      </c>
      <c r="B1187" s="15" t="s">
        <v>16662</v>
      </c>
      <c r="C1187" s="15" t="s">
        <v>16662</v>
      </c>
      <c r="D1187" s="5" t="s">
        <v>38</v>
      </c>
      <c r="E1187" s="6" t="s">
        <v>39</v>
      </c>
      <c r="F1187" s="5" t="s">
        <v>38</v>
      </c>
      <c r="G1187" s="6" t="s">
        <v>40</v>
      </c>
      <c r="H1187" s="8">
        <v>32701</v>
      </c>
      <c r="I1187" s="16" t="s">
        <v>16614</v>
      </c>
      <c r="J1187" s="8"/>
      <c r="K1187" s="10" t="s">
        <v>16676</v>
      </c>
      <c r="L1187" s="13"/>
      <c r="M1187" s="8"/>
      <c r="N1187" s="152" t="s">
        <v>16296</v>
      </c>
      <c r="O1187" s="13">
        <v>1</v>
      </c>
      <c r="P1187" s="218">
        <v>5926</v>
      </c>
      <c r="Q1187" s="11" t="s">
        <v>16640</v>
      </c>
      <c r="R1187" s="218">
        <f t="shared" si="36"/>
        <v>5926</v>
      </c>
      <c r="S1187" s="218">
        <v>0</v>
      </c>
      <c r="T1187" s="218">
        <v>0</v>
      </c>
      <c r="U1187" s="218">
        <v>0</v>
      </c>
      <c r="V1187" s="218">
        <v>0</v>
      </c>
      <c r="W1187" s="218">
        <v>0</v>
      </c>
      <c r="X1187" s="218">
        <v>0</v>
      </c>
      <c r="Y1187" s="218">
        <v>0</v>
      </c>
      <c r="Z1187" s="218">
        <v>0</v>
      </c>
      <c r="AA1187" s="218">
        <v>0</v>
      </c>
      <c r="AB1187" s="218">
        <v>5926</v>
      </c>
      <c r="AC1187" s="218">
        <v>0</v>
      </c>
      <c r="AD1187" s="218">
        <v>0</v>
      </c>
    </row>
    <row r="1188" spans="1:30" ht="12" customHeight="1" x14ac:dyDescent="0.25">
      <c r="A1188" s="192" t="s">
        <v>36</v>
      </c>
      <c r="B1188" s="15" t="s">
        <v>16662</v>
      </c>
      <c r="C1188" s="15" t="s">
        <v>16662</v>
      </c>
      <c r="D1188" s="5" t="s">
        <v>38</v>
      </c>
      <c r="E1188" s="6" t="s">
        <v>39</v>
      </c>
      <c r="F1188" s="5" t="s">
        <v>38</v>
      </c>
      <c r="G1188" s="6" t="s">
        <v>40</v>
      </c>
      <c r="H1188" s="8">
        <v>33605</v>
      </c>
      <c r="I1188" s="16" t="s">
        <v>16488</v>
      </c>
      <c r="J1188" s="8"/>
      <c r="K1188" s="10" t="s">
        <v>16677</v>
      </c>
      <c r="L1188" s="13"/>
      <c r="M1188" s="8"/>
      <c r="N1188" s="152" t="s">
        <v>16296</v>
      </c>
      <c r="O1188" s="13">
        <v>1</v>
      </c>
      <c r="P1188" s="218">
        <v>11352</v>
      </c>
      <c r="Q1188" s="11" t="s">
        <v>16671</v>
      </c>
      <c r="R1188" s="218">
        <f t="shared" si="36"/>
        <v>11352</v>
      </c>
      <c r="S1188" s="218">
        <v>0</v>
      </c>
      <c r="T1188" s="229">
        <f>22705-11353</f>
        <v>11352</v>
      </c>
      <c r="U1188" s="218">
        <v>0</v>
      </c>
      <c r="V1188" s="218">
        <v>0</v>
      </c>
      <c r="W1188" s="218">
        <v>0</v>
      </c>
      <c r="X1188" s="218">
        <v>0</v>
      </c>
      <c r="Y1188" s="218">
        <v>0</v>
      </c>
      <c r="Z1188" s="218">
        <v>0</v>
      </c>
      <c r="AA1188" s="218">
        <v>0</v>
      </c>
      <c r="AB1188" s="218">
        <v>0</v>
      </c>
      <c r="AC1188" s="218">
        <v>0</v>
      </c>
      <c r="AD1188" s="218">
        <v>0</v>
      </c>
    </row>
    <row r="1189" spans="1:30" ht="12" customHeight="1" x14ac:dyDescent="0.25">
      <c r="A1189" s="192" t="s">
        <v>36</v>
      </c>
      <c r="B1189" s="15" t="s">
        <v>16662</v>
      </c>
      <c r="C1189" s="15" t="s">
        <v>16662</v>
      </c>
      <c r="D1189" s="5" t="s">
        <v>38</v>
      </c>
      <c r="E1189" s="6" t="s">
        <v>39</v>
      </c>
      <c r="F1189" s="5" t="s">
        <v>38</v>
      </c>
      <c r="G1189" s="6" t="s">
        <v>144</v>
      </c>
      <c r="H1189" s="8">
        <v>33801</v>
      </c>
      <c r="I1189" s="16" t="s">
        <v>157</v>
      </c>
      <c r="J1189" s="8"/>
      <c r="K1189" s="10" t="s">
        <v>16678</v>
      </c>
      <c r="L1189" s="13"/>
      <c r="M1189" s="8" t="s">
        <v>43</v>
      </c>
      <c r="N1189" s="152" t="s">
        <v>16296</v>
      </c>
      <c r="O1189" s="13">
        <v>2</v>
      </c>
      <c r="P1189" s="218">
        <v>66978</v>
      </c>
      <c r="Q1189" s="11" t="s">
        <v>16640</v>
      </c>
      <c r="R1189" s="218">
        <f t="shared" si="36"/>
        <v>133956</v>
      </c>
      <c r="S1189" s="218">
        <v>0</v>
      </c>
      <c r="T1189" s="218">
        <v>66978</v>
      </c>
      <c r="U1189" s="218">
        <v>66978</v>
      </c>
      <c r="V1189" s="218">
        <v>0</v>
      </c>
      <c r="W1189" s="218">
        <v>0</v>
      </c>
      <c r="X1189" s="218">
        <v>0</v>
      </c>
      <c r="Y1189" s="218">
        <v>0</v>
      </c>
      <c r="Z1189" s="218">
        <v>0</v>
      </c>
      <c r="AA1189" s="218">
        <v>0</v>
      </c>
      <c r="AB1189" s="218">
        <v>0</v>
      </c>
      <c r="AC1189" s="218">
        <v>0</v>
      </c>
      <c r="AD1189" s="218">
        <v>0</v>
      </c>
    </row>
    <row r="1190" spans="1:30" ht="12" customHeight="1" x14ac:dyDescent="0.25">
      <c r="A1190" s="192" t="s">
        <v>36</v>
      </c>
      <c r="B1190" s="15" t="s">
        <v>16662</v>
      </c>
      <c r="C1190" s="15" t="s">
        <v>16662</v>
      </c>
      <c r="D1190" s="5" t="s">
        <v>38</v>
      </c>
      <c r="E1190" s="6" t="s">
        <v>39</v>
      </c>
      <c r="F1190" s="5" t="s">
        <v>38</v>
      </c>
      <c r="G1190" s="6" t="s">
        <v>144</v>
      </c>
      <c r="H1190" s="8">
        <v>33801</v>
      </c>
      <c r="I1190" s="16" t="s">
        <v>157</v>
      </c>
      <c r="J1190" s="8"/>
      <c r="K1190" s="10" t="s">
        <v>16678</v>
      </c>
      <c r="L1190" s="13"/>
      <c r="M1190" s="8" t="s">
        <v>43</v>
      </c>
      <c r="N1190" s="152" t="s">
        <v>16296</v>
      </c>
      <c r="O1190" s="13">
        <v>2</v>
      </c>
      <c r="P1190" s="218">
        <v>78587</v>
      </c>
      <c r="Q1190" s="11" t="s">
        <v>16640</v>
      </c>
      <c r="R1190" s="218">
        <f t="shared" si="36"/>
        <v>157174</v>
      </c>
      <c r="S1190" s="218">
        <v>0</v>
      </c>
      <c r="T1190" s="218">
        <v>0</v>
      </c>
      <c r="U1190" s="218">
        <v>0</v>
      </c>
      <c r="V1190" s="218">
        <v>78587</v>
      </c>
      <c r="W1190" s="218">
        <v>78587</v>
      </c>
      <c r="X1190" s="218">
        <v>0</v>
      </c>
      <c r="Y1190" s="218">
        <v>0</v>
      </c>
      <c r="Z1190" s="218">
        <v>0</v>
      </c>
      <c r="AA1190" s="218">
        <v>0</v>
      </c>
      <c r="AB1190" s="218">
        <v>0</v>
      </c>
      <c r="AC1190" s="218">
        <v>0</v>
      </c>
      <c r="AD1190" s="218">
        <v>0</v>
      </c>
    </row>
    <row r="1191" spans="1:30" ht="12" customHeight="1" x14ac:dyDescent="0.25">
      <c r="A1191" s="192" t="s">
        <v>36</v>
      </c>
      <c r="B1191" s="15" t="s">
        <v>16662</v>
      </c>
      <c r="C1191" s="15" t="s">
        <v>16662</v>
      </c>
      <c r="D1191" s="5" t="s">
        <v>38</v>
      </c>
      <c r="E1191" s="6" t="s">
        <v>39</v>
      </c>
      <c r="F1191" s="5" t="s">
        <v>38</v>
      </c>
      <c r="G1191" s="6" t="s">
        <v>144</v>
      </c>
      <c r="H1191" s="8">
        <v>33801</v>
      </c>
      <c r="I1191" s="16" t="s">
        <v>157</v>
      </c>
      <c r="J1191" s="8"/>
      <c r="K1191" s="10" t="s">
        <v>16678</v>
      </c>
      <c r="L1191" s="13"/>
      <c r="M1191" s="8" t="s">
        <v>43</v>
      </c>
      <c r="N1191" s="152" t="s">
        <v>16296</v>
      </c>
      <c r="O1191" s="13">
        <v>1</v>
      </c>
      <c r="P1191" s="218">
        <v>6923</v>
      </c>
      <c r="Q1191" s="11" t="s">
        <v>16640</v>
      </c>
      <c r="R1191" s="218">
        <f t="shared" si="36"/>
        <v>6923</v>
      </c>
      <c r="S1191" s="218">
        <v>0</v>
      </c>
      <c r="T1191" s="218">
        <v>0</v>
      </c>
      <c r="U1191" s="218">
        <v>0</v>
      </c>
      <c r="V1191" s="218">
        <v>0</v>
      </c>
      <c r="W1191" s="218">
        <v>0</v>
      </c>
      <c r="X1191" s="218">
        <v>6923</v>
      </c>
      <c r="Y1191" s="218">
        <v>0</v>
      </c>
      <c r="Z1191" s="218">
        <v>0</v>
      </c>
      <c r="AA1191" s="218">
        <v>0</v>
      </c>
      <c r="AB1191" s="218">
        <v>0</v>
      </c>
      <c r="AC1191" s="218">
        <v>0</v>
      </c>
      <c r="AD1191" s="218">
        <v>0</v>
      </c>
    </row>
    <row r="1192" spans="1:30" ht="12" customHeight="1" x14ac:dyDescent="0.25">
      <c r="A1192" s="192" t="s">
        <v>36</v>
      </c>
      <c r="B1192" s="15" t="s">
        <v>16662</v>
      </c>
      <c r="C1192" s="15" t="s">
        <v>16662</v>
      </c>
      <c r="D1192" s="5" t="s">
        <v>38</v>
      </c>
      <c r="E1192" s="6" t="s">
        <v>39</v>
      </c>
      <c r="F1192" s="5" t="s">
        <v>38</v>
      </c>
      <c r="G1192" s="6" t="s">
        <v>144</v>
      </c>
      <c r="H1192" s="8">
        <v>33801</v>
      </c>
      <c r="I1192" s="16" t="s">
        <v>157</v>
      </c>
      <c r="J1192" s="8"/>
      <c r="K1192" s="10" t="s">
        <v>16679</v>
      </c>
      <c r="L1192" s="13"/>
      <c r="M1192" s="8" t="s">
        <v>43</v>
      </c>
      <c r="N1192" s="152" t="s">
        <v>16296</v>
      </c>
      <c r="O1192" s="13">
        <v>1</v>
      </c>
      <c r="P1192" s="218">
        <v>9372</v>
      </c>
      <c r="Q1192" s="11" t="s">
        <v>16640</v>
      </c>
      <c r="R1192" s="218">
        <f t="shared" si="36"/>
        <v>9372</v>
      </c>
      <c r="S1192" s="218">
        <v>0</v>
      </c>
      <c r="T1192" s="218">
        <v>9372</v>
      </c>
      <c r="U1192" s="218">
        <v>0</v>
      </c>
      <c r="V1192" s="218">
        <v>0</v>
      </c>
      <c r="W1192" s="218">
        <v>0</v>
      </c>
      <c r="X1192" s="218">
        <v>0</v>
      </c>
      <c r="Y1192" s="218">
        <v>0</v>
      </c>
      <c r="Z1192" s="218">
        <v>0</v>
      </c>
      <c r="AA1192" s="218">
        <v>0</v>
      </c>
      <c r="AB1192" s="218">
        <v>0</v>
      </c>
      <c r="AC1192" s="218">
        <v>0</v>
      </c>
      <c r="AD1192" s="218">
        <v>0</v>
      </c>
    </row>
    <row r="1193" spans="1:30" ht="12" customHeight="1" x14ac:dyDescent="0.25">
      <c r="A1193" s="192" t="s">
        <v>36</v>
      </c>
      <c r="B1193" s="15" t="s">
        <v>16662</v>
      </c>
      <c r="C1193" s="15" t="s">
        <v>16662</v>
      </c>
      <c r="D1193" s="5" t="s">
        <v>38</v>
      </c>
      <c r="E1193" s="6" t="s">
        <v>39</v>
      </c>
      <c r="F1193" s="5" t="s">
        <v>38</v>
      </c>
      <c r="G1193" s="6" t="s">
        <v>144</v>
      </c>
      <c r="H1193" s="8">
        <v>35101</v>
      </c>
      <c r="I1193" s="16" t="s">
        <v>16478</v>
      </c>
      <c r="J1193" s="8"/>
      <c r="K1193" s="10" t="s">
        <v>16680</v>
      </c>
      <c r="L1193" s="13"/>
      <c r="M1193" s="8"/>
      <c r="N1193" s="152" t="s">
        <v>16296</v>
      </c>
      <c r="O1193" s="13">
        <v>1</v>
      </c>
      <c r="P1193" s="218">
        <f>103620+33852</f>
        <v>137472</v>
      </c>
      <c r="Q1193" s="11" t="s">
        <v>16640</v>
      </c>
      <c r="R1193" s="218">
        <f>+O1193*P1193</f>
        <v>137472</v>
      </c>
      <c r="S1193" s="218">
        <v>0</v>
      </c>
      <c r="T1193" s="218">
        <v>0</v>
      </c>
      <c r="U1193" s="218">
        <v>0</v>
      </c>
      <c r="V1193" s="218">
        <v>0</v>
      </c>
      <c r="W1193" s="218">
        <v>137472</v>
      </c>
      <c r="X1193" s="218">
        <v>0</v>
      </c>
      <c r="Y1193" s="218">
        <v>0</v>
      </c>
      <c r="Z1193" s="218">
        <v>0</v>
      </c>
      <c r="AA1193" s="218">
        <v>0</v>
      </c>
      <c r="AB1193" s="218">
        <v>0</v>
      </c>
      <c r="AC1193" s="218">
        <v>0</v>
      </c>
      <c r="AD1193" s="218">
        <v>0</v>
      </c>
    </row>
    <row r="1194" spans="1:30" ht="12" customHeight="1" x14ac:dyDescent="0.25">
      <c r="A1194" s="192" t="s">
        <v>36</v>
      </c>
      <c r="B1194" s="15" t="s">
        <v>16662</v>
      </c>
      <c r="C1194" s="15" t="s">
        <v>16662</v>
      </c>
      <c r="D1194" s="5" t="s">
        <v>38</v>
      </c>
      <c r="E1194" s="6" t="s">
        <v>39</v>
      </c>
      <c r="F1194" s="5" t="s">
        <v>38</v>
      </c>
      <c r="G1194" s="6" t="s">
        <v>40</v>
      </c>
      <c r="H1194" s="8">
        <v>35201</v>
      </c>
      <c r="I1194" s="16" t="s">
        <v>158</v>
      </c>
      <c r="J1194" s="8"/>
      <c r="K1194" s="10" t="s">
        <v>16681</v>
      </c>
      <c r="L1194" s="13"/>
      <c r="M1194" s="8"/>
      <c r="N1194" s="152" t="s">
        <v>16296</v>
      </c>
      <c r="O1194" s="13">
        <v>3</v>
      </c>
      <c r="P1194" s="218">
        <v>1202</v>
      </c>
      <c r="Q1194" s="11" t="s">
        <v>16640</v>
      </c>
      <c r="R1194" s="218">
        <f>+O1194*P1194</f>
        <v>3606</v>
      </c>
      <c r="S1194" s="218">
        <v>0</v>
      </c>
      <c r="T1194" s="218">
        <v>0</v>
      </c>
      <c r="U1194" s="218">
        <v>0</v>
      </c>
      <c r="V1194" s="218">
        <v>0</v>
      </c>
      <c r="W1194" s="218">
        <f>1202*3</f>
        <v>3606</v>
      </c>
      <c r="X1194" s="218">
        <v>0</v>
      </c>
      <c r="Y1194" s="218">
        <v>0</v>
      </c>
      <c r="Z1194" s="218">
        <v>0</v>
      </c>
      <c r="AA1194" s="218">
        <v>0</v>
      </c>
      <c r="AB1194" s="218">
        <v>0</v>
      </c>
      <c r="AC1194" s="218">
        <v>0</v>
      </c>
      <c r="AD1194" s="218">
        <v>0</v>
      </c>
    </row>
    <row r="1195" spans="1:30" ht="12" customHeight="1" x14ac:dyDescent="0.25">
      <c r="A1195" s="192" t="s">
        <v>36</v>
      </c>
      <c r="B1195" s="15" t="s">
        <v>16662</v>
      </c>
      <c r="C1195" s="15" t="s">
        <v>16662</v>
      </c>
      <c r="D1195" s="5" t="s">
        <v>38</v>
      </c>
      <c r="E1195" s="6" t="s">
        <v>39</v>
      </c>
      <c r="F1195" s="5" t="s">
        <v>38</v>
      </c>
      <c r="G1195" s="6" t="s">
        <v>40</v>
      </c>
      <c r="H1195" s="8">
        <v>35201</v>
      </c>
      <c r="I1195" s="16" t="s">
        <v>158</v>
      </c>
      <c r="J1195" s="8"/>
      <c r="K1195" s="10" t="s">
        <v>16682</v>
      </c>
      <c r="L1195" s="13"/>
      <c r="M1195" s="8"/>
      <c r="N1195" s="152" t="s">
        <v>16296</v>
      </c>
      <c r="O1195" s="13">
        <v>10</v>
      </c>
      <c r="P1195" s="218">
        <v>1378</v>
      </c>
      <c r="Q1195" s="11" t="s">
        <v>16640</v>
      </c>
      <c r="R1195" s="218">
        <f>+O1195*P1195</f>
        <v>13780</v>
      </c>
      <c r="S1195" s="218">
        <v>0</v>
      </c>
      <c r="T1195" s="218">
        <v>0</v>
      </c>
      <c r="U1195" s="218">
        <v>0</v>
      </c>
      <c r="V1195" s="218">
        <v>0</v>
      </c>
      <c r="W1195" s="218">
        <f>1378*10</f>
        <v>13780</v>
      </c>
      <c r="X1195" s="218">
        <v>0</v>
      </c>
      <c r="Y1195" s="218">
        <v>0</v>
      </c>
      <c r="Z1195" s="218">
        <v>0</v>
      </c>
      <c r="AA1195" s="218">
        <v>0</v>
      </c>
      <c r="AB1195" s="218">
        <v>0</v>
      </c>
      <c r="AC1195" s="218">
        <v>0</v>
      </c>
      <c r="AD1195" s="218">
        <v>0</v>
      </c>
    </row>
    <row r="1196" spans="1:30" ht="12" customHeight="1" x14ac:dyDescent="0.25">
      <c r="A1196" s="192" t="s">
        <v>36</v>
      </c>
      <c r="B1196" s="15" t="s">
        <v>16662</v>
      </c>
      <c r="C1196" s="15" t="s">
        <v>16662</v>
      </c>
      <c r="D1196" s="5" t="s">
        <v>38</v>
      </c>
      <c r="E1196" s="6" t="s">
        <v>39</v>
      </c>
      <c r="F1196" s="5" t="s">
        <v>38</v>
      </c>
      <c r="G1196" s="6" t="s">
        <v>40</v>
      </c>
      <c r="H1196" s="8">
        <v>35201</v>
      </c>
      <c r="I1196" s="16" t="s">
        <v>158</v>
      </c>
      <c r="J1196" s="8"/>
      <c r="K1196" s="10" t="s">
        <v>16683</v>
      </c>
      <c r="L1196" s="13"/>
      <c r="M1196" s="8"/>
      <c r="N1196" s="152" t="s">
        <v>16296</v>
      </c>
      <c r="O1196" s="13">
        <v>1</v>
      </c>
      <c r="P1196" s="218">
        <v>1562</v>
      </c>
      <c r="Q1196" s="11" t="s">
        <v>16640</v>
      </c>
      <c r="R1196" s="218">
        <f>+O1196*P1196</f>
        <v>1562</v>
      </c>
      <c r="S1196" s="218">
        <v>0</v>
      </c>
      <c r="T1196" s="218">
        <v>0</v>
      </c>
      <c r="U1196" s="218">
        <v>0</v>
      </c>
      <c r="V1196" s="218">
        <v>0</v>
      </c>
      <c r="W1196" s="218">
        <v>1562</v>
      </c>
      <c r="X1196" s="218">
        <v>0</v>
      </c>
      <c r="Y1196" s="218">
        <v>0</v>
      </c>
      <c r="Z1196" s="218">
        <v>0</v>
      </c>
      <c r="AA1196" s="218">
        <v>0</v>
      </c>
      <c r="AB1196" s="218">
        <v>0</v>
      </c>
      <c r="AC1196" s="218">
        <v>0</v>
      </c>
      <c r="AD1196" s="218">
        <v>0</v>
      </c>
    </row>
    <row r="1197" spans="1:30" ht="12" customHeight="1" x14ac:dyDescent="0.25">
      <c r="A1197" s="192" t="s">
        <v>36</v>
      </c>
      <c r="B1197" s="15" t="s">
        <v>16662</v>
      </c>
      <c r="C1197" s="15" t="s">
        <v>16662</v>
      </c>
      <c r="D1197" s="5" t="s">
        <v>38</v>
      </c>
      <c r="E1197" s="6" t="s">
        <v>39</v>
      </c>
      <c r="F1197" s="5" t="s">
        <v>38</v>
      </c>
      <c r="G1197" s="6" t="s">
        <v>40</v>
      </c>
      <c r="H1197" s="8">
        <v>35501</v>
      </c>
      <c r="I1197" s="16" t="s">
        <v>16541</v>
      </c>
      <c r="J1197" s="8"/>
      <c r="K1197" s="10" t="s">
        <v>16684</v>
      </c>
      <c r="L1197" s="13"/>
      <c r="M1197" s="8"/>
      <c r="N1197" s="152" t="s">
        <v>16296</v>
      </c>
      <c r="O1197" s="13">
        <v>2</v>
      </c>
      <c r="P1197" s="218">
        <v>3005</v>
      </c>
      <c r="Q1197" s="11" t="s">
        <v>16640</v>
      </c>
      <c r="R1197" s="218">
        <f t="shared" si="36"/>
        <v>6010</v>
      </c>
      <c r="S1197" s="218">
        <v>0</v>
      </c>
      <c r="T1197" s="218">
        <v>0</v>
      </c>
      <c r="U1197" s="218">
        <v>3005</v>
      </c>
      <c r="V1197" s="218">
        <v>0</v>
      </c>
      <c r="W1197" s="218">
        <v>0</v>
      </c>
      <c r="X1197" s="218">
        <v>0</v>
      </c>
      <c r="Y1197" s="218">
        <v>0</v>
      </c>
      <c r="Z1197" s="218">
        <v>0</v>
      </c>
      <c r="AA1197" s="218">
        <v>3005</v>
      </c>
      <c r="AB1197" s="218">
        <v>0</v>
      </c>
      <c r="AC1197" s="218">
        <v>0</v>
      </c>
      <c r="AD1197" s="218">
        <v>0</v>
      </c>
    </row>
    <row r="1198" spans="1:30" ht="12" customHeight="1" x14ac:dyDescent="0.25">
      <c r="A1198" s="192" t="s">
        <v>36</v>
      </c>
      <c r="B1198" s="15" t="s">
        <v>16662</v>
      </c>
      <c r="C1198" s="15" t="s">
        <v>16662</v>
      </c>
      <c r="D1198" s="5" t="s">
        <v>38</v>
      </c>
      <c r="E1198" s="6" t="s">
        <v>39</v>
      </c>
      <c r="F1198" s="5" t="s">
        <v>38</v>
      </c>
      <c r="G1198" s="6" t="s">
        <v>40</v>
      </c>
      <c r="H1198" s="8">
        <v>35501</v>
      </c>
      <c r="I1198" s="16" t="s">
        <v>16541</v>
      </c>
      <c r="J1198" s="8"/>
      <c r="K1198" s="10" t="s">
        <v>16685</v>
      </c>
      <c r="L1198" s="13"/>
      <c r="M1198" s="8"/>
      <c r="N1198" s="152" t="s">
        <v>16296</v>
      </c>
      <c r="O1198" s="13">
        <v>2</v>
      </c>
      <c r="P1198" s="218">
        <v>4092</v>
      </c>
      <c r="Q1198" s="11" t="s">
        <v>16640</v>
      </c>
      <c r="R1198" s="218">
        <f t="shared" si="36"/>
        <v>8184</v>
      </c>
      <c r="S1198" s="218">
        <v>0</v>
      </c>
      <c r="T1198" s="218">
        <v>0</v>
      </c>
      <c r="U1198" s="218">
        <v>8184</v>
      </c>
      <c r="V1198" s="218">
        <v>0</v>
      </c>
      <c r="W1198" s="218">
        <v>0</v>
      </c>
      <c r="X1198" s="218">
        <v>0</v>
      </c>
      <c r="Y1198" s="218">
        <v>0</v>
      </c>
      <c r="Z1198" s="218">
        <v>0</v>
      </c>
      <c r="AA1198" s="218">
        <v>0</v>
      </c>
      <c r="AB1198" s="218">
        <v>0</v>
      </c>
      <c r="AC1198" s="218">
        <v>0</v>
      </c>
      <c r="AD1198" s="218">
        <v>0</v>
      </c>
    </row>
    <row r="1199" spans="1:30" ht="12" customHeight="1" x14ac:dyDescent="0.25">
      <c r="A1199" s="192" t="s">
        <v>36</v>
      </c>
      <c r="B1199" s="15" t="s">
        <v>16662</v>
      </c>
      <c r="C1199" s="15" t="s">
        <v>16662</v>
      </c>
      <c r="D1199" s="5" t="s">
        <v>38</v>
      </c>
      <c r="E1199" s="6" t="s">
        <v>39</v>
      </c>
      <c r="F1199" s="5" t="s">
        <v>38</v>
      </c>
      <c r="G1199" s="6" t="s">
        <v>40</v>
      </c>
      <c r="H1199" s="8">
        <v>35501</v>
      </c>
      <c r="I1199" s="16" t="s">
        <v>16541</v>
      </c>
      <c r="J1199" s="8"/>
      <c r="K1199" s="10" t="s">
        <v>16686</v>
      </c>
      <c r="L1199" s="13"/>
      <c r="M1199" s="8"/>
      <c r="N1199" s="152" t="s">
        <v>16296</v>
      </c>
      <c r="O1199" s="13">
        <v>2</v>
      </c>
      <c r="P1199" s="218">
        <v>2268</v>
      </c>
      <c r="Q1199" s="11" t="s">
        <v>16640</v>
      </c>
      <c r="R1199" s="218">
        <f t="shared" si="36"/>
        <v>4536</v>
      </c>
      <c r="S1199" s="218">
        <v>0</v>
      </c>
      <c r="T1199" s="218">
        <v>0</v>
      </c>
      <c r="U1199" s="218">
        <v>0</v>
      </c>
      <c r="V1199" s="218">
        <v>0</v>
      </c>
      <c r="W1199" s="218">
        <v>0</v>
      </c>
      <c r="X1199" s="218">
        <v>0</v>
      </c>
      <c r="Y1199" s="218">
        <v>0</v>
      </c>
      <c r="Z1199" s="218">
        <v>0</v>
      </c>
      <c r="AA1199" s="218">
        <v>4536</v>
      </c>
      <c r="AB1199" s="218">
        <v>0</v>
      </c>
      <c r="AC1199" s="218">
        <v>0</v>
      </c>
      <c r="AD1199" s="218">
        <v>0</v>
      </c>
    </row>
    <row r="1200" spans="1:30" ht="12" customHeight="1" x14ac:dyDescent="0.25">
      <c r="A1200" s="192" t="s">
        <v>36</v>
      </c>
      <c r="B1200" s="15" t="s">
        <v>16662</v>
      </c>
      <c r="C1200" s="15" t="s">
        <v>16662</v>
      </c>
      <c r="D1200" s="5" t="s">
        <v>38</v>
      </c>
      <c r="E1200" s="6" t="s">
        <v>39</v>
      </c>
      <c r="F1200" s="5" t="s">
        <v>38</v>
      </c>
      <c r="G1200" s="6" t="s">
        <v>40</v>
      </c>
      <c r="H1200" s="8">
        <v>35701</v>
      </c>
      <c r="I1200" s="16" t="s">
        <v>16539</v>
      </c>
      <c r="J1200" s="8"/>
      <c r="K1200" s="10" t="s">
        <v>16653</v>
      </c>
      <c r="L1200" s="13"/>
      <c r="M1200" s="8"/>
      <c r="N1200" s="152" t="s">
        <v>16296</v>
      </c>
      <c r="O1200" s="13">
        <v>1</v>
      </c>
      <c r="P1200" s="218">
        <v>5528</v>
      </c>
      <c r="Q1200" s="11" t="s">
        <v>16640</v>
      </c>
      <c r="R1200" s="218">
        <f t="shared" si="36"/>
        <v>5528</v>
      </c>
      <c r="S1200" s="218">
        <v>0</v>
      </c>
      <c r="T1200" s="218">
        <v>5528</v>
      </c>
      <c r="U1200" s="218">
        <v>0</v>
      </c>
      <c r="V1200" s="218">
        <v>0</v>
      </c>
      <c r="W1200" s="218">
        <v>0</v>
      </c>
      <c r="X1200" s="218">
        <v>0</v>
      </c>
      <c r="Y1200" s="218">
        <v>0</v>
      </c>
      <c r="Z1200" s="218">
        <v>0</v>
      </c>
      <c r="AA1200" s="218">
        <v>0</v>
      </c>
      <c r="AB1200" s="218">
        <v>0</v>
      </c>
      <c r="AC1200" s="218">
        <v>0</v>
      </c>
      <c r="AD1200" s="218">
        <v>0</v>
      </c>
    </row>
    <row r="1201" spans="1:30" ht="12" customHeight="1" x14ac:dyDescent="0.25">
      <c r="A1201" s="192" t="s">
        <v>36</v>
      </c>
      <c r="B1201" s="15" t="s">
        <v>16662</v>
      </c>
      <c r="C1201" s="15" t="s">
        <v>16662</v>
      </c>
      <c r="D1201" s="5" t="s">
        <v>38</v>
      </c>
      <c r="E1201" s="6" t="s">
        <v>39</v>
      </c>
      <c r="F1201" s="5" t="s">
        <v>38</v>
      </c>
      <c r="G1201" s="6" t="s">
        <v>40</v>
      </c>
      <c r="H1201" s="8">
        <v>35701</v>
      </c>
      <c r="I1201" s="16" t="s">
        <v>16539</v>
      </c>
      <c r="J1201" s="8"/>
      <c r="K1201" s="10" t="s">
        <v>16687</v>
      </c>
      <c r="L1201" s="13"/>
      <c r="M1201" s="8"/>
      <c r="N1201" s="152" t="s">
        <v>16296</v>
      </c>
      <c r="O1201" s="13">
        <v>1</v>
      </c>
      <c r="P1201" s="218">
        <v>3909</v>
      </c>
      <c r="Q1201" s="11" t="s">
        <v>16640</v>
      </c>
      <c r="R1201" s="218">
        <f t="shared" si="36"/>
        <v>3909</v>
      </c>
      <c r="S1201" s="218">
        <v>0</v>
      </c>
      <c r="T1201" s="218">
        <v>0</v>
      </c>
      <c r="U1201" s="218">
        <v>0</v>
      </c>
      <c r="V1201" s="218">
        <v>0</v>
      </c>
      <c r="W1201" s="218">
        <v>0</v>
      </c>
      <c r="X1201" s="218">
        <v>0</v>
      </c>
      <c r="Y1201" s="218">
        <v>0</v>
      </c>
      <c r="Z1201" s="218">
        <v>3909</v>
      </c>
      <c r="AA1201" s="218">
        <v>0</v>
      </c>
      <c r="AB1201" s="218">
        <v>0</v>
      </c>
      <c r="AC1201" s="218">
        <v>0</v>
      </c>
      <c r="AD1201" s="218">
        <v>0</v>
      </c>
    </row>
    <row r="1202" spans="1:30" ht="12" customHeight="1" x14ac:dyDescent="0.25">
      <c r="A1202" s="192" t="s">
        <v>36</v>
      </c>
      <c r="B1202" s="15" t="s">
        <v>16662</v>
      </c>
      <c r="C1202" s="15" t="s">
        <v>16662</v>
      </c>
      <c r="D1202" s="5" t="s">
        <v>38</v>
      </c>
      <c r="E1202" s="6" t="s">
        <v>39</v>
      </c>
      <c r="F1202" s="5" t="s">
        <v>38</v>
      </c>
      <c r="G1202" s="6" t="s">
        <v>144</v>
      </c>
      <c r="H1202" s="8">
        <v>35801</v>
      </c>
      <c r="I1202" s="16" t="s">
        <v>166</v>
      </c>
      <c r="J1202" s="8"/>
      <c r="K1202" s="10" t="s">
        <v>16688</v>
      </c>
      <c r="L1202" s="13"/>
      <c r="M1202" s="8" t="s">
        <v>43</v>
      </c>
      <c r="N1202" s="152" t="s">
        <v>16296</v>
      </c>
      <c r="O1202" s="13">
        <v>2</v>
      </c>
      <c r="P1202" s="218">
        <v>22194</v>
      </c>
      <c r="Q1202" s="11" t="s">
        <v>16640</v>
      </c>
      <c r="R1202" s="218">
        <f t="shared" si="36"/>
        <v>44388</v>
      </c>
      <c r="S1202" s="218">
        <v>0</v>
      </c>
      <c r="T1202" s="218">
        <v>22194</v>
      </c>
      <c r="U1202" s="218">
        <v>22194</v>
      </c>
      <c r="V1202" s="218">
        <v>0</v>
      </c>
      <c r="W1202" s="218">
        <v>0</v>
      </c>
      <c r="X1202" s="218">
        <v>0</v>
      </c>
      <c r="Y1202" s="218">
        <v>0</v>
      </c>
      <c r="Z1202" s="218">
        <v>0</v>
      </c>
      <c r="AA1202" s="218">
        <v>0</v>
      </c>
      <c r="AB1202" s="218">
        <v>0</v>
      </c>
      <c r="AC1202" s="218">
        <v>0</v>
      </c>
      <c r="AD1202" s="218">
        <v>0</v>
      </c>
    </row>
    <row r="1203" spans="1:30" ht="12" customHeight="1" x14ac:dyDescent="0.25">
      <c r="A1203" s="192" t="s">
        <v>36</v>
      </c>
      <c r="B1203" s="15" t="s">
        <v>16662</v>
      </c>
      <c r="C1203" s="15" t="s">
        <v>16662</v>
      </c>
      <c r="D1203" s="5" t="s">
        <v>38</v>
      </c>
      <c r="E1203" s="6" t="s">
        <v>39</v>
      </c>
      <c r="F1203" s="5" t="s">
        <v>38</v>
      </c>
      <c r="G1203" s="6" t="s">
        <v>144</v>
      </c>
      <c r="H1203" s="8">
        <v>35801</v>
      </c>
      <c r="I1203" s="16" t="s">
        <v>166</v>
      </c>
      <c r="J1203" s="8"/>
      <c r="K1203" s="10" t="s">
        <v>16688</v>
      </c>
      <c r="L1203" s="13"/>
      <c r="M1203" s="8" t="s">
        <v>43</v>
      </c>
      <c r="N1203" s="152" t="s">
        <v>16296</v>
      </c>
      <c r="O1203" s="13">
        <v>6</v>
      </c>
      <c r="P1203" s="218">
        <v>26623</v>
      </c>
      <c r="Q1203" s="11" t="s">
        <v>16640</v>
      </c>
      <c r="R1203" s="218">
        <f t="shared" si="36"/>
        <v>159738</v>
      </c>
      <c r="S1203" s="218">
        <v>0</v>
      </c>
      <c r="T1203" s="218">
        <v>0</v>
      </c>
      <c r="U1203" s="218">
        <v>0</v>
      </c>
      <c r="V1203" s="218">
        <v>26623</v>
      </c>
      <c r="W1203" s="218">
        <v>26623</v>
      </c>
      <c r="X1203" s="218">
        <v>26623</v>
      </c>
      <c r="Y1203" s="218">
        <v>26623</v>
      </c>
      <c r="Z1203" s="218">
        <v>26623</v>
      </c>
      <c r="AA1203" s="218">
        <v>26623</v>
      </c>
      <c r="AB1203" s="218">
        <v>0</v>
      </c>
      <c r="AC1203" s="218">
        <v>0</v>
      </c>
      <c r="AD1203" s="218">
        <v>0</v>
      </c>
    </row>
    <row r="1204" spans="1:30" ht="12" customHeight="1" x14ac:dyDescent="0.25">
      <c r="A1204" s="192" t="s">
        <v>36</v>
      </c>
      <c r="B1204" s="15" t="s">
        <v>16662</v>
      </c>
      <c r="C1204" s="15" t="s">
        <v>16662</v>
      </c>
      <c r="D1204" s="5" t="s">
        <v>38</v>
      </c>
      <c r="E1204" s="6" t="s">
        <v>39</v>
      </c>
      <c r="F1204" s="5" t="s">
        <v>38</v>
      </c>
      <c r="G1204" s="6" t="s">
        <v>144</v>
      </c>
      <c r="H1204" s="8">
        <v>35901</v>
      </c>
      <c r="I1204" s="16" t="s">
        <v>168</v>
      </c>
      <c r="J1204" s="8"/>
      <c r="K1204" s="10" t="s">
        <v>16689</v>
      </c>
      <c r="L1204" s="13"/>
      <c r="M1204" s="8"/>
      <c r="N1204" s="152" t="s">
        <v>16296</v>
      </c>
      <c r="O1204" s="13">
        <v>2</v>
      </c>
      <c r="P1204" s="218">
        <v>1007</v>
      </c>
      <c r="Q1204" s="11" t="s">
        <v>16640</v>
      </c>
      <c r="R1204" s="218">
        <f>+O1204*P1204</f>
        <v>2014</v>
      </c>
      <c r="S1204" s="218">
        <v>0</v>
      </c>
      <c r="T1204" s="218">
        <v>0</v>
      </c>
      <c r="U1204" s="218">
        <v>1007</v>
      </c>
      <c r="V1204" s="218">
        <v>0</v>
      </c>
      <c r="W1204" s="218">
        <v>0</v>
      </c>
      <c r="X1204" s="218">
        <v>0</v>
      </c>
      <c r="Y1204" s="218">
        <v>0</v>
      </c>
      <c r="Z1204" s="218">
        <v>0</v>
      </c>
      <c r="AA1204" s="218">
        <v>1007</v>
      </c>
      <c r="AB1204" s="218">
        <v>0</v>
      </c>
      <c r="AC1204" s="218">
        <v>0</v>
      </c>
      <c r="AD1204" s="218">
        <v>0</v>
      </c>
    </row>
    <row r="1205" spans="1:30" ht="12" customHeight="1" x14ac:dyDescent="0.25">
      <c r="A1205" s="192" t="s">
        <v>36</v>
      </c>
      <c r="B1205" s="15" t="s">
        <v>16662</v>
      </c>
      <c r="C1205" s="15" t="s">
        <v>16662</v>
      </c>
      <c r="D1205" s="5" t="s">
        <v>38</v>
      </c>
      <c r="E1205" s="6" t="s">
        <v>39</v>
      </c>
      <c r="F1205" s="5" t="s">
        <v>38</v>
      </c>
      <c r="G1205" s="6" t="s">
        <v>144</v>
      </c>
      <c r="H1205" s="8">
        <v>35901</v>
      </c>
      <c r="I1205" s="16" t="s">
        <v>168</v>
      </c>
      <c r="J1205" s="8"/>
      <c r="K1205" s="10" t="s">
        <v>16690</v>
      </c>
      <c r="L1205" s="13"/>
      <c r="M1205" s="8"/>
      <c r="N1205" s="152" t="s">
        <v>16296</v>
      </c>
      <c r="O1205" s="13">
        <v>2</v>
      </c>
      <c r="P1205" s="218">
        <v>1677</v>
      </c>
      <c r="Q1205" s="11" t="s">
        <v>16640</v>
      </c>
      <c r="R1205" s="218">
        <f>+O1205*P1205</f>
        <v>3354</v>
      </c>
      <c r="S1205" s="218">
        <v>0</v>
      </c>
      <c r="T1205" s="218">
        <v>0</v>
      </c>
      <c r="U1205" s="218">
        <v>0</v>
      </c>
      <c r="V1205" s="218">
        <v>0</v>
      </c>
      <c r="W1205" s="218">
        <v>0</v>
      </c>
      <c r="X1205" s="218">
        <v>1677</v>
      </c>
      <c r="Y1205" s="218">
        <v>0</v>
      </c>
      <c r="Z1205" s="218">
        <v>0</v>
      </c>
      <c r="AA1205" s="218">
        <v>0</v>
      </c>
      <c r="AB1205" s="218">
        <v>0</v>
      </c>
      <c r="AC1205" s="218">
        <v>0</v>
      </c>
      <c r="AD1205" s="218">
        <v>1677</v>
      </c>
    </row>
    <row r="1206" spans="1:30" ht="12" customHeight="1" x14ac:dyDescent="0.25">
      <c r="A1206" s="192" t="s">
        <v>36</v>
      </c>
      <c r="B1206" s="15" t="s">
        <v>16662</v>
      </c>
      <c r="C1206" s="15" t="s">
        <v>16662</v>
      </c>
      <c r="D1206" s="5" t="s">
        <v>38</v>
      </c>
      <c r="E1206" s="6" t="s">
        <v>39</v>
      </c>
      <c r="F1206" s="5" t="s">
        <v>38</v>
      </c>
      <c r="G1206" s="6" t="s">
        <v>40</v>
      </c>
      <c r="H1206" s="8">
        <v>37504</v>
      </c>
      <c r="I1206" s="16" t="s">
        <v>16691</v>
      </c>
      <c r="J1206" s="8"/>
      <c r="K1206" s="10" t="s">
        <v>16692</v>
      </c>
      <c r="L1206" s="13"/>
      <c r="M1206" s="8"/>
      <c r="N1206" s="152" t="s">
        <v>16296</v>
      </c>
      <c r="O1206" s="13">
        <v>5</v>
      </c>
      <c r="P1206" s="218">
        <v>1008</v>
      </c>
      <c r="Q1206" s="11" t="s">
        <v>16640</v>
      </c>
      <c r="R1206" s="218">
        <f t="shared" ref="R1206:R1217" si="39">+O1206*P1206</f>
        <v>5040</v>
      </c>
      <c r="S1206" s="218">
        <v>0</v>
      </c>
      <c r="T1206" s="218">
        <v>1008</v>
      </c>
      <c r="U1206" s="218">
        <v>1008</v>
      </c>
      <c r="V1206" s="218">
        <v>1008</v>
      </c>
      <c r="W1206" s="218">
        <v>1008</v>
      </c>
      <c r="X1206" s="218">
        <v>1008</v>
      </c>
      <c r="Y1206" s="229">
        <f>1008-1008</f>
        <v>0</v>
      </c>
      <c r="Z1206" s="229">
        <f>1008-1008</f>
        <v>0</v>
      </c>
      <c r="AA1206" s="229">
        <f>1008-1008</f>
        <v>0</v>
      </c>
      <c r="AB1206" s="229">
        <f>1008-1008</f>
        <v>0</v>
      </c>
      <c r="AC1206" s="229">
        <f>1008-1008</f>
        <v>0</v>
      </c>
      <c r="AD1206" s="229">
        <v>0</v>
      </c>
    </row>
    <row r="1207" spans="1:30" ht="12" customHeight="1" x14ac:dyDescent="0.25">
      <c r="A1207" s="192" t="s">
        <v>36</v>
      </c>
      <c r="B1207" s="15" t="s">
        <v>16662</v>
      </c>
      <c r="C1207" s="15" t="s">
        <v>16662</v>
      </c>
      <c r="D1207" s="5" t="s">
        <v>38</v>
      </c>
      <c r="E1207" s="6" t="s">
        <v>39</v>
      </c>
      <c r="F1207" s="5" t="s">
        <v>38</v>
      </c>
      <c r="G1207" s="6" t="s">
        <v>40</v>
      </c>
      <c r="H1207" s="8">
        <v>39202</v>
      </c>
      <c r="I1207" s="16" t="s">
        <v>170</v>
      </c>
      <c r="J1207" s="8"/>
      <c r="K1207" s="10" t="s">
        <v>16693</v>
      </c>
      <c r="L1207" s="13"/>
      <c r="M1207" s="8"/>
      <c r="N1207" s="152" t="s">
        <v>16296</v>
      </c>
      <c r="O1207" s="13">
        <v>10</v>
      </c>
      <c r="P1207" s="218">
        <v>616</v>
      </c>
      <c r="Q1207" s="11" t="s">
        <v>16640</v>
      </c>
      <c r="R1207" s="218">
        <f t="shared" si="39"/>
        <v>6160</v>
      </c>
      <c r="S1207" s="218">
        <v>0</v>
      </c>
      <c r="T1207" s="218">
        <v>616</v>
      </c>
      <c r="U1207" s="218">
        <v>616</v>
      </c>
      <c r="V1207" s="218">
        <v>616</v>
      </c>
      <c r="W1207" s="218">
        <v>616</v>
      </c>
      <c r="X1207" s="218">
        <v>616</v>
      </c>
      <c r="Y1207" s="218">
        <v>616</v>
      </c>
      <c r="Z1207" s="218">
        <v>616</v>
      </c>
      <c r="AA1207" s="218">
        <v>616</v>
      </c>
      <c r="AB1207" s="218">
        <v>616</v>
      </c>
      <c r="AC1207" s="218">
        <v>616</v>
      </c>
      <c r="AD1207" s="218">
        <v>0</v>
      </c>
    </row>
    <row r="1208" spans="1:30" ht="12" customHeight="1" x14ac:dyDescent="0.25">
      <c r="A1208" s="192" t="s">
        <v>36</v>
      </c>
      <c r="B1208" s="15" t="s">
        <v>16662</v>
      </c>
      <c r="C1208" s="15" t="s">
        <v>16662</v>
      </c>
      <c r="D1208" s="5" t="s">
        <v>38</v>
      </c>
      <c r="E1208" s="6" t="s">
        <v>39</v>
      </c>
      <c r="F1208" s="5" t="s">
        <v>38</v>
      </c>
      <c r="G1208" s="6" t="s">
        <v>40</v>
      </c>
      <c r="H1208" s="8">
        <v>39202</v>
      </c>
      <c r="I1208" s="16" t="s">
        <v>170</v>
      </c>
      <c r="J1208" s="8"/>
      <c r="K1208" s="10" t="s">
        <v>16694</v>
      </c>
      <c r="L1208" s="13"/>
      <c r="M1208" s="8"/>
      <c r="N1208" s="152" t="s">
        <v>16296</v>
      </c>
      <c r="O1208" s="13">
        <v>1</v>
      </c>
      <c r="P1208" s="218">
        <v>1576</v>
      </c>
      <c r="Q1208" s="11" t="s">
        <v>16640</v>
      </c>
      <c r="R1208" s="218">
        <f t="shared" si="39"/>
        <v>1576</v>
      </c>
      <c r="S1208" s="218">
        <v>0</v>
      </c>
      <c r="T1208" s="218">
        <v>1576</v>
      </c>
      <c r="U1208" s="218">
        <v>0</v>
      </c>
      <c r="V1208" s="218">
        <v>0</v>
      </c>
      <c r="W1208" s="218">
        <v>0</v>
      </c>
      <c r="X1208" s="218">
        <v>0</v>
      </c>
      <c r="Y1208" s="218">
        <v>0</v>
      </c>
      <c r="Z1208" s="218">
        <v>0</v>
      </c>
      <c r="AA1208" s="218">
        <v>0</v>
      </c>
      <c r="AB1208" s="218">
        <v>0</v>
      </c>
      <c r="AC1208" s="218">
        <v>0</v>
      </c>
      <c r="AD1208" s="218">
        <v>0</v>
      </c>
    </row>
    <row r="1209" spans="1:30" ht="12" customHeight="1" x14ac:dyDescent="0.25">
      <c r="A1209" s="192" t="s">
        <v>36</v>
      </c>
      <c r="B1209" s="15" t="s">
        <v>16662</v>
      </c>
      <c r="C1209" s="15" t="s">
        <v>16662</v>
      </c>
      <c r="D1209" s="5" t="s">
        <v>38</v>
      </c>
      <c r="E1209" s="6" t="s">
        <v>39</v>
      </c>
      <c r="F1209" s="5" t="s">
        <v>38</v>
      </c>
      <c r="G1209" s="6" t="s">
        <v>40</v>
      </c>
      <c r="H1209" s="8">
        <v>39202</v>
      </c>
      <c r="I1209" s="16" t="s">
        <v>170</v>
      </c>
      <c r="J1209" s="8"/>
      <c r="K1209" s="10" t="s">
        <v>16695</v>
      </c>
      <c r="L1209" s="13"/>
      <c r="M1209" s="8"/>
      <c r="N1209" s="152" t="s">
        <v>16296</v>
      </c>
      <c r="O1209" s="13">
        <v>2</v>
      </c>
      <c r="P1209" s="218">
        <v>1913</v>
      </c>
      <c r="Q1209" s="11" t="s">
        <v>16640</v>
      </c>
      <c r="R1209" s="218">
        <f t="shared" si="39"/>
        <v>3826</v>
      </c>
      <c r="S1209" s="218">
        <v>0</v>
      </c>
      <c r="T1209" s="218">
        <v>3826</v>
      </c>
      <c r="U1209" s="218">
        <v>0</v>
      </c>
      <c r="V1209" s="218">
        <v>0</v>
      </c>
      <c r="W1209" s="218">
        <v>0</v>
      </c>
      <c r="X1209" s="218">
        <v>0</v>
      </c>
      <c r="Y1209" s="218">
        <v>0</v>
      </c>
      <c r="Z1209" s="218">
        <v>0</v>
      </c>
      <c r="AA1209" s="218">
        <v>0</v>
      </c>
      <c r="AB1209" s="218">
        <v>0</v>
      </c>
      <c r="AC1209" s="218">
        <v>0</v>
      </c>
      <c r="AD1209" s="218">
        <v>0</v>
      </c>
    </row>
    <row r="1210" spans="1:30" ht="12" customHeight="1" x14ac:dyDescent="0.25">
      <c r="A1210" s="192" t="s">
        <v>36</v>
      </c>
      <c r="B1210" s="15" t="s">
        <v>16662</v>
      </c>
      <c r="C1210" s="15" t="s">
        <v>16662</v>
      </c>
      <c r="D1210" s="5" t="s">
        <v>38</v>
      </c>
      <c r="E1210" s="6" t="s">
        <v>271</v>
      </c>
      <c r="F1210" s="7" t="s">
        <v>16506</v>
      </c>
      <c r="G1210" s="6" t="s">
        <v>16334</v>
      </c>
      <c r="H1210" s="8">
        <v>26102</v>
      </c>
      <c r="I1210" s="16" t="s">
        <v>16696</v>
      </c>
      <c r="J1210" s="8" t="s">
        <v>10241</v>
      </c>
      <c r="K1210" s="10" t="s">
        <v>10242</v>
      </c>
      <c r="L1210" s="13"/>
      <c r="M1210" s="8"/>
      <c r="N1210" s="152" t="s">
        <v>16255</v>
      </c>
      <c r="O1210" s="13">
        <v>36</v>
      </c>
      <c r="P1210" s="218">
        <v>100</v>
      </c>
      <c r="Q1210" s="11" t="s">
        <v>16279</v>
      </c>
      <c r="R1210" s="218">
        <f t="shared" si="39"/>
        <v>3600</v>
      </c>
      <c r="S1210" s="218">
        <v>600</v>
      </c>
      <c r="T1210" s="218">
        <v>600</v>
      </c>
      <c r="U1210" s="218">
        <v>600</v>
      </c>
      <c r="V1210" s="218">
        <v>600</v>
      </c>
      <c r="W1210" s="218">
        <v>600</v>
      </c>
      <c r="X1210" s="218">
        <v>600</v>
      </c>
      <c r="Y1210" s="218">
        <v>0</v>
      </c>
      <c r="Z1210" s="218">
        <v>0</v>
      </c>
      <c r="AA1210" s="218">
        <v>0</v>
      </c>
      <c r="AB1210" s="218">
        <v>0</v>
      </c>
      <c r="AC1210" s="218">
        <v>0</v>
      </c>
      <c r="AD1210" s="218">
        <v>0</v>
      </c>
    </row>
    <row r="1211" spans="1:30" ht="12" customHeight="1" x14ac:dyDescent="0.25">
      <c r="A1211" s="192" t="s">
        <v>36</v>
      </c>
      <c r="B1211" s="15" t="s">
        <v>16662</v>
      </c>
      <c r="C1211" s="15" t="s">
        <v>16662</v>
      </c>
      <c r="D1211" s="5" t="s">
        <v>38</v>
      </c>
      <c r="E1211" s="6" t="s">
        <v>271</v>
      </c>
      <c r="F1211" s="7" t="s">
        <v>16506</v>
      </c>
      <c r="G1211" s="6" t="s">
        <v>16334</v>
      </c>
      <c r="H1211" s="8">
        <v>26102</v>
      </c>
      <c r="I1211" s="16" t="s">
        <v>16696</v>
      </c>
      <c r="J1211" s="8" t="s">
        <v>10249</v>
      </c>
      <c r="K1211" s="10" t="s">
        <v>10250</v>
      </c>
      <c r="L1211" s="13"/>
      <c r="M1211" s="8"/>
      <c r="N1211" s="152" t="s">
        <v>16255</v>
      </c>
      <c r="O1211" s="13">
        <v>6</v>
      </c>
      <c r="P1211" s="218">
        <v>10</v>
      </c>
      <c r="Q1211" s="11" t="s">
        <v>16279</v>
      </c>
      <c r="R1211" s="218">
        <f t="shared" si="39"/>
        <v>60</v>
      </c>
      <c r="S1211" s="218">
        <v>10</v>
      </c>
      <c r="T1211" s="218">
        <v>10</v>
      </c>
      <c r="U1211" s="218">
        <v>10</v>
      </c>
      <c r="V1211" s="218">
        <v>10</v>
      </c>
      <c r="W1211" s="218">
        <v>10</v>
      </c>
      <c r="X1211" s="218">
        <v>10</v>
      </c>
      <c r="Y1211" s="218">
        <v>0</v>
      </c>
      <c r="Z1211" s="218">
        <v>0</v>
      </c>
      <c r="AA1211" s="218">
        <v>0</v>
      </c>
      <c r="AB1211" s="218">
        <v>0</v>
      </c>
      <c r="AC1211" s="218">
        <v>0</v>
      </c>
      <c r="AD1211" s="218">
        <v>0</v>
      </c>
    </row>
    <row r="1212" spans="1:30" ht="12" customHeight="1" x14ac:dyDescent="0.25">
      <c r="A1212" s="192" t="s">
        <v>36</v>
      </c>
      <c r="B1212" s="15" t="s">
        <v>16662</v>
      </c>
      <c r="C1212" s="15" t="s">
        <v>16662</v>
      </c>
      <c r="D1212" s="5" t="s">
        <v>38</v>
      </c>
      <c r="E1212" s="6" t="s">
        <v>271</v>
      </c>
      <c r="F1212" s="7" t="s">
        <v>16506</v>
      </c>
      <c r="G1212" s="6" t="s">
        <v>16334</v>
      </c>
      <c r="H1212" s="8">
        <v>26102</v>
      </c>
      <c r="I1212" s="16" t="s">
        <v>16696</v>
      </c>
      <c r="J1212" s="8" t="s">
        <v>10253</v>
      </c>
      <c r="K1212" s="10" t="s">
        <v>10254</v>
      </c>
      <c r="L1212" s="13"/>
      <c r="M1212" s="8"/>
      <c r="N1212" s="152" t="s">
        <v>16255</v>
      </c>
      <c r="O1212" s="13">
        <v>6</v>
      </c>
      <c r="P1212" s="218">
        <v>1</v>
      </c>
      <c r="Q1212" s="11" t="s">
        <v>16279</v>
      </c>
      <c r="R1212" s="218">
        <f>+O1212*P1212</f>
        <v>6</v>
      </c>
      <c r="S1212" s="218">
        <v>1</v>
      </c>
      <c r="T1212" s="218">
        <v>1</v>
      </c>
      <c r="U1212" s="218">
        <v>1</v>
      </c>
      <c r="V1212" s="218">
        <v>1</v>
      </c>
      <c r="W1212" s="218">
        <v>1</v>
      </c>
      <c r="X1212" s="218">
        <v>1</v>
      </c>
      <c r="Y1212" s="218">
        <v>0</v>
      </c>
      <c r="Z1212" s="218">
        <v>0</v>
      </c>
      <c r="AA1212" s="218">
        <v>0</v>
      </c>
      <c r="AB1212" s="218">
        <v>0</v>
      </c>
      <c r="AC1212" s="218">
        <v>0</v>
      </c>
      <c r="AD1212" s="218">
        <v>0</v>
      </c>
    </row>
    <row r="1213" spans="1:30" ht="12" customHeight="1" x14ac:dyDescent="0.25">
      <c r="A1213" s="192" t="s">
        <v>36</v>
      </c>
      <c r="B1213" s="15" t="s">
        <v>16662</v>
      </c>
      <c r="C1213" s="15" t="s">
        <v>16662</v>
      </c>
      <c r="D1213" s="5" t="s">
        <v>38</v>
      </c>
      <c r="E1213" s="6" t="s">
        <v>271</v>
      </c>
      <c r="F1213" s="7" t="s">
        <v>16506</v>
      </c>
      <c r="G1213" s="6" t="s">
        <v>16334</v>
      </c>
      <c r="H1213" s="8">
        <v>33801</v>
      </c>
      <c r="I1213" s="16" t="s">
        <v>157</v>
      </c>
      <c r="J1213" s="8"/>
      <c r="K1213" s="10" t="s">
        <v>16697</v>
      </c>
      <c r="L1213" s="13"/>
      <c r="M1213" s="8" t="s">
        <v>43</v>
      </c>
      <c r="N1213" s="152" t="s">
        <v>16296</v>
      </c>
      <c r="O1213" s="13">
        <v>2</v>
      </c>
      <c r="P1213" s="218">
        <v>33489</v>
      </c>
      <c r="Q1213" s="11" t="s">
        <v>16640</v>
      </c>
      <c r="R1213" s="218">
        <f t="shared" si="39"/>
        <v>66978</v>
      </c>
      <c r="S1213" s="218">
        <v>0</v>
      </c>
      <c r="T1213" s="218">
        <v>33489</v>
      </c>
      <c r="U1213" s="218">
        <v>33489</v>
      </c>
      <c r="V1213" s="218">
        <v>0</v>
      </c>
      <c r="W1213" s="218">
        <v>0</v>
      </c>
      <c r="X1213" s="218">
        <v>0</v>
      </c>
      <c r="Y1213" s="218">
        <v>0</v>
      </c>
      <c r="Z1213" s="218">
        <v>0</v>
      </c>
      <c r="AA1213" s="218">
        <v>0</v>
      </c>
      <c r="AB1213" s="218">
        <v>0</v>
      </c>
      <c r="AC1213" s="218">
        <v>0</v>
      </c>
      <c r="AD1213" s="218">
        <v>0</v>
      </c>
    </row>
    <row r="1214" spans="1:30" ht="12" customHeight="1" x14ac:dyDescent="0.25">
      <c r="A1214" s="192" t="s">
        <v>36</v>
      </c>
      <c r="B1214" s="15" t="s">
        <v>16662</v>
      </c>
      <c r="C1214" s="15" t="s">
        <v>16662</v>
      </c>
      <c r="D1214" s="5" t="s">
        <v>38</v>
      </c>
      <c r="E1214" s="6" t="s">
        <v>271</v>
      </c>
      <c r="F1214" s="7" t="s">
        <v>16506</v>
      </c>
      <c r="G1214" s="6" t="s">
        <v>16334</v>
      </c>
      <c r="H1214" s="8">
        <v>33801</v>
      </c>
      <c r="I1214" s="16" t="s">
        <v>157</v>
      </c>
      <c r="J1214" s="8"/>
      <c r="K1214" s="10" t="s">
        <v>16697</v>
      </c>
      <c r="L1214" s="13"/>
      <c r="M1214" s="8" t="s">
        <v>43</v>
      </c>
      <c r="N1214" s="152" t="s">
        <v>16296</v>
      </c>
      <c r="O1214" s="13">
        <v>2</v>
      </c>
      <c r="P1214" s="218">
        <v>39293</v>
      </c>
      <c r="Q1214" s="11" t="s">
        <v>16640</v>
      </c>
      <c r="R1214" s="218">
        <f t="shared" si="39"/>
        <v>78586</v>
      </c>
      <c r="S1214" s="218">
        <v>0</v>
      </c>
      <c r="T1214" s="218">
        <v>0</v>
      </c>
      <c r="U1214" s="218">
        <v>0</v>
      </c>
      <c r="V1214" s="218">
        <v>39293</v>
      </c>
      <c r="W1214" s="218">
        <v>39293</v>
      </c>
      <c r="X1214" s="218">
        <v>0</v>
      </c>
      <c r="Y1214" s="218">
        <v>0</v>
      </c>
      <c r="Z1214" s="218">
        <v>0</v>
      </c>
      <c r="AA1214" s="218">
        <v>0</v>
      </c>
      <c r="AB1214" s="218">
        <v>0</v>
      </c>
      <c r="AC1214" s="218">
        <v>0</v>
      </c>
      <c r="AD1214" s="218">
        <v>0</v>
      </c>
    </row>
    <row r="1215" spans="1:30" ht="12" customHeight="1" x14ac:dyDescent="0.25">
      <c r="A1215" s="192" t="s">
        <v>36</v>
      </c>
      <c r="B1215" s="15" t="s">
        <v>16662</v>
      </c>
      <c r="C1215" s="15" t="s">
        <v>16662</v>
      </c>
      <c r="D1215" s="5" t="s">
        <v>38</v>
      </c>
      <c r="E1215" s="6" t="s">
        <v>271</v>
      </c>
      <c r="F1215" s="7" t="s">
        <v>16506</v>
      </c>
      <c r="G1215" s="6" t="s">
        <v>16334</v>
      </c>
      <c r="H1215" s="8">
        <v>33801</v>
      </c>
      <c r="I1215" s="16" t="s">
        <v>157</v>
      </c>
      <c r="J1215" s="8"/>
      <c r="K1215" s="10" t="s">
        <v>16697</v>
      </c>
      <c r="L1215" s="13"/>
      <c r="M1215" s="8" t="s">
        <v>43</v>
      </c>
      <c r="N1215" s="152" t="s">
        <v>16296</v>
      </c>
      <c r="O1215" s="13">
        <v>1</v>
      </c>
      <c r="P1215" s="218">
        <v>5804</v>
      </c>
      <c r="Q1215" s="11" t="s">
        <v>16640</v>
      </c>
      <c r="R1215" s="218">
        <f t="shared" si="39"/>
        <v>5804</v>
      </c>
      <c r="S1215" s="218">
        <v>0</v>
      </c>
      <c r="T1215" s="218">
        <v>0</v>
      </c>
      <c r="U1215" s="218">
        <v>0</v>
      </c>
      <c r="V1215" s="218">
        <v>0</v>
      </c>
      <c r="W1215" s="218">
        <v>0</v>
      </c>
      <c r="X1215" s="218">
        <v>5804</v>
      </c>
      <c r="Y1215" s="218">
        <v>0</v>
      </c>
      <c r="Z1215" s="218">
        <v>0</v>
      </c>
      <c r="AA1215" s="218">
        <v>0</v>
      </c>
      <c r="AB1215" s="218">
        <v>0</v>
      </c>
      <c r="AC1215" s="218">
        <v>0</v>
      </c>
      <c r="AD1215" s="218">
        <v>0</v>
      </c>
    </row>
    <row r="1216" spans="1:30" ht="12" customHeight="1" x14ac:dyDescent="0.25">
      <c r="A1216" s="192" t="s">
        <v>36</v>
      </c>
      <c r="B1216" s="15" t="s">
        <v>16662</v>
      </c>
      <c r="C1216" s="15" t="s">
        <v>16662</v>
      </c>
      <c r="D1216" s="5" t="s">
        <v>38</v>
      </c>
      <c r="E1216" s="6" t="s">
        <v>271</v>
      </c>
      <c r="F1216" s="7" t="s">
        <v>16506</v>
      </c>
      <c r="G1216" s="6" t="s">
        <v>16334</v>
      </c>
      <c r="H1216" s="8">
        <v>35801</v>
      </c>
      <c r="I1216" s="16" t="s">
        <v>166</v>
      </c>
      <c r="J1216" s="8"/>
      <c r="K1216" s="10" t="s">
        <v>16698</v>
      </c>
      <c r="L1216" s="13"/>
      <c r="M1216" s="8" t="s">
        <v>43</v>
      </c>
      <c r="N1216" s="152" t="s">
        <v>16296</v>
      </c>
      <c r="O1216" s="13">
        <v>2</v>
      </c>
      <c r="P1216" s="218">
        <v>22194</v>
      </c>
      <c r="Q1216" s="11" t="s">
        <v>16640</v>
      </c>
      <c r="R1216" s="218">
        <f t="shared" si="39"/>
        <v>44388</v>
      </c>
      <c r="S1216" s="218">
        <v>0</v>
      </c>
      <c r="T1216" s="218">
        <v>22194</v>
      </c>
      <c r="U1216" s="218">
        <v>22194</v>
      </c>
      <c r="V1216" s="218">
        <v>0</v>
      </c>
      <c r="W1216" s="218">
        <v>0</v>
      </c>
      <c r="X1216" s="218">
        <v>0</v>
      </c>
      <c r="Y1216" s="218">
        <v>0</v>
      </c>
      <c r="Z1216" s="218">
        <v>0</v>
      </c>
      <c r="AA1216" s="218">
        <v>0</v>
      </c>
      <c r="AB1216" s="218">
        <v>0</v>
      </c>
      <c r="AC1216" s="218">
        <v>0</v>
      </c>
      <c r="AD1216" s="218">
        <v>0</v>
      </c>
    </row>
    <row r="1217" spans="1:30" ht="12" customHeight="1" x14ac:dyDescent="0.25">
      <c r="A1217" s="192" t="s">
        <v>36</v>
      </c>
      <c r="B1217" s="15" t="s">
        <v>16662</v>
      </c>
      <c r="C1217" s="15" t="s">
        <v>16662</v>
      </c>
      <c r="D1217" s="5" t="s">
        <v>38</v>
      </c>
      <c r="E1217" s="6" t="s">
        <v>271</v>
      </c>
      <c r="F1217" s="7" t="s">
        <v>16506</v>
      </c>
      <c r="G1217" s="6" t="s">
        <v>16334</v>
      </c>
      <c r="H1217" s="8">
        <v>35801</v>
      </c>
      <c r="I1217" s="16" t="s">
        <v>166</v>
      </c>
      <c r="J1217" s="8"/>
      <c r="K1217" s="10" t="s">
        <v>16698</v>
      </c>
      <c r="L1217" s="13"/>
      <c r="M1217" s="8" t="s">
        <v>43</v>
      </c>
      <c r="N1217" s="152" t="s">
        <v>16296</v>
      </c>
      <c r="O1217" s="13">
        <v>6</v>
      </c>
      <c r="P1217" s="218">
        <v>26623</v>
      </c>
      <c r="Q1217" s="11" t="s">
        <v>16640</v>
      </c>
      <c r="R1217" s="218">
        <f t="shared" si="39"/>
        <v>159738</v>
      </c>
      <c r="S1217" s="218">
        <v>0</v>
      </c>
      <c r="T1217" s="218">
        <v>0</v>
      </c>
      <c r="U1217" s="218">
        <v>0</v>
      </c>
      <c r="V1217" s="218">
        <v>26623</v>
      </c>
      <c r="W1217" s="218">
        <v>26623</v>
      </c>
      <c r="X1217" s="218">
        <v>26623</v>
      </c>
      <c r="Y1217" s="218">
        <v>26623</v>
      </c>
      <c r="Z1217" s="218">
        <v>26623</v>
      </c>
      <c r="AA1217" s="218">
        <v>26623</v>
      </c>
      <c r="AB1217" s="218">
        <v>0</v>
      </c>
      <c r="AC1217" s="218">
        <v>0</v>
      </c>
      <c r="AD1217" s="218">
        <v>0</v>
      </c>
    </row>
    <row r="1218" spans="1:30" ht="12" customHeight="1" x14ac:dyDescent="0.25">
      <c r="A1218" s="192" t="s">
        <v>36</v>
      </c>
      <c r="B1218" s="15" t="s">
        <v>16699</v>
      </c>
      <c r="C1218" s="15" t="s">
        <v>16699</v>
      </c>
      <c r="D1218" s="5" t="s">
        <v>38</v>
      </c>
      <c r="E1218" s="6" t="s">
        <v>39</v>
      </c>
      <c r="F1218" s="5" t="s">
        <v>38</v>
      </c>
      <c r="G1218" s="6" t="s">
        <v>40</v>
      </c>
      <c r="H1218" s="173">
        <v>21101</v>
      </c>
      <c r="I1218" s="16" t="s">
        <v>16510</v>
      </c>
      <c r="J1218" s="168" t="s">
        <v>2700</v>
      </c>
      <c r="K1218" s="158" t="s">
        <v>233</v>
      </c>
      <c r="L1218" s="13"/>
      <c r="M1218" s="173" t="s">
        <v>16491</v>
      </c>
      <c r="N1218" s="182" t="s">
        <v>44</v>
      </c>
      <c r="O1218" s="183">
        <v>30</v>
      </c>
      <c r="P1218" s="218">
        <v>121</v>
      </c>
      <c r="Q1218" s="13" t="s">
        <v>16279</v>
      </c>
      <c r="R1218" s="218">
        <f t="shared" ref="R1218:R1219" si="40">SUM(S1218:AD1218)</f>
        <v>3630</v>
      </c>
      <c r="S1218" s="218">
        <v>0</v>
      </c>
      <c r="T1218" s="218">
        <v>1210</v>
      </c>
      <c r="U1218" s="218">
        <v>0</v>
      </c>
      <c r="V1218" s="218">
        <v>0</v>
      </c>
      <c r="W1218" s="218">
        <v>0</v>
      </c>
      <c r="X1218" s="218">
        <v>1210</v>
      </c>
      <c r="Y1218" s="218">
        <v>0</v>
      </c>
      <c r="Z1218" s="218">
        <v>0</v>
      </c>
      <c r="AA1218" s="218">
        <v>0</v>
      </c>
      <c r="AB1218" s="218">
        <v>1210</v>
      </c>
      <c r="AC1218" s="218">
        <v>0</v>
      </c>
      <c r="AD1218" s="218">
        <v>0</v>
      </c>
    </row>
    <row r="1219" spans="1:30" ht="12" customHeight="1" x14ac:dyDescent="0.25">
      <c r="A1219" s="192" t="s">
        <v>36</v>
      </c>
      <c r="B1219" s="15" t="s">
        <v>16699</v>
      </c>
      <c r="C1219" s="15" t="s">
        <v>16699</v>
      </c>
      <c r="D1219" s="5" t="s">
        <v>38</v>
      </c>
      <c r="E1219" s="6" t="s">
        <v>39</v>
      </c>
      <c r="F1219" s="5" t="s">
        <v>38</v>
      </c>
      <c r="G1219" s="6" t="s">
        <v>40</v>
      </c>
      <c r="H1219" s="173">
        <v>21101</v>
      </c>
      <c r="I1219" s="16" t="s">
        <v>16510</v>
      </c>
      <c r="J1219" s="168" t="s">
        <v>1989</v>
      </c>
      <c r="K1219" s="158" t="s">
        <v>177</v>
      </c>
      <c r="L1219" s="13"/>
      <c r="M1219" s="173" t="s">
        <v>16491</v>
      </c>
      <c r="N1219" s="182" t="s">
        <v>16255</v>
      </c>
      <c r="O1219" s="183">
        <v>15</v>
      </c>
      <c r="P1219" s="218">
        <v>229</v>
      </c>
      <c r="Q1219" s="13" t="s">
        <v>16279</v>
      </c>
      <c r="R1219" s="218">
        <f t="shared" si="40"/>
        <v>3435</v>
      </c>
      <c r="S1219" s="218">
        <v>0</v>
      </c>
      <c r="T1219" s="218">
        <v>1145</v>
      </c>
      <c r="U1219" s="218">
        <v>0</v>
      </c>
      <c r="V1219" s="218">
        <v>0</v>
      </c>
      <c r="W1219" s="218">
        <v>0</v>
      </c>
      <c r="X1219" s="218">
        <v>1145</v>
      </c>
      <c r="Y1219" s="218">
        <v>0</v>
      </c>
      <c r="Z1219" s="218">
        <v>0</v>
      </c>
      <c r="AA1219" s="218">
        <v>0</v>
      </c>
      <c r="AB1219" s="218">
        <v>1145</v>
      </c>
      <c r="AC1219" s="218">
        <v>0</v>
      </c>
      <c r="AD1219" s="218">
        <v>0</v>
      </c>
    </row>
    <row r="1220" spans="1:30" ht="12" customHeight="1" x14ac:dyDescent="0.25">
      <c r="A1220" s="192" t="s">
        <v>36</v>
      </c>
      <c r="B1220" s="15" t="s">
        <v>16699</v>
      </c>
      <c r="C1220" s="15" t="s">
        <v>16699</v>
      </c>
      <c r="D1220" s="5" t="s">
        <v>38</v>
      </c>
      <c r="E1220" s="6" t="s">
        <v>39</v>
      </c>
      <c r="F1220" s="5" t="s">
        <v>38</v>
      </c>
      <c r="G1220" s="6" t="s">
        <v>40</v>
      </c>
      <c r="H1220" s="173">
        <v>21101</v>
      </c>
      <c r="I1220" s="16" t="s">
        <v>16510</v>
      </c>
      <c r="J1220" s="168" t="s">
        <v>2516</v>
      </c>
      <c r="K1220" s="158" t="s">
        <v>48</v>
      </c>
      <c r="L1220" s="13"/>
      <c r="M1220" s="173" t="s">
        <v>16491</v>
      </c>
      <c r="N1220" s="182" t="s">
        <v>16255</v>
      </c>
      <c r="O1220" s="183">
        <v>45</v>
      </c>
      <c r="P1220" s="218">
        <v>131</v>
      </c>
      <c r="Q1220" s="13" t="s">
        <v>16279</v>
      </c>
      <c r="R1220" s="218">
        <f t="shared" ref="R1220:R1283" si="41">SUM(S1220:AD1220)</f>
        <v>5895</v>
      </c>
      <c r="S1220" s="218">
        <v>0</v>
      </c>
      <c r="T1220" s="218">
        <v>1965</v>
      </c>
      <c r="U1220" s="218">
        <v>0</v>
      </c>
      <c r="V1220" s="218">
        <v>0</v>
      </c>
      <c r="W1220" s="218">
        <v>0</v>
      </c>
      <c r="X1220" s="218">
        <v>1965</v>
      </c>
      <c r="Y1220" s="218">
        <v>0</v>
      </c>
      <c r="Z1220" s="218">
        <v>0</v>
      </c>
      <c r="AA1220" s="218">
        <v>0</v>
      </c>
      <c r="AB1220" s="218">
        <v>1965</v>
      </c>
      <c r="AC1220" s="218">
        <v>0</v>
      </c>
      <c r="AD1220" s="218">
        <v>0</v>
      </c>
    </row>
    <row r="1221" spans="1:30" ht="12" customHeight="1" x14ac:dyDescent="0.25">
      <c r="A1221" s="192" t="s">
        <v>36</v>
      </c>
      <c r="B1221" s="15" t="s">
        <v>16699</v>
      </c>
      <c r="C1221" s="15" t="s">
        <v>16699</v>
      </c>
      <c r="D1221" s="5" t="s">
        <v>38</v>
      </c>
      <c r="E1221" s="6" t="s">
        <v>39</v>
      </c>
      <c r="F1221" s="5" t="s">
        <v>38</v>
      </c>
      <c r="G1221" s="6" t="s">
        <v>40</v>
      </c>
      <c r="H1221" s="173">
        <v>21101</v>
      </c>
      <c r="I1221" s="16" t="s">
        <v>16510</v>
      </c>
      <c r="J1221" s="168" t="s">
        <v>2129</v>
      </c>
      <c r="K1221" s="158" t="s">
        <v>2130</v>
      </c>
      <c r="L1221" s="13"/>
      <c r="M1221" s="173" t="s">
        <v>16491</v>
      </c>
      <c r="N1221" s="182" t="s">
        <v>877</v>
      </c>
      <c r="O1221" s="183">
        <v>9</v>
      </c>
      <c r="P1221" s="218">
        <v>206</v>
      </c>
      <c r="Q1221" s="13" t="s">
        <v>16279</v>
      </c>
      <c r="R1221" s="218">
        <f t="shared" si="41"/>
        <v>1854</v>
      </c>
      <c r="S1221" s="218">
        <v>0</v>
      </c>
      <c r="T1221" s="218">
        <v>618</v>
      </c>
      <c r="U1221" s="218">
        <v>0</v>
      </c>
      <c r="V1221" s="218">
        <v>0</v>
      </c>
      <c r="W1221" s="218">
        <v>0</v>
      </c>
      <c r="X1221" s="218">
        <v>618</v>
      </c>
      <c r="Y1221" s="218">
        <v>0</v>
      </c>
      <c r="Z1221" s="218">
        <v>0</v>
      </c>
      <c r="AA1221" s="218">
        <v>0</v>
      </c>
      <c r="AB1221" s="218">
        <v>618</v>
      </c>
      <c r="AC1221" s="218">
        <v>0</v>
      </c>
      <c r="AD1221" s="218">
        <v>0</v>
      </c>
    </row>
    <row r="1222" spans="1:30" ht="12" customHeight="1" x14ac:dyDescent="0.25">
      <c r="A1222" s="192" t="s">
        <v>36</v>
      </c>
      <c r="B1222" s="15" t="s">
        <v>16699</v>
      </c>
      <c r="C1222" s="15" t="s">
        <v>16699</v>
      </c>
      <c r="D1222" s="5" t="s">
        <v>38</v>
      </c>
      <c r="E1222" s="6" t="s">
        <v>39</v>
      </c>
      <c r="F1222" s="5" t="s">
        <v>38</v>
      </c>
      <c r="G1222" s="6" t="s">
        <v>40</v>
      </c>
      <c r="H1222" s="173">
        <v>21101</v>
      </c>
      <c r="I1222" s="16" t="s">
        <v>16510</v>
      </c>
      <c r="J1222" s="168" t="s">
        <v>2131</v>
      </c>
      <c r="K1222" s="158" t="s">
        <v>64</v>
      </c>
      <c r="L1222" s="13"/>
      <c r="M1222" s="173" t="s">
        <v>16491</v>
      </c>
      <c r="N1222" s="182" t="s">
        <v>877</v>
      </c>
      <c r="O1222" s="183">
        <v>9</v>
      </c>
      <c r="P1222" s="218">
        <v>296</v>
      </c>
      <c r="Q1222" s="13" t="s">
        <v>16279</v>
      </c>
      <c r="R1222" s="218">
        <f t="shared" si="41"/>
        <v>2664</v>
      </c>
      <c r="S1222" s="218">
        <v>0</v>
      </c>
      <c r="T1222" s="218">
        <v>888</v>
      </c>
      <c r="U1222" s="218">
        <v>0</v>
      </c>
      <c r="V1222" s="218">
        <v>0</v>
      </c>
      <c r="W1222" s="218">
        <v>0</v>
      </c>
      <c r="X1222" s="218">
        <v>888</v>
      </c>
      <c r="Y1222" s="218">
        <v>0</v>
      </c>
      <c r="Z1222" s="218">
        <v>0</v>
      </c>
      <c r="AA1222" s="218">
        <v>0</v>
      </c>
      <c r="AB1222" s="218">
        <v>888</v>
      </c>
      <c r="AC1222" s="218">
        <v>0</v>
      </c>
      <c r="AD1222" s="218">
        <v>0</v>
      </c>
    </row>
    <row r="1223" spans="1:30" ht="12" customHeight="1" x14ac:dyDescent="0.25">
      <c r="A1223" s="192" t="s">
        <v>36</v>
      </c>
      <c r="B1223" s="15" t="s">
        <v>16699</v>
      </c>
      <c r="C1223" s="15" t="s">
        <v>16699</v>
      </c>
      <c r="D1223" s="5" t="s">
        <v>38</v>
      </c>
      <c r="E1223" s="6" t="s">
        <v>39</v>
      </c>
      <c r="F1223" s="5" t="s">
        <v>38</v>
      </c>
      <c r="G1223" s="6" t="s">
        <v>40</v>
      </c>
      <c r="H1223" s="173">
        <v>21101</v>
      </c>
      <c r="I1223" s="16" t="s">
        <v>16510</v>
      </c>
      <c r="J1223" s="168" t="s">
        <v>2402</v>
      </c>
      <c r="K1223" s="158" t="s">
        <v>207</v>
      </c>
      <c r="L1223" s="13"/>
      <c r="M1223" s="173" t="s">
        <v>16491</v>
      </c>
      <c r="N1223" s="182" t="s">
        <v>539</v>
      </c>
      <c r="O1223" s="183">
        <v>30</v>
      </c>
      <c r="P1223" s="218">
        <v>48</v>
      </c>
      <c r="Q1223" s="13" t="s">
        <v>16279</v>
      </c>
      <c r="R1223" s="218">
        <f t="shared" si="41"/>
        <v>1440</v>
      </c>
      <c r="S1223" s="218">
        <v>0</v>
      </c>
      <c r="T1223" s="218">
        <v>480</v>
      </c>
      <c r="U1223" s="218">
        <v>0</v>
      </c>
      <c r="V1223" s="218">
        <v>0</v>
      </c>
      <c r="W1223" s="218">
        <v>0</v>
      </c>
      <c r="X1223" s="218">
        <v>480</v>
      </c>
      <c r="Y1223" s="218">
        <v>0</v>
      </c>
      <c r="Z1223" s="218">
        <v>0</v>
      </c>
      <c r="AA1223" s="218">
        <v>0</v>
      </c>
      <c r="AB1223" s="218">
        <v>480</v>
      </c>
      <c r="AC1223" s="218">
        <v>0</v>
      </c>
      <c r="AD1223" s="218">
        <v>0</v>
      </c>
    </row>
    <row r="1224" spans="1:30" ht="12" customHeight="1" x14ac:dyDescent="0.25">
      <c r="A1224" s="192" t="s">
        <v>36</v>
      </c>
      <c r="B1224" s="15" t="s">
        <v>16699</v>
      </c>
      <c r="C1224" s="15" t="s">
        <v>16699</v>
      </c>
      <c r="D1224" s="5" t="s">
        <v>38</v>
      </c>
      <c r="E1224" s="6" t="s">
        <v>39</v>
      </c>
      <c r="F1224" s="5" t="s">
        <v>38</v>
      </c>
      <c r="G1224" s="6" t="s">
        <v>40</v>
      </c>
      <c r="H1224" s="173">
        <v>21101</v>
      </c>
      <c r="I1224" s="16" t="s">
        <v>16510</v>
      </c>
      <c r="J1224" s="168" t="s">
        <v>1578</v>
      </c>
      <c r="K1224" s="158" t="s">
        <v>74</v>
      </c>
      <c r="L1224" s="13"/>
      <c r="M1224" s="173" t="s">
        <v>16491</v>
      </c>
      <c r="N1224" s="182" t="s">
        <v>877</v>
      </c>
      <c r="O1224" s="183">
        <v>100</v>
      </c>
      <c r="P1224" s="218">
        <v>91</v>
      </c>
      <c r="Q1224" s="13" t="s">
        <v>16279</v>
      </c>
      <c r="R1224" s="218">
        <f t="shared" si="41"/>
        <v>9100</v>
      </c>
      <c r="S1224" s="218">
        <v>0</v>
      </c>
      <c r="T1224" s="218">
        <v>4550</v>
      </c>
      <c r="U1224" s="218">
        <v>0</v>
      </c>
      <c r="V1224" s="218">
        <v>0</v>
      </c>
      <c r="W1224" s="218">
        <v>0</v>
      </c>
      <c r="X1224" s="218">
        <v>4550</v>
      </c>
      <c r="Y1224" s="218">
        <v>0</v>
      </c>
      <c r="Z1224" s="218">
        <v>0</v>
      </c>
      <c r="AA1224" s="218">
        <v>0</v>
      </c>
      <c r="AB1224" s="218">
        <v>0</v>
      </c>
      <c r="AC1224" s="218">
        <v>0</v>
      </c>
      <c r="AD1224" s="218">
        <v>0</v>
      </c>
    </row>
    <row r="1225" spans="1:30" ht="12" customHeight="1" x14ac:dyDescent="0.25">
      <c r="A1225" s="192" t="s">
        <v>36</v>
      </c>
      <c r="B1225" s="15" t="s">
        <v>16699</v>
      </c>
      <c r="C1225" s="15" t="s">
        <v>16699</v>
      </c>
      <c r="D1225" s="5" t="s">
        <v>38</v>
      </c>
      <c r="E1225" s="6" t="s">
        <v>39</v>
      </c>
      <c r="F1225" s="5" t="s">
        <v>38</v>
      </c>
      <c r="G1225" s="6" t="s">
        <v>40</v>
      </c>
      <c r="H1225" s="173">
        <v>21101</v>
      </c>
      <c r="I1225" s="16" t="s">
        <v>16510</v>
      </c>
      <c r="J1225" s="168" t="s">
        <v>1591</v>
      </c>
      <c r="K1225" s="158" t="s">
        <v>205</v>
      </c>
      <c r="L1225" s="13"/>
      <c r="M1225" s="173" t="s">
        <v>16491</v>
      </c>
      <c r="N1225" s="182" t="s">
        <v>877</v>
      </c>
      <c r="O1225" s="183">
        <v>20</v>
      </c>
      <c r="P1225" s="218">
        <v>137</v>
      </c>
      <c r="Q1225" s="13" t="s">
        <v>16279</v>
      </c>
      <c r="R1225" s="218">
        <f t="shared" si="41"/>
        <v>2740</v>
      </c>
      <c r="S1225" s="218">
        <v>0</v>
      </c>
      <c r="T1225" s="218">
        <v>1370</v>
      </c>
      <c r="U1225" s="218">
        <v>0</v>
      </c>
      <c r="V1225" s="218">
        <v>0</v>
      </c>
      <c r="W1225" s="218">
        <v>0</v>
      </c>
      <c r="X1225" s="218">
        <v>1370</v>
      </c>
      <c r="Y1225" s="218">
        <v>0</v>
      </c>
      <c r="Z1225" s="218">
        <v>0</v>
      </c>
      <c r="AA1225" s="218">
        <v>0</v>
      </c>
      <c r="AB1225" s="218">
        <v>0</v>
      </c>
      <c r="AC1225" s="218">
        <v>0</v>
      </c>
      <c r="AD1225" s="218">
        <v>0</v>
      </c>
    </row>
    <row r="1226" spans="1:30" ht="12" customHeight="1" x14ac:dyDescent="0.25">
      <c r="A1226" s="192" t="s">
        <v>36</v>
      </c>
      <c r="B1226" s="15" t="s">
        <v>16699</v>
      </c>
      <c r="C1226" s="15" t="s">
        <v>16699</v>
      </c>
      <c r="D1226" s="5" t="s">
        <v>38</v>
      </c>
      <c r="E1226" s="6" t="s">
        <v>39</v>
      </c>
      <c r="F1226" s="5" t="s">
        <v>38</v>
      </c>
      <c r="G1226" s="6" t="s">
        <v>40</v>
      </c>
      <c r="H1226" s="173">
        <v>21101</v>
      </c>
      <c r="I1226" s="16" t="s">
        <v>16510</v>
      </c>
      <c r="J1226" s="168" t="s">
        <v>924</v>
      </c>
      <c r="K1226" s="158" t="s">
        <v>16261</v>
      </c>
      <c r="L1226" s="13"/>
      <c r="M1226" s="173" t="s">
        <v>16491</v>
      </c>
      <c r="N1226" s="182" t="s">
        <v>44</v>
      </c>
      <c r="O1226" s="183">
        <v>12</v>
      </c>
      <c r="P1226" s="218">
        <v>18</v>
      </c>
      <c r="Q1226" s="13" t="s">
        <v>16279</v>
      </c>
      <c r="R1226" s="218">
        <f t="shared" si="41"/>
        <v>216</v>
      </c>
      <c r="S1226" s="218">
        <v>0</v>
      </c>
      <c r="T1226" s="218">
        <v>72</v>
      </c>
      <c r="U1226" s="218">
        <v>0</v>
      </c>
      <c r="V1226" s="218">
        <v>0</v>
      </c>
      <c r="W1226" s="218">
        <v>0</v>
      </c>
      <c r="X1226" s="218">
        <v>72</v>
      </c>
      <c r="Y1226" s="218">
        <v>0</v>
      </c>
      <c r="Z1226" s="218">
        <v>0</v>
      </c>
      <c r="AA1226" s="218">
        <v>0</v>
      </c>
      <c r="AB1226" s="218">
        <v>72</v>
      </c>
      <c r="AC1226" s="218">
        <v>0</v>
      </c>
      <c r="AD1226" s="218">
        <v>0</v>
      </c>
    </row>
    <row r="1227" spans="1:30" ht="12" customHeight="1" x14ac:dyDescent="0.25">
      <c r="A1227" s="192" t="s">
        <v>36</v>
      </c>
      <c r="B1227" s="15" t="s">
        <v>16699</v>
      </c>
      <c r="C1227" s="15" t="s">
        <v>16699</v>
      </c>
      <c r="D1227" s="5" t="s">
        <v>38</v>
      </c>
      <c r="E1227" s="6" t="s">
        <v>39</v>
      </c>
      <c r="F1227" s="5" t="s">
        <v>38</v>
      </c>
      <c r="G1227" s="6" t="s">
        <v>40</v>
      </c>
      <c r="H1227" s="173">
        <v>21101</v>
      </c>
      <c r="I1227" s="16" t="s">
        <v>16510</v>
      </c>
      <c r="J1227" s="168" t="s">
        <v>841</v>
      </c>
      <c r="K1227" s="158" t="s">
        <v>16273</v>
      </c>
      <c r="L1227" s="13"/>
      <c r="M1227" s="173" t="s">
        <v>16491</v>
      </c>
      <c r="N1227" s="182" t="s">
        <v>539</v>
      </c>
      <c r="O1227" s="183">
        <v>36</v>
      </c>
      <c r="P1227" s="218">
        <v>6</v>
      </c>
      <c r="Q1227" s="13" t="s">
        <v>16279</v>
      </c>
      <c r="R1227" s="218">
        <f t="shared" si="41"/>
        <v>216</v>
      </c>
      <c r="S1227" s="218">
        <v>0</v>
      </c>
      <c r="T1227" s="218">
        <v>72</v>
      </c>
      <c r="U1227" s="218">
        <v>0</v>
      </c>
      <c r="V1227" s="218">
        <v>0</v>
      </c>
      <c r="W1227" s="218">
        <v>0</v>
      </c>
      <c r="X1227" s="218">
        <v>72</v>
      </c>
      <c r="Y1227" s="218">
        <v>0</v>
      </c>
      <c r="Z1227" s="218">
        <v>0</v>
      </c>
      <c r="AA1227" s="218">
        <v>0</v>
      </c>
      <c r="AB1227" s="218">
        <v>72</v>
      </c>
      <c r="AC1227" s="218">
        <v>0</v>
      </c>
      <c r="AD1227" s="218">
        <v>0</v>
      </c>
    </row>
    <row r="1228" spans="1:30" ht="12" customHeight="1" x14ac:dyDescent="0.25">
      <c r="A1228" s="192" t="s">
        <v>36</v>
      </c>
      <c r="B1228" s="15" t="s">
        <v>16699</v>
      </c>
      <c r="C1228" s="15" t="s">
        <v>16699</v>
      </c>
      <c r="D1228" s="5" t="s">
        <v>38</v>
      </c>
      <c r="E1228" s="6" t="s">
        <v>39</v>
      </c>
      <c r="F1228" s="5" t="s">
        <v>38</v>
      </c>
      <c r="G1228" s="6" t="s">
        <v>40</v>
      </c>
      <c r="H1228" s="173">
        <v>21601</v>
      </c>
      <c r="I1228" s="16" t="s">
        <v>16519</v>
      </c>
      <c r="J1228" s="168" t="s">
        <v>5885</v>
      </c>
      <c r="K1228" s="158" t="s">
        <v>238</v>
      </c>
      <c r="L1228" s="13"/>
      <c r="M1228" s="173" t="s">
        <v>16491</v>
      </c>
      <c r="N1228" s="182" t="s">
        <v>539</v>
      </c>
      <c r="O1228" s="183">
        <v>30</v>
      </c>
      <c r="P1228" s="218">
        <v>421</v>
      </c>
      <c r="Q1228" s="13" t="s">
        <v>16279</v>
      </c>
      <c r="R1228" s="218">
        <f t="shared" si="41"/>
        <v>12630</v>
      </c>
      <c r="S1228" s="218">
        <v>0</v>
      </c>
      <c r="T1228" s="218">
        <v>4210</v>
      </c>
      <c r="U1228" s="218">
        <v>0</v>
      </c>
      <c r="V1228" s="218">
        <v>0</v>
      </c>
      <c r="W1228" s="218">
        <v>0</v>
      </c>
      <c r="X1228" s="218">
        <v>4210</v>
      </c>
      <c r="Y1228" s="218">
        <v>0</v>
      </c>
      <c r="Z1228" s="218">
        <v>0</v>
      </c>
      <c r="AA1228" s="218">
        <v>0</v>
      </c>
      <c r="AB1228" s="218">
        <v>4210</v>
      </c>
      <c r="AC1228" s="218">
        <v>0</v>
      </c>
      <c r="AD1228" s="218">
        <v>0</v>
      </c>
    </row>
    <row r="1229" spans="1:30" ht="12" customHeight="1" x14ac:dyDescent="0.25">
      <c r="A1229" s="192" t="s">
        <v>36</v>
      </c>
      <c r="B1229" s="15" t="s">
        <v>16699</v>
      </c>
      <c r="C1229" s="15" t="s">
        <v>16699</v>
      </c>
      <c r="D1229" s="5" t="s">
        <v>38</v>
      </c>
      <c r="E1229" s="6" t="s">
        <v>39</v>
      </c>
      <c r="F1229" s="5" t="s">
        <v>38</v>
      </c>
      <c r="G1229" s="6" t="s">
        <v>40</v>
      </c>
      <c r="H1229" s="173">
        <v>21601</v>
      </c>
      <c r="I1229" s="16" t="s">
        <v>16519</v>
      </c>
      <c r="J1229" s="168" t="s">
        <v>5890</v>
      </c>
      <c r="K1229" s="158" t="s">
        <v>116</v>
      </c>
      <c r="L1229" s="13"/>
      <c r="M1229" s="173" t="s">
        <v>16491</v>
      </c>
      <c r="N1229" s="182" t="s">
        <v>539</v>
      </c>
      <c r="O1229" s="183">
        <v>30</v>
      </c>
      <c r="P1229" s="218">
        <v>490</v>
      </c>
      <c r="Q1229" s="13" t="s">
        <v>16279</v>
      </c>
      <c r="R1229" s="218">
        <f t="shared" si="41"/>
        <v>14700</v>
      </c>
      <c r="S1229" s="218">
        <v>0</v>
      </c>
      <c r="T1229" s="218">
        <v>4900</v>
      </c>
      <c r="U1229" s="218">
        <v>0</v>
      </c>
      <c r="V1229" s="218">
        <v>0</v>
      </c>
      <c r="W1229" s="218">
        <v>0</v>
      </c>
      <c r="X1229" s="218">
        <v>4900</v>
      </c>
      <c r="Y1229" s="218">
        <v>0</v>
      </c>
      <c r="Z1229" s="218">
        <v>0</v>
      </c>
      <c r="AA1229" s="218">
        <v>0</v>
      </c>
      <c r="AB1229" s="218">
        <v>4900</v>
      </c>
      <c r="AC1229" s="218">
        <v>0</v>
      </c>
      <c r="AD1229" s="218">
        <v>0</v>
      </c>
    </row>
    <row r="1230" spans="1:30" ht="12" customHeight="1" x14ac:dyDescent="0.25">
      <c r="A1230" s="192" t="s">
        <v>36</v>
      </c>
      <c r="B1230" s="15" t="s">
        <v>16699</v>
      </c>
      <c r="C1230" s="15" t="s">
        <v>16699</v>
      </c>
      <c r="D1230" s="5" t="s">
        <v>38</v>
      </c>
      <c r="E1230" s="6" t="s">
        <v>39</v>
      </c>
      <c r="F1230" s="5" t="s">
        <v>38</v>
      </c>
      <c r="G1230" s="6" t="s">
        <v>40</v>
      </c>
      <c r="H1230" s="173">
        <v>21601</v>
      </c>
      <c r="I1230" s="16" t="s">
        <v>16519</v>
      </c>
      <c r="J1230" s="168" t="s">
        <v>5699</v>
      </c>
      <c r="K1230" s="158" t="s">
        <v>16402</v>
      </c>
      <c r="L1230" s="13"/>
      <c r="M1230" s="173" t="s">
        <v>16491</v>
      </c>
      <c r="N1230" s="182" t="s">
        <v>16255</v>
      </c>
      <c r="O1230" s="183">
        <v>30</v>
      </c>
      <c r="P1230" s="218">
        <v>34</v>
      </c>
      <c r="Q1230" s="13" t="s">
        <v>16279</v>
      </c>
      <c r="R1230" s="218">
        <f t="shared" si="41"/>
        <v>1020</v>
      </c>
      <c r="S1230" s="218">
        <v>0</v>
      </c>
      <c r="T1230" s="218">
        <v>340</v>
      </c>
      <c r="U1230" s="218">
        <v>0</v>
      </c>
      <c r="V1230" s="218">
        <v>0</v>
      </c>
      <c r="W1230" s="218">
        <v>0</v>
      </c>
      <c r="X1230" s="218">
        <v>340</v>
      </c>
      <c r="Y1230" s="218">
        <v>0</v>
      </c>
      <c r="Z1230" s="218">
        <v>0</v>
      </c>
      <c r="AA1230" s="218">
        <v>0</v>
      </c>
      <c r="AB1230" s="218">
        <v>340</v>
      </c>
      <c r="AC1230" s="218">
        <v>0</v>
      </c>
      <c r="AD1230" s="218">
        <v>0</v>
      </c>
    </row>
    <row r="1231" spans="1:30" ht="12" customHeight="1" x14ac:dyDescent="0.25">
      <c r="A1231" s="192" t="s">
        <v>36</v>
      </c>
      <c r="B1231" s="15" t="s">
        <v>16699</v>
      </c>
      <c r="C1231" s="15" t="s">
        <v>16699</v>
      </c>
      <c r="D1231" s="5" t="s">
        <v>38</v>
      </c>
      <c r="E1231" s="6" t="s">
        <v>39</v>
      </c>
      <c r="F1231" s="5" t="s">
        <v>38</v>
      </c>
      <c r="G1231" s="6" t="s">
        <v>40</v>
      </c>
      <c r="H1231" s="173">
        <v>21601</v>
      </c>
      <c r="I1231" s="16" t="s">
        <v>16519</v>
      </c>
      <c r="J1231" s="168" t="s">
        <v>5818</v>
      </c>
      <c r="K1231" s="158" t="s">
        <v>16285</v>
      </c>
      <c r="L1231" s="13"/>
      <c r="M1231" s="173" t="s">
        <v>16491</v>
      </c>
      <c r="N1231" s="182" t="s">
        <v>16255</v>
      </c>
      <c r="O1231" s="183">
        <v>30</v>
      </c>
      <c r="P1231" s="218">
        <v>87</v>
      </c>
      <c r="Q1231" s="13" t="s">
        <v>16279</v>
      </c>
      <c r="R1231" s="218">
        <f t="shared" si="41"/>
        <v>2610</v>
      </c>
      <c r="S1231" s="218">
        <v>0</v>
      </c>
      <c r="T1231" s="218">
        <v>870</v>
      </c>
      <c r="U1231" s="218">
        <v>0</v>
      </c>
      <c r="V1231" s="218">
        <v>0</v>
      </c>
      <c r="W1231" s="218">
        <v>0</v>
      </c>
      <c r="X1231" s="218">
        <v>870</v>
      </c>
      <c r="Y1231" s="218">
        <v>0</v>
      </c>
      <c r="Z1231" s="218">
        <v>0</v>
      </c>
      <c r="AA1231" s="218">
        <v>0</v>
      </c>
      <c r="AB1231" s="218">
        <v>870</v>
      </c>
      <c r="AC1231" s="218">
        <v>0</v>
      </c>
      <c r="AD1231" s="218">
        <v>0</v>
      </c>
    </row>
    <row r="1232" spans="1:30" ht="12" customHeight="1" x14ac:dyDescent="0.25">
      <c r="A1232" s="192" t="s">
        <v>36</v>
      </c>
      <c r="B1232" s="15" t="s">
        <v>16699</v>
      </c>
      <c r="C1232" s="15" t="s">
        <v>16699</v>
      </c>
      <c r="D1232" s="5" t="s">
        <v>38</v>
      </c>
      <c r="E1232" s="6" t="s">
        <v>39</v>
      </c>
      <c r="F1232" s="5" t="s">
        <v>38</v>
      </c>
      <c r="G1232" s="6" t="s">
        <v>40</v>
      </c>
      <c r="H1232" s="173">
        <v>21601</v>
      </c>
      <c r="I1232" s="16" t="s">
        <v>16519</v>
      </c>
      <c r="J1232" s="168" t="s">
        <v>5903</v>
      </c>
      <c r="K1232" s="158" t="s">
        <v>5904</v>
      </c>
      <c r="L1232" s="13"/>
      <c r="M1232" s="173" t="s">
        <v>16491</v>
      </c>
      <c r="N1232" s="182" t="s">
        <v>16255</v>
      </c>
      <c r="O1232" s="183">
        <v>2</v>
      </c>
      <c r="P1232" s="218">
        <v>555</v>
      </c>
      <c r="Q1232" s="13" t="s">
        <v>16279</v>
      </c>
      <c r="R1232" s="218">
        <f t="shared" si="41"/>
        <v>1110</v>
      </c>
      <c r="S1232" s="218">
        <v>0</v>
      </c>
      <c r="T1232" s="218">
        <v>555</v>
      </c>
      <c r="U1232" s="218">
        <v>0</v>
      </c>
      <c r="V1232" s="218">
        <v>0</v>
      </c>
      <c r="W1232" s="218">
        <v>0</v>
      </c>
      <c r="X1232" s="218">
        <v>555</v>
      </c>
      <c r="Y1232" s="218">
        <v>0</v>
      </c>
      <c r="Z1232" s="218">
        <v>0</v>
      </c>
      <c r="AA1232" s="218">
        <v>0</v>
      </c>
      <c r="AB1232" s="218">
        <f t="shared" ref="AB1232:AB1235" si="42">P1232*$AP1232</f>
        <v>0</v>
      </c>
      <c r="AC1232" s="218">
        <v>0</v>
      </c>
      <c r="AD1232" s="218">
        <v>0</v>
      </c>
    </row>
    <row r="1233" spans="1:30" ht="12" customHeight="1" x14ac:dyDescent="0.25">
      <c r="A1233" s="192" t="s">
        <v>36</v>
      </c>
      <c r="B1233" s="15" t="s">
        <v>16699</v>
      </c>
      <c r="C1233" s="15" t="s">
        <v>16699</v>
      </c>
      <c r="D1233" s="5" t="s">
        <v>38</v>
      </c>
      <c r="E1233" s="6" t="s">
        <v>39</v>
      </c>
      <c r="F1233" s="5" t="s">
        <v>38</v>
      </c>
      <c r="G1233" s="6" t="s">
        <v>40</v>
      </c>
      <c r="H1233" s="173">
        <v>21601</v>
      </c>
      <c r="I1233" s="16" t="s">
        <v>16519</v>
      </c>
      <c r="J1233" s="168" t="s">
        <v>5714</v>
      </c>
      <c r="K1233" s="158" t="s">
        <v>100</v>
      </c>
      <c r="L1233" s="13"/>
      <c r="M1233" s="173" t="s">
        <v>16491</v>
      </c>
      <c r="N1233" s="182" t="s">
        <v>16255</v>
      </c>
      <c r="O1233" s="183">
        <v>6</v>
      </c>
      <c r="P1233" s="218">
        <v>258</v>
      </c>
      <c r="Q1233" s="13" t="s">
        <v>16279</v>
      </c>
      <c r="R1233" s="218">
        <f t="shared" si="41"/>
        <v>1548</v>
      </c>
      <c r="S1233" s="218">
        <v>0</v>
      </c>
      <c r="T1233" s="218">
        <v>516</v>
      </c>
      <c r="U1233" s="218">
        <v>0</v>
      </c>
      <c r="V1233" s="218">
        <v>0</v>
      </c>
      <c r="W1233" s="218">
        <v>0</v>
      </c>
      <c r="X1233" s="218">
        <v>516</v>
      </c>
      <c r="Y1233" s="218">
        <v>0</v>
      </c>
      <c r="Z1233" s="218">
        <v>0</v>
      </c>
      <c r="AA1233" s="218">
        <v>0</v>
      </c>
      <c r="AB1233" s="218">
        <v>516</v>
      </c>
      <c r="AC1233" s="218">
        <v>0</v>
      </c>
      <c r="AD1233" s="218">
        <v>0</v>
      </c>
    </row>
    <row r="1234" spans="1:30" ht="12" customHeight="1" x14ac:dyDescent="0.25">
      <c r="A1234" s="192" t="s">
        <v>36</v>
      </c>
      <c r="B1234" s="15" t="s">
        <v>16699</v>
      </c>
      <c r="C1234" s="15" t="s">
        <v>16699</v>
      </c>
      <c r="D1234" s="5" t="s">
        <v>38</v>
      </c>
      <c r="E1234" s="6" t="s">
        <v>39</v>
      </c>
      <c r="F1234" s="5" t="s">
        <v>38</v>
      </c>
      <c r="G1234" s="6" t="s">
        <v>40</v>
      </c>
      <c r="H1234" s="173">
        <v>21601</v>
      </c>
      <c r="I1234" s="16" t="s">
        <v>16519</v>
      </c>
      <c r="J1234" s="168" t="s">
        <v>5726</v>
      </c>
      <c r="K1234" s="158" t="s">
        <v>114</v>
      </c>
      <c r="L1234" s="13"/>
      <c r="M1234" s="173" t="s">
        <v>16491</v>
      </c>
      <c r="N1234" s="182" t="s">
        <v>16255</v>
      </c>
      <c r="O1234" s="183">
        <v>48</v>
      </c>
      <c r="P1234" s="218">
        <v>10</v>
      </c>
      <c r="Q1234" s="13" t="s">
        <v>16279</v>
      </c>
      <c r="R1234" s="218">
        <f t="shared" si="41"/>
        <v>480</v>
      </c>
      <c r="S1234" s="218">
        <v>0</v>
      </c>
      <c r="T1234" s="218">
        <v>240</v>
      </c>
      <c r="U1234" s="218">
        <v>0</v>
      </c>
      <c r="V1234" s="218">
        <v>0</v>
      </c>
      <c r="W1234" s="218">
        <v>0</v>
      </c>
      <c r="X1234" s="218">
        <v>240</v>
      </c>
      <c r="Y1234" s="218">
        <v>0</v>
      </c>
      <c r="Z1234" s="218">
        <v>0</v>
      </c>
      <c r="AA1234" s="218">
        <v>0</v>
      </c>
      <c r="AB1234" s="218">
        <f t="shared" si="42"/>
        <v>0</v>
      </c>
      <c r="AC1234" s="218">
        <v>0</v>
      </c>
      <c r="AD1234" s="218">
        <v>0</v>
      </c>
    </row>
    <row r="1235" spans="1:30" ht="12" customHeight="1" x14ac:dyDescent="0.25">
      <c r="A1235" s="192" t="s">
        <v>36</v>
      </c>
      <c r="B1235" s="15" t="s">
        <v>16699</v>
      </c>
      <c r="C1235" s="15" t="s">
        <v>16699</v>
      </c>
      <c r="D1235" s="5" t="s">
        <v>38</v>
      </c>
      <c r="E1235" s="6" t="s">
        <v>39</v>
      </c>
      <c r="F1235" s="5" t="s">
        <v>38</v>
      </c>
      <c r="G1235" s="6" t="s">
        <v>40</v>
      </c>
      <c r="H1235" s="173">
        <v>21601</v>
      </c>
      <c r="I1235" s="16" t="s">
        <v>16519</v>
      </c>
      <c r="J1235" s="168" t="s">
        <v>5859</v>
      </c>
      <c r="K1235" s="158" t="s">
        <v>5860</v>
      </c>
      <c r="L1235" s="13"/>
      <c r="M1235" s="173" t="s">
        <v>16491</v>
      </c>
      <c r="N1235" s="182" t="s">
        <v>16255</v>
      </c>
      <c r="O1235" s="183">
        <v>6</v>
      </c>
      <c r="P1235" s="218">
        <v>105</v>
      </c>
      <c r="Q1235" s="13" t="s">
        <v>16279</v>
      </c>
      <c r="R1235" s="218">
        <f t="shared" si="41"/>
        <v>630</v>
      </c>
      <c r="S1235" s="218">
        <v>0</v>
      </c>
      <c r="T1235" s="218">
        <v>315</v>
      </c>
      <c r="U1235" s="218">
        <v>0</v>
      </c>
      <c r="V1235" s="218">
        <v>0</v>
      </c>
      <c r="W1235" s="218">
        <v>0</v>
      </c>
      <c r="X1235" s="218">
        <v>315</v>
      </c>
      <c r="Y1235" s="218">
        <v>0</v>
      </c>
      <c r="Z1235" s="218">
        <v>0</v>
      </c>
      <c r="AA1235" s="218">
        <v>0</v>
      </c>
      <c r="AB1235" s="218">
        <f t="shared" si="42"/>
        <v>0</v>
      </c>
      <c r="AC1235" s="218">
        <v>0</v>
      </c>
      <c r="AD1235" s="218">
        <v>0</v>
      </c>
    </row>
    <row r="1236" spans="1:30" ht="12" customHeight="1" x14ac:dyDescent="0.25">
      <c r="A1236" s="192" t="s">
        <v>36</v>
      </c>
      <c r="B1236" s="15" t="s">
        <v>16699</v>
      </c>
      <c r="C1236" s="15" t="s">
        <v>16699</v>
      </c>
      <c r="D1236" s="5" t="s">
        <v>38</v>
      </c>
      <c r="E1236" s="6" t="s">
        <v>39</v>
      </c>
      <c r="F1236" s="5" t="s">
        <v>38</v>
      </c>
      <c r="G1236" s="6" t="s">
        <v>40</v>
      </c>
      <c r="H1236" s="173">
        <v>21601</v>
      </c>
      <c r="I1236" s="16" t="s">
        <v>16519</v>
      </c>
      <c r="J1236" s="168" t="s">
        <v>5683</v>
      </c>
      <c r="K1236" s="158" t="s">
        <v>103</v>
      </c>
      <c r="L1236" s="13"/>
      <c r="M1236" s="173" t="s">
        <v>16491</v>
      </c>
      <c r="N1236" s="182" t="s">
        <v>1446</v>
      </c>
      <c r="O1236" s="183">
        <v>6</v>
      </c>
      <c r="P1236" s="218">
        <v>443</v>
      </c>
      <c r="Q1236" s="13" t="s">
        <v>16279</v>
      </c>
      <c r="R1236" s="218">
        <f t="shared" si="41"/>
        <v>2658</v>
      </c>
      <c r="S1236" s="218">
        <v>0</v>
      </c>
      <c r="T1236" s="218">
        <v>886</v>
      </c>
      <c r="U1236" s="218">
        <v>0</v>
      </c>
      <c r="V1236" s="218">
        <v>0</v>
      </c>
      <c r="W1236" s="218">
        <v>0</v>
      </c>
      <c r="X1236" s="218">
        <v>886</v>
      </c>
      <c r="Y1236" s="218">
        <v>0</v>
      </c>
      <c r="Z1236" s="218">
        <v>0</v>
      </c>
      <c r="AA1236" s="218">
        <v>0</v>
      </c>
      <c r="AB1236" s="218">
        <v>886</v>
      </c>
      <c r="AC1236" s="218">
        <v>0</v>
      </c>
      <c r="AD1236" s="218">
        <v>0</v>
      </c>
    </row>
    <row r="1237" spans="1:30" ht="12" customHeight="1" x14ac:dyDescent="0.25">
      <c r="A1237" s="192" t="s">
        <v>36</v>
      </c>
      <c r="B1237" s="15" t="s">
        <v>16699</v>
      </c>
      <c r="C1237" s="15" t="s">
        <v>16699</v>
      </c>
      <c r="D1237" s="5" t="s">
        <v>38</v>
      </c>
      <c r="E1237" s="6" t="s">
        <v>39</v>
      </c>
      <c r="F1237" s="5" t="s">
        <v>38</v>
      </c>
      <c r="G1237" s="6" t="s">
        <v>40</v>
      </c>
      <c r="H1237" s="173">
        <v>21601</v>
      </c>
      <c r="I1237" s="16" t="s">
        <v>16519</v>
      </c>
      <c r="J1237" s="168" t="s">
        <v>5868</v>
      </c>
      <c r="K1237" s="158" t="s">
        <v>106</v>
      </c>
      <c r="L1237" s="13"/>
      <c r="M1237" s="173" t="s">
        <v>16491</v>
      </c>
      <c r="N1237" s="182" t="s">
        <v>16255</v>
      </c>
      <c r="O1237" s="183">
        <v>30</v>
      </c>
      <c r="P1237" s="218">
        <v>62</v>
      </c>
      <c r="Q1237" s="13" t="s">
        <v>16279</v>
      </c>
      <c r="R1237" s="218">
        <f t="shared" si="41"/>
        <v>1860</v>
      </c>
      <c r="S1237" s="218">
        <v>0</v>
      </c>
      <c r="T1237" s="218">
        <v>620</v>
      </c>
      <c r="U1237" s="218">
        <v>0</v>
      </c>
      <c r="V1237" s="218">
        <v>0</v>
      </c>
      <c r="W1237" s="218">
        <v>0</v>
      </c>
      <c r="X1237" s="218">
        <v>620</v>
      </c>
      <c r="Y1237" s="218">
        <v>0</v>
      </c>
      <c r="Z1237" s="218">
        <v>0</v>
      </c>
      <c r="AA1237" s="218">
        <v>0</v>
      </c>
      <c r="AB1237" s="218">
        <v>620</v>
      </c>
      <c r="AC1237" s="218">
        <v>0</v>
      </c>
      <c r="AD1237" s="218">
        <v>0</v>
      </c>
    </row>
    <row r="1238" spans="1:30" ht="12" customHeight="1" x14ac:dyDescent="0.25">
      <c r="A1238" s="192" t="s">
        <v>36</v>
      </c>
      <c r="B1238" s="15" t="s">
        <v>16699</v>
      </c>
      <c r="C1238" s="15" t="s">
        <v>16699</v>
      </c>
      <c r="D1238" s="5" t="s">
        <v>38</v>
      </c>
      <c r="E1238" s="6" t="s">
        <v>39</v>
      </c>
      <c r="F1238" s="5" t="s">
        <v>38</v>
      </c>
      <c r="G1238" s="6" t="s">
        <v>40</v>
      </c>
      <c r="H1238" s="173">
        <v>21601</v>
      </c>
      <c r="I1238" s="16" t="s">
        <v>16519</v>
      </c>
      <c r="J1238" s="168" t="s">
        <v>5685</v>
      </c>
      <c r="K1238" s="158" t="s">
        <v>5686</v>
      </c>
      <c r="L1238" s="13"/>
      <c r="M1238" s="173" t="s">
        <v>16491</v>
      </c>
      <c r="N1238" s="182" t="s">
        <v>1446</v>
      </c>
      <c r="O1238" s="183">
        <v>6</v>
      </c>
      <c r="P1238" s="218">
        <v>465</v>
      </c>
      <c r="Q1238" s="13" t="s">
        <v>16279</v>
      </c>
      <c r="R1238" s="218">
        <f t="shared" si="41"/>
        <v>2790</v>
      </c>
      <c r="S1238" s="218">
        <v>0</v>
      </c>
      <c r="T1238" s="218">
        <v>930</v>
      </c>
      <c r="U1238" s="218">
        <v>0</v>
      </c>
      <c r="V1238" s="218">
        <v>0</v>
      </c>
      <c r="W1238" s="218">
        <v>0</v>
      </c>
      <c r="X1238" s="218">
        <v>930</v>
      </c>
      <c r="Y1238" s="218">
        <v>0</v>
      </c>
      <c r="Z1238" s="218">
        <v>0</v>
      </c>
      <c r="AA1238" s="218">
        <v>0</v>
      </c>
      <c r="AB1238" s="218">
        <v>930</v>
      </c>
      <c r="AC1238" s="218">
        <v>0</v>
      </c>
      <c r="AD1238" s="218">
        <v>0</v>
      </c>
    </row>
    <row r="1239" spans="1:30" ht="12" customHeight="1" x14ac:dyDescent="0.25">
      <c r="A1239" s="192" t="s">
        <v>36</v>
      </c>
      <c r="B1239" s="15" t="s">
        <v>16699</v>
      </c>
      <c r="C1239" s="15" t="s">
        <v>16699</v>
      </c>
      <c r="D1239" s="5" t="s">
        <v>38</v>
      </c>
      <c r="E1239" s="6" t="s">
        <v>39</v>
      </c>
      <c r="F1239" s="5" t="s">
        <v>38</v>
      </c>
      <c r="G1239" s="6" t="s">
        <v>40</v>
      </c>
      <c r="H1239" s="173">
        <v>21601</v>
      </c>
      <c r="I1239" s="16" t="s">
        <v>16519</v>
      </c>
      <c r="J1239" s="168" t="s">
        <v>5684</v>
      </c>
      <c r="K1239" s="158" t="s">
        <v>278</v>
      </c>
      <c r="L1239" s="13"/>
      <c r="M1239" s="173" t="s">
        <v>16491</v>
      </c>
      <c r="N1239" s="182" t="s">
        <v>1446</v>
      </c>
      <c r="O1239" s="183">
        <v>6</v>
      </c>
      <c r="P1239" s="218">
        <v>383</v>
      </c>
      <c r="Q1239" s="13" t="s">
        <v>16279</v>
      </c>
      <c r="R1239" s="218">
        <f t="shared" si="41"/>
        <v>2298</v>
      </c>
      <c r="S1239" s="218">
        <v>0</v>
      </c>
      <c r="T1239" s="218">
        <v>766</v>
      </c>
      <c r="U1239" s="218">
        <v>0</v>
      </c>
      <c r="V1239" s="218">
        <v>0</v>
      </c>
      <c r="W1239" s="218">
        <v>0</v>
      </c>
      <c r="X1239" s="218">
        <v>766</v>
      </c>
      <c r="Y1239" s="218">
        <v>0</v>
      </c>
      <c r="Z1239" s="218">
        <v>0</v>
      </c>
      <c r="AA1239" s="218">
        <v>0</v>
      </c>
      <c r="AB1239" s="218">
        <v>766</v>
      </c>
      <c r="AC1239" s="218">
        <v>0</v>
      </c>
      <c r="AD1239" s="218">
        <v>0</v>
      </c>
    </row>
    <row r="1240" spans="1:30" ht="12" customHeight="1" x14ac:dyDescent="0.25">
      <c r="A1240" s="192" t="s">
        <v>36</v>
      </c>
      <c r="B1240" s="15" t="s">
        <v>16699</v>
      </c>
      <c r="C1240" s="15" t="s">
        <v>16699</v>
      </c>
      <c r="D1240" s="5" t="s">
        <v>38</v>
      </c>
      <c r="E1240" s="6" t="s">
        <v>39</v>
      </c>
      <c r="F1240" s="5" t="s">
        <v>38</v>
      </c>
      <c r="G1240" s="6" t="s">
        <v>40</v>
      </c>
      <c r="H1240" s="173">
        <v>22104</v>
      </c>
      <c r="I1240" s="16" t="s">
        <v>120</v>
      </c>
      <c r="J1240" s="168" t="s">
        <v>6098</v>
      </c>
      <c r="K1240" s="158" t="s">
        <v>249</v>
      </c>
      <c r="L1240" s="13"/>
      <c r="M1240" s="173" t="s">
        <v>16491</v>
      </c>
      <c r="N1240" s="182" t="s">
        <v>16255</v>
      </c>
      <c r="O1240" s="183">
        <v>210</v>
      </c>
      <c r="P1240" s="218">
        <v>26</v>
      </c>
      <c r="Q1240" s="13" t="s">
        <v>16279</v>
      </c>
      <c r="R1240" s="218">
        <f t="shared" si="41"/>
        <v>5460</v>
      </c>
      <c r="S1240" s="218">
        <v>0</v>
      </c>
      <c r="T1240" s="218">
        <v>1820</v>
      </c>
      <c r="U1240" s="218">
        <v>0</v>
      </c>
      <c r="V1240" s="218">
        <v>1820</v>
      </c>
      <c r="W1240" s="218">
        <v>0</v>
      </c>
      <c r="X1240" s="218">
        <v>1820</v>
      </c>
      <c r="Y1240" s="218">
        <v>0</v>
      </c>
      <c r="Z1240" s="218">
        <v>0</v>
      </c>
      <c r="AA1240" s="218">
        <v>0</v>
      </c>
      <c r="AB1240" s="218">
        <v>0</v>
      </c>
      <c r="AC1240" s="218">
        <v>0</v>
      </c>
      <c r="AD1240" s="218">
        <v>0</v>
      </c>
    </row>
    <row r="1241" spans="1:30" ht="12" customHeight="1" x14ac:dyDescent="0.25">
      <c r="A1241" s="192" t="s">
        <v>36</v>
      </c>
      <c r="B1241" s="15" t="s">
        <v>16699</v>
      </c>
      <c r="C1241" s="15" t="s">
        <v>16699</v>
      </c>
      <c r="D1241" s="5" t="s">
        <v>38</v>
      </c>
      <c r="E1241" s="6" t="s">
        <v>39</v>
      </c>
      <c r="F1241" s="5" t="s">
        <v>38</v>
      </c>
      <c r="G1241" s="6" t="s">
        <v>40</v>
      </c>
      <c r="H1241" s="173">
        <v>22104</v>
      </c>
      <c r="I1241" s="16" t="s">
        <v>120</v>
      </c>
      <c r="J1241" s="168" t="s">
        <v>6182</v>
      </c>
      <c r="K1241" s="158" t="s">
        <v>6184</v>
      </c>
      <c r="L1241" s="13"/>
      <c r="M1241" s="173" t="s">
        <v>16491</v>
      </c>
      <c r="N1241" s="182" t="s">
        <v>5711</v>
      </c>
      <c r="O1241" s="183">
        <v>8</v>
      </c>
      <c r="P1241" s="218">
        <v>404</v>
      </c>
      <c r="Q1241" s="13" t="s">
        <v>16279</v>
      </c>
      <c r="R1241" s="218">
        <f t="shared" si="41"/>
        <v>3232</v>
      </c>
      <c r="S1241" s="218">
        <v>0</v>
      </c>
      <c r="T1241" s="218">
        <v>2424</v>
      </c>
      <c r="U1241" s="218">
        <v>0</v>
      </c>
      <c r="V1241" s="218">
        <v>0</v>
      </c>
      <c r="W1241" s="218">
        <v>0</v>
      </c>
      <c r="X1241" s="218">
        <v>808</v>
      </c>
      <c r="Y1241" s="218">
        <v>0</v>
      </c>
      <c r="Z1241" s="218">
        <v>0</v>
      </c>
      <c r="AA1241" s="218">
        <v>0</v>
      </c>
      <c r="AB1241" s="218">
        <v>0</v>
      </c>
      <c r="AC1241" s="218">
        <v>0</v>
      </c>
      <c r="AD1241" s="218">
        <v>0</v>
      </c>
    </row>
    <row r="1242" spans="1:30" ht="12" customHeight="1" x14ac:dyDescent="0.25">
      <c r="A1242" s="192" t="s">
        <v>36</v>
      </c>
      <c r="B1242" s="15" t="s">
        <v>16699</v>
      </c>
      <c r="C1242" s="15" t="s">
        <v>16699</v>
      </c>
      <c r="D1242" s="5" t="s">
        <v>38</v>
      </c>
      <c r="E1242" s="6" t="s">
        <v>39</v>
      </c>
      <c r="F1242" s="5" t="s">
        <v>38</v>
      </c>
      <c r="G1242" s="6" t="s">
        <v>40</v>
      </c>
      <c r="H1242" s="173">
        <v>22104</v>
      </c>
      <c r="I1242" s="16" t="s">
        <v>120</v>
      </c>
      <c r="J1242" s="168" t="s">
        <v>6178</v>
      </c>
      <c r="K1242" s="158" t="s">
        <v>6179</v>
      </c>
      <c r="L1242" s="13"/>
      <c r="M1242" s="173" t="s">
        <v>16491</v>
      </c>
      <c r="N1242" s="182" t="s">
        <v>539</v>
      </c>
      <c r="O1242" s="183">
        <v>2</v>
      </c>
      <c r="P1242" s="218">
        <v>311</v>
      </c>
      <c r="Q1242" s="13" t="s">
        <v>16279</v>
      </c>
      <c r="R1242" s="218">
        <f t="shared" si="41"/>
        <v>622</v>
      </c>
      <c r="S1242" s="218">
        <v>0</v>
      </c>
      <c r="T1242" s="218">
        <v>311</v>
      </c>
      <c r="U1242" s="218">
        <v>0</v>
      </c>
      <c r="V1242" s="218">
        <v>0</v>
      </c>
      <c r="W1242" s="218">
        <v>0</v>
      </c>
      <c r="X1242" s="218">
        <v>311</v>
      </c>
      <c r="Y1242" s="218">
        <v>0</v>
      </c>
      <c r="Z1242" s="218">
        <v>0</v>
      </c>
      <c r="AA1242" s="218">
        <v>0</v>
      </c>
      <c r="AB1242" s="218">
        <v>0</v>
      </c>
      <c r="AC1242" s="218">
        <v>0</v>
      </c>
      <c r="AD1242" s="218">
        <v>0</v>
      </c>
    </row>
    <row r="1243" spans="1:30" ht="12" customHeight="1" x14ac:dyDescent="0.25">
      <c r="A1243" s="192" t="s">
        <v>36</v>
      </c>
      <c r="B1243" s="15" t="s">
        <v>16699</v>
      </c>
      <c r="C1243" s="15" t="s">
        <v>16699</v>
      </c>
      <c r="D1243" s="5" t="s">
        <v>38</v>
      </c>
      <c r="E1243" s="6" t="s">
        <v>39</v>
      </c>
      <c r="F1243" s="5" t="s">
        <v>38</v>
      </c>
      <c r="G1243" s="6" t="s">
        <v>40</v>
      </c>
      <c r="H1243" s="173">
        <v>22104</v>
      </c>
      <c r="I1243" s="16" t="s">
        <v>120</v>
      </c>
      <c r="J1243" s="168" t="s">
        <v>6190</v>
      </c>
      <c r="K1243" s="158" t="s">
        <v>6191</v>
      </c>
      <c r="L1243" s="13"/>
      <c r="M1243" s="173" t="s">
        <v>16491</v>
      </c>
      <c r="N1243" s="182" t="s">
        <v>539</v>
      </c>
      <c r="O1243" s="183">
        <v>8</v>
      </c>
      <c r="P1243" s="218">
        <v>223</v>
      </c>
      <c r="Q1243" s="13" t="s">
        <v>16279</v>
      </c>
      <c r="R1243" s="218">
        <f t="shared" si="41"/>
        <v>1784</v>
      </c>
      <c r="S1243" s="218">
        <v>0</v>
      </c>
      <c r="T1243" s="218">
        <v>1338</v>
      </c>
      <c r="U1243" s="218">
        <v>0</v>
      </c>
      <c r="V1243" s="218">
        <v>0</v>
      </c>
      <c r="W1243" s="218">
        <v>0</v>
      </c>
      <c r="X1243" s="218">
        <v>446</v>
      </c>
      <c r="Y1243" s="218">
        <v>0</v>
      </c>
      <c r="Z1243" s="218">
        <v>0</v>
      </c>
      <c r="AA1243" s="218">
        <v>0</v>
      </c>
      <c r="AB1243" s="218">
        <v>0</v>
      </c>
      <c r="AC1243" s="218">
        <v>0</v>
      </c>
      <c r="AD1243" s="218">
        <v>0</v>
      </c>
    </row>
    <row r="1244" spans="1:30" ht="12" customHeight="1" x14ac:dyDescent="0.25">
      <c r="A1244" s="192" t="s">
        <v>36</v>
      </c>
      <c r="B1244" s="15" t="s">
        <v>16699</v>
      </c>
      <c r="C1244" s="15" t="s">
        <v>16699</v>
      </c>
      <c r="D1244" s="5" t="s">
        <v>38</v>
      </c>
      <c r="E1244" s="6" t="s">
        <v>39</v>
      </c>
      <c r="F1244" s="5" t="s">
        <v>38</v>
      </c>
      <c r="G1244" s="6" t="s">
        <v>40</v>
      </c>
      <c r="H1244" s="173">
        <v>22104</v>
      </c>
      <c r="I1244" s="16" t="s">
        <v>120</v>
      </c>
      <c r="J1244" s="168" t="s">
        <v>6297</v>
      </c>
      <c r="K1244" s="158" t="s">
        <v>122</v>
      </c>
      <c r="L1244" s="13"/>
      <c r="M1244" s="173" t="s">
        <v>16491</v>
      </c>
      <c r="N1244" s="182" t="s">
        <v>539</v>
      </c>
      <c r="O1244" s="183">
        <v>8</v>
      </c>
      <c r="P1244" s="218">
        <v>311</v>
      </c>
      <c r="Q1244" s="13" t="s">
        <v>16279</v>
      </c>
      <c r="R1244" s="218">
        <f t="shared" si="41"/>
        <v>2488</v>
      </c>
      <c r="S1244" s="218">
        <v>0</v>
      </c>
      <c r="T1244" s="218">
        <v>1866</v>
      </c>
      <c r="U1244" s="218">
        <v>0</v>
      </c>
      <c r="V1244" s="218">
        <v>0</v>
      </c>
      <c r="W1244" s="218">
        <v>0</v>
      </c>
      <c r="X1244" s="218">
        <v>622</v>
      </c>
      <c r="Y1244" s="218">
        <v>0</v>
      </c>
      <c r="Z1244" s="218">
        <v>0</v>
      </c>
      <c r="AA1244" s="218">
        <v>0</v>
      </c>
      <c r="AB1244" s="218">
        <v>0</v>
      </c>
      <c r="AC1244" s="218">
        <v>0</v>
      </c>
      <c r="AD1244" s="218">
        <v>0</v>
      </c>
    </row>
    <row r="1245" spans="1:30" ht="12" customHeight="1" x14ac:dyDescent="0.25">
      <c r="A1245" s="192" t="s">
        <v>36</v>
      </c>
      <c r="B1245" s="15" t="s">
        <v>16699</v>
      </c>
      <c r="C1245" s="15" t="s">
        <v>16699</v>
      </c>
      <c r="D1245" s="5" t="s">
        <v>38</v>
      </c>
      <c r="E1245" s="6" t="s">
        <v>39</v>
      </c>
      <c r="F1245" s="5" t="s">
        <v>38</v>
      </c>
      <c r="G1245" s="6" t="s">
        <v>40</v>
      </c>
      <c r="H1245" s="173">
        <v>22104</v>
      </c>
      <c r="I1245" s="16" t="s">
        <v>120</v>
      </c>
      <c r="J1245" s="168" t="s">
        <v>6120</v>
      </c>
      <c r="K1245" s="158" t="s">
        <v>16314</v>
      </c>
      <c r="L1245" s="13"/>
      <c r="M1245" s="173" t="s">
        <v>16491</v>
      </c>
      <c r="N1245" s="182" t="s">
        <v>877</v>
      </c>
      <c r="O1245" s="183">
        <v>8</v>
      </c>
      <c r="P1245" s="218">
        <v>140</v>
      </c>
      <c r="Q1245" s="13" t="s">
        <v>16279</v>
      </c>
      <c r="R1245" s="218">
        <f t="shared" si="41"/>
        <v>1120</v>
      </c>
      <c r="S1245" s="218">
        <v>0</v>
      </c>
      <c r="T1245" s="218">
        <v>840</v>
      </c>
      <c r="U1245" s="218">
        <v>0</v>
      </c>
      <c r="V1245" s="218">
        <v>0</v>
      </c>
      <c r="W1245" s="218">
        <v>0</v>
      </c>
      <c r="X1245" s="218">
        <v>280</v>
      </c>
      <c r="Y1245" s="218">
        <v>0</v>
      </c>
      <c r="Z1245" s="218">
        <v>0</v>
      </c>
      <c r="AA1245" s="218">
        <v>0</v>
      </c>
      <c r="AB1245" s="218">
        <v>0</v>
      </c>
      <c r="AC1245" s="218">
        <v>0</v>
      </c>
      <c r="AD1245" s="218">
        <v>0</v>
      </c>
    </row>
    <row r="1246" spans="1:30" ht="12" customHeight="1" x14ac:dyDescent="0.25">
      <c r="A1246" s="192" t="s">
        <v>36</v>
      </c>
      <c r="B1246" s="15" t="s">
        <v>16699</v>
      </c>
      <c r="C1246" s="15" t="s">
        <v>16699</v>
      </c>
      <c r="D1246" s="5" t="s">
        <v>38</v>
      </c>
      <c r="E1246" s="6" t="s">
        <v>39</v>
      </c>
      <c r="F1246" s="5" t="s">
        <v>38</v>
      </c>
      <c r="G1246" s="6" t="s">
        <v>40</v>
      </c>
      <c r="H1246" s="173">
        <v>22104</v>
      </c>
      <c r="I1246" s="16" t="s">
        <v>120</v>
      </c>
      <c r="J1246" s="168" t="s">
        <v>6206</v>
      </c>
      <c r="K1246" s="158" t="s">
        <v>6207</v>
      </c>
      <c r="L1246" s="13"/>
      <c r="M1246" s="173" t="s">
        <v>16491</v>
      </c>
      <c r="N1246" s="182" t="s">
        <v>16255</v>
      </c>
      <c r="O1246" s="183">
        <v>1</v>
      </c>
      <c r="P1246" s="218">
        <v>12</v>
      </c>
      <c r="Q1246" s="13" t="s">
        <v>16279</v>
      </c>
      <c r="R1246" s="218">
        <f t="shared" si="41"/>
        <v>12</v>
      </c>
      <c r="S1246" s="218">
        <v>0</v>
      </c>
      <c r="T1246" s="218">
        <v>0</v>
      </c>
      <c r="U1246" s="218">
        <v>0</v>
      </c>
      <c r="V1246" s="218">
        <v>0</v>
      </c>
      <c r="W1246" s="218">
        <v>0</v>
      </c>
      <c r="X1246" s="218">
        <v>12</v>
      </c>
      <c r="Y1246" s="218">
        <v>0</v>
      </c>
      <c r="Z1246" s="218">
        <v>0</v>
      </c>
      <c r="AA1246" s="218">
        <v>0</v>
      </c>
      <c r="AB1246" s="218">
        <v>0</v>
      </c>
      <c r="AC1246" s="218">
        <v>0</v>
      </c>
      <c r="AD1246" s="218">
        <v>0</v>
      </c>
    </row>
    <row r="1247" spans="1:30" ht="12" customHeight="1" x14ac:dyDescent="0.25">
      <c r="A1247" s="192" t="s">
        <v>36</v>
      </c>
      <c r="B1247" s="15" t="s">
        <v>16699</v>
      </c>
      <c r="C1247" s="15" t="s">
        <v>16699</v>
      </c>
      <c r="D1247" s="5" t="s">
        <v>38</v>
      </c>
      <c r="E1247" s="6" t="s">
        <v>39</v>
      </c>
      <c r="F1247" s="5" t="s">
        <v>38</v>
      </c>
      <c r="G1247" s="6" t="s">
        <v>40</v>
      </c>
      <c r="H1247" s="173">
        <v>26103</v>
      </c>
      <c r="I1247" s="16" t="s">
        <v>176</v>
      </c>
      <c r="J1247" s="168" t="s">
        <v>10305</v>
      </c>
      <c r="K1247" s="158" t="s">
        <v>16700</v>
      </c>
      <c r="L1247" s="13"/>
      <c r="M1247" s="173" t="s">
        <v>16491</v>
      </c>
      <c r="N1247" s="182" t="s">
        <v>6096</v>
      </c>
      <c r="O1247" s="183">
        <v>50000</v>
      </c>
      <c r="P1247" s="218">
        <v>1</v>
      </c>
      <c r="Q1247" s="13" t="s">
        <v>16279</v>
      </c>
      <c r="R1247" s="218">
        <f t="shared" si="41"/>
        <v>50000</v>
      </c>
      <c r="S1247" s="218">
        <v>15000</v>
      </c>
      <c r="T1247" s="218">
        <v>15000</v>
      </c>
      <c r="U1247" s="218">
        <v>15000</v>
      </c>
      <c r="V1247" s="218">
        <v>5000</v>
      </c>
      <c r="W1247" s="218">
        <v>0</v>
      </c>
      <c r="X1247" s="218">
        <v>0</v>
      </c>
      <c r="Y1247" s="218">
        <v>0</v>
      </c>
      <c r="Z1247" s="218">
        <v>0</v>
      </c>
      <c r="AA1247" s="218">
        <v>0</v>
      </c>
      <c r="AB1247" s="218">
        <v>0</v>
      </c>
      <c r="AC1247" s="218">
        <v>0</v>
      </c>
      <c r="AD1247" s="218">
        <v>0</v>
      </c>
    </row>
    <row r="1248" spans="1:30" ht="12" customHeight="1" x14ac:dyDescent="0.25">
      <c r="A1248" s="192" t="s">
        <v>36</v>
      </c>
      <c r="B1248" s="15" t="s">
        <v>16699</v>
      </c>
      <c r="C1248" s="15" t="s">
        <v>16699</v>
      </c>
      <c r="D1248" s="5" t="s">
        <v>38</v>
      </c>
      <c r="E1248" s="6" t="s">
        <v>39</v>
      </c>
      <c r="F1248" s="5" t="s">
        <v>38</v>
      </c>
      <c r="G1248" s="6" t="s">
        <v>40</v>
      </c>
      <c r="H1248" s="173">
        <v>31401</v>
      </c>
      <c r="I1248" s="16" t="s">
        <v>147</v>
      </c>
      <c r="J1248" s="168"/>
      <c r="K1248" s="158" t="s">
        <v>147</v>
      </c>
      <c r="L1248" s="13" t="s">
        <v>16701</v>
      </c>
      <c r="M1248" s="173" t="s">
        <v>16702</v>
      </c>
      <c r="N1248" s="182" t="s">
        <v>16296</v>
      </c>
      <c r="O1248" s="183">
        <v>12</v>
      </c>
      <c r="P1248" s="218">
        <v>2000</v>
      </c>
      <c r="Q1248" s="13" t="s">
        <v>16279</v>
      </c>
      <c r="R1248" s="218">
        <f t="shared" si="41"/>
        <v>24000</v>
      </c>
      <c r="S1248" s="218">
        <v>0</v>
      </c>
      <c r="T1248" s="218">
        <v>2000</v>
      </c>
      <c r="U1248" s="218">
        <v>2000</v>
      </c>
      <c r="V1248" s="218">
        <v>2000</v>
      </c>
      <c r="W1248" s="218">
        <v>2000</v>
      </c>
      <c r="X1248" s="218">
        <v>2000</v>
      </c>
      <c r="Y1248" s="218">
        <v>2000</v>
      </c>
      <c r="Z1248" s="218">
        <v>2000</v>
      </c>
      <c r="AA1248" s="218">
        <v>2000</v>
      </c>
      <c r="AB1248" s="218">
        <v>2000</v>
      </c>
      <c r="AC1248" s="218">
        <v>2000</v>
      </c>
      <c r="AD1248" s="218">
        <v>4000</v>
      </c>
    </row>
    <row r="1249" spans="1:30" ht="12" customHeight="1" x14ac:dyDescent="0.25">
      <c r="A1249" s="192" t="s">
        <v>36</v>
      </c>
      <c r="B1249" s="15" t="s">
        <v>16699</v>
      </c>
      <c r="C1249" s="15" t="s">
        <v>16699</v>
      </c>
      <c r="D1249" s="5" t="s">
        <v>38</v>
      </c>
      <c r="E1249" s="6" t="s">
        <v>39</v>
      </c>
      <c r="F1249" s="5" t="s">
        <v>38</v>
      </c>
      <c r="G1249" s="6" t="s">
        <v>40</v>
      </c>
      <c r="H1249" s="173">
        <v>32601</v>
      </c>
      <c r="I1249" s="16" t="s">
        <v>16297</v>
      </c>
      <c r="J1249" s="168"/>
      <c r="K1249" s="158" t="s">
        <v>16703</v>
      </c>
      <c r="L1249" s="13"/>
      <c r="M1249" s="173" t="s">
        <v>16491</v>
      </c>
      <c r="N1249" s="182" t="s">
        <v>16296</v>
      </c>
      <c r="O1249" s="183">
        <v>11</v>
      </c>
      <c r="P1249" s="218">
        <v>5000</v>
      </c>
      <c r="Q1249" s="13" t="s">
        <v>16279</v>
      </c>
      <c r="R1249" s="218">
        <f t="shared" si="41"/>
        <v>55000</v>
      </c>
      <c r="S1249" s="218">
        <v>0</v>
      </c>
      <c r="T1249" s="218">
        <v>5000</v>
      </c>
      <c r="U1249" s="218">
        <v>5000</v>
      </c>
      <c r="V1249" s="218">
        <v>5000</v>
      </c>
      <c r="W1249" s="218">
        <v>5000</v>
      </c>
      <c r="X1249" s="218">
        <v>5000</v>
      </c>
      <c r="Y1249" s="218">
        <v>5000</v>
      </c>
      <c r="Z1249" s="218">
        <v>5000</v>
      </c>
      <c r="AA1249" s="218">
        <v>5000</v>
      </c>
      <c r="AB1249" s="218">
        <v>5000</v>
      </c>
      <c r="AC1249" s="218">
        <v>5000</v>
      </c>
      <c r="AD1249" s="218">
        <v>5000</v>
      </c>
    </row>
    <row r="1250" spans="1:30" ht="12" customHeight="1" x14ac:dyDescent="0.25">
      <c r="A1250" s="192" t="s">
        <v>36</v>
      </c>
      <c r="B1250" s="15" t="s">
        <v>16699</v>
      </c>
      <c r="C1250" s="15" t="s">
        <v>16699</v>
      </c>
      <c r="D1250" s="5" t="s">
        <v>38</v>
      </c>
      <c r="E1250" s="6" t="s">
        <v>39</v>
      </c>
      <c r="F1250" s="5" t="s">
        <v>38</v>
      </c>
      <c r="G1250" s="6" t="s">
        <v>40</v>
      </c>
      <c r="H1250" s="173">
        <v>32701</v>
      </c>
      <c r="I1250" s="16" t="s">
        <v>155</v>
      </c>
      <c r="J1250" s="168"/>
      <c r="K1250" s="158" t="s">
        <v>16704</v>
      </c>
      <c r="L1250" s="13"/>
      <c r="M1250" s="173" t="s">
        <v>16491</v>
      </c>
      <c r="N1250" s="182" t="s">
        <v>16296</v>
      </c>
      <c r="O1250" s="183">
        <v>1</v>
      </c>
      <c r="P1250" s="218">
        <v>5926</v>
      </c>
      <c r="Q1250" s="13" t="s">
        <v>16279</v>
      </c>
      <c r="R1250" s="218">
        <f t="shared" si="41"/>
        <v>5926</v>
      </c>
      <c r="S1250" s="218">
        <v>0</v>
      </c>
      <c r="T1250" s="218">
        <v>0</v>
      </c>
      <c r="U1250" s="218">
        <v>0</v>
      </c>
      <c r="V1250" s="218">
        <v>0</v>
      </c>
      <c r="W1250" s="218">
        <v>0</v>
      </c>
      <c r="X1250" s="218">
        <v>0</v>
      </c>
      <c r="Y1250" s="218">
        <v>0</v>
      </c>
      <c r="Z1250" s="218">
        <v>0</v>
      </c>
      <c r="AA1250" s="218">
        <v>0</v>
      </c>
      <c r="AB1250" s="218">
        <v>5926</v>
      </c>
      <c r="AC1250" s="218">
        <v>0</v>
      </c>
      <c r="AD1250" s="218">
        <v>0</v>
      </c>
    </row>
    <row r="1251" spans="1:30" ht="12" customHeight="1" x14ac:dyDescent="0.25">
      <c r="A1251" s="192" t="s">
        <v>36</v>
      </c>
      <c r="B1251" s="15" t="s">
        <v>16699</v>
      </c>
      <c r="C1251" s="15" t="s">
        <v>16699</v>
      </c>
      <c r="D1251" s="5" t="s">
        <v>38</v>
      </c>
      <c r="E1251" s="6" t="s">
        <v>39</v>
      </c>
      <c r="F1251" s="5" t="s">
        <v>38</v>
      </c>
      <c r="G1251" s="6" t="s">
        <v>40</v>
      </c>
      <c r="H1251" s="173">
        <v>33605</v>
      </c>
      <c r="I1251" s="16" t="s">
        <v>16488</v>
      </c>
      <c r="J1251" s="168"/>
      <c r="K1251" s="158" t="s">
        <v>16705</v>
      </c>
      <c r="L1251" s="13"/>
      <c r="M1251" s="173" t="s">
        <v>16491</v>
      </c>
      <c r="N1251" s="182" t="s">
        <v>16296</v>
      </c>
      <c r="O1251" s="183">
        <v>1</v>
      </c>
      <c r="P1251" s="218">
        <v>11352</v>
      </c>
      <c r="Q1251" s="13" t="s">
        <v>16279</v>
      </c>
      <c r="R1251" s="218">
        <f t="shared" si="41"/>
        <v>11352</v>
      </c>
      <c r="S1251" s="218">
        <v>11352</v>
      </c>
      <c r="T1251" s="218">
        <v>0</v>
      </c>
      <c r="U1251" s="218">
        <v>0</v>
      </c>
      <c r="V1251" s="218">
        <v>0</v>
      </c>
      <c r="W1251" s="218">
        <v>0</v>
      </c>
      <c r="X1251" s="218">
        <v>0</v>
      </c>
      <c r="Y1251" s="218">
        <v>0</v>
      </c>
      <c r="Z1251" s="218">
        <v>0</v>
      </c>
      <c r="AA1251" s="218">
        <v>0</v>
      </c>
      <c r="AB1251" s="218">
        <v>0</v>
      </c>
      <c r="AC1251" s="218">
        <v>0</v>
      </c>
      <c r="AD1251" s="218">
        <v>0</v>
      </c>
    </row>
    <row r="1252" spans="1:30" ht="12" customHeight="1" x14ac:dyDescent="0.25">
      <c r="A1252" s="192" t="s">
        <v>36</v>
      </c>
      <c r="B1252" s="15" t="s">
        <v>16699</v>
      </c>
      <c r="C1252" s="15" t="s">
        <v>16699</v>
      </c>
      <c r="D1252" s="5" t="s">
        <v>38</v>
      </c>
      <c r="E1252" s="6" t="s">
        <v>39</v>
      </c>
      <c r="F1252" s="5" t="s">
        <v>38</v>
      </c>
      <c r="G1252" s="6" t="s">
        <v>40</v>
      </c>
      <c r="H1252" s="173">
        <v>33901</v>
      </c>
      <c r="I1252" s="16" t="s">
        <v>16479</v>
      </c>
      <c r="J1252" s="168"/>
      <c r="K1252" s="158" t="s">
        <v>16706</v>
      </c>
      <c r="L1252" s="13"/>
      <c r="M1252" s="173" t="s">
        <v>16491</v>
      </c>
      <c r="N1252" s="182" t="s">
        <v>16296</v>
      </c>
      <c r="O1252" s="183">
        <v>6</v>
      </c>
      <c r="P1252" s="218">
        <v>126</v>
      </c>
      <c r="Q1252" s="13" t="s">
        <v>16279</v>
      </c>
      <c r="R1252" s="218">
        <f t="shared" si="41"/>
        <v>756</v>
      </c>
      <c r="S1252" s="218">
        <v>126</v>
      </c>
      <c r="T1252" s="218">
        <v>126</v>
      </c>
      <c r="U1252" s="218">
        <v>126</v>
      </c>
      <c r="V1252" s="218">
        <v>126</v>
      </c>
      <c r="W1252" s="218">
        <v>126</v>
      </c>
      <c r="X1252" s="218">
        <v>126</v>
      </c>
      <c r="Y1252" s="218">
        <v>0</v>
      </c>
      <c r="Z1252" s="218">
        <v>0</v>
      </c>
      <c r="AA1252" s="218">
        <v>0</v>
      </c>
      <c r="AB1252" s="218">
        <v>0</v>
      </c>
      <c r="AC1252" s="218">
        <v>0</v>
      </c>
      <c r="AD1252" s="218">
        <v>0</v>
      </c>
    </row>
    <row r="1253" spans="1:30" ht="12" customHeight="1" x14ac:dyDescent="0.25">
      <c r="A1253" s="192" t="s">
        <v>36</v>
      </c>
      <c r="B1253" s="15" t="s">
        <v>16699</v>
      </c>
      <c r="C1253" s="15" t="s">
        <v>16699</v>
      </c>
      <c r="D1253" s="5" t="s">
        <v>38</v>
      </c>
      <c r="E1253" s="6" t="s">
        <v>39</v>
      </c>
      <c r="F1253" s="5" t="s">
        <v>38</v>
      </c>
      <c r="G1253" s="6" t="s">
        <v>40</v>
      </c>
      <c r="H1253" s="173">
        <v>35501</v>
      </c>
      <c r="I1253" s="16" t="s">
        <v>160</v>
      </c>
      <c r="J1253" s="168"/>
      <c r="K1253" s="158" t="s">
        <v>16707</v>
      </c>
      <c r="L1253" s="13"/>
      <c r="M1253" s="173" t="s">
        <v>16491</v>
      </c>
      <c r="N1253" s="182" t="s">
        <v>16296</v>
      </c>
      <c r="O1253" s="183">
        <v>3</v>
      </c>
      <c r="P1253" s="218">
        <v>19527</v>
      </c>
      <c r="Q1253" s="13" t="s">
        <v>16279</v>
      </c>
      <c r="R1253" s="218">
        <f t="shared" si="41"/>
        <v>19527</v>
      </c>
      <c r="S1253" s="218">
        <v>0</v>
      </c>
      <c r="T1253" s="218">
        <v>19527</v>
      </c>
      <c r="U1253" s="218">
        <v>0</v>
      </c>
      <c r="V1253" s="218">
        <v>0</v>
      </c>
      <c r="W1253" s="218">
        <v>0</v>
      </c>
      <c r="X1253" s="218">
        <v>0</v>
      </c>
      <c r="Y1253" s="218">
        <v>0</v>
      </c>
      <c r="Z1253" s="218">
        <v>0</v>
      </c>
      <c r="AA1253" s="218">
        <v>0</v>
      </c>
      <c r="AB1253" s="218">
        <v>0</v>
      </c>
      <c r="AC1253" s="218">
        <v>0</v>
      </c>
      <c r="AD1253" s="218">
        <v>0</v>
      </c>
    </row>
    <row r="1254" spans="1:30" ht="12" customHeight="1" x14ac:dyDescent="0.25">
      <c r="A1254" s="192" t="s">
        <v>36</v>
      </c>
      <c r="B1254" s="15" t="s">
        <v>16699</v>
      </c>
      <c r="C1254" s="15" t="s">
        <v>16699</v>
      </c>
      <c r="D1254" s="5" t="s">
        <v>38</v>
      </c>
      <c r="E1254" s="6" t="s">
        <v>39</v>
      </c>
      <c r="F1254" s="5" t="s">
        <v>38</v>
      </c>
      <c r="G1254" s="6" t="s">
        <v>40</v>
      </c>
      <c r="H1254" s="173">
        <v>35501</v>
      </c>
      <c r="I1254" s="16" t="s">
        <v>160</v>
      </c>
      <c r="J1254" s="168"/>
      <c r="K1254" s="158" t="s">
        <v>16707</v>
      </c>
      <c r="L1254" s="13"/>
      <c r="M1254" s="173" t="s">
        <v>16491</v>
      </c>
      <c r="N1254" s="182" t="s">
        <v>16296</v>
      </c>
      <c r="O1254" s="183">
        <v>3</v>
      </c>
      <c r="P1254" s="218">
        <v>22647</v>
      </c>
      <c r="Q1254" s="13" t="s">
        <v>16279</v>
      </c>
      <c r="R1254" s="218">
        <f t="shared" si="41"/>
        <v>22647</v>
      </c>
      <c r="S1254" s="218">
        <v>0</v>
      </c>
      <c r="T1254" s="218">
        <v>0</v>
      </c>
      <c r="U1254" s="218">
        <v>0</v>
      </c>
      <c r="V1254" s="218">
        <v>0</v>
      </c>
      <c r="W1254" s="218">
        <v>22647</v>
      </c>
      <c r="X1254" s="218">
        <v>0</v>
      </c>
      <c r="Y1254" s="218">
        <v>0</v>
      </c>
      <c r="Z1254" s="218">
        <v>0</v>
      </c>
      <c r="AA1254" s="218">
        <v>0</v>
      </c>
      <c r="AB1254" s="218">
        <v>0</v>
      </c>
      <c r="AC1254" s="218">
        <v>0</v>
      </c>
      <c r="AD1254" s="218">
        <v>0</v>
      </c>
    </row>
    <row r="1255" spans="1:30" ht="12" customHeight="1" x14ac:dyDescent="0.25">
      <c r="A1255" s="192" t="s">
        <v>36</v>
      </c>
      <c r="B1255" s="15" t="s">
        <v>16699</v>
      </c>
      <c r="C1255" s="15" t="s">
        <v>16699</v>
      </c>
      <c r="D1255" s="5" t="s">
        <v>38</v>
      </c>
      <c r="E1255" s="6" t="s">
        <v>39</v>
      </c>
      <c r="F1255" s="5" t="s">
        <v>38</v>
      </c>
      <c r="G1255" s="6" t="s">
        <v>40</v>
      </c>
      <c r="H1255" s="173">
        <v>35501</v>
      </c>
      <c r="I1255" s="16" t="s">
        <v>160</v>
      </c>
      <c r="J1255" s="168"/>
      <c r="K1255" s="158" t="s">
        <v>16707</v>
      </c>
      <c r="L1255" s="13"/>
      <c r="M1255" s="173" t="s">
        <v>16491</v>
      </c>
      <c r="N1255" s="182" t="s">
        <v>16296</v>
      </c>
      <c r="O1255" s="183">
        <v>3</v>
      </c>
      <c r="P1255" s="218">
        <v>13287</v>
      </c>
      <c r="Q1255" s="13" t="s">
        <v>16279</v>
      </c>
      <c r="R1255" s="218">
        <f t="shared" si="41"/>
        <v>13287</v>
      </c>
      <c r="S1255" s="218">
        <v>0</v>
      </c>
      <c r="T1255" s="218">
        <v>0</v>
      </c>
      <c r="U1255" s="218">
        <v>0</v>
      </c>
      <c r="V1255" s="218">
        <v>0</v>
      </c>
      <c r="W1255" s="218">
        <v>0</v>
      </c>
      <c r="X1255" s="218">
        <v>0</v>
      </c>
      <c r="Y1255" s="218">
        <v>0</v>
      </c>
      <c r="Z1255" s="218">
        <v>0</v>
      </c>
      <c r="AA1255" s="218">
        <v>13287</v>
      </c>
      <c r="AB1255" s="218">
        <v>0</v>
      </c>
      <c r="AC1255" s="218">
        <v>0</v>
      </c>
      <c r="AD1255" s="218">
        <v>0</v>
      </c>
    </row>
    <row r="1256" spans="1:30" ht="12" customHeight="1" x14ac:dyDescent="0.25">
      <c r="A1256" s="192" t="s">
        <v>36</v>
      </c>
      <c r="B1256" s="15" t="s">
        <v>16699</v>
      </c>
      <c r="C1256" s="15" t="s">
        <v>16699</v>
      </c>
      <c r="D1256" s="5" t="s">
        <v>38</v>
      </c>
      <c r="E1256" s="6" t="s">
        <v>39</v>
      </c>
      <c r="F1256" s="5" t="s">
        <v>38</v>
      </c>
      <c r="G1256" s="6" t="s">
        <v>40</v>
      </c>
      <c r="H1256" s="173">
        <v>37504</v>
      </c>
      <c r="I1256" s="16" t="s">
        <v>228</v>
      </c>
      <c r="J1256" s="168"/>
      <c r="K1256" s="158" t="s">
        <v>228</v>
      </c>
      <c r="L1256" s="13"/>
      <c r="M1256" s="173" t="s">
        <v>16491</v>
      </c>
      <c r="N1256" s="182" t="s">
        <v>16296</v>
      </c>
      <c r="O1256" s="183">
        <v>24</v>
      </c>
      <c r="P1256" s="218">
        <v>1008</v>
      </c>
      <c r="Q1256" s="13" t="s">
        <v>16279</v>
      </c>
      <c r="R1256" s="218">
        <f t="shared" si="41"/>
        <v>24192</v>
      </c>
      <c r="S1256" s="218">
        <v>4032</v>
      </c>
      <c r="T1256" s="218">
        <v>4032</v>
      </c>
      <c r="U1256" s="218">
        <v>4032</v>
      </c>
      <c r="V1256" s="218">
        <v>4032</v>
      </c>
      <c r="W1256" s="218">
        <v>4032</v>
      </c>
      <c r="X1256" s="218">
        <v>4032</v>
      </c>
      <c r="Y1256" s="218">
        <v>0</v>
      </c>
      <c r="Z1256" s="218">
        <v>0</v>
      </c>
      <c r="AA1256" s="218">
        <v>0</v>
      </c>
      <c r="AB1256" s="218">
        <v>0</v>
      </c>
      <c r="AC1256" s="218">
        <v>0</v>
      </c>
      <c r="AD1256" s="218">
        <v>0</v>
      </c>
    </row>
    <row r="1257" spans="1:30" ht="12" customHeight="1" x14ac:dyDescent="0.25">
      <c r="A1257" s="192" t="s">
        <v>36</v>
      </c>
      <c r="B1257" s="15" t="s">
        <v>16699</v>
      </c>
      <c r="C1257" s="15" t="s">
        <v>16699</v>
      </c>
      <c r="D1257" s="5" t="s">
        <v>38</v>
      </c>
      <c r="E1257" s="6" t="s">
        <v>39</v>
      </c>
      <c r="F1257" s="5" t="s">
        <v>38</v>
      </c>
      <c r="G1257" s="6" t="s">
        <v>40</v>
      </c>
      <c r="H1257" s="173">
        <v>39202</v>
      </c>
      <c r="I1257" s="16" t="s">
        <v>170</v>
      </c>
      <c r="J1257" s="168"/>
      <c r="K1257" s="158" t="s">
        <v>16708</v>
      </c>
      <c r="L1257" s="13"/>
      <c r="M1257" s="173" t="s">
        <v>16491</v>
      </c>
      <c r="N1257" s="182" t="s">
        <v>16296</v>
      </c>
      <c r="O1257" s="183">
        <v>24</v>
      </c>
      <c r="P1257" s="218">
        <v>103</v>
      </c>
      <c r="Q1257" s="13" t="s">
        <v>16279</v>
      </c>
      <c r="R1257" s="218">
        <f t="shared" si="41"/>
        <v>2472</v>
      </c>
      <c r="S1257" s="218">
        <v>206</v>
      </c>
      <c r="T1257" s="218">
        <v>206</v>
      </c>
      <c r="U1257" s="218">
        <v>206</v>
      </c>
      <c r="V1257" s="218">
        <v>206</v>
      </c>
      <c r="W1257" s="218">
        <v>206</v>
      </c>
      <c r="X1257" s="218">
        <v>206</v>
      </c>
      <c r="Y1257" s="218">
        <v>206</v>
      </c>
      <c r="Z1257" s="218">
        <v>206</v>
      </c>
      <c r="AA1257" s="218">
        <v>206</v>
      </c>
      <c r="AB1257" s="218">
        <v>206</v>
      </c>
      <c r="AC1257" s="218">
        <v>206</v>
      </c>
      <c r="AD1257" s="218">
        <v>206</v>
      </c>
    </row>
    <row r="1258" spans="1:30" ht="12" customHeight="1" x14ac:dyDescent="0.25">
      <c r="A1258" s="192" t="s">
        <v>36</v>
      </c>
      <c r="B1258" s="15" t="s">
        <v>16699</v>
      </c>
      <c r="C1258" s="15" t="s">
        <v>16699</v>
      </c>
      <c r="D1258" s="5" t="s">
        <v>38</v>
      </c>
      <c r="E1258" s="6" t="s">
        <v>39</v>
      </c>
      <c r="F1258" s="5" t="s">
        <v>38</v>
      </c>
      <c r="G1258" s="6" t="s">
        <v>40</v>
      </c>
      <c r="H1258" s="173">
        <v>39202</v>
      </c>
      <c r="I1258" s="16" t="s">
        <v>170</v>
      </c>
      <c r="J1258" s="168"/>
      <c r="K1258" s="158" t="s">
        <v>16708</v>
      </c>
      <c r="L1258" s="13"/>
      <c r="M1258" s="173" t="s">
        <v>16491</v>
      </c>
      <c r="N1258" s="182" t="s">
        <v>16296</v>
      </c>
      <c r="O1258" s="183">
        <v>24</v>
      </c>
      <c r="P1258" s="218">
        <v>23</v>
      </c>
      <c r="Q1258" s="13" t="s">
        <v>16279</v>
      </c>
      <c r="R1258" s="218">
        <f t="shared" si="41"/>
        <v>552</v>
      </c>
      <c r="S1258" s="218">
        <v>46</v>
      </c>
      <c r="T1258" s="218">
        <v>46</v>
      </c>
      <c r="U1258" s="218">
        <v>46</v>
      </c>
      <c r="V1258" s="218">
        <v>46</v>
      </c>
      <c r="W1258" s="218">
        <v>46</v>
      </c>
      <c r="X1258" s="218">
        <v>46</v>
      </c>
      <c r="Y1258" s="218">
        <v>46</v>
      </c>
      <c r="Z1258" s="218">
        <v>46</v>
      </c>
      <c r="AA1258" s="218">
        <v>46</v>
      </c>
      <c r="AB1258" s="218">
        <v>46</v>
      </c>
      <c r="AC1258" s="218">
        <v>46</v>
      </c>
      <c r="AD1258" s="218">
        <v>46</v>
      </c>
    </row>
    <row r="1259" spans="1:30" ht="12" customHeight="1" x14ac:dyDescent="0.25">
      <c r="A1259" s="192" t="s">
        <v>36</v>
      </c>
      <c r="B1259" s="15" t="s">
        <v>16699</v>
      </c>
      <c r="C1259" s="15" t="s">
        <v>16699</v>
      </c>
      <c r="D1259" s="5" t="s">
        <v>38</v>
      </c>
      <c r="E1259" s="6" t="s">
        <v>39</v>
      </c>
      <c r="F1259" s="5" t="s">
        <v>38</v>
      </c>
      <c r="G1259" s="6" t="s">
        <v>40</v>
      </c>
      <c r="H1259" s="173">
        <v>39202</v>
      </c>
      <c r="I1259" s="16" t="s">
        <v>170</v>
      </c>
      <c r="J1259" s="168"/>
      <c r="K1259" s="158" t="s">
        <v>16708</v>
      </c>
      <c r="L1259" s="13"/>
      <c r="M1259" s="173" t="s">
        <v>16491</v>
      </c>
      <c r="N1259" s="182" t="s">
        <v>16296</v>
      </c>
      <c r="O1259" s="183">
        <v>24</v>
      </c>
      <c r="P1259" s="218">
        <v>34</v>
      </c>
      <c r="Q1259" s="13" t="s">
        <v>16279</v>
      </c>
      <c r="R1259" s="218">
        <f t="shared" si="41"/>
        <v>816</v>
      </c>
      <c r="S1259" s="218">
        <v>68</v>
      </c>
      <c r="T1259" s="218">
        <v>68</v>
      </c>
      <c r="U1259" s="218">
        <v>68</v>
      </c>
      <c r="V1259" s="218">
        <v>68</v>
      </c>
      <c r="W1259" s="218">
        <v>68</v>
      </c>
      <c r="X1259" s="218">
        <v>68</v>
      </c>
      <c r="Y1259" s="218">
        <v>68</v>
      </c>
      <c r="Z1259" s="218">
        <v>68</v>
      </c>
      <c r="AA1259" s="218">
        <v>68</v>
      </c>
      <c r="AB1259" s="218">
        <v>68</v>
      </c>
      <c r="AC1259" s="218">
        <v>68</v>
      </c>
      <c r="AD1259" s="218">
        <v>68</v>
      </c>
    </row>
    <row r="1260" spans="1:30" ht="12" customHeight="1" x14ac:dyDescent="0.25">
      <c r="A1260" s="192" t="s">
        <v>36</v>
      </c>
      <c r="B1260" s="15" t="s">
        <v>16699</v>
      </c>
      <c r="C1260" s="15" t="s">
        <v>16699</v>
      </c>
      <c r="D1260" s="5" t="s">
        <v>38</v>
      </c>
      <c r="E1260" s="6" t="s">
        <v>39</v>
      </c>
      <c r="F1260" s="5" t="s">
        <v>38</v>
      </c>
      <c r="G1260" s="6" t="s">
        <v>144</v>
      </c>
      <c r="H1260" s="173">
        <v>31301</v>
      </c>
      <c r="I1260" s="16" t="s">
        <v>145</v>
      </c>
      <c r="J1260" s="168"/>
      <c r="K1260" s="158" t="s">
        <v>145</v>
      </c>
      <c r="L1260" s="13"/>
      <c r="M1260" s="173" t="s">
        <v>16491</v>
      </c>
      <c r="N1260" s="182" t="s">
        <v>16296</v>
      </c>
      <c r="O1260" s="183">
        <v>12</v>
      </c>
      <c r="P1260" s="218">
        <v>15000</v>
      </c>
      <c r="Q1260" s="13" t="s">
        <v>16279</v>
      </c>
      <c r="R1260" s="218">
        <f t="shared" si="41"/>
        <v>180000</v>
      </c>
      <c r="S1260" s="218">
        <v>15000</v>
      </c>
      <c r="T1260" s="218">
        <v>15000</v>
      </c>
      <c r="U1260" s="218">
        <v>15000</v>
      </c>
      <c r="V1260" s="218">
        <v>15000</v>
      </c>
      <c r="W1260" s="218">
        <v>15000</v>
      </c>
      <c r="X1260" s="218">
        <v>15000</v>
      </c>
      <c r="Y1260" s="218">
        <v>15000</v>
      </c>
      <c r="Z1260" s="218">
        <v>15000</v>
      </c>
      <c r="AA1260" s="218">
        <v>15000</v>
      </c>
      <c r="AB1260" s="218">
        <v>15000</v>
      </c>
      <c r="AC1260" s="218">
        <v>15000</v>
      </c>
      <c r="AD1260" s="218">
        <v>15000</v>
      </c>
    </row>
    <row r="1261" spans="1:30" ht="12" customHeight="1" x14ac:dyDescent="0.25">
      <c r="A1261" s="192" t="s">
        <v>36</v>
      </c>
      <c r="B1261" s="15" t="s">
        <v>16699</v>
      </c>
      <c r="C1261" s="15" t="s">
        <v>16699</v>
      </c>
      <c r="D1261" s="5" t="s">
        <v>38</v>
      </c>
      <c r="E1261" s="6" t="s">
        <v>39</v>
      </c>
      <c r="F1261" s="5" t="s">
        <v>38</v>
      </c>
      <c r="G1261" s="6" t="s">
        <v>144</v>
      </c>
      <c r="H1261" s="173">
        <v>32201</v>
      </c>
      <c r="I1261" s="16" t="s">
        <v>152</v>
      </c>
      <c r="J1261" s="168"/>
      <c r="K1261" s="158" t="s">
        <v>16709</v>
      </c>
      <c r="L1261" s="13"/>
      <c r="M1261" s="173" t="s">
        <v>16702</v>
      </c>
      <c r="N1261" s="182" t="s">
        <v>16296</v>
      </c>
      <c r="O1261" s="183">
        <v>8</v>
      </c>
      <c r="P1261" s="218">
        <v>200339</v>
      </c>
      <c r="Q1261" s="13" t="s">
        <v>16279</v>
      </c>
      <c r="R1261" s="218">
        <f t="shared" si="41"/>
        <v>1602712</v>
      </c>
      <c r="S1261" s="218">
        <v>0</v>
      </c>
      <c r="T1261" s="218">
        <v>200339</v>
      </c>
      <c r="U1261" s="218">
        <v>200339</v>
      </c>
      <c r="V1261" s="218">
        <v>200339</v>
      </c>
      <c r="W1261" s="218">
        <v>200339</v>
      </c>
      <c r="X1261" s="218">
        <v>200339</v>
      </c>
      <c r="Y1261" s="218">
        <v>200339</v>
      </c>
      <c r="Z1261" s="218">
        <v>200339</v>
      </c>
      <c r="AA1261" s="218">
        <v>200339</v>
      </c>
      <c r="AB1261" s="218">
        <v>0</v>
      </c>
      <c r="AC1261" s="218">
        <v>0</v>
      </c>
      <c r="AD1261" s="218">
        <v>0</v>
      </c>
    </row>
    <row r="1262" spans="1:30" ht="12" customHeight="1" x14ac:dyDescent="0.25">
      <c r="A1262" s="192" t="s">
        <v>36</v>
      </c>
      <c r="B1262" s="15" t="s">
        <v>16699</v>
      </c>
      <c r="C1262" s="15" t="s">
        <v>16699</v>
      </c>
      <c r="D1262" s="5" t="s">
        <v>38</v>
      </c>
      <c r="E1262" s="6" t="s">
        <v>39</v>
      </c>
      <c r="F1262" s="5" t="s">
        <v>38</v>
      </c>
      <c r="G1262" s="6" t="s">
        <v>144</v>
      </c>
      <c r="H1262" s="173">
        <v>32201</v>
      </c>
      <c r="I1262" s="16" t="s">
        <v>152</v>
      </c>
      <c r="J1262" s="168"/>
      <c r="K1262" s="158" t="s">
        <v>16709</v>
      </c>
      <c r="L1262" s="13"/>
      <c r="M1262" s="173" t="s">
        <v>16702</v>
      </c>
      <c r="N1262" s="182" t="s">
        <v>16296</v>
      </c>
      <c r="O1262" s="183">
        <v>4</v>
      </c>
      <c r="P1262" s="218">
        <v>200739</v>
      </c>
      <c r="Q1262" s="13" t="s">
        <v>16279</v>
      </c>
      <c r="R1262" s="218">
        <f t="shared" si="41"/>
        <v>802956</v>
      </c>
      <c r="S1262" s="218">
        <v>0</v>
      </c>
      <c r="T1262" s="218">
        <v>0</v>
      </c>
      <c r="U1262" s="218">
        <v>0</v>
      </c>
      <c r="V1262" s="218">
        <v>0</v>
      </c>
      <c r="W1262" s="218">
        <v>0</v>
      </c>
      <c r="X1262" s="218">
        <v>0</v>
      </c>
      <c r="Y1262" s="218">
        <v>0</v>
      </c>
      <c r="Z1262" s="218">
        <v>0</v>
      </c>
      <c r="AA1262" s="218">
        <v>0</v>
      </c>
      <c r="AB1262" s="218">
        <v>200739</v>
      </c>
      <c r="AC1262" s="218">
        <v>200739</v>
      </c>
      <c r="AD1262" s="218">
        <v>401478</v>
      </c>
    </row>
    <row r="1263" spans="1:30" ht="12" customHeight="1" x14ac:dyDescent="0.25">
      <c r="A1263" s="192" t="s">
        <v>36</v>
      </c>
      <c r="B1263" s="15" t="s">
        <v>16699</v>
      </c>
      <c r="C1263" s="15" t="s">
        <v>16699</v>
      </c>
      <c r="D1263" s="5" t="s">
        <v>38</v>
      </c>
      <c r="E1263" s="6" t="s">
        <v>39</v>
      </c>
      <c r="F1263" s="5" t="s">
        <v>38</v>
      </c>
      <c r="G1263" s="6" t="s">
        <v>144</v>
      </c>
      <c r="H1263" s="173">
        <v>33801</v>
      </c>
      <c r="I1263" s="16" t="s">
        <v>157</v>
      </c>
      <c r="J1263" s="168"/>
      <c r="K1263" s="158" t="s">
        <v>16710</v>
      </c>
      <c r="L1263" s="13"/>
      <c r="M1263" s="173" t="s">
        <v>43</v>
      </c>
      <c r="N1263" s="182" t="s">
        <v>16296</v>
      </c>
      <c r="O1263" s="183">
        <v>4</v>
      </c>
      <c r="P1263" s="218">
        <v>40868</v>
      </c>
      <c r="Q1263" s="13" t="s">
        <v>16303</v>
      </c>
      <c r="R1263" s="218">
        <f t="shared" si="41"/>
        <v>163472</v>
      </c>
      <c r="S1263" s="218">
        <v>0</v>
      </c>
      <c r="T1263" s="218">
        <v>40868</v>
      </c>
      <c r="U1263" s="218">
        <v>40868</v>
      </c>
      <c r="V1263" s="218">
        <v>40868</v>
      </c>
      <c r="W1263" s="218">
        <v>40868</v>
      </c>
      <c r="X1263" s="218">
        <v>0</v>
      </c>
      <c r="Y1263" s="218">
        <v>0</v>
      </c>
      <c r="Z1263" s="218">
        <v>0</v>
      </c>
      <c r="AA1263" s="218">
        <v>0</v>
      </c>
      <c r="AB1263" s="218">
        <v>0</v>
      </c>
      <c r="AC1263" s="218">
        <v>0</v>
      </c>
      <c r="AD1263" s="218">
        <v>0</v>
      </c>
    </row>
    <row r="1264" spans="1:30" ht="12" customHeight="1" x14ac:dyDescent="0.25">
      <c r="A1264" s="192" t="s">
        <v>36</v>
      </c>
      <c r="B1264" s="15" t="s">
        <v>16699</v>
      </c>
      <c r="C1264" s="15" t="s">
        <v>16699</v>
      </c>
      <c r="D1264" s="5" t="s">
        <v>38</v>
      </c>
      <c r="E1264" s="6" t="s">
        <v>39</v>
      </c>
      <c r="F1264" s="5" t="s">
        <v>38</v>
      </c>
      <c r="G1264" s="6" t="s">
        <v>144</v>
      </c>
      <c r="H1264" s="173">
        <v>35101</v>
      </c>
      <c r="I1264" s="16" t="s">
        <v>16478</v>
      </c>
      <c r="J1264" s="168"/>
      <c r="K1264" s="158" t="s">
        <v>16711</v>
      </c>
      <c r="L1264" s="13"/>
      <c r="M1264" s="173" t="s">
        <v>16491</v>
      </c>
      <c r="N1264" s="182" t="s">
        <v>16296</v>
      </c>
      <c r="O1264" s="183">
        <v>1</v>
      </c>
      <c r="P1264" s="218">
        <v>19094</v>
      </c>
      <c r="Q1264" s="13" t="s">
        <v>16279</v>
      </c>
      <c r="R1264" s="218">
        <f t="shared" si="41"/>
        <v>19094</v>
      </c>
      <c r="S1264" s="218">
        <v>0</v>
      </c>
      <c r="T1264" s="218">
        <v>0</v>
      </c>
      <c r="U1264" s="218">
        <v>19094</v>
      </c>
      <c r="V1264" s="218">
        <v>0</v>
      </c>
      <c r="W1264" s="218">
        <v>0</v>
      </c>
      <c r="X1264" s="218">
        <v>0</v>
      </c>
      <c r="Y1264" s="218">
        <v>0</v>
      </c>
      <c r="Z1264" s="218">
        <v>0</v>
      </c>
      <c r="AA1264" s="218">
        <v>0</v>
      </c>
      <c r="AB1264" s="218">
        <v>0</v>
      </c>
      <c r="AC1264" s="218">
        <v>0</v>
      </c>
      <c r="AD1264" s="218">
        <v>0</v>
      </c>
    </row>
    <row r="1265" spans="1:30" ht="12" customHeight="1" x14ac:dyDescent="0.25">
      <c r="A1265" s="192" t="s">
        <v>36</v>
      </c>
      <c r="B1265" s="15" t="s">
        <v>16699</v>
      </c>
      <c r="C1265" s="15" t="s">
        <v>16699</v>
      </c>
      <c r="D1265" s="5" t="s">
        <v>38</v>
      </c>
      <c r="E1265" s="6" t="s">
        <v>39</v>
      </c>
      <c r="F1265" s="5" t="s">
        <v>38</v>
      </c>
      <c r="G1265" s="6" t="s">
        <v>144</v>
      </c>
      <c r="H1265" s="173">
        <v>35701</v>
      </c>
      <c r="I1265" s="16" t="s">
        <v>164</v>
      </c>
      <c r="J1265" s="168"/>
      <c r="K1265" s="158" t="s">
        <v>16712</v>
      </c>
      <c r="L1265" s="13"/>
      <c r="M1265" s="173" t="s">
        <v>16491</v>
      </c>
      <c r="N1265" s="182" t="s">
        <v>16296</v>
      </c>
      <c r="O1265" s="183">
        <v>20</v>
      </c>
      <c r="P1265" s="218">
        <v>1750</v>
      </c>
      <c r="Q1265" s="13" t="s">
        <v>16279</v>
      </c>
      <c r="R1265" s="218">
        <f t="shared" si="41"/>
        <v>35000</v>
      </c>
      <c r="S1265" s="218">
        <v>0</v>
      </c>
      <c r="T1265" s="218">
        <v>35000</v>
      </c>
      <c r="U1265" s="218">
        <v>0</v>
      </c>
      <c r="V1265" s="218">
        <v>0</v>
      </c>
      <c r="W1265" s="218">
        <v>0</v>
      </c>
      <c r="X1265" s="218">
        <v>0</v>
      </c>
      <c r="Y1265" s="218">
        <v>0</v>
      </c>
      <c r="Z1265" s="218">
        <v>0</v>
      </c>
      <c r="AA1265" s="218">
        <v>0</v>
      </c>
      <c r="AB1265" s="218">
        <v>0</v>
      </c>
      <c r="AC1265" s="218">
        <v>0</v>
      </c>
      <c r="AD1265" s="218">
        <v>0</v>
      </c>
    </row>
    <row r="1266" spans="1:30" ht="12" customHeight="1" x14ac:dyDescent="0.25">
      <c r="A1266" s="192" t="s">
        <v>36</v>
      </c>
      <c r="B1266" s="15" t="s">
        <v>16699</v>
      </c>
      <c r="C1266" s="15" t="s">
        <v>16699</v>
      </c>
      <c r="D1266" s="5" t="s">
        <v>38</v>
      </c>
      <c r="E1266" s="6" t="s">
        <v>39</v>
      </c>
      <c r="F1266" s="5" t="s">
        <v>38</v>
      </c>
      <c r="G1266" s="6" t="s">
        <v>144</v>
      </c>
      <c r="H1266" s="173">
        <v>35801</v>
      </c>
      <c r="I1266" s="16" t="s">
        <v>166</v>
      </c>
      <c r="J1266" s="168"/>
      <c r="K1266" s="158" t="s">
        <v>16713</v>
      </c>
      <c r="L1266" s="13"/>
      <c r="M1266" s="173" t="s">
        <v>43</v>
      </c>
      <c r="N1266" s="182" t="s">
        <v>16296</v>
      </c>
      <c r="O1266" s="183">
        <v>8</v>
      </c>
      <c r="P1266" s="218">
        <v>1573</v>
      </c>
      <c r="Q1266" s="13" t="s">
        <v>16279</v>
      </c>
      <c r="R1266" s="218">
        <f t="shared" si="41"/>
        <v>15120</v>
      </c>
      <c r="S1266" s="218">
        <v>0</v>
      </c>
      <c r="T1266" s="218">
        <v>1890</v>
      </c>
      <c r="U1266" s="218">
        <v>1890</v>
      </c>
      <c r="V1266" s="218">
        <v>1890</v>
      </c>
      <c r="W1266" s="218">
        <v>1890</v>
      </c>
      <c r="X1266" s="218">
        <v>1890</v>
      </c>
      <c r="Y1266" s="218">
        <v>1890</v>
      </c>
      <c r="Z1266" s="218">
        <v>1890</v>
      </c>
      <c r="AA1266" s="218">
        <v>1890</v>
      </c>
      <c r="AB1266" s="218">
        <v>0</v>
      </c>
      <c r="AC1266" s="218">
        <v>0</v>
      </c>
      <c r="AD1266" s="218">
        <v>0</v>
      </c>
    </row>
    <row r="1267" spans="1:30" ht="12" customHeight="1" x14ac:dyDescent="0.25">
      <c r="A1267" s="192" t="s">
        <v>36</v>
      </c>
      <c r="B1267" s="15" t="s">
        <v>16699</v>
      </c>
      <c r="C1267" s="15" t="s">
        <v>16699</v>
      </c>
      <c r="D1267" s="5" t="s">
        <v>38</v>
      </c>
      <c r="E1267" s="6" t="s">
        <v>39</v>
      </c>
      <c r="F1267" s="5" t="s">
        <v>38</v>
      </c>
      <c r="G1267" s="6" t="s">
        <v>144</v>
      </c>
      <c r="H1267" s="173">
        <v>35801</v>
      </c>
      <c r="I1267" s="16" t="s">
        <v>166</v>
      </c>
      <c r="J1267" s="168"/>
      <c r="K1267" s="158" t="s">
        <v>16714</v>
      </c>
      <c r="L1267" s="13"/>
      <c r="M1267" s="173" t="s">
        <v>43</v>
      </c>
      <c r="N1267" s="182" t="s">
        <v>16296</v>
      </c>
      <c r="O1267" s="183">
        <v>8</v>
      </c>
      <c r="P1267" s="218">
        <v>18531</v>
      </c>
      <c r="Q1267" s="13" t="s">
        <v>16303</v>
      </c>
      <c r="R1267" s="218">
        <f t="shared" si="41"/>
        <v>220000</v>
      </c>
      <c r="S1267" s="218">
        <v>0</v>
      </c>
      <c r="T1267" s="218">
        <v>27500</v>
      </c>
      <c r="U1267" s="218">
        <v>27500</v>
      </c>
      <c r="V1267" s="218">
        <v>27500</v>
      </c>
      <c r="W1267" s="218">
        <v>27500</v>
      </c>
      <c r="X1267" s="218">
        <v>27500</v>
      </c>
      <c r="Y1267" s="218">
        <v>27500</v>
      </c>
      <c r="Z1267" s="218">
        <v>27500</v>
      </c>
      <c r="AA1267" s="218">
        <v>27500</v>
      </c>
      <c r="AB1267" s="218">
        <v>0</v>
      </c>
      <c r="AC1267" s="218">
        <v>0</v>
      </c>
      <c r="AD1267" s="218">
        <v>0</v>
      </c>
    </row>
    <row r="1268" spans="1:30" ht="12" customHeight="1" x14ac:dyDescent="0.25">
      <c r="A1268" s="192" t="s">
        <v>36</v>
      </c>
      <c r="B1268" s="15" t="s">
        <v>16699</v>
      </c>
      <c r="C1268" s="15" t="s">
        <v>16699</v>
      </c>
      <c r="D1268" s="5" t="s">
        <v>38</v>
      </c>
      <c r="E1268" s="6" t="s">
        <v>39</v>
      </c>
      <c r="F1268" s="5" t="s">
        <v>38</v>
      </c>
      <c r="G1268" s="6" t="s">
        <v>144</v>
      </c>
      <c r="H1268" s="173">
        <v>35901</v>
      </c>
      <c r="I1268" s="16" t="s">
        <v>168</v>
      </c>
      <c r="J1268" s="168"/>
      <c r="K1268" s="158" t="s">
        <v>16715</v>
      </c>
      <c r="L1268" s="13"/>
      <c r="M1268" s="173" t="s">
        <v>16491</v>
      </c>
      <c r="N1268" s="182" t="s">
        <v>16296</v>
      </c>
      <c r="O1268" s="183">
        <v>12</v>
      </c>
      <c r="P1268" s="218">
        <v>794</v>
      </c>
      <c r="Q1268" s="13" t="s">
        <v>16279</v>
      </c>
      <c r="R1268" s="218">
        <f t="shared" si="41"/>
        <v>9528</v>
      </c>
      <c r="S1268" s="218">
        <v>0</v>
      </c>
      <c r="T1268" s="218">
        <v>0</v>
      </c>
      <c r="U1268" s="218">
        <v>0</v>
      </c>
      <c r="V1268" s="218">
        <v>2382</v>
      </c>
      <c r="W1268" s="218">
        <v>0</v>
      </c>
      <c r="X1268" s="218">
        <v>0</v>
      </c>
      <c r="Y1268" s="218">
        <v>2382</v>
      </c>
      <c r="Z1268" s="218">
        <v>0</v>
      </c>
      <c r="AA1268" s="218">
        <v>0</v>
      </c>
      <c r="AB1268" s="218">
        <v>2382</v>
      </c>
      <c r="AC1268" s="218">
        <v>0</v>
      </c>
      <c r="AD1268" s="218">
        <v>2382</v>
      </c>
    </row>
    <row r="1269" spans="1:30" ht="12" customHeight="1" x14ac:dyDescent="0.25">
      <c r="A1269" s="192" t="s">
        <v>36</v>
      </c>
      <c r="B1269" s="15" t="s">
        <v>16699</v>
      </c>
      <c r="C1269" s="15" t="s">
        <v>16699</v>
      </c>
      <c r="D1269" s="5" t="s">
        <v>38</v>
      </c>
      <c r="E1269" s="6" t="s">
        <v>39</v>
      </c>
      <c r="F1269" s="5" t="s">
        <v>38</v>
      </c>
      <c r="G1269" s="6" t="s">
        <v>144</v>
      </c>
      <c r="H1269" s="173">
        <v>39202</v>
      </c>
      <c r="I1269" s="16" t="s">
        <v>170</v>
      </c>
      <c r="J1269" s="168"/>
      <c r="K1269" s="158" t="s">
        <v>16716</v>
      </c>
      <c r="L1269" s="13"/>
      <c r="M1269" s="173" t="s">
        <v>16491</v>
      </c>
      <c r="N1269" s="182" t="s">
        <v>16296</v>
      </c>
      <c r="O1269" s="183">
        <v>1</v>
      </c>
      <c r="P1269" s="218">
        <v>17596</v>
      </c>
      <c r="Q1269" s="13" t="s">
        <v>16279</v>
      </c>
      <c r="R1269" s="218">
        <f t="shared" si="41"/>
        <v>17596</v>
      </c>
      <c r="S1269" s="218">
        <v>17596</v>
      </c>
      <c r="T1269" s="218">
        <v>0</v>
      </c>
      <c r="U1269" s="218">
        <v>0</v>
      </c>
      <c r="V1269" s="218">
        <v>0</v>
      </c>
      <c r="W1269" s="218">
        <v>0</v>
      </c>
      <c r="X1269" s="218">
        <v>0</v>
      </c>
      <c r="Y1269" s="218">
        <v>0</v>
      </c>
      <c r="Z1269" s="218">
        <v>0</v>
      </c>
      <c r="AA1269" s="218">
        <v>0</v>
      </c>
      <c r="AB1269" s="218">
        <v>0</v>
      </c>
      <c r="AC1269" s="218">
        <v>0</v>
      </c>
      <c r="AD1269" s="218">
        <v>0</v>
      </c>
    </row>
    <row r="1270" spans="1:30" ht="12" customHeight="1" x14ac:dyDescent="0.25">
      <c r="A1270" s="192" t="s">
        <v>36</v>
      </c>
      <c r="B1270" s="15" t="s">
        <v>16699</v>
      </c>
      <c r="C1270" s="15" t="s">
        <v>16699</v>
      </c>
      <c r="D1270" s="5" t="s">
        <v>38</v>
      </c>
      <c r="E1270" s="184" t="s">
        <v>271</v>
      </c>
      <c r="F1270" s="184" t="s">
        <v>16506</v>
      </c>
      <c r="G1270" s="184" t="s">
        <v>16334</v>
      </c>
      <c r="H1270" s="173">
        <v>21101</v>
      </c>
      <c r="I1270" s="16" t="s">
        <v>16510</v>
      </c>
      <c r="J1270" s="168" t="s">
        <v>2700</v>
      </c>
      <c r="K1270" s="158" t="s">
        <v>233</v>
      </c>
      <c r="L1270" s="13"/>
      <c r="M1270" s="173" t="s">
        <v>16491</v>
      </c>
      <c r="N1270" s="182" t="s">
        <v>44</v>
      </c>
      <c r="O1270" s="183">
        <v>30</v>
      </c>
      <c r="P1270" s="218">
        <v>121</v>
      </c>
      <c r="Q1270" s="13" t="s">
        <v>16279</v>
      </c>
      <c r="R1270" s="218">
        <f t="shared" si="41"/>
        <v>3630</v>
      </c>
      <c r="S1270" s="218">
        <v>0</v>
      </c>
      <c r="T1270" s="218">
        <v>1210</v>
      </c>
      <c r="U1270" s="218">
        <v>0</v>
      </c>
      <c r="V1270" s="218">
        <v>0</v>
      </c>
      <c r="W1270" s="218">
        <v>0</v>
      </c>
      <c r="X1270" s="218">
        <v>1210</v>
      </c>
      <c r="Y1270" s="218">
        <v>0</v>
      </c>
      <c r="Z1270" s="218">
        <v>0</v>
      </c>
      <c r="AA1270" s="218">
        <v>0</v>
      </c>
      <c r="AB1270" s="218">
        <v>1210</v>
      </c>
      <c r="AC1270" s="218">
        <v>0</v>
      </c>
      <c r="AD1270" s="218">
        <v>0</v>
      </c>
    </row>
    <row r="1271" spans="1:30" ht="12" customHeight="1" x14ac:dyDescent="0.25">
      <c r="A1271" s="192" t="s">
        <v>36</v>
      </c>
      <c r="B1271" s="15" t="s">
        <v>16699</v>
      </c>
      <c r="C1271" s="15" t="s">
        <v>16699</v>
      </c>
      <c r="D1271" s="5" t="s">
        <v>38</v>
      </c>
      <c r="E1271" s="184" t="s">
        <v>271</v>
      </c>
      <c r="F1271" s="184" t="s">
        <v>16506</v>
      </c>
      <c r="G1271" s="184" t="s">
        <v>16334</v>
      </c>
      <c r="H1271" s="173">
        <v>21101</v>
      </c>
      <c r="I1271" s="16" t="s">
        <v>16510</v>
      </c>
      <c r="J1271" s="168" t="s">
        <v>1989</v>
      </c>
      <c r="K1271" s="158" t="s">
        <v>177</v>
      </c>
      <c r="L1271" s="13"/>
      <c r="M1271" s="173" t="s">
        <v>16491</v>
      </c>
      <c r="N1271" s="182" t="s">
        <v>16255</v>
      </c>
      <c r="O1271" s="183">
        <v>15</v>
      </c>
      <c r="P1271" s="218">
        <v>229</v>
      </c>
      <c r="Q1271" s="13" t="s">
        <v>16279</v>
      </c>
      <c r="R1271" s="218">
        <f t="shared" si="41"/>
        <v>3435</v>
      </c>
      <c r="S1271" s="218">
        <v>0</v>
      </c>
      <c r="T1271" s="218">
        <v>1145</v>
      </c>
      <c r="U1271" s="218">
        <v>0</v>
      </c>
      <c r="V1271" s="218">
        <v>0</v>
      </c>
      <c r="W1271" s="218">
        <v>0</v>
      </c>
      <c r="X1271" s="218">
        <v>1145</v>
      </c>
      <c r="Y1271" s="218">
        <v>0</v>
      </c>
      <c r="Z1271" s="218">
        <v>0</v>
      </c>
      <c r="AA1271" s="218">
        <v>0</v>
      </c>
      <c r="AB1271" s="218">
        <v>1145</v>
      </c>
      <c r="AC1271" s="218">
        <v>0</v>
      </c>
      <c r="AD1271" s="218">
        <v>0</v>
      </c>
    </row>
    <row r="1272" spans="1:30" ht="12" customHeight="1" x14ac:dyDescent="0.25">
      <c r="A1272" s="192" t="s">
        <v>36</v>
      </c>
      <c r="B1272" s="15" t="s">
        <v>16699</v>
      </c>
      <c r="C1272" s="15" t="s">
        <v>16699</v>
      </c>
      <c r="D1272" s="5" t="s">
        <v>38</v>
      </c>
      <c r="E1272" s="184" t="s">
        <v>271</v>
      </c>
      <c r="F1272" s="184" t="s">
        <v>16506</v>
      </c>
      <c r="G1272" s="184" t="s">
        <v>16334</v>
      </c>
      <c r="H1272" s="173">
        <v>21101</v>
      </c>
      <c r="I1272" s="16" t="s">
        <v>16510</v>
      </c>
      <c r="J1272" s="168" t="s">
        <v>2129</v>
      </c>
      <c r="K1272" s="158" t="s">
        <v>2130</v>
      </c>
      <c r="L1272" s="13"/>
      <c r="M1272" s="173" t="s">
        <v>16491</v>
      </c>
      <c r="N1272" s="182" t="s">
        <v>539</v>
      </c>
      <c r="O1272" s="183">
        <v>9</v>
      </c>
      <c r="P1272" s="218">
        <v>206</v>
      </c>
      <c r="Q1272" s="13" t="s">
        <v>16279</v>
      </c>
      <c r="R1272" s="218">
        <f t="shared" si="41"/>
        <v>1854</v>
      </c>
      <c r="S1272" s="218">
        <v>0</v>
      </c>
      <c r="T1272" s="218">
        <v>618</v>
      </c>
      <c r="U1272" s="218">
        <v>0</v>
      </c>
      <c r="V1272" s="218">
        <v>0</v>
      </c>
      <c r="W1272" s="218">
        <v>0</v>
      </c>
      <c r="X1272" s="218">
        <v>618</v>
      </c>
      <c r="Y1272" s="218">
        <v>0</v>
      </c>
      <c r="Z1272" s="218">
        <v>0</v>
      </c>
      <c r="AA1272" s="218">
        <v>0</v>
      </c>
      <c r="AB1272" s="218">
        <v>618</v>
      </c>
      <c r="AC1272" s="218">
        <v>0</v>
      </c>
      <c r="AD1272" s="218">
        <v>0</v>
      </c>
    </row>
    <row r="1273" spans="1:30" ht="12" customHeight="1" x14ac:dyDescent="0.25">
      <c r="A1273" s="192" t="s">
        <v>36</v>
      </c>
      <c r="B1273" s="15" t="s">
        <v>16699</v>
      </c>
      <c r="C1273" s="15" t="s">
        <v>16699</v>
      </c>
      <c r="D1273" s="5" t="s">
        <v>38</v>
      </c>
      <c r="E1273" s="184" t="s">
        <v>271</v>
      </c>
      <c r="F1273" s="184" t="s">
        <v>16506</v>
      </c>
      <c r="G1273" s="184" t="s">
        <v>16334</v>
      </c>
      <c r="H1273" s="173">
        <v>21101</v>
      </c>
      <c r="I1273" s="16" t="s">
        <v>16510</v>
      </c>
      <c r="J1273" s="168" t="s">
        <v>2131</v>
      </c>
      <c r="K1273" s="158" t="s">
        <v>64</v>
      </c>
      <c r="L1273" s="13"/>
      <c r="M1273" s="173" t="s">
        <v>16491</v>
      </c>
      <c r="N1273" s="182" t="s">
        <v>877</v>
      </c>
      <c r="O1273" s="183">
        <v>9</v>
      </c>
      <c r="P1273" s="218">
        <v>296</v>
      </c>
      <c r="Q1273" s="13" t="s">
        <v>16279</v>
      </c>
      <c r="R1273" s="218">
        <f t="shared" si="41"/>
        <v>2664</v>
      </c>
      <c r="S1273" s="218">
        <v>0</v>
      </c>
      <c r="T1273" s="218">
        <v>888</v>
      </c>
      <c r="U1273" s="218">
        <v>0</v>
      </c>
      <c r="V1273" s="218">
        <v>0</v>
      </c>
      <c r="W1273" s="218">
        <v>0</v>
      </c>
      <c r="X1273" s="218">
        <v>888</v>
      </c>
      <c r="Y1273" s="218">
        <v>0</v>
      </c>
      <c r="Z1273" s="218">
        <v>0</v>
      </c>
      <c r="AA1273" s="218">
        <v>0</v>
      </c>
      <c r="AB1273" s="218">
        <v>888</v>
      </c>
      <c r="AC1273" s="218">
        <v>0</v>
      </c>
      <c r="AD1273" s="218">
        <v>0</v>
      </c>
    </row>
    <row r="1274" spans="1:30" ht="12" customHeight="1" x14ac:dyDescent="0.25">
      <c r="A1274" s="192" t="s">
        <v>36</v>
      </c>
      <c r="B1274" s="15" t="s">
        <v>16699</v>
      </c>
      <c r="C1274" s="15" t="s">
        <v>16699</v>
      </c>
      <c r="D1274" s="5" t="s">
        <v>38</v>
      </c>
      <c r="E1274" s="184" t="s">
        <v>271</v>
      </c>
      <c r="F1274" s="184" t="s">
        <v>16506</v>
      </c>
      <c r="G1274" s="184" t="s">
        <v>16334</v>
      </c>
      <c r="H1274" s="173">
        <v>21101</v>
      </c>
      <c r="I1274" s="16" t="s">
        <v>16510</v>
      </c>
      <c r="J1274" s="168" t="s">
        <v>2402</v>
      </c>
      <c r="K1274" s="158" t="s">
        <v>207</v>
      </c>
      <c r="L1274" s="13"/>
      <c r="M1274" s="173" t="s">
        <v>16491</v>
      </c>
      <c r="N1274" s="182" t="s">
        <v>877</v>
      </c>
      <c r="O1274" s="183">
        <v>30</v>
      </c>
      <c r="P1274" s="218">
        <v>48</v>
      </c>
      <c r="Q1274" s="13" t="s">
        <v>16279</v>
      </c>
      <c r="R1274" s="218">
        <f t="shared" si="41"/>
        <v>1440</v>
      </c>
      <c r="S1274" s="218">
        <v>0</v>
      </c>
      <c r="T1274" s="218">
        <v>480</v>
      </c>
      <c r="U1274" s="218">
        <v>0</v>
      </c>
      <c r="V1274" s="218">
        <v>0</v>
      </c>
      <c r="W1274" s="218">
        <v>0</v>
      </c>
      <c r="X1274" s="218">
        <v>480</v>
      </c>
      <c r="Y1274" s="218">
        <v>0</v>
      </c>
      <c r="Z1274" s="218">
        <v>0</v>
      </c>
      <c r="AA1274" s="218">
        <v>0</v>
      </c>
      <c r="AB1274" s="218">
        <v>480</v>
      </c>
      <c r="AC1274" s="218">
        <v>0</v>
      </c>
      <c r="AD1274" s="218">
        <v>0</v>
      </c>
    </row>
    <row r="1275" spans="1:30" ht="12" customHeight="1" x14ac:dyDescent="0.25">
      <c r="A1275" s="192" t="s">
        <v>36</v>
      </c>
      <c r="B1275" s="15" t="s">
        <v>16699</v>
      </c>
      <c r="C1275" s="15" t="s">
        <v>16699</v>
      </c>
      <c r="D1275" s="5" t="s">
        <v>38</v>
      </c>
      <c r="E1275" s="184" t="s">
        <v>271</v>
      </c>
      <c r="F1275" s="184" t="s">
        <v>16506</v>
      </c>
      <c r="G1275" s="184" t="s">
        <v>16334</v>
      </c>
      <c r="H1275" s="173">
        <v>21101</v>
      </c>
      <c r="I1275" s="16" t="s">
        <v>16510</v>
      </c>
      <c r="J1275" s="168" t="s">
        <v>1578</v>
      </c>
      <c r="K1275" s="158" t="s">
        <v>74</v>
      </c>
      <c r="L1275" s="13"/>
      <c r="M1275" s="173" t="s">
        <v>16491</v>
      </c>
      <c r="N1275" s="182" t="s">
        <v>539</v>
      </c>
      <c r="O1275" s="183">
        <v>100</v>
      </c>
      <c r="P1275" s="218">
        <v>91</v>
      </c>
      <c r="Q1275" s="13" t="s">
        <v>16279</v>
      </c>
      <c r="R1275" s="218">
        <f t="shared" si="41"/>
        <v>9100</v>
      </c>
      <c r="S1275" s="218">
        <v>0</v>
      </c>
      <c r="T1275" s="218">
        <v>4550</v>
      </c>
      <c r="U1275" s="218">
        <v>0</v>
      </c>
      <c r="V1275" s="218">
        <v>0</v>
      </c>
      <c r="W1275" s="218">
        <v>0</v>
      </c>
      <c r="X1275" s="218">
        <v>4550</v>
      </c>
      <c r="Y1275" s="218">
        <v>0</v>
      </c>
      <c r="Z1275" s="218">
        <v>0</v>
      </c>
      <c r="AA1275" s="218">
        <v>0</v>
      </c>
      <c r="AB1275" s="218">
        <v>0</v>
      </c>
      <c r="AC1275" s="218">
        <v>0</v>
      </c>
      <c r="AD1275" s="218">
        <v>0</v>
      </c>
    </row>
    <row r="1276" spans="1:30" ht="12" customHeight="1" x14ac:dyDescent="0.25">
      <c r="A1276" s="192" t="s">
        <v>36</v>
      </c>
      <c r="B1276" s="15" t="s">
        <v>16699</v>
      </c>
      <c r="C1276" s="15" t="s">
        <v>16699</v>
      </c>
      <c r="D1276" s="5" t="s">
        <v>38</v>
      </c>
      <c r="E1276" s="184" t="s">
        <v>271</v>
      </c>
      <c r="F1276" s="184" t="s">
        <v>16506</v>
      </c>
      <c r="G1276" s="184" t="s">
        <v>16334</v>
      </c>
      <c r="H1276" s="173">
        <v>21101</v>
      </c>
      <c r="I1276" s="16" t="s">
        <v>16510</v>
      </c>
      <c r="J1276" s="168" t="s">
        <v>1591</v>
      </c>
      <c r="K1276" s="158" t="s">
        <v>205</v>
      </c>
      <c r="L1276" s="185"/>
      <c r="M1276" s="186" t="s">
        <v>16491</v>
      </c>
      <c r="N1276" s="186" t="s">
        <v>16255</v>
      </c>
      <c r="O1276" s="183">
        <v>20</v>
      </c>
      <c r="P1276" s="218">
        <v>137</v>
      </c>
      <c r="Q1276" s="13" t="s">
        <v>16279</v>
      </c>
      <c r="R1276" s="218">
        <f t="shared" si="41"/>
        <v>2740</v>
      </c>
      <c r="S1276" s="218">
        <v>0</v>
      </c>
      <c r="T1276" s="218">
        <v>1370</v>
      </c>
      <c r="U1276" s="218">
        <v>0</v>
      </c>
      <c r="V1276" s="218">
        <v>0</v>
      </c>
      <c r="W1276" s="218">
        <v>0</v>
      </c>
      <c r="X1276" s="218">
        <v>1370</v>
      </c>
      <c r="Y1276" s="218">
        <v>0</v>
      </c>
      <c r="Z1276" s="218">
        <v>0</v>
      </c>
      <c r="AA1276" s="218">
        <v>0</v>
      </c>
      <c r="AB1276" s="218">
        <v>0</v>
      </c>
      <c r="AC1276" s="218">
        <v>0</v>
      </c>
      <c r="AD1276" s="218">
        <v>0</v>
      </c>
    </row>
    <row r="1277" spans="1:30" ht="12" customHeight="1" x14ac:dyDescent="0.25">
      <c r="A1277" s="192" t="s">
        <v>36</v>
      </c>
      <c r="B1277" s="15" t="s">
        <v>16699</v>
      </c>
      <c r="C1277" s="15" t="s">
        <v>16699</v>
      </c>
      <c r="D1277" s="5" t="s">
        <v>38</v>
      </c>
      <c r="E1277" s="184" t="s">
        <v>271</v>
      </c>
      <c r="F1277" s="184" t="s">
        <v>16506</v>
      </c>
      <c r="G1277" s="184" t="s">
        <v>16334</v>
      </c>
      <c r="H1277" s="173">
        <v>21101</v>
      </c>
      <c r="I1277" s="16" t="s">
        <v>16510</v>
      </c>
      <c r="J1277" s="168" t="s">
        <v>924</v>
      </c>
      <c r="K1277" s="158" t="s">
        <v>16261</v>
      </c>
      <c r="L1277" s="185"/>
      <c r="M1277" s="186" t="s">
        <v>16491</v>
      </c>
      <c r="N1277" s="186" t="s">
        <v>877</v>
      </c>
      <c r="O1277" s="183">
        <v>12</v>
      </c>
      <c r="P1277" s="218">
        <v>18</v>
      </c>
      <c r="Q1277" s="13" t="s">
        <v>16279</v>
      </c>
      <c r="R1277" s="218">
        <f t="shared" si="41"/>
        <v>216</v>
      </c>
      <c r="S1277" s="218">
        <v>0</v>
      </c>
      <c r="T1277" s="218">
        <v>72</v>
      </c>
      <c r="U1277" s="218">
        <v>0</v>
      </c>
      <c r="V1277" s="218">
        <v>0</v>
      </c>
      <c r="W1277" s="218">
        <v>0</v>
      </c>
      <c r="X1277" s="218">
        <v>72</v>
      </c>
      <c r="Y1277" s="218">
        <v>0</v>
      </c>
      <c r="Z1277" s="218">
        <v>0</v>
      </c>
      <c r="AA1277" s="218">
        <v>0</v>
      </c>
      <c r="AB1277" s="218">
        <v>72</v>
      </c>
      <c r="AC1277" s="218">
        <v>0</v>
      </c>
      <c r="AD1277" s="218">
        <v>0</v>
      </c>
    </row>
    <row r="1278" spans="1:30" ht="12" customHeight="1" x14ac:dyDescent="0.25">
      <c r="A1278" s="192" t="s">
        <v>36</v>
      </c>
      <c r="B1278" s="15" t="s">
        <v>16699</v>
      </c>
      <c r="C1278" s="15" t="s">
        <v>16699</v>
      </c>
      <c r="D1278" s="5" t="s">
        <v>38</v>
      </c>
      <c r="E1278" s="184" t="s">
        <v>271</v>
      </c>
      <c r="F1278" s="184" t="s">
        <v>16506</v>
      </c>
      <c r="G1278" s="184" t="s">
        <v>16334</v>
      </c>
      <c r="H1278" s="173">
        <v>21101</v>
      </c>
      <c r="I1278" s="16" t="s">
        <v>16510</v>
      </c>
      <c r="J1278" s="168" t="s">
        <v>841</v>
      </c>
      <c r="K1278" s="158" t="s">
        <v>16273</v>
      </c>
      <c r="L1278" s="13"/>
      <c r="M1278" s="173" t="s">
        <v>16491</v>
      </c>
      <c r="N1278" s="182" t="s">
        <v>877</v>
      </c>
      <c r="O1278" s="183">
        <v>36</v>
      </c>
      <c r="P1278" s="218">
        <v>6</v>
      </c>
      <c r="Q1278" s="13" t="s">
        <v>16279</v>
      </c>
      <c r="R1278" s="218">
        <f t="shared" si="41"/>
        <v>216</v>
      </c>
      <c r="S1278" s="218">
        <v>0</v>
      </c>
      <c r="T1278" s="218">
        <v>72</v>
      </c>
      <c r="U1278" s="218">
        <v>0</v>
      </c>
      <c r="V1278" s="218">
        <v>0</v>
      </c>
      <c r="W1278" s="218">
        <v>0</v>
      </c>
      <c r="X1278" s="218">
        <v>72</v>
      </c>
      <c r="Y1278" s="218">
        <v>0</v>
      </c>
      <c r="Z1278" s="218">
        <v>0</v>
      </c>
      <c r="AA1278" s="218">
        <v>0</v>
      </c>
      <c r="AB1278" s="218">
        <v>72</v>
      </c>
      <c r="AC1278" s="218">
        <v>0</v>
      </c>
      <c r="AD1278" s="218">
        <v>0</v>
      </c>
    </row>
    <row r="1279" spans="1:30" ht="12" customHeight="1" x14ac:dyDescent="0.25">
      <c r="A1279" s="192" t="s">
        <v>36</v>
      </c>
      <c r="B1279" s="15" t="s">
        <v>16699</v>
      </c>
      <c r="C1279" s="15" t="s">
        <v>16699</v>
      </c>
      <c r="D1279" s="5" t="s">
        <v>38</v>
      </c>
      <c r="E1279" s="184" t="s">
        <v>271</v>
      </c>
      <c r="F1279" s="184" t="s">
        <v>16506</v>
      </c>
      <c r="G1279" s="184" t="s">
        <v>16334</v>
      </c>
      <c r="H1279" s="173">
        <v>21601</v>
      </c>
      <c r="I1279" s="16" t="s">
        <v>16519</v>
      </c>
      <c r="J1279" s="165" t="s">
        <v>5685</v>
      </c>
      <c r="K1279" s="239" t="s">
        <v>5686</v>
      </c>
      <c r="L1279" s="13"/>
      <c r="M1279" s="173" t="s">
        <v>16491</v>
      </c>
      <c r="N1279" s="182" t="s">
        <v>1446</v>
      </c>
      <c r="O1279" s="159">
        <v>6</v>
      </c>
      <c r="P1279" s="218">
        <v>465</v>
      </c>
      <c r="Q1279" s="13" t="s">
        <v>16279</v>
      </c>
      <c r="R1279" s="218">
        <f t="shared" si="41"/>
        <v>2790</v>
      </c>
      <c r="S1279" s="218">
        <v>0</v>
      </c>
      <c r="T1279" s="218">
        <v>930</v>
      </c>
      <c r="U1279" s="218">
        <v>0</v>
      </c>
      <c r="V1279" s="218">
        <v>0</v>
      </c>
      <c r="W1279" s="218">
        <v>0</v>
      </c>
      <c r="X1279" s="218">
        <v>930</v>
      </c>
      <c r="Y1279" s="218">
        <v>0</v>
      </c>
      <c r="Z1279" s="218">
        <v>0</v>
      </c>
      <c r="AA1279" s="218">
        <v>0</v>
      </c>
      <c r="AB1279" s="218">
        <v>930</v>
      </c>
      <c r="AC1279" s="218">
        <v>0</v>
      </c>
      <c r="AD1279" s="218">
        <v>0</v>
      </c>
    </row>
    <row r="1280" spans="1:30" ht="12" customHeight="1" x14ac:dyDescent="0.25">
      <c r="A1280" s="192" t="s">
        <v>36</v>
      </c>
      <c r="B1280" s="15" t="s">
        <v>16699</v>
      </c>
      <c r="C1280" s="15" t="s">
        <v>16699</v>
      </c>
      <c r="D1280" s="5" t="s">
        <v>38</v>
      </c>
      <c r="E1280" s="184" t="s">
        <v>271</v>
      </c>
      <c r="F1280" s="184" t="s">
        <v>16506</v>
      </c>
      <c r="G1280" s="184" t="s">
        <v>16334</v>
      </c>
      <c r="H1280" s="173">
        <v>21601</v>
      </c>
      <c r="I1280" s="16" t="s">
        <v>16519</v>
      </c>
      <c r="J1280" s="165" t="s">
        <v>5684</v>
      </c>
      <c r="K1280" s="239" t="s">
        <v>278</v>
      </c>
      <c r="L1280" s="13"/>
      <c r="M1280" s="173" t="s">
        <v>16491</v>
      </c>
      <c r="N1280" s="182" t="s">
        <v>1446</v>
      </c>
      <c r="O1280" s="159">
        <v>6</v>
      </c>
      <c r="P1280" s="218">
        <v>383</v>
      </c>
      <c r="Q1280" s="13" t="s">
        <v>16279</v>
      </c>
      <c r="R1280" s="218">
        <f t="shared" si="41"/>
        <v>2298</v>
      </c>
      <c r="S1280" s="218">
        <v>0</v>
      </c>
      <c r="T1280" s="218">
        <v>766</v>
      </c>
      <c r="U1280" s="218">
        <v>0</v>
      </c>
      <c r="V1280" s="218">
        <v>0</v>
      </c>
      <c r="W1280" s="218">
        <v>0</v>
      </c>
      <c r="X1280" s="218">
        <v>766</v>
      </c>
      <c r="Y1280" s="218">
        <v>0</v>
      </c>
      <c r="Z1280" s="218">
        <v>0</v>
      </c>
      <c r="AA1280" s="218">
        <v>0</v>
      </c>
      <c r="AB1280" s="218">
        <v>766</v>
      </c>
      <c r="AC1280" s="218">
        <v>0</v>
      </c>
      <c r="AD1280" s="218">
        <v>0</v>
      </c>
    </row>
    <row r="1281" spans="1:30" ht="12" customHeight="1" x14ac:dyDescent="0.25">
      <c r="A1281" s="192" t="s">
        <v>36</v>
      </c>
      <c r="B1281" s="15" t="s">
        <v>16699</v>
      </c>
      <c r="C1281" s="15" t="s">
        <v>16699</v>
      </c>
      <c r="D1281" s="5" t="s">
        <v>38</v>
      </c>
      <c r="E1281" s="184" t="s">
        <v>271</v>
      </c>
      <c r="F1281" s="184" t="s">
        <v>16506</v>
      </c>
      <c r="G1281" s="184" t="s">
        <v>16334</v>
      </c>
      <c r="H1281" s="184">
        <v>21601</v>
      </c>
      <c r="I1281" s="16" t="s">
        <v>16519</v>
      </c>
      <c r="J1281" s="165" t="s">
        <v>5683</v>
      </c>
      <c r="K1281" s="239" t="s">
        <v>103</v>
      </c>
      <c r="L1281" s="13"/>
      <c r="M1281" s="173" t="s">
        <v>16491</v>
      </c>
      <c r="N1281" s="182" t="s">
        <v>1446</v>
      </c>
      <c r="O1281" s="159">
        <v>6</v>
      </c>
      <c r="P1281" s="218">
        <v>443</v>
      </c>
      <c r="Q1281" s="13" t="s">
        <v>16279</v>
      </c>
      <c r="R1281" s="218">
        <f t="shared" si="41"/>
        <v>2658</v>
      </c>
      <c r="S1281" s="218">
        <v>0</v>
      </c>
      <c r="T1281" s="218">
        <v>886</v>
      </c>
      <c r="U1281" s="218">
        <v>0</v>
      </c>
      <c r="V1281" s="218">
        <v>0</v>
      </c>
      <c r="W1281" s="218">
        <v>0</v>
      </c>
      <c r="X1281" s="218">
        <v>886</v>
      </c>
      <c r="Y1281" s="218">
        <v>0</v>
      </c>
      <c r="Z1281" s="218">
        <v>0</v>
      </c>
      <c r="AA1281" s="218">
        <v>0</v>
      </c>
      <c r="AB1281" s="218">
        <v>886</v>
      </c>
      <c r="AC1281" s="218">
        <v>0</v>
      </c>
      <c r="AD1281" s="218">
        <v>0</v>
      </c>
    </row>
    <row r="1282" spans="1:30" ht="12" customHeight="1" x14ac:dyDescent="0.25">
      <c r="A1282" s="192" t="s">
        <v>36</v>
      </c>
      <c r="B1282" s="15" t="s">
        <v>16699</v>
      </c>
      <c r="C1282" s="15" t="s">
        <v>16699</v>
      </c>
      <c r="D1282" s="5" t="s">
        <v>38</v>
      </c>
      <c r="E1282" s="184" t="s">
        <v>271</v>
      </c>
      <c r="F1282" s="184" t="s">
        <v>16506</v>
      </c>
      <c r="G1282" s="184" t="s">
        <v>16334</v>
      </c>
      <c r="H1282" s="184">
        <v>21601</v>
      </c>
      <c r="I1282" s="16" t="s">
        <v>16519</v>
      </c>
      <c r="J1282" s="165" t="s">
        <v>5868</v>
      </c>
      <c r="K1282" s="239" t="s">
        <v>106</v>
      </c>
      <c r="L1282" s="13"/>
      <c r="M1282" s="173" t="s">
        <v>16491</v>
      </c>
      <c r="N1282" s="182" t="s">
        <v>16255</v>
      </c>
      <c r="O1282" s="159">
        <v>30</v>
      </c>
      <c r="P1282" s="218">
        <v>62</v>
      </c>
      <c r="Q1282" s="13" t="s">
        <v>16279</v>
      </c>
      <c r="R1282" s="218">
        <f t="shared" si="41"/>
        <v>1860</v>
      </c>
      <c r="S1282" s="218">
        <v>0</v>
      </c>
      <c r="T1282" s="218">
        <v>620</v>
      </c>
      <c r="U1282" s="218">
        <v>0</v>
      </c>
      <c r="V1282" s="218">
        <v>0</v>
      </c>
      <c r="W1282" s="218">
        <v>0</v>
      </c>
      <c r="X1282" s="218">
        <v>620</v>
      </c>
      <c r="Y1282" s="218">
        <v>0</v>
      </c>
      <c r="Z1282" s="218">
        <v>0</v>
      </c>
      <c r="AA1282" s="218">
        <v>0</v>
      </c>
      <c r="AB1282" s="218">
        <v>620</v>
      </c>
      <c r="AC1282" s="218">
        <v>0</v>
      </c>
      <c r="AD1282" s="218">
        <v>0</v>
      </c>
    </row>
    <row r="1283" spans="1:30" ht="12" customHeight="1" x14ac:dyDescent="0.25">
      <c r="A1283" s="192" t="s">
        <v>36</v>
      </c>
      <c r="B1283" s="15" t="s">
        <v>16699</v>
      </c>
      <c r="C1283" s="15" t="s">
        <v>16699</v>
      </c>
      <c r="D1283" s="5" t="s">
        <v>38</v>
      </c>
      <c r="E1283" s="6" t="s">
        <v>271</v>
      </c>
      <c r="F1283" s="5">
        <v>88</v>
      </c>
      <c r="G1283" s="6" t="s">
        <v>16334</v>
      </c>
      <c r="H1283" s="184">
        <v>21601</v>
      </c>
      <c r="I1283" s="16" t="s">
        <v>16519</v>
      </c>
      <c r="J1283" s="165" t="s">
        <v>5699</v>
      </c>
      <c r="K1283" s="239" t="s">
        <v>16402</v>
      </c>
      <c r="L1283" s="13"/>
      <c r="M1283" s="173" t="s">
        <v>16491</v>
      </c>
      <c r="N1283" s="182" t="s">
        <v>16255</v>
      </c>
      <c r="O1283" s="159">
        <v>30</v>
      </c>
      <c r="P1283" s="218">
        <v>34</v>
      </c>
      <c r="Q1283" s="13" t="s">
        <v>16279</v>
      </c>
      <c r="R1283" s="218">
        <f t="shared" si="41"/>
        <v>1020</v>
      </c>
      <c r="S1283" s="218">
        <v>0</v>
      </c>
      <c r="T1283" s="218">
        <v>340</v>
      </c>
      <c r="U1283" s="218">
        <v>0</v>
      </c>
      <c r="V1283" s="218">
        <v>0</v>
      </c>
      <c r="W1283" s="218">
        <v>0</v>
      </c>
      <c r="X1283" s="218">
        <v>340</v>
      </c>
      <c r="Y1283" s="218">
        <v>0</v>
      </c>
      <c r="Z1283" s="218">
        <v>0</v>
      </c>
      <c r="AA1283" s="218">
        <v>0</v>
      </c>
      <c r="AB1283" s="218">
        <v>340</v>
      </c>
      <c r="AC1283" s="218">
        <v>0</v>
      </c>
      <c r="AD1283" s="218">
        <v>0</v>
      </c>
    </row>
    <row r="1284" spans="1:30" ht="12" customHeight="1" x14ac:dyDescent="0.25">
      <c r="A1284" s="192" t="s">
        <v>36</v>
      </c>
      <c r="B1284" s="15" t="s">
        <v>16699</v>
      </c>
      <c r="C1284" s="15" t="s">
        <v>16699</v>
      </c>
      <c r="D1284" s="5" t="s">
        <v>38</v>
      </c>
      <c r="E1284" s="6" t="s">
        <v>271</v>
      </c>
      <c r="F1284" s="5">
        <v>88</v>
      </c>
      <c r="G1284" s="6" t="s">
        <v>16334</v>
      </c>
      <c r="H1284" s="184">
        <v>21601</v>
      </c>
      <c r="I1284" s="16" t="s">
        <v>16519</v>
      </c>
      <c r="J1284" s="165" t="s">
        <v>5885</v>
      </c>
      <c r="K1284" s="239" t="s">
        <v>238</v>
      </c>
      <c r="L1284" s="13"/>
      <c r="M1284" s="173" t="s">
        <v>16491</v>
      </c>
      <c r="N1284" s="182" t="s">
        <v>539</v>
      </c>
      <c r="O1284" s="159">
        <v>30</v>
      </c>
      <c r="P1284" s="218">
        <v>421</v>
      </c>
      <c r="Q1284" s="13" t="s">
        <v>16279</v>
      </c>
      <c r="R1284" s="218">
        <f t="shared" ref="R1284:R1302" si="43">SUM(S1284:AD1284)</f>
        <v>12630</v>
      </c>
      <c r="S1284" s="218">
        <v>0</v>
      </c>
      <c r="T1284" s="218">
        <v>4210</v>
      </c>
      <c r="U1284" s="218">
        <v>0</v>
      </c>
      <c r="V1284" s="218">
        <v>0</v>
      </c>
      <c r="W1284" s="218">
        <v>0</v>
      </c>
      <c r="X1284" s="218">
        <v>4210</v>
      </c>
      <c r="Y1284" s="218">
        <v>0</v>
      </c>
      <c r="Z1284" s="218">
        <v>0</v>
      </c>
      <c r="AA1284" s="218">
        <v>0</v>
      </c>
      <c r="AB1284" s="218">
        <v>4210</v>
      </c>
      <c r="AC1284" s="218">
        <v>0</v>
      </c>
      <c r="AD1284" s="218">
        <v>0</v>
      </c>
    </row>
    <row r="1285" spans="1:30" ht="12" customHeight="1" x14ac:dyDescent="0.25">
      <c r="A1285" s="192" t="s">
        <v>36</v>
      </c>
      <c r="B1285" s="15" t="s">
        <v>16699</v>
      </c>
      <c r="C1285" s="15" t="s">
        <v>16699</v>
      </c>
      <c r="D1285" s="5" t="s">
        <v>38</v>
      </c>
      <c r="E1285" s="6" t="s">
        <v>271</v>
      </c>
      <c r="F1285" s="5">
        <v>88</v>
      </c>
      <c r="G1285" s="6" t="s">
        <v>16334</v>
      </c>
      <c r="H1285" s="184">
        <v>21601</v>
      </c>
      <c r="I1285" s="16" t="s">
        <v>16519</v>
      </c>
      <c r="J1285" s="165" t="s">
        <v>5890</v>
      </c>
      <c r="K1285" s="239" t="s">
        <v>116</v>
      </c>
      <c r="L1285" s="13"/>
      <c r="M1285" s="173" t="s">
        <v>16491</v>
      </c>
      <c r="N1285" s="182" t="s">
        <v>539</v>
      </c>
      <c r="O1285" s="159">
        <v>30</v>
      </c>
      <c r="P1285" s="218">
        <v>490</v>
      </c>
      <c r="Q1285" s="13" t="s">
        <v>16279</v>
      </c>
      <c r="R1285" s="218">
        <f t="shared" si="43"/>
        <v>14700</v>
      </c>
      <c r="S1285" s="218">
        <v>0</v>
      </c>
      <c r="T1285" s="218">
        <v>4900</v>
      </c>
      <c r="U1285" s="218">
        <v>0</v>
      </c>
      <c r="V1285" s="218">
        <v>0</v>
      </c>
      <c r="W1285" s="218">
        <v>0</v>
      </c>
      <c r="X1285" s="218">
        <v>4900</v>
      </c>
      <c r="Y1285" s="218">
        <v>0</v>
      </c>
      <c r="Z1285" s="218">
        <v>0</v>
      </c>
      <c r="AA1285" s="218">
        <v>0</v>
      </c>
      <c r="AB1285" s="218">
        <v>4900</v>
      </c>
      <c r="AC1285" s="218">
        <v>0</v>
      </c>
      <c r="AD1285" s="218">
        <v>0</v>
      </c>
    </row>
    <row r="1286" spans="1:30" ht="12" customHeight="1" x14ac:dyDescent="0.25">
      <c r="A1286" s="192" t="s">
        <v>36</v>
      </c>
      <c r="B1286" s="15" t="s">
        <v>16699</v>
      </c>
      <c r="C1286" s="15" t="s">
        <v>16699</v>
      </c>
      <c r="D1286" s="5" t="s">
        <v>38</v>
      </c>
      <c r="E1286" s="6" t="s">
        <v>271</v>
      </c>
      <c r="F1286" s="5">
        <v>88</v>
      </c>
      <c r="G1286" s="6" t="s">
        <v>16334</v>
      </c>
      <c r="H1286" s="184">
        <v>21601</v>
      </c>
      <c r="I1286" s="16" t="s">
        <v>16519</v>
      </c>
      <c r="J1286" s="165" t="s">
        <v>5818</v>
      </c>
      <c r="K1286" s="239" t="s">
        <v>16285</v>
      </c>
      <c r="L1286" s="13"/>
      <c r="M1286" s="173" t="s">
        <v>16491</v>
      </c>
      <c r="N1286" s="182" t="s">
        <v>16255</v>
      </c>
      <c r="O1286" s="159">
        <v>30</v>
      </c>
      <c r="P1286" s="218">
        <v>87</v>
      </c>
      <c r="Q1286" s="13" t="s">
        <v>16279</v>
      </c>
      <c r="R1286" s="218">
        <f t="shared" si="43"/>
        <v>2610</v>
      </c>
      <c r="S1286" s="218">
        <v>0</v>
      </c>
      <c r="T1286" s="218">
        <v>870</v>
      </c>
      <c r="U1286" s="218">
        <v>0</v>
      </c>
      <c r="V1286" s="218">
        <v>0</v>
      </c>
      <c r="W1286" s="218">
        <v>0</v>
      </c>
      <c r="X1286" s="218">
        <v>870</v>
      </c>
      <c r="Y1286" s="218">
        <v>0</v>
      </c>
      <c r="Z1286" s="218">
        <v>0</v>
      </c>
      <c r="AA1286" s="218">
        <v>0</v>
      </c>
      <c r="AB1286" s="218">
        <v>870</v>
      </c>
      <c r="AC1286" s="218">
        <v>0</v>
      </c>
      <c r="AD1286" s="218">
        <v>0</v>
      </c>
    </row>
    <row r="1287" spans="1:30" ht="12" customHeight="1" x14ac:dyDescent="0.25">
      <c r="A1287" s="192" t="s">
        <v>36</v>
      </c>
      <c r="B1287" s="15" t="s">
        <v>16699</v>
      </c>
      <c r="C1287" s="15" t="s">
        <v>16699</v>
      </c>
      <c r="D1287" s="5" t="s">
        <v>38</v>
      </c>
      <c r="E1287" s="6" t="s">
        <v>271</v>
      </c>
      <c r="F1287" s="5">
        <v>88</v>
      </c>
      <c r="G1287" s="6" t="s">
        <v>16334</v>
      </c>
      <c r="H1287" s="184">
        <v>21601</v>
      </c>
      <c r="I1287" s="16" t="s">
        <v>16519</v>
      </c>
      <c r="J1287" s="165" t="s">
        <v>5726</v>
      </c>
      <c r="K1287" s="239" t="s">
        <v>114</v>
      </c>
      <c r="L1287" s="13"/>
      <c r="M1287" s="173" t="s">
        <v>16491</v>
      </c>
      <c r="N1287" s="182" t="s">
        <v>16255</v>
      </c>
      <c r="O1287" s="159">
        <v>48</v>
      </c>
      <c r="P1287" s="218">
        <v>10</v>
      </c>
      <c r="Q1287" s="13" t="s">
        <v>16279</v>
      </c>
      <c r="R1287" s="218">
        <f t="shared" si="43"/>
        <v>480</v>
      </c>
      <c r="S1287" s="218">
        <v>0</v>
      </c>
      <c r="T1287" s="218">
        <v>240</v>
      </c>
      <c r="U1287" s="218">
        <v>0</v>
      </c>
      <c r="V1287" s="218">
        <v>0</v>
      </c>
      <c r="W1287" s="218">
        <v>0</v>
      </c>
      <c r="X1287" s="218">
        <v>240</v>
      </c>
      <c r="Y1287" s="218">
        <v>0</v>
      </c>
      <c r="Z1287" s="218">
        <v>0</v>
      </c>
      <c r="AA1287" s="218">
        <v>0</v>
      </c>
      <c r="AB1287" s="218">
        <v>0</v>
      </c>
      <c r="AC1287" s="218">
        <v>0</v>
      </c>
      <c r="AD1287" s="218">
        <v>0</v>
      </c>
    </row>
    <row r="1288" spans="1:30" ht="12" customHeight="1" x14ac:dyDescent="0.25">
      <c r="A1288" s="192" t="s">
        <v>36</v>
      </c>
      <c r="B1288" s="15" t="s">
        <v>16699</v>
      </c>
      <c r="C1288" s="15" t="s">
        <v>16699</v>
      </c>
      <c r="D1288" s="5" t="s">
        <v>38</v>
      </c>
      <c r="E1288" s="6" t="s">
        <v>271</v>
      </c>
      <c r="F1288" s="5">
        <v>88</v>
      </c>
      <c r="G1288" s="6" t="s">
        <v>16334</v>
      </c>
      <c r="H1288" s="184">
        <v>21601</v>
      </c>
      <c r="I1288" s="16" t="s">
        <v>16519</v>
      </c>
      <c r="J1288" s="165" t="s">
        <v>5859</v>
      </c>
      <c r="K1288" s="239" t="s">
        <v>5860</v>
      </c>
      <c r="L1288" s="13"/>
      <c r="M1288" s="173" t="s">
        <v>16491</v>
      </c>
      <c r="N1288" s="182" t="s">
        <v>16255</v>
      </c>
      <c r="O1288" s="159">
        <v>6</v>
      </c>
      <c r="P1288" s="218">
        <v>105</v>
      </c>
      <c r="Q1288" s="13" t="s">
        <v>16279</v>
      </c>
      <c r="R1288" s="218">
        <f t="shared" si="43"/>
        <v>630</v>
      </c>
      <c r="S1288" s="218">
        <v>0</v>
      </c>
      <c r="T1288" s="218">
        <v>315</v>
      </c>
      <c r="U1288" s="218">
        <v>0</v>
      </c>
      <c r="V1288" s="218">
        <v>0</v>
      </c>
      <c r="W1288" s="218">
        <v>0</v>
      </c>
      <c r="X1288" s="218">
        <v>315</v>
      </c>
      <c r="Y1288" s="218">
        <v>0</v>
      </c>
      <c r="Z1288" s="218">
        <v>0</v>
      </c>
      <c r="AA1288" s="218">
        <v>0</v>
      </c>
      <c r="AB1288" s="218">
        <v>0</v>
      </c>
      <c r="AC1288" s="218">
        <v>0</v>
      </c>
      <c r="AD1288" s="218">
        <v>0</v>
      </c>
    </row>
    <row r="1289" spans="1:30" ht="12" customHeight="1" x14ac:dyDescent="0.25">
      <c r="A1289" s="192" t="s">
        <v>36</v>
      </c>
      <c r="B1289" s="15" t="s">
        <v>16699</v>
      </c>
      <c r="C1289" s="15" t="s">
        <v>16699</v>
      </c>
      <c r="D1289" s="5" t="s">
        <v>38</v>
      </c>
      <c r="E1289" s="6" t="s">
        <v>271</v>
      </c>
      <c r="F1289" s="5">
        <v>88</v>
      </c>
      <c r="G1289" s="6" t="s">
        <v>16334</v>
      </c>
      <c r="H1289" s="184">
        <v>21601</v>
      </c>
      <c r="I1289" s="16" t="s">
        <v>16519</v>
      </c>
      <c r="J1289" s="165" t="s">
        <v>5903</v>
      </c>
      <c r="K1289" s="239" t="s">
        <v>5904</v>
      </c>
      <c r="L1289" s="13"/>
      <c r="M1289" s="173" t="s">
        <v>16491</v>
      </c>
      <c r="N1289" s="182" t="s">
        <v>16255</v>
      </c>
      <c r="O1289" s="159">
        <v>2</v>
      </c>
      <c r="P1289" s="218">
        <v>555</v>
      </c>
      <c r="Q1289" s="13" t="s">
        <v>16279</v>
      </c>
      <c r="R1289" s="218">
        <f t="shared" si="43"/>
        <v>1110</v>
      </c>
      <c r="S1289" s="218">
        <v>0</v>
      </c>
      <c r="T1289" s="218">
        <v>555</v>
      </c>
      <c r="U1289" s="218">
        <v>0</v>
      </c>
      <c r="V1289" s="218">
        <v>0</v>
      </c>
      <c r="W1289" s="218">
        <v>0</v>
      </c>
      <c r="X1289" s="218">
        <v>555</v>
      </c>
      <c r="Y1289" s="218">
        <v>0</v>
      </c>
      <c r="Z1289" s="218">
        <v>0</v>
      </c>
      <c r="AA1289" s="218">
        <v>0</v>
      </c>
      <c r="AB1289" s="218">
        <v>0</v>
      </c>
      <c r="AC1289" s="218">
        <v>0</v>
      </c>
      <c r="AD1289" s="218">
        <v>0</v>
      </c>
    </row>
    <row r="1290" spans="1:30" ht="12" customHeight="1" x14ac:dyDescent="0.25">
      <c r="A1290" s="192" t="s">
        <v>36</v>
      </c>
      <c r="B1290" s="15" t="s">
        <v>16699</v>
      </c>
      <c r="C1290" s="15" t="s">
        <v>16699</v>
      </c>
      <c r="D1290" s="5" t="s">
        <v>38</v>
      </c>
      <c r="E1290" s="6" t="s">
        <v>271</v>
      </c>
      <c r="F1290" s="5">
        <v>88</v>
      </c>
      <c r="G1290" s="6" t="s">
        <v>16334</v>
      </c>
      <c r="H1290" s="184">
        <v>21601</v>
      </c>
      <c r="I1290" s="16" t="s">
        <v>16519</v>
      </c>
      <c r="J1290" s="165" t="s">
        <v>5868</v>
      </c>
      <c r="K1290" s="239" t="s">
        <v>106</v>
      </c>
      <c r="L1290" s="13"/>
      <c r="M1290" s="173" t="s">
        <v>16491</v>
      </c>
      <c r="N1290" s="182" t="s">
        <v>16255</v>
      </c>
      <c r="O1290" s="159">
        <v>30</v>
      </c>
      <c r="P1290" s="218">
        <v>62</v>
      </c>
      <c r="Q1290" s="13" t="s">
        <v>16279</v>
      </c>
      <c r="R1290" s="218">
        <f t="shared" si="43"/>
        <v>1860</v>
      </c>
      <c r="S1290" s="218">
        <v>0</v>
      </c>
      <c r="T1290" s="218">
        <v>620</v>
      </c>
      <c r="U1290" s="218">
        <v>0</v>
      </c>
      <c r="V1290" s="218">
        <v>0</v>
      </c>
      <c r="W1290" s="218">
        <v>0</v>
      </c>
      <c r="X1290" s="218">
        <v>620</v>
      </c>
      <c r="Y1290" s="218">
        <v>0</v>
      </c>
      <c r="Z1290" s="218">
        <v>0</v>
      </c>
      <c r="AA1290" s="218">
        <v>0</v>
      </c>
      <c r="AB1290" s="218">
        <v>620</v>
      </c>
      <c r="AC1290" s="218">
        <v>0</v>
      </c>
      <c r="AD1290" s="218">
        <v>0</v>
      </c>
    </row>
    <row r="1291" spans="1:30" ht="12" customHeight="1" x14ac:dyDescent="0.25">
      <c r="A1291" s="192" t="s">
        <v>36</v>
      </c>
      <c r="B1291" s="15" t="s">
        <v>16699</v>
      </c>
      <c r="C1291" s="15" t="s">
        <v>16699</v>
      </c>
      <c r="D1291" s="5" t="s">
        <v>38</v>
      </c>
      <c r="E1291" s="6" t="s">
        <v>271</v>
      </c>
      <c r="F1291" s="5">
        <v>88</v>
      </c>
      <c r="G1291" s="6" t="s">
        <v>16334</v>
      </c>
      <c r="H1291" s="184">
        <v>21601</v>
      </c>
      <c r="I1291" s="16" t="s">
        <v>16519</v>
      </c>
      <c r="J1291" s="165" t="s">
        <v>5783</v>
      </c>
      <c r="K1291" s="239" t="s">
        <v>117</v>
      </c>
      <c r="L1291" s="13"/>
      <c r="M1291" s="173" t="s">
        <v>16491</v>
      </c>
      <c r="N1291" s="182" t="s">
        <v>16255</v>
      </c>
      <c r="O1291" s="159">
        <v>24</v>
      </c>
      <c r="P1291" s="218">
        <v>61</v>
      </c>
      <c r="Q1291" s="13" t="s">
        <v>16279</v>
      </c>
      <c r="R1291" s="218">
        <f t="shared" si="43"/>
        <v>1464</v>
      </c>
      <c r="S1291" s="218">
        <v>0</v>
      </c>
      <c r="T1291" s="218">
        <v>732</v>
      </c>
      <c r="U1291" s="218">
        <v>0</v>
      </c>
      <c r="V1291" s="218">
        <v>0</v>
      </c>
      <c r="W1291" s="218">
        <v>0</v>
      </c>
      <c r="X1291" s="218">
        <v>732</v>
      </c>
      <c r="Y1291" s="218">
        <v>0</v>
      </c>
      <c r="Z1291" s="218">
        <v>0</v>
      </c>
      <c r="AA1291" s="218">
        <v>0</v>
      </c>
      <c r="AB1291" s="218">
        <v>0</v>
      </c>
      <c r="AC1291" s="218">
        <v>0</v>
      </c>
      <c r="AD1291" s="218">
        <v>0</v>
      </c>
    </row>
    <row r="1292" spans="1:30" ht="12" customHeight="1" x14ac:dyDescent="0.25">
      <c r="A1292" s="192" t="s">
        <v>36</v>
      </c>
      <c r="B1292" s="15" t="s">
        <v>16699</v>
      </c>
      <c r="C1292" s="15" t="s">
        <v>16699</v>
      </c>
      <c r="D1292" s="5" t="s">
        <v>38</v>
      </c>
      <c r="E1292" s="6" t="s">
        <v>271</v>
      </c>
      <c r="F1292" s="5">
        <v>88</v>
      </c>
      <c r="G1292" s="6" t="s">
        <v>16334</v>
      </c>
      <c r="H1292" s="184">
        <v>21601</v>
      </c>
      <c r="I1292" s="16" t="s">
        <v>16519</v>
      </c>
      <c r="J1292" s="165" t="s">
        <v>5714</v>
      </c>
      <c r="K1292" s="239" t="s">
        <v>100</v>
      </c>
      <c r="L1292" s="13"/>
      <c r="M1292" s="173" t="s">
        <v>16491</v>
      </c>
      <c r="N1292" s="182" t="s">
        <v>16255</v>
      </c>
      <c r="O1292" s="159">
        <v>6</v>
      </c>
      <c r="P1292" s="218">
        <v>258</v>
      </c>
      <c r="Q1292" s="13" t="s">
        <v>16279</v>
      </c>
      <c r="R1292" s="218">
        <f t="shared" si="43"/>
        <v>1548</v>
      </c>
      <c r="S1292" s="218">
        <v>0</v>
      </c>
      <c r="T1292" s="218">
        <v>516</v>
      </c>
      <c r="U1292" s="218">
        <v>0</v>
      </c>
      <c r="V1292" s="218">
        <v>0</v>
      </c>
      <c r="W1292" s="218">
        <v>0</v>
      </c>
      <c r="X1292" s="218">
        <v>516</v>
      </c>
      <c r="Y1292" s="218">
        <v>0</v>
      </c>
      <c r="Z1292" s="218">
        <v>0</v>
      </c>
      <c r="AA1292" s="218">
        <v>0</v>
      </c>
      <c r="AB1292" s="218">
        <v>516</v>
      </c>
      <c r="AC1292" s="218">
        <v>0</v>
      </c>
      <c r="AD1292" s="218">
        <v>0</v>
      </c>
    </row>
    <row r="1293" spans="1:30" ht="12" customHeight="1" x14ac:dyDescent="0.25">
      <c r="A1293" s="192" t="s">
        <v>36</v>
      </c>
      <c r="B1293" s="15" t="s">
        <v>16699</v>
      </c>
      <c r="C1293" s="15" t="s">
        <v>16699</v>
      </c>
      <c r="D1293" s="5" t="s">
        <v>38</v>
      </c>
      <c r="E1293" s="6" t="s">
        <v>271</v>
      </c>
      <c r="F1293" s="5">
        <v>88</v>
      </c>
      <c r="G1293" s="6" t="s">
        <v>16334</v>
      </c>
      <c r="H1293" s="184">
        <v>26102</v>
      </c>
      <c r="I1293" s="239" t="s">
        <v>16346</v>
      </c>
      <c r="J1293" s="168" t="s">
        <v>10267</v>
      </c>
      <c r="K1293" s="239" t="s">
        <v>222</v>
      </c>
      <c r="L1293" s="13"/>
      <c r="M1293" s="173" t="s">
        <v>16491</v>
      </c>
      <c r="N1293" s="182" t="s">
        <v>6096</v>
      </c>
      <c r="O1293" s="183">
        <v>37398</v>
      </c>
      <c r="P1293" s="218">
        <v>1</v>
      </c>
      <c r="Q1293" s="13" t="s">
        <v>16279</v>
      </c>
      <c r="R1293" s="218">
        <f t="shared" si="43"/>
        <v>37398</v>
      </c>
      <c r="S1293" s="218">
        <v>6233</v>
      </c>
      <c r="T1293" s="218">
        <v>6233</v>
      </c>
      <c r="U1293" s="218">
        <v>6233</v>
      </c>
      <c r="V1293" s="218">
        <v>6233</v>
      </c>
      <c r="W1293" s="218">
        <v>6233</v>
      </c>
      <c r="X1293" s="218">
        <v>6233</v>
      </c>
      <c r="Y1293" s="218">
        <v>0</v>
      </c>
      <c r="Z1293" s="218">
        <v>0</v>
      </c>
      <c r="AA1293" s="218">
        <v>0</v>
      </c>
      <c r="AB1293" s="218">
        <v>0</v>
      </c>
      <c r="AC1293" s="218">
        <v>0</v>
      </c>
      <c r="AD1293" s="218">
        <v>0</v>
      </c>
    </row>
    <row r="1294" spans="1:30" ht="12" customHeight="1" x14ac:dyDescent="0.25">
      <c r="A1294" s="192" t="s">
        <v>36</v>
      </c>
      <c r="B1294" s="15" t="s">
        <v>16699</v>
      </c>
      <c r="C1294" s="15" t="s">
        <v>16699</v>
      </c>
      <c r="D1294" s="5" t="s">
        <v>38</v>
      </c>
      <c r="E1294" s="6" t="s">
        <v>271</v>
      </c>
      <c r="F1294" s="5">
        <v>88</v>
      </c>
      <c r="G1294" s="6" t="s">
        <v>16334</v>
      </c>
      <c r="H1294" s="173">
        <v>31301</v>
      </c>
      <c r="I1294" s="16" t="s">
        <v>145</v>
      </c>
      <c r="J1294" s="173"/>
      <c r="K1294" s="239" t="s">
        <v>16717</v>
      </c>
      <c r="L1294" s="13"/>
      <c r="M1294" s="173" t="s">
        <v>16491</v>
      </c>
      <c r="N1294" s="182" t="s">
        <v>16296</v>
      </c>
      <c r="O1294" s="183">
        <v>12</v>
      </c>
      <c r="P1294" s="218">
        <v>4145</v>
      </c>
      <c r="Q1294" s="13" t="s">
        <v>16279</v>
      </c>
      <c r="R1294" s="218">
        <f t="shared" si="43"/>
        <v>49740</v>
      </c>
      <c r="S1294" s="218">
        <v>4145</v>
      </c>
      <c r="T1294" s="218">
        <v>4145</v>
      </c>
      <c r="U1294" s="218">
        <v>4145</v>
      </c>
      <c r="V1294" s="218">
        <v>4145</v>
      </c>
      <c r="W1294" s="218">
        <v>4145</v>
      </c>
      <c r="X1294" s="218">
        <v>4145</v>
      </c>
      <c r="Y1294" s="218">
        <v>4145</v>
      </c>
      <c r="Z1294" s="218">
        <v>4145</v>
      </c>
      <c r="AA1294" s="218">
        <v>4145</v>
      </c>
      <c r="AB1294" s="218">
        <v>4145</v>
      </c>
      <c r="AC1294" s="218">
        <v>4145</v>
      </c>
      <c r="AD1294" s="218">
        <v>4145</v>
      </c>
    </row>
    <row r="1295" spans="1:30" ht="12" customHeight="1" x14ac:dyDescent="0.25">
      <c r="A1295" s="192" t="s">
        <v>36</v>
      </c>
      <c r="B1295" s="15" t="s">
        <v>16699</v>
      </c>
      <c r="C1295" s="15" t="s">
        <v>16699</v>
      </c>
      <c r="D1295" s="5" t="s">
        <v>38</v>
      </c>
      <c r="E1295" s="6" t="s">
        <v>271</v>
      </c>
      <c r="F1295" s="5">
        <v>88</v>
      </c>
      <c r="G1295" s="6" t="s">
        <v>16334</v>
      </c>
      <c r="H1295" s="173">
        <v>32201</v>
      </c>
      <c r="I1295" s="16" t="s">
        <v>16718</v>
      </c>
      <c r="J1295" s="173"/>
      <c r="K1295" s="16" t="s">
        <v>16719</v>
      </c>
      <c r="L1295" s="13"/>
      <c r="M1295" s="173" t="s">
        <v>16702</v>
      </c>
      <c r="N1295" s="182" t="s">
        <v>16296</v>
      </c>
      <c r="O1295" s="183">
        <v>5</v>
      </c>
      <c r="P1295" s="218">
        <v>22032</v>
      </c>
      <c r="Q1295" s="13" t="s">
        <v>16279</v>
      </c>
      <c r="R1295" s="218">
        <f t="shared" si="43"/>
        <v>110160</v>
      </c>
      <c r="S1295" s="218">
        <v>0</v>
      </c>
      <c r="T1295" s="218">
        <v>22032</v>
      </c>
      <c r="U1295" s="218">
        <v>22032</v>
      </c>
      <c r="V1295" s="218">
        <v>22032</v>
      </c>
      <c r="W1295" s="218">
        <v>22032</v>
      </c>
      <c r="X1295" s="218">
        <v>22032</v>
      </c>
      <c r="Y1295" s="218">
        <v>0</v>
      </c>
      <c r="Z1295" s="218">
        <v>0</v>
      </c>
      <c r="AA1295" s="218">
        <v>0</v>
      </c>
      <c r="AB1295" s="218">
        <v>0</v>
      </c>
      <c r="AC1295" s="218">
        <v>0</v>
      </c>
      <c r="AD1295" s="218">
        <v>0</v>
      </c>
    </row>
    <row r="1296" spans="1:30" ht="12" customHeight="1" x14ac:dyDescent="0.25">
      <c r="A1296" s="192" t="s">
        <v>36</v>
      </c>
      <c r="B1296" s="15" t="s">
        <v>16699</v>
      </c>
      <c r="C1296" s="15" t="s">
        <v>16699</v>
      </c>
      <c r="D1296" s="5" t="s">
        <v>38</v>
      </c>
      <c r="E1296" s="6" t="s">
        <v>271</v>
      </c>
      <c r="F1296" s="5">
        <v>88</v>
      </c>
      <c r="G1296" s="6" t="s">
        <v>16334</v>
      </c>
      <c r="H1296" s="173">
        <v>32201</v>
      </c>
      <c r="I1296" s="16" t="s">
        <v>16718</v>
      </c>
      <c r="J1296" s="173"/>
      <c r="K1296" s="16" t="s">
        <v>16719</v>
      </c>
      <c r="L1296" s="13"/>
      <c r="M1296" s="173" t="s">
        <v>16702</v>
      </c>
      <c r="N1296" s="182" t="s">
        <v>16296</v>
      </c>
      <c r="O1296" s="183">
        <v>1</v>
      </c>
      <c r="P1296" s="218">
        <v>22430</v>
      </c>
      <c r="Q1296" s="13" t="s">
        <v>16279</v>
      </c>
      <c r="R1296" s="218">
        <f t="shared" si="43"/>
        <v>22430</v>
      </c>
      <c r="S1296" s="218">
        <v>0</v>
      </c>
      <c r="T1296" s="218">
        <v>0</v>
      </c>
      <c r="U1296" s="218">
        <v>0</v>
      </c>
      <c r="V1296" s="218">
        <v>0</v>
      </c>
      <c r="W1296" s="218">
        <v>0</v>
      </c>
      <c r="X1296" s="218">
        <v>0</v>
      </c>
      <c r="Y1296" s="218">
        <v>22430</v>
      </c>
      <c r="Z1296" s="218">
        <v>0</v>
      </c>
      <c r="AA1296" s="218">
        <v>0</v>
      </c>
      <c r="AB1296" s="218">
        <v>0</v>
      </c>
      <c r="AC1296" s="218">
        <v>0</v>
      </c>
      <c r="AD1296" s="218">
        <v>0</v>
      </c>
    </row>
    <row r="1297" spans="1:30" ht="12" customHeight="1" x14ac:dyDescent="0.25">
      <c r="A1297" s="192" t="s">
        <v>36</v>
      </c>
      <c r="B1297" s="15" t="s">
        <v>16699</v>
      </c>
      <c r="C1297" s="15" t="s">
        <v>16699</v>
      </c>
      <c r="D1297" s="5" t="s">
        <v>38</v>
      </c>
      <c r="E1297" s="6" t="s">
        <v>271</v>
      </c>
      <c r="F1297" s="5">
        <v>88</v>
      </c>
      <c r="G1297" s="6" t="s">
        <v>16334</v>
      </c>
      <c r="H1297" s="173">
        <v>32201</v>
      </c>
      <c r="I1297" s="16" t="s">
        <v>16718</v>
      </c>
      <c r="J1297" s="173"/>
      <c r="K1297" s="16" t="s">
        <v>16719</v>
      </c>
      <c r="L1297" s="13"/>
      <c r="M1297" s="173" t="s">
        <v>16702</v>
      </c>
      <c r="N1297" s="182" t="s">
        <v>16296</v>
      </c>
      <c r="O1297" s="183">
        <v>6</v>
      </c>
      <c r="P1297" s="218">
        <v>23242</v>
      </c>
      <c r="Q1297" s="13" t="s">
        <v>16279</v>
      </c>
      <c r="R1297" s="218">
        <f t="shared" si="43"/>
        <v>139452</v>
      </c>
      <c r="S1297" s="218">
        <v>0</v>
      </c>
      <c r="T1297" s="218">
        <v>0</v>
      </c>
      <c r="U1297" s="218">
        <v>0</v>
      </c>
      <c r="V1297" s="218">
        <v>0</v>
      </c>
      <c r="W1297" s="218">
        <v>0</v>
      </c>
      <c r="X1297" s="218">
        <v>0</v>
      </c>
      <c r="Y1297" s="218">
        <v>0</v>
      </c>
      <c r="Z1297" s="218">
        <v>23242</v>
      </c>
      <c r="AA1297" s="218">
        <v>23242</v>
      </c>
      <c r="AB1297" s="218">
        <v>23242</v>
      </c>
      <c r="AC1297" s="218">
        <v>23242</v>
      </c>
      <c r="AD1297" s="218">
        <v>46484</v>
      </c>
    </row>
    <row r="1298" spans="1:30" ht="12" customHeight="1" x14ac:dyDescent="0.25">
      <c r="A1298" s="192" t="s">
        <v>36</v>
      </c>
      <c r="B1298" s="15" t="s">
        <v>16699</v>
      </c>
      <c r="C1298" s="15" t="s">
        <v>16699</v>
      </c>
      <c r="D1298" s="5" t="s">
        <v>38</v>
      </c>
      <c r="E1298" s="6" t="s">
        <v>271</v>
      </c>
      <c r="F1298" s="5">
        <v>88</v>
      </c>
      <c r="G1298" s="6" t="s">
        <v>16334</v>
      </c>
      <c r="H1298" s="173">
        <v>33801</v>
      </c>
      <c r="I1298" s="16" t="s">
        <v>157</v>
      </c>
      <c r="J1298" s="173"/>
      <c r="K1298" s="10" t="s">
        <v>16720</v>
      </c>
      <c r="L1298" s="13"/>
      <c r="M1298" s="173" t="s">
        <v>43</v>
      </c>
      <c r="N1298" s="182" t="s">
        <v>16296</v>
      </c>
      <c r="O1298" s="13">
        <v>4</v>
      </c>
      <c r="P1298" s="218">
        <v>81736</v>
      </c>
      <c r="Q1298" s="13" t="s">
        <v>16303</v>
      </c>
      <c r="R1298" s="218">
        <f t="shared" si="43"/>
        <v>326944</v>
      </c>
      <c r="S1298" s="218">
        <v>0</v>
      </c>
      <c r="T1298" s="218">
        <v>81736</v>
      </c>
      <c r="U1298" s="218">
        <v>81736</v>
      </c>
      <c r="V1298" s="218">
        <v>81736</v>
      </c>
      <c r="W1298" s="218">
        <v>81736</v>
      </c>
      <c r="X1298" s="218">
        <v>0</v>
      </c>
      <c r="Y1298" s="218">
        <v>0</v>
      </c>
      <c r="Z1298" s="218">
        <v>0</v>
      </c>
      <c r="AA1298" s="218">
        <v>0</v>
      </c>
      <c r="AB1298" s="218">
        <v>0</v>
      </c>
      <c r="AC1298" s="218">
        <v>0</v>
      </c>
      <c r="AD1298" s="218">
        <v>0</v>
      </c>
    </row>
    <row r="1299" spans="1:30" ht="12" customHeight="1" x14ac:dyDescent="0.25">
      <c r="A1299" s="192" t="s">
        <v>36</v>
      </c>
      <c r="B1299" s="15" t="s">
        <v>16699</v>
      </c>
      <c r="C1299" s="15" t="s">
        <v>16699</v>
      </c>
      <c r="D1299" s="5" t="s">
        <v>38</v>
      </c>
      <c r="E1299" s="6" t="s">
        <v>271</v>
      </c>
      <c r="F1299" s="5">
        <v>88</v>
      </c>
      <c r="G1299" s="6" t="s">
        <v>16334</v>
      </c>
      <c r="H1299" s="184">
        <v>33901</v>
      </c>
      <c r="I1299" s="239" t="s">
        <v>16479</v>
      </c>
      <c r="J1299" s="165"/>
      <c r="K1299" s="239" t="s">
        <v>16706</v>
      </c>
      <c r="L1299" s="13"/>
      <c r="M1299" s="173" t="s">
        <v>16491</v>
      </c>
      <c r="N1299" s="182" t="s">
        <v>16296</v>
      </c>
      <c r="O1299" s="13">
        <v>6</v>
      </c>
      <c r="P1299" s="218">
        <v>110</v>
      </c>
      <c r="Q1299" s="13" t="s">
        <v>16279</v>
      </c>
      <c r="R1299" s="218">
        <f t="shared" si="43"/>
        <v>660</v>
      </c>
      <c r="S1299" s="216">
        <v>110</v>
      </c>
      <c r="T1299" s="216">
        <v>110</v>
      </c>
      <c r="U1299" s="216">
        <v>110</v>
      </c>
      <c r="V1299" s="216">
        <v>110</v>
      </c>
      <c r="W1299" s="216">
        <v>110</v>
      </c>
      <c r="X1299" s="216">
        <v>110</v>
      </c>
      <c r="Y1299" s="216">
        <v>0</v>
      </c>
      <c r="Z1299" s="216">
        <v>0</v>
      </c>
      <c r="AA1299" s="216">
        <v>0</v>
      </c>
      <c r="AB1299" s="216">
        <v>0</v>
      </c>
      <c r="AC1299" s="216">
        <v>0</v>
      </c>
      <c r="AD1299" s="216">
        <v>0</v>
      </c>
    </row>
    <row r="1300" spans="1:30" ht="12" customHeight="1" x14ac:dyDescent="0.25">
      <c r="A1300" s="192" t="s">
        <v>36</v>
      </c>
      <c r="B1300" s="15" t="s">
        <v>16699</v>
      </c>
      <c r="C1300" s="15" t="s">
        <v>16699</v>
      </c>
      <c r="D1300" s="5" t="s">
        <v>38</v>
      </c>
      <c r="E1300" s="6" t="s">
        <v>271</v>
      </c>
      <c r="F1300" s="5">
        <v>88</v>
      </c>
      <c r="G1300" s="6" t="s">
        <v>16334</v>
      </c>
      <c r="H1300" s="184">
        <v>35801</v>
      </c>
      <c r="I1300" s="239" t="s">
        <v>16721</v>
      </c>
      <c r="J1300" s="173"/>
      <c r="K1300" s="10" t="s">
        <v>16722</v>
      </c>
      <c r="L1300" s="13"/>
      <c r="M1300" s="173" t="s">
        <v>43</v>
      </c>
      <c r="N1300" s="182" t="s">
        <v>16296</v>
      </c>
      <c r="O1300" s="13">
        <v>16</v>
      </c>
      <c r="P1300" s="218">
        <v>27500</v>
      </c>
      <c r="Q1300" s="13" t="s">
        <v>16303</v>
      </c>
      <c r="R1300" s="218">
        <f t="shared" si="43"/>
        <v>440000</v>
      </c>
      <c r="S1300" s="216">
        <v>0</v>
      </c>
      <c r="T1300" s="216">
        <v>55000</v>
      </c>
      <c r="U1300" s="216">
        <v>55000</v>
      </c>
      <c r="V1300" s="216">
        <v>55000</v>
      </c>
      <c r="W1300" s="216">
        <v>55000</v>
      </c>
      <c r="X1300" s="216">
        <v>55000</v>
      </c>
      <c r="Y1300" s="216">
        <v>55000</v>
      </c>
      <c r="Z1300" s="216">
        <v>55000</v>
      </c>
      <c r="AA1300" s="216">
        <v>55000</v>
      </c>
      <c r="AB1300" s="216">
        <v>0</v>
      </c>
      <c r="AC1300" s="216">
        <v>0</v>
      </c>
      <c r="AD1300" s="216">
        <v>0</v>
      </c>
    </row>
    <row r="1301" spans="1:30" ht="12" customHeight="1" x14ac:dyDescent="0.25">
      <c r="A1301" s="192" t="s">
        <v>36</v>
      </c>
      <c r="B1301" s="15" t="s">
        <v>16699</v>
      </c>
      <c r="C1301" s="15" t="s">
        <v>16699</v>
      </c>
      <c r="D1301" s="5" t="s">
        <v>38</v>
      </c>
      <c r="E1301" s="6" t="s">
        <v>271</v>
      </c>
      <c r="F1301" s="5">
        <v>88</v>
      </c>
      <c r="G1301" s="6" t="s">
        <v>16334</v>
      </c>
      <c r="H1301" s="184">
        <v>35901</v>
      </c>
      <c r="I1301" s="239" t="s">
        <v>16723</v>
      </c>
      <c r="J1301" s="173"/>
      <c r="K1301" s="10" t="s">
        <v>16724</v>
      </c>
      <c r="L1301" s="13"/>
      <c r="M1301" s="173" t="s">
        <v>16491</v>
      </c>
      <c r="N1301" s="182" t="s">
        <v>16296</v>
      </c>
      <c r="O1301" s="13">
        <v>12</v>
      </c>
      <c r="P1301" s="218">
        <v>794</v>
      </c>
      <c r="Q1301" s="13" t="s">
        <v>16279</v>
      </c>
      <c r="R1301" s="218">
        <f t="shared" si="43"/>
        <v>9528</v>
      </c>
      <c r="S1301" s="216">
        <v>0</v>
      </c>
      <c r="T1301" s="216">
        <v>0</v>
      </c>
      <c r="U1301" s="216">
        <v>0</v>
      </c>
      <c r="V1301" s="216">
        <v>2382</v>
      </c>
      <c r="W1301" s="216">
        <v>0</v>
      </c>
      <c r="X1301" s="216">
        <v>0</v>
      </c>
      <c r="Y1301" s="216">
        <v>2382</v>
      </c>
      <c r="Z1301" s="216">
        <v>0</v>
      </c>
      <c r="AA1301" s="216">
        <v>0</v>
      </c>
      <c r="AB1301" s="216">
        <v>2382</v>
      </c>
      <c r="AC1301" s="216">
        <v>0</v>
      </c>
      <c r="AD1301" s="216">
        <v>2382</v>
      </c>
    </row>
    <row r="1302" spans="1:30" ht="12" customHeight="1" x14ac:dyDescent="0.25">
      <c r="A1302" s="192" t="s">
        <v>36</v>
      </c>
      <c r="B1302" s="15" t="s">
        <v>16699</v>
      </c>
      <c r="C1302" s="15" t="s">
        <v>16699</v>
      </c>
      <c r="D1302" s="5" t="s">
        <v>38</v>
      </c>
      <c r="E1302" s="6" t="s">
        <v>271</v>
      </c>
      <c r="F1302" s="5">
        <v>88</v>
      </c>
      <c r="G1302" s="6" t="s">
        <v>16334</v>
      </c>
      <c r="H1302" s="173">
        <v>37501</v>
      </c>
      <c r="I1302" s="239" t="s">
        <v>16340</v>
      </c>
      <c r="J1302" s="173"/>
      <c r="K1302" s="239" t="s">
        <v>16725</v>
      </c>
      <c r="L1302" s="13"/>
      <c r="M1302" s="173" t="s">
        <v>16491</v>
      </c>
      <c r="N1302" s="182" t="s">
        <v>16296</v>
      </c>
      <c r="O1302" s="13">
        <v>90</v>
      </c>
      <c r="P1302" s="218">
        <v>1008</v>
      </c>
      <c r="Q1302" s="13" t="s">
        <v>16279</v>
      </c>
      <c r="R1302" s="218">
        <f t="shared" si="43"/>
        <v>90720</v>
      </c>
      <c r="S1302" s="218">
        <v>15120</v>
      </c>
      <c r="T1302" s="218">
        <v>15120</v>
      </c>
      <c r="U1302" s="218">
        <v>15120</v>
      </c>
      <c r="V1302" s="218">
        <v>15120</v>
      </c>
      <c r="W1302" s="218">
        <v>15120</v>
      </c>
      <c r="X1302" s="218">
        <v>15120</v>
      </c>
      <c r="Y1302" s="218">
        <v>0</v>
      </c>
      <c r="Z1302" s="218">
        <v>0</v>
      </c>
      <c r="AA1302" s="218">
        <v>0</v>
      </c>
      <c r="AB1302" s="218">
        <v>0</v>
      </c>
      <c r="AC1302" s="218">
        <v>0</v>
      </c>
      <c r="AD1302" s="218">
        <v>0</v>
      </c>
    </row>
    <row r="1303" spans="1:30" ht="12" customHeight="1" x14ac:dyDescent="0.25">
      <c r="A1303" s="187" t="s">
        <v>16599</v>
      </c>
      <c r="B1303" s="171" t="s">
        <v>16726</v>
      </c>
      <c r="C1303" s="171" t="s">
        <v>16726</v>
      </c>
      <c r="D1303" s="155" t="s">
        <v>38</v>
      </c>
      <c r="E1303" s="160" t="s">
        <v>39</v>
      </c>
      <c r="F1303" s="155" t="s">
        <v>38</v>
      </c>
      <c r="G1303" s="155" t="s">
        <v>40</v>
      </c>
      <c r="H1303" s="157">
        <v>21101</v>
      </c>
      <c r="I1303" s="239" t="s">
        <v>46</v>
      </c>
      <c r="J1303" s="173" t="s">
        <v>496</v>
      </c>
      <c r="K1303" s="246" t="s">
        <v>497</v>
      </c>
      <c r="L1303" s="175" t="s">
        <v>16491</v>
      </c>
      <c r="M1303" s="175" t="s">
        <v>16491</v>
      </c>
      <c r="N1303" s="182" t="s">
        <v>16255</v>
      </c>
      <c r="O1303" s="175">
        <v>32</v>
      </c>
      <c r="P1303" s="213">
        <v>34.19</v>
      </c>
      <c r="Q1303" s="175" t="s">
        <v>45</v>
      </c>
      <c r="R1303" s="213">
        <v>1094.23</v>
      </c>
      <c r="S1303" s="213">
        <v>0</v>
      </c>
      <c r="T1303" s="213">
        <v>0</v>
      </c>
      <c r="U1303" s="213">
        <v>341.95</v>
      </c>
      <c r="V1303" s="213">
        <v>0</v>
      </c>
      <c r="W1303" s="213">
        <v>0</v>
      </c>
      <c r="X1303" s="213">
        <v>376.14</v>
      </c>
      <c r="Y1303" s="213">
        <v>0</v>
      </c>
      <c r="Z1303" s="213">
        <v>0</v>
      </c>
      <c r="AA1303" s="213">
        <v>0</v>
      </c>
      <c r="AB1303" s="213">
        <v>376.14</v>
      </c>
      <c r="AC1303" s="213">
        <v>0</v>
      </c>
      <c r="AD1303" s="213">
        <v>0</v>
      </c>
    </row>
    <row r="1304" spans="1:30" ht="12" customHeight="1" x14ac:dyDescent="0.25">
      <c r="A1304" s="187" t="s">
        <v>16599</v>
      </c>
      <c r="B1304" s="171" t="s">
        <v>16726</v>
      </c>
      <c r="C1304" s="171" t="s">
        <v>16726</v>
      </c>
      <c r="D1304" s="155" t="s">
        <v>38</v>
      </c>
      <c r="E1304" s="160" t="s">
        <v>39</v>
      </c>
      <c r="F1304" s="155" t="s">
        <v>38</v>
      </c>
      <c r="G1304" s="155" t="s">
        <v>40</v>
      </c>
      <c r="H1304" s="157">
        <v>21101</v>
      </c>
      <c r="I1304" s="239" t="s">
        <v>46</v>
      </c>
      <c r="J1304" s="173" t="s">
        <v>1353</v>
      </c>
      <c r="K1304" s="246" t="s">
        <v>16266</v>
      </c>
      <c r="L1304" s="175" t="s">
        <v>16491</v>
      </c>
      <c r="M1304" s="175" t="s">
        <v>16491</v>
      </c>
      <c r="N1304" s="182" t="s">
        <v>16255</v>
      </c>
      <c r="O1304" s="175">
        <v>46</v>
      </c>
      <c r="P1304" s="213">
        <v>7.6989999999999998</v>
      </c>
      <c r="Q1304" s="175" t="s">
        <v>45</v>
      </c>
      <c r="R1304" s="213">
        <v>354.15</v>
      </c>
      <c r="S1304" s="213">
        <v>0</v>
      </c>
      <c r="T1304" s="213">
        <v>0</v>
      </c>
      <c r="U1304" s="213">
        <v>100.08</v>
      </c>
      <c r="V1304" s="213">
        <v>0</v>
      </c>
      <c r="W1304" s="213">
        <v>84.69</v>
      </c>
      <c r="X1304" s="213">
        <v>0</v>
      </c>
      <c r="Y1304" s="213">
        <v>84.69</v>
      </c>
      <c r="Z1304" s="213">
        <v>0</v>
      </c>
      <c r="AA1304" s="213">
        <v>84.69</v>
      </c>
      <c r="AB1304" s="213">
        <v>0</v>
      </c>
      <c r="AC1304" s="213">
        <v>0</v>
      </c>
      <c r="AD1304" s="213">
        <v>0</v>
      </c>
    </row>
    <row r="1305" spans="1:30" ht="12" customHeight="1" x14ac:dyDescent="0.25">
      <c r="A1305" s="187" t="s">
        <v>16599</v>
      </c>
      <c r="B1305" s="171" t="s">
        <v>16726</v>
      </c>
      <c r="C1305" s="171" t="s">
        <v>16726</v>
      </c>
      <c r="D1305" s="155" t="s">
        <v>38</v>
      </c>
      <c r="E1305" s="160" t="s">
        <v>39</v>
      </c>
      <c r="F1305" s="155" t="s">
        <v>38</v>
      </c>
      <c r="G1305" s="155" t="s">
        <v>40</v>
      </c>
      <c r="H1305" s="157">
        <v>21101</v>
      </c>
      <c r="I1305" s="239" t="s">
        <v>46</v>
      </c>
      <c r="J1305" s="173" t="s">
        <v>1354</v>
      </c>
      <c r="K1305" s="246" t="s">
        <v>16269</v>
      </c>
      <c r="L1305" s="175" t="s">
        <v>16491</v>
      </c>
      <c r="M1305" s="175" t="s">
        <v>16491</v>
      </c>
      <c r="N1305" s="182" t="s">
        <v>16727</v>
      </c>
      <c r="O1305" s="175">
        <v>4</v>
      </c>
      <c r="P1305" s="213">
        <v>41.966099999999997</v>
      </c>
      <c r="Q1305" s="175" t="s">
        <v>45</v>
      </c>
      <c r="R1305" s="213">
        <v>167.88</v>
      </c>
      <c r="S1305" s="213">
        <v>0</v>
      </c>
      <c r="T1305" s="213">
        <v>0</v>
      </c>
      <c r="U1305" s="213">
        <v>41.97</v>
      </c>
      <c r="V1305" s="213">
        <v>0</v>
      </c>
      <c r="W1305" s="213">
        <v>41.97</v>
      </c>
      <c r="X1305" s="213">
        <v>0</v>
      </c>
      <c r="Y1305" s="213">
        <v>41.97</v>
      </c>
      <c r="Z1305" s="213">
        <v>0</v>
      </c>
      <c r="AA1305" s="213">
        <v>41.97</v>
      </c>
      <c r="AB1305" s="213">
        <v>0</v>
      </c>
      <c r="AC1305" s="213">
        <v>0</v>
      </c>
      <c r="AD1305" s="213">
        <v>0</v>
      </c>
    </row>
    <row r="1306" spans="1:30" ht="12" customHeight="1" x14ac:dyDescent="0.25">
      <c r="A1306" s="187" t="s">
        <v>16599</v>
      </c>
      <c r="B1306" s="171" t="s">
        <v>16726</v>
      </c>
      <c r="C1306" s="171" t="s">
        <v>16726</v>
      </c>
      <c r="D1306" s="155" t="s">
        <v>38</v>
      </c>
      <c r="E1306" s="160" t="s">
        <v>39</v>
      </c>
      <c r="F1306" s="155" t="s">
        <v>38</v>
      </c>
      <c r="G1306" s="155" t="s">
        <v>40</v>
      </c>
      <c r="H1306" s="157">
        <v>21101</v>
      </c>
      <c r="I1306" s="239" t="s">
        <v>46</v>
      </c>
      <c r="J1306" s="173" t="s">
        <v>410</v>
      </c>
      <c r="K1306" s="246" t="s">
        <v>2692</v>
      </c>
      <c r="L1306" s="175" t="s">
        <v>16491</v>
      </c>
      <c r="M1306" s="175" t="s">
        <v>16491</v>
      </c>
      <c r="N1306" s="182" t="s">
        <v>16255</v>
      </c>
      <c r="O1306" s="175">
        <v>54</v>
      </c>
      <c r="P1306" s="213">
        <v>5.2328099999999997</v>
      </c>
      <c r="Q1306" s="175" t="s">
        <v>45</v>
      </c>
      <c r="R1306" s="213">
        <v>282.56</v>
      </c>
      <c r="S1306" s="213">
        <v>0</v>
      </c>
      <c r="T1306" s="213">
        <v>0</v>
      </c>
      <c r="U1306" s="213">
        <v>62.79</v>
      </c>
      <c r="V1306" s="213">
        <v>0</v>
      </c>
      <c r="W1306" s="213">
        <v>62.79</v>
      </c>
      <c r="X1306" s="213">
        <v>0</v>
      </c>
      <c r="Y1306" s="213">
        <v>94.19</v>
      </c>
      <c r="Z1306" s="213">
        <v>0</v>
      </c>
      <c r="AA1306" s="213">
        <v>62.79</v>
      </c>
      <c r="AB1306" s="213">
        <v>0</v>
      </c>
      <c r="AC1306" s="213">
        <v>0</v>
      </c>
      <c r="AD1306" s="213">
        <v>0</v>
      </c>
    </row>
    <row r="1307" spans="1:30" ht="12" customHeight="1" x14ac:dyDescent="0.25">
      <c r="A1307" s="187" t="s">
        <v>16599</v>
      </c>
      <c r="B1307" s="171" t="s">
        <v>16726</v>
      </c>
      <c r="C1307" s="171" t="s">
        <v>16726</v>
      </c>
      <c r="D1307" s="155" t="s">
        <v>38</v>
      </c>
      <c r="E1307" s="160" t="s">
        <v>39</v>
      </c>
      <c r="F1307" s="155" t="s">
        <v>38</v>
      </c>
      <c r="G1307" s="155" t="s">
        <v>40</v>
      </c>
      <c r="H1307" s="157">
        <v>21101</v>
      </c>
      <c r="I1307" s="239" t="s">
        <v>46</v>
      </c>
      <c r="J1307" s="173" t="s">
        <v>538</v>
      </c>
      <c r="K1307" s="246" t="s">
        <v>273</v>
      </c>
      <c r="L1307" s="175" t="s">
        <v>16491</v>
      </c>
      <c r="M1307" s="175" t="s">
        <v>16491</v>
      </c>
      <c r="N1307" s="182" t="s">
        <v>539</v>
      </c>
      <c r="O1307" s="175">
        <v>2</v>
      </c>
      <c r="P1307" s="213">
        <v>98.439000000000007</v>
      </c>
      <c r="Q1307" s="175" t="s">
        <v>45</v>
      </c>
      <c r="R1307" s="213">
        <v>196.88</v>
      </c>
      <c r="S1307" s="213">
        <v>0</v>
      </c>
      <c r="T1307" s="213">
        <v>0</v>
      </c>
      <c r="U1307" s="213">
        <v>0</v>
      </c>
      <c r="V1307" s="213">
        <v>98.44</v>
      </c>
      <c r="W1307" s="213">
        <v>0</v>
      </c>
      <c r="X1307" s="213">
        <v>0</v>
      </c>
      <c r="Y1307" s="213">
        <v>0</v>
      </c>
      <c r="Z1307" s="213">
        <v>0</v>
      </c>
      <c r="AA1307" s="213">
        <v>98.44</v>
      </c>
      <c r="AB1307" s="213">
        <v>0</v>
      </c>
      <c r="AC1307" s="213">
        <v>0</v>
      </c>
      <c r="AD1307" s="213">
        <v>0</v>
      </c>
    </row>
    <row r="1308" spans="1:30" ht="12" customHeight="1" x14ac:dyDescent="0.25">
      <c r="A1308" s="187" t="s">
        <v>16599</v>
      </c>
      <c r="B1308" s="171" t="s">
        <v>16726</v>
      </c>
      <c r="C1308" s="171" t="s">
        <v>16726</v>
      </c>
      <c r="D1308" s="155" t="s">
        <v>38</v>
      </c>
      <c r="E1308" s="160" t="s">
        <v>39</v>
      </c>
      <c r="F1308" s="155" t="s">
        <v>38</v>
      </c>
      <c r="G1308" s="155" t="s">
        <v>40</v>
      </c>
      <c r="H1308" s="157">
        <v>21101</v>
      </c>
      <c r="I1308" s="239" t="s">
        <v>46</v>
      </c>
      <c r="J1308" s="173" t="s">
        <v>2516</v>
      </c>
      <c r="K1308" s="246" t="s">
        <v>48</v>
      </c>
      <c r="L1308" s="175" t="s">
        <v>16491</v>
      </c>
      <c r="M1308" s="175" t="s">
        <v>16491</v>
      </c>
      <c r="N1308" s="182" t="s">
        <v>16255</v>
      </c>
      <c r="O1308" s="175">
        <v>24</v>
      </c>
      <c r="P1308" s="213">
        <v>76.937849999999997</v>
      </c>
      <c r="Q1308" s="175" t="s">
        <v>45</v>
      </c>
      <c r="R1308" s="213">
        <v>1846.51</v>
      </c>
      <c r="S1308" s="213">
        <v>0</v>
      </c>
      <c r="T1308" s="213">
        <v>0</v>
      </c>
      <c r="U1308" s="213">
        <v>461.63</v>
      </c>
      <c r="V1308" s="213">
        <v>0</v>
      </c>
      <c r="W1308" s="213">
        <v>461.63</v>
      </c>
      <c r="X1308" s="213">
        <v>0</v>
      </c>
      <c r="Y1308" s="213">
        <v>923.25</v>
      </c>
      <c r="Z1308" s="213">
        <v>0</v>
      </c>
      <c r="AA1308" s="213">
        <v>0</v>
      </c>
      <c r="AB1308" s="213">
        <v>0</v>
      </c>
      <c r="AC1308" s="213">
        <v>0</v>
      </c>
      <c r="AD1308" s="213">
        <v>0</v>
      </c>
    </row>
    <row r="1309" spans="1:30" ht="12" customHeight="1" x14ac:dyDescent="0.25">
      <c r="A1309" s="187" t="s">
        <v>16599</v>
      </c>
      <c r="B1309" s="171" t="s">
        <v>16726</v>
      </c>
      <c r="C1309" s="171" t="s">
        <v>16726</v>
      </c>
      <c r="D1309" s="155" t="s">
        <v>38</v>
      </c>
      <c r="E1309" s="160" t="s">
        <v>39</v>
      </c>
      <c r="F1309" s="155" t="s">
        <v>38</v>
      </c>
      <c r="G1309" s="155" t="s">
        <v>40</v>
      </c>
      <c r="H1309" s="157">
        <v>21101</v>
      </c>
      <c r="I1309" s="239" t="s">
        <v>46</v>
      </c>
      <c r="J1309" s="173" t="s">
        <v>556</v>
      </c>
      <c r="K1309" s="246" t="s">
        <v>49</v>
      </c>
      <c r="L1309" s="175" t="s">
        <v>16491</v>
      </c>
      <c r="M1309" s="175" t="s">
        <v>16491</v>
      </c>
      <c r="N1309" s="182" t="s">
        <v>16255</v>
      </c>
      <c r="O1309" s="175">
        <v>50</v>
      </c>
      <c r="P1309" s="213">
        <v>164.75579999999999</v>
      </c>
      <c r="Q1309" s="175" t="s">
        <v>45</v>
      </c>
      <c r="R1309" s="213">
        <v>8237.85</v>
      </c>
      <c r="S1309" s="213">
        <v>0</v>
      </c>
      <c r="T1309" s="213">
        <v>1977.07</v>
      </c>
      <c r="U1309" s="213">
        <v>0</v>
      </c>
      <c r="V1309" s="213">
        <v>1977.07</v>
      </c>
      <c r="W1309" s="213">
        <v>0</v>
      </c>
      <c r="X1309" s="213">
        <v>0</v>
      </c>
      <c r="Y1309" s="213">
        <v>0</v>
      </c>
      <c r="Z1309" s="213">
        <v>1977.07</v>
      </c>
      <c r="AA1309" s="213">
        <v>2306.64</v>
      </c>
      <c r="AB1309" s="213">
        <v>0</v>
      </c>
      <c r="AC1309" s="213">
        <v>0</v>
      </c>
      <c r="AD1309" s="213">
        <v>0</v>
      </c>
    </row>
    <row r="1310" spans="1:30" ht="12" customHeight="1" x14ac:dyDescent="0.25">
      <c r="A1310" s="187" t="s">
        <v>16599</v>
      </c>
      <c r="B1310" s="171" t="s">
        <v>16726</v>
      </c>
      <c r="C1310" s="171" t="s">
        <v>16726</v>
      </c>
      <c r="D1310" s="155" t="s">
        <v>38</v>
      </c>
      <c r="E1310" s="160" t="s">
        <v>39</v>
      </c>
      <c r="F1310" s="155" t="s">
        <v>38</v>
      </c>
      <c r="G1310" s="155" t="s">
        <v>40</v>
      </c>
      <c r="H1310" s="157">
        <v>21101</v>
      </c>
      <c r="I1310" s="239" t="s">
        <v>46</v>
      </c>
      <c r="J1310" s="173" t="s">
        <v>1989</v>
      </c>
      <c r="K1310" s="246" t="s">
        <v>177</v>
      </c>
      <c r="L1310" s="175" t="s">
        <v>16491</v>
      </c>
      <c r="M1310" s="175" t="s">
        <v>16491</v>
      </c>
      <c r="N1310" s="182" t="s">
        <v>16255</v>
      </c>
      <c r="O1310" s="175">
        <v>37</v>
      </c>
      <c r="P1310" s="213">
        <v>31.085999999999999</v>
      </c>
      <c r="Q1310" s="175" t="s">
        <v>45</v>
      </c>
      <c r="R1310" s="213">
        <v>1150.18</v>
      </c>
      <c r="S1310" s="213">
        <v>0</v>
      </c>
      <c r="T1310" s="213">
        <v>0</v>
      </c>
      <c r="U1310" s="213">
        <v>373.03</v>
      </c>
      <c r="V1310" s="213">
        <v>31.09</v>
      </c>
      <c r="W1310" s="213">
        <v>0</v>
      </c>
      <c r="X1310" s="213">
        <v>373.03</v>
      </c>
      <c r="Y1310" s="213">
        <v>0</v>
      </c>
      <c r="Z1310" s="213">
        <v>0</v>
      </c>
      <c r="AA1310" s="213">
        <v>0</v>
      </c>
      <c r="AB1310" s="213">
        <v>373.03</v>
      </c>
      <c r="AC1310" s="213">
        <v>0</v>
      </c>
      <c r="AD1310" s="213">
        <v>0</v>
      </c>
    </row>
    <row r="1311" spans="1:30" ht="12" customHeight="1" x14ac:dyDescent="0.25">
      <c r="A1311" s="187" t="s">
        <v>16599</v>
      </c>
      <c r="B1311" s="171" t="s">
        <v>16726</v>
      </c>
      <c r="C1311" s="171" t="s">
        <v>16726</v>
      </c>
      <c r="D1311" s="155" t="s">
        <v>38</v>
      </c>
      <c r="E1311" s="160" t="s">
        <v>39</v>
      </c>
      <c r="F1311" s="155" t="s">
        <v>38</v>
      </c>
      <c r="G1311" s="155" t="s">
        <v>40</v>
      </c>
      <c r="H1311" s="157">
        <v>21101</v>
      </c>
      <c r="I1311" s="239" t="s">
        <v>46</v>
      </c>
      <c r="J1311" s="173" t="s">
        <v>675</v>
      </c>
      <c r="K1311" s="246" t="s">
        <v>232</v>
      </c>
      <c r="L1311" s="175" t="s">
        <v>16491</v>
      </c>
      <c r="M1311" s="175" t="s">
        <v>16491</v>
      </c>
      <c r="N1311" s="182" t="s">
        <v>16255</v>
      </c>
      <c r="O1311" s="175">
        <v>2</v>
      </c>
      <c r="P1311" s="213">
        <v>208.27619999999999</v>
      </c>
      <c r="Q1311" s="175" t="s">
        <v>45</v>
      </c>
      <c r="R1311" s="213">
        <v>416.56</v>
      </c>
      <c r="S1311" s="213">
        <v>0</v>
      </c>
      <c r="T1311" s="213">
        <v>0</v>
      </c>
      <c r="U1311" s="213">
        <v>208.28</v>
      </c>
      <c r="V1311" s="213">
        <v>0</v>
      </c>
      <c r="W1311" s="213">
        <v>0</v>
      </c>
      <c r="X1311" s="213">
        <v>0</v>
      </c>
      <c r="Y1311" s="213">
        <v>0</v>
      </c>
      <c r="Z1311" s="213">
        <v>208.28</v>
      </c>
      <c r="AA1311" s="213">
        <v>0</v>
      </c>
      <c r="AB1311" s="213">
        <v>0</v>
      </c>
      <c r="AC1311" s="213">
        <v>0</v>
      </c>
      <c r="AD1311" s="213">
        <v>0</v>
      </c>
    </row>
    <row r="1312" spans="1:30" ht="12" customHeight="1" x14ac:dyDescent="0.25">
      <c r="A1312" s="187" t="s">
        <v>16599</v>
      </c>
      <c r="B1312" s="171" t="s">
        <v>16726</v>
      </c>
      <c r="C1312" s="171" t="s">
        <v>16726</v>
      </c>
      <c r="D1312" s="155" t="s">
        <v>38</v>
      </c>
      <c r="E1312" s="160" t="s">
        <v>39</v>
      </c>
      <c r="F1312" s="155" t="s">
        <v>38</v>
      </c>
      <c r="G1312" s="155" t="s">
        <v>40</v>
      </c>
      <c r="H1312" s="157">
        <v>21101</v>
      </c>
      <c r="I1312" s="239" t="s">
        <v>46</v>
      </c>
      <c r="J1312" s="173" t="s">
        <v>1132</v>
      </c>
      <c r="K1312" s="246" t="s">
        <v>16276</v>
      </c>
      <c r="L1312" s="175" t="s">
        <v>16491</v>
      </c>
      <c r="M1312" s="175" t="s">
        <v>16491</v>
      </c>
      <c r="N1312" s="182" t="s">
        <v>16255</v>
      </c>
      <c r="O1312" s="175">
        <v>12</v>
      </c>
      <c r="P1312" s="213">
        <v>33.676499999999997</v>
      </c>
      <c r="Q1312" s="175" t="s">
        <v>45</v>
      </c>
      <c r="R1312" s="213">
        <v>404.12</v>
      </c>
      <c r="S1312" s="213">
        <v>0</v>
      </c>
      <c r="T1312" s="213">
        <v>0</v>
      </c>
      <c r="U1312" s="213">
        <v>0</v>
      </c>
      <c r="V1312" s="213">
        <v>202.06</v>
      </c>
      <c r="W1312" s="213">
        <v>0</v>
      </c>
      <c r="X1312" s="213">
        <v>0</v>
      </c>
      <c r="Y1312" s="213">
        <v>0</v>
      </c>
      <c r="Z1312" s="213">
        <v>202.06</v>
      </c>
      <c r="AA1312" s="213">
        <v>0</v>
      </c>
      <c r="AB1312" s="213">
        <v>0</v>
      </c>
      <c r="AC1312" s="213">
        <v>0</v>
      </c>
      <c r="AD1312" s="213">
        <v>0</v>
      </c>
    </row>
    <row r="1313" spans="1:30" ht="12" customHeight="1" x14ac:dyDescent="0.25">
      <c r="A1313" s="187" t="s">
        <v>16599</v>
      </c>
      <c r="B1313" s="171" t="s">
        <v>16726</v>
      </c>
      <c r="C1313" s="171" t="s">
        <v>16726</v>
      </c>
      <c r="D1313" s="155" t="s">
        <v>38</v>
      </c>
      <c r="E1313" s="160" t="s">
        <v>39</v>
      </c>
      <c r="F1313" s="155" t="s">
        <v>38</v>
      </c>
      <c r="G1313" s="155" t="s">
        <v>40</v>
      </c>
      <c r="H1313" s="157">
        <v>21101</v>
      </c>
      <c r="I1313" s="239" t="s">
        <v>46</v>
      </c>
      <c r="J1313" s="173" t="s">
        <v>1216</v>
      </c>
      <c r="K1313" s="246" t="s">
        <v>16317</v>
      </c>
      <c r="L1313" s="175" t="s">
        <v>16491</v>
      </c>
      <c r="M1313" s="175" t="s">
        <v>16491</v>
      </c>
      <c r="N1313" s="182" t="s">
        <v>539</v>
      </c>
      <c r="O1313" s="175">
        <v>4</v>
      </c>
      <c r="P1313" s="213">
        <v>30.443556000000001</v>
      </c>
      <c r="Q1313" s="175" t="s">
        <v>45</v>
      </c>
      <c r="R1313" s="213">
        <v>121.77</v>
      </c>
      <c r="S1313" s="213">
        <v>0</v>
      </c>
      <c r="T1313" s="213">
        <v>0</v>
      </c>
      <c r="U1313" s="213">
        <v>121.77</v>
      </c>
      <c r="V1313" s="213">
        <v>0</v>
      </c>
      <c r="W1313" s="213">
        <v>0</v>
      </c>
      <c r="X1313" s="213">
        <v>0</v>
      </c>
      <c r="Y1313" s="213">
        <v>0</v>
      </c>
      <c r="Z1313" s="213">
        <v>0</v>
      </c>
      <c r="AA1313" s="213">
        <v>0</v>
      </c>
      <c r="AB1313" s="213">
        <v>0</v>
      </c>
      <c r="AC1313" s="213">
        <v>0</v>
      </c>
      <c r="AD1313" s="213">
        <v>0</v>
      </c>
    </row>
    <row r="1314" spans="1:30" ht="12" customHeight="1" x14ac:dyDescent="0.25">
      <c r="A1314" s="187" t="s">
        <v>16599</v>
      </c>
      <c r="B1314" s="171" t="s">
        <v>16726</v>
      </c>
      <c r="C1314" s="171" t="s">
        <v>16726</v>
      </c>
      <c r="D1314" s="155" t="s">
        <v>38</v>
      </c>
      <c r="E1314" s="160" t="s">
        <v>39</v>
      </c>
      <c r="F1314" s="155" t="s">
        <v>38</v>
      </c>
      <c r="G1314" s="155" t="s">
        <v>40</v>
      </c>
      <c r="H1314" s="157">
        <v>21101</v>
      </c>
      <c r="I1314" s="239" t="s">
        <v>46</v>
      </c>
      <c r="J1314" s="173" t="s">
        <v>613</v>
      </c>
      <c r="K1314" s="246" t="s">
        <v>614</v>
      </c>
      <c r="L1314" s="175" t="s">
        <v>16491</v>
      </c>
      <c r="M1314" s="175" t="s">
        <v>16491</v>
      </c>
      <c r="N1314" s="182" t="s">
        <v>16255</v>
      </c>
      <c r="O1314" s="175">
        <v>9</v>
      </c>
      <c r="P1314" s="213">
        <v>125.89830000000001</v>
      </c>
      <c r="Q1314" s="175" t="s">
        <v>45</v>
      </c>
      <c r="R1314" s="213">
        <v>1133.07</v>
      </c>
      <c r="S1314" s="213">
        <v>0</v>
      </c>
      <c r="T1314" s="213">
        <f>377.69+377.69</f>
        <v>755.38</v>
      </c>
      <c r="U1314" s="213">
        <v>0</v>
      </c>
      <c r="V1314" s="213">
        <v>0</v>
      </c>
      <c r="W1314" s="213">
        <v>0</v>
      </c>
      <c r="X1314" s="213">
        <v>0</v>
      </c>
      <c r="Y1314" s="213">
        <v>0</v>
      </c>
      <c r="Z1314" s="213">
        <v>0</v>
      </c>
      <c r="AA1314" s="213">
        <v>0</v>
      </c>
      <c r="AB1314" s="213">
        <v>377.69</v>
      </c>
      <c r="AC1314" s="213">
        <v>0</v>
      </c>
      <c r="AD1314" s="213">
        <v>0</v>
      </c>
    </row>
    <row r="1315" spans="1:30" ht="12" customHeight="1" x14ac:dyDescent="0.25">
      <c r="A1315" s="187" t="s">
        <v>16599</v>
      </c>
      <c r="B1315" s="171" t="s">
        <v>16726</v>
      </c>
      <c r="C1315" s="171" t="s">
        <v>16726</v>
      </c>
      <c r="D1315" s="155" t="s">
        <v>38</v>
      </c>
      <c r="E1315" s="160" t="s">
        <v>39</v>
      </c>
      <c r="F1315" s="155" t="s">
        <v>38</v>
      </c>
      <c r="G1315" s="155" t="s">
        <v>40</v>
      </c>
      <c r="H1315" s="157">
        <v>21101</v>
      </c>
      <c r="I1315" s="239" t="s">
        <v>46</v>
      </c>
      <c r="J1315" s="173" t="s">
        <v>749</v>
      </c>
      <c r="K1315" s="246" t="s">
        <v>750</v>
      </c>
      <c r="L1315" s="175" t="s">
        <v>16491</v>
      </c>
      <c r="M1315" s="175" t="s">
        <v>16491</v>
      </c>
      <c r="N1315" s="182" t="s">
        <v>16255</v>
      </c>
      <c r="O1315" s="175">
        <v>18</v>
      </c>
      <c r="P1315" s="213">
        <v>22.01925</v>
      </c>
      <c r="Q1315" s="175" t="s">
        <v>45</v>
      </c>
      <c r="R1315" s="213">
        <v>396.36</v>
      </c>
      <c r="S1315" s="213">
        <v>0</v>
      </c>
      <c r="T1315" s="213">
        <v>132.12</v>
      </c>
      <c r="U1315" s="213">
        <v>0</v>
      </c>
      <c r="V1315" s="213">
        <v>0</v>
      </c>
      <c r="W1315" s="213">
        <v>132.12</v>
      </c>
      <c r="X1315" s="213">
        <v>0</v>
      </c>
      <c r="Y1315" s="213">
        <v>0</v>
      </c>
      <c r="Z1315" s="213">
        <v>132.12</v>
      </c>
      <c r="AA1315" s="213">
        <v>0</v>
      </c>
      <c r="AB1315" s="213">
        <v>0</v>
      </c>
      <c r="AC1315" s="213">
        <v>0</v>
      </c>
      <c r="AD1315" s="213">
        <v>0</v>
      </c>
    </row>
    <row r="1316" spans="1:30" ht="12" customHeight="1" x14ac:dyDescent="0.25">
      <c r="A1316" s="187" t="s">
        <v>16599</v>
      </c>
      <c r="B1316" s="171" t="s">
        <v>16726</v>
      </c>
      <c r="C1316" s="171" t="s">
        <v>16726</v>
      </c>
      <c r="D1316" s="155" t="s">
        <v>38</v>
      </c>
      <c r="E1316" s="160" t="s">
        <v>39</v>
      </c>
      <c r="F1316" s="155" t="s">
        <v>38</v>
      </c>
      <c r="G1316" s="155" t="s">
        <v>40</v>
      </c>
      <c r="H1316" s="157">
        <v>21101</v>
      </c>
      <c r="I1316" s="239" t="s">
        <v>46</v>
      </c>
      <c r="J1316" s="173" t="s">
        <v>727</v>
      </c>
      <c r="K1316" s="246" t="s">
        <v>728</v>
      </c>
      <c r="L1316" s="175" t="s">
        <v>16491</v>
      </c>
      <c r="M1316" s="175" t="s">
        <v>16491</v>
      </c>
      <c r="N1316" s="182" t="s">
        <v>16255</v>
      </c>
      <c r="O1316" s="175">
        <v>32</v>
      </c>
      <c r="P1316" s="213">
        <v>22.01925</v>
      </c>
      <c r="Q1316" s="175" t="s">
        <v>45</v>
      </c>
      <c r="R1316" s="213">
        <v>704.62</v>
      </c>
      <c r="S1316" s="213">
        <v>0</v>
      </c>
      <c r="T1316" s="213">
        <v>198.17</v>
      </c>
      <c r="U1316" s="213">
        <v>0</v>
      </c>
      <c r="V1316" s="213">
        <v>0</v>
      </c>
      <c r="W1316" s="213">
        <v>0</v>
      </c>
      <c r="X1316" s="213">
        <v>220.2</v>
      </c>
      <c r="Y1316" s="213">
        <v>0</v>
      </c>
      <c r="Z1316" s="213">
        <v>66.06</v>
      </c>
      <c r="AA1316" s="213">
        <v>0</v>
      </c>
      <c r="AB1316" s="213">
        <v>220.19</v>
      </c>
      <c r="AC1316" s="213">
        <v>0</v>
      </c>
      <c r="AD1316" s="213">
        <v>0</v>
      </c>
    </row>
    <row r="1317" spans="1:30" ht="12" customHeight="1" x14ac:dyDescent="0.25">
      <c r="A1317" s="187" t="s">
        <v>16599</v>
      </c>
      <c r="B1317" s="171" t="s">
        <v>16726</v>
      </c>
      <c r="C1317" s="171" t="s">
        <v>16726</v>
      </c>
      <c r="D1317" s="155" t="s">
        <v>38</v>
      </c>
      <c r="E1317" s="160" t="s">
        <v>39</v>
      </c>
      <c r="F1317" s="155" t="s">
        <v>38</v>
      </c>
      <c r="G1317" s="155" t="s">
        <v>40</v>
      </c>
      <c r="H1317" s="157">
        <v>21101</v>
      </c>
      <c r="I1317" s="239" t="s">
        <v>46</v>
      </c>
      <c r="J1317" s="173" t="s">
        <v>841</v>
      </c>
      <c r="K1317" s="246" t="s">
        <v>16273</v>
      </c>
      <c r="L1317" s="175" t="s">
        <v>16491</v>
      </c>
      <c r="M1317" s="175" t="s">
        <v>16491</v>
      </c>
      <c r="N1317" s="182" t="s">
        <v>539</v>
      </c>
      <c r="O1317" s="175">
        <v>24</v>
      </c>
      <c r="P1317" s="213">
        <v>9.4605060000000005</v>
      </c>
      <c r="Q1317" s="175" t="s">
        <v>45</v>
      </c>
      <c r="R1317" s="213">
        <v>227.06</v>
      </c>
      <c r="S1317" s="213">
        <v>0</v>
      </c>
      <c r="T1317" s="213">
        <v>0</v>
      </c>
      <c r="U1317" s="213">
        <v>113.53</v>
      </c>
      <c r="V1317" s="213">
        <v>0</v>
      </c>
      <c r="W1317" s="213">
        <v>0</v>
      </c>
      <c r="X1317" s="213">
        <v>113.53</v>
      </c>
      <c r="Y1317" s="213">
        <v>0</v>
      </c>
      <c r="Z1317" s="213">
        <v>0</v>
      </c>
      <c r="AA1317" s="213">
        <v>0</v>
      </c>
      <c r="AB1317" s="213">
        <v>0</v>
      </c>
      <c r="AC1317" s="213">
        <v>0</v>
      </c>
      <c r="AD1317" s="213">
        <v>0</v>
      </c>
    </row>
    <row r="1318" spans="1:30" ht="12" customHeight="1" x14ac:dyDescent="0.25">
      <c r="A1318" s="187" t="s">
        <v>16599</v>
      </c>
      <c r="B1318" s="171" t="s">
        <v>16726</v>
      </c>
      <c r="C1318" s="171" t="s">
        <v>16726</v>
      </c>
      <c r="D1318" s="155" t="s">
        <v>38</v>
      </c>
      <c r="E1318" s="160" t="s">
        <v>39</v>
      </c>
      <c r="F1318" s="155" t="s">
        <v>38</v>
      </c>
      <c r="G1318" s="155" t="s">
        <v>40</v>
      </c>
      <c r="H1318" s="157">
        <v>21101</v>
      </c>
      <c r="I1318" s="239" t="s">
        <v>46</v>
      </c>
      <c r="J1318" s="173" t="s">
        <v>1591</v>
      </c>
      <c r="K1318" s="246" t="s">
        <v>247</v>
      </c>
      <c r="L1318" s="175" t="s">
        <v>16491</v>
      </c>
      <c r="M1318" s="175" t="s">
        <v>16491</v>
      </c>
      <c r="N1318" s="182" t="s">
        <v>16254</v>
      </c>
      <c r="O1318" s="175">
        <v>60</v>
      </c>
      <c r="P1318" s="213">
        <v>205.84113000000002</v>
      </c>
      <c r="Q1318" s="175" t="s">
        <v>45</v>
      </c>
      <c r="R1318" s="213">
        <v>12350.48</v>
      </c>
      <c r="S1318" s="213">
        <v>0</v>
      </c>
      <c r="T1318" s="213">
        <v>0</v>
      </c>
      <c r="U1318" s="213">
        <v>0</v>
      </c>
      <c r="V1318" s="213">
        <v>3087.62</v>
      </c>
      <c r="W1318" s="213">
        <v>0</v>
      </c>
      <c r="X1318" s="213">
        <v>3087.62</v>
      </c>
      <c r="Y1318" s="213">
        <v>3087.62</v>
      </c>
      <c r="Z1318" s="213">
        <v>0</v>
      </c>
      <c r="AA1318" s="213">
        <v>3087.62</v>
      </c>
      <c r="AB1318" s="213">
        <v>0</v>
      </c>
      <c r="AC1318" s="213">
        <v>0</v>
      </c>
      <c r="AD1318" s="213">
        <v>0</v>
      </c>
    </row>
    <row r="1319" spans="1:30" ht="12" customHeight="1" x14ac:dyDescent="0.25">
      <c r="A1319" s="187" t="s">
        <v>16599</v>
      </c>
      <c r="B1319" s="171" t="s">
        <v>16726</v>
      </c>
      <c r="C1319" s="171" t="s">
        <v>16726</v>
      </c>
      <c r="D1319" s="155" t="s">
        <v>38</v>
      </c>
      <c r="E1319" s="160" t="s">
        <v>39</v>
      </c>
      <c r="F1319" s="155" t="s">
        <v>38</v>
      </c>
      <c r="G1319" s="155" t="s">
        <v>40</v>
      </c>
      <c r="H1319" s="157">
        <v>21101</v>
      </c>
      <c r="I1319" s="239" t="s">
        <v>46</v>
      </c>
      <c r="J1319" s="173" t="s">
        <v>1312</v>
      </c>
      <c r="K1319" s="246" t="s">
        <v>2293</v>
      </c>
      <c r="L1319" s="175" t="s">
        <v>16491</v>
      </c>
      <c r="M1319" s="175" t="s">
        <v>16491</v>
      </c>
      <c r="N1319" s="182" t="s">
        <v>16255</v>
      </c>
      <c r="O1319" s="175">
        <v>12</v>
      </c>
      <c r="P1319" s="213">
        <v>2.9428079999999999</v>
      </c>
      <c r="Q1319" s="175" t="s">
        <v>45</v>
      </c>
      <c r="R1319" s="213">
        <v>35.31</v>
      </c>
      <c r="S1319" s="213">
        <v>0</v>
      </c>
      <c r="T1319" s="213">
        <v>0</v>
      </c>
      <c r="U1319" s="213">
        <v>17.66</v>
      </c>
      <c r="V1319" s="213">
        <v>0</v>
      </c>
      <c r="W1319" s="213">
        <v>0</v>
      </c>
      <c r="X1319" s="213">
        <v>0</v>
      </c>
      <c r="Y1319" s="213">
        <v>17.649999999999999</v>
      </c>
      <c r="Z1319" s="213">
        <v>0</v>
      </c>
      <c r="AA1319" s="213">
        <v>0</v>
      </c>
      <c r="AB1319" s="213">
        <v>0</v>
      </c>
      <c r="AC1319" s="213">
        <v>0</v>
      </c>
      <c r="AD1319" s="213">
        <v>0</v>
      </c>
    </row>
    <row r="1320" spans="1:30" ht="12" customHeight="1" x14ac:dyDescent="0.25">
      <c r="A1320" s="187" t="s">
        <v>16599</v>
      </c>
      <c r="B1320" s="171" t="s">
        <v>16726</v>
      </c>
      <c r="C1320" s="171" t="s">
        <v>16726</v>
      </c>
      <c r="D1320" s="155" t="s">
        <v>38</v>
      </c>
      <c r="E1320" s="160" t="s">
        <v>39</v>
      </c>
      <c r="F1320" s="155" t="s">
        <v>38</v>
      </c>
      <c r="G1320" s="155" t="s">
        <v>40</v>
      </c>
      <c r="H1320" s="157">
        <v>21101</v>
      </c>
      <c r="I1320" s="239" t="s">
        <v>46</v>
      </c>
      <c r="J1320" s="173" t="s">
        <v>444</v>
      </c>
      <c r="K1320" s="246" t="s">
        <v>70</v>
      </c>
      <c r="L1320" s="175" t="s">
        <v>16491</v>
      </c>
      <c r="M1320" s="175" t="s">
        <v>16491</v>
      </c>
      <c r="N1320" s="182" t="s">
        <v>16255</v>
      </c>
      <c r="O1320" s="175">
        <v>1</v>
      </c>
      <c r="P1320" s="213">
        <v>14.341008</v>
      </c>
      <c r="Q1320" s="175" t="s">
        <v>45</v>
      </c>
      <c r="R1320" s="213">
        <v>14.34</v>
      </c>
      <c r="S1320" s="213">
        <v>0</v>
      </c>
      <c r="T1320" s="213">
        <v>0</v>
      </c>
      <c r="U1320" s="213">
        <v>14.34</v>
      </c>
      <c r="V1320" s="213">
        <v>0</v>
      </c>
      <c r="W1320" s="213">
        <v>0</v>
      </c>
      <c r="X1320" s="213">
        <v>0</v>
      </c>
      <c r="Y1320" s="213">
        <v>0</v>
      </c>
      <c r="Z1320" s="213">
        <v>0</v>
      </c>
      <c r="AA1320" s="213">
        <v>0</v>
      </c>
      <c r="AB1320" s="213">
        <v>0</v>
      </c>
      <c r="AC1320" s="213">
        <v>0</v>
      </c>
      <c r="AD1320" s="213">
        <v>0</v>
      </c>
    </row>
    <row r="1321" spans="1:30" ht="12" customHeight="1" x14ac:dyDescent="0.25">
      <c r="A1321" s="187" t="s">
        <v>16599</v>
      </c>
      <c r="B1321" s="171" t="s">
        <v>16726</v>
      </c>
      <c r="C1321" s="171" t="s">
        <v>16726</v>
      </c>
      <c r="D1321" s="155" t="s">
        <v>38</v>
      </c>
      <c r="E1321" s="160" t="s">
        <v>39</v>
      </c>
      <c r="F1321" s="155" t="s">
        <v>38</v>
      </c>
      <c r="G1321" s="155" t="s">
        <v>40</v>
      </c>
      <c r="H1321" s="157">
        <v>21101</v>
      </c>
      <c r="I1321" s="239" t="s">
        <v>46</v>
      </c>
      <c r="J1321" s="173" t="s">
        <v>1578</v>
      </c>
      <c r="K1321" s="246" t="s">
        <v>74</v>
      </c>
      <c r="L1321" s="175" t="s">
        <v>16491</v>
      </c>
      <c r="M1321" s="175" t="s">
        <v>16491</v>
      </c>
      <c r="N1321" s="182" t="s">
        <v>16254</v>
      </c>
      <c r="O1321" s="175">
        <v>95</v>
      </c>
      <c r="P1321" s="213">
        <v>100.51139999999999</v>
      </c>
      <c r="Q1321" s="175" t="s">
        <v>45</v>
      </c>
      <c r="R1321" s="213">
        <v>9548.56</v>
      </c>
      <c r="S1321" s="213">
        <v>0</v>
      </c>
      <c r="T1321" s="213">
        <v>1005.11</v>
      </c>
      <c r="U1321" s="213">
        <v>2010.23</v>
      </c>
      <c r="V1321" s="213">
        <v>1005.11</v>
      </c>
      <c r="W1321" s="213">
        <v>1507.65</v>
      </c>
      <c r="X1321" s="213">
        <v>0</v>
      </c>
      <c r="Y1321" s="213">
        <v>2010.23</v>
      </c>
      <c r="Z1321" s="213">
        <v>0</v>
      </c>
      <c r="AA1321" s="213">
        <v>0</v>
      </c>
      <c r="AB1321" s="213">
        <v>2010.23</v>
      </c>
      <c r="AC1321" s="213">
        <v>0</v>
      </c>
      <c r="AD1321" s="213">
        <v>0</v>
      </c>
    </row>
    <row r="1322" spans="1:30" ht="12" customHeight="1" x14ac:dyDescent="0.25">
      <c r="A1322" s="187" t="s">
        <v>16599</v>
      </c>
      <c r="B1322" s="171" t="s">
        <v>16726</v>
      </c>
      <c r="C1322" s="171" t="s">
        <v>16726</v>
      </c>
      <c r="D1322" s="155" t="s">
        <v>38</v>
      </c>
      <c r="E1322" s="160" t="s">
        <v>39</v>
      </c>
      <c r="F1322" s="155" t="s">
        <v>38</v>
      </c>
      <c r="G1322" s="155" t="s">
        <v>40</v>
      </c>
      <c r="H1322" s="157">
        <v>21101</v>
      </c>
      <c r="I1322" s="239" t="s">
        <v>46</v>
      </c>
      <c r="J1322" s="173" t="s">
        <v>1653</v>
      </c>
      <c r="K1322" s="246" t="s">
        <v>77</v>
      </c>
      <c r="L1322" s="175" t="s">
        <v>16491</v>
      </c>
      <c r="M1322" s="175" t="s">
        <v>16491</v>
      </c>
      <c r="N1322" s="182" t="s">
        <v>16255</v>
      </c>
      <c r="O1322" s="175">
        <v>1</v>
      </c>
      <c r="P1322" s="213">
        <v>33.71</v>
      </c>
      <c r="Q1322" s="175" t="s">
        <v>45</v>
      </c>
      <c r="R1322" s="213">
        <v>33.72</v>
      </c>
      <c r="S1322" s="213">
        <v>0</v>
      </c>
      <c r="T1322" s="213">
        <v>0</v>
      </c>
      <c r="U1322" s="213">
        <v>0</v>
      </c>
      <c r="V1322" s="213">
        <v>0</v>
      </c>
      <c r="W1322" s="213">
        <v>0</v>
      </c>
      <c r="X1322" s="213">
        <v>0</v>
      </c>
      <c r="Y1322" s="213">
        <v>0</v>
      </c>
      <c r="Z1322" s="213">
        <v>0</v>
      </c>
      <c r="AA1322" s="213">
        <v>0</v>
      </c>
      <c r="AB1322" s="213">
        <v>33.72</v>
      </c>
      <c r="AC1322" s="213">
        <v>0</v>
      </c>
      <c r="AD1322" s="213">
        <v>0</v>
      </c>
    </row>
    <row r="1323" spans="1:30" ht="12" customHeight="1" x14ac:dyDescent="0.25">
      <c r="A1323" s="187" t="s">
        <v>16599</v>
      </c>
      <c r="B1323" s="171" t="s">
        <v>16726</v>
      </c>
      <c r="C1323" s="171" t="s">
        <v>16726</v>
      </c>
      <c r="D1323" s="155" t="s">
        <v>38</v>
      </c>
      <c r="E1323" s="160" t="s">
        <v>39</v>
      </c>
      <c r="F1323" s="155" t="s">
        <v>38</v>
      </c>
      <c r="G1323" s="155" t="s">
        <v>40</v>
      </c>
      <c r="H1323" s="157">
        <v>21101</v>
      </c>
      <c r="I1323" s="239" t="s">
        <v>46</v>
      </c>
      <c r="J1323" s="173" t="s">
        <v>1957</v>
      </c>
      <c r="K1323" s="246" t="s">
        <v>79</v>
      </c>
      <c r="L1323" s="175" t="s">
        <v>16491</v>
      </c>
      <c r="M1323" s="175" t="s">
        <v>16491</v>
      </c>
      <c r="N1323" s="182" t="s">
        <v>16727</v>
      </c>
      <c r="O1323" s="175">
        <v>1</v>
      </c>
      <c r="P1323" s="213">
        <v>33.75</v>
      </c>
      <c r="Q1323" s="175" t="s">
        <v>45</v>
      </c>
      <c r="R1323" s="213">
        <v>33.74</v>
      </c>
      <c r="S1323" s="213">
        <v>0</v>
      </c>
      <c r="T1323" s="213">
        <v>0</v>
      </c>
      <c r="U1323" s="213">
        <v>33.74</v>
      </c>
      <c r="V1323" s="213">
        <v>0</v>
      </c>
      <c r="W1323" s="213">
        <v>0</v>
      </c>
      <c r="X1323" s="213">
        <v>0</v>
      </c>
      <c r="Y1323" s="213">
        <v>0</v>
      </c>
      <c r="Z1323" s="213">
        <v>0</v>
      </c>
      <c r="AA1323" s="213">
        <v>0</v>
      </c>
      <c r="AB1323" s="213">
        <v>0</v>
      </c>
      <c r="AC1323" s="213">
        <v>0</v>
      </c>
      <c r="AD1323" s="213">
        <v>0</v>
      </c>
    </row>
    <row r="1324" spans="1:30" ht="12" customHeight="1" x14ac:dyDescent="0.25">
      <c r="A1324" s="187" t="s">
        <v>16599</v>
      </c>
      <c r="B1324" s="171" t="s">
        <v>16726</v>
      </c>
      <c r="C1324" s="171" t="s">
        <v>16726</v>
      </c>
      <c r="D1324" s="155" t="s">
        <v>38</v>
      </c>
      <c r="E1324" s="160" t="s">
        <v>39</v>
      </c>
      <c r="F1324" s="155" t="s">
        <v>38</v>
      </c>
      <c r="G1324" s="155" t="s">
        <v>40</v>
      </c>
      <c r="H1324" s="157">
        <v>21101</v>
      </c>
      <c r="I1324" s="239" t="s">
        <v>46</v>
      </c>
      <c r="J1324" s="173" t="s">
        <v>2517</v>
      </c>
      <c r="K1324" s="246" t="s">
        <v>80</v>
      </c>
      <c r="L1324" s="175" t="s">
        <v>16491</v>
      </c>
      <c r="M1324" s="175" t="s">
        <v>16491</v>
      </c>
      <c r="N1324" s="182" t="s">
        <v>16255</v>
      </c>
      <c r="O1324" s="175">
        <v>1</v>
      </c>
      <c r="P1324" s="213">
        <v>34.49</v>
      </c>
      <c r="Q1324" s="175" t="s">
        <v>45</v>
      </c>
      <c r="R1324" s="213">
        <v>34.479999999999997</v>
      </c>
      <c r="S1324" s="213">
        <v>0</v>
      </c>
      <c r="T1324" s="213">
        <v>0</v>
      </c>
      <c r="U1324" s="213">
        <v>0</v>
      </c>
      <c r="V1324" s="213">
        <v>0</v>
      </c>
      <c r="W1324" s="213">
        <v>0</v>
      </c>
      <c r="X1324" s="213">
        <v>34.479999999999997</v>
      </c>
      <c r="Y1324" s="213">
        <v>0</v>
      </c>
      <c r="Z1324" s="213">
        <v>0</v>
      </c>
      <c r="AA1324" s="213">
        <v>0</v>
      </c>
      <c r="AB1324" s="213">
        <v>0</v>
      </c>
      <c r="AC1324" s="213">
        <v>0</v>
      </c>
      <c r="AD1324" s="213">
        <v>0</v>
      </c>
    </row>
    <row r="1325" spans="1:30" ht="12" customHeight="1" x14ac:dyDescent="0.25">
      <c r="A1325" s="187" t="s">
        <v>16599</v>
      </c>
      <c r="B1325" s="171" t="s">
        <v>16726</v>
      </c>
      <c r="C1325" s="171" t="s">
        <v>16726</v>
      </c>
      <c r="D1325" s="155" t="s">
        <v>38</v>
      </c>
      <c r="E1325" s="160" t="s">
        <v>39</v>
      </c>
      <c r="F1325" s="155" t="s">
        <v>38</v>
      </c>
      <c r="G1325" s="155" t="s">
        <v>40</v>
      </c>
      <c r="H1325" s="157">
        <v>21101</v>
      </c>
      <c r="I1325" s="239" t="s">
        <v>46</v>
      </c>
      <c r="J1325" s="173" t="s">
        <v>2164</v>
      </c>
      <c r="K1325" s="246" t="s">
        <v>2165</v>
      </c>
      <c r="L1325" s="175" t="s">
        <v>16491</v>
      </c>
      <c r="M1325" s="175" t="s">
        <v>16491</v>
      </c>
      <c r="N1325" s="182" t="s">
        <v>16255</v>
      </c>
      <c r="O1325" s="175">
        <v>1</v>
      </c>
      <c r="P1325" s="213">
        <v>22.42</v>
      </c>
      <c r="Q1325" s="175" t="s">
        <v>45</v>
      </c>
      <c r="R1325" s="213">
        <v>22.41</v>
      </c>
      <c r="S1325" s="213">
        <v>0</v>
      </c>
      <c r="T1325" s="213">
        <v>0</v>
      </c>
      <c r="U1325" s="213">
        <v>0</v>
      </c>
      <c r="V1325" s="213">
        <v>0</v>
      </c>
      <c r="W1325" s="213">
        <v>0</v>
      </c>
      <c r="X1325" s="213">
        <v>0</v>
      </c>
      <c r="Y1325" s="213">
        <v>0</v>
      </c>
      <c r="Z1325" s="213">
        <v>22.41</v>
      </c>
      <c r="AA1325" s="213">
        <v>0</v>
      </c>
      <c r="AB1325" s="213">
        <v>0</v>
      </c>
      <c r="AC1325" s="213">
        <v>0</v>
      </c>
      <c r="AD1325" s="213">
        <v>0</v>
      </c>
    </row>
    <row r="1326" spans="1:30" ht="12" customHeight="1" x14ac:dyDescent="0.25">
      <c r="A1326" s="187" t="s">
        <v>16599</v>
      </c>
      <c r="B1326" s="171" t="s">
        <v>16726</v>
      </c>
      <c r="C1326" s="171" t="s">
        <v>16726</v>
      </c>
      <c r="D1326" s="155" t="s">
        <v>38</v>
      </c>
      <c r="E1326" s="160" t="s">
        <v>39</v>
      </c>
      <c r="F1326" s="155" t="s">
        <v>38</v>
      </c>
      <c r="G1326" s="155" t="s">
        <v>40</v>
      </c>
      <c r="H1326" s="157">
        <v>21101</v>
      </c>
      <c r="I1326" s="239" t="s">
        <v>46</v>
      </c>
      <c r="J1326" s="173" t="s">
        <v>2353</v>
      </c>
      <c r="K1326" s="246" t="s">
        <v>2412</v>
      </c>
      <c r="L1326" s="175" t="s">
        <v>16491</v>
      </c>
      <c r="M1326" s="175" t="s">
        <v>16491</v>
      </c>
      <c r="N1326" s="182" t="s">
        <v>16255</v>
      </c>
      <c r="O1326" s="175">
        <v>1</v>
      </c>
      <c r="P1326" s="213">
        <v>21.8</v>
      </c>
      <c r="Q1326" s="175" t="s">
        <v>45</v>
      </c>
      <c r="R1326" s="213">
        <v>17.149999999999999</v>
      </c>
      <c r="S1326" s="213">
        <v>0</v>
      </c>
      <c r="T1326" s="213">
        <v>17.149999999999999</v>
      </c>
      <c r="U1326" s="213">
        <v>0</v>
      </c>
      <c r="V1326" s="213">
        <v>0</v>
      </c>
      <c r="W1326" s="213">
        <v>0</v>
      </c>
      <c r="X1326" s="213">
        <v>0</v>
      </c>
      <c r="Y1326" s="213">
        <v>0</v>
      </c>
      <c r="Z1326" s="213">
        <v>0</v>
      </c>
      <c r="AA1326" s="213">
        <v>0</v>
      </c>
      <c r="AB1326" s="213">
        <v>0</v>
      </c>
      <c r="AC1326" s="213">
        <v>0</v>
      </c>
      <c r="AD1326" s="213">
        <v>0</v>
      </c>
    </row>
    <row r="1327" spans="1:30" ht="12" customHeight="1" x14ac:dyDescent="0.25">
      <c r="A1327" s="187" t="s">
        <v>16599</v>
      </c>
      <c r="B1327" s="171" t="s">
        <v>16726</v>
      </c>
      <c r="C1327" s="171" t="s">
        <v>16726</v>
      </c>
      <c r="D1327" s="155" t="s">
        <v>38</v>
      </c>
      <c r="E1327" s="160" t="s">
        <v>39</v>
      </c>
      <c r="F1327" s="155" t="s">
        <v>38</v>
      </c>
      <c r="G1327" s="155" t="s">
        <v>40</v>
      </c>
      <c r="H1327" s="157">
        <v>21101</v>
      </c>
      <c r="I1327" s="239" t="s">
        <v>46</v>
      </c>
      <c r="J1327" s="173" t="s">
        <v>1695</v>
      </c>
      <c r="K1327" s="246" t="s">
        <v>1696</v>
      </c>
      <c r="L1327" s="175" t="s">
        <v>16491</v>
      </c>
      <c r="M1327" s="175" t="s">
        <v>16491</v>
      </c>
      <c r="N1327" s="182" t="s">
        <v>16255</v>
      </c>
      <c r="O1327" s="175">
        <v>3</v>
      </c>
      <c r="P1327" s="213">
        <v>30.62</v>
      </c>
      <c r="Q1327" s="175" t="s">
        <v>45</v>
      </c>
      <c r="R1327" s="213">
        <v>91.84</v>
      </c>
      <c r="S1327" s="213">
        <v>0</v>
      </c>
      <c r="T1327" s="213">
        <v>0</v>
      </c>
      <c r="U1327" s="213">
        <v>0</v>
      </c>
      <c r="V1327" s="213">
        <v>30.61</v>
      </c>
      <c r="W1327" s="213">
        <v>30.61</v>
      </c>
      <c r="X1327" s="213">
        <v>0</v>
      </c>
      <c r="Y1327" s="213">
        <v>0</v>
      </c>
      <c r="Z1327" s="213">
        <v>0</v>
      </c>
      <c r="AA1327" s="213">
        <v>30.62</v>
      </c>
      <c r="AB1327" s="213">
        <v>0</v>
      </c>
      <c r="AC1327" s="213">
        <v>0</v>
      </c>
      <c r="AD1327" s="213">
        <v>0</v>
      </c>
    </row>
    <row r="1328" spans="1:30" ht="12" customHeight="1" x14ac:dyDescent="0.25">
      <c r="A1328" s="187" t="s">
        <v>16599</v>
      </c>
      <c r="B1328" s="171" t="s">
        <v>16726</v>
      </c>
      <c r="C1328" s="171" t="s">
        <v>16726</v>
      </c>
      <c r="D1328" s="155" t="s">
        <v>38</v>
      </c>
      <c r="E1328" s="160" t="s">
        <v>39</v>
      </c>
      <c r="F1328" s="155" t="s">
        <v>38</v>
      </c>
      <c r="G1328" s="155" t="s">
        <v>40</v>
      </c>
      <c r="H1328" s="157">
        <v>21101</v>
      </c>
      <c r="I1328" s="239" t="s">
        <v>46</v>
      </c>
      <c r="J1328" s="173" t="s">
        <v>468</v>
      </c>
      <c r="K1328" s="246" t="s">
        <v>469</v>
      </c>
      <c r="L1328" s="175" t="s">
        <v>16491</v>
      </c>
      <c r="M1328" s="175" t="s">
        <v>16491</v>
      </c>
      <c r="N1328" s="182" t="s">
        <v>16255</v>
      </c>
      <c r="O1328" s="175">
        <v>5</v>
      </c>
      <c r="P1328" s="213">
        <v>7.4</v>
      </c>
      <c r="Q1328" s="175" t="s">
        <v>45</v>
      </c>
      <c r="R1328" s="213">
        <v>37</v>
      </c>
      <c r="S1328" s="213">
        <v>0</v>
      </c>
      <c r="T1328" s="213">
        <v>0</v>
      </c>
      <c r="U1328" s="213">
        <v>0</v>
      </c>
      <c r="V1328" s="213">
        <v>0</v>
      </c>
      <c r="W1328" s="213">
        <v>14.8</v>
      </c>
      <c r="X1328" s="213">
        <v>0</v>
      </c>
      <c r="Y1328" s="213">
        <v>7.4</v>
      </c>
      <c r="Z1328" s="213">
        <v>0</v>
      </c>
      <c r="AA1328" s="213">
        <v>14.8</v>
      </c>
      <c r="AB1328" s="213">
        <v>0</v>
      </c>
      <c r="AC1328" s="213">
        <v>0</v>
      </c>
      <c r="AD1328" s="213">
        <v>0</v>
      </c>
    </row>
    <row r="1329" spans="1:30" ht="12" customHeight="1" x14ac:dyDescent="0.25">
      <c r="A1329" s="187" t="s">
        <v>16599</v>
      </c>
      <c r="B1329" s="171" t="s">
        <v>16726</v>
      </c>
      <c r="C1329" s="171" t="s">
        <v>16726</v>
      </c>
      <c r="D1329" s="155" t="s">
        <v>38</v>
      </c>
      <c r="E1329" s="160" t="s">
        <v>39</v>
      </c>
      <c r="F1329" s="155" t="s">
        <v>38</v>
      </c>
      <c r="G1329" s="155" t="s">
        <v>40</v>
      </c>
      <c r="H1329" s="157">
        <v>21101</v>
      </c>
      <c r="I1329" s="239" t="s">
        <v>46</v>
      </c>
      <c r="J1329" s="173" t="s">
        <v>470</v>
      </c>
      <c r="K1329" s="246" t="s">
        <v>471</v>
      </c>
      <c r="L1329" s="175" t="s">
        <v>16491</v>
      </c>
      <c r="M1329" s="175" t="s">
        <v>16491</v>
      </c>
      <c r="N1329" s="182" t="s">
        <v>16255</v>
      </c>
      <c r="O1329" s="175">
        <v>1</v>
      </c>
      <c r="P1329" s="213">
        <v>7.39</v>
      </c>
      <c r="Q1329" s="175" t="s">
        <v>45</v>
      </c>
      <c r="R1329" s="213">
        <v>5.43</v>
      </c>
      <c r="S1329" s="213">
        <v>0</v>
      </c>
      <c r="T1329" s="213">
        <v>0</v>
      </c>
      <c r="U1329" s="213">
        <v>0</v>
      </c>
      <c r="V1329" s="213">
        <v>0</v>
      </c>
      <c r="W1329" s="213">
        <v>0</v>
      </c>
      <c r="X1329" s="213">
        <v>0</v>
      </c>
      <c r="Y1329" s="213">
        <v>0</v>
      </c>
      <c r="Z1329" s="213">
        <v>0</v>
      </c>
      <c r="AA1329" s="213">
        <v>5.43</v>
      </c>
      <c r="AB1329" s="213">
        <v>0</v>
      </c>
      <c r="AC1329" s="213">
        <v>0</v>
      </c>
      <c r="AD1329" s="213">
        <v>0</v>
      </c>
    </row>
    <row r="1330" spans="1:30" ht="12" customHeight="1" x14ac:dyDescent="0.25">
      <c r="A1330" s="187" t="s">
        <v>16599</v>
      </c>
      <c r="B1330" s="171" t="s">
        <v>16726</v>
      </c>
      <c r="C1330" s="171" t="s">
        <v>16726</v>
      </c>
      <c r="D1330" s="155" t="s">
        <v>38</v>
      </c>
      <c r="E1330" s="160" t="s">
        <v>39</v>
      </c>
      <c r="F1330" s="155" t="s">
        <v>38</v>
      </c>
      <c r="G1330" s="155" t="s">
        <v>40</v>
      </c>
      <c r="H1330" s="157">
        <v>21101</v>
      </c>
      <c r="I1330" s="239" t="s">
        <v>46</v>
      </c>
      <c r="J1330" s="173" t="s">
        <v>1783</v>
      </c>
      <c r="K1330" s="246" t="s">
        <v>16262</v>
      </c>
      <c r="L1330" s="175" t="s">
        <v>16491</v>
      </c>
      <c r="M1330" s="175" t="s">
        <v>16491</v>
      </c>
      <c r="N1330" s="182" t="s">
        <v>16255</v>
      </c>
      <c r="O1330" s="175">
        <v>1</v>
      </c>
      <c r="P1330" s="213">
        <v>8.06</v>
      </c>
      <c r="Q1330" s="175" t="s">
        <v>45</v>
      </c>
      <c r="R1330" s="213">
        <v>7.74</v>
      </c>
      <c r="S1330" s="213">
        <v>0</v>
      </c>
      <c r="T1330" s="213">
        <v>0</v>
      </c>
      <c r="U1330" s="213">
        <v>0</v>
      </c>
      <c r="V1330" s="213">
        <v>0</v>
      </c>
      <c r="W1330" s="213">
        <v>7.74</v>
      </c>
      <c r="X1330" s="213">
        <v>0</v>
      </c>
      <c r="Y1330" s="213">
        <v>0</v>
      </c>
      <c r="Z1330" s="213">
        <v>0</v>
      </c>
      <c r="AA1330" s="213">
        <v>0</v>
      </c>
      <c r="AB1330" s="213">
        <v>0</v>
      </c>
      <c r="AC1330" s="213">
        <v>0</v>
      </c>
      <c r="AD1330" s="213">
        <v>0</v>
      </c>
    </row>
    <row r="1331" spans="1:30" ht="12" customHeight="1" x14ac:dyDescent="0.25">
      <c r="A1331" s="187" t="s">
        <v>16599</v>
      </c>
      <c r="B1331" s="171" t="s">
        <v>16726</v>
      </c>
      <c r="C1331" s="171" t="s">
        <v>16726</v>
      </c>
      <c r="D1331" s="155" t="s">
        <v>38</v>
      </c>
      <c r="E1331" s="160" t="s">
        <v>39</v>
      </c>
      <c r="F1331" s="155" t="s">
        <v>38</v>
      </c>
      <c r="G1331" s="155" t="s">
        <v>40</v>
      </c>
      <c r="H1331" s="173">
        <v>21601</v>
      </c>
      <c r="I1331" s="239" t="s">
        <v>98</v>
      </c>
      <c r="J1331" s="159" t="s">
        <v>5882</v>
      </c>
      <c r="K1331" s="250" t="s">
        <v>16416</v>
      </c>
      <c r="L1331" s="175" t="s">
        <v>16491</v>
      </c>
      <c r="M1331" s="175" t="s">
        <v>16491</v>
      </c>
      <c r="N1331" s="182" t="s">
        <v>2958</v>
      </c>
      <c r="O1331" s="210">
        <v>1</v>
      </c>
      <c r="P1331" s="213">
        <v>29.39</v>
      </c>
      <c r="Q1331" s="175" t="s">
        <v>45</v>
      </c>
      <c r="R1331" s="213">
        <v>29.39</v>
      </c>
      <c r="S1331" s="213">
        <v>0</v>
      </c>
      <c r="T1331" s="213">
        <v>29.39</v>
      </c>
      <c r="U1331" s="213">
        <v>0</v>
      </c>
      <c r="V1331" s="213">
        <v>0</v>
      </c>
      <c r="W1331" s="213">
        <v>0</v>
      </c>
      <c r="X1331" s="213">
        <v>0</v>
      </c>
      <c r="Y1331" s="213">
        <v>0</v>
      </c>
      <c r="Z1331" s="213">
        <v>0</v>
      </c>
      <c r="AA1331" s="213">
        <v>0</v>
      </c>
      <c r="AB1331" s="213">
        <v>0</v>
      </c>
      <c r="AC1331" s="213">
        <v>0</v>
      </c>
      <c r="AD1331" s="213">
        <v>0</v>
      </c>
    </row>
    <row r="1332" spans="1:30" ht="12" customHeight="1" x14ac:dyDescent="0.25">
      <c r="A1332" s="187" t="s">
        <v>16599</v>
      </c>
      <c r="B1332" s="171" t="s">
        <v>16726</v>
      </c>
      <c r="C1332" s="171" t="s">
        <v>16726</v>
      </c>
      <c r="D1332" s="155" t="s">
        <v>38</v>
      </c>
      <c r="E1332" s="160" t="s">
        <v>39</v>
      </c>
      <c r="F1332" s="155" t="s">
        <v>38</v>
      </c>
      <c r="G1332" s="155" t="s">
        <v>40</v>
      </c>
      <c r="H1332" s="173">
        <v>21601</v>
      </c>
      <c r="I1332" s="239" t="s">
        <v>98</v>
      </c>
      <c r="J1332" s="173" t="s">
        <v>5714</v>
      </c>
      <c r="K1332" s="250" t="s">
        <v>100</v>
      </c>
      <c r="L1332" s="175" t="s">
        <v>16491</v>
      </c>
      <c r="M1332" s="175" t="s">
        <v>16491</v>
      </c>
      <c r="N1332" s="182" t="s">
        <v>16728</v>
      </c>
      <c r="O1332" s="210">
        <v>11</v>
      </c>
      <c r="P1332" s="213">
        <v>58.19</v>
      </c>
      <c r="Q1332" s="175" t="s">
        <v>45</v>
      </c>
      <c r="R1332" s="213">
        <f>58.19*11</f>
        <v>640.08999999999992</v>
      </c>
      <c r="S1332" s="213">
        <v>0</v>
      </c>
      <c r="T1332" s="213">
        <v>0</v>
      </c>
      <c r="U1332" s="213">
        <v>232.77</v>
      </c>
      <c r="V1332" s="213">
        <v>0</v>
      </c>
      <c r="W1332" s="213">
        <v>0</v>
      </c>
      <c r="X1332" s="213">
        <v>232.77</v>
      </c>
      <c r="Y1332" s="213">
        <v>0</v>
      </c>
      <c r="Z1332" s="213">
        <v>0</v>
      </c>
      <c r="AA1332" s="228">
        <v>174.55</v>
      </c>
      <c r="AB1332" s="213">
        <v>0</v>
      </c>
      <c r="AC1332" s="213">
        <v>0</v>
      </c>
      <c r="AD1332" s="213">
        <v>0</v>
      </c>
    </row>
    <row r="1333" spans="1:30" ht="12" customHeight="1" x14ac:dyDescent="0.25">
      <c r="A1333" s="187" t="s">
        <v>16599</v>
      </c>
      <c r="B1333" s="171" t="s">
        <v>16726</v>
      </c>
      <c r="C1333" s="171" t="s">
        <v>16726</v>
      </c>
      <c r="D1333" s="155" t="s">
        <v>38</v>
      </c>
      <c r="E1333" s="160" t="s">
        <v>39</v>
      </c>
      <c r="F1333" s="155" t="s">
        <v>38</v>
      </c>
      <c r="G1333" s="155" t="s">
        <v>40</v>
      </c>
      <c r="H1333" s="173">
        <v>21601</v>
      </c>
      <c r="I1333" s="239" t="s">
        <v>98</v>
      </c>
      <c r="J1333" s="173" t="s">
        <v>5646</v>
      </c>
      <c r="K1333" s="250" t="s">
        <v>5647</v>
      </c>
      <c r="L1333" s="175" t="s">
        <v>16491</v>
      </c>
      <c r="M1333" s="175" t="s">
        <v>16491</v>
      </c>
      <c r="N1333" s="182" t="s">
        <v>16728</v>
      </c>
      <c r="O1333" s="210">
        <v>1</v>
      </c>
      <c r="P1333" s="213">
        <v>28.95</v>
      </c>
      <c r="Q1333" s="175" t="s">
        <v>45</v>
      </c>
      <c r="R1333" s="213">
        <v>28.95</v>
      </c>
      <c r="S1333" s="213">
        <v>0</v>
      </c>
      <c r="T1333" s="213">
        <v>0</v>
      </c>
      <c r="U1333" s="213">
        <v>0</v>
      </c>
      <c r="V1333" s="213">
        <v>28.95</v>
      </c>
      <c r="W1333" s="213">
        <v>0</v>
      </c>
      <c r="X1333" s="213">
        <v>0</v>
      </c>
      <c r="Y1333" s="213">
        <v>0</v>
      </c>
      <c r="Z1333" s="213">
        <v>0</v>
      </c>
      <c r="AA1333" s="213">
        <v>0</v>
      </c>
      <c r="AB1333" s="213">
        <v>0</v>
      </c>
      <c r="AC1333" s="213">
        <v>0</v>
      </c>
      <c r="AD1333" s="213">
        <v>0</v>
      </c>
    </row>
    <row r="1334" spans="1:30" ht="12" customHeight="1" x14ac:dyDescent="0.25">
      <c r="A1334" s="187" t="s">
        <v>16599</v>
      </c>
      <c r="B1334" s="171" t="s">
        <v>16726</v>
      </c>
      <c r="C1334" s="171" t="s">
        <v>16726</v>
      </c>
      <c r="D1334" s="155" t="s">
        <v>38</v>
      </c>
      <c r="E1334" s="160" t="s">
        <v>39</v>
      </c>
      <c r="F1334" s="155" t="s">
        <v>38</v>
      </c>
      <c r="G1334" s="155" t="s">
        <v>40</v>
      </c>
      <c r="H1334" s="173">
        <v>21601</v>
      </c>
      <c r="I1334" s="239" t="s">
        <v>98</v>
      </c>
      <c r="J1334" s="173" t="s">
        <v>5685</v>
      </c>
      <c r="K1334" s="250" t="s">
        <v>5686</v>
      </c>
      <c r="L1334" s="175" t="s">
        <v>16491</v>
      </c>
      <c r="M1334" s="175" t="s">
        <v>16491</v>
      </c>
      <c r="N1334" s="182" t="s">
        <v>539</v>
      </c>
      <c r="O1334" s="210">
        <v>4</v>
      </c>
      <c r="P1334" s="213">
        <v>430.84</v>
      </c>
      <c r="Q1334" s="175" t="s">
        <v>45</v>
      </c>
      <c r="R1334" s="213">
        <f>430.84*4</f>
        <v>1723.36</v>
      </c>
      <c r="S1334" s="213">
        <v>0</v>
      </c>
      <c r="T1334" s="213">
        <v>430.84</v>
      </c>
      <c r="U1334" s="213">
        <v>0</v>
      </c>
      <c r="V1334" s="213">
        <v>430.84</v>
      </c>
      <c r="W1334" s="213">
        <v>430.84</v>
      </c>
      <c r="X1334" s="213">
        <v>0</v>
      </c>
      <c r="Y1334" s="213">
        <v>0</v>
      </c>
      <c r="Z1334" s="213">
        <v>0</v>
      </c>
      <c r="AA1334" s="213">
        <v>430.84</v>
      </c>
      <c r="AB1334" s="213">
        <v>0</v>
      </c>
      <c r="AC1334" s="213">
        <v>0</v>
      </c>
      <c r="AD1334" s="213">
        <v>0</v>
      </c>
    </row>
    <row r="1335" spans="1:30" ht="12" customHeight="1" x14ac:dyDescent="0.25">
      <c r="A1335" s="187" t="s">
        <v>16599</v>
      </c>
      <c r="B1335" s="171" t="s">
        <v>16726</v>
      </c>
      <c r="C1335" s="171" t="s">
        <v>16726</v>
      </c>
      <c r="D1335" s="155" t="s">
        <v>38</v>
      </c>
      <c r="E1335" s="160" t="s">
        <v>39</v>
      </c>
      <c r="F1335" s="155" t="s">
        <v>38</v>
      </c>
      <c r="G1335" s="155" t="s">
        <v>40</v>
      </c>
      <c r="H1335" s="173">
        <v>21601</v>
      </c>
      <c r="I1335" s="239" t="s">
        <v>98</v>
      </c>
      <c r="J1335" s="173" t="s">
        <v>5683</v>
      </c>
      <c r="K1335" s="250" t="s">
        <v>103</v>
      </c>
      <c r="L1335" s="175" t="s">
        <v>16491</v>
      </c>
      <c r="M1335" s="175" t="s">
        <v>16491</v>
      </c>
      <c r="N1335" s="182" t="s">
        <v>539</v>
      </c>
      <c r="O1335" s="210">
        <v>5</v>
      </c>
      <c r="P1335" s="213">
        <v>659.55</v>
      </c>
      <c r="Q1335" s="175" t="s">
        <v>45</v>
      </c>
      <c r="R1335" s="213">
        <v>3297.75</v>
      </c>
      <c r="S1335" s="213">
        <v>0</v>
      </c>
      <c r="T1335" s="213">
        <v>0</v>
      </c>
      <c r="U1335" s="213">
        <v>659.55</v>
      </c>
      <c r="V1335" s="213">
        <v>659.55</v>
      </c>
      <c r="W1335" s="213">
        <v>0</v>
      </c>
      <c r="X1335" s="213">
        <v>659.55</v>
      </c>
      <c r="Y1335" s="213">
        <v>0</v>
      </c>
      <c r="Z1335" s="213">
        <v>659.55</v>
      </c>
      <c r="AA1335" s="213">
        <v>0</v>
      </c>
      <c r="AB1335" s="213">
        <v>659.55</v>
      </c>
      <c r="AC1335" s="213">
        <v>0</v>
      </c>
      <c r="AD1335" s="213">
        <v>0</v>
      </c>
    </row>
    <row r="1336" spans="1:30" ht="12" customHeight="1" x14ac:dyDescent="0.25">
      <c r="A1336" s="187" t="s">
        <v>16599</v>
      </c>
      <c r="B1336" s="171" t="s">
        <v>16726</v>
      </c>
      <c r="C1336" s="171" t="s">
        <v>16726</v>
      </c>
      <c r="D1336" s="155" t="s">
        <v>38</v>
      </c>
      <c r="E1336" s="160" t="s">
        <v>39</v>
      </c>
      <c r="F1336" s="155" t="s">
        <v>38</v>
      </c>
      <c r="G1336" s="155" t="s">
        <v>40</v>
      </c>
      <c r="H1336" s="173">
        <v>21601</v>
      </c>
      <c r="I1336" s="239" t="s">
        <v>98</v>
      </c>
      <c r="J1336" s="173" t="s">
        <v>5682</v>
      </c>
      <c r="K1336" s="250" t="s">
        <v>104</v>
      </c>
      <c r="L1336" s="175" t="s">
        <v>16491</v>
      </c>
      <c r="M1336" s="175" t="s">
        <v>16491</v>
      </c>
      <c r="N1336" s="182" t="s">
        <v>539</v>
      </c>
      <c r="O1336" s="210">
        <v>6</v>
      </c>
      <c r="P1336" s="213">
        <v>537.16</v>
      </c>
      <c r="Q1336" s="175" t="s">
        <v>45</v>
      </c>
      <c r="R1336" s="213">
        <f>P1336*O1336</f>
        <v>3222.96</v>
      </c>
      <c r="S1336" s="213">
        <v>0</v>
      </c>
      <c r="T1336" s="213">
        <v>0</v>
      </c>
      <c r="U1336" s="213">
        <v>1074.32</v>
      </c>
      <c r="V1336" s="213">
        <v>537.16</v>
      </c>
      <c r="W1336" s="213">
        <v>0</v>
      </c>
      <c r="X1336" s="213">
        <v>0</v>
      </c>
      <c r="Y1336" s="213">
        <v>537.16</v>
      </c>
      <c r="Z1336" s="213">
        <v>0</v>
      </c>
      <c r="AA1336" s="213">
        <v>1074.32</v>
      </c>
      <c r="AB1336" s="213">
        <v>0</v>
      </c>
      <c r="AC1336" s="213">
        <v>0</v>
      </c>
      <c r="AD1336" s="213">
        <v>0</v>
      </c>
    </row>
    <row r="1337" spans="1:30" ht="12" customHeight="1" x14ac:dyDescent="0.25">
      <c r="A1337" s="187" t="s">
        <v>16599</v>
      </c>
      <c r="B1337" s="171" t="s">
        <v>16726</v>
      </c>
      <c r="C1337" s="171" t="s">
        <v>16726</v>
      </c>
      <c r="D1337" s="155" t="s">
        <v>38</v>
      </c>
      <c r="E1337" s="160" t="s">
        <v>39</v>
      </c>
      <c r="F1337" s="155" t="s">
        <v>38</v>
      </c>
      <c r="G1337" s="155" t="s">
        <v>40</v>
      </c>
      <c r="H1337" s="173">
        <v>21601</v>
      </c>
      <c r="I1337" s="239" t="s">
        <v>98</v>
      </c>
      <c r="J1337" s="173" t="s">
        <v>5831</v>
      </c>
      <c r="K1337" s="250" t="s">
        <v>5832</v>
      </c>
      <c r="L1337" s="175" t="s">
        <v>16491</v>
      </c>
      <c r="M1337" s="175" t="s">
        <v>16491</v>
      </c>
      <c r="N1337" s="182" t="s">
        <v>16728</v>
      </c>
      <c r="O1337" s="210">
        <v>8</v>
      </c>
      <c r="P1337" s="213">
        <v>84.450299999999999</v>
      </c>
      <c r="Q1337" s="175" t="s">
        <v>45</v>
      </c>
      <c r="R1337" s="213">
        <v>675.60239999999999</v>
      </c>
      <c r="S1337" s="213">
        <v>0</v>
      </c>
      <c r="T1337" s="213">
        <v>168.9</v>
      </c>
      <c r="U1337" s="213">
        <v>0</v>
      </c>
      <c r="V1337" s="213">
        <v>168.9</v>
      </c>
      <c r="W1337" s="213">
        <v>0</v>
      </c>
      <c r="X1337" s="213">
        <v>168.9</v>
      </c>
      <c r="Y1337" s="213">
        <v>0</v>
      </c>
      <c r="Z1337" s="213">
        <v>0</v>
      </c>
      <c r="AA1337" s="213">
        <v>168.9</v>
      </c>
      <c r="AB1337" s="213">
        <v>0</v>
      </c>
      <c r="AC1337" s="213">
        <v>0</v>
      </c>
      <c r="AD1337" s="213">
        <v>0</v>
      </c>
    </row>
    <row r="1338" spans="1:30" ht="12" customHeight="1" x14ac:dyDescent="0.25">
      <c r="A1338" s="187" t="s">
        <v>16599</v>
      </c>
      <c r="B1338" s="171" t="s">
        <v>16726</v>
      </c>
      <c r="C1338" s="171" t="s">
        <v>16726</v>
      </c>
      <c r="D1338" s="155" t="s">
        <v>38</v>
      </c>
      <c r="E1338" s="160" t="s">
        <v>39</v>
      </c>
      <c r="F1338" s="155" t="s">
        <v>38</v>
      </c>
      <c r="G1338" s="155" t="s">
        <v>40</v>
      </c>
      <c r="H1338" s="173">
        <v>21601</v>
      </c>
      <c r="I1338" s="239" t="s">
        <v>98</v>
      </c>
      <c r="J1338" s="173" t="s">
        <v>5868</v>
      </c>
      <c r="K1338" s="250" t="s">
        <v>106</v>
      </c>
      <c r="L1338" s="175" t="s">
        <v>16491</v>
      </c>
      <c r="M1338" s="175" t="s">
        <v>16491</v>
      </c>
      <c r="N1338" s="182" t="s">
        <v>2955</v>
      </c>
      <c r="O1338" s="210">
        <v>8</v>
      </c>
      <c r="P1338" s="213">
        <v>44.27</v>
      </c>
      <c r="Q1338" s="175" t="s">
        <v>45</v>
      </c>
      <c r="R1338" s="213">
        <v>354.16</v>
      </c>
      <c r="S1338" s="213">
        <v>0</v>
      </c>
      <c r="T1338" s="213">
        <v>88.54</v>
      </c>
      <c r="U1338" s="213">
        <v>0</v>
      </c>
      <c r="V1338" s="213">
        <v>88.54</v>
      </c>
      <c r="W1338" s="213">
        <v>0</v>
      </c>
      <c r="X1338" s="213">
        <v>88.54</v>
      </c>
      <c r="Y1338" s="213">
        <v>0</v>
      </c>
      <c r="Z1338" s="213">
        <v>0</v>
      </c>
      <c r="AA1338" s="213">
        <v>0</v>
      </c>
      <c r="AB1338" s="213">
        <v>88.54</v>
      </c>
      <c r="AC1338" s="213">
        <v>0</v>
      </c>
      <c r="AD1338" s="213">
        <v>0</v>
      </c>
    </row>
    <row r="1339" spans="1:30" ht="12" customHeight="1" x14ac:dyDescent="0.25">
      <c r="A1339" s="187" t="s">
        <v>16599</v>
      </c>
      <c r="B1339" s="171" t="s">
        <v>16726</v>
      </c>
      <c r="C1339" s="171" t="s">
        <v>16726</v>
      </c>
      <c r="D1339" s="155" t="s">
        <v>38</v>
      </c>
      <c r="E1339" s="160" t="s">
        <v>39</v>
      </c>
      <c r="F1339" s="155" t="s">
        <v>38</v>
      </c>
      <c r="G1339" s="155" t="s">
        <v>40</v>
      </c>
      <c r="H1339" s="173">
        <v>21601</v>
      </c>
      <c r="I1339" s="239" t="s">
        <v>98</v>
      </c>
      <c r="J1339" s="173" t="s">
        <v>5874</v>
      </c>
      <c r="K1339" s="250" t="s">
        <v>236</v>
      </c>
      <c r="L1339" s="175" t="s">
        <v>16491</v>
      </c>
      <c r="M1339" s="175" t="s">
        <v>16491</v>
      </c>
      <c r="N1339" s="182" t="s">
        <v>16728</v>
      </c>
      <c r="O1339" s="210">
        <v>6</v>
      </c>
      <c r="P1339" s="213">
        <v>162.27000000000001</v>
      </c>
      <c r="Q1339" s="175" t="s">
        <v>45</v>
      </c>
      <c r="R1339" s="213">
        <v>1298.1600000000001</v>
      </c>
      <c r="S1339" s="213">
        <v>0</v>
      </c>
      <c r="T1339" s="213">
        <v>0</v>
      </c>
      <c r="U1339" s="213">
        <v>324.54000000000002</v>
      </c>
      <c r="V1339" s="213">
        <v>0</v>
      </c>
      <c r="W1339" s="213">
        <v>0</v>
      </c>
      <c r="X1339" s="213">
        <v>324.54000000000002</v>
      </c>
      <c r="Y1339" s="213">
        <v>0</v>
      </c>
      <c r="Z1339" s="213">
        <f>324.54+324.54</f>
        <v>649.08000000000004</v>
      </c>
      <c r="AA1339" s="213">
        <v>0</v>
      </c>
      <c r="AB1339" s="213">
        <v>0</v>
      </c>
      <c r="AC1339" s="213">
        <v>0</v>
      </c>
      <c r="AD1339" s="213">
        <v>0</v>
      </c>
    </row>
    <row r="1340" spans="1:30" ht="12" customHeight="1" x14ac:dyDescent="0.25">
      <c r="A1340" s="187" t="s">
        <v>16599</v>
      </c>
      <c r="B1340" s="171" t="s">
        <v>16726</v>
      </c>
      <c r="C1340" s="171" t="s">
        <v>16726</v>
      </c>
      <c r="D1340" s="155" t="s">
        <v>38</v>
      </c>
      <c r="E1340" s="160" t="s">
        <v>39</v>
      </c>
      <c r="F1340" s="155" t="s">
        <v>38</v>
      </c>
      <c r="G1340" s="155" t="s">
        <v>40</v>
      </c>
      <c r="H1340" s="173">
        <v>21601</v>
      </c>
      <c r="I1340" s="239" t="s">
        <v>98</v>
      </c>
      <c r="J1340" s="173" t="s">
        <v>5699</v>
      </c>
      <c r="K1340" s="250" t="s">
        <v>108</v>
      </c>
      <c r="L1340" s="175" t="s">
        <v>16491</v>
      </c>
      <c r="M1340" s="175" t="s">
        <v>16491</v>
      </c>
      <c r="N1340" s="182" t="s">
        <v>16728</v>
      </c>
      <c r="O1340" s="210">
        <v>5</v>
      </c>
      <c r="P1340" s="213">
        <v>290.14</v>
      </c>
      <c r="Q1340" s="175" t="s">
        <v>45</v>
      </c>
      <c r="R1340" s="213">
        <f>+P1340*O1340</f>
        <v>1450.6999999999998</v>
      </c>
      <c r="S1340" s="213">
        <v>0</v>
      </c>
      <c r="T1340" s="213">
        <v>290.14</v>
      </c>
      <c r="U1340" s="213">
        <v>0</v>
      </c>
      <c r="V1340" s="213">
        <v>0</v>
      </c>
      <c r="W1340" s="213">
        <v>870.42</v>
      </c>
      <c r="X1340" s="213">
        <v>0</v>
      </c>
      <c r="Y1340" s="213">
        <v>0</v>
      </c>
      <c r="Z1340" s="213">
        <v>0</v>
      </c>
      <c r="AA1340" s="213">
        <v>290.14</v>
      </c>
      <c r="AB1340" s="213">
        <v>0</v>
      </c>
      <c r="AC1340" s="213">
        <v>0</v>
      </c>
      <c r="AD1340" s="213">
        <v>0</v>
      </c>
    </row>
    <row r="1341" spans="1:30" ht="12" customHeight="1" x14ac:dyDescent="0.25">
      <c r="A1341" s="187" t="s">
        <v>16599</v>
      </c>
      <c r="B1341" s="171" t="s">
        <v>16726</v>
      </c>
      <c r="C1341" s="171" t="s">
        <v>16726</v>
      </c>
      <c r="D1341" s="155" t="s">
        <v>38</v>
      </c>
      <c r="E1341" s="160" t="s">
        <v>39</v>
      </c>
      <c r="F1341" s="155" t="s">
        <v>38</v>
      </c>
      <c r="G1341" s="155" t="s">
        <v>40</v>
      </c>
      <c r="H1341" s="173">
        <v>21601</v>
      </c>
      <c r="I1341" s="239" t="s">
        <v>98</v>
      </c>
      <c r="J1341" s="173" t="s">
        <v>5749</v>
      </c>
      <c r="K1341" s="250" t="s">
        <v>16283</v>
      </c>
      <c r="L1341" s="175" t="s">
        <v>16491</v>
      </c>
      <c r="M1341" s="175" t="s">
        <v>16491</v>
      </c>
      <c r="N1341" s="182" t="s">
        <v>16728</v>
      </c>
      <c r="O1341" s="210">
        <v>4</v>
      </c>
      <c r="P1341" s="213">
        <v>72.534000000000006</v>
      </c>
      <c r="Q1341" s="175" t="s">
        <v>45</v>
      </c>
      <c r="R1341" s="213">
        <v>290.14</v>
      </c>
      <c r="S1341" s="213">
        <v>0</v>
      </c>
      <c r="T1341" s="213">
        <v>145.07</v>
      </c>
      <c r="U1341" s="213">
        <v>0</v>
      </c>
      <c r="V1341" s="213">
        <v>0</v>
      </c>
      <c r="W1341" s="213">
        <v>145.07</v>
      </c>
      <c r="X1341" s="213">
        <v>0</v>
      </c>
      <c r="Y1341" s="213">
        <v>0</v>
      </c>
      <c r="Z1341" s="213">
        <v>0</v>
      </c>
      <c r="AA1341" s="213">
        <v>0</v>
      </c>
      <c r="AB1341" s="213">
        <v>0</v>
      </c>
      <c r="AC1341" s="213">
        <v>0</v>
      </c>
      <c r="AD1341" s="213">
        <v>0</v>
      </c>
    </row>
    <row r="1342" spans="1:30" ht="12" customHeight="1" x14ac:dyDescent="0.25">
      <c r="A1342" s="187" t="s">
        <v>16599</v>
      </c>
      <c r="B1342" s="171" t="s">
        <v>16726</v>
      </c>
      <c r="C1342" s="171" t="s">
        <v>16726</v>
      </c>
      <c r="D1342" s="155" t="s">
        <v>38</v>
      </c>
      <c r="E1342" s="160" t="s">
        <v>39</v>
      </c>
      <c r="F1342" s="155" t="s">
        <v>38</v>
      </c>
      <c r="G1342" s="155" t="s">
        <v>40</v>
      </c>
      <c r="H1342" s="173">
        <v>21601</v>
      </c>
      <c r="I1342" s="239" t="s">
        <v>98</v>
      </c>
      <c r="J1342" s="173" t="s">
        <v>5761</v>
      </c>
      <c r="K1342" s="250" t="s">
        <v>5762</v>
      </c>
      <c r="L1342" s="175" t="s">
        <v>16491</v>
      </c>
      <c r="M1342" s="175" t="s">
        <v>16491</v>
      </c>
      <c r="N1342" s="182" t="s">
        <v>16728</v>
      </c>
      <c r="O1342" s="210">
        <v>1</v>
      </c>
      <c r="P1342" s="213">
        <v>28.31</v>
      </c>
      <c r="Q1342" s="175" t="s">
        <v>45</v>
      </c>
      <c r="R1342" s="213">
        <v>28.32</v>
      </c>
      <c r="S1342" s="213">
        <v>0</v>
      </c>
      <c r="T1342" s="213">
        <v>0</v>
      </c>
      <c r="U1342" s="213">
        <v>0</v>
      </c>
      <c r="V1342" s="213">
        <v>0</v>
      </c>
      <c r="W1342" s="213">
        <v>0</v>
      </c>
      <c r="X1342" s="213">
        <v>0</v>
      </c>
      <c r="Y1342" s="213">
        <v>0</v>
      </c>
      <c r="Z1342" s="213">
        <v>0</v>
      </c>
      <c r="AA1342" s="213">
        <v>0</v>
      </c>
      <c r="AB1342" s="213">
        <v>28.31</v>
      </c>
      <c r="AC1342" s="213">
        <v>0</v>
      </c>
      <c r="AD1342" s="213">
        <v>0</v>
      </c>
    </row>
    <row r="1343" spans="1:30" ht="12" customHeight="1" x14ac:dyDescent="0.25">
      <c r="A1343" s="187" t="s">
        <v>16599</v>
      </c>
      <c r="B1343" s="171" t="s">
        <v>16726</v>
      </c>
      <c r="C1343" s="171" t="s">
        <v>16726</v>
      </c>
      <c r="D1343" s="155" t="s">
        <v>38</v>
      </c>
      <c r="E1343" s="160" t="s">
        <v>39</v>
      </c>
      <c r="F1343" s="155" t="s">
        <v>38</v>
      </c>
      <c r="G1343" s="155" t="s">
        <v>40</v>
      </c>
      <c r="H1343" s="173">
        <v>21601</v>
      </c>
      <c r="I1343" s="239" t="s">
        <v>98</v>
      </c>
      <c r="J1343" s="173" t="s">
        <v>5695</v>
      </c>
      <c r="K1343" s="250" t="s">
        <v>5696</v>
      </c>
      <c r="L1343" s="175" t="s">
        <v>16491</v>
      </c>
      <c r="M1343" s="175" t="s">
        <v>16491</v>
      </c>
      <c r="N1343" s="182" t="s">
        <v>16728</v>
      </c>
      <c r="O1343" s="210">
        <v>1</v>
      </c>
      <c r="P1343" s="213">
        <v>108.36</v>
      </c>
      <c r="Q1343" s="175" t="s">
        <v>45</v>
      </c>
      <c r="R1343" s="213">
        <v>108.36</v>
      </c>
      <c r="S1343" s="213">
        <v>0</v>
      </c>
      <c r="T1343" s="213">
        <v>0</v>
      </c>
      <c r="U1343" s="213">
        <v>108.36</v>
      </c>
      <c r="V1343" s="213">
        <v>0</v>
      </c>
      <c r="W1343" s="213">
        <v>0</v>
      </c>
      <c r="X1343" s="213">
        <v>0</v>
      </c>
      <c r="Y1343" s="213">
        <v>0</v>
      </c>
      <c r="Z1343" s="213">
        <v>0</v>
      </c>
      <c r="AA1343" s="213">
        <v>0</v>
      </c>
      <c r="AB1343" s="213">
        <v>0</v>
      </c>
      <c r="AC1343" s="213">
        <v>0</v>
      </c>
      <c r="AD1343" s="213">
        <v>0</v>
      </c>
    </row>
    <row r="1344" spans="1:30" ht="12" customHeight="1" x14ac:dyDescent="0.25">
      <c r="A1344" s="187" t="s">
        <v>16599</v>
      </c>
      <c r="B1344" s="171" t="s">
        <v>16726</v>
      </c>
      <c r="C1344" s="171" t="s">
        <v>16726</v>
      </c>
      <c r="D1344" s="155" t="s">
        <v>38</v>
      </c>
      <c r="E1344" s="160" t="s">
        <v>39</v>
      </c>
      <c r="F1344" s="155" t="s">
        <v>38</v>
      </c>
      <c r="G1344" s="155" t="s">
        <v>40</v>
      </c>
      <c r="H1344" s="173">
        <v>21601</v>
      </c>
      <c r="I1344" s="239" t="s">
        <v>98</v>
      </c>
      <c r="J1344" s="173" t="s">
        <v>5778</v>
      </c>
      <c r="K1344" s="250" t="s">
        <v>5779</v>
      </c>
      <c r="L1344" s="175" t="s">
        <v>16491</v>
      </c>
      <c r="M1344" s="175" t="s">
        <v>16491</v>
      </c>
      <c r="N1344" s="182" t="s">
        <v>16728</v>
      </c>
      <c r="O1344" s="210">
        <v>3</v>
      </c>
      <c r="P1344" s="213">
        <v>30.215592000000001</v>
      </c>
      <c r="Q1344" s="175" t="s">
        <v>45</v>
      </c>
      <c r="R1344" s="213">
        <v>90.646776000000003</v>
      </c>
      <c r="S1344" s="213">
        <v>0</v>
      </c>
      <c r="T1344" s="213">
        <v>0</v>
      </c>
      <c r="U1344" s="213">
        <v>30.22</v>
      </c>
      <c r="V1344" s="213">
        <v>0</v>
      </c>
      <c r="W1344" s="213">
        <v>0</v>
      </c>
      <c r="X1344" s="213">
        <v>0</v>
      </c>
      <c r="Y1344" s="213">
        <v>30.22</v>
      </c>
      <c r="Z1344" s="213">
        <v>0</v>
      </c>
      <c r="AA1344" s="213">
        <v>0</v>
      </c>
      <c r="AB1344" s="213">
        <v>30.22</v>
      </c>
      <c r="AC1344" s="213">
        <v>0</v>
      </c>
      <c r="AD1344" s="213">
        <v>0</v>
      </c>
    </row>
    <row r="1345" spans="1:30" ht="12" customHeight="1" x14ac:dyDescent="0.25">
      <c r="A1345" s="187" t="s">
        <v>16599</v>
      </c>
      <c r="B1345" s="171" t="s">
        <v>16726</v>
      </c>
      <c r="C1345" s="171" t="s">
        <v>16726</v>
      </c>
      <c r="D1345" s="155" t="s">
        <v>38</v>
      </c>
      <c r="E1345" s="160" t="s">
        <v>39</v>
      </c>
      <c r="F1345" s="155" t="s">
        <v>38</v>
      </c>
      <c r="G1345" s="155" t="s">
        <v>40</v>
      </c>
      <c r="H1345" s="173">
        <v>21601</v>
      </c>
      <c r="I1345" s="239" t="s">
        <v>98</v>
      </c>
      <c r="J1345" s="173" t="s">
        <v>5716</v>
      </c>
      <c r="K1345" s="250" t="s">
        <v>5717</v>
      </c>
      <c r="L1345" s="175" t="s">
        <v>16491</v>
      </c>
      <c r="M1345" s="175" t="s">
        <v>16491</v>
      </c>
      <c r="N1345" s="182" t="s">
        <v>16728</v>
      </c>
      <c r="O1345" s="210">
        <v>1</v>
      </c>
      <c r="P1345" s="213">
        <v>191.89</v>
      </c>
      <c r="Q1345" s="175" t="s">
        <v>45</v>
      </c>
      <c r="R1345" s="213">
        <v>191.89</v>
      </c>
      <c r="S1345" s="213">
        <v>0</v>
      </c>
      <c r="T1345" s="213">
        <v>0</v>
      </c>
      <c r="U1345" s="213">
        <v>0</v>
      </c>
      <c r="V1345" s="213">
        <v>0</v>
      </c>
      <c r="W1345" s="213">
        <v>0</v>
      </c>
      <c r="X1345" s="213">
        <v>0</v>
      </c>
      <c r="Y1345" s="213">
        <v>0</v>
      </c>
      <c r="Z1345" s="213">
        <v>191.89</v>
      </c>
      <c r="AA1345" s="213">
        <v>0</v>
      </c>
      <c r="AB1345" s="213">
        <v>0</v>
      </c>
      <c r="AC1345" s="213">
        <v>0</v>
      </c>
      <c r="AD1345" s="213">
        <v>0</v>
      </c>
    </row>
    <row r="1346" spans="1:30" ht="12" customHeight="1" x14ac:dyDescent="0.25">
      <c r="A1346" s="187" t="s">
        <v>16599</v>
      </c>
      <c r="B1346" s="171" t="s">
        <v>16726</v>
      </c>
      <c r="C1346" s="171" t="s">
        <v>16726</v>
      </c>
      <c r="D1346" s="155" t="s">
        <v>38</v>
      </c>
      <c r="E1346" s="160" t="s">
        <v>39</v>
      </c>
      <c r="F1346" s="155" t="s">
        <v>38</v>
      </c>
      <c r="G1346" s="155" t="s">
        <v>40</v>
      </c>
      <c r="H1346" s="173">
        <v>21601</v>
      </c>
      <c r="I1346" s="239" t="s">
        <v>98</v>
      </c>
      <c r="J1346" s="173" t="s">
        <v>5806</v>
      </c>
      <c r="K1346" s="250" t="s">
        <v>16729</v>
      </c>
      <c r="L1346" s="175" t="s">
        <v>16491</v>
      </c>
      <c r="M1346" s="175" t="s">
        <v>16491</v>
      </c>
      <c r="N1346" s="182" t="s">
        <v>405</v>
      </c>
      <c r="O1346" s="210">
        <v>4</v>
      </c>
      <c r="P1346" s="213">
        <v>387.53879999999998</v>
      </c>
      <c r="Q1346" s="175" t="s">
        <v>45</v>
      </c>
      <c r="R1346" s="213">
        <v>1550.1551999999999</v>
      </c>
      <c r="S1346" s="213">
        <v>0</v>
      </c>
      <c r="T1346" s="213">
        <v>387.54</v>
      </c>
      <c r="U1346" s="213">
        <v>0</v>
      </c>
      <c r="V1346" s="213">
        <v>0</v>
      </c>
      <c r="W1346" s="213">
        <v>775.08</v>
      </c>
      <c r="X1346" s="213">
        <v>0</v>
      </c>
      <c r="Y1346" s="213">
        <v>0</v>
      </c>
      <c r="Z1346" s="213">
        <v>0</v>
      </c>
      <c r="AA1346" s="213">
        <v>387.54</v>
      </c>
      <c r="AB1346" s="213">
        <v>0</v>
      </c>
      <c r="AC1346" s="213">
        <v>0</v>
      </c>
      <c r="AD1346" s="213">
        <v>0</v>
      </c>
    </row>
    <row r="1347" spans="1:30" ht="12" customHeight="1" x14ac:dyDescent="0.25">
      <c r="A1347" s="187" t="s">
        <v>16599</v>
      </c>
      <c r="B1347" s="171" t="s">
        <v>16726</v>
      </c>
      <c r="C1347" s="171" t="s">
        <v>16726</v>
      </c>
      <c r="D1347" s="155" t="s">
        <v>38</v>
      </c>
      <c r="E1347" s="160" t="s">
        <v>39</v>
      </c>
      <c r="F1347" s="155" t="s">
        <v>38</v>
      </c>
      <c r="G1347" s="155" t="s">
        <v>40</v>
      </c>
      <c r="H1347" s="173">
        <v>21601</v>
      </c>
      <c r="I1347" s="239" t="s">
        <v>98</v>
      </c>
      <c r="J1347" s="173" t="s">
        <v>5810</v>
      </c>
      <c r="K1347" s="250" t="s">
        <v>16366</v>
      </c>
      <c r="L1347" s="175" t="s">
        <v>16491</v>
      </c>
      <c r="M1347" s="175" t="s">
        <v>16491</v>
      </c>
      <c r="N1347" s="182" t="s">
        <v>2955</v>
      </c>
      <c r="O1347" s="210">
        <v>6</v>
      </c>
      <c r="P1347" s="213">
        <v>243.51</v>
      </c>
      <c r="Q1347" s="175" t="s">
        <v>45</v>
      </c>
      <c r="R1347" s="213">
        <f>P1347*O1347</f>
        <v>1461.06</v>
      </c>
      <c r="S1347" s="213">
        <v>0</v>
      </c>
      <c r="T1347" s="213">
        <v>0</v>
      </c>
      <c r="U1347" s="213">
        <v>487.02</v>
      </c>
      <c r="V1347" s="213">
        <v>0</v>
      </c>
      <c r="W1347" s="213">
        <v>0</v>
      </c>
      <c r="X1347" s="213">
        <v>487.02</v>
      </c>
      <c r="Y1347" s="213">
        <v>0</v>
      </c>
      <c r="Z1347" s="213">
        <v>0</v>
      </c>
      <c r="AA1347" s="213">
        <v>0</v>
      </c>
      <c r="AB1347" s="213">
        <v>487.02</v>
      </c>
      <c r="AC1347" s="213">
        <v>0</v>
      </c>
      <c r="AD1347" s="213">
        <v>0</v>
      </c>
    </row>
    <row r="1348" spans="1:30" ht="12" customHeight="1" x14ac:dyDescent="0.25">
      <c r="A1348" s="187" t="s">
        <v>16599</v>
      </c>
      <c r="B1348" s="171" t="s">
        <v>16726</v>
      </c>
      <c r="C1348" s="171" t="s">
        <v>16726</v>
      </c>
      <c r="D1348" s="155" t="s">
        <v>38</v>
      </c>
      <c r="E1348" s="160" t="s">
        <v>39</v>
      </c>
      <c r="F1348" s="155" t="s">
        <v>38</v>
      </c>
      <c r="G1348" s="155" t="s">
        <v>40</v>
      </c>
      <c r="H1348" s="173">
        <v>21601</v>
      </c>
      <c r="I1348" s="239" t="s">
        <v>98</v>
      </c>
      <c r="J1348" s="173" t="s">
        <v>5770</v>
      </c>
      <c r="K1348" s="250" t="s">
        <v>109</v>
      </c>
      <c r="L1348" s="175" t="s">
        <v>16491</v>
      </c>
      <c r="M1348" s="175" t="s">
        <v>16491</v>
      </c>
      <c r="N1348" s="182" t="s">
        <v>16728</v>
      </c>
      <c r="O1348" s="210">
        <v>1</v>
      </c>
      <c r="P1348" s="213">
        <v>29.32</v>
      </c>
      <c r="Q1348" s="175" t="s">
        <v>45</v>
      </c>
      <c r="R1348" s="213">
        <v>29.32</v>
      </c>
      <c r="S1348" s="213">
        <v>0</v>
      </c>
      <c r="T1348" s="213">
        <v>0</v>
      </c>
      <c r="U1348" s="213">
        <v>0</v>
      </c>
      <c r="V1348" s="213">
        <v>0</v>
      </c>
      <c r="W1348" s="213">
        <v>0</v>
      </c>
      <c r="X1348" s="213">
        <v>29.32</v>
      </c>
      <c r="Y1348" s="213">
        <v>0</v>
      </c>
      <c r="Z1348" s="213">
        <v>0</v>
      </c>
      <c r="AA1348" s="213">
        <v>0</v>
      </c>
      <c r="AB1348" s="213">
        <v>0</v>
      </c>
      <c r="AC1348" s="213">
        <v>0</v>
      </c>
      <c r="AD1348" s="213">
        <v>0</v>
      </c>
    </row>
    <row r="1349" spans="1:30" ht="12" customHeight="1" x14ac:dyDescent="0.25">
      <c r="A1349" s="187" t="s">
        <v>16599</v>
      </c>
      <c r="B1349" s="171" t="s">
        <v>16726</v>
      </c>
      <c r="C1349" s="171" t="s">
        <v>16726</v>
      </c>
      <c r="D1349" s="155" t="s">
        <v>38</v>
      </c>
      <c r="E1349" s="160" t="s">
        <v>39</v>
      </c>
      <c r="F1349" s="155" t="s">
        <v>38</v>
      </c>
      <c r="G1349" s="155" t="s">
        <v>40</v>
      </c>
      <c r="H1349" s="173">
        <v>21601</v>
      </c>
      <c r="I1349" s="239" t="s">
        <v>98</v>
      </c>
      <c r="J1349" s="173" t="s">
        <v>5804</v>
      </c>
      <c r="K1349" s="250" t="s">
        <v>16730</v>
      </c>
      <c r="L1349" s="175" t="s">
        <v>16491</v>
      </c>
      <c r="M1349" s="175" t="s">
        <v>16491</v>
      </c>
      <c r="N1349" s="182" t="s">
        <v>405</v>
      </c>
      <c r="O1349" s="210">
        <v>1</v>
      </c>
      <c r="P1349" s="213">
        <v>217.5</v>
      </c>
      <c r="Q1349" s="175" t="s">
        <v>45</v>
      </c>
      <c r="R1349" s="213">
        <v>217.5</v>
      </c>
      <c r="S1349" s="213">
        <v>0</v>
      </c>
      <c r="T1349" s="213">
        <v>0</v>
      </c>
      <c r="U1349" s="213">
        <v>0</v>
      </c>
      <c r="V1349" s="213">
        <v>0</v>
      </c>
      <c r="W1349" s="213">
        <v>217.5</v>
      </c>
      <c r="X1349" s="213">
        <v>0</v>
      </c>
      <c r="Y1349" s="213">
        <v>0</v>
      </c>
      <c r="Z1349" s="213">
        <v>0</v>
      </c>
      <c r="AA1349" s="213">
        <v>0</v>
      </c>
      <c r="AB1349" s="213">
        <v>0</v>
      </c>
      <c r="AC1349" s="213">
        <v>0</v>
      </c>
      <c r="AD1349" s="213">
        <v>0</v>
      </c>
    </row>
    <row r="1350" spans="1:30" ht="12" customHeight="1" x14ac:dyDescent="0.25">
      <c r="A1350" s="187" t="s">
        <v>16599</v>
      </c>
      <c r="B1350" s="171" t="s">
        <v>16726</v>
      </c>
      <c r="C1350" s="171" t="s">
        <v>16726</v>
      </c>
      <c r="D1350" s="155" t="s">
        <v>38</v>
      </c>
      <c r="E1350" s="160" t="s">
        <v>39</v>
      </c>
      <c r="F1350" s="155" t="s">
        <v>38</v>
      </c>
      <c r="G1350" s="155" t="s">
        <v>40</v>
      </c>
      <c r="H1350" s="173">
        <v>21601</v>
      </c>
      <c r="I1350" s="239" t="s">
        <v>98</v>
      </c>
      <c r="J1350" s="173" t="s">
        <v>6071</v>
      </c>
      <c r="K1350" s="250" t="s">
        <v>16282</v>
      </c>
      <c r="L1350" s="175" t="s">
        <v>16491</v>
      </c>
      <c r="M1350" s="175" t="s">
        <v>16491</v>
      </c>
      <c r="N1350" s="182" t="s">
        <v>16728</v>
      </c>
      <c r="O1350" s="210">
        <v>1</v>
      </c>
      <c r="P1350" s="213">
        <v>108.58</v>
      </c>
      <c r="Q1350" s="175" t="s">
        <v>45</v>
      </c>
      <c r="R1350" s="213">
        <v>108.58</v>
      </c>
      <c r="S1350" s="213">
        <v>0</v>
      </c>
      <c r="T1350" s="213">
        <v>0</v>
      </c>
      <c r="U1350" s="213">
        <v>0</v>
      </c>
      <c r="V1350" s="213">
        <v>0</v>
      </c>
      <c r="W1350" s="213">
        <v>0</v>
      </c>
      <c r="X1350" s="213">
        <v>0</v>
      </c>
      <c r="Y1350" s="213">
        <v>108.58</v>
      </c>
      <c r="Z1350" s="213">
        <v>0</v>
      </c>
      <c r="AA1350" s="213">
        <v>0</v>
      </c>
      <c r="AB1350" s="213">
        <v>0</v>
      </c>
      <c r="AC1350" s="213">
        <v>0</v>
      </c>
      <c r="AD1350" s="213">
        <v>0</v>
      </c>
    </row>
    <row r="1351" spans="1:30" ht="12" customHeight="1" x14ac:dyDescent="0.25">
      <c r="A1351" s="187" t="s">
        <v>16599</v>
      </c>
      <c r="B1351" s="171" t="s">
        <v>16726</v>
      </c>
      <c r="C1351" s="171" t="s">
        <v>16726</v>
      </c>
      <c r="D1351" s="155" t="s">
        <v>38</v>
      </c>
      <c r="E1351" s="160" t="s">
        <v>39</v>
      </c>
      <c r="F1351" s="155" t="s">
        <v>38</v>
      </c>
      <c r="G1351" s="155" t="s">
        <v>40</v>
      </c>
      <c r="H1351" s="173">
        <v>21601</v>
      </c>
      <c r="I1351" s="239" t="s">
        <v>98</v>
      </c>
      <c r="J1351" s="173" t="s">
        <v>5885</v>
      </c>
      <c r="K1351" s="250" t="s">
        <v>238</v>
      </c>
      <c r="L1351" s="175" t="s">
        <v>16491</v>
      </c>
      <c r="M1351" s="175" t="s">
        <v>16491</v>
      </c>
      <c r="N1351" s="182" t="s">
        <v>539</v>
      </c>
      <c r="O1351" s="210">
        <v>18</v>
      </c>
      <c r="P1351" s="213">
        <v>419.66</v>
      </c>
      <c r="Q1351" s="175" t="s">
        <v>45</v>
      </c>
      <c r="R1351" s="213">
        <f>P1351*O1351</f>
        <v>7553.88</v>
      </c>
      <c r="S1351" s="213">
        <v>0</v>
      </c>
      <c r="T1351" s="213">
        <v>839.32</v>
      </c>
      <c r="U1351" s="213">
        <v>839.32</v>
      </c>
      <c r="V1351" s="213">
        <v>839.32</v>
      </c>
      <c r="W1351" s="213">
        <v>839.32</v>
      </c>
      <c r="X1351" s="213">
        <v>839.32</v>
      </c>
      <c r="Y1351" s="213">
        <v>839.32</v>
      </c>
      <c r="Z1351" s="213">
        <v>839.32</v>
      </c>
      <c r="AA1351" s="213">
        <v>839.32</v>
      </c>
      <c r="AB1351" s="213">
        <v>839.32</v>
      </c>
      <c r="AC1351" s="213">
        <v>0</v>
      </c>
      <c r="AD1351" s="213">
        <v>0</v>
      </c>
    </row>
    <row r="1352" spans="1:30" ht="12" customHeight="1" x14ac:dyDescent="0.25">
      <c r="A1352" s="187" t="s">
        <v>16599</v>
      </c>
      <c r="B1352" s="171" t="s">
        <v>16726</v>
      </c>
      <c r="C1352" s="171" t="s">
        <v>16726</v>
      </c>
      <c r="D1352" s="155" t="s">
        <v>38</v>
      </c>
      <c r="E1352" s="160" t="s">
        <v>39</v>
      </c>
      <c r="F1352" s="155" t="s">
        <v>38</v>
      </c>
      <c r="G1352" s="155" t="s">
        <v>40</v>
      </c>
      <c r="H1352" s="173">
        <v>21601</v>
      </c>
      <c r="I1352" s="239" t="s">
        <v>98</v>
      </c>
      <c r="J1352" s="173" t="s">
        <v>5726</v>
      </c>
      <c r="K1352" s="250" t="s">
        <v>114</v>
      </c>
      <c r="L1352" s="175" t="s">
        <v>16491</v>
      </c>
      <c r="M1352" s="175" t="s">
        <v>16491</v>
      </c>
      <c r="N1352" s="182" t="s">
        <v>16728</v>
      </c>
      <c r="O1352" s="210">
        <v>15</v>
      </c>
      <c r="P1352" s="213">
        <v>29.0136</v>
      </c>
      <c r="Q1352" s="175" t="s">
        <v>45</v>
      </c>
      <c r="R1352" s="213">
        <v>435.20400000000001</v>
      </c>
      <c r="S1352" s="213">
        <v>0</v>
      </c>
      <c r="T1352" s="213">
        <v>87.04</v>
      </c>
      <c r="U1352" s="213">
        <v>0</v>
      </c>
      <c r="V1352" s="213">
        <v>87.04</v>
      </c>
      <c r="W1352" s="213">
        <v>0</v>
      </c>
      <c r="X1352" s="213">
        <v>87.04</v>
      </c>
      <c r="Y1352" s="213">
        <v>0</v>
      </c>
      <c r="Z1352" s="213">
        <v>87.04</v>
      </c>
      <c r="AA1352" s="213">
        <v>0</v>
      </c>
      <c r="AB1352" s="213">
        <v>87.04</v>
      </c>
      <c r="AC1352" s="213">
        <v>0</v>
      </c>
      <c r="AD1352" s="213">
        <v>0</v>
      </c>
    </row>
    <row r="1353" spans="1:30" ht="12" customHeight="1" x14ac:dyDescent="0.25">
      <c r="A1353" s="187" t="s">
        <v>16599</v>
      </c>
      <c r="B1353" s="171" t="s">
        <v>16726</v>
      </c>
      <c r="C1353" s="171" t="s">
        <v>16726</v>
      </c>
      <c r="D1353" s="155" t="s">
        <v>38</v>
      </c>
      <c r="E1353" s="160" t="s">
        <v>39</v>
      </c>
      <c r="F1353" s="155" t="s">
        <v>38</v>
      </c>
      <c r="G1353" s="155" t="s">
        <v>40</v>
      </c>
      <c r="H1353" s="173">
        <v>21601</v>
      </c>
      <c r="I1353" s="239" t="s">
        <v>98</v>
      </c>
      <c r="J1353" s="173" t="s">
        <v>5706</v>
      </c>
      <c r="K1353" s="250" t="s">
        <v>16403</v>
      </c>
      <c r="L1353" s="175" t="s">
        <v>16491</v>
      </c>
      <c r="M1353" s="175" t="s">
        <v>16491</v>
      </c>
      <c r="N1353" s="182" t="s">
        <v>2955</v>
      </c>
      <c r="O1353" s="210">
        <v>7</v>
      </c>
      <c r="P1353" s="219">
        <v>108.8</v>
      </c>
      <c r="Q1353" s="175" t="s">
        <v>45</v>
      </c>
      <c r="R1353" s="213">
        <v>761.6</v>
      </c>
      <c r="S1353" s="213">
        <v>0</v>
      </c>
      <c r="T1353" s="213">
        <v>0</v>
      </c>
      <c r="U1353" s="213">
        <v>108.8</v>
      </c>
      <c r="V1353" s="213">
        <v>217.6</v>
      </c>
      <c r="W1353" s="213">
        <v>0</v>
      </c>
      <c r="X1353" s="213">
        <v>0</v>
      </c>
      <c r="Y1353" s="213">
        <v>108.8</v>
      </c>
      <c r="Z1353" s="213">
        <v>108.8</v>
      </c>
      <c r="AA1353" s="213">
        <v>217.6</v>
      </c>
      <c r="AB1353" s="213">
        <v>0</v>
      </c>
      <c r="AC1353" s="213">
        <v>0</v>
      </c>
      <c r="AD1353" s="213">
        <v>0</v>
      </c>
    </row>
    <row r="1354" spans="1:30" ht="12" customHeight="1" x14ac:dyDescent="0.25">
      <c r="A1354" s="187" t="s">
        <v>16599</v>
      </c>
      <c r="B1354" s="171" t="s">
        <v>16726</v>
      </c>
      <c r="C1354" s="171" t="s">
        <v>16726</v>
      </c>
      <c r="D1354" s="155" t="s">
        <v>38</v>
      </c>
      <c r="E1354" s="160" t="s">
        <v>39</v>
      </c>
      <c r="F1354" s="155" t="s">
        <v>38</v>
      </c>
      <c r="G1354" s="155" t="s">
        <v>40</v>
      </c>
      <c r="H1354" s="173">
        <v>21601</v>
      </c>
      <c r="I1354" s="239" t="s">
        <v>98</v>
      </c>
      <c r="J1354" s="173" t="s">
        <v>5890</v>
      </c>
      <c r="K1354" s="250" t="s">
        <v>116</v>
      </c>
      <c r="L1354" s="175" t="s">
        <v>16491</v>
      </c>
      <c r="M1354" s="175" t="s">
        <v>16491</v>
      </c>
      <c r="N1354" s="182" t="s">
        <v>539</v>
      </c>
      <c r="O1354" s="210">
        <v>3</v>
      </c>
      <c r="P1354" s="219">
        <v>464.22</v>
      </c>
      <c r="Q1354" s="175" t="s">
        <v>45</v>
      </c>
      <c r="R1354" s="213">
        <f>P1354*O1354</f>
        <v>1392.66</v>
      </c>
      <c r="S1354" s="213">
        <v>0</v>
      </c>
      <c r="T1354" s="213">
        <v>464.22</v>
      </c>
      <c r="U1354" s="213">
        <v>0</v>
      </c>
      <c r="V1354" s="213">
        <v>0</v>
      </c>
      <c r="W1354" s="213">
        <v>464.22</v>
      </c>
      <c r="X1354" s="213">
        <v>0</v>
      </c>
      <c r="Y1354" s="213">
        <v>0</v>
      </c>
      <c r="Z1354" s="213">
        <v>464.22</v>
      </c>
      <c r="AA1354" s="213">
        <v>0</v>
      </c>
      <c r="AB1354" s="213">
        <v>0</v>
      </c>
      <c r="AC1354" s="213">
        <v>0</v>
      </c>
      <c r="AD1354" s="213">
        <v>0</v>
      </c>
    </row>
    <row r="1355" spans="1:30" ht="12" customHeight="1" x14ac:dyDescent="0.25">
      <c r="A1355" s="187" t="s">
        <v>16599</v>
      </c>
      <c r="B1355" s="171" t="s">
        <v>16726</v>
      </c>
      <c r="C1355" s="171" t="s">
        <v>16726</v>
      </c>
      <c r="D1355" s="155" t="s">
        <v>38</v>
      </c>
      <c r="E1355" s="160" t="s">
        <v>39</v>
      </c>
      <c r="F1355" s="155" t="s">
        <v>38</v>
      </c>
      <c r="G1355" s="155" t="s">
        <v>40</v>
      </c>
      <c r="H1355" s="173">
        <v>21601</v>
      </c>
      <c r="I1355" s="239" t="s">
        <v>98</v>
      </c>
      <c r="J1355" s="173" t="s">
        <v>5891</v>
      </c>
      <c r="K1355" s="250" t="s">
        <v>16731</v>
      </c>
      <c r="L1355" s="175" t="s">
        <v>16491</v>
      </c>
      <c r="M1355" s="175" t="s">
        <v>16491</v>
      </c>
      <c r="N1355" s="182" t="s">
        <v>539</v>
      </c>
      <c r="O1355" s="210">
        <v>8</v>
      </c>
      <c r="P1355" s="213">
        <v>68.55</v>
      </c>
      <c r="Q1355" s="175" t="s">
        <v>45</v>
      </c>
      <c r="R1355" s="213">
        <f>P1355*O1355</f>
        <v>548.4</v>
      </c>
      <c r="S1355" s="213">
        <v>0</v>
      </c>
      <c r="T1355" s="213">
        <v>0</v>
      </c>
      <c r="U1355" s="213">
        <v>137.1</v>
      </c>
      <c r="V1355" s="213">
        <v>137.1</v>
      </c>
      <c r="W1355" s="213">
        <v>68.55</v>
      </c>
      <c r="X1355" s="213">
        <v>0</v>
      </c>
      <c r="Y1355" s="213">
        <v>68.55</v>
      </c>
      <c r="Z1355" s="213">
        <v>137.1</v>
      </c>
      <c r="AA1355" s="213">
        <v>0</v>
      </c>
      <c r="AB1355" s="213">
        <v>0</v>
      </c>
      <c r="AC1355" s="213">
        <v>0</v>
      </c>
      <c r="AD1355" s="213">
        <v>0</v>
      </c>
    </row>
    <row r="1356" spans="1:30" ht="12" customHeight="1" x14ac:dyDescent="0.25">
      <c r="A1356" s="187" t="s">
        <v>16599</v>
      </c>
      <c r="B1356" s="171" t="s">
        <v>16726</v>
      </c>
      <c r="C1356" s="171" t="s">
        <v>16726</v>
      </c>
      <c r="D1356" s="155" t="s">
        <v>38</v>
      </c>
      <c r="E1356" s="160" t="s">
        <v>39</v>
      </c>
      <c r="F1356" s="155" t="s">
        <v>38</v>
      </c>
      <c r="G1356" s="155" t="s">
        <v>40</v>
      </c>
      <c r="H1356" s="173">
        <v>21601</v>
      </c>
      <c r="I1356" s="239" t="s">
        <v>98</v>
      </c>
      <c r="J1356" s="173" t="s">
        <v>6070</v>
      </c>
      <c r="K1356" s="250" t="s">
        <v>118</v>
      </c>
      <c r="L1356" s="175" t="s">
        <v>16491</v>
      </c>
      <c r="M1356" s="175" t="s">
        <v>16491</v>
      </c>
      <c r="N1356" s="182" t="s">
        <v>16728</v>
      </c>
      <c r="O1356" s="210">
        <v>2</v>
      </c>
      <c r="P1356" s="213">
        <v>1007.1864</v>
      </c>
      <c r="Q1356" s="175" t="s">
        <v>45</v>
      </c>
      <c r="R1356" s="213">
        <v>2014.3728000000001</v>
      </c>
      <c r="S1356" s="213">
        <v>0</v>
      </c>
      <c r="T1356" s="213">
        <v>0</v>
      </c>
      <c r="U1356" s="213">
        <v>0</v>
      </c>
      <c r="V1356" s="213">
        <v>0</v>
      </c>
      <c r="W1356" s="213">
        <v>0</v>
      </c>
      <c r="X1356" s="213">
        <v>0</v>
      </c>
      <c r="Y1356" s="213">
        <v>2014.37</v>
      </c>
      <c r="Z1356" s="213">
        <v>0</v>
      </c>
      <c r="AA1356" s="213">
        <v>0</v>
      </c>
      <c r="AB1356" s="213">
        <v>0</v>
      </c>
      <c r="AC1356" s="213">
        <v>0</v>
      </c>
      <c r="AD1356" s="213">
        <v>0</v>
      </c>
    </row>
    <row r="1357" spans="1:30" ht="12" customHeight="1" x14ac:dyDescent="0.25">
      <c r="A1357" s="187" t="s">
        <v>16599</v>
      </c>
      <c r="B1357" s="171" t="s">
        <v>16726</v>
      </c>
      <c r="C1357" s="171" t="s">
        <v>16726</v>
      </c>
      <c r="D1357" s="155" t="s">
        <v>38</v>
      </c>
      <c r="E1357" s="160" t="s">
        <v>39</v>
      </c>
      <c r="F1357" s="155" t="s">
        <v>38</v>
      </c>
      <c r="G1357" s="155" t="s">
        <v>40</v>
      </c>
      <c r="H1357" s="173">
        <v>21601</v>
      </c>
      <c r="I1357" s="239" t="s">
        <v>98</v>
      </c>
      <c r="J1357" s="173" t="s">
        <v>5643</v>
      </c>
      <c r="K1357" s="250" t="s">
        <v>16401</v>
      </c>
      <c r="L1357" s="175" t="s">
        <v>16491</v>
      </c>
      <c r="M1357" s="175" t="s">
        <v>16491</v>
      </c>
      <c r="N1357" s="182" t="s">
        <v>16728</v>
      </c>
      <c r="O1357" s="210">
        <v>1</v>
      </c>
      <c r="P1357" s="213">
        <v>50.79</v>
      </c>
      <c r="Q1357" s="175" t="s">
        <v>45</v>
      </c>
      <c r="R1357" s="213">
        <f t="shared" ref="R1357:R1362" si="44">P1357*O1357</f>
        <v>50.79</v>
      </c>
      <c r="S1357" s="213">
        <v>0</v>
      </c>
      <c r="T1357" s="213">
        <v>0</v>
      </c>
      <c r="U1357" s="213">
        <v>0</v>
      </c>
      <c r="V1357" s="213">
        <v>0</v>
      </c>
      <c r="W1357" s="213">
        <v>0</v>
      </c>
      <c r="X1357" s="213">
        <v>0</v>
      </c>
      <c r="Y1357" s="213">
        <v>0</v>
      </c>
      <c r="Z1357" s="213">
        <v>0</v>
      </c>
      <c r="AA1357" s="213">
        <v>50.79</v>
      </c>
      <c r="AB1357" s="213">
        <v>0</v>
      </c>
      <c r="AC1357" s="213">
        <v>0</v>
      </c>
      <c r="AD1357" s="213">
        <v>0</v>
      </c>
    </row>
    <row r="1358" spans="1:30" ht="12" customHeight="1" x14ac:dyDescent="0.25">
      <c r="A1358" s="187" t="s">
        <v>16599</v>
      </c>
      <c r="B1358" s="171" t="s">
        <v>16726</v>
      </c>
      <c r="C1358" s="171" t="s">
        <v>16726</v>
      </c>
      <c r="D1358" s="155" t="s">
        <v>38</v>
      </c>
      <c r="E1358" s="160" t="s">
        <v>39</v>
      </c>
      <c r="F1358" s="155" t="s">
        <v>38</v>
      </c>
      <c r="G1358" s="155" t="s">
        <v>40</v>
      </c>
      <c r="H1358" s="173">
        <v>22104</v>
      </c>
      <c r="I1358" s="239" t="s">
        <v>120</v>
      </c>
      <c r="J1358" s="173" t="s">
        <v>6162</v>
      </c>
      <c r="K1358" s="247" t="s">
        <v>16289</v>
      </c>
      <c r="L1358" s="175" t="s">
        <v>16491</v>
      </c>
      <c r="M1358" s="175" t="s">
        <v>16491</v>
      </c>
      <c r="N1358" s="182" t="s">
        <v>16732</v>
      </c>
      <c r="O1358" s="175">
        <v>90</v>
      </c>
      <c r="P1358" s="213">
        <v>45.6</v>
      </c>
      <c r="Q1358" s="175" t="s">
        <v>45</v>
      </c>
      <c r="R1358" s="213">
        <f t="shared" si="44"/>
        <v>4104</v>
      </c>
      <c r="S1358" s="219">
        <v>0</v>
      </c>
      <c r="T1358" s="213">
        <v>912</v>
      </c>
      <c r="U1358" s="213">
        <v>912</v>
      </c>
      <c r="V1358" s="213">
        <v>912</v>
      </c>
      <c r="W1358" s="213">
        <v>912</v>
      </c>
      <c r="X1358" s="213">
        <v>456</v>
      </c>
      <c r="Y1358" s="213">
        <v>0</v>
      </c>
      <c r="Z1358" s="213">
        <v>0</v>
      </c>
      <c r="AA1358" s="213">
        <v>0</v>
      </c>
      <c r="AB1358" s="213">
        <v>0</v>
      </c>
      <c r="AC1358" s="213">
        <v>0</v>
      </c>
      <c r="AD1358" s="220">
        <v>0</v>
      </c>
    </row>
    <row r="1359" spans="1:30" ht="12" customHeight="1" x14ac:dyDescent="0.25">
      <c r="A1359" s="187" t="s">
        <v>16599</v>
      </c>
      <c r="B1359" s="171" t="s">
        <v>16726</v>
      </c>
      <c r="C1359" s="171" t="s">
        <v>16726</v>
      </c>
      <c r="D1359" s="155" t="s">
        <v>38</v>
      </c>
      <c r="E1359" s="160" t="s">
        <v>39</v>
      </c>
      <c r="F1359" s="155" t="s">
        <v>38</v>
      </c>
      <c r="G1359" s="155" t="s">
        <v>40</v>
      </c>
      <c r="H1359" s="173">
        <v>26103</v>
      </c>
      <c r="I1359" s="239" t="s">
        <v>176</v>
      </c>
      <c r="J1359" s="164" t="s">
        <v>10279</v>
      </c>
      <c r="K1359" s="246" t="s">
        <v>10280</v>
      </c>
      <c r="L1359" s="175" t="s">
        <v>16491</v>
      </c>
      <c r="M1359" s="175" t="s">
        <v>16491</v>
      </c>
      <c r="N1359" s="182" t="s">
        <v>16733</v>
      </c>
      <c r="O1359" s="164">
        <v>100</v>
      </c>
      <c r="P1359" s="219">
        <v>335</v>
      </c>
      <c r="Q1359" s="175" t="s">
        <v>45</v>
      </c>
      <c r="R1359" s="213">
        <f t="shared" si="44"/>
        <v>33500</v>
      </c>
      <c r="S1359" s="213">
        <v>0</v>
      </c>
      <c r="T1359" s="213">
        <v>6700</v>
      </c>
      <c r="U1359" s="213">
        <v>6700</v>
      </c>
      <c r="V1359" s="213">
        <v>6700</v>
      </c>
      <c r="W1359" s="213">
        <v>6700</v>
      </c>
      <c r="X1359" s="213">
        <v>6700</v>
      </c>
      <c r="Y1359" s="213">
        <v>0</v>
      </c>
      <c r="Z1359" s="213">
        <v>0</v>
      </c>
      <c r="AA1359" s="213">
        <v>0</v>
      </c>
      <c r="AB1359" s="213">
        <v>0</v>
      </c>
      <c r="AC1359" s="213">
        <v>0</v>
      </c>
      <c r="AD1359" s="220">
        <v>0</v>
      </c>
    </row>
    <row r="1360" spans="1:30" ht="12" customHeight="1" x14ac:dyDescent="0.25">
      <c r="A1360" s="187" t="s">
        <v>16599</v>
      </c>
      <c r="B1360" s="171" t="s">
        <v>16726</v>
      </c>
      <c r="C1360" s="171" t="s">
        <v>16726</v>
      </c>
      <c r="D1360" s="155" t="s">
        <v>38</v>
      </c>
      <c r="E1360" s="160" t="s">
        <v>39</v>
      </c>
      <c r="F1360" s="155" t="s">
        <v>38</v>
      </c>
      <c r="G1360" s="155" t="s">
        <v>40</v>
      </c>
      <c r="H1360" s="173">
        <v>26103</v>
      </c>
      <c r="I1360" s="239" t="s">
        <v>176</v>
      </c>
      <c r="J1360" s="164" t="s">
        <v>10281</v>
      </c>
      <c r="K1360" s="246" t="s">
        <v>10282</v>
      </c>
      <c r="L1360" s="175" t="s">
        <v>16491</v>
      </c>
      <c r="M1360" s="175" t="s">
        <v>16491</v>
      </c>
      <c r="N1360" s="182" t="s">
        <v>16733</v>
      </c>
      <c r="O1360" s="164">
        <v>50</v>
      </c>
      <c r="P1360" s="219">
        <v>5</v>
      </c>
      <c r="Q1360" s="175" t="s">
        <v>45</v>
      </c>
      <c r="R1360" s="213">
        <f t="shared" si="44"/>
        <v>250</v>
      </c>
      <c r="S1360" s="213">
        <v>0</v>
      </c>
      <c r="T1360" s="213">
        <v>50</v>
      </c>
      <c r="U1360" s="213">
        <v>50</v>
      </c>
      <c r="V1360" s="213">
        <v>50</v>
      </c>
      <c r="W1360" s="213">
        <v>50</v>
      </c>
      <c r="X1360" s="213">
        <v>50</v>
      </c>
      <c r="Y1360" s="213">
        <v>0</v>
      </c>
      <c r="Z1360" s="213">
        <v>0</v>
      </c>
      <c r="AA1360" s="213">
        <v>0</v>
      </c>
      <c r="AB1360" s="213">
        <v>0</v>
      </c>
      <c r="AC1360" s="213">
        <v>0</v>
      </c>
      <c r="AD1360" s="220">
        <v>0</v>
      </c>
    </row>
    <row r="1361" spans="1:30" ht="12" customHeight="1" x14ac:dyDescent="0.25">
      <c r="A1361" s="187" t="s">
        <v>16599</v>
      </c>
      <c r="B1361" s="171" t="s">
        <v>16726</v>
      </c>
      <c r="C1361" s="171" t="s">
        <v>16726</v>
      </c>
      <c r="D1361" s="155" t="s">
        <v>38</v>
      </c>
      <c r="E1361" s="160" t="s">
        <v>39</v>
      </c>
      <c r="F1361" s="155" t="s">
        <v>38</v>
      </c>
      <c r="G1361" s="155" t="s">
        <v>40</v>
      </c>
      <c r="H1361" s="173">
        <v>26103</v>
      </c>
      <c r="I1361" s="239" t="s">
        <v>176</v>
      </c>
      <c r="J1361" s="164" t="s">
        <v>10285</v>
      </c>
      <c r="K1361" s="247" t="s">
        <v>10286</v>
      </c>
      <c r="L1361" s="175" t="s">
        <v>16491</v>
      </c>
      <c r="M1361" s="175" t="s">
        <v>16491</v>
      </c>
      <c r="N1361" s="182" t="s">
        <v>16733</v>
      </c>
      <c r="O1361" s="175">
        <v>20</v>
      </c>
      <c r="P1361" s="213">
        <v>10</v>
      </c>
      <c r="Q1361" s="175" t="s">
        <v>45</v>
      </c>
      <c r="R1361" s="213">
        <f t="shared" si="44"/>
        <v>200</v>
      </c>
      <c r="S1361" s="213">
        <v>0</v>
      </c>
      <c r="T1361" s="213">
        <v>40</v>
      </c>
      <c r="U1361" s="213">
        <v>40</v>
      </c>
      <c r="V1361" s="213">
        <v>40</v>
      </c>
      <c r="W1361" s="213">
        <v>40</v>
      </c>
      <c r="X1361" s="213">
        <v>40</v>
      </c>
      <c r="Y1361" s="213">
        <v>0</v>
      </c>
      <c r="Z1361" s="213">
        <v>0</v>
      </c>
      <c r="AA1361" s="213">
        <v>0</v>
      </c>
      <c r="AB1361" s="213">
        <v>0</v>
      </c>
      <c r="AC1361" s="213">
        <v>0</v>
      </c>
      <c r="AD1361" s="220">
        <v>0</v>
      </c>
    </row>
    <row r="1362" spans="1:30" ht="12" customHeight="1" x14ac:dyDescent="0.25">
      <c r="A1362" s="187" t="s">
        <v>16599</v>
      </c>
      <c r="B1362" s="171" t="s">
        <v>16726</v>
      </c>
      <c r="C1362" s="171" t="s">
        <v>16726</v>
      </c>
      <c r="D1362" s="155" t="s">
        <v>38</v>
      </c>
      <c r="E1362" s="160" t="s">
        <v>39</v>
      </c>
      <c r="F1362" s="155" t="s">
        <v>38</v>
      </c>
      <c r="G1362" s="155" t="s">
        <v>40</v>
      </c>
      <c r="H1362" s="173">
        <v>26103</v>
      </c>
      <c r="I1362" s="239" t="s">
        <v>176</v>
      </c>
      <c r="J1362" s="164" t="s">
        <v>10291</v>
      </c>
      <c r="K1362" s="247" t="s">
        <v>10292</v>
      </c>
      <c r="L1362" s="175" t="s">
        <v>16491</v>
      </c>
      <c r="M1362" s="175" t="s">
        <v>16491</v>
      </c>
      <c r="N1362" s="182" t="s">
        <v>16733</v>
      </c>
      <c r="O1362" s="175">
        <v>1</v>
      </c>
      <c r="P1362" s="213">
        <v>10</v>
      </c>
      <c r="Q1362" s="175" t="s">
        <v>45</v>
      </c>
      <c r="R1362" s="213">
        <f t="shared" si="44"/>
        <v>10</v>
      </c>
      <c r="S1362" s="213">
        <v>0</v>
      </c>
      <c r="T1362" s="213">
        <v>2</v>
      </c>
      <c r="U1362" s="213">
        <v>2</v>
      </c>
      <c r="V1362" s="213">
        <v>2</v>
      </c>
      <c r="W1362" s="213">
        <v>2</v>
      </c>
      <c r="X1362" s="213">
        <v>2</v>
      </c>
      <c r="Y1362" s="213">
        <v>0</v>
      </c>
      <c r="Z1362" s="213">
        <v>0</v>
      </c>
      <c r="AA1362" s="213">
        <v>0</v>
      </c>
      <c r="AB1362" s="213">
        <v>0</v>
      </c>
      <c r="AC1362" s="213">
        <v>0</v>
      </c>
      <c r="AD1362" s="220">
        <v>0</v>
      </c>
    </row>
    <row r="1363" spans="1:30" ht="12" customHeight="1" x14ac:dyDescent="0.25">
      <c r="A1363" s="187" t="s">
        <v>16599</v>
      </c>
      <c r="B1363" s="171" t="s">
        <v>16726</v>
      </c>
      <c r="C1363" s="171" t="s">
        <v>16726</v>
      </c>
      <c r="D1363" s="155" t="s">
        <v>38</v>
      </c>
      <c r="E1363" s="160" t="s">
        <v>39</v>
      </c>
      <c r="F1363" s="155" t="s">
        <v>38</v>
      </c>
      <c r="G1363" s="155" t="s">
        <v>40</v>
      </c>
      <c r="H1363" s="173">
        <v>31401</v>
      </c>
      <c r="I1363" s="239" t="s">
        <v>16734</v>
      </c>
      <c r="J1363" s="173"/>
      <c r="K1363" s="247" t="s">
        <v>16735</v>
      </c>
      <c r="L1363" s="189" t="s">
        <v>16736</v>
      </c>
      <c r="M1363" s="175" t="s">
        <v>43</v>
      </c>
      <c r="N1363" s="182" t="s">
        <v>16296</v>
      </c>
      <c r="O1363" s="175">
        <v>1</v>
      </c>
      <c r="P1363" s="213">
        <v>27359</v>
      </c>
      <c r="Q1363" s="175" t="s">
        <v>16737</v>
      </c>
      <c r="R1363" s="213">
        <v>27359</v>
      </c>
      <c r="S1363" s="213">
        <v>0</v>
      </c>
      <c r="T1363" s="213">
        <v>4559</v>
      </c>
      <c r="U1363" s="213">
        <v>2280</v>
      </c>
      <c r="V1363" s="213">
        <v>2280</v>
      </c>
      <c r="W1363" s="213">
        <v>2280</v>
      </c>
      <c r="X1363" s="213">
        <v>2280</v>
      </c>
      <c r="Y1363" s="213">
        <v>2280</v>
      </c>
      <c r="Z1363" s="213">
        <v>2280</v>
      </c>
      <c r="AA1363" s="213">
        <v>2280</v>
      </c>
      <c r="AB1363" s="213">
        <v>2280</v>
      </c>
      <c r="AC1363" s="213">
        <v>2280</v>
      </c>
      <c r="AD1363" s="213">
        <v>2280</v>
      </c>
    </row>
    <row r="1364" spans="1:30" ht="12" customHeight="1" x14ac:dyDescent="0.25">
      <c r="A1364" s="187" t="s">
        <v>16599</v>
      </c>
      <c r="B1364" s="171" t="s">
        <v>16726</v>
      </c>
      <c r="C1364" s="171" t="s">
        <v>16726</v>
      </c>
      <c r="D1364" s="155" t="s">
        <v>38</v>
      </c>
      <c r="E1364" s="171" t="s">
        <v>39</v>
      </c>
      <c r="F1364" s="188" t="s">
        <v>38</v>
      </c>
      <c r="G1364" s="171" t="s">
        <v>40</v>
      </c>
      <c r="H1364" s="173">
        <v>31801</v>
      </c>
      <c r="I1364" s="239" t="s">
        <v>149</v>
      </c>
      <c r="J1364" s="173"/>
      <c r="K1364" s="247" t="s">
        <v>148</v>
      </c>
      <c r="L1364" s="175" t="s">
        <v>16491</v>
      </c>
      <c r="M1364" s="175" t="s">
        <v>16491</v>
      </c>
      <c r="N1364" s="190" t="s">
        <v>16296</v>
      </c>
      <c r="O1364" s="175">
        <v>1</v>
      </c>
      <c r="P1364" s="213">
        <v>17917</v>
      </c>
      <c r="Q1364" s="175" t="s">
        <v>16587</v>
      </c>
      <c r="R1364" s="213">
        <v>17917</v>
      </c>
      <c r="S1364" s="213">
        <v>0</v>
      </c>
      <c r="T1364" s="213">
        <v>0</v>
      </c>
      <c r="U1364" s="213">
        <v>0</v>
      </c>
      <c r="V1364" s="213">
        <v>4824</v>
      </c>
      <c r="W1364" s="213">
        <v>8269</v>
      </c>
      <c r="X1364" s="213">
        <v>0</v>
      </c>
      <c r="Y1364" s="213">
        <v>0</v>
      </c>
      <c r="Z1364" s="213">
        <v>0</v>
      </c>
      <c r="AA1364" s="213">
        <v>0</v>
      </c>
      <c r="AB1364" s="213">
        <v>0</v>
      </c>
      <c r="AC1364" s="213">
        <v>4824</v>
      </c>
      <c r="AD1364" s="213">
        <v>0</v>
      </c>
    </row>
    <row r="1365" spans="1:30" ht="12" customHeight="1" x14ac:dyDescent="0.25">
      <c r="A1365" s="187" t="s">
        <v>16599</v>
      </c>
      <c r="B1365" s="171" t="s">
        <v>16726</v>
      </c>
      <c r="C1365" s="171" t="s">
        <v>16726</v>
      </c>
      <c r="D1365" s="155" t="s">
        <v>38</v>
      </c>
      <c r="E1365" s="171" t="s">
        <v>39</v>
      </c>
      <c r="F1365" s="188" t="s">
        <v>38</v>
      </c>
      <c r="G1365" s="171" t="s">
        <v>40</v>
      </c>
      <c r="H1365" s="173">
        <v>32601</v>
      </c>
      <c r="I1365" s="239" t="s">
        <v>16297</v>
      </c>
      <c r="J1365" s="173"/>
      <c r="K1365" s="247" t="s">
        <v>16738</v>
      </c>
      <c r="L1365" s="189" t="s">
        <v>16739</v>
      </c>
      <c r="M1365" s="175" t="s">
        <v>43</v>
      </c>
      <c r="N1365" s="182" t="s">
        <v>16296</v>
      </c>
      <c r="O1365" s="175">
        <v>1</v>
      </c>
      <c r="P1365" s="213">
        <v>31900</v>
      </c>
      <c r="Q1365" s="175" t="s">
        <v>16587</v>
      </c>
      <c r="R1365" s="213">
        <v>31900</v>
      </c>
      <c r="S1365" s="213">
        <v>2900</v>
      </c>
      <c r="T1365" s="213">
        <v>2900</v>
      </c>
      <c r="U1365" s="213">
        <v>2900</v>
      </c>
      <c r="V1365" s="213">
        <v>2900</v>
      </c>
      <c r="W1365" s="213">
        <v>2900</v>
      </c>
      <c r="X1365" s="213">
        <v>2900</v>
      </c>
      <c r="Y1365" s="213">
        <v>2900</v>
      </c>
      <c r="Z1365" s="213">
        <v>2900</v>
      </c>
      <c r="AA1365" s="213">
        <v>2900</v>
      </c>
      <c r="AB1365" s="213">
        <v>2900</v>
      </c>
      <c r="AC1365" s="213">
        <v>2900</v>
      </c>
      <c r="AD1365" s="213">
        <v>2900</v>
      </c>
    </row>
    <row r="1366" spans="1:30" ht="12" customHeight="1" x14ac:dyDescent="0.25">
      <c r="A1366" s="187" t="s">
        <v>16599</v>
      </c>
      <c r="B1366" s="171" t="s">
        <v>16726</v>
      </c>
      <c r="C1366" s="171" t="s">
        <v>16726</v>
      </c>
      <c r="D1366" s="155" t="s">
        <v>38</v>
      </c>
      <c r="E1366" s="171" t="s">
        <v>39</v>
      </c>
      <c r="F1366" s="188" t="s">
        <v>38</v>
      </c>
      <c r="G1366" s="171" t="s">
        <v>40</v>
      </c>
      <c r="H1366" s="173">
        <v>32701</v>
      </c>
      <c r="I1366" s="239" t="s">
        <v>155</v>
      </c>
      <c r="J1366" s="173"/>
      <c r="K1366" s="247" t="s">
        <v>16740</v>
      </c>
      <c r="L1366" s="175" t="s">
        <v>16491</v>
      </c>
      <c r="M1366" s="175" t="s">
        <v>16491</v>
      </c>
      <c r="N1366" s="182" t="s">
        <v>16296</v>
      </c>
      <c r="O1366" s="175">
        <v>1</v>
      </c>
      <c r="P1366" s="213">
        <v>11862</v>
      </c>
      <c r="Q1366" s="175" t="s">
        <v>16587</v>
      </c>
      <c r="R1366" s="213">
        <v>11862</v>
      </c>
      <c r="S1366" s="213">
        <v>0</v>
      </c>
      <c r="T1366" s="213">
        <v>0</v>
      </c>
      <c r="U1366" s="213">
        <v>0</v>
      </c>
      <c r="V1366" s="213">
        <v>0</v>
      </c>
      <c r="W1366" s="213">
        <v>0</v>
      </c>
      <c r="X1366" s="213">
        <v>0</v>
      </c>
      <c r="Y1366" s="213">
        <v>0</v>
      </c>
      <c r="Z1366" s="213">
        <v>0</v>
      </c>
      <c r="AA1366" s="213">
        <v>0</v>
      </c>
      <c r="AB1366" s="213">
        <v>0</v>
      </c>
      <c r="AC1366" s="213">
        <v>11862</v>
      </c>
      <c r="AD1366" s="213">
        <v>0</v>
      </c>
    </row>
    <row r="1367" spans="1:30" ht="12" customHeight="1" x14ac:dyDescent="0.25">
      <c r="A1367" s="187" t="s">
        <v>16599</v>
      </c>
      <c r="B1367" s="171" t="s">
        <v>16726</v>
      </c>
      <c r="C1367" s="171" t="s">
        <v>16726</v>
      </c>
      <c r="D1367" s="155" t="s">
        <v>38</v>
      </c>
      <c r="E1367" s="171" t="s">
        <v>39</v>
      </c>
      <c r="F1367" s="188" t="s">
        <v>38</v>
      </c>
      <c r="G1367" s="171" t="s">
        <v>40</v>
      </c>
      <c r="H1367" s="173">
        <v>33605</v>
      </c>
      <c r="I1367" s="239" t="s">
        <v>16741</v>
      </c>
      <c r="J1367" s="173"/>
      <c r="K1367" s="247" t="s">
        <v>16742</v>
      </c>
      <c r="L1367" s="175" t="s">
        <v>16491</v>
      </c>
      <c r="M1367" s="175" t="s">
        <v>16491</v>
      </c>
      <c r="N1367" s="182" t="s">
        <v>16296</v>
      </c>
      <c r="O1367" s="175">
        <v>1</v>
      </c>
      <c r="P1367" s="213">
        <v>11355</v>
      </c>
      <c r="Q1367" s="175" t="s">
        <v>16587</v>
      </c>
      <c r="R1367" s="213">
        <v>11355</v>
      </c>
      <c r="S1367" s="213">
        <v>0</v>
      </c>
      <c r="T1367" s="213">
        <v>0</v>
      </c>
      <c r="U1367" s="213">
        <v>11355</v>
      </c>
      <c r="V1367" s="213">
        <v>0</v>
      </c>
      <c r="W1367" s="213">
        <v>0</v>
      </c>
      <c r="X1367" s="213">
        <v>0</v>
      </c>
      <c r="Y1367" s="213">
        <v>0</v>
      </c>
      <c r="Z1367" s="213">
        <v>0</v>
      </c>
      <c r="AA1367" s="213">
        <v>0</v>
      </c>
      <c r="AB1367" s="213">
        <v>0</v>
      </c>
      <c r="AC1367" s="213">
        <v>0</v>
      </c>
      <c r="AD1367" s="213">
        <v>0</v>
      </c>
    </row>
    <row r="1368" spans="1:30" ht="12" customHeight="1" x14ac:dyDescent="0.25">
      <c r="A1368" s="187" t="s">
        <v>16599</v>
      </c>
      <c r="B1368" s="171" t="s">
        <v>16726</v>
      </c>
      <c r="C1368" s="171" t="s">
        <v>16726</v>
      </c>
      <c r="D1368" s="155" t="s">
        <v>38</v>
      </c>
      <c r="E1368" s="171" t="s">
        <v>39</v>
      </c>
      <c r="F1368" s="188" t="s">
        <v>38</v>
      </c>
      <c r="G1368" s="171" t="s">
        <v>40</v>
      </c>
      <c r="H1368" s="173">
        <v>35501</v>
      </c>
      <c r="I1368" s="239" t="s">
        <v>160</v>
      </c>
      <c r="J1368" s="173"/>
      <c r="K1368" s="247" t="s">
        <v>16743</v>
      </c>
      <c r="L1368" s="175" t="s">
        <v>16491</v>
      </c>
      <c r="M1368" s="175" t="s">
        <v>16491</v>
      </c>
      <c r="N1368" s="182" t="s">
        <v>16296</v>
      </c>
      <c r="O1368" s="175">
        <v>1</v>
      </c>
      <c r="P1368" s="213">
        <v>14000</v>
      </c>
      <c r="Q1368" s="175" t="s">
        <v>16587</v>
      </c>
      <c r="R1368" s="213">
        <v>14000</v>
      </c>
      <c r="S1368" s="213">
        <v>0</v>
      </c>
      <c r="T1368" s="213">
        <v>0</v>
      </c>
      <c r="U1368" s="213">
        <v>14000</v>
      </c>
      <c r="V1368" s="213">
        <v>0</v>
      </c>
      <c r="W1368" s="213">
        <v>0</v>
      </c>
      <c r="X1368" s="213">
        <v>0</v>
      </c>
      <c r="Y1368" s="213">
        <v>0</v>
      </c>
      <c r="Z1368" s="213">
        <v>0</v>
      </c>
      <c r="AA1368" s="213">
        <v>0</v>
      </c>
      <c r="AB1368" s="213">
        <v>0</v>
      </c>
      <c r="AC1368" s="213">
        <v>0</v>
      </c>
      <c r="AD1368" s="213">
        <v>0</v>
      </c>
    </row>
    <row r="1369" spans="1:30" ht="12" customHeight="1" x14ac:dyDescent="0.25">
      <c r="A1369" s="187" t="s">
        <v>16599</v>
      </c>
      <c r="B1369" s="171" t="s">
        <v>16726</v>
      </c>
      <c r="C1369" s="171" t="s">
        <v>16726</v>
      </c>
      <c r="D1369" s="155" t="s">
        <v>38</v>
      </c>
      <c r="E1369" s="171" t="s">
        <v>39</v>
      </c>
      <c r="F1369" s="188" t="s">
        <v>38</v>
      </c>
      <c r="G1369" s="171" t="s">
        <v>40</v>
      </c>
      <c r="H1369" s="173">
        <v>37504</v>
      </c>
      <c r="I1369" s="239" t="s">
        <v>16744</v>
      </c>
      <c r="J1369" s="173"/>
      <c r="K1369" s="247" t="s">
        <v>16745</v>
      </c>
      <c r="L1369" s="175" t="s">
        <v>16491</v>
      </c>
      <c r="M1369" s="175" t="s">
        <v>16491</v>
      </c>
      <c r="N1369" s="182" t="s">
        <v>16296</v>
      </c>
      <c r="O1369" s="175">
        <v>5</v>
      </c>
      <c r="P1369" s="213">
        <v>625</v>
      </c>
      <c r="Q1369" s="175" t="s">
        <v>16587</v>
      </c>
      <c r="R1369" s="213">
        <v>3125</v>
      </c>
      <c r="S1369" s="213">
        <v>0</v>
      </c>
      <c r="T1369" s="213">
        <v>625</v>
      </c>
      <c r="U1369" s="213">
        <v>625</v>
      </c>
      <c r="V1369" s="213">
        <v>625</v>
      </c>
      <c r="W1369" s="213">
        <v>625</v>
      </c>
      <c r="X1369" s="213">
        <v>625</v>
      </c>
      <c r="Y1369" s="213">
        <v>0</v>
      </c>
      <c r="Z1369" s="213">
        <v>0</v>
      </c>
      <c r="AA1369" s="213">
        <v>0</v>
      </c>
      <c r="AB1369" s="213">
        <v>0</v>
      </c>
      <c r="AC1369" s="213">
        <v>0</v>
      </c>
      <c r="AD1369" s="213">
        <v>0</v>
      </c>
    </row>
    <row r="1370" spans="1:30" ht="12" customHeight="1" x14ac:dyDescent="0.25">
      <c r="A1370" s="187" t="s">
        <v>16599</v>
      </c>
      <c r="B1370" s="171" t="s">
        <v>16726</v>
      </c>
      <c r="C1370" s="171" t="s">
        <v>16726</v>
      </c>
      <c r="D1370" s="155" t="s">
        <v>38</v>
      </c>
      <c r="E1370" s="171" t="s">
        <v>39</v>
      </c>
      <c r="F1370" s="188" t="s">
        <v>38</v>
      </c>
      <c r="G1370" s="171" t="s">
        <v>40</v>
      </c>
      <c r="H1370" s="173">
        <v>39202</v>
      </c>
      <c r="I1370" s="239" t="s">
        <v>170</v>
      </c>
      <c r="J1370" s="173"/>
      <c r="K1370" s="247" t="s">
        <v>16746</v>
      </c>
      <c r="L1370" s="175" t="s">
        <v>16491</v>
      </c>
      <c r="M1370" s="175" t="s">
        <v>16491</v>
      </c>
      <c r="N1370" s="182" t="s">
        <v>16296</v>
      </c>
      <c r="O1370" s="175">
        <v>1</v>
      </c>
      <c r="P1370" s="213">
        <v>10210</v>
      </c>
      <c r="Q1370" s="175" t="s">
        <v>16587</v>
      </c>
      <c r="R1370" s="213">
        <v>10210</v>
      </c>
      <c r="S1370" s="213">
        <v>0</v>
      </c>
      <c r="T1370" s="213">
        <v>4621</v>
      </c>
      <c r="U1370" s="213">
        <v>621</v>
      </c>
      <c r="V1370" s="213">
        <v>621</v>
      </c>
      <c r="W1370" s="213">
        <v>621</v>
      </c>
      <c r="X1370" s="213">
        <v>621</v>
      </c>
      <c r="Y1370" s="213">
        <v>621</v>
      </c>
      <c r="Z1370" s="213">
        <v>621</v>
      </c>
      <c r="AA1370" s="213">
        <v>621</v>
      </c>
      <c r="AB1370" s="213">
        <v>621</v>
      </c>
      <c r="AC1370" s="213">
        <v>621</v>
      </c>
      <c r="AD1370" s="213">
        <v>0</v>
      </c>
    </row>
    <row r="1371" spans="1:30" ht="12" customHeight="1" x14ac:dyDescent="0.25">
      <c r="A1371" s="187" t="s">
        <v>16599</v>
      </c>
      <c r="B1371" s="171" t="s">
        <v>16726</v>
      </c>
      <c r="C1371" s="171" t="s">
        <v>16726</v>
      </c>
      <c r="D1371" s="155" t="s">
        <v>38</v>
      </c>
      <c r="E1371" s="171" t="s">
        <v>39</v>
      </c>
      <c r="F1371" s="188" t="s">
        <v>38</v>
      </c>
      <c r="G1371" s="171" t="s">
        <v>144</v>
      </c>
      <c r="H1371" s="173">
        <v>31301</v>
      </c>
      <c r="I1371" s="239" t="s">
        <v>145</v>
      </c>
      <c r="J1371" s="173"/>
      <c r="K1371" s="247" t="s">
        <v>16747</v>
      </c>
      <c r="L1371" s="175" t="s">
        <v>16491</v>
      </c>
      <c r="M1371" s="175" t="s">
        <v>16491</v>
      </c>
      <c r="N1371" s="182" t="s">
        <v>16296</v>
      </c>
      <c r="O1371" s="175">
        <v>1</v>
      </c>
      <c r="P1371" s="213">
        <v>84000</v>
      </c>
      <c r="Q1371" s="175" t="s">
        <v>16587</v>
      </c>
      <c r="R1371" s="213">
        <v>84000</v>
      </c>
      <c r="S1371" s="213">
        <v>0</v>
      </c>
      <c r="T1371" s="213">
        <v>14000</v>
      </c>
      <c r="U1371" s="213">
        <v>7000</v>
      </c>
      <c r="V1371" s="213">
        <v>7000</v>
      </c>
      <c r="W1371" s="213">
        <v>7000</v>
      </c>
      <c r="X1371" s="213">
        <v>7000</v>
      </c>
      <c r="Y1371" s="213">
        <v>7000</v>
      </c>
      <c r="Z1371" s="213">
        <v>7000</v>
      </c>
      <c r="AA1371" s="213">
        <v>7000</v>
      </c>
      <c r="AB1371" s="213">
        <v>7000</v>
      </c>
      <c r="AC1371" s="213">
        <v>7000</v>
      </c>
      <c r="AD1371" s="213">
        <v>7000</v>
      </c>
    </row>
    <row r="1372" spans="1:30" ht="12" customHeight="1" x14ac:dyDescent="0.25">
      <c r="A1372" s="187" t="s">
        <v>16599</v>
      </c>
      <c r="B1372" s="171" t="s">
        <v>16726</v>
      </c>
      <c r="C1372" s="171" t="s">
        <v>16726</v>
      </c>
      <c r="D1372" s="155" t="s">
        <v>38</v>
      </c>
      <c r="E1372" s="171" t="s">
        <v>39</v>
      </c>
      <c r="F1372" s="188" t="s">
        <v>38</v>
      </c>
      <c r="G1372" s="171" t="s">
        <v>144</v>
      </c>
      <c r="H1372" s="173">
        <v>32201</v>
      </c>
      <c r="I1372" s="239" t="s">
        <v>152</v>
      </c>
      <c r="J1372" s="173"/>
      <c r="K1372" s="247" t="s">
        <v>16748</v>
      </c>
      <c r="L1372" s="189" t="s">
        <v>16749</v>
      </c>
      <c r="M1372" s="175" t="s">
        <v>43</v>
      </c>
      <c r="N1372" s="182" t="s">
        <v>16296</v>
      </c>
      <c r="O1372" s="175">
        <v>1</v>
      </c>
      <c r="P1372" s="213">
        <v>1778699</v>
      </c>
      <c r="Q1372" s="175" t="s">
        <v>16750</v>
      </c>
      <c r="R1372" s="213">
        <v>1778699</v>
      </c>
      <c r="S1372" s="213">
        <v>0</v>
      </c>
      <c r="T1372" s="213">
        <v>148225</v>
      </c>
      <c r="U1372" s="213">
        <v>148225</v>
      </c>
      <c r="V1372" s="213">
        <v>148225</v>
      </c>
      <c r="W1372" s="213">
        <v>148225</v>
      </c>
      <c r="X1372" s="213">
        <v>148225</v>
      </c>
      <c r="Y1372" s="213">
        <v>148225</v>
      </c>
      <c r="Z1372" s="213">
        <v>148225</v>
      </c>
      <c r="AA1372" s="213">
        <v>148225</v>
      </c>
      <c r="AB1372" s="213">
        <v>148225</v>
      </c>
      <c r="AC1372" s="213">
        <v>148225</v>
      </c>
      <c r="AD1372" s="213">
        <v>296449</v>
      </c>
    </row>
    <row r="1373" spans="1:30" ht="12" customHeight="1" x14ac:dyDescent="0.25">
      <c r="A1373" s="187" t="s">
        <v>16599</v>
      </c>
      <c r="B1373" s="171" t="s">
        <v>16726</v>
      </c>
      <c r="C1373" s="171" t="s">
        <v>16726</v>
      </c>
      <c r="D1373" s="155" t="s">
        <v>38</v>
      </c>
      <c r="E1373" s="171" t="s">
        <v>39</v>
      </c>
      <c r="F1373" s="188" t="s">
        <v>38</v>
      </c>
      <c r="G1373" s="171" t="s">
        <v>144</v>
      </c>
      <c r="H1373" s="173">
        <v>33801</v>
      </c>
      <c r="I1373" s="239" t="s">
        <v>16751</v>
      </c>
      <c r="J1373" s="173"/>
      <c r="K1373" s="247" t="s">
        <v>16752</v>
      </c>
      <c r="L1373" s="175" t="s">
        <v>16753</v>
      </c>
      <c r="M1373" s="175" t="s">
        <v>16754</v>
      </c>
      <c r="N1373" s="182" t="s">
        <v>16296</v>
      </c>
      <c r="O1373" s="175">
        <v>1</v>
      </c>
      <c r="P1373" s="213">
        <v>318070</v>
      </c>
      <c r="Q1373" s="175" t="s">
        <v>16303</v>
      </c>
      <c r="R1373" s="213">
        <v>318070</v>
      </c>
      <c r="S1373" s="213">
        <v>0</v>
      </c>
      <c r="T1373" s="213">
        <v>68440</v>
      </c>
      <c r="U1373" s="213">
        <v>68440</v>
      </c>
      <c r="V1373" s="213">
        <v>83210</v>
      </c>
      <c r="W1373" s="213">
        <v>83210</v>
      </c>
      <c r="X1373" s="213">
        <v>14770</v>
      </c>
      <c r="Y1373" s="213">
        <v>0</v>
      </c>
      <c r="Z1373" s="213">
        <v>0</v>
      </c>
      <c r="AA1373" s="213">
        <v>0</v>
      </c>
      <c r="AB1373" s="213">
        <v>0</v>
      </c>
      <c r="AC1373" s="213">
        <v>0</v>
      </c>
      <c r="AD1373" s="213">
        <v>0</v>
      </c>
    </row>
    <row r="1374" spans="1:30" ht="12" customHeight="1" x14ac:dyDescent="0.25">
      <c r="A1374" s="187" t="s">
        <v>16599</v>
      </c>
      <c r="B1374" s="171" t="s">
        <v>16726</v>
      </c>
      <c r="C1374" s="171" t="s">
        <v>16726</v>
      </c>
      <c r="D1374" s="155" t="s">
        <v>38</v>
      </c>
      <c r="E1374" s="171" t="s">
        <v>39</v>
      </c>
      <c r="F1374" s="188" t="s">
        <v>38</v>
      </c>
      <c r="G1374" s="171" t="s">
        <v>144</v>
      </c>
      <c r="H1374" s="173">
        <v>35701</v>
      </c>
      <c r="I1374" s="239" t="s">
        <v>164</v>
      </c>
      <c r="J1374" s="173"/>
      <c r="K1374" s="247" t="s">
        <v>16755</v>
      </c>
      <c r="L1374" s="175" t="s">
        <v>16491</v>
      </c>
      <c r="M1374" s="175" t="s">
        <v>16491</v>
      </c>
      <c r="N1374" s="182" t="s">
        <v>16296</v>
      </c>
      <c r="O1374" s="175">
        <v>1</v>
      </c>
      <c r="P1374" s="213">
        <v>14415</v>
      </c>
      <c r="Q1374" s="175" t="s">
        <v>16587</v>
      </c>
      <c r="R1374" s="213">
        <v>14415</v>
      </c>
      <c r="S1374" s="213">
        <v>0</v>
      </c>
      <c r="T1374" s="213">
        <v>0</v>
      </c>
      <c r="U1374" s="213">
        <v>0</v>
      </c>
      <c r="V1374" s="213">
        <v>14415</v>
      </c>
      <c r="W1374" s="213">
        <v>0</v>
      </c>
      <c r="X1374" s="213">
        <v>0</v>
      </c>
      <c r="Y1374" s="213">
        <v>0</v>
      </c>
      <c r="Z1374" s="213">
        <v>0</v>
      </c>
      <c r="AA1374" s="213">
        <v>0</v>
      </c>
      <c r="AB1374" s="213">
        <v>0</v>
      </c>
      <c r="AC1374" s="213">
        <v>0</v>
      </c>
      <c r="AD1374" s="213">
        <v>0</v>
      </c>
    </row>
    <row r="1375" spans="1:30" ht="12" customHeight="1" x14ac:dyDescent="0.25">
      <c r="A1375" s="187" t="s">
        <v>16599</v>
      </c>
      <c r="B1375" s="171" t="s">
        <v>16726</v>
      </c>
      <c r="C1375" s="171" t="s">
        <v>16726</v>
      </c>
      <c r="D1375" s="155" t="s">
        <v>38</v>
      </c>
      <c r="E1375" s="171" t="s">
        <v>39</v>
      </c>
      <c r="F1375" s="188" t="s">
        <v>38</v>
      </c>
      <c r="G1375" s="171" t="s">
        <v>144</v>
      </c>
      <c r="H1375" s="173">
        <v>35801</v>
      </c>
      <c r="I1375" s="239" t="s">
        <v>16756</v>
      </c>
      <c r="J1375" s="173"/>
      <c r="K1375" s="247" t="s">
        <v>16757</v>
      </c>
      <c r="L1375" s="175" t="s">
        <v>43</v>
      </c>
      <c r="M1375" s="175" t="s">
        <v>43</v>
      </c>
      <c r="N1375" s="182" t="s">
        <v>16296</v>
      </c>
      <c r="O1375" s="175">
        <v>1</v>
      </c>
      <c r="P1375" s="219">
        <v>440178</v>
      </c>
      <c r="Q1375" s="175" t="s">
        <v>16303</v>
      </c>
      <c r="R1375" s="213">
        <v>440178</v>
      </c>
      <c r="S1375" s="213">
        <v>0</v>
      </c>
      <c r="T1375" s="213">
        <v>43920</v>
      </c>
      <c r="U1375" s="213">
        <v>43920</v>
      </c>
      <c r="V1375" s="213">
        <v>58723</v>
      </c>
      <c r="W1375" s="213">
        <v>58723</v>
      </c>
      <c r="X1375" s="213">
        <v>58723</v>
      </c>
      <c r="Y1375" s="213">
        <v>58723</v>
      </c>
      <c r="Z1375" s="213">
        <v>58723</v>
      </c>
      <c r="AA1375" s="213">
        <v>58723</v>
      </c>
      <c r="AB1375" s="213">
        <v>0</v>
      </c>
      <c r="AC1375" s="213">
        <v>0</v>
      </c>
      <c r="AD1375" s="213">
        <v>0</v>
      </c>
    </row>
    <row r="1376" spans="1:30" ht="12" customHeight="1" x14ac:dyDescent="0.25">
      <c r="A1376" s="187" t="s">
        <v>16599</v>
      </c>
      <c r="B1376" s="171" t="s">
        <v>16726</v>
      </c>
      <c r="C1376" s="171" t="s">
        <v>16726</v>
      </c>
      <c r="D1376" s="155" t="s">
        <v>38</v>
      </c>
      <c r="E1376" s="171" t="s">
        <v>39</v>
      </c>
      <c r="F1376" s="188" t="s">
        <v>38</v>
      </c>
      <c r="G1376" s="171" t="s">
        <v>144</v>
      </c>
      <c r="H1376" s="173">
        <v>35901</v>
      </c>
      <c r="I1376" s="239" t="s">
        <v>16758</v>
      </c>
      <c r="J1376" s="173"/>
      <c r="K1376" s="247" t="s">
        <v>16552</v>
      </c>
      <c r="L1376" s="175" t="s">
        <v>16491</v>
      </c>
      <c r="M1376" s="175" t="s">
        <v>16491</v>
      </c>
      <c r="N1376" s="182" t="s">
        <v>16296</v>
      </c>
      <c r="O1376" s="175">
        <v>1</v>
      </c>
      <c r="P1376" s="219">
        <v>8365</v>
      </c>
      <c r="Q1376" s="175" t="s">
        <v>16587</v>
      </c>
      <c r="R1376" s="213">
        <v>8365</v>
      </c>
      <c r="S1376" s="213">
        <v>0</v>
      </c>
      <c r="T1376" s="213">
        <v>8365</v>
      </c>
      <c r="U1376" s="213">
        <v>0</v>
      </c>
      <c r="V1376" s="213">
        <v>0</v>
      </c>
      <c r="W1376" s="213">
        <v>0</v>
      </c>
      <c r="X1376" s="213">
        <v>0</v>
      </c>
      <c r="Y1376" s="213">
        <v>0</v>
      </c>
      <c r="Z1376" s="213">
        <v>0</v>
      </c>
      <c r="AA1376" s="213">
        <v>0</v>
      </c>
      <c r="AB1376" s="213">
        <v>0</v>
      </c>
      <c r="AC1376" s="213">
        <v>0</v>
      </c>
      <c r="AD1376" s="213">
        <v>0</v>
      </c>
    </row>
    <row r="1377" spans="1:30" ht="12" customHeight="1" x14ac:dyDescent="0.25">
      <c r="A1377" s="187" t="s">
        <v>16599</v>
      </c>
      <c r="B1377" s="171" t="s">
        <v>16726</v>
      </c>
      <c r="C1377" s="171" t="s">
        <v>16726</v>
      </c>
      <c r="D1377" s="155" t="s">
        <v>38</v>
      </c>
      <c r="E1377" s="171" t="s">
        <v>271</v>
      </c>
      <c r="F1377" s="188" t="s">
        <v>16506</v>
      </c>
      <c r="G1377" s="171" t="s">
        <v>16334</v>
      </c>
      <c r="H1377" s="173">
        <v>26102</v>
      </c>
      <c r="I1377" s="239" t="s">
        <v>16759</v>
      </c>
      <c r="J1377" s="164" t="s">
        <v>10241</v>
      </c>
      <c r="K1377" s="247" t="s">
        <v>10242</v>
      </c>
      <c r="L1377" s="175" t="s">
        <v>16491</v>
      </c>
      <c r="M1377" s="175" t="s">
        <v>16491</v>
      </c>
      <c r="N1377" s="182" t="s">
        <v>16733</v>
      </c>
      <c r="O1377" s="175">
        <v>36</v>
      </c>
      <c r="P1377" s="213">
        <v>100</v>
      </c>
      <c r="Q1377" s="175" t="s">
        <v>45</v>
      </c>
      <c r="R1377" s="213">
        <v>3600</v>
      </c>
      <c r="S1377" s="213">
        <v>600</v>
      </c>
      <c r="T1377" s="213">
        <v>600</v>
      </c>
      <c r="U1377" s="213">
        <v>600</v>
      </c>
      <c r="V1377" s="213">
        <v>600</v>
      </c>
      <c r="W1377" s="213">
        <v>600</v>
      </c>
      <c r="X1377" s="213">
        <v>600</v>
      </c>
      <c r="Y1377" s="213">
        <v>0</v>
      </c>
      <c r="Z1377" s="213">
        <v>0</v>
      </c>
      <c r="AA1377" s="213">
        <v>0</v>
      </c>
      <c r="AB1377" s="213">
        <v>0</v>
      </c>
      <c r="AC1377" s="213">
        <v>0</v>
      </c>
      <c r="AD1377" s="213">
        <v>0</v>
      </c>
    </row>
    <row r="1378" spans="1:30" ht="12" customHeight="1" x14ac:dyDescent="0.25">
      <c r="A1378" s="187" t="s">
        <v>16599</v>
      </c>
      <c r="B1378" s="171" t="s">
        <v>16726</v>
      </c>
      <c r="C1378" s="171" t="s">
        <v>16726</v>
      </c>
      <c r="D1378" s="155" t="s">
        <v>38</v>
      </c>
      <c r="E1378" s="171" t="s">
        <v>271</v>
      </c>
      <c r="F1378" s="188" t="s">
        <v>16506</v>
      </c>
      <c r="G1378" s="171" t="s">
        <v>16334</v>
      </c>
      <c r="H1378" s="173">
        <v>26102</v>
      </c>
      <c r="I1378" s="239" t="s">
        <v>16759</v>
      </c>
      <c r="J1378" s="173" t="s">
        <v>10249</v>
      </c>
      <c r="K1378" s="247" t="s">
        <v>10250</v>
      </c>
      <c r="L1378" s="175" t="s">
        <v>16491</v>
      </c>
      <c r="M1378" s="175" t="s">
        <v>16491</v>
      </c>
      <c r="N1378" s="182" t="s">
        <v>16733</v>
      </c>
      <c r="O1378" s="175">
        <v>6</v>
      </c>
      <c r="P1378" s="213">
        <v>10</v>
      </c>
      <c r="Q1378" s="175" t="s">
        <v>45</v>
      </c>
      <c r="R1378" s="213">
        <v>60</v>
      </c>
      <c r="S1378" s="213">
        <v>10</v>
      </c>
      <c r="T1378" s="213">
        <v>10</v>
      </c>
      <c r="U1378" s="213">
        <v>10</v>
      </c>
      <c r="V1378" s="213">
        <v>10</v>
      </c>
      <c r="W1378" s="213">
        <v>10</v>
      </c>
      <c r="X1378" s="213">
        <v>10</v>
      </c>
      <c r="Y1378" s="213">
        <v>0</v>
      </c>
      <c r="Z1378" s="213">
        <v>0</v>
      </c>
      <c r="AA1378" s="213">
        <v>0</v>
      </c>
      <c r="AB1378" s="213">
        <v>0</v>
      </c>
      <c r="AC1378" s="213">
        <v>0</v>
      </c>
      <c r="AD1378" s="213">
        <v>0</v>
      </c>
    </row>
    <row r="1379" spans="1:30" ht="12" customHeight="1" x14ac:dyDescent="0.25">
      <c r="A1379" s="187" t="s">
        <v>16599</v>
      </c>
      <c r="B1379" s="171" t="s">
        <v>16726</v>
      </c>
      <c r="C1379" s="171" t="s">
        <v>16726</v>
      </c>
      <c r="D1379" s="155" t="s">
        <v>38</v>
      </c>
      <c r="E1379" s="171" t="s">
        <v>271</v>
      </c>
      <c r="F1379" s="188" t="s">
        <v>16506</v>
      </c>
      <c r="G1379" s="171" t="s">
        <v>16334</v>
      </c>
      <c r="H1379" s="173">
        <v>26102</v>
      </c>
      <c r="I1379" s="239" t="s">
        <v>16759</v>
      </c>
      <c r="J1379" s="165" t="s">
        <v>10253</v>
      </c>
      <c r="K1379" s="239" t="s">
        <v>10254</v>
      </c>
      <c r="L1379" s="175" t="s">
        <v>16491</v>
      </c>
      <c r="M1379" s="175" t="s">
        <v>16491</v>
      </c>
      <c r="N1379" s="182" t="s">
        <v>16733</v>
      </c>
      <c r="O1379" s="175">
        <v>6</v>
      </c>
      <c r="P1379" s="219">
        <v>1</v>
      </c>
      <c r="Q1379" s="175" t="s">
        <v>45</v>
      </c>
      <c r="R1379" s="213">
        <v>6</v>
      </c>
      <c r="S1379" s="213">
        <v>1</v>
      </c>
      <c r="T1379" s="213">
        <v>1</v>
      </c>
      <c r="U1379" s="213">
        <v>1</v>
      </c>
      <c r="V1379" s="213">
        <v>1</v>
      </c>
      <c r="W1379" s="213">
        <v>1</v>
      </c>
      <c r="X1379" s="213">
        <v>1</v>
      </c>
      <c r="Y1379" s="213">
        <v>0</v>
      </c>
      <c r="Z1379" s="213">
        <v>0</v>
      </c>
      <c r="AA1379" s="213">
        <v>0</v>
      </c>
      <c r="AB1379" s="213">
        <v>0</v>
      </c>
      <c r="AC1379" s="213">
        <v>0</v>
      </c>
      <c r="AD1379" s="213">
        <v>0</v>
      </c>
    </row>
    <row r="1380" spans="1:30" ht="12" customHeight="1" x14ac:dyDescent="0.25">
      <c r="A1380" s="187" t="s">
        <v>16599</v>
      </c>
      <c r="B1380" s="171" t="s">
        <v>16726</v>
      </c>
      <c r="C1380" s="171" t="s">
        <v>16726</v>
      </c>
      <c r="D1380" s="155" t="s">
        <v>38</v>
      </c>
      <c r="E1380" s="171" t="s">
        <v>271</v>
      </c>
      <c r="F1380" s="188" t="s">
        <v>16506</v>
      </c>
      <c r="G1380" s="171" t="s">
        <v>16334</v>
      </c>
      <c r="H1380" s="173">
        <v>32201</v>
      </c>
      <c r="I1380" s="239" t="s">
        <v>152</v>
      </c>
      <c r="J1380" s="173"/>
      <c r="K1380" s="247" t="s">
        <v>16760</v>
      </c>
      <c r="L1380" s="189" t="s">
        <v>16761</v>
      </c>
      <c r="M1380" s="175" t="s">
        <v>43</v>
      </c>
      <c r="N1380" s="182" t="s">
        <v>16296</v>
      </c>
      <c r="O1380" s="175">
        <v>1</v>
      </c>
      <c r="P1380" s="219">
        <v>471040</v>
      </c>
      <c r="Q1380" s="175" t="s">
        <v>16750</v>
      </c>
      <c r="R1380" s="213">
        <v>471040</v>
      </c>
      <c r="S1380" s="213">
        <v>0</v>
      </c>
      <c r="T1380" s="213">
        <v>39253</v>
      </c>
      <c r="U1380" s="213">
        <v>39253</v>
      </c>
      <c r="V1380" s="213">
        <v>39253</v>
      </c>
      <c r="W1380" s="213">
        <v>39253</v>
      </c>
      <c r="X1380" s="213">
        <v>39253</v>
      </c>
      <c r="Y1380" s="213">
        <v>39253</v>
      </c>
      <c r="Z1380" s="213">
        <v>39253</v>
      </c>
      <c r="AA1380" s="213">
        <v>39253</v>
      </c>
      <c r="AB1380" s="213">
        <v>39253</v>
      </c>
      <c r="AC1380" s="213">
        <v>39253</v>
      </c>
      <c r="AD1380" s="213">
        <v>78510</v>
      </c>
    </row>
    <row r="1381" spans="1:30" ht="12" customHeight="1" x14ac:dyDescent="0.25">
      <c r="A1381" s="128" t="s">
        <v>36</v>
      </c>
      <c r="B1381" s="15" t="s">
        <v>16762</v>
      </c>
      <c r="C1381" s="15" t="s">
        <v>16762</v>
      </c>
      <c r="D1381" s="7" t="s">
        <v>38</v>
      </c>
      <c r="E1381" s="6" t="s">
        <v>39</v>
      </c>
      <c r="F1381" s="7" t="s">
        <v>38</v>
      </c>
      <c r="G1381" s="185" t="s">
        <v>40</v>
      </c>
      <c r="H1381" s="177">
        <v>21101</v>
      </c>
      <c r="I1381" s="151" t="s">
        <v>46</v>
      </c>
      <c r="J1381" s="17" t="s">
        <v>1352</v>
      </c>
      <c r="K1381" s="151" t="s">
        <v>189</v>
      </c>
      <c r="L1381" s="13"/>
      <c r="M1381" s="8" t="s">
        <v>43</v>
      </c>
      <c r="N1381" s="152" t="s">
        <v>16255</v>
      </c>
      <c r="O1381" s="6">
        <v>31</v>
      </c>
      <c r="P1381" s="191">
        <v>36.11</v>
      </c>
      <c r="Q1381" s="153" t="s">
        <v>45</v>
      </c>
      <c r="R1381" s="191">
        <f>SUM(S1381:AD1381)</f>
        <v>1119.4099999999999</v>
      </c>
      <c r="S1381" s="191">
        <v>0</v>
      </c>
      <c r="T1381" s="191">
        <v>361.1</v>
      </c>
      <c r="U1381" s="191">
        <v>0</v>
      </c>
      <c r="V1381" s="191">
        <v>252.76999999999998</v>
      </c>
      <c r="W1381" s="191">
        <v>0</v>
      </c>
      <c r="X1381" s="191">
        <v>252.76999999999998</v>
      </c>
      <c r="Y1381" s="191">
        <v>0</v>
      </c>
      <c r="Z1381" s="191">
        <v>252.76999999999998</v>
      </c>
      <c r="AA1381" s="191">
        <v>0</v>
      </c>
      <c r="AB1381" s="191">
        <v>0</v>
      </c>
      <c r="AC1381" s="191">
        <v>0</v>
      </c>
      <c r="AD1381" s="191">
        <v>0</v>
      </c>
    </row>
    <row r="1382" spans="1:30" ht="12" customHeight="1" x14ac:dyDescent="0.25">
      <c r="A1382" s="128" t="s">
        <v>36</v>
      </c>
      <c r="B1382" s="15" t="s">
        <v>16762</v>
      </c>
      <c r="C1382" s="15" t="s">
        <v>16762</v>
      </c>
      <c r="D1382" s="7" t="s">
        <v>38</v>
      </c>
      <c r="E1382" s="6" t="s">
        <v>39</v>
      </c>
      <c r="F1382" s="7" t="s">
        <v>38</v>
      </c>
      <c r="G1382" s="185" t="s">
        <v>40</v>
      </c>
      <c r="H1382" s="177">
        <v>21101</v>
      </c>
      <c r="I1382" s="151" t="s">
        <v>46</v>
      </c>
      <c r="J1382" s="17" t="s">
        <v>2726</v>
      </c>
      <c r="K1382" s="151" t="s">
        <v>16354</v>
      </c>
      <c r="L1382" s="13"/>
      <c r="M1382" s="8" t="s">
        <v>43</v>
      </c>
      <c r="N1382" s="152" t="s">
        <v>16255</v>
      </c>
      <c r="O1382" s="6">
        <v>6</v>
      </c>
      <c r="P1382" s="191">
        <v>168</v>
      </c>
      <c r="Q1382" s="153" t="s">
        <v>45</v>
      </c>
      <c r="R1382" s="191">
        <f>SUM(S1382:AD1382)</f>
        <v>1008</v>
      </c>
      <c r="S1382" s="191">
        <v>0</v>
      </c>
      <c r="T1382" s="191">
        <v>504</v>
      </c>
      <c r="U1382" s="191">
        <v>0</v>
      </c>
      <c r="V1382" s="191">
        <v>0</v>
      </c>
      <c r="W1382" s="191">
        <v>0</v>
      </c>
      <c r="X1382" s="191">
        <v>504</v>
      </c>
      <c r="Y1382" s="191">
        <v>0</v>
      </c>
      <c r="Z1382" s="191">
        <v>0</v>
      </c>
      <c r="AA1382" s="191">
        <v>0</v>
      </c>
      <c r="AB1382" s="191">
        <v>0</v>
      </c>
      <c r="AC1382" s="191">
        <v>0</v>
      </c>
      <c r="AD1382" s="191">
        <v>0</v>
      </c>
    </row>
    <row r="1383" spans="1:30" ht="12" customHeight="1" x14ac:dyDescent="0.25">
      <c r="A1383" s="128" t="s">
        <v>36</v>
      </c>
      <c r="B1383" s="15" t="s">
        <v>16762</v>
      </c>
      <c r="C1383" s="15" t="s">
        <v>16762</v>
      </c>
      <c r="D1383" s="7" t="s">
        <v>38</v>
      </c>
      <c r="E1383" s="6" t="s">
        <v>39</v>
      </c>
      <c r="F1383" s="7" t="s">
        <v>38</v>
      </c>
      <c r="G1383" s="185" t="s">
        <v>40</v>
      </c>
      <c r="H1383" s="177">
        <v>21101</v>
      </c>
      <c r="I1383" s="151" t="s">
        <v>46</v>
      </c>
      <c r="J1383" s="17" t="s">
        <v>410</v>
      </c>
      <c r="K1383" s="151" t="s">
        <v>2692</v>
      </c>
      <c r="L1383" s="13"/>
      <c r="M1383" s="8" t="s">
        <v>43</v>
      </c>
      <c r="N1383" s="152" t="s">
        <v>16255</v>
      </c>
      <c r="O1383" s="6">
        <v>26</v>
      </c>
      <c r="P1383" s="191">
        <v>4.17</v>
      </c>
      <c r="Q1383" s="153" t="s">
        <v>45</v>
      </c>
      <c r="R1383" s="191">
        <f t="shared" ref="R1383:R1444" si="45">SUM(S1383:AD1383)</f>
        <v>108.41999999999999</v>
      </c>
      <c r="S1383" s="191">
        <v>0</v>
      </c>
      <c r="T1383" s="191">
        <v>20.85</v>
      </c>
      <c r="U1383" s="191">
        <v>0</v>
      </c>
      <c r="V1383" s="191">
        <v>29.189999999999998</v>
      </c>
      <c r="W1383" s="191">
        <v>0</v>
      </c>
      <c r="X1383" s="191">
        <v>29.189999999999998</v>
      </c>
      <c r="Y1383" s="191">
        <v>0</v>
      </c>
      <c r="Z1383" s="191">
        <v>29.189999999999998</v>
      </c>
      <c r="AA1383" s="191">
        <v>0</v>
      </c>
      <c r="AB1383" s="191">
        <v>0</v>
      </c>
      <c r="AC1383" s="191">
        <v>0</v>
      </c>
      <c r="AD1383" s="191">
        <v>0</v>
      </c>
    </row>
    <row r="1384" spans="1:30" ht="12" customHeight="1" x14ac:dyDescent="0.25">
      <c r="A1384" s="128" t="s">
        <v>36</v>
      </c>
      <c r="B1384" s="15" t="s">
        <v>16762</v>
      </c>
      <c r="C1384" s="15" t="s">
        <v>16762</v>
      </c>
      <c r="D1384" s="7" t="s">
        <v>38</v>
      </c>
      <c r="E1384" s="6" t="s">
        <v>39</v>
      </c>
      <c r="F1384" s="7" t="s">
        <v>38</v>
      </c>
      <c r="G1384" s="185" t="s">
        <v>40</v>
      </c>
      <c r="H1384" s="177">
        <v>21101</v>
      </c>
      <c r="I1384" s="151" t="s">
        <v>46</v>
      </c>
      <c r="J1384" s="17" t="s">
        <v>412</v>
      </c>
      <c r="K1384" s="151" t="s">
        <v>16256</v>
      </c>
      <c r="L1384" s="13"/>
      <c r="M1384" s="8" t="s">
        <v>43</v>
      </c>
      <c r="N1384" s="152" t="s">
        <v>16255</v>
      </c>
      <c r="O1384" s="6">
        <v>50</v>
      </c>
      <c r="P1384" s="191">
        <v>7.41</v>
      </c>
      <c r="Q1384" s="153" t="s">
        <v>45</v>
      </c>
      <c r="R1384" s="191">
        <f t="shared" si="45"/>
        <v>370.5</v>
      </c>
      <c r="S1384" s="191">
        <v>0</v>
      </c>
      <c r="T1384" s="191">
        <v>37.049999999999997</v>
      </c>
      <c r="U1384" s="191">
        <v>0</v>
      </c>
      <c r="V1384" s="191">
        <v>111.15</v>
      </c>
      <c r="W1384" s="191">
        <v>0</v>
      </c>
      <c r="X1384" s="191">
        <v>111.15</v>
      </c>
      <c r="Y1384" s="191">
        <v>0</v>
      </c>
      <c r="Z1384" s="191">
        <v>111.15</v>
      </c>
      <c r="AA1384" s="191">
        <v>0</v>
      </c>
      <c r="AB1384" s="191">
        <v>0</v>
      </c>
      <c r="AC1384" s="191">
        <v>0</v>
      </c>
      <c r="AD1384" s="191">
        <v>0</v>
      </c>
    </row>
    <row r="1385" spans="1:30" ht="12" customHeight="1" x14ac:dyDescent="0.25">
      <c r="A1385" s="128" t="s">
        <v>36</v>
      </c>
      <c r="B1385" s="15" t="s">
        <v>16762</v>
      </c>
      <c r="C1385" s="15" t="s">
        <v>16762</v>
      </c>
      <c r="D1385" s="7" t="s">
        <v>38</v>
      </c>
      <c r="E1385" s="6" t="s">
        <v>39</v>
      </c>
      <c r="F1385" s="7" t="s">
        <v>38</v>
      </c>
      <c r="G1385" s="185" t="s">
        <v>40</v>
      </c>
      <c r="H1385" s="177">
        <v>21101</v>
      </c>
      <c r="I1385" s="151" t="s">
        <v>46</v>
      </c>
      <c r="J1385" s="17" t="s">
        <v>413</v>
      </c>
      <c r="K1385" s="151" t="s">
        <v>16257</v>
      </c>
      <c r="L1385" s="13"/>
      <c r="M1385" s="8" t="s">
        <v>43</v>
      </c>
      <c r="N1385" s="152" t="s">
        <v>16255</v>
      </c>
      <c r="O1385" s="6">
        <v>27</v>
      </c>
      <c r="P1385" s="191">
        <v>7.41</v>
      </c>
      <c r="Q1385" s="153" t="s">
        <v>45</v>
      </c>
      <c r="R1385" s="191">
        <f t="shared" si="45"/>
        <v>200.07</v>
      </c>
      <c r="S1385" s="191">
        <v>0</v>
      </c>
      <c r="T1385" s="191">
        <v>37.049999999999997</v>
      </c>
      <c r="U1385" s="191">
        <v>0</v>
      </c>
      <c r="V1385" s="191">
        <v>51.870000000000005</v>
      </c>
      <c r="W1385" s="191">
        <v>0</v>
      </c>
      <c r="X1385" s="191">
        <v>59.28</v>
      </c>
      <c r="Y1385" s="191">
        <v>0</v>
      </c>
      <c r="Z1385" s="191">
        <v>51.870000000000005</v>
      </c>
      <c r="AA1385" s="191">
        <v>0</v>
      </c>
      <c r="AB1385" s="191">
        <v>0</v>
      </c>
      <c r="AC1385" s="191">
        <v>0</v>
      </c>
      <c r="AD1385" s="191">
        <v>0</v>
      </c>
    </row>
    <row r="1386" spans="1:30" ht="12" customHeight="1" x14ac:dyDescent="0.25">
      <c r="A1386" s="128" t="s">
        <v>36</v>
      </c>
      <c r="B1386" s="15" t="s">
        <v>16762</v>
      </c>
      <c r="C1386" s="15" t="s">
        <v>16762</v>
      </c>
      <c r="D1386" s="7" t="s">
        <v>38</v>
      </c>
      <c r="E1386" s="6" t="s">
        <v>39</v>
      </c>
      <c r="F1386" s="7" t="s">
        <v>38</v>
      </c>
      <c r="G1386" s="185" t="s">
        <v>40</v>
      </c>
      <c r="H1386" s="177">
        <v>21101</v>
      </c>
      <c r="I1386" s="151" t="s">
        <v>46</v>
      </c>
      <c r="J1386" s="17" t="s">
        <v>2516</v>
      </c>
      <c r="K1386" s="151" t="s">
        <v>48</v>
      </c>
      <c r="L1386" s="13"/>
      <c r="M1386" s="8" t="s">
        <v>43</v>
      </c>
      <c r="N1386" s="152" t="s">
        <v>16255</v>
      </c>
      <c r="O1386" s="6">
        <v>14</v>
      </c>
      <c r="P1386" s="191">
        <v>106.48</v>
      </c>
      <c r="Q1386" s="153" t="s">
        <v>45</v>
      </c>
      <c r="R1386" s="191">
        <f t="shared" si="45"/>
        <v>1490.72</v>
      </c>
      <c r="S1386" s="191">
        <v>0</v>
      </c>
      <c r="T1386" s="191">
        <v>638.88</v>
      </c>
      <c r="U1386" s="191">
        <v>0</v>
      </c>
      <c r="V1386" s="191">
        <v>212.96</v>
      </c>
      <c r="W1386" s="191">
        <v>0</v>
      </c>
      <c r="X1386" s="191">
        <v>212.96</v>
      </c>
      <c r="Y1386" s="191">
        <v>0</v>
      </c>
      <c r="Z1386" s="191">
        <v>425.92</v>
      </c>
      <c r="AA1386" s="191">
        <v>0</v>
      </c>
      <c r="AB1386" s="191">
        <v>0</v>
      </c>
      <c r="AC1386" s="191">
        <v>0</v>
      </c>
      <c r="AD1386" s="191">
        <v>0</v>
      </c>
    </row>
    <row r="1387" spans="1:30" ht="12" customHeight="1" x14ac:dyDescent="0.25">
      <c r="A1387" s="128" t="s">
        <v>36</v>
      </c>
      <c r="B1387" s="15" t="s">
        <v>16762</v>
      </c>
      <c r="C1387" s="15" t="s">
        <v>16762</v>
      </c>
      <c r="D1387" s="7" t="s">
        <v>38</v>
      </c>
      <c r="E1387" s="6" t="s">
        <v>39</v>
      </c>
      <c r="F1387" s="7" t="s">
        <v>38</v>
      </c>
      <c r="G1387" s="185" t="s">
        <v>40</v>
      </c>
      <c r="H1387" s="177">
        <v>21101</v>
      </c>
      <c r="I1387" s="151" t="s">
        <v>46</v>
      </c>
      <c r="J1387" s="17" t="s">
        <v>556</v>
      </c>
      <c r="K1387" s="151" t="s">
        <v>49</v>
      </c>
      <c r="L1387" s="13"/>
      <c r="M1387" s="8" t="s">
        <v>43</v>
      </c>
      <c r="N1387" s="152" t="s">
        <v>16255</v>
      </c>
      <c r="O1387" s="6">
        <v>5</v>
      </c>
      <c r="P1387" s="191">
        <v>341.67</v>
      </c>
      <c r="Q1387" s="153" t="s">
        <v>45</v>
      </c>
      <c r="R1387" s="191">
        <f t="shared" si="45"/>
        <v>1708.3500000000001</v>
      </c>
      <c r="S1387" s="191">
        <v>0</v>
      </c>
      <c r="T1387" s="191">
        <v>1708.3500000000001</v>
      </c>
      <c r="U1387" s="191">
        <v>0</v>
      </c>
      <c r="V1387" s="191">
        <v>0</v>
      </c>
      <c r="W1387" s="191">
        <v>0</v>
      </c>
      <c r="X1387" s="191">
        <v>0</v>
      </c>
      <c r="Y1387" s="191">
        <v>0</v>
      </c>
      <c r="Z1387" s="191">
        <v>0</v>
      </c>
      <c r="AA1387" s="191">
        <v>0</v>
      </c>
      <c r="AB1387" s="191">
        <v>0</v>
      </c>
      <c r="AC1387" s="191">
        <v>0</v>
      </c>
      <c r="AD1387" s="191">
        <v>0</v>
      </c>
    </row>
    <row r="1388" spans="1:30" ht="12" customHeight="1" x14ac:dyDescent="0.25">
      <c r="A1388" s="128" t="s">
        <v>36</v>
      </c>
      <c r="B1388" s="15" t="s">
        <v>16762</v>
      </c>
      <c r="C1388" s="15" t="s">
        <v>16762</v>
      </c>
      <c r="D1388" s="7" t="s">
        <v>38</v>
      </c>
      <c r="E1388" s="6" t="s">
        <v>39</v>
      </c>
      <c r="F1388" s="7" t="s">
        <v>38</v>
      </c>
      <c r="G1388" s="185" t="s">
        <v>40</v>
      </c>
      <c r="H1388" s="177">
        <v>21101</v>
      </c>
      <c r="I1388" s="151" t="s">
        <v>46</v>
      </c>
      <c r="J1388" s="17" t="s">
        <v>622</v>
      </c>
      <c r="K1388" s="151" t="s">
        <v>51</v>
      </c>
      <c r="L1388" s="13"/>
      <c r="M1388" s="8" t="s">
        <v>43</v>
      </c>
      <c r="N1388" s="152" t="s">
        <v>16255</v>
      </c>
      <c r="O1388" s="6">
        <v>6</v>
      </c>
      <c r="P1388" s="191">
        <v>100.93</v>
      </c>
      <c r="Q1388" s="153" t="s">
        <v>45</v>
      </c>
      <c r="R1388" s="191">
        <f t="shared" si="45"/>
        <v>605.58000000000004</v>
      </c>
      <c r="S1388" s="191">
        <v>0</v>
      </c>
      <c r="T1388" s="191">
        <v>605.58000000000004</v>
      </c>
      <c r="U1388" s="191">
        <v>0</v>
      </c>
      <c r="V1388" s="191">
        <v>0</v>
      </c>
      <c r="W1388" s="191">
        <v>0</v>
      </c>
      <c r="X1388" s="191">
        <v>0</v>
      </c>
      <c r="Y1388" s="191">
        <v>0</v>
      </c>
      <c r="Z1388" s="191">
        <v>0</v>
      </c>
      <c r="AA1388" s="191">
        <v>0</v>
      </c>
      <c r="AB1388" s="191">
        <v>0</v>
      </c>
      <c r="AC1388" s="191">
        <v>0</v>
      </c>
      <c r="AD1388" s="191">
        <v>0</v>
      </c>
    </row>
    <row r="1389" spans="1:30" ht="12" customHeight="1" x14ac:dyDescent="0.25">
      <c r="A1389" s="128" t="s">
        <v>36</v>
      </c>
      <c r="B1389" s="15" t="s">
        <v>16762</v>
      </c>
      <c r="C1389" s="15" t="s">
        <v>16762</v>
      </c>
      <c r="D1389" s="7" t="s">
        <v>38</v>
      </c>
      <c r="E1389" s="6" t="s">
        <v>39</v>
      </c>
      <c r="F1389" s="7" t="s">
        <v>38</v>
      </c>
      <c r="G1389" s="185" t="s">
        <v>40</v>
      </c>
      <c r="H1389" s="177">
        <v>21101</v>
      </c>
      <c r="I1389" s="151" t="s">
        <v>46</v>
      </c>
      <c r="J1389" s="17" t="s">
        <v>1132</v>
      </c>
      <c r="K1389" s="151" t="s">
        <v>16276</v>
      </c>
      <c r="L1389" s="13"/>
      <c r="M1389" s="8" t="s">
        <v>43</v>
      </c>
      <c r="N1389" s="152" t="s">
        <v>16255</v>
      </c>
      <c r="O1389" s="6">
        <v>50</v>
      </c>
      <c r="P1389" s="191">
        <v>15.68</v>
      </c>
      <c r="Q1389" s="153" t="s">
        <v>45</v>
      </c>
      <c r="R1389" s="191">
        <f t="shared" si="45"/>
        <v>784</v>
      </c>
      <c r="S1389" s="191">
        <v>0</v>
      </c>
      <c r="T1389" s="191">
        <v>78.400000000000006</v>
      </c>
      <c r="U1389" s="191">
        <v>0</v>
      </c>
      <c r="V1389" s="191">
        <v>235.2</v>
      </c>
      <c r="W1389" s="191">
        <v>0</v>
      </c>
      <c r="X1389" s="191">
        <v>235.2</v>
      </c>
      <c r="Y1389" s="191">
        <v>0</v>
      </c>
      <c r="Z1389" s="191">
        <v>235.2</v>
      </c>
      <c r="AA1389" s="191">
        <v>0</v>
      </c>
      <c r="AB1389" s="191">
        <v>0</v>
      </c>
      <c r="AC1389" s="191">
        <v>0</v>
      </c>
      <c r="AD1389" s="191">
        <v>0</v>
      </c>
    </row>
    <row r="1390" spans="1:30" ht="12" customHeight="1" x14ac:dyDescent="0.25">
      <c r="A1390" s="128" t="s">
        <v>36</v>
      </c>
      <c r="B1390" s="15" t="s">
        <v>16762</v>
      </c>
      <c r="C1390" s="15" t="s">
        <v>16762</v>
      </c>
      <c r="D1390" s="7" t="s">
        <v>38</v>
      </c>
      <c r="E1390" s="6" t="s">
        <v>39</v>
      </c>
      <c r="F1390" s="7" t="s">
        <v>38</v>
      </c>
      <c r="G1390" s="185" t="s">
        <v>40</v>
      </c>
      <c r="H1390" s="177">
        <v>21101</v>
      </c>
      <c r="I1390" s="151" t="s">
        <v>46</v>
      </c>
      <c r="J1390" s="17" t="s">
        <v>701</v>
      </c>
      <c r="K1390" s="151" t="s">
        <v>16763</v>
      </c>
      <c r="L1390" s="13"/>
      <c r="M1390" s="8" t="s">
        <v>43</v>
      </c>
      <c r="N1390" s="152" t="s">
        <v>16255</v>
      </c>
      <c r="O1390" s="6">
        <v>5</v>
      </c>
      <c r="P1390" s="191">
        <v>270</v>
      </c>
      <c r="Q1390" s="153" t="s">
        <v>45</v>
      </c>
      <c r="R1390" s="191">
        <f t="shared" si="45"/>
        <v>1350</v>
      </c>
      <c r="S1390" s="191">
        <v>0</v>
      </c>
      <c r="T1390" s="191">
        <v>1350</v>
      </c>
      <c r="U1390" s="191">
        <v>0</v>
      </c>
      <c r="V1390" s="191">
        <v>0</v>
      </c>
      <c r="W1390" s="191">
        <v>0</v>
      </c>
      <c r="X1390" s="191">
        <v>0</v>
      </c>
      <c r="Y1390" s="191">
        <v>0</v>
      </c>
      <c r="Z1390" s="191">
        <v>0</v>
      </c>
      <c r="AA1390" s="191">
        <v>0</v>
      </c>
      <c r="AB1390" s="191">
        <v>0</v>
      </c>
      <c r="AC1390" s="191">
        <v>0</v>
      </c>
      <c r="AD1390" s="191">
        <v>0</v>
      </c>
    </row>
    <row r="1391" spans="1:30" ht="12" customHeight="1" x14ac:dyDescent="0.25">
      <c r="A1391" s="128" t="s">
        <v>36</v>
      </c>
      <c r="B1391" s="15" t="s">
        <v>16762</v>
      </c>
      <c r="C1391" s="15" t="s">
        <v>16762</v>
      </c>
      <c r="D1391" s="7" t="s">
        <v>38</v>
      </c>
      <c r="E1391" s="6" t="s">
        <v>39</v>
      </c>
      <c r="F1391" s="7" t="s">
        <v>38</v>
      </c>
      <c r="G1391" s="185" t="s">
        <v>40</v>
      </c>
      <c r="H1391" s="177">
        <v>21101</v>
      </c>
      <c r="I1391" s="151" t="s">
        <v>46</v>
      </c>
      <c r="J1391" s="17" t="s">
        <v>712</v>
      </c>
      <c r="K1391" s="151" t="s">
        <v>16764</v>
      </c>
      <c r="L1391" s="13"/>
      <c r="M1391" s="8" t="s">
        <v>43</v>
      </c>
      <c r="N1391" s="152" t="s">
        <v>16255</v>
      </c>
      <c r="O1391" s="6">
        <v>6</v>
      </c>
      <c r="P1391" s="191">
        <v>20.37</v>
      </c>
      <c r="Q1391" s="153" t="s">
        <v>45</v>
      </c>
      <c r="R1391" s="191">
        <f t="shared" si="45"/>
        <v>122.22</v>
      </c>
      <c r="S1391" s="191">
        <v>0</v>
      </c>
      <c r="T1391" s="191">
        <v>40.74</v>
      </c>
      <c r="U1391" s="191">
        <v>0</v>
      </c>
      <c r="V1391" s="191">
        <v>20.37</v>
      </c>
      <c r="W1391" s="191">
        <v>0</v>
      </c>
      <c r="X1391" s="191">
        <v>20.37</v>
      </c>
      <c r="Y1391" s="191">
        <v>0</v>
      </c>
      <c r="Z1391" s="191">
        <v>40.74</v>
      </c>
      <c r="AA1391" s="191">
        <v>0</v>
      </c>
      <c r="AB1391" s="191">
        <v>0</v>
      </c>
      <c r="AC1391" s="191">
        <v>0</v>
      </c>
      <c r="AD1391" s="191">
        <v>0</v>
      </c>
    </row>
    <row r="1392" spans="1:30" ht="12" customHeight="1" x14ac:dyDescent="0.25">
      <c r="A1392" s="128" t="s">
        <v>36</v>
      </c>
      <c r="B1392" s="15" t="s">
        <v>16762</v>
      </c>
      <c r="C1392" s="15" t="s">
        <v>16762</v>
      </c>
      <c r="D1392" s="7" t="s">
        <v>38</v>
      </c>
      <c r="E1392" s="6" t="s">
        <v>39</v>
      </c>
      <c r="F1392" s="7" t="s">
        <v>38</v>
      </c>
      <c r="G1392" s="185" t="s">
        <v>40</v>
      </c>
      <c r="H1392" s="177">
        <v>21101</v>
      </c>
      <c r="I1392" s="151" t="s">
        <v>46</v>
      </c>
      <c r="J1392" s="17" t="s">
        <v>1989</v>
      </c>
      <c r="K1392" s="151" t="s">
        <v>177</v>
      </c>
      <c r="L1392" s="13"/>
      <c r="M1392" s="8" t="s">
        <v>43</v>
      </c>
      <c r="N1392" s="152" t="s">
        <v>16255</v>
      </c>
      <c r="O1392" s="6">
        <v>40</v>
      </c>
      <c r="P1392" s="191">
        <v>28.99</v>
      </c>
      <c r="Q1392" s="153" t="s">
        <v>45</v>
      </c>
      <c r="R1392" s="191">
        <f t="shared" si="45"/>
        <v>1159.5999999999999</v>
      </c>
      <c r="S1392" s="191">
        <v>0</v>
      </c>
      <c r="T1392" s="191">
        <v>289.89999999999998</v>
      </c>
      <c r="U1392" s="191">
        <v>0</v>
      </c>
      <c r="V1392" s="191">
        <v>289.89999999999998</v>
      </c>
      <c r="W1392" s="191">
        <v>0</v>
      </c>
      <c r="X1392" s="191">
        <v>289.89999999999998</v>
      </c>
      <c r="Y1392" s="191">
        <v>0</v>
      </c>
      <c r="Z1392" s="191">
        <v>289.89999999999998</v>
      </c>
      <c r="AA1392" s="191">
        <v>0</v>
      </c>
      <c r="AB1392" s="191">
        <v>0</v>
      </c>
      <c r="AC1392" s="191">
        <v>0</v>
      </c>
      <c r="AD1392" s="191">
        <v>0</v>
      </c>
    </row>
    <row r="1393" spans="1:30" ht="12" customHeight="1" x14ac:dyDescent="0.25">
      <c r="A1393" s="128" t="s">
        <v>36</v>
      </c>
      <c r="B1393" s="15" t="s">
        <v>16762</v>
      </c>
      <c r="C1393" s="15" t="s">
        <v>16762</v>
      </c>
      <c r="D1393" s="7" t="s">
        <v>38</v>
      </c>
      <c r="E1393" s="6" t="s">
        <v>39</v>
      </c>
      <c r="F1393" s="7" t="s">
        <v>38</v>
      </c>
      <c r="G1393" s="185" t="s">
        <v>40</v>
      </c>
      <c r="H1393" s="177">
        <v>21101</v>
      </c>
      <c r="I1393" s="151" t="s">
        <v>46</v>
      </c>
      <c r="J1393" s="17" t="s">
        <v>841</v>
      </c>
      <c r="K1393" s="151" t="s">
        <v>16273</v>
      </c>
      <c r="L1393" s="13"/>
      <c r="M1393" s="8" t="s">
        <v>43</v>
      </c>
      <c r="N1393" s="152" t="s">
        <v>16255</v>
      </c>
      <c r="O1393" s="6">
        <v>21</v>
      </c>
      <c r="P1393" s="191">
        <v>11.11</v>
      </c>
      <c r="Q1393" s="153" t="s">
        <v>45</v>
      </c>
      <c r="R1393" s="191">
        <f t="shared" si="45"/>
        <v>233.31</v>
      </c>
      <c r="S1393" s="191">
        <v>0</v>
      </c>
      <c r="T1393" s="191">
        <v>66.66</v>
      </c>
      <c r="U1393" s="191">
        <v>0</v>
      </c>
      <c r="V1393" s="191">
        <v>55.55</v>
      </c>
      <c r="W1393" s="191">
        <v>0</v>
      </c>
      <c r="X1393" s="191">
        <v>55.55</v>
      </c>
      <c r="Y1393" s="191">
        <v>0</v>
      </c>
      <c r="Z1393" s="191">
        <v>55.55</v>
      </c>
      <c r="AA1393" s="191">
        <v>0</v>
      </c>
      <c r="AB1393" s="191">
        <v>0</v>
      </c>
      <c r="AC1393" s="191">
        <v>0</v>
      </c>
      <c r="AD1393" s="191">
        <v>0</v>
      </c>
    </row>
    <row r="1394" spans="1:30" ht="12" customHeight="1" x14ac:dyDescent="0.25">
      <c r="A1394" s="128" t="s">
        <v>36</v>
      </c>
      <c r="B1394" s="15" t="s">
        <v>16762</v>
      </c>
      <c r="C1394" s="15" t="s">
        <v>16762</v>
      </c>
      <c r="D1394" s="7" t="s">
        <v>38</v>
      </c>
      <c r="E1394" s="6" t="s">
        <v>39</v>
      </c>
      <c r="F1394" s="7" t="s">
        <v>38</v>
      </c>
      <c r="G1394" s="185" t="s">
        <v>40</v>
      </c>
      <c r="H1394" s="177">
        <v>21101</v>
      </c>
      <c r="I1394" s="151" t="s">
        <v>46</v>
      </c>
      <c r="J1394" s="17" t="s">
        <v>1954</v>
      </c>
      <c r="K1394" s="151" t="s">
        <v>58</v>
      </c>
      <c r="L1394" s="13"/>
      <c r="M1394" s="8" t="s">
        <v>43</v>
      </c>
      <c r="N1394" s="152" t="s">
        <v>16255</v>
      </c>
      <c r="O1394" s="6">
        <v>5</v>
      </c>
      <c r="P1394" s="191">
        <v>154</v>
      </c>
      <c r="Q1394" s="153" t="s">
        <v>45</v>
      </c>
      <c r="R1394" s="191">
        <f t="shared" si="45"/>
        <v>770</v>
      </c>
      <c r="S1394" s="191">
        <v>0</v>
      </c>
      <c r="T1394" s="191">
        <v>462</v>
      </c>
      <c r="U1394" s="191">
        <v>0</v>
      </c>
      <c r="V1394" s="191">
        <v>0</v>
      </c>
      <c r="W1394" s="191">
        <v>0</v>
      </c>
      <c r="X1394" s="191">
        <v>308</v>
      </c>
      <c r="Y1394" s="191">
        <v>0</v>
      </c>
      <c r="Z1394" s="191">
        <v>0</v>
      </c>
      <c r="AA1394" s="191">
        <v>0</v>
      </c>
      <c r="AB1394" s="191">
        <v>0</v>
      </c>
      <c r="AC1394" s="191">
        <v>0</v>
      </c>
      <c r="AD1394" s="191">
        <v>0</v>
      </c>
    </row>
    <row r="1395" spans="1:30" ht="12" customHeight="1" x14ac:dyDescent="0.25">
      <c r="A1395" s="128" t="s">
        <v>36</v>
      </c>
      <c r="B1395" s="15" t="s">
        <v>16762</v>
      </c>
      <c r="C1395" s="15" t="s">
        <v>16762</v>
      </c>
      <c r="D1395" s="7" t="s">
        <v>38</v>
      </c>
      <c r="E1395" s="6" t="s">
        <v>39</v>
      </c>
      <c r="F1395" s="7" t="s">
        <v>38</v>
      </c>
      <c r="G1395" s="185" t="s">
        <v>40</v>
      </c>
      <c r="H1395" s="177">
        <v>21101</v>
      </c>
      <c r="I1395" s="151" t="s">
        <v>46</v>
      </c>
      <c r="J1395" s="17" t="s">
        <v>1047</v>
      </c>
      <c r="K1395" s="151" t="s">
        <v>16765</v>
      </c>
      <c r="L1395" s="13"/>
      <c r="M1395" s="8" t="s">
        <v>43</v>
      </c>
      <c r="N1395" s="152" t="s">
        <v>16255</v>
      </c>
      <c r="O1395" s="6">
        <v>3</v>
      </c>
      <c r="P1395" s="191">
        <v>770</v>
      </c>
      <c r="Q1395" s="153" t="s">
        <v>45</v>
      </c>
      <c r="R1395" s="191">
        <f t="shared" si="45"/>
        <v>2310</v>
      </c>
      <c r="S1395" s="191">
        <v>0</v>
      </c>
      <c r="T1395" s="191">
        <v>2310</v>
      </c>
      <c r="U1395" s="191">
        <v>0</v>
      </c>
      <c r="V1395" s="191">
        <v>0</v>
      </c>
      <c r="W1395" s="191">
        <v>0</v>
      </c>
      <c r="X1395" s="191">
        <v>0</v>
      </c>
      <c r="Y1395" s="191">
        <v>0</v>
      </c>
      <c r="Z1395" s="191">
        <v>0</v>
      </c>
      <c r="AA1395" s="191">
        <v>0</v>
      </c>
      <c r="AB1395" s="191">
        <v>0</v>
      </c>
      <c r="AC1395" s="191">
        <v>0</v>
      </c>
      <c r="AD1395" s="191">
        <v>0</v>
      </c>
    </row>
    <row r="1396" spans="1:30" ht="12" customHeight="1" x14ac:dyDescent="0.25">
      <c r="A1396" s="128" t="s">
        <v>36</v>
      </c>
      <c r="B1396" s="15" t="s">
        <v>16762</v>
      </c>
      <c r="C1396" s="15" t="s">
        <v>16762</v>
      </c>
      <c r="D1396" s="7" t="s">
        <v>38</v>
      </c>
      <c r="E1396" s="6" t="s">
        <v>39</v>
      </c>
      <c r="F1396" s="7" t="s">
        <v>38</v>
      </c>
      <c r="G1396" s="185" t="s">
        <v>40</v>
      </c>
      <c r="H1396" s="177">
        <v>21101</v>
      </c>
      <c r="I1396" s="151" t="s">
        <v>46</v>
      </c>
      <c r="J1396" s="17" t="s">
        <v>2371</v>
      </c>
      <c r="K1396" s="151" t="s">
        <v>16766</v>
      </c>
      <c r="L1396" s="13"/>
      <c r="M1396" s="8" t="s">
        <v>43</v>
      </c>
      <c r="N1396" s="152" t="s">
        <v>16255</v>
      </c>
      <c r="O1396" s="6">
        <v>2</v>
      </c>
      <c r="P1396" s="191">
        <v>528</v>
      </c>
      <c r="Q1396" s="153" t="s">
        <v>45</v>
      </c>
      <c r="R1396" s="191">
        <f t="shared" si="45"/>
        <v>1056</v>
      </c>
      <c r="S1396" s="191">
        <v>0</v>
      </c>
      <c r="T1396" s="191">
        <v>528</v>
      </c>
      <c r="U1396" s="191">
        <v>0</v>
      </c>
      <c r="V1396" s="191">
        <v>0</v>
      </c>
      <c r="W1396" s="191">
        <v>0</v>
      </c>
      <c r="X1396" s="191">
        <v>0</v>
      </c>
      <c r="Y1396" s="191">
        <v>0</v>
      </c>
      <c r="Z1396" s="191">
        <v>528</v>
      </c>
      <c r="AA1396" s="191">
        <v>0</v>
      </c>
      <c r="AB1396" s="191">
        <v>0</v>
      </c>
      <c r="AC1396" s="191">
        <v>0</v>
      </c>
      <c r="AD1396" s="191">
        <v>0</v>
      </c>
    </row>
    <row r="1397" spans="1:30" ht="12" customHeight="1" x14ac:dyDescent="0.25">
      <c r="A1397" s="128" t="s">
        <v>36</v>
      </c>
      <c r="B1397" s="15" t="s">
        <v>16762</v>
      </c>
      <c r="C1397" s="15" t="s">
        <v>16762</v>
      </c>
      <c r="D1397" s="7" t="s">
        <v>38</v>
      </c>
      <c r="E1397" s="6" t="s">
        <v>39</v>
      </c>
      <c r="F1397" s="7" t="s">
        <v>38</v>
      </c>
      <c r="G1397" s="185" t="s">
        <v>40</v>
      </c>
      <c r="H1397" s="177">
        <v>21101</v>
      </c>
      <c r="I1397" s="151" t="s">
        <v>46</v>
      </c>
      <c r="J1397" s="17" t="s">
        <v>1160</v>
      </c>
      <c r="K1397" s="151" t="s">
        <v>2130</v>
      </c>
      <c r="L1397" s="13"/>
      <c r="M1397" s="8" t="s">
        <v>43</v>
      </c>
      <c r="N1397" s="152" t="s">
        <v>16255</v>
      </c>
      <c r="O1397" s="6">
        <v>4</v>
      </c>
      <c r="P1397" s="191">
        <v>275</v>
      </c>
      <c r="Q1397" s="153" t="s">
        <v>45</v>
      </c>
      <c r="R1397" s="191">
        <f t="shared" si="45"/>
        <v>1100</v>
      </c>
      <c r="S1397" s="191">
        <v>0</v>
      </c>
      <c r="T1397" s="191">
        <v>550</v>
      </c>
      <c r="U1397" s="191">
        <v>0</v>
      </c>
      <c r="V1397" s="191">
        <v>0</v>
      </c>
      <c r="W1397" s="191">
        <v>0</v>
      </c>
      <c r="X1397" s="191">
        <v>0</v>
      </c>
      <c r="Y1397" s="191">
        <v>0</v>
      </c>
      <c r="Z1397" s="191">
        <v>550</v>
      </c>
      <c r="AA1397" s="191">
        <v>0</v>
      </c>
      <c r="AB1397" s="191">
        <v>0</v>
      </c>
      <c r="AC1397" s="191">
        <v>0</v>
      </c>
      <c r="AD1397" s="191">
        <v>0</v>
      </c>
    </row>
    <row r="1398" spans="1:30" ht="12" customHeight="1" x14ac:dyDescent="0.25">
      <c r="A1398" s="128" t="s">
        <v>36</v>
      </c>
      <c r="B1398" s="15" t="s">
        <v>16762</v>
      </c>
      <c r="C1398" s="15" t="s">
        <v>16762</v>
      </c>
      <c r="D1398" s="7" t="s">
        <v>38</v>
      </c>
      <c r="E1398" s="6" t="s">
        <v>39</v>
      </c>
      <c r="F1398" s="7" t="s">
        <v>38</v>
      </c>
      <c r="G1398" s="185" t="s">
        <v>40</v>
      </c>
      <c r="H1398" s="177">
        <v>21101</v>
      </c>
      <c r="I1398" s="151" t="s">
        <v>46</v>
      </c>
      <c r="J1398" s="17" t="s">
        <v>1312</v>
      </c>
      <c r="K1398" s="151" t="s">
        <v>2293</v>
      </c>
      <c r="L1398" s="13"/>
      <c r="M1398" s="8" t="s">
        <v>43</v>
      </c>
      <c r="N1398" s="152" t="s">
        <v>16255</v>
      </c>
      <c r="O1398" s="6">
        <v>41</v>
      </c>
      <c r="P1398" s="191">
        <v>8.33</v>
      </c>
      <c r="Q1398" s="153" t="s">
        <v>45</v>
      </c>
      <c r="R1398" s="191">
        <f t="shared" si="45"/>
        <v>341.53</v>
      </c>
      <c r="S1398" s="191">
        <v>0</v>
      </c>
      <c r="T1398" s="191">
        <v>91.63</v>
      </c>
      <c r="U1398" s="191">
        <v>0</v>
      </c>
      <c r="V1398" s="191">
        <v>91.63</v>
      </c>
      <c r="W1398" s="191">
        <v>0</v>
      </c>
      <c r="X1398" s="191">
        <v>83.3</v>
      </c>
      <c r="Y1398" s="191">
        <v>0</v>
      </c>
      <c r="Z1398" s="191">
        <v>74.97</v>
      </c>
      <c r="AA1398" s="191">
        <v>0</v>
      </c>
      <c r="AB1398" s="191">
        <v>0</v>
      </c>
      <c r="AC1398" s="191">
        <v>0</v>
      </c>
      <c r="AD1398" s="191">
        <v>0</v>
      </c>
    </row>
    <row r="1399" spans="1:30" ht="12" customHeight="1" x14ac:dyDescent="0.25">
      <c r="A1399" s="128" t="s">
        <v>36</v>
      </c>
      <c r="B1399" s="15" t="s">
        <v>16762</v>
      </c>
      <c r="C1399" s="15" t="s">
        <v>16762</v>
      </c>
      <c r="D1399" s="7" t="s">
        <v>38</v>
      </c>
      <c r="E1399" s="6" t="s">
        <v>39</v>
      </c>
      <c r="F1399" s="7" t="s">
        <v>38</v>
      </c>
      <c r="G1399" s="185" t="s">
        <v>40</v>
      </c>
      <c r="H1399" s="177">
        <v>21101</v>
      </c>
      <c r="I1399" s="151" t="s">
        <v>46</v>
      </c>
      <c r="J1399" s="17" t="s">
        <v>2777</v>
      </c>
      <c r="K1399" s="151" t="s">
        <v>16767</v>
      </c>
      <c r="L1399" s="13"/>
      <c r="M1399" s="8" t="s">
        <v>43</v>
      </c>
      <c r="N1399" s="152" t="s">
        <v>16255</v>
      </c>
      <c r="O1399" s="6">
        <v>21</v>
      </c>
      <c r="P1399" s="191">
        <v>79</v>
      </c>
      <c r="Q1399" s="153" t="s">
        <v>45</v>
      </c>
      <c r="R1399" s="191">
        <f t="shared" si="45"/>
        <v>1659</v>
      </c>
      <c r="S1399" s="191">
        <v>0</v>
      </c>
      <c r="T1399" s="191">
        <v>790</v>
      </c>
      <c r="U1399" s="191">
        <v>0</v>
      </c>
      <c r="V1399" s="191">
        <v>79</v>
      </c>
      <c r="W1399" s="191">
        <v>0</v>
      </c>
      <c r="X1399" s="191">
        <v>0</v>
      </c>
      <c r="Y1399" s="191">
        <v>0</v>
      </c>
      <c r="Z1399" s="191">
        <v>790</v>
      </c>
      <c r="AA1399" s="191">
        <v>0</v>
      </c>
      <c r="AB1399" s="191">
        <v>0</v>
      </c>
      <c r="AC1399" s="191">
        <v>0</v>
      </c>
      <c r="AD1399" s="191">
        <v>0</v>
      </c>
    </row>
    <row r="1400" spans="1:30" ht="12" customHeight="1" x14ac:dyDescent="0.25">
      <c r="A1400" s="128" t="s">
        <v>36</v>
      </c>
      <c r="B1400" s="15" t="s">
        <v>16762</v>
      </c>
      <c r="C1400" s="15" t="s">
        <v>16762</v>
      </c>
      <c r="D1400" s="7" t="s">
        <v>38</v>
      </c>
      <c r="E1400" s="6" t="s">
        <v>39</v>
      </c>
      <c r="F1400" s="7" t="s">
        <v>38</v>
      </c>
      <c r="G1400" s="185" t="s">
        <v>40</v>
      </c>
      <c r="H1400" s="177">
        <v>21101</v>
      </c>
      <c r="I1400" s="151" t="s">
        <v>46</v>
      </c>
      <c r="J1400" s="17" t="s">
        <v>435</v>
      </c>
      <c r="K1400" s="151" t="s">
        <v>68</v>
      </c>
      <c r="L1400" s="13"/>
      <c r="M1400" s="8" t="s">
        <v>43</v>
      </c>
      <c r="N1400" s="152" t="s">
        <v>16255</v>
      </c>
      <c r="O1400" s="6">
        <v>26</v>
      </c>
      <c r="P1400" s="191">
        <v>29</v>
      </c>
      <c r="Q1400" s="153" t="s">
        <v>45</v>
      </c>
      <c r="R1400" s="191">
        <f t="shared" si="45"/>
        <v>754</v>
      </c>
      <c r="S1400" s="191">
        <v>0</v>
      </c>
      <c r="T1400" s="191">
        <v>232</v>
      </c>
      <c r="U1400" s="191">
        <v>0</v>
      </c>
      <c r="V1400" s="191">
        <v>0</v>
      </c>
      <c r="W1400" s="191">
        <v>0</v>
      </c>
      <c r="X1400" s="191">
        <v>232</v>
      </c>
      <c r="Y1400" s="191">
        <v>0</v>
      </c>
      <c r="Z1400" s="191">
        <v>290</v>
      </c>
      <c r="AA1400" s="191">
        <v>0</v>
      </c>
      <c r="AB1400" s="191">
        <v>0</v>
      </c>
      <c r="AC1400" s="191">
        <v>0</v>
      </c>
      <c r="AD1400" s="191">
        <v>0</v>
      </c>
    </row>
    <row r="1401" spans="1:30" ht="12" customHeight="1" x14ac:dyDescent="0.25">
      <c r="A1401" s="128" t="s">
        <v>36</v>
      </c>
      <c r="B1401" s="15" t="s">
        <v>16762</v>
      </c>
      <c r="C1401" s="15" t="s">
        <v>16762</v>
      </c>
      <c r="D1401" s="7" t="s">
        <v>38</v>
      </c>
      <c r="E1401" s="6" t="s">
        <v>39</v>
      </c>
      <c r="F1401" s="7" t="s">
        <v>38</v>
      </c>
      <c r="G1401" s="185" t="s">
        <v>40</v>
      </c>
      <c r="H1401" s="177">
        <v>21101</v>
      </c>
      <c r="I1401" s="151" t="s">
        <v>46</v>
      </c>
      <c r="J1401" s="17" t="s">
        <v>441</v>
      </c>
      <c r="K1401" s="151" t="s">
        <v>69</v>
      </c>
      <c r="L1401" s="13"/>
      <c r="M1401" s="8" t="s">
        <v>43</v>
      </c>
      <c r="N1401" s="152" t="s">
        <v>16255</v>
      </c>
      <c r="O1401" s="6">
        <v>27</v>
      </c>
      <c r="P1401" s="191">
        <v>25</v>
      </c>
      <c r="Q1401" s="153" t="s">
        <v>45</v>
      </c>
      <c r="R1401" s="191">
        <f t="shared" si="45"/>
        <v>675</v>
      </c>
      <c r="S1401" s="191">
        <v>0</v>
      </c>
      <c r="T1401" s="191">
        <v>175</v>
      </c>
      <c r="U1401" s="191">
        <v>0</v>
      </c>
      <c r="V1401" s="191">
        <v>150</v>
      </c>
      <c r="W1401" s="191">
        <v>0</v>
      </c>
      <c r="X1401" s="191">
        <v>175</v>
      </c>
      <c r="Y1401" s="191">
        <v>0</v>
      </c>
      <c r="Z1401" s="191">
        <v>175</v>
      </c>
      <c r="AA1401" s="191">
        <v>0</v>
      </c>
      <c r="AB1401" s="191">
        <v>0</v>
      </c>
      <c r="AC1401" s="191">
        <v>0</v>
      </c>
      <c r="AD1401" s="191">
        <v>0</v>
      </c>
    </row>
    <row r="1402" spans="1:30" ht="12" customHeight="1" x14ac:dyDescent="0.25">
      <c r="A1402" s="128" t="s">
        <v>36</v>
      </c>
      <c r="B1402" s="15" t="s">
        <v>16762</v>
      </c>
      <c r="C1402" s="15" t="s">
        <v>16762</v>
      </c>
      <c r="D1402" s="7" t="s">
        <v>38</v>
      </c>
      <c r="E1402" s="6" t="s">
        <v>39</v>
      </c>
      <c r="F1402" s="7" t="s">
        <v>38</v>
      </c>
      <c r="G1402" s="185" t="s">
        <v>40</v>
      </c>
      <c r="H1402" s="177">
        <v>21101</v>
      </c>
      <c r="I1402" s="151" t="s">
        <v>46</v>
      </c>
      <c r="J1402" s="17" t="s">
        <v>444</v>
      </c>
      <c r="K1402" s="151" t="s">
        <v>70</v>
      </c>
      <c r="L1402" s="13"/>
      <c r="M1402" s="8" t="s">
        <v>43</v>
      </c>
      <c r="N1402" s="152" t="s">
        <v>16255</v>
      </c>
      <c r="O1402" s="6">
        <v>28</v>
      </c>
      <c r="P1402" s="191">
        <v>25</v>
      </c>
      <c r="Q1402" s="153" t="s">
        <v>45</v>
      </c>
      <c r="R1402" s="191">
        <f t="shared" si="45"/>
        <v>700</v>
      </c>
      <c r="S1402" s="191">
        <v>0</v>
      </c>
      <c r="T1402" s="191">
        <v>275</v>
      </c>
      <c r="U1402" s="191">
        <v>0</v>
      </c>
      <c r="V1402" s="191">
        <v>50</v>
      </c>
      <c r="W1402" s="191">
        <v>0</v>
      </c>
      <c r="X1402" s="191">
        <v>125</v>
      </c>
      <c r="Y1402" s="191">
        <v>0</v>
      </c>
      <c r="Z1402" s="191">
        <v>250</v>
      </c>
      <c r="AA1402" s="191">
        <v>0</v>
      </c>
      <c r="AB1402" s="191">
        <v>0</v>
      </c>
      <c r="AC1402" s="191">
        <v>0</v>
      </c>
      <c r="AD1402" s="191">
        <v>0</v>
      </c>
    </row>
    <row r="1403" spans="1:30" ht="12" customHeight="1" x14ac:dyDescent="0.25">
      <c r="A1403" s="128" t="s">
        <v>36</v>
      </c>
      <c r="B1403" s="15" t="s">
        <v>16762</v>
      </c>
      <c r="C1403" s="15" t="s">
        <v>16762</v>
      </c>
      <c r="D1403" s="7" t="s">
        <v>38</v>
      </c>
      <c r="E1403" s="6" t="s">
        <v>39</v>
      </c>
      <c r="F1403" s="7" t="s">
        <v>38</v>
      </c>
      <c r="G1403" s="185" t="s">
        <v>40</v>
      </c>
      <c r="H1403" s="177">
        <v>21101</v>
      </c>
      <c r="I1403" s="151" t="s">
        <v>46</v>
      </c>
      <c r="J1403" s="17" t="s">
        <v>1578</v>
      </c>
      <c r="K1403" s="151" t="s">
        <v>74</v>
      </c>
      <c r="L1403" s="13"/>
      <c r="M1403" s="8" t="s">
        <v>43</v>
      </c>
      <c r="N1403" s="152" t="s">
        <v>877</v>
      </c>
      <c r="O1403" s="6">
        <v>75</v>
      </c>
      <c r="P1403" s="191">
        <v>119</v>
      </c>
      <c r="Q1403" s="153" t="s">
        <v>45</v>
      </c>
      <c r="R1403" s="191">
        <f t="shared" si="45"/>
        <v>8925</v>
      </c>
      <c r="S1403" s="191">
        <v>0</v>
      </c>
      <c r="T1403" s="191">
        <v>3570</v>
      </c>
      <c r="U1403" s="191">
        <v>0</v>
      </c>
      <c r="V1403" s="191">
        <v>1785</v>
      </c>
      <c r="W1403" s="191">
        <v>0</v>
      </c>
      <c r="X1403" s="191">
        <v>1785</v>
      </c>
      <c r="Y1403" s="191">
        <v>0</v>
      </c>
      <c r="Z1403" s="191">
        <v>1785</v>
      </c>
      <c r="AA1403" s="191">
        <v>0</v>
      </c>
      <c r="AB1403" s="191">
        <v>0</v>
      </c>
      <c r="AC1403" s="191">
        <v>0</v>
      </c>
      <c r="AD1403" s="191">
        <v>0</v>
      </c>
    </row>
    <row r="1404" spans="1:30" ht="12" customHeight="1" x14ac:dyDescent="0.25">
      <c r="A1404" s="128" t="s">
        <v>36</v>
      </c>
      <c r="B1404" s="15" t="s">
        <v>16762</v>
      </c>
      <c r="C1404" s="15" t="s">
        <v>16762</v>
      </c>
      <c r="D1404" s="7" t="s">
        <v>38</v>
      </c>
      <c r="E1404" s="6" t="s">
        <v>39</v>
      </c>
      <c r="F1404" s="7" t="s">
        <v>38</v>
      </c>
      <c r="G1404" s="185" t="s">
        <v>40</v>
      </c>
      <c r="H1404" s="177">
        <v>21101</v>
      </c>
      <c r="I1404" s="151" t="s">
        <v>46</v>
      </c>
      <c r="J1404" s="17" t="s">
        <v>1591</v>
      </c>
      <c r="K1404" s="151" t="s">
        <v>247</v>
      </c>
      <c r="L1404" s="13"/>
      <c r="M1404" s="8" t="s">
        <v>43</v>
      </c>
      <c r="N1404" s="152" t="s">
        <v>877</v>
      </c>
      <c r="O1404" s="6">
        <v>22</v>
      </c>
      <c r="P1404" s="191">
        <v>156.75</v>
      </c>
      <c r="Q1404" s="153" t="s">
        <v>45</v>
      </c>
      <c r="R1404" s="191">
        <f t="shared" si="45"/>
        <v>3448.5</v>
      </c>
      <c r="S1404" s="191">
        <v>0</v>
      </c>
      <c r="T1404" s="191">
        <v>1097.25</v>
      </c>
      <c r="U1404" s="191">
        <v>0</v>
      </c>
      <c r="V1404" s="191">
        <v>783.75</v>
      </c>
      <c r="W1404" s="191">
        <v>0</v>
      </c>
      <c r="X1404" s="191">
        <v>783.75</v>
      </c>
      <c r="Y1404" s="191">
        <v>0</v>
      </c>
      <c r="Z1404" s="191">
        <v>783.75</v>
      </c>
      <c r="AA1404" s="191">
        <v>0</v>
      </c>
      <c r="AB1404" s="191">
        <v>0</v>
      </c>
      <c r="AC1404" s="191">
        <v>0</v>
      </c>
      <c r="AD1404" s="191">
        <v>0</v>
      </c>
    </row>
    <row r="1405" spans="1:30" ht="12" customHeight="1" x14ac:dyDescent="0.25">
      <c r="A1405" s="128" t="s">
        <v>36</v>
      </c>
      <c r="B1405" s="15" t="s">
        <v>16762</v>
      </c>
      <c r="C1405" s="15" t="s">
        <v>16762</v>
      </c>
      <c r="D1405" s="7" t="s">
        <v>38</v>
      </c>
      <c r="E1405" s="6" t="s">
        <v>39</v>
      </c>
      <c r="F1405" s="7" t="s">
        <v>38</v>
      </c>
      <c r="G1405" s="185" t="s">
        <v>40</v>
      </c>
      <c r="H1405" s="177">
        <v>21101</v>
      </c>
      <c r="I1405" s="151" t="s">
        <v>46</v>
      </c>
      <c r="J1405" s="17" t="s">
        <v>1634</v>
      </c>
      <c r="K1405" s="151" t="s">
        <v>16260</v>
      </c>
      <c r="L1405" s="13"/>
      <c r="M1405" s="8" t="s">
        <v>43</v>
      </c>
      <c r="N1405" s="152" t="s">
        <v>16255</v>
      </c>
      <c r="O1405" s="6">
        <v>16</v>
      </c>
      <c r="P1405" s="191">
        <v>49</v>
      </c>
      <c r="Q1405" s="153" t="s">
        <v>45</v>
      </c>
      <c r="R1405" s="191">
        <f t="shared" si="45"/>
        <v>784</v>
      </c>
      <c r="S1405" s="191">
        <v>0</v>
      </c>
      <c r="T1405" s="191">
        <v>441</v>
      </c>
      <c r="U1405" s="191">
        <v>0</v>
      </c>
      <c r="V1405" s="191">
        <v>0</v>
      </c>
      <c r="W1405" s="191">
        <v>0</v>
      </c>
      <c r="X1405" s="191">
        <v>343</v>
      </c>
      <c r="Y1405" s="191">
        <v>0</v>
      </c>
      <c r="Z1405" s="191">
        <v>0</v>
      </c>
      <c r="AA1405" s="191">
        <v>0</v>
      </c>
      <c r="AB1405" s="191">
        <v>0</v>
      </c>
      <c r="AC1405" s="191">
        <v>0</v>
      </c>
      <c r="AD1405" s="191">
        <v>0</v>
      </c>
    </row>
    <row r="1406" spans="1:30" ht="12" customHeight="1" x14ac:dyDescent="0.25">
      <c r="A1406" s="128" t="s">
        <v>36</v>
      </c>
      <c r="B1406" s="15" t="s">
        <v>16762</v>
      </c>
      <c r="C1406" s="15" t="s">
        <v>16762</v>
      </c>
      <c r="D1406" s="7" t="s">
        <v>38</v>
      </c>
      <c r="E1406" s="6" t="s">
        <v>39</v>
      </c>
      <c r="F1406" s="7" t="s">
        <v>38</v>
      </c>
      <c r="G1406" s="185" t="s">
        <v>40</v>
      </c>
      <c r="H1406" s="177">
        <v>21101</v>
      </c>
      <c r="I1406" s="151" t="s">
        <v>46</v>
      </c>
      <c r="J1406" s="17" t="s">
        <v>1957</v>
      </c>
      <c r="K1406" s="151" t="s">
        <v>79</v>
      </c>
      <c r="L1406" s="13"/>
      <c r="M1406" s="8" t="s">
        <v>43</v>
      </c>
      <c r="N1406" s="152" t="s">
        <v>16255</v>
      </c>
      <c r="O1406" s="6">
        <v>9</v>
      </c>
      <c r="P1406" s="191">
        <v>124.9</v>
      </c>
      <c r="Q1406" s="153" t="s">
        <v>45</v>
      </c>
      <c r="R1406" s="191">
        <f t="shared" si="45"/>
        <v>1124.1000000000001</v>
      </c>
      <c r="S1406" s="191">
        <v>0</v>
      </c>
      <c r="T1406" s="191">
        <v>374.70000000000005</v>
      </c>
      <c r="U1406" s="191">
        <v>0</v>
      </c>
      <c r="V1406" s="191">
        <v>0</v>
      </c>
      <c r="W1406" s="191">
        <v>0</v>
      </c>
      <c r="X1406" s="191">
        <v>374.70000000000005</v>
      </c>
      <c r="Y1406" s="191">
        <v>0</v>
      </c>
      <c r="Z1406" s="191">
        <v>374.70000000000005</v>
      </c>
      <c r="AA1406" s="191">
        <v>0</v>
      </c>
      <c r="AB1406" s="191">
        <v>0</v>
      </c>
      <c r="AC1406" s="191">
        <v>0</v>
      </c>
      <c r="AD1406" s="191">
        <v>0</v>
      </c>
    </row>
    <row r="1407" spans="1:30" ht="12" customHeight="1" x14ac:dyDescent="0.25">
      <c r="A1407" s="128" t="s">
        <v>36</v>
      </c>
      <c r="B1407" s="15" t="s">
        <v>16762</v>
      </c>
      <c r="C1407" s="15" t="s">
        <v>16762</v>
      </c>
      <c r="D1407" s="7" t="s">
        <v>38</v>
      </c>
      <c r="E1407" s="6" t="s">
        <v>39</v>
      </c>
      <c r="F1407" s="7" t="s">
        <v>38</v>
      </c>
      <c r="G1407" s="185" t="s">
        <v>40</v>
      </c>
      <c r="H1407" s="177">
        <v>21101</v>
      </c>
      <c r="I1407" s="151" t="s">
        <v>46</v>
      </c>
      <c r="J1407" s="17" t="s">
        <v>2589</v>
      </c>
      <c r="K1407" s="151" t="s">
        <v>2590</v>
      </c>
      <c r="L1407" s="13"/>
      <c r="M1407" s="8" t="s">
        <v>43</v>
      </c>
      <c r="N1407" s="152" t="s">
        <v>16255</v>
      </c>
      <c r="O1407" s="6">
        <v>5</v>
      </c>
      <c r="P1407" s="191">
        <v>92.9</v>
      </c>
      <c r="Q1407" s="153" t="s">
        <v>45</v>
      </c>
      <c r="R1407" s="191">
        <f t="shared" si="45"/>
        <v>464.50000000000006</v>
      </c>
      <c r="S1407" s="191">
        <v>0</v>
      </c>
      <c r="T1407" s="191">
        <v>185.8</v>
      </c>
      <c r="U1407" s="191">
        <v>0</v>
      </c>
      <c r="V1407" s="191">
        <v>0</v>
      </c>
      <c r="W1407" s="191">
        <v>0</v>
      </c>
      <c r="X1407" s="191">
        <v>0</v>
      </c>
      <c r="Y1407" s="191">
        <v>0</v>
      </c>
      <c r="Z1407" s="191">
        <v>278.70000000000005</v>
      </c>
      <c r="AA1407" s="191">
        <v>0</v>
      </c>
      <c r="AB1407" s="191">
        <v>0</v>
      </c>
      <c r="AC1407" s="191">
        <v>0</v>
      </c>
      <c r="AD1407" s="191">
        <v>0</v>
      </c>
    </row>
    <row r="1408" spans="1:30" ht="12" customHeight="1" x14ac:dyDescent="0.25">
      <c r="A1408" s="128" t="s">
        <v>36</v>
      </c>
      <c r="B1408" s="15" t="s">
        <v>16762</v>
      </c>
      <c r="C1408" s="15" t="s">
        <v>16762</v>
      </c>
      <c r="D1408" s="7" t="s">
        <v>38</v>
      </c>
      <c r="E1408" s="6" t="s">
        <v>39</v>
      </c>
      <c r="F1408" s="7" t="s">
        <v>38</v>
      </c>
      <c r="G1408" s="185" t="s">
        <v>40</v>
      </c>
      <c r="H1408" s="177">
        <v>21101</v>
      </c>
      <c r="I1408" s="151" t="s">
        <v>46</v>
      </c>
      <c r="J1408" s="17" t="s">
        <v>849</v>
      </c>
      <c r="K1408" s="151" t="s">
        <v>88</v>
      </c>
      <c r="L1408" s="13"/>
      <c r="M1408" s="8" t="s">
        <v>43</v>
      </c>
      <c r="N1408" s="152" t="s">
        <v>16255</v>
      </c>
      <c r="O1408" s="6">
        <v>20</v>
      </c>
      <c r="P1408" s="191">
        <v>45</v>
      </c>
      <c r="Q1408" s="153" t="s">
        <v>45</v>
      </c>
      <c r="R1408" s="191">
        <f t="shared" si="45"/>
        <v>900</v>
      </c>
      <c r="S1408" s="191">
        <v>0</v>
      </c>
      <c r="T1408" s="191">
        <v>450</v>
      </c>
      <c r="U1408" s="191">
        <v>0</v>
      </c>
      <c r="V1408" s="191">
        <v>0</v>
      </c>
      <c r="W1408" s="191">
        <v>0</v>
      </c>
      <c r="X1408" s="191">
        <v>450</v>
      </c>
      <c r="Y1408" s="191">
        <v>0</v>
      </c>
      <c r="Z1408" s="191">
        <v>0</v>
      </c>
      <c r="AA1408" s="191">
        <v>0</v>
      </c>
      <c r="AB1408" s="191">
        <v>0</v>
      </c>
      <c r="AC1408" s="191">
        <v>0</v>
      </c>
      <c r="AD1408" s="191">
        <v>0</v>
      </c>
    </row>
    <row r="1409" spans="1:30" ht="12" customHeight="1" x14ac:dyDescent="0.25">
      <c r="A1409" s="128" t="s">
        <v>36</v>
      </c>
      <c r="B1409" s="15" t="s">
        <v>16762</v>
      </c>
      <c r="C1409" s="15" t="s">
        <v>16762</v>
      </c>
      <c r="D1409" s="7" t="s">
        <v>38</v>
      </c>
      <c r="E1409" s="6" t="s">
        <v>39</v>
      </c>
      <c r="F1409" s="7" t="s">
        <v>38</v>
      </c>
      <c r="G1409" s="185" t="s">
        <v>40</v>
      </c>
      <c r="H1409" s="177">
        <v>21101</v>
      </c>
      <c r="I1409" s="151" t="s">
        <v>46</v>
      </c>
      <c r="J1409" s="17" t="s">
        <v>1961</v>
      </c>
      <c r="K1409" s="151" t="s">
        <v>16259</v>
      </c>
      <c r="L1409" s="13"/>
      <c r="M1409" s="8" t="s">
        <v>43</v>
      </c>
      <c r="N1409" s="152" t="s">
        <v>16255</v>
      </c>
      <c r="O1409" s="6">
        <v>15</v>
      </c>
      <c r="P1409" s="191">
        <v>38.9</v>
      </c>
      <c r="Q1409" s="153" t="s">
        <v>45</v>
      </c>
      <c r="R1409" s="191">
        <f t="shared" si="45"/>
        <v>583.5</v>
      </c>
      <c r="S1409" s="191">
        <v>0</v>
      </c>
      <c r="T1409" s="191">
        <v>194.5</v>
      </c>
      <c r="U1409" s="191">
        <v>0</v>
      </c>
      <c r="V1409" s="191">
        <v>0</v>
      </c>
      <c r="W1409" s="191">
        <v>0</v>
      </c>
      <c r="X1409" s="191">
        <v>194.5</v>
      </c>
      <c r="Y1409" s="191">
        <v>0</v>
      </c>
      <c r="Z1409" s="191">
        <v>194.5</v>
      </c>
      <c r="AA1409" s="191">
        <v>0</v>
      </c>
      <c r="AB1409" s="191">
        <v>0</v>
      </c>
      <c r="AC1409" s="191">
        <v>0</v>
      </c>
      <c r="AD1409" s="191">
        <v>0</v>
      </c>
    </row>
    <row r="1410" spans="1:30" ht="12" customHeight="1" x14ac:dyDescent="0.25">
      <c r="A1410" s="128" t="s">
        <v>36</v>
      </c>
      <c r="B1410" s="15" t="s">
        <v>16762</v>
      </c>
      <c r="C1410" s="15" t="s">
        <v>16762</v>
      </c>
      <c r="D1410" s="7" t="s">
        <v>38</v>
      </c>
      <c r="E1410" s="6" t="s">
        <v>39</v>
      </c>
      <c r="F1410" s="7" t="s">
        <v>38</v>
      </c>
      <c r="G1410" s="185" t="s">
        <v>40</v>
      </c>
      <c r="H1410" s="177">
        <v>21501</v>
      </c>
      <c r="I1410" s="151" t="s">
        <v>16768</v>
      </c>
      <c r="J1410" s="17" t="s">
        <v>5583</v>
      </c>
      <c r="K1410" s="151" t="s">
        <v>156</v>
      </c>
      <c r="L1410" s="13"/>
      <c r="M1410" s="8" t="s">
        <v>43</v>
      </c>
      <c r="N1410" s="152" t="s">
        <v>16255</v>
      </c>
      <c r="O1410" s="6">
        <v>1</v>
      </c>
      <c r="P1410" s="191">
        <v>21912</v>
      </c>
      <c r="Q1410" s="153" t="s">
        <v>45</v>
      </c>
      <c r="R1410" s="191">
        <f t="shared" si="45"/>
        <v>22635.095999999998</v>
      </c>
      <c r="S1410" s="191">
        <v>0</v>
      </c>
      <c r="T1410" s="191">
        <v>22635.095999999998</v>
      </c>
      <c r="U1410" s="191">
        <v>0</v>
      </c>
      <c r="V1410" s="191">
        <v>0</v>
      </c>
      <c r="W1410" s="191">
        <v>0</v>
      </c>
      <c r="X1410" s="191">
        <v>0</v>
      </c>
      <c r="Y1410" s="191">
        <v>0</v>
      </c>
      <c r="Z1410" s="191">
        <v>0</v>
      </c>
      <c r="AA1410" s="191">
        <v>0</v>
      </c>
      <c r="AB1410" s="191">
        <v>0</v>
      </c>
      <c r="AC1410" s="191">
        <v>0</v>
      </c>
      <c r="AD1410" s="191">
        <v>0</v>
      </c>
    </row>
    <row r="1411" spans="1:30" ht="12" customHeight="1" x14ac:dyDescent="0.25">
      <c r="A1411" s="128" t="s">
        <v>36</v>
      </c>
      <c r="B1411" s="15" t="s">
        <v>16762</v>
      </c>
      <c r="C1411" s="15" t="s">
        <v>16762</v>
      </c>
      <c r="D1411" s="7" t="s">
        <v>38</v>
      </c>
      <c r="E1411" s="6" t="s">
        <v>39</v>
      </c>
      <c r="F1411" s="7" t="s">
        <v>38</v>
      </c>
      <c r="G1411" s="185" t="s">
        <v>40</v>
      </c>
      <c r="H1411" s="177">
        <v>21601</v>
      </c>
      <c r="I1411" s="151" t="s">
        <v>98</v>
      </c>
      <c r="J1411" s="17" t="s">
        <v>5773</v>
      </c>
      <c r="K1411" s="151" t="s">
        <v>99</v>
      </c>
      <c r="L1411" s="13"/>
      <c r="M1411" s="8" t="s">
        <v>43</v>
      </c>
      <c r="N1411" s="152" t="s">
        <v>16255</v>
      </c>
      <c r="O1411" s="6">
        <v>2</v>
      </c>
      <c r="P1411" s="191">
        <v>352</v>
      </c>
      <c r="Q1411" s="153" t="s">
        <v>45</v>
      </c>
      <c r="R1411" s="191">
        <f t="shared" si="45"/>
        <v>727.23199999999997</v>
      </c>
      <c r="S1411" s="191">
        <v>0</v>
      </c>
      <c r="T1411" s="191">
        <v>363.61599999999999</v>
      </c>
      <c r="U1411" s="191">
        <v>0</v>
      </c>
      <c r="V1411" s="191">
        <v>0</v>
      </c>
      <c r="W1411" s="191">
        <v>0</v>
      </c>
      <c r="X1411" s="191">
        <v>0</v>
      </c>
      <c r="Y1411" s="191">
        <v>0</v>
      </c>
      <c r="Z1411" s="191">
        <v>363.61599999999999</v>
      </c>
      <c r="AA1411" s="191">
        <v>0</v>
      </c>
      <c r="AB1411" s="191">
        <v>0</v>
      </c>
      <c r="AC1411" s="191">
        <v>0</v>
      </c>
      <c r="AD1411" s="191">
        <v>0</v>
      </c>
    </row>
    <row r="1412" spans="1:30" ht="12" customHeight="1" x14ac:dyDescent="0.25">
      <c r="A1412" s="128" t="s">
        <v>36</v>
      </c>
      <c r="B1412" s="15" t="s">
        <v>16762</v>
      </c>
      <c r="C1412" s="15" t="s">
        <v>16762</v>
      </c>
      <c r="D1412" s="7" t="s">
        <v>38</v>
      </c>
      <c r="E1412" s="6" t="s">
        <v>39</v>
      </c>
      <c r="F1412" s="7" t="s">
        <v>38</v>
      </c>
      <c r="G1412" s="185" t="s">
        <v>40</v>
      </c>
      <c r="H1412" s="177">
        <v>21601</v>
      </c>
      <c r="I1412" s="151" t="s">
        <v>98</v>
      </c>
      <c r="J1412" s="17" t="s">
        <v>5699</v>
      </c>
      <c r="K1412" s="151" t="s">
        <v>16402</v>
      </c>
      <c r="L1412" s="13"/>
      <c r="M1412" s="8" t="s">
        <v>43</v>
      </c>
      <c r="N1412" s="152" t="s">
        <v>16255</v>
      </c>
      <c r="O1412" s="6">
        <v>15</v>
      </c>
      <c r="P1412" s="191">
        <v>220.82</v>
      </c>
      <c r="Q1412" s="153" t="s">
        <v>45</v>
      </c>
      <c r="R1412" s="191">
        <f t="shared" si="45"/>
        <v>3421.6058999999996</v>
      </c>
      <c r="S1412" s="191">
        <v>0</v>
      </c>
      <c r="T1412" s="191">
        <v>684.32117999999991</v>
      </c>
      <c r="U1412" s="191">
        <v>0</v>
      </c>
      <c r="V1412" s="191">
        <v>684.32117999999991</v>
      </c>
      <c r="W1412" s="191">
        <v>0</v>
      </c>
      <c r="X1412" s="191">
        <v>684.32117999999991</v>
      </c>
      <c r="Y1412" s="191">
        <v>0</v>
      </c>
      <c r="Z1412" s="191">
        <v>1368.6423599999998</v>
      </c>
      <c r="AA1412" s="191">
        <v>0</v>
      </c>
      <c r="AB1412" s="191">
        <v>0</v>
      </c>
      <c r="AC1412" s="191">
        <v>0</v>
      </c>
      <c r="AD1412" s="191">
        <v>0</v>
      </c>
    </row>
    <row r="1413" spans="1:30" ht="12" customHeight="1" x14ac:dyDescent="0.25">
      <c r="A1413" s="128" t="s">
        <v>36</v>
      </c>
      <c r="B1413" s="15" t="s">
        <v>16762</v>
      </c>
      <c r="C1413" s="15" t="s">
        <v>16762</v>
      </c>
      <c r="D1413" s="7" t="s">
        <v>38</v>
      </c>
      <c r="E1413" s="6" t="s">
        <v>39</v>
      </c>
      <c r="F1413" s="7" t="s">
        <v>38</v>
      </c>
      <c r="G1413" s="185" t="s">
        <v>40</v>
      </c>
      <c r="H1413" s="177">
        <v>21601</v>
      </c>
      <c r="I1413" s="151" t="s">
        <v>98</v>
      </c>
      <c r="J1413" s="17" t="s">
        <v>5715</v>
      </c>
      <c r="K1413" s="151" t="s">
        <v>102</v>
      </c>
      <c r="L1413" s="13"/>
      <c r="M1413" s="8" t="s">
        <v>43</v>
      </c>
      <c r="N1413" s="152" t="s">
        <v>16255</v>
      </c>
      <c r="O1413" s="6">
        <v>15</v>
      </c>
      <c r="P1413" s="191">
        <v>58.38</v>
      </c>
      <c r="Q1413" s="153" t="s">
        <v>45</v>
      </c>
      <c r="R1413" s="191">
        <f t="shared" si="45"/>
        <v>904.59810000000004</v>
      </c>
      <c r="S1413" s="191">
        <v>0</v>
      </c>
      <c r="T1413" s="191">
        <v>180.91962000000001</v>
      </c>
      <c r="U1413" s="191">
        <v>0</v>
      </c>
      <c r="V1413" s="191">
        <v>180.91962000000001</v>
      </c>
      <c r="W1413" s="191">
        <v>0</v>
      </c>
      <c r="X1413" s="191">
        <v>180.91962000000001</v>
      </c>
      <c r="Y1413" s="191">
        <v>0</v>
      </c>
      <c r="Z1413" s="191">
        <v>361.83924000000002</v>
      </c>
      <c r="AA1413" s="191">
        <v>0</v>
      </c>
      <c r="AB1413" s="191">
        <v>0</v>
      </c>
      <c r="AC1413" s="191">
        <v>0</v>
      </c>
      <c r="AD1413" s="191">
        <v>0</v>
      </c>
    </row>
    <row r="1414" spans="1:30" ht="12" customHeight="1" x14ac:dyDescent="0.25">
      <c r="A1414" s="128" t="s">
        <v>36</v>
      </c>
      <c r="B1414" s="15" t="s">
        <v>16762</v>
      </c>
      <c r="C1414" s="15" t="s">
        <v>16762</v>
      </c>
      <c r="D1414" s="7" t="s">
        <v>38</v>
      </c>
      <c r="E1414" s="6" t="s">
        <v>39</v>
      </c>
      <c r="F1414" s="7" t="s">
        <v>38</v>
      </c>
      <c r="G1414" s="185" t="s">
        <v>40</v>
      </c>
      <c r="H1414" s="177">
        <v>21601</v>
      </c>
      <c r="I1414" s="151" t="s">
        <v>98</v>
      </c>
      <c r="J1414" s="17" t="s">
        <v>5683</v>
      </c>
      <c r="K1414" s="151" t="s">
        <v>103</v>
      </c>
      <c r="L1414" s="13"/>
      <c r="M1414" s="8" t="s">
        <v>43</v>
      </c>
      <c r="N1414" s="152" t="s">
        <v>16255</v>
      </c>
      <c r="O1414" s="6">
        <v>8</v>
      </c>
      <c r="P1414" s="191">
        <v>518.51</v>
      </c>
      <c r="Q1414" s="153" t="s">
        <v>45</v>
      </c>
      <c r="R1414" s="191">
        <f t="shared" si="45"/>
        <v>4284.9666399999996</v>
      </c>
      <c r="S1414" s="191">
        <v>0</v>
      </c>
      <c r="T1414" s="191">
        <v>1071.2416599999999</v>
      </c>
      <c r="U1414" s="191">
        <v>0</v>
      </c>
      <c r="V1414" s="191">
        <v>1071.2416599999999</v>
      </c>
      <c r="W1414" s="191">
        <v>0</v>
      </c>
      <c r="X1414" s="191">
        <v>1071.2416599999999</v>
      </c>
      <c r="Y1414" s="191">
        <v>0</v>
      </c>
      <c r="Z1414" s="191">
        <v>1071.2416599999999</v>
      </c>
      <c r="AA1414" s="191">
        <v>0</v>
      </c>
      <c r="AB1414" s="191">
        <v>0</v>
      </c>
      <c r="AC1414" s="191">
        <v>0</v>
      </c>
      <c r="AD1414" s="191">
        <v>0</v>
      </c>
    </row>
    <row r="1415" spans="1:30" ht="12" customHeight="1" x14ac:dyDescent="0.25">
      <c r="A1415" s="128" t="s">
        <v>36</v>
      </c>
      <c r="B1415" s="15" t="s">
        <v>16762</v>
      </c>
      <c r="C1415" s="15" t="s">
        <v>16762</v>
      </c>
      <c r="D1415" s="7" t="s">
        <v>38</v>
      </c>
      <c r="E1415" s="6" t="s">
        <v>39</v>
      </c>
      <c r="F1415" s="7" t="s">
        <v>38</v>
      </c>
      <c r="G1415" s="185" t="s">
        <v>40</v>
      </c>
      <c r="H1415" s="177">
        <v>21601</v>
      </c>
      <c r="I1415" s="151" t="s">
        <v>98</v>
      </c>
      <c r="J1415" s="17" t="s">
        <v>5689</v>
      </c>
      <c r="K1415" s="151" t="s">
        <v>16769</v>
      </c>
      <c r="L1415" s="13"/>
      <c r="M1415" s="8" t="s">
        <v>43</v>
      </c>
      <c r="N1415" s="152" t="s">
        <v>16255</v>
      </c>
      <c r="O1415" s="6">
        <v>8</v>
      </c>
      <c r="P1415" s="191">
        <v>508.84</v>
      </c>
      <c r="Q1415" s="153" t="s">
        <v>45</v>
      </c>
      <c r="R1415" s="191">
        <f t="shared" si="45"/>
        <v>4205.0537599999998</v>
      </c>
      <c r="S1415" s="191">
        <v>0</v>
      </c>
      <c r="T1415" s="191">
        <v>1051.2634399999999</v>
      </c>
      <c r="U1415" s="191">
        <v>0</v>
      </c>
      <c r="V1415" s="191">
        <v>1051.2634399999999</v>
      </c>
      <c r="W1415" s="191">
        <v>0</v>
      </c>
      <c r="X1415" s="191">
        <v>1051.2634399999999</v>
      </c>
      <c r="Y1415" s="191">
        <v>0</v>
      </c>
      <c r="Z1415" s="191">
        <v>1051.2634399999999</v>
      </c>
      <c r="AA1415" s="191">
        <v>0</v>
      </c>
      <c r="AB1415" s="191">
        <v>0</v>
      </c>
      <c r="AC1415" s="191">
        <v>0</v>
      </c>
      <c r="AD1415" s="191">
        <v>0</v>
      </c>
    </row>
    <row r="1416" spans="1:30" ht="12" customHeight="1" x14ac:dyDescent="0.25">
      <c r="A1416" s="128" t="s">
        <v>36</v>
      </c>
      <c r="B1416" s="15" t="s">
        <v>16762</v>
      </c>
      <c r="C1416" s="15" t="s">
        <v>16762</v>
      </c>
      <c r="D1416" s="7" t="s">
        <v>38</v>
      </c>
      <c r="E1416" s="6" t="s">
        <v>39</v>
      </c>
      <c r="F1416" s="7" t="s">
        <v>38</v>
      </c>
      <c r="G1416" s="185" t="s">
        <v>40</v>
      </c>
      <c r="H1416" s="177">
        <v>21601</v>
      </c>
      <c r="I1416" s="151" t="s">
        <v>98</v>
      </c>
      <c r="J1416" s="17" t="s">
        <v>5868</v>
      </c>
      <c r="K1416" s="151" t="s">
        <v>106</v>
      </c>
      <c r="L1416" s="13"/>
      <c r="M1416" s="8" t="s">
        <v>43</v>
      </c>
      <c r="N1416" s="152" t="s">
        <v>16255</v>
      </c>
      <c r="O1416" s="6">
        <v>13</v>
      </c>
      <c r="P1416" s="191">
        <v>40</v>
      </c>
      <c r="Q1416" s="153" t="s">
        <v>45</v>
      </c>
      <c r="R1416" s="191">
        <f t="shared" si="45"/>
        <v>537.15999999999985</v>
      </c>
      <c r="S1416" s="191">
        <v>0</v>
      </c>
      <c r="T1416" s="191">
        <v>123.95999999999998</v>
      </c>
      <c r="U1416" s="191">
        <v>0</v>
      </c>
      <c r="V1416" s="191">
        <v>123.95999999999998</v>
      </c>
      <c r="W1416" s="191">
        <v>0</v>
      </c>
      <c r="X1416" s="191">
        <v>123.95999999999998</v>
      </c>
      <c r="Y1416" s="191">
        <v>0</v>
      </c>
      <c r="Z1416" s="191">
        <v>165.27999999999997</v>
      </c>
      <c r="AA1416" s="191">
        <v>0</v>
      </c>
      <c r="AB1416" s="191">
        <v>0</v>
      </c>
      <c r="AC1416" s="191">
        <v>0</v>
      </c>
      <c r="AD1416" s="191">
        <v>0</v>
      </c>
    </row>
    <row r="1417" spans="1:30" ht="12" customHeight="1" x14ac:dyDescent="0.25">
      <c r="A1417" s="128" t="s">
        <v>36</v>
      </c>
      <c r="B1417" s="15" t="s">
        <v>16762</v>
      </c>
      <c r="C1417" s="15" t="s">
        <v>16762</v>
      </c>
      <c r="D1417" s="7" t="s">
        <v>38</v>
      </c>
      <c r="E1417" s="6" t="s">
        <v>39</v>
      </c>
      <c r="F1417" s="7" t="s">
        <v>38</v>
      </c>
      <c r="G1417" s="185" t="s">
        <v>40</v>
      </c>
      <c r="H1417" s="177">
        <v>21601</v>
      </c>
      <c r="I1417" s="151" t="s">
        <v>98</v>
      </c>
      <c r="J1417" s="17" t="s">
        <v>6087</v>
      </c>
      <c r="K1417" s="151" t="s">
        <v>107</v>
      </c>
      <c r="L1417" s="13"/>
      <c r="M1417" s="8" t="s">
        <v>43</v>
      </c>
      <c r="N1417" s="152" t="s">
        <v>16255</v>
      </c>
      <c r="O1417" s="6">
        <v>3</v>
      </c>
      <c r="P1417" s="191">
        <v>194.4</v>
      </c>
      <c r="Q1417" s="153" t="s">
        <v>45</v>
      </c>
      <c r="R1417" s="191">
        <f t="shared" si="45"/>
        <v>602.4455999999999</v>
      </c>
      <c r="S1417" s="191">
        <v>0</v>
      </c>
      <c r="T1417" s="191">
        <v>602.4455999999999</v>
      </c>
      <c r="U1417" s="191">
        <v>0</v>
      </c>
      <c r="V1417" s="191">
        <v>0</v>
      </c>
      <c r="W1417" s="191">
        <v>0</v>
      </c>
      <c r="X1417" s="191">
        <v>0</v>
      </c>
      <c r="Y1417" s="191">
        <v>0</v>
      </c>
      <c r="Z1417" s="191">
        <v>0</v>
      </c>
      <c r="AA1417" s="191">
        <v>0</v>
      </c>
      <c r="AB1417" s="191">
        <v>0</v>
      </c>
      <c r="AC1417" s="191">
        <v>0</v>
      </c>
      <c r="AD1417" s="191">
        <v>0</v>
      </c>
    </row>
    <row r="1418" spans="1:30" ht="12" customHeight="1" x14ac:dyDescent="0.25">
      <c r="A1418" s="128" t="s">
        <v>36</v>
      </c>
      <c r="B1418" s="15" t="s">
        <v>16762</v>
      </c>
      <c r="C1418" s="15" t="s">
        <v>16762</v>
      </c>
      <c r="D1418" s="7" t="s">
        <v>38</v>
      </c>
      <c r="E1418" s="6" t="s">
        <v>39</v>
      </c>
      <c r="F1418" s="7" t="s">
        <v>38</v>
      </c>
      <c r="G1418" s="185" t="s">
        <v>40</v>
      </c>
      <c r="H1418" s="177">
        <v>21601</v>
      </c>
      <c r="I1418" s="151" t="s">
        <v>98</v>
      </c>
      <c r="J1418" s="17" t="s">
        <v>5770</v>
      </c>
      <c r="K1418" s="151" t="s">
        <v>109</v>
      </c>
      <c r="L1418" s="13"/>
      <c r="M1418" s="8" t="s">
        <v>43</v>
      </c>
      <c r="N1418" s="152" t="s">
        <v>16255</v>
      </c>
      <c r="O1418" s="6">
        <v>10</v>
      </c>
      <c r="P1418" s="191">
        <v>17.52</v>
      </c>
      <c r="Q1418" s="153" t="s">
        <v>45</v>
      </c>
      <c r="R1418" s="191">
        <f t="shared" si="45"/>
        <v>180.98159999999996</v>
      </c>
      <c r="S1418" s="191">
        <v>0</v>
      </c>
      <c r="T1418" s="191">
        <v>90.490799999999979</v>
      </c>
      <c r="U1418" s="191">
        <v>0</v>
      </c>
      <c r="V1418" s="191">
        <v>0</v>
      </c>
      <c r="W1418" s="191">
        <v>0</v>
      </c>
      <c r="X1418" s="191">
        <v>0</v>
      </c>
      <c r="Y1418" s="191">
        <v>0</v>
      </c>
      <c r="Z1418" s="191">
        <v>90.490799999999979</v>
      </c>
      <c r="AA1418" s="191">
        <v>0</v>
      </c>
      <c r="AB1418" s="191">
        <v>0</v>
      </c>
      <c r="AC1418" s="191">
        <v>0</v>
      </c>
      <c r="AD1418" s="191">
        <v>0</v>
      </c>
    </row>
    <row r="1419" spans="1:30" ht="12" customHeight="1" x14ac:dyDescent="0.25">
      <c r="A1419" s="128" t="s">
        <v>36</v>
      </c>
      <c r="B1419" s="15" t="s">
        <v>16762</v>
      </c>
      <c r="C1419" s="15" t="s">
        <v>16762</v>
      </c>
      <c r="D1419" s="7" t="s">
        <v>38</v>
      </c>
      <c r="E1419" s="6" t="s">
        <v>39</v>
      </c>
      <c r="F1419" s="7" t="s">
        <v>38</v>
      </c>
      <c r="G1419" s="185" t="s">
        <v>40</v>
      </c>
      <c r="H1419" s="177">
        <v>21601</v>
      </c>
      <c r="I1419" s="151" t="s">
        <v>98</v>
      </c>
      <c r="J1419" s="17" t="s">
        <v>5818</v>
      </c>
      <c r="K1419" s="151" t="s">
        <v>16285</v>
      </c>
      <c r="L1419" s="13"/>
      <c r="M1419" s="8" t="s">
        <v>43</v>
      </c>
      <c r="N1419" s="152" t="s">
        <v>16255</v>
      </c>
      <c r="O1419" s="6">
        <v>9</v>
      </c>
      <c r="P1419" s="191">
        <v>66.150000000000006</v>
      </c>
      <c r="Q1419" s="153" t="s">
        <v>45</v>
      </c>
      <c r="R1419" s="191">
        <f t="shared" si="45"/>
        <v>614.99655000000007</v>
      </c>
      <c r="S1419" s="191">
        <v>0</v>
      </c>
      <c r="T1419" s="191">
        <v>204.99885</v>
      </c>
      <c r="U1419" s="191">
        <v>0</v>
      </c>
      <c r="V1419" s="191">
        <v>204.99885</v>
      </c>
      <c r="W1419" s="191">
        <v>0</v>
      </c>
      <c r="X1419" s="191">
        <v>0</v>
      </c>
      <c r="Y1419" s="191">
        <v>0</v>
      </c>
      <c r="Z1419" s="191">
        <v>204.99885</v>
      </c>
      <c r="AA1419" s="191">
        <v>0</v>
      </c>
      <c r="AB1419" s="191">
        <v>0</v>
      </c>
      <c r="AC1419" s="191">
        <v>0</v>
      </c>
      <c r="AD1419" s="191">
        <v>0</v>
      </c>
    </row>
    <row r="1420" spans="1:30" ht="12" customHeight="1" x14ac:dyDescent="0.25">
      <c r="A1420" s="128" t="s">
        <v>36</v>
      </c>
      <c r="B1420" s="15" t="s">
        <v>16762</v>
      </c>
      <c r="C1420" s="15" t="s">
        <v>16762</v>
      </c>
      <c r="D1420" s="7" t="s">
        <v>38</v>
      </c>
      <c r="E1420" s="6" t="s">
        <v>39</v>
      </c>
      <c r="F1420" s="7" t="s">
        <v>38</v>
      </c>
      <c r="G1420" s="185" t="s">
        <v>40</v>
      </c>
      <c r="H1420" s="177">
        <v>21601</v>
      </c>
      <c r="I1420" s="151" t="s">
        <v>98</v>
      </c>
      <c r="J1420" s="17" t="s">
        <v>5885</v>
      </c>
      <c r="K1420" s="151" t="s">
        <v>238</v>
      </c>
      <c r="L1420" s="13"/>
      <c r="M1420" s="8" t="s">
        <v>43</v>
      </c>
      <c r="N1420" s="152" t="s">
        <v>16255</v>
      </c>
      <c r="O1420" s="6">
        <v>32</v>
      </c>
      <c r="P1420" s="191">
        <v>392</v>
      </c>
      <c r="Q1420" s="153" t="s">
        <v>45</v>
      </c>
      <c r="R1420" s="191">
        <f t="shared" si="45"/>
        <v>12957.951999999999</v>
      </c>
      <c r="S1420" s="191">
        <v>0</v>
      </c>
      <c r="T1420" s="191">
        <v>3239.4879999999998</v>
      </c>
      <c r="U1420" s="191">
        <v>0</v>
      </c>
      <c r="V1420" s="191">
        <v>3239.4879999999998</v>
      </c>
      <c r="W1420" s="191">
        <v>0</v>
      </c>
      <c r="X1420" s="191">
        <v>3239.4879999999998</v>
      </c>
      <c r="Y1420" s="191">
        <v>0</v>
      </c>
      <c r="Z1420" s="191">
        <v>3239.4879999999998</v>
      </c>
      <c r="AA1420" s="191">
        <v>0</v>
      </c>
      <c r="AB1420" s="191">
        <v>0</v>
      </c>
      <c r="AC1420" s="191">
        <v>0</v>
      </c>
      <c r="AD1420" s="191">
        <v>0</v>
      </c>
    </row>
    <row r="1421" spans="1:30" ht="12" customHeight="1" x14ac:dyDescent="0.25">
      <c r="A1421" s="128" t="s">
        <v>36</v>
      </c>
      <c r="B1421" s="15" t="s">
        <v>16762</v>
      </c>
      <c r="C1421" s="15" t="s">
        <v>16762</v>
      </c>
      <c r="D1421" s="7" t="s">
        <v>38</v>
      </c>
      <c r="E1421" s="6" t="s">
        <v>39</v>
      </c>
      <c r="F1421" s="7" t="s">
        <v>38</v>
      </c>
      <c r="G1421" s="185" t="s">
        <v>40</v>
      </c>
      <c r="H1421" s="177">
        <v>21601</v>
      </c>
      <c r="I1421" s="151" t="s">
        <v>98</v>
      </c>
      <c r="J1421" s="17" t="s">
        <v>5726</v>
      </c>
      <c r="K1421" s="151" t="s">
        <v>114</v>
      </c>
      <c r="L1421" s="13"/>
      <c r="M1421" s="8" t="s">
        <v>43</v>
      </c>
      <c r="N1421" s="152" t="s">
        <v>16255</v>
      </c>
      <c r="O1421" s="6">
        <v>9</v>
      </c>
      <c r="P1421" s="191">
        <v>540</v>
      </c>
      <c r="Q1421" s="153" t="s">
        <v>45</v>
      </c>
      <c r="R1421" s="191">
        <f t="shared" si="45"/>
        <v>5020.3799999999992</v>
      </c>
      <c r="S1421" s="191">
        <v>0</v>
      </c>
      <c r="T1421" s="191">
        <v>1115.6399999999999</v>
      </c>
      <c r="U1421" s="191">
        <v>0</v>
      </c>
      <c r="V1421" s="191">
        <v>1115.6399999999999</v>
      </c>
      <c r="W1421" s="191">
        <v>0</v>
      </c>
      <c r="X1421" s="191">
        <v>1115.6399999999999</v>
      </c>
      <c r="Y1421" s="191">
        <v>0</v>
      </c>
      <c r="Z1421" s="191">
        <v>1673.4599999999998</v>
      </c>
      <c r="AA1421" s="191">
        <v>0</v>
      </c>
      <c r="AB1421" s="191">
        <v>0</v>
      </c>
      <c r="AC1421" s="191">
        <v>0</v>
      </c>
      <c r="AD1421" s="191">
        <v>0</v>
      </c>
    </row>
    <row r="1422" spans="1:30" ht="12" customHeight="1" x14ac:dyDescent="0.25">
      <c r="A1422" s="128" t="s">
        <v>36</v>
      </c>
      <c r="B1422" s="15" t="s">
        <v>16762</v>
      </c>
      <c r="C1422" s="15" t="s">
        <v>16762</v>
      </c>
      <c r="D1422" s="7" t="s">
        <v>38</v>
      </c>
      <c r="E1422" s="6" t="s">
        <v>39</v>
      </c>
      <c r="F1422" s="7" t="s">
        <v>38</v>
      </c>
      <c r="G1422" s="185" t="s">
        <v>40</v>
      </c>
      <c r="H1422" s="177">
        <v>21601</v>
      </c>
      <c r="I1422" s="151" t="s">
        <v>98</v>
      </c>
      <c r="J1422" s="17" t="s">
        <v>5706</v>
      </c>
      <c r="K1422" s="151" t="s">
        <v>16403</v>
      </c>
      <c r="L1422" s="13"/>
      <c r="M1422" s="8" t="s">
        <v>43</v>
      </c>
      <c r="N1422" s="152" t="s">
        <v>16255</v>
      </c>
      <c r="O1422" s="6">
        <v>14</v>
      </c>
      <c r="P1422" s="191">
        <v>109.45</v>
      </c>
      <c r="Q1422" s="153" t="s">
        <v>45</v>
      </c>
      <c r="R1422" s="191">
        <f t="shared" si="45"/>
        <v>1582.8659</v>
      </c>
      <c r="S1422" s="191">
        <v>0</v>
      </c>
      <c r="T1422" s="191">
        <v>339.18554999999998</v>
      </c>
      <c r="U1422" s="191">
        <v>0</v>
      </c>
      <c r="V1422" s="191">
        <v>339.18554999999998</v>
      </c>
      <c r="W1422" s="191">
        <v>0</v>
      </c>
      <c r="X1422" s="191">
        <v>339.18554999999998</v>
      </c>
      <c r="Y1422" s="191">
        <v>0</v>
      </c>
      <c r="Z1422" s="191">
        <v>565.30925000000002</v>
      </c>
      <c r="AA1422" s="191">
        <v>0</v>
      </c>
      <c r="AB1422" s="191">
        <v>0</v>
      </c>
      <c r="AC1422" s="191">
        <v>0</v>
      </c>
      <c r="AD1422" s="191">
        <v>0</v>
      </c>
    </row>
    <row r="1423" spans="1:30" ht="12" customHeight="1" x14ac:dyDescent="0.25">
      <c r="A1423" s="128" t="s">
        <v>36</v>
      </c>
      <c r="B1423" s="15" t="s">
        <v>16762</v>
      </c>
      <c r="C1423" s="15" t="s">
        <v>16762</v>
      </c>
      <c r="D1423" s="7" t="s">
        <v>38</v>
      </c>
      <c r="E1423" s="6" t="s">
        <v>39</v>
      </c>
      <c r="F1423" s="7" t="s">
        <v>38</v>
      </c>
      <c r="G1423" s="185" t="s">
        <v>40</v>
      </c>
      <c r="H1423" s="177">
        <v>21601</v>
      </c>
      <c r="I1423" s="151" t="s">
        <v>98</v>
      </c>
      <c r="J1423" s="17" t="s">
        <v>5863</v>
      </c>
      <c r="K1423" s="151" t="s">
        <v>16770</v>
      </c>
      <c r="L1423" s="13"/>
      <c r="M1423" s="8" t="s">
        <v>43</v>
      </c>
      <c r="N1423" s="152" t="s">
        <v>16255</v>
      </c>
      <c r="O1423" s="6">
        <v>12</v>
      </c>
      <c r="P1423" s="191">
        <v>56.7</v>
      </c>
      <c r="Q1423" s="153" t="s">
        <v>45</v>
      </c>
      <c r="R1423" s="191">
        <f t="shared" si="45"/>
        <v>702.85320000000002</v>
      </c>
      <c r="S1423" s="191">
        <v>0</v>
      </c>
      <c r="T1423" s="191">
        <v>351.42660000000001</v>
      </c>
      <c r="U1423" s="191">
        <v>0</v>
      </c>
      <c r="V1423" s="191">
        <v>0</v>
      </c>
      <c r="W1423" s="191">
        <v>0</v>
      </c>
      <c r="X1423" s="191">
        <v>351.42660000000001</v>
      </c>
      <c r="Y1423" s="191">
        <v>0</v>
      </c>
      <c r="Z1423" s="191">
        <v>0</v>
      </c>
      <c r="AA1423" s="191">
        <v>0</v>
      </c>
      <c r="AB1423" s="191">
        <v>0</v>
      </c>
      <c r="AC1423" s="191">
        <v>0</v>
      </c>
      <c r="AD1423" s="191">
        <v>0</v>
      </c>
    </row>
    <row r="1424" spans="1:30" ht="12" customHeight="1" x14ac:dyDescent="0.25">
      <c r="A1424" s="128" t="s">
        <v>36</v>
      </c>
      <c r="B1424" s="15" t="s">
        <v>16762</v>
      </c>
      <c r="C1424" s="15" t="s">
        <v>16762</v>
      </c>
      <c r="D1424" s="7" t="s">
        <v>38</v>
      </c>
      <c r="E1424" s="6" t="s">
        <v>39</v>
      </c>
      <c r="F1424" s="7" t="s">
        <v>38</v>
      </c>
      <c r="G1424" s="185" t="s">
        <v>40</v>
      </c>
      <c r="H1424" s="177">
        <v>21601</v>
      </c>
      <c r="I1424" s="151" t="s">
        <v>98</v>
      </c>
      <c r="J1424" s="17" t="s">
        <v>5890</v>
      </c>
      <c r="K1424" s="151" t="s">
        <v>116</v>
      </c>
      <c r="L1424" s="13"/>
      <c r="M1424" s="8" t="s">
        <v>43</v>
      </c>
      <c r="N1424" s="152" t="s">
        <v>16255</v>
      </c>
      <c r="O1424" s="6">
        <v>32</v>
      </c>
      <c r="P1424" s="191">
        <v>301.8</v>
      </c>
      <c r="Q1424" s="153" t="s">
        <v>45</v>
      </c>
      <c r="R1424" s="191">
        <f t="shared" si="45"/>
        <v>9976.3007999999991</v>
      </c>
      <c r="S1424" s="191">
        <v>0</v>
      </c>
      <c r="T1424" s="191">
        <v>2494.0751999999998</v>
      </c>
      <c r="U1424" s="191">
        <v>0</v>
      </c>
      <c r="V1424" s="191">
        <v>2494.0751999999998</v>
      </c>
      <c r="W1424" s="191">
        <v>0</v>
      </c>
      <c r="X1424" s="191">
        <v>2494.0751999999998</v>
      </c>
      <c r="Y1424" s="191">
        <v>0</v>
      </c>
      <c r="Z1424" s="191">
        <v>2494.0751999999998</v>
      </c>
      <c r="AA1424" s="191">
        <v>0</v>
      </c>
      <c r="AB1424" s="191">
        <v>0</v>
      </c>
      <c r="AC1424" s="191">
        <v>0</v>
      </c>
      <c r="AD1424" s="191">
        <v>0</v>
      </c>
    </row>
    <row r="1425" spans="1:30" ht="12" customHeight="1" x14ac:dyDescent="0.25">
      <c r="A1425" s="128" t="s">
        <v>36</v>
      </c>
      <c r="B1425" s="15" t="s">
        <v>16762</v>
      </c>
      <c r="C1425" s="15" t="s">
        <v>16762</v>
      </c>
      <c r="D1425" s="7" t="s">
        <v>38</v>
      </c>
      <c r="E1425" s="6" t="s">
        <v>39</v>
      </c>
      <c r="F1425" s="7" t="s">
        <v>38</v>
      </c>
      <c r="G1425" s="185" t="s">
        <v>40</v>
      </c>
      <c r="H1425" s="177">
        <v>22301</v>
      </c>
      <c r="I1425" s="151" t="s">
        <v>268</v>
      </c>
      <c r="J1425" s="17" t="s">
        <v>6369</v>
      </c>
      <c r="K1425" s="151" t="s">
        <v>6370</v>
      </c>
      <c r="L1425" s="13"/>
      <c r="M1425" s="8" t="s">
        <v>43</v>
      </c>
      <c r="N1425" s="152" t="s">
        <v>877</v>
      </c>
      <c r="O1425" s="6">
        <v>2</v>
      </c>
      <c r="P1425" s="191">
        <v>1311.9</v>
      </c>
      <c r="Q1425" s="153" t="s">
        <v>45</v>
      </c>
      <c r="R1425" s="191">
        <f t="shared" si="45"/>
        <v>2710.3854000000001</v>
      </c>
      <c r="S1425" s="191">
        <v>0</v>
      </c>
      <c r="T1425" s="191">
        <v>0</v>
      </c>
      <c r="U1425" s="191">
        <v>2710.3854000000001</v>
      </c>
      <c r="V1425" s="191">
        <v>0</v>
      </c>
      <c r="W1425" s="191">
        <v>0</v>
      </c>
      <c r="X1425" s="191">
        <v>0</v>
      </c>
      <c r="Y1425" s="191">
        <v>0</v>
      </c>
      <c r="Z1425" s="191">
        <v>0</v>
      </c>
      <c r="AA1425" s="191">
        <v>0</v>
      </c>
      <c r="AB1425" s="191">
        <v>0</v>
      </c>
      <c r="AC1425" s="191">
        <v>0</v>
      </c>
      <c r="AD1425" s="191">
        <v>0</v>
      </c>
    </row>
    <row r="1426" spans="1:30" ht="12" customHeight="1" x14ac:dyDescent="0.25">
      <c r="A1426" s="128" t="s">
        <v>36</v>
      </c>
      <c r="B1426" s="15" t="s">
        <v>16762</v>
      </c>
      <c r="C1426" s="15" t="s">
        <v>16762</v>
      </c>
      <c r="D1426" s="7" t="s">
        <v>38</v>
      </c>
      <c r="E1426" s="6" t="s">
        <v>39</v>
      </c>
      <c r="F1426" s="7" t="s">
        <v>38</v>
      </c>
      <c r="G1426" s="185" t="s">
        <v>40</v>
      </c>
      <c r="H1426" s="177">
        <v>22301</v>
      </c>
      <c r="I1426" s="151" t="s">
        <v>268</v>
      </c>
      <c r="J1426" s="17" t="s">
        <v>6405</v>
      </c>
      <c r="K1426" s="151" t="s">
        <v>6406</v>
      </c>
      <c r="L1426" s="13"/>
      <c r="M1426" s="8" t="s">
        <v>43</v>
      </c>
      <c r="N1426" s="152" t="s">
        <v>16255</v>
      </c>
      <c r="O1426" s="6">
        <v>1</v>
      </c>
      <c r="P1426" s="191">
        <v>649</v>
      </c>
      <c r="Q1426" s="153" t="s">
        <v>45</v>
      </c>
      <c r="R1426" s="191">
        <f t="shared" si="45"/>
        <v>670.41699999999992</v>
      </c>
      <c r="S1426" s="191">
        <v>0</v>
      </c>
      <c r="T1426" s="191">
        <v>0</v>
      </c>
      <c r="U1426" s="191">
        <v>670.41699999999992</v>
      </c>
      <c r="V1426" s="191">
        <v>0</v>
      </c>
      <c r="W1426" s="191">
        <v>0</v>
      </c>
      <c r="X1426" s="191">
        <v>0</v>
      </c>
      <c r="Y1426" s="191">
        <v>0</v>
      </c>
      <c r="Z1426" s="191">
        <v>0</v>
      </c>
      <c r="AA1426" s="191">
        <v>0</v>
      </c>
      <c r="AB1426" s="191">
        <v>0</v>
      </c>
      <c r="AC1426" s="191">
        <v>0</v>
      </c>
      <c r="AD1426" s="191">
        <v>0</v>
      </c>
    </row>
    <row r="1427" spans="1:30" ht="12" customHeight="1" x14ac:dyDescent="0.25">
      <c r="A1427" s="128" t="s">
        <v>36</v>
      </c>
      <c r="B1427" s="15" t="s">
        <v>16762</v>
      </c>
      <c r="C1427" s="15" t="s">
        <v>16762</v>
      </c>
      <c r="D1427" s="7" t="s">
        <v>38</v>
      </c>
      <c r="E1427" s="6" t="s">
        <v>39</v>
      </c>
      <c r="F1427" s="7" t="s">
        <v>38</v>
      </c>
      <c r="G1427" s="185" t="s">
        <v>40</v>
      </c>
      <c r="H1427" s="177">
        <v>24601</v>
      </c>
      <c r="I1427" s="151" t="s">
        <v>184</v>
      </c>
      <c r="J1427" s="17" t="s">
        <v>7841</v>
      </c>
      <c r="K1427" s="151" t="s">
        <v>16291</v>
      </c>
      <c r="L1427" s="13"/>
      <c r="M1427" s="8" t="s">
        <v>43</v>
      </c>
      <c r="N1427" s="152" t="s">
        <v>16255</v>
      </c>
      <c r="O1427" s="6">
        <v>4</v>
      </c>
      <c r="P1427" s="191">
        <v>396</v>
      </c>
      <c r="Q1427" s="153" t="s">
        <v>45</v>
      </c>
      <c r="R1427" s="191">
        <f t="shared" si="45"/>
        <v>1636.2719999999999</v>
      </c>
      <c r="S1427" s="191">
        <v>0</v>
      </c>
      <c r="T1427" s="191">
        <v>818.13599999999997</v>
      </c>
      <c r="U1427" s="191">
        <v>0</v>
      </c>
      <c r="V1427" s="191">
        <v>0</v>
      </c>
      <c r="W1427" s="191">
        <v>0</v>
      </c>
      <c r="X1427" s="191">
        <v>0</v>
      </c>
      <c r="Y1427" s="191">
        <v>818.13599999999997</v>
      </c>
      <c r="Z1427" s="191">
        <v>0</v>
      </c>
      <c r="AA1427" s="191">
        <v>0</v>
      </c>
      <c r="AB1427" s="191">
        <v>0</v>
      </c>
      <c r="AC1427" s="191">
        <v>0</v>
      </c>
      <c r="AD1427" s="191">
        <v>0</v>
      </c>
    </row>
    <row r="1428" spans="1:30" ht="12" customHeight="1" x14ac:dyDescent="0.25">
      <c r="A1428" s="128" t="s">
        <v>36</v>
      </c>
      <c r="B1428" s="15" t="s">
        <v>16762</v>
      </c>
      <c r="C1428" s="15" t="s">
        <v>16762</v>
      </c>
      <c r="D1428" s="7" t="s">
        <v>38</v>
      </c>
      <c r="E1428" s="6" t="s">
        <v>39</v>
      </c>
      <c r="F1428" s="7" t="s">
        <v>38</v>
      </c>
      <c r="G1428" s="185" t="s">
        <v>40</v>
      </c>
      <c r="H1428" s="177">
        <v>24601</v>
      </c>
      <c r="I1428" s="151" t="s">
        <v>184</v>
      </c>
      <c r="J1428" s="17" t="s">
        <v>7842</v>
      </c>
      <c r="K1428" s="151" t="s">
        <v>16382</v>
      </c>
      <c r="L1428" s="13"/>
      <c r="M1428" s="8" t="s">
        <v>43</v>
      </c>
      <c r="N1428" s="152" t="s">
        <v>539</v>
      </c>
      <c r="O1428" s="6">
        <v>4</v>
      </c>
      <c r="P1428" s="191">
        <v>374</v>
      </c>
      <c r="Q1428" s="153" t="s">
        <v>45</v>
      </c>
      <c r="R1428" s="191">
        <f t="shared" si="45"/>
        <v>1545.3679999999999</v>
      </c>
      <c r="S1428" s="191">
        <v>0</v>
      </c>
      <c r="T1428" s="191">
        <v>772.68399999999997</v>
      </c>
      <c r="U1428" s="191">
        <v>0</v>
      </c>
      <c r="V1428" s="191">
        <v>0</v>
      </c>
      <c r="W1428" s="191">
        <v>0</v>
      </c>
      <c r="X1428" s="191">
        <v>0</v>
      </c>
      <c r="Y1428" s="191">
        <v>772.68399999999997</v>
      </c>
      <c r="Z1428" s="191">
        <v>0</v>
      </c>
      <c r="AA1428" s="191">
        <v>0</v>
      </c>
      <c r="AB1428" s="191">
        <v>0</v>
      </c>
      <c r="AC1428" s="191">
        <v>0</v>
      </c>
      <c r="AD1428" s="191">
        <v>0</v>
      </c>
    </row>
    <row r="1429" spans="1:30" ht="12" customHeight="1" x14ac:dyDescent="0.25">
      <c r="A1429" s="128" t="s">
        <v>36</v>
      </c>
      <c r="B1429" s="15" t="s">
        <v>16762</v>
      </c>
      <c r="C1429" s="15" t="s">
        <v>16762</v>
      </c>
      <c r="D1429" s="7" t="s">
        <v>38</v>
      </c>
      <c r="E1429" s="6" t="s">
        <v>39</v>
      </c>
      <c r="F1429" s="7" t="s">
        <v>38</v>
      </c>
      <c r="G1429" s="185" t="s">
        <v>40</v>
      </c>
      <c r="H1429" s="177">
        <v>24601</v>
      </c>
      <c r="I1429" s="151" t="s">
        <v>184</v>
      </c>
      <c r="J1429" s="17" t="s">
        <v>7261</v>
      </c>
      <c r="K1429" s="151" t="s">
        <v>7262</v>
      </c>
      <c r="L1429" s="13"/>
      <c r="M1429" s="8" t="s">
        <v>43</v>
      </c>
      <c r="N1429" s="152" t="s">
        <v>877</v>
      </c>
      <c r="O1429" s="6">
        <v>3</v>
      </c>
      <c r="P1429" s="191">
        <v>3240</v>
      </c>
      <c r="Q1429" s="153" t="s">
        <v>45</v>
      </c>
      <c r="R1429" s="191">
        <f t="shared" si="45"/>
        <v>10040.759999999998</v>
      </c>
      <c r="S1429" s="191">
        <v>0</v>
      </c>
      <c r="T1429" s="191">
        <v>0</v>
      </c>
      <c r="U1429" s="191">
        <v>10040.759999999998</v>
      </c>
      <c r="V1429" s="191">
        <v>0</v>
      </c>
      <c r="W1429" s="191">
        <v>0</v>
      </c>
      <c r="X1429" s="191">
        <v>0</v>
      </c>
      <c r="Y1429" s="191">
        <v>0</v>
      </c>
      <c r="Z1429" s="191">
        <v>0</v>
      </c>
      <c r="AA1429" s="191">
        <v>0</v>
      </c>
      <c r="AB1429" s="191">
        <v>0</v>
      </c>
      <c r="AC1429" s="191">
        <v>0</v>
      </c>
      <c r="AD1429" s="191">
        <v>0</v>
      </c>
    </row>
    <row r="1430" spans="1:30" ht="12" customHeight="1" x14ac:dyDescent="0.25">
      <c r="A1430" s="128" t="s">
        <v>36</v>
      </c>
      <c r="B1430" s="15" t="s">
        <v>16762</v>
      </c>
      <c r="C1430" s="15" t="s">
        <v>16762</v>
      </c>
      <c r="D1430" s="7" t="s">
        <v>38</v>
      </c>
      <c r="E1430" s="6" t="s">
        <v>39</v>
      </c>
      <c r="F1430" s="7" t="s">
        <v>38</v>
      </c>
      <c r="G1430" s="185" t="s">
        <v>40</v>
      </c>
      <c r="H1430" s="177">
        <v>24801</v>
      </c>
      <c r="I1430" s="151" t="s">
        <v>131</v>
      </c>
      <c r="J1430" s="17" t="s">
        <v>8467</v>
      </c>
      <c r="K1430" s="151" t="s">
        <v>8468</v>
      </c>
      <c r="L1430" s="13"/>
      <c r="M1430" s="8" t="s">
        <v>43</v>
      </c>
      <c r="N1430" s="152" t="s">
        <v>539</v>
      </c>
      <c r="O1430" s="6">
        <v>8</v>
      </c>
      <c r="P1430" s="191">
        <v>4176</v>
      </c>
      <c r="Q1430" s="153" t="s">
        <v>45</v>
      </c>
      <c r="R1430" s="191">
        <f t="shared" si="45"/>
        <v>34510.464</v>
      </c>
      <c r="S1430" s="191">
        <v>0</v>
      </c>
      <c r="T1430" s="191">
        <v>0</v>
      </c>
      <c r="U1430" s="191">
        <v>0</v>
      </c>
      <c r="V1430" s="191">
        <v>0</v>
      </c>
      <c r="W1430" s="191">
        <v>34510.464</v>
      </c>
      <c r="X1430" s="191">
        <v>0</v>
      </c>
      <c r="Y1430" s="191">
        <v>0</v>
      </c>
      <c r="Z1430" s="191">
        <v>0</v>
      </c>
      <c r="AA1430" s="191">
        <v>0</v>
      </c>
      <c r="AB1430" s="191">
        <v>0</v>
      </c>
      <c r="AC1430" s="191">
        <v>0</v>
      </c>
      <c r="AD1430" s="191">
        <v>0</v>
      </c>
    </row>
    <row r="1431" spans="1:30" ht="12" customHeight="1" x14ac:dyDescent="0.25">
      <c r="A1431" s="128" t="s">
        <v>36</v>
      </c>
      <c r="B1431" s="15" t="s">
        <v>16762</v>
      </c>
      <c r="C1431" s="15" t="s">
        <v>16762</v>
      </c>
      <c r="D1431" s="7" t="s">
        <v>38</v>
      </c>
      <c r="E1431" s="6" t="s">
        <v>39</v>
      </c>
      <c r="F1431" s="7" t="s">
        <v>38</v>
      </c>
      <c r="G1431" s="185" t="s">
        <v>40</v>
      </c>
      <c r="H1431" s="177">
        <v>26103</v>
      </c>
      <c r="I1431" s="151" t="s">
        <v>223</v>
      </c>
      <c r="J1431" s="17" t="s">
        <v>10305</v>
      </c>
      <c r="K1431" s="151" t="s">
        <v>222</v>
      </c>
      <c r="L1431" s="13"/>
      <c r="M1431" s="8" t="s">
        <v>43</v>
      </c>
      <c r="N1431" s="152" t="s">
        <v>539</v>
      </c>
      <c r="O1431" s="6">
        <v>3</v>
      </c>
      <c r="P1431" s="191">
        <v>9000</v>
      </c>
      <c r="Q1431" s="153" t="s">
        <v>45</v>
      </c>
      <c r="R1431" s="191">
        <f t="shared" si="45"/>
        <v>26836</v>
      </c>
      <c r="S1431" s="191">
        <v>0</v>
      </c>
      <c r="T1431" s="191">
        <v>9297</v>
      </c>
      <c r="U1431" s="191">
        <v>9297</v>
      </c>
      <c r="V1431" s="191">
        <v>8242</v>
      </c>
      <c r="W1431" s="191">
        <v>0</v>
      </c>
      <c r="X1431" s="191">
        <v>0</v>
      </c>
      <c r="Y1431" s="191">
        <v>0</v>
      </c>
      <c r="Z1431" s="191">
        <v>0</v>
      </c>
      <c r="AA1431" s="191">
        <v>0</v>
      </c>
      <c r="AB1431" s="191">
        <v>0</v>
      </c>
      <c r="AC1431" s="191">
        <v>0</v>
      </c>
      <c r="AD1431" s="191">
        <v>0</v>
      </c>
    </row>
    <row r="1432" spans="1:30" ht="12" customHeight="1" x14ac:dyDescent="0.25">
      <c r="A1432" s="128" t="s">
        <v>36</v>
      </c>
      <c r="B1432" s="15" t="s">
        <v>16762</v>
      </c>
      <c r="C1432" s="15" t="s">
        <v>16762</v>
      </c>
      <c r="D1432" s="7" t="s">
        <v>38</v>
      </c>
      <c r="E1432" s="6" t="s">
        <v>39</v>
      </c>
      <c r="F1432" s="7" t="s">
        <v>38</v>
      </c>
      <c r="G1432" s="185" t="s">
        <v>40</v>
      </c>
      <c r="H1432" s="177">
        <v>29401</v>
      </c>
      <c r="I1432" s="151" t="s">
        <v>139</v>
      </c>
      <c r="J1432" s="17" t="s">
        <v>12291</v>
      </c>
      <c r="K1432" s="151" t="s">
        <v>16294</v>
      </c>
      <c r="L1432" s="13"/>
      <c r="M1432" s="8" t="s">
        <v>43</v>
      </c>
      <c r="N1432" s="152" t="s">
        <v>539</v>
      </c>
      <c r="O1432" s="6">
        <v>5</v>
      </c>
      <c r="P1432" s="191">
        <v>799</v>
      </c>
      <c r="Q1432" s="153" t="s">
        <v>45</v>
      </c>
      <c r="R1432" s="191">
        <f t="shared" si="45"/>
        <v>4126.835</v>
      </c>
      <c r="S1432" s="191">
        <v>0</v>
      </c>
      <c r="T1432" s="191">
        <v>0</v>
      </c>
      <c r="U1432" s="191">
        <v>4126.835</v>
      </c>
      <c r="V1432" s="191">
        <v>0</v>
      </c>
      <c r="W1432" s="191">
        <v>0</v>
      </c>
      <c r="X1432" s="191">
        <v>0</v>
      </c>
      <c r="Y1432" s="191">
        <v>0</v>
      </c>
      <c r="Z1432" s="191">
        <v>0</v>
      </c>
      <c r="AA1432" s="191">
        <v>0</v>
      </c>
      <c r="AB1432" s="191">
        <v>0</v>
      </c>
      <c r="AC1432" s="191">
        <v>0</v>
      </c>
      <c r="AD1432" s="191">
        <v>0</v>
      </c>
    </row>
    <row r="1433" spans="1:30" ht="12" customHeight="1" x14ac:dyDescent="0.25">
      <c r="A1433" s="128" t="s">
        <v>36</v>
      </c>
      <c r="B1433" s="15" t="s">
        <v>16762</v>
      </c>
      <c r="C1433" s="15" t="s">
        <v>16762</v>
      </c>
      <c r="D1433" s="7" t="s">
        <v>38</v>
      </c>
      <c r="E1433" s="6" t="s">
        <v>39</v>
      </c>
      <c r="F1433" s="7" t="s">
        <v>38</v>
      </c>
      <c r="G1433" s="185" t="s">
        <v>40</v>
      </c>
      <c r="H1433" s="177">
        <v>29401</v>
      </c>
      <c r="I1433" s="151" t="s">
        <v>139</v>
      </c>
      <c r="J1433" s="17" t="s">
        <v>12422</v>
      </c>
      <c r="K1433" s="151" t="s">
        <v>16295</v>
      </c>
      <c r="L1433" s="13"/>
      <c r="M1433" s="8" t="s">
        <v>43</v>
      </c>
      <c r="N1433" s="152" t="s">
        <v>539</v>
      </c>
      <c r="O1433" s="6">
        <v>20</v>
      </c>
      <c r="P1433" s="191">
        <v>269</v>
      </c>
      <c r="Q1433" s="153" t="s">
        <v>45</v>
      </c>
      <c r="R1433" s="191">
        <f t="shared" si="45"/>
        <v>5557.5399999999991</v>
      </c>
      <c r="S1433" s="191">
        <v>0</v>
      </c>
      <c r="T1433" s="191">
        <v>0</v>
      </c>
      <c r="U1433" s="191">
        <v>5557.5399999999991</v>
      </c>
      <c r="V1433" s="191">
        <v>0</v>
      </c>
      <c r="W1433" s="191">
        <v>0</v>
      </c>
      <c r="X1433" s="191">
        <v>0</v>
      </c>
      <c r="Y1433" s="191">
        <v>0</v>
      </c>
      <c r="Z1433" s="191">
        <v>0</v>
      </c>
      <c r="AA1433" s="191">
        <v>0</v>
      </c>
      <c r="AB1433" s="191">
        <v>0</v>
      </c>
      <c r="AC1433" s="191">
        <v>0</v>
      </c>
      <c r="AD1433" s="191">
        <v>0</v>
      </c>
    </row>
    <row r="1434" spans="1:30" ht="12" customHeight="1" x14ac:dyDescent="0.25">
      <c r="A1434" s="128" t="s">
        <v>36</v>
      </c>
      <c r="B1434" s="15" t="s">
        <v>16762</v>
      </c>
      <c r="C1434" s="15" t="s">
        <v>16762</v>
      </c>
      <c r="D1434" s="7" t="s">
        <v>38</v>
      </c>
      <c r="E1434" s="6" t="s">
        <v>39</v>
      </c>
      <c r="F1434" s="7" t="s">
        <v>38</v>
      </c>
      <c r="G1434" s="185" t="s">
        <v>40</v>
      </c>
      <c r="H1434" s="177">
        <v>29401</v>
      </c>
      <c r="I1434" s="151" t="s">
        <v>139</v>
      </c>
      <c r="J1434" s="17" t="s">
        <v>12576</v>
      </c>
      <c r="K1434" s="151" t="s">
        <v>14602</v>
      </c>
      <c r="L1434" s="13"/>
      <c r="M1434" s="8" t="s">
        <v>43</v>
      </c>
      <c r="N1434" s="152" t="s">
        <v>539</v>
      </c>
      <c r="O1434" s="6">
        <v>2</v>
      </c>
      <c r="P1434" s="191">
        <v>1749</v>
      </c>
      <c r="Q1434" s="153" t="s">
        <v>45</v>
      </c>
      <c r="R1434" s="191">
        <f t="shared" si="45"/>
        <v>3613.4339999999997</v>
      </c>
      <c r="S1434" s="191">
        <v>0</v>
      </c>
      <c r="T1434" s="191">
        <v>0</v>
      </c>
      <c r="U1434" s="191">
        <v>3613.4339999999997</v>
      </c>
      <c r="V1434" s="191">
        <v>0</v>
      </c>
      <c r="W1434" s="191">
        <v>0</v>
      </c>
      <c r="X1434" s="191">
        <v>0</v>
      </c>
      <c r="Y1434" s="191">
        <v>0</v>
      </c>
      <c r="Z1434" s="191">
        <v>0</v>
      </c>
      <c r="AA1434" s="191">
        <v>0</v>
      </c>
      <c r="AB1434" s="191">
        <v>0</v>
      </c>
      <c r="AC1434" s="191">
        <v>0</v>
      </c>
      <c r="AD1434" s="191">
        <v>0</v>
      </c>
    </row>
    <row r="1435" spans="1:30" ht="12" customHeight="1" x14ac:dyDescent="0.25">
      <c r="A1435" s="128" t="s">
        <v>36</v>
      </c>
      <c r="B1435" s="15" t="s">
        <v>16762</v>
      </c>
      <c r="C1435" s="15" t="s">
        <v>16762</v>
      </c>
      <c r="D1435" s="7" t="s">
        <v>38</v>
      </c>
      <c r="E1435" s="6" t="s">
        <v>39</v>
      </c>
      <c r="F1435" s="7" t="s">
        <v>38</v>
      </c>
      <c r="G1435" s="185" t="s">
        <v>40</v>
      </c>
      <c r="H1435" s="177">
        <v>29401</v>
      </c>
      <c r="I1435" s="151" t="s">
        <v>139</v>
      </c>
      <c r="J1435" s="17" t="s">
        <v>12638</v>
      </c>
      <c r="K1435" s="151" t="s">
        <v>141</v>
      </c>
      <c r="L1435" s="13"/>
      <c r="M1435" s="8" t="s">
        <v>43</v>
      </c>
      <c r="N1435" s="152" t="s">
        <v>539</v>
      </c>
      <c r="O1435" s="6">
        <v>10</v>
      </c>
      <c r="P1435" s="191">
        <v>189</v>
      </c>
      <c r="Q1435" s="153" t="s">
        <v>45</v>
      </c>
      <c r="R1435" s="191">
        <f t="shared" si="45"/>
        <v>1952.37</v>
      </c>
      <c r="S1435" s="191">
        <v>0</v>
      </c>
      <c r="T1435" s="191">
        <v>0</v>
      </c>
      <c r="U1435" s="191">
        <v>1366.6589999999999</v>
      </c>
      <c r="V1435" s="191">
        <v>0</v>
      </c>
      <c r="W1435" s="191">
        <v>0</v>
      </c>
      <c r="X1435" s="191">
        <v>0</v>
      </c>
      <c r="Y1435" s="191">
        <v>0</v>
      </c>
      <c r="Z1435" s="191">
        <v>390.47399999999999</v>
      </c>
      <c r="AA1435" s="191">
        <v>0</v>
      </c>
      <c r="AB1435" s="191">
        <v>0</v>
      </c>
      <c r="AC1435" s="191">
        <v>195.23699999999999</v>
      </c>
      <c r="AD1435" s="191">
        <v>0</v>
      </c>
    </row>
    <row r="1436" spans="1:30" ht="12" customHeight="1" x14ac:dyDescent="0.25">
      <c r="A1436" s="128" t="s">
        <v>36</v>
      </c>
      <c r="B1436" s="15" t="s">
        <v>16762</v>
      </c>
      <c r="C1436" s="15" t="s">
        <v>16762</v>
      </c>
      <c r="D1436" s="7" t="s">
        <v>38</v>
      </c>
      <c r="E1436" s="6" t="s">
        <v>39</v>
      </c>
      <c r="F1436" s="7" t="s">
        <v>38</v>
      </c>
      <c r="G1436" s="185" t="s">
        <v>40</v>
      </c>
      <c r="H1436" s="177">
        <v>29401</v>
      </c>
      <c r="I1436" s="151" t="s">
        <v>139</v>
      </c>
      <c r="J1436" s="17" t="s">
        <v>12985</v>
      </c>
      <c r="K1436" s="151" t="s">
        <v>16771</v>
      </c>
      <c r="L1436" s="13"/>
      <c r="M1436" s="8" t="s">
        <v>43</v>
      </c>
      <c r="N1436" s="152" t="s">
        <v>877</v>
      </c>
      <c r="O1436" s="6">
        <v>1</v>
      </c>
      <c r="P1436" s="191">
        <v>4190.3999999999996</v>
      </c>
      <c r="Q1436" s="153" t="s">
        <v>45</v>
      </c>
      <c r="R1436" s="191">
        <f t="shared" si="45"/>
        <v>4328.6831999999995</v>
      </c>
      <c r="S1436" s="191">
        <v>0</v>
      </c>
      <c r="T1436" s="191">
        <v>0</v>
      </c>
      <c r="U1436" s="191">
        <v>4328.6831999999995</v>
      </c>
      <c r="V1436" s="191">
        <v>0</v>
      </c>
      <c r="W1436" s="191">
        <v>0</v>
      </c>
      <c r="X1436" s="191">
        <v>0</v>
      </c>
      <c r="Y1436" s="191">
        <v>0</v>
      </c>
      <c r="Z1436" s="191">
        <v>0</v>
      </c>
      <c r="AA1436" s="191">
        <v>0</v>
      </c>
      <c r="AB1436" s="191">
        <v>0</v>
      </c>
      <c r="AC1436" s="191">
        <v>0</v>
      </c>
      <c r="AD1436" s="191">
        <v>0</v>
      </c>
    </row>
    <row r="1437" spans="1:30" ht="12" customHeight="1" x14ac:dyDescent="0.25">
      <c r="A1437" s="128" t="s">
        <v>36</v>
      </c>
      <c r="B1437" s="15" t="s">
        <v>16762</v>
      </c>
      <c r="C1437" s="15" t="s">
        <v>16762</v>
      </c>
      <c r="D1437" s="7" t="s">
        <v>38</v>
      </c>
      <c r="E1437" s="6" t="s">
        <v>39</v>
      </c>
      <c r="F1437" s="7" t="s">
        <v>38</v>
      </c>
      <c r="G1437" s="185" t="s">
        <v>144</v>
      </c>
      <c r="H1437" s="177">
        <v>31301</v>
      </c>
      <c r="I1437" s="151" t="s">
        <v>145</v>
      </c>
      <c r="J1437" s="17"/>
      <c r="K1437" s="151" t="s">
        <v>143</v>
      </c>
      <c r="L1437" s="13"/>
      <c r="M1437" s="8" t="s">
        <v>43</v>
      </c>
      <c r="N1437" s="152" t="s">
        <v>877</v>
      </c>
      <c r="O1437" s="6">
        <v>12</v>
      </c>
      <c r="P1437" s="191">
        <v>7000</v>
      </c>
      <c r="Q1437" s="153" t="s">
        <v>45</v>
      </c>
      <c r="R1437" s="191">
        <f t="shared" si="45"/>
        <v>86771.999999999985</v>
      </c>
      <c r="S1437" s="191">
        <v>0</v>
      </c>
      <c r="T1437" s="191">
        <v>14461.999999999998</v>
      </c>
      <c r="U1437" s="191">
        <v>7230.9999999999991</v>
      </c>
      <c r="V1437" s="191">
        <v>7230.9999999999991</v>
      </c>
      <c r="W1437" s="191">
        <v>7230.9999999999991</v>
      </c>
      <c r="X1437" s="191">
        <v>7230.9999999999991</v>
      </c>
      <c r="Y1437" s="191">
        <v>7230.9999999999991</v>
      </c>
      <c r="Z1437" s="191">
        <v>7230.9999999999991</v>
      </c>
      <c r="AA1437" s="191">
        <v>7230.9999999999991</v>
      </c>
      <c r="AB1437" s="191">
        <v>7230.9999999999991</v>
      </c>
      <c r="AC1437" s="191">
        <v>7230.9999999999991</v>
      </c>
      <c r="AD1437" s="191">
        <v>7230.9999999999991</v>
      </c>
    </row>
    <row r="1438" spans="1:30" ht="12" customHeight="1" x14ac:dyDescent="0.25">
      <c r="A1438" s="128" t="s">
        <v>36</v>
      </c>
      <c r="B1438" s="15" t="s">
        <v>16762</v>
      </c>
      <c r="C1438" s="15" t="s">
        <v>16762</v>
      </c>
      <c r="D1438" s="7" t="s">
        <v>38</v>
      </c>
      <c r="E1438" s="6" t="s">
        <v>39</v>
      </c>
      <c r="F1438" s="7" t="s">
        <v>38</v>
      </c>
      <c r="G1438" s="185" t="s">
        <v>40</v>
      </c>
      <c r="H1438" s="177">
        <v>31401</v>
      </c>
      <c r="I1438" s="151" t="s">
        <v>147</v>
      </c>
      <c r="J1438" s="17"/>
      <c r="K1438" s="151" t="s">
        <v>16772</v>
      </c>
      <c r="L1438" s="13"/>
      <c r="M1438" s="8" t="s">
        <v>43</v>
      </c>
      <c r="N1438" s="152" t="s">
        <v>877</v>
      </c>
      <c r="O1438" s="6">
        <v>12</v>
      </c>
      <c r="P1438" s="191">
        <v>5000</v>
      </c>
      <c r="Q1438" s="153" t="s">
        <v>45</v>
      </c>
      <c r="R1438" s="191">
        <f t="shared" si="45"/>
        <v>61980</v>
      </c>
      <c r="S1438" s="191">
        <v>0</v>
      </c>
      <c r="T1438" s="191">
        <v>10330</v>
      </c>
      <c r="U1438" s="191">
        <v>5165</v>
      </c>
      <c r="V1438" s="191">
        <v>5165</v>
      </c>
      <c r="W1438" s="191">
        <v>5165</v>
      </c>
      <c r="X1438" s="191">
        <v>5165</v>
      </c>
      <c r="Y1438" s="191">
        <v>5165</v>
      </c>
      <c r="Z1438" s="191">
        <v>5165</v>
      </c>
      <c r="AA1438" s="191">
        <v>5165</v>
      </c>
      <c r="AB1438" s="191">
        <v>5165</v>
      </c>
      <c r="AC1438" s="191">
        <v>5165</v>
      </c>
      <c r="AD1438" s="191">
        <v>5165</v>
      </c>
    </row>
    <row r="1439" spans="1:30" ht="12" customHeight="1" x14ac:dyDescent="0.25">
      <c r="A1439" s="128" t="s">
        <v>36</v>
      </c>
      <c r="B1439" s="15" t="s">
        <v>16762</v>
      </c>
      <c r="C1439" s="15" t="s">
        <v>16762</v>
      </c>
      <c r="D1439" s="7" t="s">
        <v>38</v>
      </c>
      <c r="E1439" s="6" t="s">
        <v>39</v>
      </c>
      <c r="F1439" s="7" t="s">
        <v>38</v>
      </c>
      <c r="G1439" s="185" t="s">
        <v>40</v>
      </c>
      <c r="H1439" s="177">
        <v>31801</v>
      </c>
      <c r="I1439" s="151" t="s">
        <v>149</v>
      </c>
      <c r="J1439" s="17"/>
      <c r="K1439" s="151" t="s">
        <v>16773</v>
      </c>
      <c r="L1439" s="13"/>
      <c r="M1439" s="8" t="s">
        <v>43</v>
      </c>
      <c r="N1439" s="152" t="s">
        <v>877</v>
      </c>
      <c r="O1439" s="6">
        <v>60</v>
      </c>
      <c r="P1439" s="191">
        <v>172.8</v>
      </c>
      <c r="Q1439" s="153" t="s">
        <v>45</v>
      </c>
      <c r="R1439" s="191">
        <f t="shared" si="45"/>
        <v>10710.144</v>
      </c>
      <c r="S1439" s="191">
        <v>0</v>
      </c>
      <c r="T1439" s="191">
        <v>5355.0720000000001</v>
      </c>
      <c r="U1439" s="191">
        <v>0</v>
      </c>
      <c r="V1439" s="191">
        <v>0</v>
      </c>
      <c r="W1439" s="191">
        <v>0</v>
      </c>
      <c r="X1439" s="191">
        <v>5355.0720000000001</v>
      </c>
      <c r="Y1439" s="191">
        <v>0</v>
      </c>
      <c r="Z1439" s="191">
        <v>0</v>
      </c>
      <c r="AA1439" s="191">
        <v>0</v>
      </c>
      <c r="AB1439" s="191">
        <v>0</v>
      </c>
      <c r="AC1439" s="191">
        <v>0</v>
      </c>
      <c r="AD1439" s="191">
        <v>0</v>
      </c>
    </row>
    <row r="1440" spans="1:30" ht="12" customHeight="1" x14ac:dyDescent="0.25">
      <c r="A1440" s="128" t="s">
        <v>36</v>
      </c>
      <c r="B1440" s="15" t="s">
        <v>16762</v>
      </c>
      <c r="C1440" s="15" t="s">
        <v>16762</v>
      </c>
      <c r="D1440" s="7" t="s">
        <v>38</v>
      </c>
      <c r="E1440" s="6" t="s">
        <v>39</v>
      </c>
      <c r="F1440" s="7" t="s">
        <v>38</v>
      </c>
      <c r="G1440" s="185" t="s">
        <v>144</v>
      </c>
      <c r="H1440" s="177">
        <v>32201</v>
      </c>
      <c r="I1440" s="151" t="s">
        <v>152</v>
      </c>
      <c r="J1440" s="17"/>
      <c r="K1440" s="151" t="s">
        <v>151</v>
      </c>
      <c r="L1440" s="13"/>
      <c r="M1440" s="8" t="s">
        <v>43</v>
      </c>
      <c r="N1440" s="152" t="s">
        <v>16255</v>
      </c>
      <c r="O1440" s="6">
        <v>12</v>
      </c>
      <c r="P1440" s="191">
        <v>54727</v>
      </c>
      <c r="Q1440" s="153" t="s">
        <v>45</v>
      </c>
      <c r="R1440" s="191">
        <f t="shared" si="45"/>
        <v>656728</v>
      </c>
      <c r="S1440" s="191">
        <v>0</v>
      </c>
      <c r="T1440" s="191">
        <v>54727</v>
      </c>
      <c r="U1440" s="191">
        <v>54727</v>
      </c>
      <c r="V1440" s="191">
        <v>54727</v>
      </c>
      <c r="W1440" s="191">
        <v>54727</v>
      </c>
      <c r="X1440" s="191">
        <v>54727</v>
      </c>
      <c r="Y1440" s="191">
        <v>54727</v>
      </c>
      <c r="Z1440" s="191">
        <v>54727</v>
      </c>
      <c r="AA1440" s="191">
        <v>54727</v>
      </c>
      <c r="AB1440" s="191">
        <v>54727</v>
      </c>
      <c r="AC1440" s="191">
        <v>54727</v>
      </c>
      <c r="AD1440" s="191">
        <v>109458</v>
      </c>
    </row>
    <row r="1441" spans="1:30" ht="12" customHeight="1" x14ac:dyDescent="0.25">
      <c r="A1441" s="128" t="s">
        <v>36</v>
      </c>
      <c r="B1441" s="15" t="s">
        <v>16762</v>
      </c>
      <c r="C1441" s="15" t="s">
        <v>16762</v>
      </c>
      <c r="D1441" s="7" t="s">
        <v>38</v>
      </c>
      <c r="E1441" s="6" t="s">
        <v>39</v>
      </c>
      <c r="F1441" s="7" t="s">
        <v>38</v>
      </c>
      <c r="G1441" s="185" t="s">
        <v>40</v>
      </c>
      <c r="H1441" s="177">
        <v>32601</v>
      </c>
      <c r="I1441" s="151" t="s">
        <v>16477</v>
      </c>
      <c r="J1441" s="17"/>
      <c r="K1441" s="151" t="s">
        <v>153</v>
      </c>
      <c r="L1441" s="13"/>
      <c r="M1441" s="8" t="s">
        <v>43</v>
      </c>
      <c r="N1441" s="152" t="s">
        <v>877</v>
      </c>
      <c r="O1441" s="6">
        <v>12</v>
      </c>
      <c r="P1441" s="191">
        <v>5000</v>
      </c>
      <c r="Q1441" s="153" t="s">
        <v>45</v>
      </c>
      <c r="R1441" s="191">
        <f t="shared" si="45"/>
        <v>61980</v>
      </c>
      <c r="S1441" s="191">
        <v>0</v>
      </c>
      <c r="T1441" s="191">
        <v>5165</v>
      </c>
      <c r="U1441" s="191">
        <v>5165</v>
      </c>
      <c r="V1441" s="191">
        <v>5165</v>
      </c>
      <c r="W1441" s="191">
        <v>5165</v>
      </c>
      <c r="X1441" s="191">
        <v>5165</v>
      </c>
      <c r="Y1441" s="191">
        <v>5165</v>
      </c>
      <c r="Z1441" s="191">
        <v>5165</v>
      </c>
      <c r="AA1441" s="191">
        <v>5165</v>
      </c>
      <c r="AB1441" s="191">
        <v>5165</v>
      </c>
      <c r="AC1441" s="191">
        <v>5165</v>
      </c>
      <c r="AD1441" s="191">
        <v>10330</v>
      </c>
    </row>
    <row r="1442" spans="1:30" ht="12" customHeight="1" x14ac:dyDescent="0.25">
      <c r="A1442" s="128" t="s">
        <v>36</v>
      </c>
      <c r="B1442" s="15" t="s">
        <v>16762</v>
      </c>
      <c r="C1442" s="15" t="s">
        <v>16762</v>
      </c>
      <c r="D1442" s="5" t="s">
        <v>38</v>
      </c>
      <c r="E1442" s="6" t="s">
        <v>39</v>
      </c>
      <c r="F1442" s="5" t="s">
        <v>38</v>
      </c>
      <c r="G1442" s="6" t="s">
        <v>40</v>
      </c>
      <c r="H1442" s="177">
        <v>32701</v>
      </c>
      <c r="I1442" s="151" t="s">
        <v>155</v>
      </c>
      <c r="J1442" s="17"/>
      <c r="K1442" s="151" t="s">
        <v>16774</v>
      </c>
      <c r="L1442" s="13"/>
      <c r="M1442" s="8" t="s">
        <v>43</v>
      </c>
      <c r="N1442" s="152" t="s">
        <v>16254</v>
      </c>
      <c r="O1442" s="6">
        <v>1</v>
      </c>
      <c r="P1442" s="191">
        <v>6635.2</v>
      </c>
      <c r="Q1442" s="153" t="s">
        <v>45</v>
      </c>
      <c r="R1442" s="191">
        <f t="shared" si="45"/>
        <v>6854.1615999999995</v>
      </c>
      <c r="S1442" s="191">
        <v>0</v>
      </c>
      <c r="T1442" s="191">
        <v>0</v>
      </c>
      <c r="U1442" s="191">
        <v>0</v>
      </c>
      <c r="V1442" s="191">
        <v>0</v>
      </c>
      <c r="W1442" s="191">
        <v>0</v>
      </c>
      <c r="X1442" s="191">
        <v>0</v>
      </c>
      <c r="Y1442" s="191">
        <v>0</v>
      </c>
      <c r="Z1442" s="191">
        <v>0</v>
      </c>
      <c r="AA1442" s="191">
        <v>0</v>
      </c>
      <c r="AB1442" s="191">
        <v>6854.1615999999995</v>
      </c>
      <c r="AC1442" s="191">
        <v>0</v>
      </c>
      <c r="AD1442" s="191">
        <v>0</v>
      </c>
    </row>
    <row r="1443" spans="1:30" ht="12" customHeight="1" x14ac:dyDescent="0.25">
      <c r="A1443" s="128" t="s">
        <v>36</v>
      </c>
      <c r="B1443" s="15" t="s">
        <v>16762</v>
      </c>
      <c r="C1443" s="15" t="s">
        <v>16762</v>
      </c>
      <c r="D1443" s="7" t="s">
        <v>38</v>
      </c>
      <c r="E1443" s="6" t="s">
        <v>39</v>
      </c>
      <c r="F1443" s="7" t="s">
        <v>38</v>
      </c>
      <c r="G1443" s="185" t="s">
        <v>144</v>
      </c>
      <c r="H1443" s="177">
        <v>33801</v>
      </c>
      <c r="I1443" s="151" t="s">
        <v>157</v>
      </c>
      <c r="J1443" s="17"/>
      <c r="K1443" s="151" t="s">
        <v>157</v>
      </c>
      <c r="L1443" s="13"/>
      <c r="M1443" s="8" t="s">
        <v>43</v>
      </c>
      <c r="N1443" s="152" t="s">
        <v>16255</v>
      </c>
      <c r="O1443" s="6">
        <v>16</v>
      </c>
      <c r="P1443" s="191">
        <v>31685.39</v>
      </c>
      <c r="Q1443" s="153" t="s">
        <v>45</v>
      </c>
      <c r="R1443" s="191">
        <f t="shared" si="45"/>
        <v>261848.06295999998</v>
      </c>
      <c r="S1443" s="191">
        <v>0</v>
      </c>
      <c r="T1443" s="191">
        <v>65462.015739999995</v>
      </c>
      <c r="U1443" s="191">
        <v>65462.015739999995</v>
      </c>
      <c r="V1443" s="191">
        <v>65462.015739999995</v>
      </c>
      <c r="W1443" s="191">
        <v>65462.015739999995</v>
      </c>
      <c r="X1443" s="191">
        <v>0</v>
      </c>
      <c r="Y1443" s="191">
        <v>0</v>
      </c>
      <c r="Z1443" s="191">
        <v>0</v>
      </c>
      <c r="AA1443" s="191">
        <v>0</v>
      </c>
      <c r="AB1443" s="191">
        <v>0</v>
      </c>
      <c r="AC1443" s="191">
        <v>0</v>
      </c>
      <c r="AD1443" s="191">
        <v>0</v>
      </c>
    </row>
    <row r="1444" spans="1:30" ht="12" customHeight="1" x14ac:dyDescent="0.25">
      <c r="A1444" s="128" t="s">
        <v>36</v>
      </c>
      <c r="B1444" s="15" t="s">
        <v>16762</v>
      </c>
      <c r="C1444" s="15" t="s">
        <v>16762</v>
      </c>
      <c r="D1444" s="7" t="s">
        <v>38</v>
      </c>
      <c r="E1444" s="6" t="s">
        <v>271</v>
      </c>
      <c r="F1444" s="7" t="s">
        <v>16506</v>
      </c>
      <c r="G1444" s="185" t="s">
        <v>16775</v>
      </c>
      <c r="H1444" s="177">
        <v>33801</v>
      </c>
      <c r="I1444" s="151" t="s">
        <v>157</v>
      </c>
      <c r="J1444" s="17"/>
      <c r="K1444" s="151" t="s">
        <v>157</v>
      </c>
      <c r="L1444" s="13"/>
      <c r="M1444" s="8" t="s">
        <v>43</v>
      </c>
      <c r="N1444" s="152" t="s">
        <v>16255</v>
      </c>
      <c r="O1444" s="6">
        <v>16</v>
      </c>
      <c r="P1444" s="191">
        <v>31685.39</v>
      </c>
      <c r="Q1444" s="153" t="s">
        <v>45</v>
      </c>
      <c r="R1444" s="191">
        <f t="shared" si="45"/>
        <v>261848.06295999998</v>
      </c>
      <c r="S1444" s="191">
        <v>0</v>
      </c>
      <c r="T1444" s="191">
        <v>65462.015739999995</v>
      </c>
      <c r="U1444" s="191">
        <v>65462.015739999995</v>
      </c>
      <c r="V1444" s="191">
        <v>65462.015739999995</v>
      </c>
      <c r="W1444" s="191">
        <v>65462.015739999995</v>
      </c>
      <c r="X1444" s="191">
        <v>0</v>
      </c>
      <c r="Y1444" s="191">
        <v>0</v>
      </c>
      <c r="Z1444" s="191">
        <v>0</v>
      </c>
      <c r="AA1444" s="191">
        <v>0</v>
      </c>
      <c r="AB1444" s="191">
        <v>0</v>
      </c>
      <c r="AC1444" s="191">
        <v>0</v>
      </c>
      <c r="AD1444" s="191">
        <v>0</v>
      </c>
    </row>
    <row r="1445" spans="1:30" ht="12" customHeight="1" x14ac:dyDescent="0.25">
      <c r="A1445" s="128" t="s">
        <v>36</v>
      </c>
      <c r="B1445" s="15" t="s">
        <v>16762</v>
      </c>
      <c r="C1445" s="15" t="s">
        <v>16762</v>
      </c>
      <c r="D1445" s="7" t="s">
        <v>38</v>
      </c>
      <c r="E1445" s="6" t="s">
        <v>39</v>
      </c>
      <c r="F1445" s="7" t="s">
        <v>38</v>
      </c>
      <c r="G1445" s="185" t="s">
        <v>40</v>
      </c>
      <c r="H1445" s="177">
        <v>35101</v>
      </c>
      <c r="I1445" s="151" t="s">
        <v>16478</v>
      </c>
      <c r="J1445" s="17"/>
      <c r="K1445" s="151" t="s">
        <v>16478</v>
      </c>
      <c r="L1445" s="13"/>
      <c r="M1445" s="8" t="s">
        <v>43</v>
      </c>
      <c r="N1445" s="152" t="s">
        <v>16255</v>
      </c>
      <c r="O1445" s="6">
        <v>10</v>
      </c>
      <c r="P1445" s="191">
        <v>2991.3</v>
      </c>
      <c r="Q1445" s="153" t="s">
        <v>45</v>
      </c>
      <c r="R1445" s="191">
        <f t="shared" ref="R1445:R1457" si="46">SUM(S1445:AD1445)</f>
        <v>30898.103199999998</v>
      </c>
      <c r="S1445" s="191">
        <v>0</v>
      </c>
      <c r="T1445" s="191">
        <v>3090.0128999999997</v>
      </c>
      <c r="U1445" s="191">
        <v>3090.0128999999997</v>
      </c>
      <c r="V1445" s="191">
        <v>3090.0128999999997</v>
      </c>
      <c r="W1445" s="191">
        <v>3090.0128999999997</v>
      </c>
      <c r="X1445" s="191">
        <v>3090.0128999999997</v>
      </c>
      <c r="Y1445" s="191">
        <v>3090.0128999999997</v>
      </c>
      <c r="Z1445" s="191">
        <v>3090.0128999999997</v>
      </c>
      <c r="AA1445" s="191">
        <v>3090.0128999999997</v>
      </c>
      <c r="AB1445" s="191">
        <v>3089</v>
      </c>
      <c r="AC1445" s="191">
        <v>3089</v>
      </c>
      <c r="AD1445" s="191">
        <v>0</v>
      </c>
    </row>
    <row r="1446" spans="1:30" ht="12" customHeight="1" x14ac:dyDescent="0.25">
      <c r="A1446" s="128" t="s">
        <v>36</v>
      </c>
      <c r="B1446" s="15" t="s">
        <v>16762</v>
      </c>
      <c r="C1446" s="15" t="s">
        <v>16762</v>
      </c>
      <c r="D1446" s="7" t="s">
        <v>38</v>
      </c>
      <c r="E1446" s="6" t="s">
        <v>39</v>
      </c>
      <c r="F1446" s="7" t="s">
        <v>38</v>
      </c>
      <c r="G1446" s="185" t="s">
        <v>144</v>
      </c>
      <c r="H1446" s="177">
        <v>35501</v>
      </c>
      <c r="I1446" s="151" t="s">
        <v>160</v>
      </c>
      <c r="J1446" s="17"/>
      <c r="K1446" s="151" t="s">
        <v>16776</v>
      </c>
      <c r="L1446" s="13"/>
      <c r="M1446" s="8" t="s">
        <v>43</v>
      </c>
      <c r="N1446" s="152" t="s">
        <v>16255</v>
      </c>
      <c r="O1446" s="6">
        <v>1</v>
      </c>
      <c r="P1446" s="191">
        <v>2799</v>
      </c>
      <c r="Q1446" s="153" t="s">
        <v>45</v>
      </c>
      <c r="R1446" s="191">
        <f t="shared" si="46"/>
        <v>2891.3669999999997</v>
      </c>
      <c r="S1446" s="191">
        <v>0</v>
      </c>
      <c r="T1446" s="191">
        <v>0</v>
      </c>
      <c r="U1446" s="191">
        <v>0</v>
      </c>
      <c r="V1446" s="191">
        <v>0</v>
      </c>
      <c r="W1446" s="191">
        <v>2891.3669999999997</v>
      </c>
      <c r="X1446" s="191">
        <v>0</v>
      </c>
      <c r="Y1446" s="191">
        <v>0</v>
      </c>
      <c r="Z1446" s="191">
        <v>0</v>
      </c>
      <c r="AA1446" s="191">
        <v>0</v>
      </c>
      <c r="AB1446" s="191">
        <v>0</v>
      </c>
      <c r="AC1446" s="191">
        <v>0</v>
      </c>
      <c r="AD1446" s="191">
        <v>0</v>
      </c>
    </row>
    <row r="1447" spans="1:30" ht="12" customHeight="1" x14ac:dyDescent="0.25">
      <c r="A1447" s="128" t="s">
        <v>36</v>
      </c>
      <c r="B1447" s="15" t="s">
        <v>16762</v>
      </c>
      <c r="C1447" s="15" t="s">
        <v>16762</v>
      </c>
      <c r="D1447" s="7" t="s">
        <v>38</v>
      </c>
      <c r="E1447" s="6" t="s">
        <v>39</v>
      </c>
      <c r="F1447" s="7" t="s">
        <v>38</v>
      </c>
      <c r="G1447" s="185" t="s">
        <v>144</v>
      </c>
      <c r="H1447" s="177">
        <v>35501</v>
      </c>
      <c r="I1447" s="151" t="s">
        <v>160</v>
      </c>
      <c r="J1447" s="17"/>
      <c r="K1447" s="151" t="s">
        <v>16777</v>
      </c>
      <c r="L1447" s="13"/>
      <c r="M1447" s="8" t="s">
        <v>43</v>
      </c>
      <c r="N1447" s="152" t="s">
        <v>16255</v>
      </c>
      <c r="O1447" s="6">
        <v>1</v>
      </c>
      <c r="P1447" s="191">
        <v>2679.42</v>
      </c>
      <c r="Q1447" s="153" t="s">
        <v>45</v>
      </c>
      <c r="R1447" s="191">
        <f t="shared" si="46"/>
        <v>2767.8408599999998</v>
      </c>
      <c r="S1447" s="191">
        <v>0</v>
      </c>
      <c r="T1447" s="191">
        <v>0</v>
      </c>
      <c r="U1447" s="191">
        <v>0</v>
      </c>
      <c r="V1447" s="191">
        <v>0</v>
      </c>
      <c r="W1447" s="191">
        <v>2767.8408599999998</v>
      </c>
      <c r="X1447" s="191">
        <v>0</v>
      </c>
      <c r="Y1447" s="191">
        <v>0</v>
      </c>
      <c r="Z1447" s="191">
        <v>0</v>
      </c>
      <c r="AA1447" s="191">
        <v>0</v>
      </c>
      <c r="AB1447" s="191">
        <v>0</v>
      </c>
      <c r="AC1447" s="191">
        <v>0</v>
      </c>
      <c r="AD1447" s="191">
        <v>0</v>
      </c>
    </row>
    <row r="1448" spans="1:30" ht="12" customHeight="1" x14ac:dyDescent="0.25">
      <c r="A1448" s="128" t="s">
        <v>36</v>
      </c>
      <c r="B1448" s="15" t="s">
        <v>16762</v>
      </c>
      <c r="C1448" s="15" t="s">
        <v>16762</v>
      </c>
      <c r="D1448" s="7" t="s">
        <v>38</v>
      </c>
      <c r="E1448" s="6" t="s">
        <v>39</v>
      </c>
      <c r="F1448" s="7" t="s">
        <v>38</v>
      </c>
      <c r="G1448" s="185" t="s">
        <v>144</v>
      </c>
      <c r="H1448" s="177">
        <v>35501</v>
      </c>
      <c r="I1448" s="151" t="s">
        <v>160</v>
      </c>
      <c r="J1448" s="17"/>
      <c r="K1448" s="151" t="s">
        <v>159</v>
      </c>
      <c r="L1448" s="13"/>
      <c r="M1448" s="8" t="s">
        <v>43</v>
      </c>
      <c r="N1448" s="152" t="s">
        <v>16255</v>
      </c>
      <c r="O1448" s="6">
        <v>4</v>
      </c>
      <c r="P1448" s="191">
        <v>3909.78</v>
      </c>
      <c r="Q1448" s="153" t="s">
        <v>45</v>
      </c>
      <c r="R1448" s="191">
        <f t="shared" si="46"/>
        <v>16155.21096</v>
      </c>
      <c r="S1448" s="191">
        <v>0</v>
      </c>
      <c r="T1448" s="191">
        <v>0</v>
      </c>
      <c r="U1448" s="191">
        <v>8077.6054800000002</v>
      </c>
      <c r="V1448" s="191">
        <v>0</v>
      </c>
      <c r="W1448" s="191">
        <v>0</v>
      </c>
      <c r="X1448" s="191">
        <v>0</v>
      </c>
      <c r="Y1448" s="191">
        <v>0</v>
      </c>
      <c r="Z1448" s="191">
        <v>8077.6054800000002</v>
      </c>
      <c r="AA1448" s="191">
        <v>0</v>
      </c>
      <c r="AB1448" s="191">
        <v>0</v>
      </c>
      <c r="AC1448" s="191">
        <v>0</v>
      </c>
      <c r="AD1448" s="191">
        <v>0</v>
      </c>
    </row>
    <row r="1449" spans="1:30" ht="12" customHeight="1" x14ac:dyDescent="0.25">
      <c r="A1449" s="128" t="s">
        <v>36</v>
      </c>
      <c r="B1449" s="15" t="s">
        <v>16762</v>
      </c>
      <c r="C1449" s="15" t="s">
        <v>16762</v>
      </c>
      <c r="D1449" s="7" t="s">
        <v>38</v>
      </c>
      <c r="E1449" s="6" t="s">
        <v>39</v>
      </c>
      <c r="F1449" s="7" t="s">
        <v>38</v>
      </c>
      <c r="G1449" s="185" t="s">
        <v>40</v>
      </c>
      <c r="H1449" s="177">
        <v>35701</v>
      </c>
      <c r="I1449" s="151" t="s">
        <v>164</v>
      </c>
      <c r="J1449" s="17"/>
      <c r="K1449" s="151" t="s">
        <v>163</v>
      </c>
      <c r="L1449" s="13"/>
      <c r="M1449" s="8" t="s">
        <v>43</v>
      </c>
      <c r="N1449" s="152" t="s">
        <v>16255</v>
      </c>
      <c r="O1449" s="6">
        <v>8</v>
      </c>
      <c r="P1449" s="191">
        <v>1800</v>
      </c>
      <c r="Q1449" s="153" t="s">
        <v>45</v>
      </c>
      <c r="R1449" s="191">
        <f t="shared" si="46"/>
        <v>14875.199999999999</v>
      </c>
      <c r="S1449" s="191">
        <v>0</v>
      </c>
      <c r="T1449" s="191">
        <v>0</v>
      </c>
      <c r="U1449" s="191">
        <v>0</v>
      </c>
      <c r="V1449" s="191">
        <v>0</v>
      </c>
      <c r="W1449" s="191">
        <v>14875.199999999999</v>
      </c>
      <c r="X1449" s="191">
        <v>0</v>
      </c>
      <c r="Y1449" s="191">
        <v>0</v>
      </c>
      <c r="Z1449" s="191">
        <v>0</v>
      </c>
      <c r="AA1449" s="191">
        <v>0</v>
      </c>
      <c r="AB1449" s="191">
        <v>0</v>
      </c>
      <c r="AC1449" s="191">
        <v>0</v>
      </c>
      <c r="AD1449" s="191">
        <v>0</v>
      </c>
    </row>
    <row r="1450" spans="1:30" ht="12" customHeight="1" x14ac:dyDescent="0.25">
      <c r="A1450" s="128" t="s">
        <v>36</v>
      </c>
      <c r="B1450" s="15" t="s">
        <v>16762</v>
      </c>
      <c r="C1450" s="15" t="s">
        <v>16762</v>
      </c>
      <c r="D1450" s="7" t="s">
        <v>38</v>
      </c>
      <c r="E1450" s="6" t="s">
        <v>39</v>
      </c>
      <c r="F1450" s="7" t="s">
        <v>38</v>
      </c>
      <c r="G1450" s="185" t="s">
        <v>40</v>
      </c>
      <c r="H1450" s="177">
        <v>35701</v>
      </c>
      <c r="I1450" s="151" t="s">
        <v>164</v>
      </c>
      <c r="J1450" s="17"/>
      <c r="K1450" s="151" t="s">
        <v>165</v>
      </c>
      <c r="L1450" s="13"/>
      <c r="M1450" s="8" t="s">
        <v>43</v>
      </c>
      <c r="N1450" s="152" t="s">
        <v>16255</v>
      </c>
      <c r="O1450" s="6">
        <v>1</v>
      </c>
      <c r="P1450" s="191">
        <v>4827.6000000000004</v>
      </c>
      <c r="Q1450" s="153" t="s">
        <v>45</v>
      </c>
      <c r="R1450" s="191">
        <f t="shared" si="46"/>
        <v>4986.9107999999997</v>
      </c>
      <c r="S1450" s="191">
        <v>0</v>
      </c>
      <c r="T1450" s="191">
        <v>0</v>
      </c>
      <c r="U1450" s="191">
        <v>4986.9107999999997</v>
      </c>
      <c r="V1450" s="191">
        <v>0</v>
      </c>
      <c r="W1450" s="191">
        <v>0</v>
      </c>
      <c r="X1450" s="191">
        <v>0</v>
      </c>
      <c r="Y1450" s="191">
        <v>0</v>
      </c>
      <c r="Z1450" s="191">
        <v>0</v>
      </c>
      <c r="AA1450" s="191">
        <v>0</v>
      </c>
      <c r="AB1450" s="191">
        <v>0</v>
      </c>
      <c r="AC1450" s="191">
        <v>0</v>
      </c>
      <c r="AD1450" s="191">
        <v>0</v>
      </c>
    </row>
    <row r="1451" spans="1:30" ht="12" customHeight="1" x14ac:dyDescent="0.25">
      <c r="A1451" s="128" t="s">
        <v>36</v>
      </c>
      <c r="B1451" s="15" t="s">
        <v>16762</v>
      </c>
      <c r="C1451" s="15" t="s">
        <v>16762</v>
      </c>
      <c r="D1451" s="7" t="s">
        <v>38</v>
      </c>
      <c r="E1451" s="6" t="s">
        <v>39</v>
      </c>
      <c r="F1451" s="7" t="s">
        <v>38</v>
      </c>
      <c r="G1451" s="185" t="s">
        <v>144</v>
      </c>
      <c r="H1451" s="177">
        <v>35801</v>
      </c>
      <c r="I1451" s="151" t="s">
        <v>166</v>
      </c>
      <c r="J1451" s="17"/>
      <c r="K1451" s="151" t="s">
        <v>16470</v>
      </c>
      <c r="L1451" s="13"/>
      <c r="M1451" s="8" t="s">
        <v>43</v>
      </c>
      <c r="N1451" s="152" t="s">
        <v>16255</v>
      </c>
      <c r="O1451" s="6">
        <v>8</v>
      </c>
      <c r="P1451" s="191">
        <v>24996.6</v>
      </c>
      <c r="Q1451" s="153" t="s">
        <v>45</v>
      </c>
      <c r="R1451" s="191">
        <f t="shared" si="46"/>
        <v>206571.90239999999</v>
      </c>
      <c r="S1451" s="191">
        <v>0</v>
      </c>
      <c r="T1451" s="191">
        <v>25821.487799999995</v>
      </c>
      <c r="U1451" s="191">
        <v>25821.487799999995</v>
      </c>
      <c r="V1451" s="191">
        <v>25821.487799999995</v>
      </c>
      <c r="W1451" s="191">
        <v>25821.487799999995</v>
      </c>
      <c r="X1451" s="191">
        <v>25821.487799999995</v>
      </c>
      <c r="Y1451" s="191">
        <v>25821.487799999995</v>
      </c>
      <c r="Z1451" s="191">
        <v>25821.487799999995</v>
      </c>
      <c r="AA1451" s="191">
        <v>25821.487799999995</v>
      </c>
      <c r="AB1451" s="191">
        <v>0</v>
      </c>
      <c r="AC1451" s="191">
        <v>0</v>
      </c>
      <c r="AD1451" s="191">
        <v>0</v>
      </c>
    </row>
    <row r="1452" spans="1:30" ht="12" customHeight="1" x14ac:dyDescent="0.25">
      <c r="A1452" s="128" t="s">
        <v>36</v>
      </c>
      <c r="B1452" s="15" t="s">
        <v>16762</v>
      </c>
      <c r="C1452" s="15" t="s">
        <v>16762</v>
      </c>
      <c r="D1452" s="7" t="s">
        <v>38</v>
      </c>
      <c r="E1452" s="6" t="s">
        <v>271</v>
      </c>
      <c r="F1452" s="7" t="s">
        <v>16506</v>
      </c>
      <c r="G1452" s="185" t="s">
        <v>16775</v>
      </c>
      <c r="H1452" s="177">
        <v>35801</v>
      </c>
      <c r="I1452" s="151" t="s">
        <v>166</v>
      </c>
      <c r="J1452" s="17"/>
      <c r="K1452" s="151" t="s">
        <v>16470</v>
      </c>
      <c r="L1452" s="13"/>
      <c r="M1452" s="8" t="s">
        <v>43</v>
      </c>
      <c r="N1452" s="152" t="s">
        <v>16255</v>
      </c>
      <c r="O1452" s="6">
        <v>16</v>
      </c>
      <c r="P1452" s="191">
        <v>24996.6</v>
      </c>
      <c r="Q1452" s="153" t="s">
        <v>45</v>
      </c>
      <c r="R1452" s="191">
        <f t="shared" si="46"/>
        <v>413143.80479999998</v>
      </c>
      <c r="S1452" s="191">
        <v>0</v>
      </c>
      <c r="T1452" s="191">
        <v>51642.975599999991</v>
      </c>
      <c r="U1452" s="191">
        <v>51642.975599999991</v>
      </c>
      <c r="V1452" s="191">
        <v>51642.975599999991</v>
      </c>
      <c r="W1452" s="191">
        <v>51642.975599999991</v>
      </c>
      <c r="X1452" s="191">
        <v>51642.975599999991</v>
      </c>
      <c r="Y1452" s="191">
        <v>51642.975599999991</v>
      </c>
      <c r="Z1452" s="191">
        <v>51642.975599999991</v>
      </c>
      <c r="AA1452" s="191">
        <v>51642.975599999991</v>
      </c>
      <c r="AB1452" s="191">
        <v>0</v>
      </c>
      <c r="AC1452" s="191">
        <v>0</v>
      </c>
      <c r="AD1452" s="191">
        <v>0</v>
      </c>
    </row>
    <row r="1453" spans="1:30" ht="12" customHeight="1" x14ac:dyDescent="0.25">
      <c r="A1453" s="128" t="s">
        <v>36</v>
      </c>
      <c r="B1453" s="15" t="s">
        <v>16762</v>
      </c>
      <c r="C1453" s="15" t="s">
        <v>16762</v>
      </c>
      <c r="D1453" s="7" t="s">
        <v>38</v>
      </c>
      <c r="E1453" s="6" t="s">
        <v>39</v>
      </c>
      <c r="F1453" s="7" t="s">
        <v>38</v>
      </c>
      <c r="G1453" s="185" t="s">
        <v>40</v>
      </c>
      <c r="H1453" s="177">
        <v>35901</v>
      </c>
      <c r="I1453" s="151" t="s">
        <v>168</v>
      </c>
      <c r="J1453" s="17"/>
      <c r="K1453" s="151" t="s">
        <v>167</v>
      </c>
      <c r="L1453" s="13"/>
      <c r="M1453" s="8" t="s">
        <v>43</v>
      </c>
      <c r="N1453" s="152" t="s">
        <v>16255</v>
      </c>
      <c r="O1453" s="6">
        <v>2</v>
      </c>
      <c r="P1453" s="191">
        <v>5524</v>
      </c>
      <c r="Q1453" s="153" t="s">
        <v>45</v>
      </c>
      <c r="R1453" s="191">
        <f t="shared" si="46"/>
        <v>11412.583999999999</v>
      </c>
      <c r="S1453" s="191">
        <v>0</v>
      </c>
      <c r="T1453" s="191">
        <v>0</v>
      </c>
      <c r="U1453" s="191">
        <v>0</v>
      </c>
      <c r="V1453" s="191">
        <v>5706.2919999999995</v>
      </c>
      <c r="W1453" s="191">
        <v>0</v>
      </c>
      <c r="X1453" s="191">
        <v>0</v>
      </c>
      <c r="Y1453" s="191">
        <v>0</v>
      </c>
      <c r="Z1453" s="191">
        <v>0</v>
      </c>
      <c r="AA1453" s="191">
        <v>0</v>
      </c>
      <c r="AB1453" s="191">
        <v>0</v>
      </c>
      <c r="AC1453" s="191">
        <v>5706.2919999999995</v>
      </c>
      <c r="AD1453" s="191">
        <v>0</v>
      </c>
    </row>
    <row r="1454" spans="1:30" ht="12" customHeight="1" x14ac:dyDescent="0.25">
      <c r="A1454" s="128" t="s">
        <v>36</v>
      </c>
      <c r="B1454" s="15" t="s">
        <v>16762</v>
      </c>
      <c r="C1454" s="15" t="s">
        <v>16762</v>
      </c>
      <c r="D1454" s="7" t="s">
        <v>38</v>
      </c>
      <c r="E1454" s="6" t="s">
        <v>39</v>
      </c>
      <c r="F1454" s="7" t="s">
        <v>38</v>
      </c>
      <c r="G1454" s="185" t="s">
        <v>40</v>
      </c>
      <c r="H1454" s="177">
        <v>37504</v>
      </c>
      <c r="I1454" s="151" t="s">
        <v>228</v>
      </c>
      <c r="J1454" s="17"/>
      <c r="K1454" s="151" t="s">
        <v>16778</v>
      </c>
      <c r="L1454" s="13"/>
      <c r="M1454" s="8" t="s">
        <v>43</v>
      </c>
      <c r="N1454" s="152" t="s">
        <v>539</v>
      </c>
      <c r="O1454" s="6">
        <v>11</v>
      </c>
      <c r="P1454" s="191">
        <v>1250</v>
      </c>
      <c r="Q1454" s="153" t="s">
        <v>45</v>
      </c>
      <c r="R1454" s="191">
        <f t="shared" si="46"/>
        <v>13750</v>
      </c>
      <c r="S1454" s="191">
        <v>0</v>
      </c>
      <c r="T1454" s="191">
        <v>2500</v>
      </c>
      <c r="U1454" s="191">
        <v>2500</v>
      </c>
      <c r="V1454" s="191">
        <v>2500</v>
      </c>
      <c r="W1454" s="191">
        <v>2500</v>
      </c>
      <c r="X1454" s="191">
        <v>2500</v>
      </c>
      <c r="Y1454" s="191">
        <v>1250</v>
      </c>
      <c r="Z1454" s="191">
        <v>0</v>
      </c>
      <c r="AA1454" s="191">
        <v>0</v>
      </c>
      <c r="AB1454" s="191">
        <v>0</v>
      </c>
      <c r="AC1454" s="191">
        <v>0</v>
      </c>
      <c r="AD1454" s="191">
        <v>0</v>
      </c>
    </row>
    <row r="1455" spans="1:30" ht="12" customHeight="1" x14ac:dyDescent="0.25">
      <c r="A1455" s="128" t="s">
        <v>36</v>
      </c>
      <c r="B1455" s="15" t="s">
        <v>16762</v>
      </c>
      <c r="C1455" s="15" t="s">
        <v>16762</v>
      </c>
      <c r="D1455" s="7" t="s">
        <v>38</v>
      </c>
      <c r="E1455" s="6" t="s">
        <v>39</v>
      </c>
      <c r="F1455" s="7" t="s">
        <v>38</v>
      </c>
      <c r="G1455" s="185" t="s">
        <v>40</v>
      </c>
      <c r="H1455" s="177">
        <v>39202</v>
      </c>
      <c r="I1455" s="151" t="s">
        <v>170</v>
      </c>
      <c r="J1455" s="17"/>
      <c r="K1455" s="151" t="s">
        <v>169</v>
      </c>
      <c r="L1455" s="13"/>
      <c r="M1455" s="8" t="s">
        <v>43</v>
      </c>
      <c r="N1455" s="152" t="s">
        <v>539</v>
      </c>
      <c r="O1455" s="6">
        <v>2</v>
      </c>
      <c r="P1455" s="191">
        <v>9221</v>
      </c>
      <c r="Q1455" s="153" t="s">
        <v>45</v>
      </c>
      <c r="R1455" s="191">
        <f t="shared" si="46"/>
        <v>19050.585999999999</v>
      </c>
      <c r="S1455" s="191">
        <v>0</v>
      </c>
      <c r="T1455" s="191">
        <v>0</v>
      </c>
      <c r="U1455" s="191">
        <v>19050.585999999999</v>
      </c>
      <c r="V1455" s="191">
        <v>0</v>
      </c>
      <c r="W1455" s="191">
        <v>0</v>
      </c>
      <c r="X1455" s="191">
        <v>0</v>
      </c>
      <c r="Y1455" s="191">
        <v>0</v>
      </c>
      <c r="Z1455" s="191">
        <v>0</v>
      </c>
      <c r="AA1455" s="191">
        <v>0</v>
      </c>
      <c r="AB1455" s="191">
        <v>0</v>
      </c>
      <c r="AC1455" s="191">
        <v>0</v>
      </c>
      <c r="AD1455" s="191">
        <v>0</v>
      </c>
    </row>
    <row r="1456" spans="1:30" ht="12" customHeight="1" x14ac:dyDescent="0.25">
      <c r="A1456" s="128" t="s">
        <v>36</v>
      </c>
      <c r="B1456" s="15" t="s">
        <v>16762</v>
      </c>
      <c r="C1456" s="15" t="s">
        <v>16762</v>
      </c>
      <c r="D1456" s="7" t="s">
        <v>38</v>
      </c>
      <c r="E1456" s="6" t="s">
        <v>39</v>
      </c>
      <c r="F1456" s="7" t="s">
        <v>38</v>
      </c>
      <c r="G1456" s="185" t="s">
        <v>40</v>
      </c>
      <c r="H1456" s="177">
        <v>39202</v>
      </c>
      <c r="I1456" s="151" t="s">
        <v>170</v>
      </c>
      <c r="J1456" s="17"/>
      <c r="K1456" s="151" t="s">
        <v>171</v>
      </c>
      <c r="L1456" s="13"/>
      <c r="M1456" s="8" t="s">
        <v>43</v>
      </c>
      <c r="N1456" s="152" t="s">
        <v>16255</v>
      </c>
      <c r="O1456" s="6">
        <v>22</v>
      </c>
      <c r="P1456" s="191">
        <v>277</v>
      </c>
      <c r="Q1456" s="153" t="s">
        <v>45</v>
      </c>
      <c r="R1456" s="191">
        <f t="shared" si="46"/>
        <v>6295.1020000000008</v>
      </c>
      <c r="S1456" s="191">
        <v>0</v>
      </c>
      <c r="T1456" s="191">
        <v>572.28199999999993</v>
      </c>
      <c r="U1456" s="191">
        <v>572.28199999999993</v>
      </c>
      <c r="V1456" s="191">
        <v>572.28199999999993</v>
      </c>
      <c r="W1456" s="191">
        <v>572.28199999999993</v>
      </c>
      <c r="X1456" s="191">
        <v>572.28199999999993</v>
      </c>
      <c r="Y1456" s="191">
        <v>572.28199999999993</v>
      </c>
      <c r="Z1456" s="191">
        <v>572.28199999999993</v>
      </c>
      <c r="AA1456" s="191">
        <v>572.28199999999993</v>
      </c>
      <c r="AB1456" s="191">
        <v>572.28199999999993</v>
      </c>
      <c r="AC1456" s="191">
        <v>572.28199999999993</v>
      </c>
      <c r="AD1456" s="191">
        <v>572.28199999999993</v>
      </c>
    </row>
    <row r="1457" spans="1:30" ht="12" customHeight="1" x14ac:dyDescent="0.25">
      <c r="A1457" s="128" t="s">
        <v>36</v>
      </c>
      <c r="B1457" s="15" t="s">
        <v>16762</v>
      </c>
      <c r="C1457" s="15" t="s">
        <v>16762</v>
      </c>
      <c r="D1457" s="7" t="s">
        <v>38</v>
      </c>
      <c r="E1457" s="6" t="s">
        <v>271</v>
      </c>
      <c r="F1457" s="7" t="s">
        <v>16506</v>
      </c>
      <c r="G1457" s="185" t="s">
        <v>16334</v>
      </c>
      <c r="H1457" s="177">
        <v>32201</v>
      </c>
      <c r="I1457" s="151" t="s">
        <v>152</v>
      </c>
      <c r="J1457" s="17"/>
      <c r="K1457" s="151" t="s">
        <v>151</v>
      </c>
      <c r="L1457" s="13"/>
      <c r="M1457" s="8" t="s">
        <v>43</v>
      </c>
      <c r="N1457" s="152" t="s">
        <v>16255</v>
      </c>
      <c r="O1457" s="6">
        <v>12</v>
      </c>
      <c r="P1457" s="191">
        <v>193143</v>
      </c>
      <c r="Q1457" s="153" t="s">
        <v>45</v>
      </c>
      <c r="R1457" s="191">
        <f t="shared" si="46"/>
        <v>2317716</v>
      </c>
      <c r="S1457" s="191">
        <v>0</v>
      </c>
      <c r="T1457" s="191">
        <v>193143</v>
      </c>
      <c r="U1457" s="191">
        <v>193143</v>
      </c>
      <c r="V1457" s="191">
        <v>193143</v>
      </c>
      <c r="W1457" s="191">
        <v>193143</v>
      </c>
      <c r="X1457" s="191">
        <v>193143</v>
      </c>
      <c r="Y1457" s="191">
        <v>193143</v>
      </c>
      <c r="Z1457" s="191">
        <v>193143</v>
      </c>
      <c r="AA1457" s="191">
        <v>193143</v>
      </c>
      <c r="AB1457" s="191">
        <v>193143</v>
      </c>
      <c r="AC1457" s="191">
        <v>193143</v>
      </c>
      <c r="AD1457" s="191">
        <v>386286</v>
      </c>
    </row>
    <row r="1458" spans="1:30" ht="15" customHeight="1" x14ac:dyDescent="0.25">
      <c r="H1458" s="39"/>
      <c r="N1458" s="39"/>
      <c r="O1458" s="39"/>
      <c r="P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</row>
    <row r="1459" spans="1:30" ht="15" customHeight="1" x14ac:dyDescent="0.25">
      <c r="H1459" s="39"/>
      <c r="N1459" s="39"/>
      <c r="O1459" s="39"/>
      <c r="P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</row>
    <row r="1460" spans="1:30" ht="15" customHeight="1" x14ac:dyDescent="0.25">
      <c r="H1460" s="39"/>
      <c r="N1460" s="39"/>
      <c r="O1460" s="39"/>
      <c r="P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</row>
    <row r="1461" spans="1:30" ht="15" customHeight="1" x14ac:dyDescent="0.25">
      <c r="H1461" s="39"/>
      <c r="N1461" s="39"/>
      <c r="O1461" s="39"/>
      <c r="P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</row>
    <row r="1462" spans="1:30" ht="15" customHeight="1" x14ac:dyDescent="0.25">
      <c r="H1462" s="39"/>
      <c r="N1462" s="39"/>
      <c r="O1462" s="39"/>
      <c r="P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</row>
    <row r="1463" spans="1:30" ht="15" customHeight="1" x14ac:dyDescent="0.25">
      <c r="H1463" s="39"/>
      <c r="N1463" s="39"/>
      <c r="O1463" s="39"/>
      <c r="P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</row>
    <row r="1464" spans="1:30" ht="15" customHeight="1" x14ac:dyDescent="0.25">
      <c r="H1464" s="39"/>
      <c r="N1464" s="39"/>
      <c r="O1464" s="39"/>
      <c r="P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</row>
    <row r="1465" spans="1:30" ht="15" customHeight="1" x14ac:dyDescent="0.25">
      <c r="H1465" s="39"/>
      <c r="N1465" s="39"/>
      <c r="O1465" s="39"/>
      <c r="P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</row>
    <row r="1466" spans="1:30" ht="15" customHeight="1" x14ac:dyDescent="0.25">
      <c r="H1466" s="39"/>
      <c r="N1466" s="39"/>
      <c r="O1466" s="39"/>
      <c r="P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</row>
    <row r="1467" spans="1:30" ht="15" customHeight="1" x14ac:dyDescent="0.25">
      <c r="H1467" s="39"/>
      <c r="N1467" s="39"/>
      <c r="O1467" s="39"/>
      <c r="P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</row>
    <row r="1468" spans="1:30" ht="15" customHeight="1" x14ac:dyDescent="0.25">
      <c r="H1468" s="39"/>
      <c r="N1468" s="39"/>
      <c r="O1468" s="39"/>
      <c r="P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</row>
    <row r="1469" spans="1:30" ht="15" customHeight="1" x14ac:dyDescent="0.25">
      <c r="H1469" s="39"/>
      <c r="N1469" s="39"/>
      <c r="O1469" s="39"/>
      <c r="P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</row>
    <row r="1470" spans="1:30" ht="15" customHeight="1" x14ac:dyDescent="0.25">
      <c r="H1470" s="39"/>
      <c r="N1470" s="39"/>
      <c r="O1470" s="39"/>
      <c r="P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</row>
    <row r="1471" spans="1:30" ht="15" customHeight="1" x14ac:dyDescent="0.25">
      <c r="H1471" s="39"/>
      <c r="N1471" s="39"/>
      <c r="O1471" s="39"/>
      <c r="P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</row>
    <row r="1472" spans="1:30" ht="15" customHeight="1" x14ac:dyDescent="0.25">
      <c r="H1472" s="39"/>
      <c r="N1472" s="39"/>
      <c r="O1472" s="39"/>
      <c r="P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</row>
    <row r="1473" spans="17:17" s="39" customFormat="1" ht="15" customHeight="1" x14ac:dyDescent="0.25">
      <c r="Q1473" s="235"/>
    </row>
    <row r="1474" spans="17:17" s="39" customFormat="1" ht="15" customHeight="1" x14ac:dyDescent="0.25">
      <c r="Q1474" s="235"/>
    </row>
    <row r="1475" spans="17:17" s="39" customFormat="1" ht="15" customHeight="1" x14ac:dyDescent="0.25">
      <c r="Q1475" s="235"/>
    </row>
    <row r="1476" spans="17:17" s="39" customFormat="1" ht="15" customHeight="1" x14ac:dyDescent="0.25">
      <c r="Q1476" s="235"/>
    </row>
    <row r="1477" spans="17:17" s="39" customFormat="1" ht="15" customHeight="1" x14ac:dyDescent="0.25">
      <c r="Q1477" s="235"/>
    </row>
    <row r="1478" spans="17:17" s="39" customFormat="1" ht="15" customHeight="1" x14ac:dyDescent="0.25">
      <c r="Q1478" s="235"/>
    </row>
    <row r="1479" spans="17:17" s="39" customFormat="1" ht="15" customHeight="1" x14ac:dyDescent="0.25">
      <c r="Q1479" s="235"/>
    </row>
    <row r="1480" spans="17:17" s="39" customFormat="1" ht="15" customHeight="1" x14ac:dyDescent="0.25">
      <c r="Q1480" s="235"/>
    </row>
    <row r="1481" spans="17:17" s="39" customFormat="1" ht="15" customHeight="1" x14ac:dyDescent="0.25">
      <c r="Q1481" s="235"/>
    </row>
    <row r="1482" spans="17:17" s="39" customFormat="1" ht="15" customHeight="1" x14ac:dyDescent="0.25">
      <c r="Q1482" s="235"/>
    </row>
    <row r="1483" spans="17:17" s="39" customFormat="1" ht="15" customHeight="1" x14ac:dyDescent="0.25">
      <c r="Q1483" s="235"/>
    </row>
    <row r="1484" spans="17:17" s="39" customFormat="1" ht="15" customHeight="1" x14ac:dyDescent="0.25">
      <c r="Q1484" s="235"/>
    </row>
    <row r="1485" spans="17:17" s="39" customFormat="1" ht="15" customHeight="1" x14ac:dyDescent="0.25">
      <c r="Q1485" s="235"/>
    </row>
    <row r="1486" spans="17:17" s="39" customFormat="1" ht="15" customHeight="1" x14ac:dyDescent="0.25">
      <c r="Q1486" s="235"/>
    </row>
    <row r="1487" spans="17:17" s="39" customFormat="1" ht="15" customHeight="1" x14ac:dyDescent="0.25">
      <c r="Q1487" s="235"/>
    </row>
    <row r="1488" spans="17:17" s="39" customFormat="1" ht="15" customHeight="1" x14ac:dyDescent="0.25">
      <c r="Q1488" s="235"/>
    </row>
    <row r="1489" spans="17:17" s="39" customFormat="1" ht="15" customHeight="1" x14ac:dyDescent="0.25">
      <c r="Q1489" s="235"/>
    </row>
    <row r="1490" spans="17:17" s="39" customFormat="1" ht="15" customHeight="1" x14ac:dyDescent="0.25">
      <c r="Q1490" s="235"/>
    </row>
    <row r="1491" spans="17:17" s="39" customFormat="1" ht="15" customHeight="1" x14ac:dyDescent="0.25">
      <c r="Q1491" s="235"/>
    </row>
    <row r="1492" spans="17:17" s="39" customFormat="1" ht="15" customHeight="1" x14ac:dyDescent="0.25">
      <c r="Q1492" s="235"/>
    </row>
    <row r="1493" spans="17:17" s="39" customFormat="1" ht="15" customHeight="1" x14ac:dyDescent="0.25">
      <c r="Q1493" s="235"/>
    </row>
    <row r="1494" spans="17:17" s="39" customFormat="1" ht="15" customHeight="1" x14ac:dyDescent="0.25">
      <c r="Q1494" s="235"/>
    </row>
    <row r="1495" spans="17:17" s="39" customFormat="1" ht="15" customHeight="1" x14ac:dyDescent="0.25">
      <c r="Q1495" s="235"/>
    </row>
    <row r="1496" spans="17:17" s="39" customFormat="1" ht="15" customHeight="1" x14ac:dyDescent="0.25">
      <c r="Q1496" s="235"/>
    </row>
    <row r="1497" spans="17:17" s="39" customFormat="1" ht="15" customHeight="1" x14ac:dyDescent="0.25">
      <c r="Q1497" s="235"/>
    </row>
    <row r="1498" spans="17:17" s="39" customFormat="1" ht="15" customHeight="1" x14ac:dyDescent="0.25">
      <c r="Q1498" s="235"/>
    </row>
    <row r="1499" spans="17:17" s="39" customFormat="1" ht="15" customHeight="1" x14ac:dyDescent="0.25">
      <c r="Q1499" s="235"/>
    </row>
    <row r="1500" spans="17:17" s="39" customFormat="1" ht="15" customHeight="1" x14ac:dyDescent="0.25">
      <c r="Q1500" s="235"/>
    </row>
    <row r="1501" spans="17:17" s="39" customFormat="1" ht="15" customHeight="1" x14ac:dyDescent="0.25">
      <c r="Q1501" s="235"/>
    </row>
    <row r="1502" spans="17:17" s="39" customFormat="1" ht="15" customHeight="1" x14ac:dyDescent="0.25">
      <c r="Q1502" s="235"/>
    </row>
    <row r="1503" spans="17:17" s="39" customFormat="1" ht="15" customHeight="1" x14ac:dyDescent="0.25">
      <c r="Q1503" s="235"/>
    </row>
    <row r="1504" spans="17:17" s="39" customFormat="1" ht="15" customHeight="1" x14ac:dyDescent="0.25">
      <c r="Q1504" s="235"/>
    </row>
    <row r="1505" spans="17:17" s="39" customFormat="1" ht="15" customHeight="1" x14ac:dyDescent="0.25">
      <c r="Q1505" s="235"/>
    </row>
    <row r="1506" spans="17:17" s="39" customFormat="1" ht="15" customHeight="1" x14ac:dyDescent="0.25">
      <c r="Q1506" s="235"/>
    </row>
    <row r="1507" spans="17:17" s="39" customFormat="1" ht="15" customHeight="1" x14ac:dyDescent="0.25">
      <c r="Q1507" s="235"/>
    </row>
    <row r="1508" spans="17:17" s="39" customFormat="1" ht="15" customHeight="1" x14ac:dyDescent="0.25">
      <c r="Q1508" s="235"/>
    </row>
    <row r="1509" spans="17:17" s="39" customFormat="1" ht="15" customHeight="1" x14ac:dyDescent="0.25">
      <c r="Q1509" s="235"/>
    </row>
    <row r="1510" spans="17:17" s="39" customFormat="1" ht="15" customHeight="1" x14ac:dyDescent="0.25">
      <c r="Q1510" s="235"/>
    </row>
    <row r="1511" spans="17:17" s="39" customFormat="1" ht="15" customHeight="1" x14ac:dyDescent="0.25">
      <c r="Q1511" s="235"/>
    </row>
    <row r="1512" spans="17:17" s="39" customFormat="1" ht="15" customHeight="1" x14ac:dyDescent="0.25">
      <c r="Q1512" s="235"/>
    </row>
    <row r="1513" spans="17:17" s="39" customFormat="1" ht="15" customHeight="1" x14ac:dyDescent="0.25">
      <c r="Q1513" s="235"/>
    </row>
    <row r="1514" spans="17:17" s="39" customFormat="1" ht="15" customHeight="1" x14ac:dyDescent="0.25">
      <c r="Q1514" s="235"/>
    </row>
    <row r="1515" spans="17:17" s="39" customFormat="1" ht="15" customHeight="1" x14ac:dyDescent="0.25">
      <c r="Q1515" s="235"/>
    </row>
    <row r="1516" spans="17:17" s="39" customFormat="1" ht="15" customHeight="1" x14ac:dyDescent="0.25">
      <c r="Q1516" s="235"/>
    </row>
    <row r="1517" spans="17:17" s="39" customFormat="1" ht="15" customHeight="1" x14ac:dyDescent="0.25">
      <c r="Q1517" s="235"/>
    </row>
    <row r="1518" spans="17:17" s="39" customFormat="1" ht="15" customHeight="1" x14ac:dyDescent="0.25">
      <c r="Q1518" s="235"/>
    </row>
    <row r="1519" spans="17:17" s="39" customFormat="1" ht="15" customHeight="1" x14ac:dyDescent="0.25">
      <c r="Q1519" s="235"/>
    </row>
    <row r="1520" spans="17:17" s="39" customFormat="1" ht="15" customHeight="1" x14ac:dyDescent="0.25">
      <c r="Q1520" s="235"/>
    </row>
    <row r="1521" spans="17:17" s="39" customFormat="1" ht="15" customHeight="1" x14ac:dyDescent="0.25">
      <c r="Q1521" s="235"/>
    </row>
    <row r="1522" spans="17:17" s="39" customFormat="1" ht="15" customHeight="1" x14ac:dyDescent="0.25">
      <c r="Q1522" s="235"/>
    </row>
    <row r="1523" spans="17:17" s="39" customFormat="1" ht="15" customHeight="1" x14ac:dyDescent="0.25">
      <c r="Q1523" s="235"/>
    </row>
    <row r="1524" spans="17:17" s="39" customFormat="1" ht="15" customHeight="1" x14ac:dyDescent="0.25">
      <c r="Q1524" s="235"/>
    </row>
    <row r="1525" spans="17:17" s="39" customFormat="1" ht="15" customHeight="1" x14ac:dyDescent="0.25">
      <c r="Q1525" s="235"/>
    </row>
    <row r="1526" spans="17:17" s="39" customFormat="1" ht="15" customHeight="1" x14ac:dyDescent="0.25">
      <c r="Q1526" s="235"/>
    </row>
    <row r="1527" spans="17:17" s="39" customFormat="1" ht="15" customHeight="1" x14ac:dyDescent="0.25">
      <c r="Q1527" s="235"/>
    </row>
    <row r="1528" spans="17:17" s="39" customFormat="1" ht="15" customHeight="1" x14ac:dyDescent="0.25">
      <c r="Q1528" s="235"/>
    </row>
    <row r="1529" spans="17:17" s="39" customFormat="1" ht="15" customHeight="1" x14ac:dyDescent="0.25">
      <c r="Q1529" s="235"/>
    </row>
    <row r="1530" spans="17:17" s="39" customFormat="1" ht="15" customHeight="1" x14ac:dyDescent="0.25">
      <c r="Q1530" s="235"/>
    </row>
    <row r="1531" spans="17:17" s="39" customFormat="1" ht="15" customHeight="1" x14ac:dyDescent="0.25">
      <c r="Q1531" s="235"/>
    </row>
    <row r="1532" spans="17:17" s="39" customFormat="1" ht="15" customHeight="1" x14ac:dyDescent="0.25">
      <c r="Q1532" s="235"/>
    </row>
    <row r="1533" spans="17:17" s="39" customFormat="1" ht="15" customHeight="1" x14ac:dyDescent="0.25">
      <c r="Q1533" s="235"/>
    </row>
    <row r="1534" spans="17:17" s="39" customFormat="1" ht="15" customHeight="1" x14ac:dyDescent="0.25">
      <c r="Q1534" s="235"/>
    </row>
    <row r="1535" spans="17:17" s="39" customFormat="1" ht="15" customHeight="1" x14ac:dyDescent="0.25">
      <c r="Q1535" s="235"/>
    </row>
    <row r="1536" spans="17:17" s="39" customFormat="1" ht="15" customHeight="1" x14ac:dyDescent="0.25">
      <c r="Q1536" s="235"/>
    </row>
    <row r="1537" spans="17:17" s="39" customFormat="1" ht="15" customHeight="1" x14ac:dyDescent="0.25">
      <c r="Q1537" s="235"/>
    </row>
    <row r="1538" spans="17:17" s="39" customFormat="1" ht="15" customHeight="1" x14ac:dyDescent="0.25">
      <c r="Q1538" s="235"/>
    </row>
    <row r="1539" spans="17:17" s="39" customFormat="1" ht="15" customHeight="1" x14ac:dyDescent="0.25">
      <c r="Q1539" s="235"/>
    </row>
    <row r="1540" spans="17:17" s="39" customFormat="1" ht="15" customHeight="1" x14ac:dyDescent="0.25">
      <c r="Q1540" s="235"/>
    </row>
    <row r="1541" spans="17:17" s="39" customFormat="1" ht="15" customHeight="1" x14ac:dyDescent="0.25">
      <c r="Q1541" s="235"/>
    </row>
    <row r="1542" spans="17:17" s="39" customFormat="1" ht="15" customHeight="1" x14ac:dyDescent="0.25">
      <c r="Q1542" s="235"/>
    </row>
    <row r="1543" spans="17:17" s="39" customFormat="1" ht="15" customHeight="1" x14ac:dyDescent="0.25">
      <c r="Q1543" s="235"/>
    </row>
    <row r="1544" spans="17:17" s="39" customFormat="1" ht="15" customHeight="1" x14ac:dyDescent="0.25">
      <c r="Q1544" s="235"/>
    </row>
    <row r="1545" spans="17:17" s="39" customFormat="1" ht="15" customHeight="1" x14ac:dyDescent="0.25">
      <c r="Q1545" s="235"/>
    </row>
    <row r="1546" spans="17:17" s="39" customFormat="1" ht="15" customHeight="1" x14ac:dyDescent="0.25">
      <c r="Q1546" s="235"/>
    </row>
    <row r="1547" spans="17:17" s="39" customFormat="1" ht="15" customHeight="1" x14ac:dyDescent="0.25">
      <c r="Q1547" s="235"/>
    </row>
    <row r="1548" spans="17:17" s="39" customFormat="1" ht="15" customHeight="1" x14ac:dyDescent="0.25">
      <c r="Q1548" s="235"/>
    </row>
    <row r="1549" spans="17:17" s="39" customFormat="1" ht="15" customHeight="1" x14ac:dyDescent="0.25">
      <c r="Q1549" s="235"/>
    </row>
    <row r="1550" spans="17:17" s="39" customFormat="1" ht="15" customHeight="1" x14ac:dyDescent="0.25">
      <c r="Q1550" s="235"/>
    </row>
    <row r="1551" spans="17:17" s="39" customFormat="1" ht="15" customHeight="1" x14ac:dyDescent="0.25">
      <c r="Q1551" s="235"/>
    </row>
    <row r="1552" spans="17:17" s="39" customFormat="1" ht="15" customHeight="1" x14ac:dyDescent="0.25">
      <c r="Q1552" s="235"/>
    </row>
    <row r="1553" spans="17:17" s="39" customFormat="1" ht="15" customHeight="1" x14ac:dyDescent="0.25">
      <c r="Q1553" s="235"/>
    </row>
    <row r="1554" spans="17:17" s="39" customFormat="1" ht="15" customHeight="1" x14ac:dyDescent="0.25">
      <c r="Q1554" s="235"/>
    </row>
    <row r="1555" spans="17:17" s="39" customFormat="1" ht="15" customHeight="1" x14ac:dyDescent="0.25">
      <c r="Q1555" s="235"/>
    </row>
    <row r="1556" spans="17:17" s="39" customFormat="1" ht="15" customHeight="1" x14ac:dyDescent="0.25">
      <c r="Q1556" s="235"/>
    </row>
    <row r="1557" spans="17:17" s="39" customFormat="1" ht="15" customHeight="1" x14ac:dyDescent="0.25">
      <c r="Q1557" s="235"/>
    </row>
    <row r="1558" spans="17:17" s="39" customFormat="1" ht="15" customHeight="1" x14ac:dyDescent="0.25">
      <c r="Q1558" s="235"/>
    </row>
    <row r="1559" spans="17:17" s="39" customFormat="1" ht="15" customHeight="1" x14ac:dyDescent="0.25">
      <c r="Q1559" s="235"/>
    </row>
    <row r="1560" spans="17:17" s="39" customFormat="1" ht="15" customHeight="1" x14ac:dyDescent="0.25">
      <c r="Q1560" s="235"/>
    </row>
    <row r="1561" spans="17:17" s="39" customFormat="1" ht="15" customHeight="1" x14ac:dyDescent="0.25">
      <c r="Q1561" s="235"/>
    </row>
    <row r="1562" spans="17:17" s="39" customFormat="1" ht="15" customHeight="1" x14ac:dyDescent="0.25">
      <c r="Q1562" s="235"/>
    </row>
    <row r="1563" spans="17:17" s="39" customFormat="1" ht="15" customHeight="1" x14ac:dyDescent="0.25">
      <c r="Q1563" s="235"/>
    </row>
    <row r="1564" spans="17:17" s="39" customFormat="1" ht="15" customHeight="1" x14ac:dyDescent="0.25">
      <c r="Q1564" s="235"/>
    </row>
    <row r="1565" spans="17:17" s="39" customFormat="1" ht="15" customHeight="1" x14ac:dyDescent="0.25">
      <c r="Q1565" s="235"/>
    </row>
    <row r="1566" spans="17:17" s="39" customFormat="1" ht="15" customHeight="1" x14ac:dyDescent="0.25">
      <c r="Q1566" s="235"/>
    </row>
    <row r="1567" spans="17:17" s="39" customFormat="1" ht="15" customHeight="1" x14ac:dyDescent="0.25">
      <c r="Q1567" s="235"/>
    </row>
    <row r="1568" spans="17:17" s="39" customFormat="1" ht="15" customHeight="1" x14ac:dyDescent="0.25">
      <c r="Q1568" s="235"/>
    </row>
    <row r="1569" spans="17:17" s="39" customFormat="1" ht="15" customHeight="1" x14ac:dyDescent="0.25">
      <c r="Q1569" s="235"/>
    </row>
    <row r="1570" spans="17:17" s="39" customFormat="1" ht="15" customHeight="1" x14ac:dyDescent="0.25">
      <c r="Q1570" s="235"/>
    </row>
    <row r="1571" spans="17:17" s="39" customFormat="1" ht="15" customHeight="1" x14ac:dyDescent="0.25">
      <c r="Q1571" s="235"/>
    </row>
    <row r="1572" spans="17:17" s="39" customFormat="1" ht="15" customHeight="1" x14ac:dyDescent="0.25">
      <c r="Q1572" s="235"/>
    </row>
    <row r="1573" spans="17:17" s="39" customFormat="1" ht="15" customHeight="1" x14ac:dyDescent="0.25">
      <c r="Q1573" s="235"/>
    </row>
    <row r="1574" spans="17:17" s="39" customFormat="1" ht="15" customHeight="1" x14ac:dyDescent="0.25">
      <c r="Q1574" s="235"/>
    </row>
    <row r="1575" spans="17:17" s="39" customFormat="1" ht="15" customHeight="1" x14ac:dyDescent="0.25">
      <c r="Q1575" s="235"/>
    </row>
    <row r="1576" spans="17:17" s="39" customFormat="1" ht="15" customHeight="1" x14ac:dyDescent="0.25">
      <c r="Q1576" s="235"/>
    </row>
    <row r="1577" spans="17:17" s="39" customFormat="1" ht="15" customHeight="1" x14ac:dyDescent="0.25">
      <c r="Q1577" s="235"/>
    </row>
    <row r="1578" spans="17:17" s="39" customFormat="1" ht="15" customHeight="1" x14ac:dyDescent="0.25">
      <c r="Q1578" s="235"/>
    </row>
    <row r="1579" spans="17:17" s="39" customFormat="1" ht="15" customHeight="1" x14ac:dyDescent="0.25">
      <c r="Q1579" s="235"/>
    </row>
    <row r="1580" spans="17:17" s="39" customFormat="1" ht="15" customHeight="1" x14ac:dyDescent="0.25">
      <c r="Q1580" s="235"/>
    </row>
    <row r="1581" spans="17:17" s="39" customFormat="1" ht="15" customHeight="1" x14ac:dyDescent="0.25">
      <c r="Q1581" s="235"/>
    </row>
    <row r="1582" spans="17:17" s="39" customFormat="1" ht="15" customHeight="1" x14ac:dyDescent="0.25">
      <c r="Q1582" s="235"/>
    </row>
    <row r="1583" spans="17:17" s="39" customFormat="1" ht="15" customHeight="1" x14ac:dyDescent="0.25">
      <c r="Q1583" s="235"/>
    </row>
    <row r="1584" spans="17:17" s="39" customFormat="1" ht="15" customHeight="1" x14ac:dyDescent="0.25">
      <c r="Q1584" s="235"/>
    </row>
    <row r="1585" spans="17:17" s="39" customFormat="1" ht="15" customHeight="1" x14ac:dyDescent="0.25">
      <c r="Q1585" s="235"/>
    </row>
    <row r="1586" spans="17:17" s="39" customFormat="1" ht="15" customHeight="1" x14ac:dyDescent="0.25">
      <c r="Q1586" s="235"/>
    </row>
    <row r="1587" spans="17:17" s="39" customFormat="1" ht="15" customHeight="1" x14ac:dyDescent="0.25">
      <c r="Q1587" s="235"/>
    </row>
    <row r="1588" spans="17:17" s="39" customFormat="1" ht="15" customHeight="1" x14ac:dyDescent="0.25">
      <c r="Q1588" s="235"/>
    </row>
    <row r="1589" spans="17:17" s="39" customFormat="1" ht="15" customHeight="1" x14ac:dyDescent="0.25">
      <c r="Q1589" s="235"/>
    </row>
    <row r="1590" spans="17:17" s="39" customFormat="1" ht="15" customHeight="1" x14ac:dyDescent="0.25">
      <c r="Q1590" s="235"/>
    </row>
    <row r="1591" spans="17:17" s="39" customFormat="1" ht="15" customHeight="1" x14ac:dyDescent="0.25">
      <c r="Q1591" s="235"/>
    </row>
    <row r="1592" spans="17:17" s="39" customFormat="1" ht="15" customHeight="1" x14ac:dyDescent="0.25">
      <c r="Q1592" s="235"/>
    </row>
    <row r="1593" spans="17:17" s="39" customFormat="1" ht="15" customHeight="1" x14ac:dyDescent="0.25">
      <c r="Q1593" s="235"/>
    </row>
    <row r="1594" spans="17:17" s="39" customFormat="1" ht="15" customHeight="1" x14ac:dyDescent="0.25">
      <c r="Q1594" s="235"/>
    </row>
    <row r="1595" spans="17:17" s="39" customFormat="1" ht="15" customHeight="1" x14ac:dyDescent="0.25">
      <c r="Q1595" s="235"/>
    </row>
    <row r="1596" spans="17:17" s="39" customFormat="1" ht="15" customHeight="1" x14ac:dyDescent="0.25">
      <c r="Q1596" s="235"/>
    </row>
    <row r="1597" spans="17:17" s="39" customFormat="1" ht="15" customHeight="1" x14ac:dyDescent="0.25">
      <c r="Q1597" s="235"/>
    </row>
    <row r="1598" spans="17:17" s="39" customFormat="1" ht="15" customHeight="1" x14ac:dyDescent="0.25">
      <c r="Q1598" s="235"/>
    </row>
    <row r="1599" spans="17:17" s="39" customFormat="1" ht="15" customHeight="1" x14ac:dyDescent="0.25">
      <c r="Q1599" s="235"/>
    </row>
    <row r="1600" spans="17:17" s="39" customFormat="1" ht="15" customHeight="1" x14ac:dyDescent="0.25">
      <c r="Q1600" s="235"/>
    </row>
    <row r="1601" spans="17:17" s="39" customFormat="1" ht="15" customHeight="1" x14ac:dyDescent="0.25">
      <c r="Q1601" s="235"/>
    </row>
    <row r="1602" spans="17:17" s="39" customFormat="1" ht="15" customHeight="1" x14ac:dyDescent="0.25">
      <c r="Q1602" s="235"/>
    </row>
    <row r="1603" spans="17:17" s="39" customFormat="1" ht="15" customHeight="1" x14ac:dyDescent="0.25">
      <c r="Q1603" s="235"/>
    </row>
    <row r="1604" spans="17:17" s="39" customFormat="1" ht="15" customHeight="1" x14ac:dyDescent="0.25">
      <c r="Q1604" s="235"/>
    </row>
    <row r="1605" spans="17:17" s="39" customFormat="1" ht="15" customHeight="1" x14ac:dyDescent="0.25">
      <c r="Q1605" s="235"/>
    </row>
    <row r="1606" spans="17:17" s="39" customFormat="1" ht="15" customHeight="1" x14ac:dyDescent="0.25">
      <c r="Q1606" s="235"/>
    </row>
    <row r="1607" spans="17:17" s="39" customFormat="1" ht="15" customHeight="1" x14ac:dyDescent="0.25">
      <c r="Q1607" s="235"/>
    </row>
    <row r="1608" spans="17:17" s="39" customFormat="1" ht="15" customHeight="1" x14ac:dyDescent="0.25">
      <c r="Q1608" s="235"/>
    </row>
    <row r="1609" spans="17:17" s="39" customFormat="1" ht="15" customHeight="1" x14ac:dyDescent="0.25">
      <c r="Q1609" s="235"/>
    </row>
    <row r="1610" spans="17:17" s="39" customFormat="1" ht="15" customHeight="1" x14ac:dyDescent="0.25">
      <c r="Q1610" s="235"/>
    </row>
    <row r="1611" spans="17:17" s="39" customFormat="1" ht="15" customHeight="1" x14ac:dyDescent="0.25">
      <c r="Q1611" s="235"/>
    </row>
    <row r="1612" spans="17:17" s="39" customFormat="1" ht="15" customHeight="1" x14ac:dyDescent="0.25">
      <c r="Q1612" s="235"/>
    </row>
    <row r="1613" spans="17:17" s="39" customFormat="1" ht="15" customHeight="1" x14ac:dyDescent="0.25">
      <c r="Q1613" s="235"/>
    </row>
    <row r="1614" spans="17:17" s="39" customFormat="1" ht="15" customHeight="1" x14ac:dyDescent="0.25">
      <c r="Q1614" s="235"/>
    </row>
    <row r="1615" spans="17:17" s="39" customFormat="1" ht="15" customHeight="1" x14ac:dyDescent="0.25">
      <c r="Q1615" s="235"/>
    </row>
    <row r="1616" spans="17:17" s="39" customFormat="1" ht="15" customHeight="1" x14ac:dyDescent="0.25">
      <c r="Q1616" s="235"/>
    </row>
    <row r="1617" spans="17:17" s="39" customFormat="1" ht="15" customHeight="1" x14ac:dyDescent="0.25">
      <c r="Q1617" s="235"/>
    </row>
    <row r="1618" spans="17:17" s="39" customFormat="1" ht="15" customHeight="1" x14ac:dyDescent="0.25">
      <c r="Q1618" s="235"/>
    </row>
    <row r="1619" spans="17:17" s="39" customFormat="1" ht="15" customHeight="1" x14ac:dyDescent="0.25">
      <c r="Q1619" s="235"/>
    </row>
    <row r="1620" spans="17:17" s="39" customFormat="1" ht="15" customHeight="1" x14ac:dyDescent="0.25">
      <c r="Q1620" s="235"/>
    </row>
    <row r="1621" spans="17:17" s="39" customFormat="1" ht="15" customHeight="1" x14ac:dyDescent="0.25">
      <c r="Q1621" s="235"/>
    </row>
    <row r="1622" spans="17:17" s="39" customFormat="1" ht="15" customHeight="1" x14ac:dyDescent="0.25">
      <c r="Q1622" s="235"/>
    </row>
    <row r="1623" spans="17:17" s="39" customFormat="1" ht="15" customHeight="1" x14ac:dyDescent="0.25">
      <c r="Q1623" s="235"/>
    </row>
    <row r="1624" spans="17:17" s="39" customFormat="1" ht="15" customHeight="1" x14ac:dyDescent="0.25">
      <c r="Q1624" s="235"/>
    </row>
    <row r="1625" spans="17:17" s="39" customFormat="1" ht="15" customHeight="1" x14ac:dyDescent="0.25">
      <c r="Q1625" s="235"/>
    </row>
    <row r="1626" spans="17:17" s="39" customFormat="1" ht="15" customHeight="1" x14ac:dyDescent="0.25">
      <c r="Q1626" s="235"/>
    </row>
    <row r="1627" spans="17:17" s="39" customFormat="1" ht="15" customHeight="1" x14ac:dyDescent="0.25">
      <c r="Q1627" s="235"/>
    </row>
    <row r="1628" spans="17:17" s="39" customFormat="1" ht="15" customHeight="1" x14ac:dyDescent="0.25">
      <c r="Q1628" s="235"/>
    </row>
    <row r="1629" spans="17:17" s="39" customFormat="1" ht="15" customHeight="1" x14ac:dyDescent="0.25">
      <c r="Q1629" s="235"/>
    </row>
    <row r="1630" spans="17:17" s="39" customFormat="1" ht="15" customHeight="1" x14ac:dyDescent="0.25">
      <c r="Q1630" s="235"/>
    </row>
    <row r="1631" spans="17:17" s="39" customFormat="1" ht="15" customHeight="1" x14ac:dyDescent="0.25">
      <c r="Q1631" s="235"/>
    </row>
    <row r="1632" spans="17:17" s="39" customFormat="1" ht="15" customHeight="1" x14ac:dyDescent="0.25">
      <c r="Q1632" s="235"/>
    </row>
    <row r="1633" spans="17:17" s="39" customFormat="1" ht="15" customHeight="1" x14ac:dyDescent="0.25">
      <c r="Q1633" s="235"/>
    </row>
    <row r="1634" spans="17:17" s="39" customFormat="1" ht="15" customHeight="1" x14ac:dyDescent="0.25">
      <c r="Q1634" s="235"/>
    </row>
    <row r="1635" spans="17:17" s="39" customFormat="1" ht="15" customHeight="1" x14ac:dyDescent="0.25">
      <c r="Q1635" s="235"/>
    </row>
    <row r="1636" spans="17:17" s="39" customFormat="1" ht="15" customHeight="1" x14ac:dyDescent="0.25">
      <c r="Q1636" s="235"/>
    </row>
    <row r="1637" spans="17:17" s="39" customFormat="1" ht="15" customHeight="1" x14ac:dyDescent="0.25">
      <c r="Q1637" s="235"/>
    </row>
    <row r="1638" spans="17:17" s="39" customFormat="1" ht="15" customHeight="1" x14ac:dyDescent="0.25">
      <c r="Q1638" s="235"/>
    </row>
    <row r="1639" spans="17:17" s="39" customFormat="1" ht="15" customHeight="1" x14ac:dyDescent="0.25">
      <c r="Q1639" s="235"/>
    </row>
    <row r="1640" spans="17:17" s="39" customFormat="1" ht="15" customHeight="1" x14ac:dyDescent="0.25">
      <c r="Q1640" s="235"/>
    </row>
    <row r="1641" spans="17:17" s="39" customFormat="1" ht="15" customHeight="1" x14ac:dyDescent="0.25">
      <c r="Q1641" s="235"/>
    </row>
    <row r="1642" spans="17:17" s="39" customFormat="1" ht="15" customHeight="1" x14ac:dyDescent="0.25">
      <c r="Q1642" s="235"/>
    </row>
    <row r="1643" spans="17:17" s="39" customFormat="1" ht="15" customHeight="1" x14ac:dyDescent="0.25">
      <c r="Q1643" s="235"/>
    </row>
    <row r="1644" spans="17:17" s="39" customFormat="1" ht="15" customHeight="1" x14ac:dyDescent="0.25">
      <c r="Q1644" s="235"/>
    </row>
    <row r="1645" spans="17:17" s="39" customFormat="1" ht="15" customHeight="1" x14ac:dyDescent="0.25">
      <c r="Q1645" s="235"/>
    </row>
    <row r="1646" spans="17:17" s="39" customFormat="1" ht="15" customHeight="1" x14ac:dyDescent="0.25">
      <c r="Q1646" s="235"/>
    </row>
    <row r="1647" spans="17:17" s="39" customFormat="1" ht="15" customHeight="1" x14ac:dyDescent="0.25">
      <c r="Q1647" s="235"/>
    </row>
    <row r="1648" spans="17:17" s="39" customFormat="1" ht="15" customHeight="1" x14ac:dyDescent="0.25">
      <c r="Q1648" s="235"/>
    </row>
    <row r="1649" spans="17:17" s="39" customFormat="1" ht="15" customHeight="1" x14ac:dyDescent="0.25">
      <c r="Q1649" s="235"/>
    </row>
    <row r="1650" spans="17:17" s="39" customFormat="1" ht="15" customHeight="1" x14ac:dyDescent="0.25">
      <c r="Q1650" s="235"/>
    </row>
    <row r="1651" spans="17:17" s="39" customFormat="1" ht="15" customHeight="1" x14ac:dyDescent="0.25">
      <c r="Q1651" s="235"/>
    </row>
    <row r="1652" spans="17:17" s="39" customFormat="1" ht="15" customHeight="1" x14ac:dyDescent="0.25">
      <c r="Q1652" s="235"/>
    </row>
    <row r="1653" spans="17:17" s="39" customFormat="1" ht="15" customHeight="1" x14ac:dyDescent="0.25">
      <c r="Q1653" s="235"/>
    </row>
    <row r="1654" spans="17:17" s="39" customFormat="1" ht="15" customHeight="1" x14ac:dyDescent="0.25">
      <c r="Q1654" s="235"/>
    </row>
    <row r="1655" spans="17:17" s="39" customFormat="1" ht="15" customHeight="1" x14ac:dyDescent="0.25">
      <c r="Q1655" s="235"/>
    </row>
    <row r="1656" spans="17:17" s="39" customFormat="1" ht="15" customHeight="1" x14ac:dyDescent="0.25">
      <c r="Q1656" s="235"/>
    </row>
    <row r="1657" spans="17:17" s="39" customFormat="1" ht="15" customHeight="1" x14ac:dyDescent="0.25">
      <c r="Q1657" s="235"/>
    </row>
    <row r="1658" spans="17:17" s="39" customFormat="1" ht="15" customHeight="1" x14ac:dyDescent="0.25">
      <c r="Q1658" s="235"/>
    </row>
    <row r="1659" spans="17:17" s="39" customFormat="1" ht="15" customHeight="1" x14ac:dyDescent="0.25">
      <c r="Q1659" s="235"/>
    </row>
    <row r="1660" spans="17:17" s="39" customFormat="1" ht="15" customHeight="1" x14ac:dyDescent="0.25">
      <c r="Q1660" s="235"/>
    </row>
    <row r="1661" spans="17:17" s="39" customFormat="1" ht="15" customHeight="1" x14ac:dyDescent="0.25">
      <c r="Q1661" s="235"/>
    </row>
    <row r="1662" spans="17:17" s="39" customFormat="1" ht="15" customHeight="1" x14ac:dyDescent="0.25">
      <c r="Q1662" s="235"/>
    </row>
    <row r="1663" spans="17:17" s="39" customFormat="1" ht="15" customHeight="1" x14ac:dyDescent="0.25">
      <c r="Q1663" s="235"/>
    </row>
    <row r="1664" spans="17:17" s="39" customFormat="1" ht="15" customHeight="1" x14ac:dyDescent="0.25">
      <c r="Q1664" s="235"/>
    </row>
    <row r="1665" spans="17:17" s="39" customFormat="1" ht="15" customHeight="1" x14ac:dyDescent="0.25">
      <c r="Q1665" s="235"/>
    </row>
    <row r="1666" spans="17:17" s="39" customFormat="1" ht="15" customHeight="1" x14ac:dyDescent="0.25">
      <c r="Q1666" s="235"/>
    </row>
    <row r="1667" spans="17:17" s="39" customFormat="1" ht="15" customHeight="1" x14ac:dyDescent="0.25">
      <c r="Q1667" s="235"/>
    </row>
    <row r="1668" spans="17:17" s="39" customFormat="1" ht="15" customHeight="1" x14ac:dyDescent="0.25">
      <c r="Q1668" s="235"/>
    </row>
    <row r="1669" spans="17:17" s="39" customFormat="1" ht="15" customHeight="1" x14ac:dyDescent="0.25">
      <c r="Q1669" s="235"/>
    </row>
    <row r="1670" spans="17:17" s="39" customFormat="1" ht="15" customHeight="1" x14ac:dyDescent="0.25">
      <c r="Q1670" s="235"/>
    </row>
    <row r="1671" spans="17:17" s="39" customFormat="1" ht="15" customHeight="1" x14ac:dyDescent="0.25">
      <c r="Q1671" s="235"/>
    </row>
    <row r="1672" spans="17:17" s="39" customFormat="1" ht="15" customHeight="1" x14ac:dyDescent="0.25">
      <c r="Q1672" s="235"/>
    </row>
    <row r="1673" spans="17:17" s="39" customFormat="1" ht="15" customHeight="1" x14ac:dyDescent="0.25">
      <c r="Q1673" s="235"/>
    </row>
    <row r="1674" spans="17:17" s="39" customFormat="1" ht="15" customHeight="1" x14ac:dyDescent="0.25">
      <c r="Q1674" s="235"/>
    </row>
    <row r="1675" spans="17:17" s="39" customFormat="1" ht="15" customHeight="1" x14ac:dyDescent="0.25">
      <c r="Q1675" s="235"/>
    </row>
    <row r="1676" spans="17:17" s="39" customFormat="1" ht="15" customHeight="1" x14ac:dyDescent="0.25">
      <c r="Q1676" s="235"/>
    </row>
    <row r="1677" spans="17:17" s="39" customFormat="1" ht="15" customHeight="1" x14ac:dyDescent="0.25">
      <c r="Q1677" s="235"/>
    </row>
    <row r="1678" spans="17:17" s="39" customFormat="1" ht="15" customHeight="1" x14ac:dyDescent="0.25">
      <c r="Q1678" s="235"/>
    </row>
    <row r="1679" spans="17:17" s="39" customFormat="1" ht="15" customHeight="1" x14ac:dyDescent="0.25">
      <c r="Q1679" s="235"/>
    </row>
    <row r="1680" spans="17:17" s="39" customFormat="1" ht="15" customHeight="1" x14ac:dyDescent="0.25">
      <c r="Q1680" s="235"/>
    </row>
    <row r="1681" spans="17:17" s="39" customFormat="1" ht="15" customHeight="1" x14ac:dyDescent="0.25">
      <c r="Q1681" s="235"/>
    </row>
    <row r="1682" spans="17:17" s="39" customFormat="1" ht="15" customHeight="1" x14ac:dyDescent="0.25">
      <c r="Q1682" s="235"/>
    </row>
    <row r="1683" spans="17:17" s="39" customFormat="1" ht="15" customHeight="1" x14ac:dyDescent="0.25">
      <c r="Q1683" s="235"/>
    </row>
    <row r="1684" spans="17:17" s="39" customFormat="1" ht="15" customHeight="1" x14ac:dyDescent="0.25">
      <c r="Q1684" s="235"/>
    </row>
    <row r="1685" spans="17:17" s="39" customFormat="1" ht="15" customHeight="1" x14ac:dyDescent="0.25">
      <c r="Q1685" s="235"/>
    </row>
    <row r="1686" spans="17:17" s="39" customFormat="1" ht="15" customHeight="1" x14ac:dyDescent="0.25">
      <c r="Q1686" s="235"/>
    </row>
    <row r="1687" spans="17:17" s="39" customFormat="1" ht="15" customHeight="1" x14ac:dyDescent="0.25">
      <c r="Q1687" s="235"/>
    </row>
    <row r="1688" spans="17:17" s="39" customFormat="1" ht="15" customHeight="1" x14ac:dyDescent="0.25">
      <c r="Q1688" s="235"/>
    </row>
    <row r="1689" spans="17:17" s="39" customFormat="1" ht="15" customHeight="1" x14ac:dyDescent="0.25">
      <c r="Q1689" s="235"/>
    </row>
    <row r="1690" spans="17:17" s="39" customFormat="1" ht="15" customHeight="1" x14ac:dyDescent="0.25">
      <c r="Q1690" s="235"/>
    </row>
    <row r="1691" spans="17:17" s="39" customFormat="1" ht="15" customHeight="1" x14ac:dyDescent="0.25">
      <c r="Q1691" s="235"/>
    </row>
    <row r="1692" spans="17:17" s="39" customFormat="1" ht="15" customHeight="1" x14ac:dyDescent="0.25">
      <c r="Q1692" s="235"/>
    </row>
    <row r="1693" spans="17:17" s="39" customFormat="1" ht="15" customHeight="1" x14ac:dyDescent="0.25">
      <c r="Q1693" s="235"/>
    </row>
    <row r="1694" spans="17:17" s="39" customFormat="1" ht="15" customHeight="1" x14ac:dyDescent="0.25">
      <c r="Q1694" s="235"/>
    </row>
    <row r="1695" spans="17:17" s="39" customFormat="1" ht="15" customHeight="1" x14ac:dyDescent="0.25">
      <c r="Q1695" s="235"/>
    </row>
    <row r="1696" spans="17:17" s="39" customFormat="1" ht="15" customHeight="1" x14ac:dyDescent="0.25">
      <c r="Q1696" s="235"/>
    </row>
    <row r="1697" spans="17:17" s="39" customFormat="1" ht="15" customHeight="1" x14ac:dyDescent="0.25">
      <c r="Q1697" s="235"/>
    </row>
    <row r="1698" spans="17:17" s="39" customFormat="1" ht="15" customHeight="1" x14ac:dyDescent="0.25">
      <c r="Q1698" s="235"/>
    </row>
    <row r="1699" spans="17:17" s="39" customFormat="1" ht="15" customHeight="1" x14ac:dyDescent="0.25">
      <c r="Q1699" s="235"/>
    </row>
    <row r="1700" spans="17:17" s="39" customFormat="1" ht="15" customHeight="1" x14ac:dyDescent="0.25">
      <c r="Q1700" s="235"/>
    </row>
    <row r="1701" spans="17:17" s="39" customFormat="1" ht="15" customHeight="1" x14ac:dyDescent="0.25">
      <c r="Q1701" s="235"/>
    </row>
    <row r="1702" spans="17:17" s="39" customFormat="1" ht="15" customHeight="1" x14ac:dyDescent="0.25">
      <c r="Q1702" s="235"/>
    </row>
    <row r="1703" spans="17:17" s="39" customFormat="1" ht="15" customHeight="1" x14ac:dyDescent="0.25">
      <c r="Q1703" s="235"/>
    </row>
    <row r="1704" spans="17:17" s="39" customFormat="1" ht="15" customHeight="1" x14ac:dyDescent="0.25">
      <c r="Q1704" s="235"/>
    </row>
    <row r="1705" spans="17:17" s="39" customFormat="1" ht="15" customHeight="1" x14ac:dyDescent="0.25">
      <c r="Q1705" s="235"/>
    </row>
    <row r="1706" spans="17:17" s="39" customFormat="1" ht="15" customHeight="1" x14ac:dyDescent="0.25">
      <c r="Q1706" s="235"/>
    </row>
    <row r="1707" spans="17:17" s="39" customFormat="1" ht="15" customHeight="1" x14ac:dyDescent="0.25">
      <c r="Q1707" s="235"/>
    </row>
    <row r="1708" spans="17:17" s="39" customFormat="1" ht="15" customHeight="1" x14ac:dyDescent="0.25">
      <c r="Q1708" s="235"/>
    </row>
    <row r="1709" spans="17:17" s="39" customFormat="1" ht="15" customHeight="1" x14ac:dyDescent="0.25">
      <c r="Q1709" s="235"/>
    </row>
    <row r="1710" spans="17:17" s="39" customFormat="1" ht="15" customHeight="1" x14ac:dyDescent="0.25">
      <c r="Q1710" s="235"/>
    </row>
    <row r="1711" spans="17:17" s="39" customFormat="1" ht="15" customHeight="1" x14ac:dyDescent="0.25">
      <c r="Q1711" s="235"/>
    </row>
    <row r="1712" spans="17:17" s="39" customFormat="1" ht="15" customHeight="1" x14ac:dyDescent="0.25">
      <c r="Q1712" s="235"/>
    </row>
    <row r="1713" spans="17:17" s="39" customFormat="1" ht="15" customHeight="1" x14ac:dyDescent="0.25">
      <c r="Q1713" s="235"/>
    </row>
    <row r="1714" spans="17:17" s="39" customFormat="1" ht="15" customHeight="1" x14ac:dyDescent="0.25">
      <c r="Q1714" s="235"/>
    </row>
    <row r="1715" spans="17:17" s="39" customFormat="1" ht="15" customHeight="1" x14ac:dyDescent="0.25">
      <c r="Q1715" s="235"/>
    </row>
    <row r="1716" spans="17:17" s="39" customFormat="1" ht="15" customHeight="1" x14ac:dyDescent="0.25">
      <c r="Q1716" s="235"/>
    </row>
    <row r="1717" spans="17:17" s="39" customFormat="1" ht="15" customHeight="1" x14ac:dyDescent="0.25">
      <c r="Q1717" s="235"/>
    </row>
    <row r="1718" spans="17:17" s="39" customFormat="1" ht="15" customHeight="1" x14ac:dyDescent="0.25">
      <c r="Q1718" s="235"/>
    </row>
    <row r="1719" spans="17:17" s="39" customFormat="1" ht="15" customHeight="1" x14ac:dyDescent="0.25">
      <c r="Q1719" s="235"/>
    </row>
    <row r="1720" spans="17:17" s="39" customFormat="1" ht="15" customHeight="1" x14ac:dyDescent="0.25">
      <c r="Q1720" s="235"/>
    </row>
    <row r="1721" spans="17:17" s="39" customFormat="1" ht="15" customHeight="1" x14ac:dyDescent="0.25">
      <c r="Q1721" s="235"/>
    </row>
    <row r="1722" spans="17:17" s="39" customFormat="1" ht="15" customHeight="1" x14ac:dyDescent="0.25">
      <c r="Q1722" s="235"/>
    </row>
    <row r="1723" spans="17:17" s="39" customFormat="1" ht="15" customHeight="1" x14ac:dyDescent="0.25">
      <c r="Q1723" s="235"/>
    </row>
    <row r="1724" spans="17:17" s="39" customFormat="1" ht="15" customHeight="1" x14ac:dyDescent="0.25">
      <c r="Q1724" s="235"/>
    </row>
    <row r="1725" spans="17:17" s="39" customFormat="1" ht="15" customHeight="1" x14ac:dyDescent="0.25">
      <c r="Q1725" s="235"/>
    </row>
    <row r="1726" spans="17:17" s="39" customFormat="1" ht="15" customHeight="1" x14ac:dyDescent="0.25">
      <c r="Q1726" s="235"/>
    </row>
    <row r="1727" spans="17:17" s="39" customFormat="1" ht="15" customHeight="1" x14ac:dyDescent="0.25">
      <c r="Q1727" s="235"/>
    </row>
    <row r="1728" spans="17:17" s="39" customFormat="1" ht="15" customHeight="1" x14ac:dyDescent="0.25">
      <c r="Q1728" s="235"/>
    </row>
    <row r="1729" spans="17:17" s="39" customFormat="1" ht="15" customHeight="1" x14ac:dyDescent="0.25">
      <c r="Q1729" s="235"/>
    </row>
    <row r="1730" spans="17:17" s="39" customFormat="1" ht="15" customHeight="1" x14ac:dyDescent="0.25">
      <c r="Q1730" s="235"/>
    </row>
    <row r="1731" spans="17:17" s="39" customFormat="1" ht="15" customHeight="1" x14ac:dyDescent="0.25">
      <c r="Q1731" s="235"/>
    </row>
    <row r="1732" spans="17:17" s="39" customFormat="1" ht="15" customHeight="1" x14ac:dyDescent="0.25">
      <c r="Q1732" s="235"/>
    </row>
    <row r="1733" spans="17:17" s="39" customFormat="1" ht="15" customHeight="1" x14ac:dyDescent="0.25">
      <c r="Q1733" s="235"/>
    </row>
    <row r="1734" spans="17:17" s="39" customFormat="1" ht="15" customHeight="1" x14ac:dyDescent="0.25">
      <c r="Q1734" s="235"/>
    </row>
    <row r="1735" spans="17:17" s="39" customFormat="1" ht="15" customHeight="1" x14ac:dyDescent="0.25">
      <c r="Q1735" s="235"/>
    </row>
    <row r="1736" spans="17:17" s="39" customFormat="1" ht="15" customHeight="1" x14ac:dyDescent="0.25">
      <c r="Q1736" s="235"/>
    </row>
    <row r="1737" spans="17:17" s="39" customFormat="1" ht="15" customHeight="1" x14ac:dyDescent="0.25">
      <c r="Q1737" s="235"/>
    </row>
    <row r="1738" spans="17:17" s="39" customFormat="1" ht="15" customHeight="1" x14ac:dyDescent="0.25">
      <c r="Q1738" s="235"/>
    </row>
    <row r="1739" spans="17:17" s="39" customFormat="1" ht="15" customHeight="1" x14ac:dyDescent="0.25">
      <c r="Q1739" s="235"/>
    </row>
    <row r="1740" spans="17:17" s="39" customFormat="1" ht="15" customHeight="1" x14ac:dyDescent="0.25">
      <c r="Q1740" s="235"/>
    </row>
    <row r="1741" spans="17:17" s="39" customFormat="1" ht="15" customHeight="1" x14ac:dyDescent="0.25">
      <c r="Q1741" s="235"/>
    </row>
    <row r="1742" spans="17:17" s="39" customFormat="1" ht="15" customHeight="1" x14ac:dyDescent="0.25">
      <c r="Q1742" s="235"/>
    </row>
    <row r="1743" spans="17:17" s="39" customFormat="1" ht="15" customHeight="1" x14ac:dyDescent="0.25">
      <c r="Q1743" s="235"/>
    </row>
    <row r="1744" spans="17:17" s="39" customFormat="1" ht="15" customHeight="1" x14ac:dyDescent="0.25">
      <c r="Q1744" s="235"/>
    </row>
    <row r="1745" spans="17:17" s="39" customFormat="1" ht="15" customHeight="1" x14ac:dyDescent="0.25">
      <c r="Q1745" s="235"/>
    </row>
    <row r="1746" spans="17:17" s="39" customFormat="1" ht="15" customHeight="1" x14ac:dyDescent="0.25">
      <c r="Q1746" s="235"/>
    </row>
    <row r="1747" spans="17:17" s="39" customFormat="1" ht="15" customHeight="1" x14ac:dyDescent="0.25">
      <c r="Q1747" s="235"/>
    </row>
    <row r="1748" spans="17:17" s="39" customFormat="1" ht="15" customHeight="1" x14ac:dyDescent="0.25">
      <c r="Q1748" s="235"/>
    </row>
    <row r="1749" spans="17:17" s="39" customFormat="1" ht="15" customHeight="1" x14ac:dyDescent="0.25">
      <c r="Q1749" s="235"/>
    </row>
    <row r="1750" spans="17:17" s="39" customFormat="1" ht="15" customHeight="1" x14ac:dyDescent="0.25">
      <c r="Q1750" s="235"/>
    </row>
    <row r="1751" spans="17:17" s="39" customFormat="1" ht="15" customHeight="1" x14ac:dyDescent="0.25">
      <c r="Q1751" s="235"/>
    </row>
    <row r="1752" spans="17:17" s="39" customFormat="1" ht="15" customHeight="1" x14ac:dyDescent="0.25">
      <c r="Q1752" s="235"/>
    </row>
    <row r="1753" spans="17:17" s="39" customFormat="1" ht="15" customHeight="1" x14ac:dyDescent="0.25">
      <c r="Q1753" s="235"/>
    </row>
    <row r="1754" spans="17:17" s="39" customFormat="1" ht="15" customHeight="1" x14ac:dyDescent="0.25">
      <c r="Q1754" s="235"/>
    </row>
    <row r="1755" spans="17:17" s="39" customFormat="1" ht="15" customHeight="1" x14ac:dyDescent="0.25">
      <c r="Q1755" s="235"/>
    </row>
    <row r="1756" spans="17:17" s="39" customFormat="1" ht="15" customHeight="1" x14ac:dyDescent="0.25">
      <c r="Q1756" s="235"/>
    </row>
    <row r="1757" spans="17:17" s="39" customFormat="1" ht="15" customHeight="1" x14ac:dyDescent="0.25">
      <c r="Q1757" s="235"/>
    </row>
    <row r="1758" spans="17:17" s="39" customFormat="1" ht="15" customHeight="1" x14ac:dyDescent="0.25">
      <c r="Q1758" s="235"/>
    </row>
    <row r="1759" spans="17:17" s="39" customFormat="1" ht="15" customHeight="1" x14ac:dyDescent="0.25">
      <c r="Q1759" s="235"/>
    </row>
    <row r="1760" spans="17:17" s="39" customFormat="1" ht="15" customHeight="1" x14ac:dyDescent="0.25">
      <c r="Q1760" s="235"/>
    </row>
    <row r="1761" spans="17:17" s="39" customFormat="1" ht="15" customHeight="1" x14ac:dyDescent="0.25">
      <c r="Q1761" s="235"/>
    </row>
    <row r="1762" spans="17:17" s="39" customFormat="1" ht="15" customHeight="1" x14ac:dyDescent="0.25">
      <c r="Q1762" s="235"/>
    </row>
    <row r="1763" spans="17:17" s="39" customFormat="1" ht="15" customHeight="1" x14ac:dyDescent="0.25">
      <c r="Q1763" s="235"/>
    </row>
    <row r="1764" spans="17:17" s="39" customFormat="1" ht="15" customHeight="1" x14ac:dyDescent="0.25">
      <c r="Q1764" s="235"/>
    </row>
    <row r="1765" spans="17:17" s="39" customFormat="1" ht="15" customHeight="1" x14ac:dyDescent="0.25">
      <c r="Q1765" s="235"/>
    </row>
    <row r="1766" spans="17:17" s="39" customFormat="1" ht="15" customHeight="1" x14ac:dyDescent="0.25">
      <c r="Q1766" s="235"/>
    </row>
    <row r="1767" spans="17:17" s="39" customFormat="1" ht="15" customHeight="1" x14ac:dyDescent="0.25">
      <c r="Q1767" s="235"/>
    </row>
    <row r="1768" spans="17:17" s="39" customFormat="1" ht="15" customHeight="1" x14ac:dyDescent="0.25">
      <c r="Q1768" s="235"/>
    </row>
    <row r="1769" spans="17:17" s="39" customFormat="1" ht="15" customHeight="1" x14ac:dyDescent="0.25">
      <c r="Q1769" s="235"/>
    </row>
    <row r="1770" spans="17:17" s="39" customFormat="1" ht="15" customHeight="1" x14ac:dyDescent="0.25">
      <c r="Q1770" s="235"/>
    </row>
    <row r="1771" spans="17:17" s="39" customFormat="1" ht="15" customHeight="1" x14ac:dyDescent="0.25">
      <c r="Q1771" s="235"/>
    </row>
    <row r="1772" spans="17:17" s="39" customFormat="1" ht="15" customHeight="1" x14ac:dyDescent="0.25">
      <c r="Q1772" s="235"/>
    </row>
    <row r="1773" spans="17:17" s="39" customFormat="1" ht="15" customHeight="1" x14ac:dyDescent="0.25">
      <c r="Q1773" s="235"/>
    </row>
    <row r="1774" spans="17:17" s="39" customFormat="1" ht="15" customHeight="1" x14ac:dyDescent="0.25">
      <c r="Q1774" s="235"/>
    </row>
    <row r="1775" spans="17:17" s="39" customFormat="1" ht="15" customHeight="1" x14ac:dyDescent="0.25">
      <c r="Q1775" s="235"/>
    </row>
    <row r="1776" spans="17:17" s="39" customFormat="1" ht="15" customHeight="1" x14ac:dyDescent="0.25">
      <c r="Q1776" s="235"/>
    </row>
    <row r="1777" spans="17:17" s="39" customFormat="1" ht="15" customHeight="1" x14ac:dyDescent="0.25">
      <c r="Q1777" s="235"/>
    </row>
    <row r="1778" spans="17:17" s="39" customFormat="1" ht="15" customHeight="1" x14ac:dyDescent="0.25">
      <c r="Q1778" s="235"/>
    </row>
    <row r="1779" spans="17:17" s="39" customFormat="1" ht="15" customHeight="1" x14ac:dyDescent="0.25">
      <c r="Q1779" s="235"/>
    </row>
    <row r="1780" spans="17:17" s="39" customFormat="1" ht="15" customHeight="1" x14ac:dyDescent="0.25">
      <c r="Q1780" s="235"/>
    </row>
    <row r="1781" spans="17:17" s="39" customFormat="1" ht="15" customHeight="1" x14ac:dyDescent="0.25">
      <c r="Q1781" s="235"/>
    </row>
    <row r="1782" spans="17:17" s="39" customFormat="1" ht="15" customHeight="1" x14ac:dyDescent="0.25">
      <c r="Q1782" s="235"/>
    </row>
    <row r="1783" spans="17:17" s="39" customFormat="1" ht="15" customHeight="1" x14ac:dyDescent="0.25">
      <c r="Q1783" s="235"/>
    </row>
    <row r="1784" spans="17:17" s="39" customFormat="1" ht="15" customHeight="1" x14ac:dyDescent="0.25">
      <c r="Q1784" s="235"/>
    </row>
    <row r="1785" spans="17:17" s="39" customFormat="1" ht="15" customHeight="1" x14ac:dyDescent="0.25">
      <c r="Q1785" s="235"/>
    </row>
    <row r="1786" spans="17:17" s="39" customFormat="1" ht="15" customHeight="1" x14ac:dyDescent="0.25">
      <c r="Q1786" s="235"/>
    </row>
    <row r="1787" spans="17:17" s="39" customFormat="1" ht="15" customHeight="1" x14ac:dyDescent="0.25">
      <c r="Q1787" s="235"/>
    </row>
    <row r="1788" spans="17:17" s="39" customFormat="1" ht="15" customHeight="1" x14ac:dyDescent="0.25">
      <c r="Q1788" s="235"/>
    </row>
    <row r="1789" spans="17:17" s="39" customFormat="1" ht="15" customHeight="1" x14ac:dyDescent="0.25">
      <c r="Q1789" s="235"/>
    </row>
    <row r="1790" spans="17:17" s="39" customFormat="1" ht="15" customHeight="1" x14ac:dyDescent="0.25">
      <c r="Q1790" s="235"/>
    </row>
    <row r="1791" spans="17:17" s="39" customFormat="1" ht="15" customHeight="1" x14ac:dyDescent="0.25">
      <c r="Q1791" s="235"/>
    </row>
    <row r="1792" spans="17:17" s="39" customFormat="1" ht="15" customHeight="1" x14ac:dyDescent="0.25">
      <c r="Q1792" s="235"/>
    </row>
    <row r="1793" spans="17:17" s="39" customFormat="1" ht="15" customHeight="1" x14ac:dyDescent="0.25">
      <c r="Q1793" s="235"/>
    </row>
    <row r="1794" spans="17:17" s="39" customFormat="1" ht="15" customHeight="1" x14ac:dyDescent="0.25">
      <c r="Q1794" s="235"/>
    </row>
    <row r="1795" spans="17:17" s="39" customFormat="1" ht="15" customHeight="1" x14ac:dyDescent="0.25">
      <c r="Q1795" s="235"/>
    </row>
    <row r="1796" spans="17:17" s="39" customFormat="1" ht="15" customHeight="1" x14ac:dyDescent="0.25">
      <c r="Q1796" s="235"/>
    </row>
    <row r="1797" spans="17:17" s="39" customFormat="1" ht="15" customHeight="1" x14ac:dyDescent="0.25">
      <c r="Q1797" s="235"/>
    </row>
    <row r="1798" spans="17:17" s="39" customFormat="1" ht="15" customHeight="1" x14ac:dyDescent="0.25">
      <c r="Q1798" s="235"/>
    </row>
    <row r="1799" spans="17:17" s="39" customFormat="1" ht="15" customHeight="1" x14ac:dyDescent="0.25">
      <c r="Q1799" s="235"/>
    </row>
    <row r="1800" spans="17:17" s="39" customFormat="1" ht="15" customHeight="1" x14ac:dyDescent="0.25">
      <c r="Q1800" s="235"/>
    </row>
  </sheetData>
  <sortState xmlns:xlrd2="http://schemas.microsoft.com/office/spreadsheetml/2017/richdata2" ref="A11:AD495">
    <sortCondition ref="E11:E495"/>
    <sortCondition ref="F11:F495"/>
    <sortCondition ref="G11:G495"/>
    <sortCondition ref="H11:H495"/>
  </sortState>
  <mergeCells count="6">
    <mergeCell ref="A9:H9"/>
    <mergeCell ref="X2:AA2"/>
    <mergeCell ref="X3:AA3"/>
    <mergeCell ref="X4:AA4"/>
    <mergeCell ref="X5:AA5"/>
    <mergeCell ref="A7:AC7"/>
  </mergeCells>
  <phoneticPr fontId="10" type="noConversion"/>
  <conditionalFormatting sqref="D493:D495">
    <cfRule type="expression" dxfId="5" priority="49">
      <formula>$AD493&gt;1</formula>
    </cfRule>
    <cfRule type="expression" dxfId="4" priority="50">
      <formula>$Z493="Clave No Valido"</formula>
    </cfRule>
    <cfRule type="expression" dxfId="3" priority="51">
      <formula>#REF!</formula>
    </cfRule>
  </conditionalFormatting>
  <conditionalFormatting sqref="F493:G495">
    <cfRule type="expression" dxfId="2" priority="46">
      <formula>$AC493&gt;1</formula>
    </cfRule>
    <cfRule type="expression" dxfId="1" priority="47">
      <formula>$Y493="Clave No Valido"</formula>
    </cfRule>
    <cfRule type="expression" dxfId="0" priority="48">
      <formula>#REF!</formula>
    </cfRule>
  </conditionalFormatting>
  <dataValidations count="3">
    <dataValidation type="list" allowBlank="1" showInputMessage="1" showErrorMessage="1" sqref="E11:E144 E1303:E1363 E1023:E1122" xr:uid="{1AD5BA5F-DD82-4C63-AC28-FF46C641B651}">
      <formula1>"M001,R002,R008,R009,R005,R003"</formula1>
    </dataValidation>
    <dataValidation type="list" allowBlank="1" showInputMessage="1" sqref="K1023:K1033 K1118:K1122 K1066:K1094" xr:uid="{065545DA-8339-4607-B5CE-2B8795B5CDCE}">
      <formula1>#REF!</formula1>
    </dataValidation>
    <dataValidation type="list" allowBlank="1" showInputMessage="1" showErrorMessage="1" sqref="M496:M635" xr:uid="{6BDD6D13-5AFA-423E-8503-29DFE7A02A28}">
      <formula1>"ANUAL, PLURIANUAL"</formula1>
    </dataValidation>
  </dataValidations>
  <printOptions horizontalCentered="1"/>
  <pageMargins left="0.39370078740157483" right="0.39370078740157483" top="0.59055118110236227" bottom="0.39370078740157483" header="0.31496062992125984" footer="0.31496062992125984"/>
  <pageSetup paperSize="5" scale="35" fitToHeight="0" orientation="landscape" r:id="rId1"/>
  <ignoredErrors>
    <ignoredError sqref="D11:H267 D268:H495 D1370:D1373 D496:H620 D1374:H1457 E1370:H1373 D621:H813 D814:H890 D891:H912 D913:H1017 D1018:H1086 D1087:H1122 D1123:H1217 D1218:H1369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77538-EA97-4C4B-B1B3-504648B75363}">
  <dimension ref="A1:F8217"/>
  <sheetViews>
    <sheetView showGridLines="0" zoomScale="130" zoomScaleNormal="130" workbookViewId="0">
      <selection activeCell="C17" sqref="C16:C17"/>
    </sheetView>
  </sheetViews>
  <sheetFormatPr baseColWidth="10" defaultColWidth="11.453125" defaultRowHeight="14.5" x14ac:dyDescent="0.35"/>
  <cols>
    <col min="1" max="1" width="14.54296875" customWidth="1"/>
    <col min="2" max="2" width="49.1796875" customWidth="1"/>
    <col min="3" max="3" width="18.26953125" customWidth="1"/>
    <col min="4" max="4" width="8" customWidth="1"/>
    <col min="5" max="5" width="9.81640625" customWidth="1"/>
    <col min="6" max="6" width="19.54296875" bestFit="1" customWidth="1"/>
  </cols>
  <sheetData>
    <row r="1" spans="1:6" ht="10.9" customHeight="1" x14ac:dyDescent="0.35">
      <c r="A1" s="147" t="s">
        <v>289</v>
      </c>
      <c r="B1" s="147" t="s">
        <v>290</v>
      </c>
      <c r="C1" s="147" t="s">
        <v>291</v>
      </c>
      <c r="D1" s="148" t="s">
        <v>13</v>
      </c>
      <c r="E1" s="147" t="s">
        <v>292</v>
      </c>
      <c r="F1" s="147" t="s">
        <v>293</v>
      </c>
    </row>
    <row r="2" spans="1:6" ht="10.9" customHeight="1" x14ac:dyDescent="0.35">
      <c r="A2" s="149" t="s">
        <v>294</v>
      </c>
      <c r="B2" s="149" t="s">
        <v>295</v>
      </c>
      <c r="C2" s="149" t="s">
        <v>296</v>
      </c>
      <c r="D2" s="150">
        <v>21101</v>
      </c>
      <c r="E2" s="149">
        <v>11510</v>
      </c>
      <c r="F2" s="149" t="s">
        <v>297</v>
      </c>
    </row>
    <row r="3" spans="1:6" ht="10.9" customHeight="1" x14ac:dyDescent="0.35">
      <c r="A3" s="149" t="s">
        <v>298</v>
      </c>
      <c r="B3" s="149" t="s">
        <v>299</v>
      </c>
      <c r="C3" s="149" t="s">
        <v>296</v>
      </c>
      <c r="D3" s="150">
        <v>21101</v>
      </c>
      <c r="E3" s="149">
        <v>11510</v>
      </c>
      <c r="F3" s="149" t="s">
        <v>297</v>
      </c>
    </row>
    <row r="4" spans="1:6" ht="10.9" customHeight="1" x14ac:dyDescent="0.35">
      <c r="A4" s="149" t="s">
        <v>300</v>
      </c>
      <c r="B4" s="149" t="s">
        <v>301</v>
      </c>
      <c r="C4" s="149" t="s">
        <v>296</v>
      </c>
      <c r="D4" s="150">
        <v>21101</v>
      </c>
      <c r="E4" s="149">
        <v>11510</v>
      </c>
      <c r="F4" s="149" t="s">
        <v>297</v>
      </c>
    </row>
    <row r="5" spans="1:6" ht="10.9" customHeight="1" x14ac:dyDescent="0.35">
      <c r="A5" s="149" t="s">
        <v>302</v>
      </c>
      <c r="B5" s="149" t="s">
        <v>303</v>
      </c>
      <c r="C5" s="149" t="s">
        <v>296</v>
      </c>
      <c r="D5" s="150">
        <v>21101</v>
      </c>
      <c r="E5" s="149">
        <v>11510</v>
      </c>
      <c r="F5" s="149" t="s">
        <v>297</v>
      </c>
    </row>
    <row r="6" spans="1:6" ht="10.9" customHeight="1" x14ac:dyDescent="0.35">
      <c r="A6" s="149" t="s">
        <v>304</v>
      </c>
      <c r="B6" s="149" t="s">
        <v>305</v>
      </c>
      <c r="C6" s="149" t="s">
        <v>296</v>
      </c>
      <c r="D6" s="150">
        <v>21101</v>
      </c>
      <c r="E6" s="149">
        <v>11510</v>
      </c>
      <c r="F6" s="149" t="s">
        <v>297</v>
      </c>
    </row>
    <row r="7" spans="1:6" ht="10.9" customHeight="1" x14ac:dyDescent="0.35">
      <c r="A7" s="149" t="s">
        <v>306</v>
      </c>
      <c r="B7" s="149" t="s">
        <v>307</v>
      </c>
      <c r="C7" s="149" t="s">
        <v>296</v>
      </c>
      <c r="D7" s="150">
        <v>21101</v>
      </c>
      <c r="E7" s="149">
        <v>11510</v>
      </c>
      <c r="F7" s="149" t="s">
        <v>297</v>
      </c>
    </row>
    <row r="8" spans="1:6" ht="10.9" customHeight="1" x14ac:dyDescent="0.35">
      <c r="A8" s="149" t="s">
        <v>308</v>
      </c>
      <c r="B8" s="149" t="s">
        <v>186</v>
      </c>
      <c r="C8" s="149" t="s">
        <v>296</v>
      </c>
      <c r="D8" s="150">
        <v>21101</v>
      </c>
      <c r="E8" s="149">
        <v>11510</v>
      </c>
      <c r="F8" s="149" t="s">
        <v>297</v>
      </c>
    </row>
    <row r="9" spans="1:6" ht="10.9" customHeight="1" x14ac:dyDescent="0.35">
      <c r="A9" s="149" t="s">
        <v>309</v>
      </c>
      <c r="B9" s="149" t="s">
        <v>310</v>
      </c>
      <c r="C9" s="149" t="s">
        <v>296</v>
      </c>
      <c r="D9" s="150">
        <v>21101</v>
      </c>
      <c r="E9" s="149">
        <v>11510</v>
      </c>
      <c r="F9" s="149" t="s">
        <v>297</v>
      </c>
    </row>
    <row r="10" spans="1:6" ht="10.9" customHeight="1" x14ac:dyDescent="0.35">
      <c r="A10" s="149" t="s">
        <v>311</v>
      </c>
      <c r="B10" s="149" t="s">
        <v>312</v>
      </c>
      <c r="C10" s="149" t="s">
        <v>296</v>
      </c>
      <c r="D10" s="150">
        <v>21101</v>
      </c>
      <c r="E10" s="149">
        <v>11510</v>
      </c>
      <c r="F10" s="149" t="s">
        <v>297</v>
      </c>
    </row>
    <row r="11" spans="1:6" ht="10.9" customHeight="1" x14ac:dyDescent="0.35">
      <c r="A11" s="149" t="s">
        <v>313</v>
      </c>
      <c r="B11" s="149" t="s">
        <v>314</v>
      </c>
      <c r="C11" s="149" t="s">
        <v>296</v>
      </c>
      <c r="D11" s="150">
        <v>21101</v>
      </c>
      <c r="E11" s="149">
        <v>11510</v>
      </c>
      <c r="F11" s="149" t="s">
        <v>297</v>
      </c>
    </row>
    <row r="12" spans="1:6" ht="10.9" customHeight="1" x14ac:dyDescent="0.35">
      <c r="A12" s="149" t="s">
        <v>315</v>
      </c>
      <c r="B12" s="149" t="s">
        <v>316</v>
      </c>
      <c r="C12" s="149" t="s">
        <v>296</v>
      </c>
      <c r="D12" s="150">
        <v>21101</v>
      </c>
      <c r="E12" s="149">
        <v>11510</v>
      </c>
      <c r="F12" s="149" t="s">
        <v>297</v>
      </c>
    </row>
    <row r="13" spans="1:6" ht="10.9" customHeight="1" x14ac:dyDescent="0.35">
      <c r="A13" s="149" t="s">
        <v>317</v>
      </c>
      <c r="B13" s="149" t="s">
        <v>318</v>
      </c>
      <c r="C13" s="149" t="s">
        <v>296</v>
      </c>
      <c r="D13" s="150">
        <v>21101</v>
      </c>
      <c r="E13" s="149">
        <v>11510</v>
      </c>
      <c r="F13" s="149" t="s">
        <v>297</v>
      </c>
    </row>
    <row r="14" spans="1:6" ht="10.9" customHeight="1" x14ac:dyDescent="0.35">
      <c r="A14" s="149" t="s">
        <v>319</v>
      </c>
      <c r="B14" s="149" t="s">
        <v>320</v>
      </c>
      <c r="C14" s="149" t="s">
        <v>296</v>
      </c>
      <c r="D14" s="150">
        <v>21101</v>
      </c>
      <c r="E14" s="149">
        <v>11510</v>
      </c>
      <c r="F14" s="149" t="s">
        <v>297</v>
      </c>
    </row>
    <row r="15" spans="1:6" ht="10.9" customHeight="1" x14ac:dyDescent="0.35">
      <c r="A15" s="149" t="s">
        <v>321</v>
      </c>
      <c r="B15" s="149" t="s">
        <v>322</v>
      </c>
      <c r="C15" s="149" t="s">
        <v>296</v>
      </c>
      <c r="D15" s="150">
        <v>21101</v>
      </c>
      <c r="E15" s="149">
        <v>11510</v>
      </c>
      <c r="F15" s="149" t="s">
        <v>297</v>
      </c>
    </row>
    <row r="16" spans="1:6" ht="10.9" customHeight="1" x14ac:dyDescent="0.35">
      <c r="A16" s="149" t="s">
        <v>323</v>
      </c>
      <c r="B16" s="149" t="s">
        <v>324</v>
      </c>
      <c r="C16" s="149" t="s">
        <v>296</v>
      </c>
      <c r="D16" s="150">
        <v>21101</v>
      </c>
      <c r="E16" s="149">
        <v>11510</v>
      </c>
      <c r="F16" s="149" t="s">
        <v>297</v>
      </c>
    </row>
    <row r="17" spans="1:6" ht="10.9" customHeight="1" x14ac:dyDescent="0.35">
      <c r="A17" s="149" t="s">
        <v>325</v>
      </c>
      <c r="B17" s="149" t="s">
        <v>326</v>
      </c>
      <c r="C17" s="149" t="s">
        <v>296</v>
      </c>
      <c r="D17" s="150">
        <v>21101</v>
      </c>
      <c r="E17" s="149">
        <v>11510</v>
      </c>
      <c r="F17" s="149" t="s">
        <v>297</v>
      </c>
    </row>
    <row r="18" spans="1:6" ht="10.9" customHeight="1" x14ac:dyDescent="0.35">
      <c r="A18" s="149" t="s">
        <v>327</v>
      </c>
      <c r="B18" s="149" t="s">
        <v>328</v>
      </c>
      <c r="C18" s="149" t="s">
        <v>296</v>
      </c>
      <c r="D18" s="150">
        <v>21101</v>
      </c>
      <c r="E18" s="149">
        <v>11510</v>
      </c>
      <c r="F18" s="149" t="s">
        <v>297</v>
      </c>
    </row>
    <row r="19" spans="1:6" ht="10.9" customHeight="1" x14ac:dyDescent="0.35">
      <c r="A19" s="149" t="s">
        <v>329</v>
      </c>
      <c r="B19" s="149" t="s">
        <v>330</v>
      </c>
      <c r="C19" s="149" t="s">
        <v>296</v>
      </c>
      <c r="D19" s="150">
        <v>21101</v>
      </c>
      <c r="E19" s="149">
        <v>11510</v>
      </c>
      <c r="F19" s="149" t="s">
        <v>297</v>
      </c>
    </row>
    <row r="20" spans="1:6" ht="10.9" customHeight="1" x14ac:dyDescent="0.35">
      <c r="A20" s="149" t="s">
        <v>331</v>
      </c>
      <c r="B20" s="149" t="s">
        <v>332</v>
      </c>
      <c r="C20" s="149" t="s">
        <v>296</v>
      </c>
      <c r="D20" s="150">
        <v>21101</v>
      </c>
      <c r="E20" s="149">
        <v>11510</v>
      </c>
      <c r="F20" s="149" t="s">
        <v>297</v>
      </c>
    </row>
    <row r="21" spans="1:6" ht="10.9" customHeight="1" x14ac:dyDescent="0.35">
      <c r="A21" s="149" t="s">
        <v>333</v>
      </c>
      <c r="B21" s="149" t="s">
        <v>334</v>
      </c>
      <c r="C21" s="149" t="s">
        <v>335</v>
      </c>
      <c r="D21" s="150">
        <v>21101</v>
      </c>
      <c r="E21" s="149">
        <v>11510</v>
      </c>
      <c r="F21" s="149" t="s">
        <v>297</v>
      </c>
    </row>
    <row r="22" spans="1:6" ht="10.9" customHeight="1" x14ac:dyDescent="0.35">
      <c r="A22" s="149" t="s">
        <v>336</v>
      </c>
      <c r="B22" s="149" t="s">
        <v>337</v>
      </c>
      <c r="C22" s="149" t="s">
        <v>335</v>
      </c>
      <c r="D22" s="150">
        <v>21101</v>
      </c>
      <c r="E22" s="149">
        <v>11510</v>
      </c>
      <c r="F22" s="149" t="s">
        <v>297</v>
      </c>
    </row>
    <row r="23" spans="1:6" ht="10.9" customHeight="1" x14ac:dyDescent="0.35">
      <c r="A23" s="149" t="s">
        <v>338</v>
      </c>
      <c r="B23" s="149" t="s">
        <v>339</v>
      </c>
      <c r="C23" s="149" t="s">
        <v>335</v>
      </c>
      <c r="D23" s="150">
        <v>21101</v>
      </c>
      <c r="E23" s="149">
        <v>11510</v>
      </c>
      <c r="F23" s="149" t="s">
        <v>297</v>
      </c>
    </row>
    <row r="24" spans="1:6" ht="10.9" customHeight="1" x14ac:dyDescent="0.35">
      <c r="A24" s="149" t="s">
        <v>340</v>
      </c>
      <c r="B24" s="149" t="s">
        <v>341</v>
      </c>
      <c r="C24" s="149" t="s">
        <v>335</v>
      </c>
      <c r="D24" s="150">
        <v>21101</v>
      </c>
      <c r="E24" s="149">
        <v>11510</v>
      </c>
      <c r="F24" s="149" t="s">
        <v>297</v>
      </c>
    </row>
    <row r="25" spans="1:6" ht="10.9" customHeight="1" x14ac:dyDescent="0.35">
      <c r="A25" s="149" t="s">
        <v>342</v>
      </c>
      <c r="B25" s="149" t="s">
        <v>343</v>
      </c>
      <c r="C25" s="149" t="s">
        <v>335</v>
      </c>
      <c r="D25" s="150">
        <v>21101</v>
      </c>
      <c r="E25" s="149">
        <v>11510</v>
      </c>
      <c r="F25" s="149" t="s">
        <v>297</v>
      </c>
    </row>
    <row r="26" spans="1:6" ht="10.9" customHeight="1" x14ac:dyDescent="0.35">
      <c r="A26" s="149" t="s">
        <v>344</v>
      </c>
      <c r="B26" s="149" t="s">
        <v>345</v>
      </c>
      <c r="C26" s="149" t="s">
        <v>335</v>
      </c>
      <c r="D26" s="150">
        <v>21101</v>
      </c>
      <c r="E26" s="149">
        <v>11510</v>
      </c>
      <c r="F26" s="149" t="s">
        <v>297</v>
      </c>
    </row>
    <row r="27" spans="1:6" ht="10.9" customHeight="1" x14ac:dyDescent="0.35">
      <c r="A27" s="149" t="s">
        <v>346</v>
      </c>
      <c r="B27" s="149" t="s">
        <v>347</v>
      </c>
      <c r="C27" s="149" t="s">
        <v>335</v>
      </c>
      <c r="D27" s="150">
        <v>21101</v>
      </c>
      <c r="E27" s="149">
        <v>11510</v>
      </c>
      <c r="F27" s="149" t="s">
        <v>297</v>
      </c>
    </row>
    <row r="28" spans="1:6" ht="10.9" customHeight="1" x14ac:dyDescent="0.35">
      <c r="A28" s="149" t="s">
        <v>348</v>
      </c>
      <c r="B28" s="149" t="s">
        <v>349</v>
      </c>
      <c r="C28" s="149" t="s">
        <v>335</v>
      </c>
      <c r="D28" s="150">
        <v>21101</v>
      </c>
      <c r="E28" s="149">
        <v>11510</v>
      </c>
      <c r="F28" s="149" t="s">
        <v>297</v>
      </c>
    </row>
    <row r="29" spans="1:6" ht="10.9" customHeight="1" x14ac:dyDescent="0.35">
      <c r="A29" s="149" t="s">
        <v>350</v>
      </c>
      <c r="B29" s="149" t="s">
        <v>351</v>
      </c>
      <c r="C29" s="149" t="s">
        <v>335</v>
      </c>
      <c r="D29" s="150">
        <v>21101</v>
      </c>
      <c r="E29" s="149">
        <v>11510</v>
      </c>
      <c r="F29" s="149" t="s">
        <v>297</v>
      </c>
    </row>
    <row r="30" spans="1:6" ht="10.9" customHeight="1" x14ac:dyDescent="0.35">
      <c r="A30" s="149" t="s">
        <v>352</v>
      </c>
      <c r="B30" s="149" t="s">
        <v>353</v>
      </c>
      <c r="C30" s="149" t="s">
        <v>335</v>
      </c>
      <c r="D30" s="150">
        <v>21101</v>
      </c>
      <c r="E30" s="149">
        <v>11510</v>
      </c>
      <c r="F30" s="149" t="s">
        <v>297</v>
      </c>
    </row>
    <row r="31" spans="1:6" ht="10.9" customHeight="1" x14ac:dyDescent="0.35">
      <c r="A31" s="149" t="s">
        <v>354</v>
      </c>
      <c r="B31" s="149" t="s">
        <v>355</v>
      </c>
      <c r="C31" s="149" t="s">
        <v>335</v>
      </c>
      <c r="D31" s="150">
        <v>21101</v>
      </c>
      <c r="E31" s="149">
        <v>11510</v>
      </c>
      <c r="F31" s="149" t="s">
        <v>297</v>
      </c>
    </row>
    <row r="32" spans="1:6" ht="10.9" customHeight="1" x14ac:dyDescent="0.35">
      <c r="A32" s="149" t="s">
        <v>356</v>
      </c>
      <c r="B32" s="149" t="s">
        <v>357</v>
      </c>
      <c r="C32" s="149" t="s">
        <v>335</v>
      </c>
      <c r="D32" s="150">
        <v>21101</v>
      </c>
      <c r="E32" s="149">
        <v>11510</v>
      </c>
      <c r="F32" s="149" t="s">
        <v>297</v>
      </c>
    </row>
    <row r="33" spans="1:6" ht="10.9" customHeight="1" x14ac:dyDescent="0.35">
      <c r="A33" s="149" t="s">
        <v>358</v>
      </c>
      <c r="B33" s="149" t="s">
        <v>359</v>
      </c>
      <c r="C33" s="149" t="s">
        <v>335</v>
      </c>
      <c r="D33" s="150">
        <v>21101</v>
      </c>
      <c r="E33" s="149">
        <v>11510</v>
      </c>
      <c r="F33" s="149" t="s">
        <v>297</v>
      </c>
    </row>
    <row r="34" spans="1:6" ht="10.9" customHeight="1" x14ac:dyDescent="0.35">
      <c r="A34" s="149" t="s">
        <v>360</v>
      </c>
      <c r="B34" s="149" t="s">
        <v>361</v>
      </c>
      <c r="C34" s="149" t="s">
        <v>335</v>
      </c>
      <c r="D34" s="150">
        <v>21101</v>
      </c>
      <c r="E34" s="149">
        <v>11510</v>
      </c>
      <c r="F34" s="149" t="s">
        <v>297</v>
      </c>
    </row>
    <row r="35" spans="1:6" ht="10.9" customHeight="1" x14ac:dyDescent="0.35">
      <c r="A35" s="149" t="s">
        <v>362</v>
      </c>
      <c r="B35" s="149" t="s">
        <v>363</v>
      </c>
      <c r="C35" s="149" t="s">
        <v>335</v>
      </c>
      <c r="D35" s="150">
        <v>21101</v>
      </c>
      <c r="E35" s="149">
        <v>11510</v>
      </c>
      <c r="F35" s="149" t="s">
        <v>297</v>
      </c>
    </row>
    <row r="36" spans="1:6" ht="10.9" customHeight="1" x14ac:dyDescent="0.35">
      <c r="A36" s="149" t="s">
        <v>364</v>
      </c>
      <c r="B36" s="149" t="s">
        <v>365</v>
      </c>
      <c r="C36" s="149" t="s">
        <v>335</v>
      </c>
      <c r="D36" s="150">
        <v>21101</v>
      </c>
      <c r="E36" s="149">
        <v>11510</v>
      </c>
      <c r="F36" s="149" t="s">
        <v>297</v>
      </c>
    </row>
    <row r="37" spans="1:6" ht="10.9" customHeight="1" x14ac:dyDescent="0.35">
      <c r="A37" s="149" t="s">
        <v>366</v>
      </c>
      <c r="B37" s="149" t="s">
        <v>367</v>
      </c>
      <c r="C37" s="149" t="s">
        <v>335</v>
      </c>
      <c r="D37" s="150">
        <v>21101</v>
      </c>
      <c r="E37" s="149">
        <v>11510</v>
      </c>
      <c r="F37" s="149" t="s">
        <v>297</v>
      </c>
    </row>
    <row r="38" spans="1:6" ht="10.9" customHeight="1" x14ac:dyDescent="0.35">
      <c r="A38" s="149" t="s">
        <v>368</v>
      </c>
      <c r="B38" s="149" t="s">
        <v>369</v>
      </c>
      <c r="C38" s="149" t="s">
        <v>335</v>
      </c>
      <c r="D38" s="150">
        <v>21101</v>
      </c>
      <c r="E38" s="149">
        <v>11510</v>
      </c>
      <c r="F38" s="149" t="s">
        <v>297</v>
      </c>
    </row>
    <row r="39" spans="1:6" ht="10.9" customHeight="1" x14ac:dyDescent="0.35">
      <c r="A39" s="149" t="s">
        <v>370</v>
      </c>
      <c r="B39" s="149" t="s">
        <v>371</v>
      </c>
      <c r="C39" s="149" t="s">
        <v>372</v>
      </c>
      <c r="D39" s="150">
        <v>21101</v>
      </c>
      <c r="E39" s="149">
        <v>11510</v>
      </c>
      <c r="F39" s="149" t="s">
        <v>297</v>
      </c>
    </row>
    <row r="40" spans="1:6" ht="10.9" customHeight="1" x14ac:dyDescent="0.35">
      <c r="A40" s="149" t="s">
        <v>373</v>
      </c>
      <c r="B40" s="149" t="s">
        <v>374</v>
      </c>
      <c r="C40" s="149" t="s">
        <v>372</v>
      </c>
      <c r="D40" s="150">
        <v>21101</v>
      </c>
      <c r="E40" s="149">
        <v>11510</v>
      </c>
      <c r="F40" s="149" t="s">
        <v>297</v>
      </c>
    </row>
    <row r="41" spans="1:6" ht="10.9" customHeight="1" x14ac:dyDescent="0.35">
      <c r="A41" s="149" t="s">
        <v>375</v>
      </c>
      <c r="B41" s="149" t="s">
        <v>376</v>
      </c>
      <c r="C41" s="149" t="s">
        <v>296</v>
      </c>
      <c r="D41" s="150">
        <v>21101</v>
      </c>
      <c r="E41" s="149">
        <v>11510</v>
      </c>
      <c r="F41" s="149" t="s">
        <v>297</v>
      </c>
    </row>
    <row r="42" spans="1:6" ht="10.9" customHeight="1" x14ac:dyDescent="0.35">
      <c r="A42" s="149" t="s">
        <v>377</v>
      </c>
      <c r="B42" s="149" t="s">
        <v>378</v>
      </c>
      <c r="C42" s="149" t="s">
        <v>296</v>
      </c>
      <c r="D42" s="150">
        <v>21101</v>
      </c>
      <c r="E42" s="149">
        <v>11510</v>
      </c>
      <c r="F42" s="149" t="s">
        <v>297</v>
      </c>
    </row>
    <row r="43" spans="1:6" ht="10.9" customHeight="1" x14ac:dyDescent="0.35">
      <c r="A43" s="149" t="s">
        <v>379</v>
      </c>
      <c r="B43" s="149" t="s">
        <v>380</v>
      </c>
      <c r="C43" s="149" t="s">
        <v>296</v>
      </c>
      <c r="D43" s="150">
        <v>21101</v>
      </c>
      <c r="E43" s="149">
        <v>11510</v>
      </c>
      <c r="F43" s="149" t="s">
        <v>297</v>
      </c>
    </row>
    <row r="44" spans="1:6" ht="10.9" customHeight="1" x14ac:dyDescent="0.35">
      <c r="A44" s="149" t="s">
        <v>381</v>
      </c>
      <c r="B44" s="149" t="s">
        <v>382</v>
      </c>
      <c r="C44" s="149" t="s">
        <v>296</v>
      </c>
      <c r="D44" s="150">
        <v>21101</v>
      </c>
      <c r="E44" s="149">
        <v>11510</v>
      </c>
      <c r="F44" s="149" t="s">
        <v>297</v>
      </c>
    </row>
    <row r="45" spans="1:6" ht="10.9" customHeight="1" x14ac:dyDescent="0.35">
      <c r="A45" s="149" t="s">
        <v>383</v>
      </c>
      <c r="B45" s="149" t="s">
        <v>384</v>
      </c>
      <c r="C45" s="149" t="s">
        <v>335</v>
      </c>
      <c r="D45" s="150">
        <v>21101</v>
      </c>
      <c r="E45" s="149">
        <v>11510</v>
      </c>
      <c r="F45" s="149" t="s">
        <v>297</v>
      </c>
    </row>
    <row r="46" spans="1:6" ht="10.9" customHeight="1" x14ac:dyDescent="0.35">
      <c r="A46" s="149" t="s">
        <v>385</v>
      </c>
      <c r="B46" s="149" t="s">
        <v>386</v>
      </c>
      <c r="C46" s="149" t="s">
        <v>296</v>
      </c>
      <c r="D46" s="150">
        <v>21101</v>
      </c>
      <c r="E46" s="149">
        <v>11510</v>
      </c>
      <c r="F46" s="149" t="s">
        <v>297</v>
      </c>
    </row>
    <row r="47" spans="1:6" ht="10.9" customHeight="1" x14ac:dyDescent="0.35">
      <c r="A47" s="149" t="s">
        <v>387</v>
      </c>
      <c r="B47" s="149" t="s">
        <v>388</v>
      </c>
      <c r="C47" s="149" t="s">
        <v>296</v>
      </c>
      <c r="D47" s="150">
        <v>21101</v>
      </c>
      <c r="E47" s="149">
        <v>11510</v>
      </c>
      <c r="F47" s="149" t="s">
        <v>297</v>
      </c>
    </row>
    <row r="48" spans="1:6" ht="10.9" customHeight="1" x14ac:dyDescent="0.35">
      <c r="A48" s="149" t="s">
        <v>389</v>
      </c>
      <c r="B48" s="149" t="s">
        <v>390</v>
      </c>
      <c r="C48" s="149" t="s">
        <v>296</v>
      </c>
      <c r="D48" s="150">
        <v>21101</v>
      </c>
      <c r="E48" s="149">
        <v>11510</v>
      </c>
      <c r="F48" s="149" t="s">
        <v>297</v>
      </c>
    </row>
    <row r="49" spans="1:6" ht="10.9" customHeight="1" x14ac:dyDescent="0.35">
      <c r="A49" s="149" t="s">
        <v>391</v>
      </c>
      <c r="B49" s="149" t="s">
        <v>392</v>
      </c>
      <c r="C49" s="149" t="s">
        <v>296</v>
      </c>
      <c r="D49" s="150">
        <v>21101</v>
      </c>
      <c r="E49" s="149">
        <v>11510</v>
      </c>
      <c r="F49" s="149" t="s">
        <v>297</v>
      </c>
    </row>
    <row r="50" spans="1:6" ht="10.9" customHeight="1" x14ac:dyDescent="0.35">
      <c r="A50" s="149" t="s">
        <v>393</v>
      </c>
      <c r="B50" s="149" t="s">
        <v>394</v>
      </c>
      <c r="C50" s="149" t="s">
        <v>296</v>
      </c>
      <c r="D50" s="150">
        <v>21101</v>
      </c>
      <c r="E50" s="149">
        <v>11510</v>
      </c>
      <c r="F50" s="149" t="s">
        <v>297</v>
      </c>
    </row>
    <row r="51" spans="1:6" ht="10.9" customHeight="1" x14ac:dyDescent="0.35">
      <c r="A51" s="149" t="s">
        <v>395</v>
      </c>
      <c r="B51" s="149" t="s">
        <v>396</v>
      </c>
      <c r="C51" s="149" t="s">
        <v>296</v>
      </c>
      <c r="D51" s="150">
        <v>21101</v>
      </c>
      <c r="E51" s="149">
        <v>11510</v>
      </c>
      <c r="F51" s="149" t="s">
        <v>297</v>
      </c>
    </row>
    <row r="52" spans="1:6" ht="10.9" customHeight="1" x14ac:dyDescent="0.35">
      <c r="A52" s="149" t="s">
        <v>397</v>
      </c>
      <c r="B52" s="149" t="s">
        <v>398</v>
      </c>
      <c r="C52" s="149" t="s">
        <v>296</v>
      </c>
      <c r="D52" s="150">
        <v>21101</v>
      </c>
      <c r="E52" s="149">
        <v>11510</v>
      </c>
      <c r="F52" s="149" t="s">
        <v>297</v>
      </c>
    </row>
    <row r="53" spans="1:6" ht="10.9" customHeight="1" x14ac:dyDescent="0.35">
      <c r="A53" s="149" t="s">
        <v>399</v>
      </c>
      <c r="B53" s="149" t="s">
        <v>400</v>
      </c>
      <c r="C53" s="149" t="s">
        <v>296</v>
      </c>
      <c r="D53" s="150">
        <v>21101</v>
      </c>
      <c r="E53" s="149">
        <v>11510</v>
      </c>
      <c r="F53" s="149" t="s">
        <v>297</v>
      </c>
    </row>
    <row r="54" spans="1:6" ht="10.9" customHeight="1" x14ac:dyDescent="0.35">
      <c r="A54" s="149" t="s">
        <v>401</v>
      </c>
      <c r="B54" s="149" t="s">
        <v>402</v>
      </c>
      <c r="C54" s="149" t="s">
        <v>296</v>
      </c>
      <c r="D54" s="150">
        <v>21101</v>
      </c>
      <c r="E54" s="149">
        <v>11510</v>
      </c>
      <c r="F54" s="149" t="s">
        <v>297</v>
      </c>
    </row>
    <row r="55" spans="1:6" ht="10.9" customHeight="1" x14ac:dyDescent="0.35">
      <c r="A55" s="149" t="s">
        <v>403</v>
      </c>
      <c r="B55" s="149" t="s">
        <v>404</v>
      </c>
      <c r="C55" s="149" t="s">
        <v>405</v>
      </c>
      <c r="D55" s="150">
        <v>21101</v>
      </c>
      <c r="E55" s="149">
        <v>11510</v>
      </c>
      <c r="F55" s="149" t="s">
        <v>297</v>
      </c>
    </row>
    <row r="56" spans="1:6" ht="10.9" customHeight="1" x14ac:dyDescent="0.35">
      <c r="A56" s="149" t="s">
        <v>406</v>
      </c>
      <c r="B56" s="149" t="s">
        <v>407</v>
      </c>
      <c r="C56" s="149" t="s">
        <v>296</v>
      </c>
      <c r="D56" s="150">
        <v>21101</v>
      </c>
      <c r="E56" s="149">
        <v>11510</v>
      </c>
      <c r="F56" s="149" t="s">
        <v>297</v>
      </c>
    </row>
    <row r="57" spans="1:6" ht="10.9" customHeight="1" x14ac:dyDescent="0.35">
      <c r="A57" s="149" t="s">
        <v>408</v>
      </c>
      <c r="B57" s="149" t="s">
        <v>409</v>
      </c>
      <c r="C57" s="149" t="s">
        <v>296</v>
      </c>
      <c r="D57" s="150">
        <v>21101</v>
      </c>
      <c r="E57" s="149">
        <v>11510</v>
      </c>
      <c r="F57" s="149" t="s">
        <v>297</v>
      </c>
    </row>
    <row r="58" spans="1:6" ht="10.9" customHeight="1" x14ac:dyDescent="0.35">
      <c r="A58" s="149" t="s">
        <v>410</v>
      </c>
      <c r="B58" s="149" t="s">
        <v>2692</v>
      </c>
      <c r="C58" s="149" t="s">
        <v>296</v>
      </c>
      <c r="D58" s="150">
        <v>21101</v>
      </c>
      <c r="E58" s="149">
        <v>11510</v>
      </c>
      <c r="F58" s="149" t="s">
        <v>297</v>
      </c>
    </row>
    <row r="59" spans="1:6" ht="10.9" customHeight="1" x14ac:dyDescent="0.35">
      <c r="A59" s="149" t="s">
        <v>411</v>
      </c>
      <c r="B59" s="149" t="s">
        <v>2445</v>
      </c>
      <c r="C59" s="149" t="s">
        <v>296</v>
      </c>
      <c r="D59" s="150">
        <v>21101</v>
      </c>
      <c r="E59" s="149">
        <v>11510</v>
      </c>
      <c r="F59" s="149" t="s">
        <v>297</v>
      </c>
    </row>
    <row r="60" spans="1:6" ht="10.9" customHeight="1" x14ac:dyDescent="0.35">
      <c r="A60" s="149" t="s">
        <v>412</v>
      </c>
      <c r="B60" s="149" t="s">
        <v>16256</v>
      </c>
      <c r="C60" s="149" t="s">
        <v>296</v>
      </c>
      <c r="D60" s="150">
        <v>21101</v>
      </c>
      <c r="E60" s="149">
        <v>11510</v>
      </c>
      <c r="F60" s="149" t="s">
        <v>297</v>
      </c>
    </row>
    <row r="61" spans="1:6" ht="10.9" customHeight="1" x14ac:dyDescent="0.35">
      <c r="A61" s="149" t="s">
        <v>413</v>
      </c>
      <c r="B61" s="149" t="s">
        <v>16257</v>
      </c>
      <c r="C61" s="149" t="s">
        <v>296</v>
      </c>
      <c r="D61" s="150">
        <v>21101</v>
      </c>
      <c r="E61" s="149">
        <v>11510</v>
      </c>
      <c r="F61" s="149" t="s">
        <v>297</v>
      </c>
    </row>
    <row r="62" spans="1:6" ht="10.9" customHeight="1" x14ac:dyDescent="0.35">
      <c r="A62" s="149" t="s">
        <v>414</v>
      </c>
      <c r="B62" s="149" t="s">
        <v>16263</v>
      </c>
      <c r="C62" s="149" t="s">
        <v>296</v>
      </c>
      <c r="D62" s="150">
        <v>21101</v>
      </c>
      <c r="E62" s="149">
        <v>11510</v>
      </c>
      <c r="F62" s="149" t="s">
        <v>297</v>
      </c>
    </row>
    <row r="63" spans="1:6" ht="10.9" customHeight="1" x14ac:dyDescent="0.35">
      <c r="A63" s="149" t="s">
        <v>415</v>
      </c>
      <c r="B63" s="149" t="s">
        <v>416</v>
      </c>
      <c r="C63" s="149" t="s">
        <v>296</v>
      </c>
      <c r="D63" s="150">
        <v>21101</v>
      </c>
      <c r="E63" s="149">
        <v>11510</v>
      </c>
      <c r="F63" s="149" t="s">
        <v>297</v>
      </c>
    </row>
    <row r="64" spans="1:6" ht="10.9" customHeight="1" x14ac:dyDescent="0.35">
      <c r="A64" s="149" t="s">
        <v>417</v>
      </c>
      <c r="B64" s="149" t="s">
        <v>67</v>
      </c>
      <c r="C64" s="149" t="s">
        <v>296</v>
      </c>
      <c r="D64" s="150">
        <v>21101</v>
      </c>
      <c r="E64" s="149">
        <v>11510</v>
      </c>
      <c r="F64" s="149" t="s">
        <v>297</v>
      </c>
    </row>
    <row r="65" spans="1:6" ht="10.9" customHeight="1" x14ac:dyDescent="0.35">
      <c r="A65" s="149" t="s">
        <v>418</v>
      </c>
      <c r="B65" s="149" t="s">
        <v>419</v>
      </c>
      <c r="C65" s="149" t="s">
        <v>420</v>
      </c>
      <c r="D65" s="150">
        <v>21101</v>
      </c>
      <c r="E65" s="149">
        <v>11510</v>
      </c>
      <c r="F65" s="149" t="s">
        <v>297</v>
      </c>
    </row>
    <row r="66" spans="1:6" ht="10.9" customHeight="1" x14ac:dyDescent="0.35">
      <c r="A66" s="149" t="s">
        <v>421</v>
      </c>
      <c r="B66" s="149" t="s">
        <v>422</v>
      </c>
      <c r="C66" s="149" t="s">
        <v>420</v>
      </c>
      <c r="D66" s="150">
        <v>21101</v>
      </c>
      <c r="E66" s="149">
        <v>11510</v>
      </c>
      <c r="F66" s="149" t="s">
        <v>297</v>
      </c>
    </row>
    <row r="67" spans="1:6" ht="10.9" customHeight="1" x14ac:dyDescent="0.35">
      <c r="A67" s="149" t="s">
        <v>423</v>
      </c>
      <c r="B67" s="149" t="s">
        <v>424</v>
      </c>
      <c r="C67" s="149" t="s">
        <v>420</v>
      </c>
      <c r="D67" s="150">
        <v>21101</v>
      </c>
      <c r="E67" s="149">
        <v>11510</v>
      </c>
      <c r="F67" s="149" t="s">
        <v>297</v>
      </c>
    </row>
    <row r="68" spans="1:6" ht="10.9" customHeight="1" x14ac:dyDescent="0.35">
      <c r="A68" s="149" t="s">
        <v>425</v>
      </c>
      <c r="B68" s="149" t="s">
        <v>426</v>
      </c>
      <c r="C68" s="149" t="s">
        <v>420</v>
      </c>
      <c r="D68" s="150">
        <v>21101</v>
      </c>
      <c r="E68" s="149">
        <v>11510</v>
      </c>
      <c r="F68" s="149" t="s">
        <v>297</v>
      </c>
    </row>
    <row r="69" spans="1:6" ht="10.9" customHeight="1" x14ac:dyDescent="0.35">
      <c r="A69" s="149" t="s">
        <v>427</v>
      </c>
      <c r="B69" s="149" t="s">
        <v>428</v>
      </c>
      <c r="C69" s="149" t="s">
        <v>296</v>
      </c>
      <c r="D69" s="150">
        <v>21101</v>
      </c>
      <c r="E69" s="149">
        <v>11510</v>
      </c>
      <c r="F69" s="149" t="s">
        <v>297</v>
      </c>
    </row>
    <row r="70" spans="1:6" ht="10.9" customHeight="1" x14ac:dyDescent="0.35">
      <c r="A70" s="149" t="s">
        <v>429</v>
      </c>
      <c r="B70" s="149" t="s">
        <v>430</v>
      </c>
      <c r="C70" s="149" t="s">
        <v>296</v>
      </c>
      <c r="D70" s="150">
        <v>21101</v>
      </c>
      <c r="E70" s="149">
        <v>11510</v>
      </c>
      <c r="F70" s="149" t="s">
        <v>297</v>
      </c>
    </row>
    <row r="71" spans="1:6" ht="10.9" customHeight="1" x14ac:dyDescent="0.35">
      <c r="A71" s="149" t="s">
        <v>431</v>
      </c>
      <c r="B71" s="149" t="s">
        <v>432</v>
      </c>
      <c r="C71" s="149" t="s">
        <v>296</v>
      </c>
      <c r="D71" s="150">
        <v>21101</v>
      </c>
      <c r="E71" s="149">
        <v>11510</v>
      </c>
      <c r="F71" s="149" t="s">
        <v>297</v>
      </c>
    </row>
    <row r="72" spans="1:6" ht="10.9" customHeight="1" x14ac:dyDescent="0.35">
      <c r="A72" s="149" t="s">
        <v>433</v>
      </c>
      <c r="B72" s="149" t="s">
        <v>434</v>
      </c>
      <c r="C72" s="149" t="s">
        <v>420</v>
      </c>
      <c r="D72" s="150">
        <v>21101</v>
      </c>
      <c r="E72" s="149">
        <v>11510</v>
      </c>
      <c r="F72" s="149" t="s">
        <v>297</v>
      </c>
    </row>
    <row r="73" spans="1:6" ht="10.9" customHeight="1" x14ac:dyDescent="0.35">
      <c r="A73" s="149" t="s">
        <v>435</v>
      </c>
      <c r="B73" s="149" t="s">
        <v>68</v>
      </c>
      <c r="C73" s="149" t="s">
        <v>420</v>
      </c>
      <c r="D73" s="150">
        <v>21101</v>
      </c>
      <c r="E73" s="149">
        <v>11510</v>
      </c>
      <c r="F73" s="149" t="s">
        <v>297</v>
      </c>
    </row>
    <row r="74" spans="1:6" ht="10.9" customHeight="1" x14ac:dyDescent="0.35">
      <c r="A74" s="149" t="s">
        <v>436</v>
      </c>
      <c r="B74" s="149" t="s">
        <v>199</v>
      </c>
      <c r="C74" s="149" t="s">
        <v>296</v>
      </c>
      <c r="D74" s="150">
        <v>21101</v>
      </c>
      <c r="E74" s="149">
        <v>11510</v>
      </c>
      <c r="F74" s="149" t="s">
        <v>297</v>
      </c>
    </row>
    <row r="75" spans="1:6" ht="10.9" customHeight="1" x14ac:dyDescent="0.35">
      <c r="A75" s="149" t="s">
        <v>437</v>
      </c>
      <c r="B75" s="149" t="s">
        <v>438</v>
      </c>
      <c r="C75" s="149" t="s">
        <v>296</v>
      </c>
      <c r="D75" s="150">
        <v>21101</v>
      </c>
      <c r="E75" s="149">
        <v>11510</v>
      </c>
      <c r="F75" s="149" t="s">
        <v>297</v>
      </c>
    </row>
    <row r="76" spans="1:6" ht="10.9" customHeight="1" x14ac:dyDescent="0.35">
      <c r="A76" s="149" t="s">
        <v>439</v>
      </c>
      <c r="B76" s="149" t="s">
        <v>440</v>
      </c>
      <c r="C76" s="149" t="s">
        <v>296</v>
      </c>
      <c r="D76" s="150">
        <v>21101</v>
      </c>
      <c r="E76" s="149">
        <v>11510</v>
      </c>
      <c r="F76" s="149" t="s">
        <v>297</v>
      </c>
    </row>
    <row r="77" spans="1:6" ht="10.9" customHeight="1" x14ac:dyDescent="0.35">
      <c r="A77" s="149" t="s">
        <v>441</v>
      </c>
      <c r="B77" s="149" t="s">
        <v>69</v>
      </c>
      <c r="C77" s="149" t="s">
        <v>296</v>
      </c>
      <c r="D77" s="150">
        <v>21101</v>
      </c>
      <c r="E77" s="149">
        <v>11510</v>
      </c>
      <c r="F77" s="149" t="s">
        <v>297</v>
      </c>
    </row>
    <row r="78" spans="1:6" ht="10.9" customHeight="1" x14ac:dyDescent="0.35">
      <c r="A78" s="149" t="s">
        <v>442</v>
      </c>
      <c r="B78" s="149" t="s">
        <v>198</v>
      </c>
      <c r="C78" s="149" t="s">
        <v>296</v>
      </c>
      <c r="D78" s="150">
        <v>21101</v>
      </c>
      <c r="E78" s="149">
        <v>11510</v>
      </c>
      <c r="F78" s="149" t="s">
        <v>297</v>
      </c>
    </row>
    <row r="79" spans="1:6" ht="10.9" customHeight="1" x14ac:dyDescent="0.35">
      <c r="A79" s="149" t="s">
        <v>443</v>
      </c>
      <c r="B79" s="149" t="s">
        <v>200</v>
      </c>
      <c r="C79" s="149" t="s">
        <v>296</v>
      </c>
      <c r="D79" s="150">
        <v>21101</v>
      </c>
      <c r="E79" s="149">
        <v>11510</v>
      </c>
      <c r="F79" s="149" t="s">
        <v>297</v>
      </c>
    </row>
    <row r="80" spans="1:6" ht="10.9" customHeight="1" x14ac:dyDescent="0.35">
      <c r="A80" s="149" t="s">
        <v>444</v>
      </c>
      <c r="B80" s="149" t="s">
        <v>70</v>
      </c>
      <c r="C80" s="149" t="s">
        <v>296</v>
      </c>
      <c r="D80" s="150">
        <v>21101</v>
      </c>
      <c r="E80" s="149">
        <v>11510</v>
      </c>
      <c r="F80" s="149" t="s">
        <v>297</v>
      </c>
    </row>
    <row r="81" spans="1:6" ht="10.9" customHeight="1" x14ac:dyDescent="0.35">
      <c r="A81" s="149" t="s">
        <v>445</v>
      </c>
      <c r="B81" s="149" t="s">
        <v>201</v>
      </c>
      <c r="C81" s="149" t="s">
        <v>296</v>
      </c>
      <c r="D81" s="150">
        <v>21101</v>
      </c>
      <c r="E81" s="149">
        <v>11510</v>
      </c>
      <c r="F81" s="149" t="s">
        <v>297</v>
      </c>
    </row>
    <row r="82" spans="1:6" ht="10.9" customHeight="1" x14ac:dyDescent="0.35">
      <c r="A82" s="149" t="s">
        <v>446</v>
      </c>
      <c r="B82" s="149" t="s">
        <v>202</v>
      </c>
      <c r="C82" s="149" t="s">
        <v>296</v>
      </c>
      <c r="D82" s="150">
        <v>21101</v>
      </c>
      <c r="E82" s="149">
        <v>11510</v>
      </c>
      <c r="F82" s="149" t="s">
        <v>297</v>
      </c>
    </row>
    <row r="83" spans="1:6" ht="10.9" customHeight="1" x14ac:dyDescent="0.35">
      <c r="A83" s="149" t="s">
        <v>447</v>
      </c>
      <c r="B83" s="149" t="s">
        <v>448</v>
      </c>
      <c r="C83" s="149" t="s">
        <v>296</v>
      </c>
      <c r="D83" s="150">
        <v>21101</v>
      </c>
      <c r="E83" s="149">
        <v>11510</v>
      </c>
      <c r="F83" s="149" t="s">
        <v>297</v>
      </c>
    </row>
    <row r="84" spans="1:6" ht="10.9" customHeight="1" x14ac:dyDescent="0.35">
      <c r="A84" s="149" t="s">
        <v>449</v>
      </c>
      <c r="B84" s="149" t="s">
        <v>71</v>
      </c>
      <c r="C84" s="149" t="s">
        <v>296</v>
      </c>
      <c r="D84" s="150">
        <v>21101</v>
      </c>
      <c r="E84" s="149">
        <v>11510</v>
      </c>
      <c r="F84" s="149" t="s">
        <v>297</v>
      </c>
    </row>
    <row r="85" spans="1:6" ht="10.9" customHeight="1" x14ac:dyDescent="0.35">
      <c r="A85" s="149" t="s">
        <v>450</v>
      </c>
      <c r="B85" s="149" t="s">
        <v>203</v>
      </c>
      <c r="C85" s="149" t="s">
        <v>296</v>
      </c>
      <c r="D85" s="150">
        <v>21101</v>
      </c>
      <c r="E85" s="149">
        <v>11510</v>
      </c>
      <c r="F85" s="149" t="s">
        <v>297</v>
      </c>
    </row>
    <row r="86" spans="1:6" ht="10.9" customHeight="1" x14ac:dyDescent="0.35">
      <c r="A86" s="149" t="s">
        <v>451</v>
      </c>
      <c r="B86" s="149" t="s">
        <v>452</v>
      </c>
      <c r="C86" s="149" t="s">
        <v>296</v>
      </c>
      <c r="D86" s="150">
        <v>21101</v>
      </c>
      <c r="E86" s="149">
        <v>11510</v>
      </c>
      <c r="F86" s="149" t="s">
        <v>297</v>
      </c>
    </row>
    <row r="87" spans="1:6" ht="10.9" customHeight="1" x14ac:dyDescent="0.35">
      <c r="A87" s="149" t="s">
        <v>453</v>
      </c>
      <c r="B87" s="149" t="s">
        <v>454</v>
      </c>
      <c r="C87" s="149" t="s">
        <v>296</v>
      </c>
      <c r="D87" s="150">
        <v>21101</v>
      </c>
      <c r="E87" s="149">
        <v>11510</v>
      </c>
      <c r="F87" s="149" t="s">
        <v>297</v>
      </c>
    </row>
    <row r="88" spans="1:6" ht="10.9" customHeight="1" x14ac:dyDescent="0.35">
      <c r="A88" s="149" t="s">
        <v>455</v>
      </c>
      <c r="B88" s="149" t="s">
        <v>456</v>
      </c>
      <c r="C88" s="149" t="s">
        <v>296</v>
      </c>
      <c r="D88" s="150">
        <v>21101</v>
      </c>
      <c r="E88" s="149">
        <v>11510</v>
      </c>
      <c r="F88" s="149" t="s">
        <v>297</v>
      </c>
    </row>
    <row r="89" spans="1:6" ht="10.9" customHeight="1" x14ac:dyDescent="0.35">
      <c r="A89" s="149" t="s">
        <v>457</v>
      </c>
      <c r="B89" s="149" t="s">
        <v>458</v>
      </c>
      <c r="C89" s="149" t="s">
        <v>296</v>
      </c>
      <c r="D89" s="150">
        <v>21101</v>
      </c>
      <c r="E89" s="149">
        <v>11510</v>
      </c>
      <c r="F89" s="149" t="s">
        <v>297</v>
      </c>
    </row>
    <row r="90" spans="1:6" ht="10.9" customHeight="1" x14ac:dyDescent="0.35">
      <c r="A90" s="149" t="s">
        <v>459</v>
      </c>
      <c r="B90" s="149" t="s">
        <v>460</v>
      </c>
      <c r="C90" s="149" t="s">
        <v>420</v>
      </c>
      <c r="D90" s="150">
        <v>21101</v>
      </c>
      <c r="E90" s="149">
        <v>11510</v>
      </c>
      <c r="F90" s="149" t="s">
        <v>297</v>
      </c>
    </row>
    <row r="91" spans="1:6" ht="10.9" customHeight="1" x14ac:dyDescent="0.35">
      <c r="A91" s="149" t="s">
        <v>461</v>
      </c>
      <c r="B91" s="149" t="s">
        <v>462</v>
      </c>
      <c r="C91" s="149" t="s">
        <v>420</v>
      </c>
      <c r="D91" s="150">
        <v>21101</v>
      </c>
      <c r="E91" s="149">
        <v>11510</v>
      </c>
      <c r="F91" s="149" t="s">
        <v>297</v>
      </c>
    </row>
    <row r="92" spans="1:6" ht="10.9" customHeight="1" x14ac:dyDescent="0.35">
      <c r="A92" s="149" t="s">
        <v>463</v>
      </c>
      <c r="B92" s="149" t="s">
        <v>464</v>
      </c>
      <c r="C92" s="149" t="s">
        <v>296</v>
      </c>
      <c r="D92" s="150">
        <v>21101</v>
      </c>
      <c r="E92" s="149">
        <v>11510</v>
      </c>
      <c r="F92" s="149" t="s">
        <v>297</v>
      </c>
    </row>
    <row r="93" spans="1:6" ht="10.9" customHeight="1" x14ac:dyDescent="0.35">
      <c r="A93" s="149" t="s">
        <v>465</v>
      </c>
      <c r="B93" s="149" t="s">
        <v>466</v>
      </c>
      <c r="C93" s="149" t="s">
        <v>296</v>
      </c>
      <c r="D93" s="150">
        <v>21101</v>
      </c>
      <c r="E93" s="149">
        <v>11510</v>
      </c>
      <c r="F93" s="149" t="s">
        <v>297</v>
      </c>
    </row>
    <row r="94" spans="1:6" ht="10.9" customHeight="1" x14ac:dyDescent="0.35">
      <c r="A94" s="149" t="s">
        <v>467</v>
      </c>
      <c r="B94" s="149" t="s">
        <v>81</v>
      </c>
      <c r="C94" s="149" t="s">
        <v>296</v>
      </c>
      <c r="D94" s="150">
        <v>21101</v>
      </c>
      <c r="E94" s="149">
        <v>11510</v>
      </c>
      <c r="F94" s="149" t="s">
        <v>297</v>
      </c>
    </row>
    <row r="95" spans="1:6" ht="10.9" customHeight="1" x14ac:dyDescent="0.35">
      <c r="A95" s="149" t="s">
        <v>468</v>
      </c>
      <c r="B95" s="149" t="s">
        <v>469</v>
      </c>
      <c r="C95" s="149" t="s">
        <v>296</v>
      </c>
      <c r="D95" s="150">
        <v>21101</v>
      </c>
      <c r="E95" s="149">
        <v>11510</v>
      </c>
      <c r="F95" s="149" t="s">
        <v>297</v>
      </c>
    </row>
    <row r="96" spans="1:6" ht="10.9" customHeight="1" x14ac:dyDescent="0.35">
      <c r="A96" s="149" t="s">
        <v>470</v>
      </c>
      <c r="B96" s="149" t="s">
        <v>471</v>
      </c>
      <c r="C96" s="149" t="s">
        <v>296</v>
      </c>
      <c r="D96" s="150">
        <v>21101</v>
      </c>
      <c r="E96" s="149">
        <v>11510</v>
      </c>
      <c r="F96" s="149" t="s">
        <v>297</v>
      </c>
    </row>
    <row r="97" spans="1:6" ht="10.9" customHeight="1" x14ac:dyDescent="0.35">
      <c r="A97" s="149" t="s">
        <v>472</v>
      </c>
      <c r="B97" s="149" t="s">
        <v>473</v>
      </c>
      <c r="C97" s="149" t="s">
        <v>296</v>
      </c>
      <c r="D97" s="150">
        <v>21101</v>
      </c>
      <c r="E97" s="149">
        <v>11510</v>
      </c>
      <c r="F97" s="149" t="s">
        <v>297</v>
      </c>
    </row>
    <row r="98" spans="1:6" ht="10.9" customHeight="1" x14ac:dyDescent="0.35">
      <c r="A98" s="149" t="s">
        <v>474</v>
      </c>
      <c r="B98" s="149" t="s">
        <v>475</v>
      </c>
      <c r="C98" s="149" t="s">
        <v>296</v>
      </c>
      <c r="D98" s="150">
        <v>21101</v>
      </c>
      <c r="E98" s="149">
        <v>11510</v>
      </c>
      <c r="F98" s="149" t="s">
        <v>297</v>
      </c>
    </row>
    <row r="99" spans="1:6" ht="10.9" customHeight="1" x14ac:dyDescent="0.35">
      <c r="A99" s="149" t="s">
        <v>476</v>
      </c>
      <c r="B99" s="149" t="s">
        <v>477</v>
      </c>
      <c r="C99" s="149" t="s">
        <v>296</v>
      </c>
      <c r="D99" s="150">
        <v>21101</v>
      </c>
      <c r="E99" s="149">
        <v>11510</v>
      </c>
      <c r="F99" s="149" t="s">
        <v>297</v>
      </c>
    </row>
    <row r="100" spans="1:6" ht="10.9" customHeight="1" x14ac:dyDescent="0.35">
      <c r="A100" s="149" t="s">
        <v>478</v>
      </c>
      <c r="B100" s="149" t="s">
        <v>479</v>
      </c>
      <c r="C100" s="149" t="s">
        <v>296</v>
      </c>
      <c r="D100" s="150">
        <v>21101</v>
      </c>
      <c r="E100" s="149">
        <v>11510</v>
      </c>
      <c r="F100" s="149" t="s">
        <v>297</v>
      </c>
    </row>
    <row r="101" spans="1:6" ht="10.9" customHeight="1" x14ac:dyDescent="0.35">
      <c r="A101" s="149" t="s">
        <v>480</v>
      </c>
      <c r="B101" s="149" t="s">
        <v>481</v>
      </c>
      <c r="C101" s="149" t="s">
        <v>296</v>
      </c>
      <c r="D101" s="150">
        <v>21101</v>
      </c>
      <c r="E101" s="149">
        <v>11510</v>
      </c>
      <c r="F101" s="149" t="s">
        <v>297</v>
      </c>
    </row>
    <row r="102" spans="1:6" ht="10.9" customHeight="1" x14ac:dyDescent="0.35">
      <c r="A102" s="149" t="s">
        <v>482</v>
      </c>
      <c r="B102" s="149" t="s">
        <v>483</v>
      </c>
      <c r="C102" s="149" t="s">
        <v>296</v>
      </c>
      <c r="D102" s="150">
        <v>21101</v>
      </c>
      <c r="E102" s="149">
        <v>11510</v>
      </c>
      <c r="F102" s="149" t="s">
        <v>297</v>
      </c>
    </row>
    <row r="103" spans="1:6" ht="10.9" customHeight="1" x14ac:dyDescent="0.35">
      <c r="A103" s="149" t="s">
        <v>484</v>
      </c>
      <c r="B103" s="149" t="s">
        <v>485</v>
      </c>
      <c r="C103" s="149" t="s">
        <v>296</v>
      </c>
      <c r="D103" s="150">
        <v>21101</v>
      </c>
      <c r="E103" s="149">
        <v>11510</v>
      </c>
      <c r="F103" s="149" t="s">
        <v>297</v>
      </c>
    </row>
    <row r="104" spans="1:6" ht="10.9" customHeight="1" x14ac:dyDescent="0.35">
      <c r="A104" s="149" t="s">
        <v>486</v>
      </c>
      <c r="B104" s="149" t="s">
        <v>487</v>
      </c>
      <c r="C104" s="149" t="s">
        <v>296</v>
      </c>
      <c r="D104" s="150">
        <v>21101</v>
      </c>
      <c r="E104" s="149">
        <v>11510</v>
      </c>
      <c r="F104" s="149" t="s">
        <v>297</v>
      </c>
    </row>
    <row r="105" spans="1:6" ht="10.9" customHeight="1" x14ac:dyDescent="0.35">
      <c r="A105" s="149" t="s">
        <v>488</v>
      </c>
      <c r="B105" s="149" t="s">
        <v>489</v>
      </c>
      <c r="C105" s="149" t="s">
        <v>296</v>
      </c>
      <c r="D105" s="150">
        <v>21101</v>
      </c>
      <c r="E105" s="149">
        <v>11510</v>
      </c>
      <c r="F105" s="149" t="s">
        <v>297</v>
      </c>
    </row>
    <row r="106" spans="1:6" ht="10.9" customHeight="1" x14ac:dyDescent="0.35">
      <c r="A106" s="149" t="s">
        <v>490</v>
      </c>
      <c r="B106" s="149" t="s">
        <v>491</v>
      </c>
      <c r="C106" s="149" t="s">
        <v>296</v>
      </c>
      <c r="D106" s="150">
        <v>21101</v>
      </c>
      <c r="E106" s="149">
        <v>11510</v>
      </c>
      <c r="F106" s="149" t="s">
        <v>297</v>
      </c>
    </row>
    <row r="107" spans="1:6" ht="10.9" customHeight="1" x14ac:dyDescent="0.35">
      <c r="A107" s="149" t="s">
        <v>492</v>
      </c>
      <c r="B107" s="149" t="s">
        <v>493</v>
      </c>
      <c r="C107" s="149" t="s">
        <v>296</v>
      </c>
      <c r="D107" s="150">
        <v>21101</v>
      </c>
      <c r="E107" s="149">
        <v>11510</v>
      </c>
      <c r="F107" s="149" t="s">
        <v>297</v>
      </c>
    </row>
    <row r="108" spans="1:6" ht="10.9" customHeight="1" x14ac:dyDescent="0.35">
      <c r="A108" s="149" t="s">
        <v>494</v>
      </c>
      <c r="B108" s="149" t="s">
        <v>495</v>
      </c>
      <c r="C108" s="149" t="s">
        <v>296</v>
      </c>
      <c r="D108" s="150">
        <v>21101</v>
      </c>
      <c r="E108" s="149">
        <v>11510</v>
      </c>
      <c r="F108" s="149" t="s">
        <v>297</v>
      </c>
    </row>
    <row r="109" spans="1:6" ht="10.9" customHeight="1" x14ac:dyDescent="0.35">
      <c r="A109" s="149" t="s">
        <v>496</v>
      </c>
      <c r="B109" s="149" t="s">
        <v>497</v>
      </c>
      <c r="C109" s="149" t="s">
        <v>296</v>
      </c>
      <c r="D109" s="150">
        <v>21101</v>
      </c>
      <c r="E109" s="149">
        <v>11510</v>
      </c>
      <c r="F109" s="149" t="s">
        <v>297</v>
      </c>
    </row>
    <row r="110" spans="1:6" ht="10.9" customHeight="1" x14ac:dyDescent="0.35">
      <c r="A110" s="149" t="s">
        <v>498</v>
      </c>
      <c r="B110" s="149" t="s">
        <v>499</v>
      </c>
      <c r="C110" s="149" t="s">
        <v>296</v>
      </c>
      <c r="D110" s="150">
        <v>21101</v>
      </c>
      <c r="E110" s="149">
        <v>11510</v>
      </c>
      <c r="F110" s="149" t="s">
        <v>297</v>
      </c>
    </row>
    <row r="111" spans="1:6" ht="10.9" customHeight="1" x14ac:dyDescent="0.35">
      <c r="A111" s="149" t="s">
        <v>500</v>
      </c>
      <c r="B111" s="149" t="s">
        <v>489</v>
      </c>
      <c r="C111" s="149" t="s">
        <v>501</v>
      </c>
      <c r="D111" s="150">
        <v>21101</v>
      </c>
      <c r="E111" s="149">
        <v>11510</v>
      </c>
      <c r="F111" s="149" t="s">
        <v>297</v>
      </c>
    </row>
    <row r="112" spans="1:6" ht="10.9" customHeight="1" x14ac:dyDescent="0.35">
      <c r="A112" s="149" t="s">
        <v>502</v>
      </c>
      <c r="B112" s="149" t="s">
        <v>503</v>
      </c>
      <c r="C112" s="149" t="s">
        <v>296</v>
      </c>
      <c r="D112" s="150">
        <v>21101</v>
      </c>
      <c r="E112" s="149">
        <v>11510</v>
      </c>
      <c r="F112" s="149" t="s">
        <v>297</v>
      </c>
    </row>
    <row r="113" spans="1:6" ht="10.9" customHeight="1" x14ac:dyDescent="0.35">
      <c r="A113" s="149" t="s">
        <v>504</v>
      </c>
      <c r="B113" s="149" t="s">
        <v>505</v>
      </c>
      <c r="C113" s="149" t="s">
        <v>296</v>
      </c>
      <c r="D113" s="150">
        <v>21101</v>
      </c>
      <c r="E113" s="149">
        <v>11510</v>
      </c>
      <c r="F113" s="149" t="s">
        <v>297</v>
      </c>
    </row>
    <row r="114" spans="1:6" ht="10.9" customHeight="1" x14ac:dyDescent="0.35">
      <c r="A114" s="149" t="s">
        <v>506</v>
      </c>
      <c r="B114" s="149" t="s">
        <v>507</v>
      </c>
      <c r="C114" s="149" t="s">
        <v>296</v>
      </c>
      <c r="D114" s="150">
        <v>21101</v>
      </c>
      <c r="E114" s="149">
        <v>11510</v>
      </c>
      <c r="F114" s="149" t="s">
        <v>297</v>
      </c>
    </row>
    <row r="115" spans="1:6" ht="10.9" customHeight="1" x14ac:dyDescent="0.35">
      <c r="A115" s="149" t="s">
        <v>508</v>
      </c>
      <c r="B115" s="149" t="s">
        <v>509</v>
      </c>
      <c r="C115" s="149" t="s">
        <v>296</v>
      </c>
      <c r="D115" s="150">
        <v>21101</v>
      </c>
      <c r="E115" s="149">
        <v>11510</v>
      </c>
      <c r="F115" s="149" t="s">
        <v>297</v>
      </c>
    </row>
    <row r="116" spans="1:6" ht="10.9" customHeight="1" x14ac:dyDescent="0.35">
      <c r="A116" s="149" t="s">
        <v>510</v>
      </c>
      <c r="B116" s="149" t="s">
        <v>511</v>
      </c>
      <c r="C116" s="149" t="s">
        <v>296</v>
      </c>
      <c r="D116" s="150">
        <v>21101</v>
      </c>
      <c r="E116" s="149">
        <v>11510</v>
      </c>
      <c r="F116" s="149" t="s">
        <v>297</v>
      </c>
    </row>
    <row r="117" spans="1:6" ht="10.9" customHeight="1" x14ac:dyDescent="0.35">
      <c r="A117" s="149" t="s">
        <v>512</v>
      </c>
      <c r="B117" s="149" t="s">
        <v>513</v>
      </c>
      <c r="C117" s="149" t="s">
        <v>296</v>
      </c>
      <c r="D117" s="150">
        <v>21101</v>
      </c>
      <c r="E117" s="149">
        <v>11510</v>
      </c>
      <c r="F117" s="149" t="s">
        <v>297</v>
      </c>
    </row>
    <row r="118" spans="1:6" ht="10.9" customHeight="1" x14ac:dyDescent="0.35">
      <c r="A118" s="149" t="s">
        <v>514</v>
      </c>
      <c r="B118" s="149" t="s">
        <v>515</v>
      </c>
      <c r="C118" s="149" t="s">
        <v>296</v>
      </c>
      <c r="D118" s="150">
        <v>21101</v>
      </c>
      <c r="E118" s="149">
        <v>11510</v>
      </c>
      <c r="F118" s="149" t="s">
        <v>297</v>
      </c>
    </row>
    <row r="119" spans="1:6" ht="10.9" customHeight="1" x14ac:dyDescent="0.35">
      <c r="A119" s="149" t="s">
        <v>516</v>
      </c>
      <c r="B119" s="149" t="s">
        <v>517</v>
      </c>
      <c r="C119" s="149" t="s">
        <v>296</v>
      </c>
      <c r="D119" s="150">
        <v>21101</v>
      </c>
      <c r="E119" s="149">
        <v>11510</v>
      </c>
      <c r="F119" s="149" t="s">
        <v>297</v>
      </c>
    </row>
    <row r="120" spans="1:6" ht="10.9" customHeight="1" x14ac:dyDescent="0.35">
      <c r="A120" s="149" t="s">
        <v>518</v>
      </c>
      <c r="B120" s="149" t="s">
        <v>519</v>
      </c>
      <c r="C120" s="149" t="s">
        <v>296</v>
      </c>
      <c r="D120" s="150">
        <v>21101</v>
      </c>
      <c r="E120" s="149">
        <v>11510</v>
      </c>
      <c r="F120" s="149" t="s">
        <v>297</v>
      </c>
    </row>
    <row r="121" spans="1:6" ht="10.9" customHeight="1" x14ac:dyDescent="0.35">
      <c r="A121" s="149" t="s">
        <v>520</v>
      </c>
      <c r="B121" s="149" t="s">
        <v>521</v>
      </c>
      <c r="C121" s="149" t="s">
        <v>296</v>
      </c>
      <c r="D121" s="150">
        <v>21101</v>
      </c>
      <c r="E121" s="149">
        <v>11510</v>
      </c>
      <c r="F121" s="149" t="s">
        <v>297</v>
      </c>
    </row>
    <row r="122" spans="1:6" ht="10.9" customHeight="1" x14ac:dyDescent="0.35">
      <c r="A122" s="149" t="s">
        <v>522</v>
      </c>
      <c r="B122" s="149" t="s">
        <v>523</v>
      </c>
      <c r="C122" s="149" t="s">
        <v>296</v>
      </c>
      <c r="D122" s="150">
        <v>21101</v>
      </c>
      <c r="E122" s="149">
        <v>11510</v>
      </c>
      <c r="F122" s="149" t="s">
        <v>297</v>
      </c>
    </row>
    <row r="123" spans="1:6" ht="10.9" customHeight="1" x14ac:dyDescent="0.35">
      <c r="A123" s="149" t="s">
        <v>524</v>
      </c>
      <c r="B123" s="149" t="s">
        <v>525</v>
      </c>
      <c r="C123" s="149" t="s">
        <v>296</v>
      </c>
      <c r="D123" s="150">
        <v>21101</v>
      </c>
      <c r="E123" s="149">
        <v>11510</v>
      </c>
      <c r="F123" s="149" t="s">
        <v>297</v>
      </c>
    </row>
    <row r="124" spans="1:6" ht="10.9" customHeight="1" x14ac:dyDescent="0.35">
      <c r="A124" s="149" t="s">
        <v>526</v>
      </c>
      <c r="B124" s="149" t="s">
        <v>527</v>
      </c>
      <c r="C124" s="149" t="s">
        <v>296</v>
      </c>
      <c r="D124" s="150">
        <v>21101</v>
      </c>
      <c r="E124" s="149">
        <v>11510</v>
      </c>
      <c r="F124" s="149" t="s">
        <v>297</v>
      </c>
    </row>
    <row r="125" spans="1:6" ht="10.9" customHeight="1" x14ac:dyDescent="0.35">
      <c r="A125" s="149" t="s">
        <v>528</v>
      </c>
      <c r="B125" s="149" t="s">
        <v>529</v>
      </c>
      <c r="C125" s="149" t="s">
        <v>296</v>
      </c>
      <c r="D125" s="150">
        <v>21101</v>
      </c>
      <c r="E125" s="149">
        <v>11510</v>
      </c>
      <c r="F125" s="149" t="s">
        <v>297</v>
      </c>
    </row>
    <row r="126" spans="1:6" ht="10.9" customHeight="1" x14ac:dyDescent="0.35">
      <c r="A126" s="149" t="s">
        <v>530</v>
      </c>
      <c r="B126" s="149" t="s">
        <v>531</v>
      </c>
      <c r="C126" s="149" t="s">
        <v>296</v>
      </c>
      <c r="D126" s="150">
        <v>21101</v>
      </c>
      <c r="E126" s="149">
        <v>11510</v>
      </c>
      <c r="F126" s="149" t="s">
        <v>297</v>
      </c>
    </row>
    <row r="127" spans="1:6" ht="10.9" customHeight="1" x14ac:dyDescent="0.35">
      <c r="A127" s="149" t="s">
        <v>532</v>
      </c>
      <c r="B127" s="149" t="s">
        <v>533</v>
      </c>
      <c r="C127" s="149" t="s">
        <v>296</v>
      </c>
      <c r="D127" s="150">
        <v>21101</v>
      </c>
      <c r="E127" s="149">
        <v>11510</v>
      </c>
      <c r="F127" s="149" t="s">
        <v>297</v>
      </c>
    </row>
    <row r="128" spans="1:6" ht="10.9" customHeight="1" x14ac:dyDescent="0.35">
      <c r="A128" s="149" t="s">
        <v>534</v>
      </c>
      <c r="B128" s="149" t="s">
        <v>535</v>
      </c>
      <c r="C128" s="149" t="s">
        <v>296</v>
      </c>
      <c r="D128" s="150">
        <v>21101</v>
      </c>
      <c r="E128" s="149">
        <v>11510</v>
      </c>
      <c r="F128" s="149" t="s">
        <v>297</v>
      </c>
    </row>
    <row r="129" spans="1:6" ht="10.9" customHeight="1" x14ac:dyDescent="0.35">
      <c r="A129" s="149" t="s">
        <v>536</v>
      </c>
      <c r="B129" s="149" t="s">
        <v>537</v>
      </c>
      <c r="C129" s="149" t="s">
        <v>296</v>
      </c>
      <c r="D129" s="150">
        <v>21101</v>
      </c>
      <c r="E129" s="149">
        <v>11510</v>
      </c>
      <c r="F129" s="149" t="s">
        <v>297</v>
      </c>
    </row>
    <row r="130" spans="1:6" ht="10.9" customHeight="1" x14ac:dyDescent="0.35">
      <c r="A130" s="149" t="s">
        <v>538</v>
      </c>
      <c r="B130" s="149" t="s">
        <v>273</v>
      </c>
      <c r="C130" s="149" t="s">
        <v>539</v>
      </c>
      <c r="D130" s="150">
        <v>21101</v>
      </c>
      <c r="E130" s="149">
        <v>11510</v>
      </c>
      <c r="F130" s="149" t="s">
        <v>297</v>
      </c>
    </row>
    <row r="131" spans="1:6" ht="10.9" customHeight="1" x14ac:dyDescent="0.35">
      <c r="A131" s="149" t="s">
        <v>540</v>
      </c>
      <c r="B131" s="149" t="s">
        <v>541</v>
      </c>
      <c r="C131" s="149" t="s">
        <v>539</v>
      </c>
      <c r="D131" s="150">
        <v>21101</v>
      </c>
      <c r="E131" s="149">
        <v>11510</v>
      </c>
      <c r="F131" s="149" t="s">
        <v>297</v>
      </c>
    </row>
    <row r="132" spans="1:6" ht="10.9" customHeight="1" x14ac:dyDescent="0.35">
      <c r="A132" s="149" t="s">
        <v>542</v>
      </c>
      <c r="B132" s="149" t="s">
        <v>543</v>
      </c>
      <c r="C132" s="149" t="s">
        <v>539</v>
      </c>
      <c r="D132" s="150">
        <v>21101</v>
      </c>
      <c r="E132" s="149">
        <v>11510</v>
      </c>
      <c r="F132" s="149" t="s">
        <v>297</v>
      </c>
    </row>
    <row r="133" spans="1:6" ht="10.9" customHeight="1" x14ac:dyDescent="0.35">
      <c r="A133" s="149" t="s">
        <v>544</v>
      </c>
      <c r="B133" s="149" t="s">
        <v>545</v>
      </c>
      <c r="C133" s="149" t="s">
        <v>539</v>
      </c>
      <c r="D133" s="150">
        <v>21101</v>
      </c>
      <c r="E133" s="149">
        <v>11510</v>
      </c>
      <c r="F133" s="149" t="s">
        <v>297</v>
      </c>
    </row>
    <row r="134" spans="1:6" ht="10.9" customHeight="1" x14ac:dyDescent="0.35">
      <c r="A134" s="149" t="s">
        <v>546</v>
      </c>
      <c r="B134" s="149" t="s">
        <v>547</v>
      </c>
      <c r="C134" s="149" t="s">
        <v>539</v>
      </c>
      <c r="D134" s="150">
        <v>21101</v>
      </c>
      <c r="E134" s="149">
        <v>11510</v>
      </c>
      <c r="F134" s="149" t="s">
        <v>297</v>
      </c>
    </row>
    <row r="135" spans="1:6" ht="10.9" customHeight="1" x14ac:dyDescent="0.35">
      <c r="A135" s="149" t="s">
        <v>548</v>
      </c>
      <c r="B135" s="149" t="s">
        <v>549</v>
      </c>
      <c r="C135" s="149" t="s">
        <v>296</v>
      </c>
      <c r="D135" s="150">
        <v>21101</v>
      </c>
      <c r="E135" s="149">
        <v>11510</v>
      </c>
      <c r="F135" s="149" t="s">
        <v>297</v>
      </c>
    </row>
    <row r="136" spans="1:6" x14ac:dyDescent="0.35">
      <c r="A136" s="149" t="s">
        <v>550</v>
      </c>
      <c r="B136" s="149" t="s">
        <v>551</v>
      </c>
      <c r="C136" s="149" t="s">
        <v>296</v>
      </c>
      <c r="D136" s="150">
        <v>21101</v>
      </c>
      <c r="E136" s="149">
        <v>11510</v>
      </c>
      <c r="F136" s="149" t="s">
        <v>297</v>
      </c>
    </row>
    <row r="137" spans="1:6" ht="10.9" customHeight="1" x14ac:dyDescent="0.35">
      <c r="A137" s="149" t="s">
        <v>552</v>
      </c>
      <c r="B137" s="149" t="s">
        <v>553</v>
      </c>
      <c r="C137" s="149" t="s">
        <v>296</v>
      </c>
      <c r="D137" s="150">
        <v>21101</v>
      </c>
      <c r="E137" s="149">
        <v>11510</v>
      </c>
      <c r="F137" s="149" t="s">
        <v>297</v>
      </c>
    </row>
    <row r="138" spans="1:6" ht="10.9" customHeight="1" x14ac:dyDescent="0.35">
      <c r="A138" s="149" t="s">
        <v>554</v>
      </c>
      <c r="B138" s="149" t="s">
        <v>555</v>
      </c>
      <c r="C138" s="149" t="s">
        <v>296</v>
      </c>
      <c r="D138" s="150">
        <v>21101</v>
      </c>
      <c r="E138" s="149">
        <v>11510</v>
      </c>
      <c r="F138" s="149" t="s">
        <v>297</v>
      </c>
    </row>
    <row r="139" spans="1:6" ht="10.9" customHeight="1" x14ac:dyDescent="0.35">
      <c r="A139" s="149" t="s">
        <v>556</v>
      </c>
      <c r="B139" s="149" t="s">
        <v>49</v>
      </c>
      <c r="C139" s="149" t="s">
        <v>296</v>
      </c>
      <c r="D139" s="150">
        <v>21101</v>
      </c>
      <c r="E139" s="149">
        <v>11510</v>
      </c>
      <c r="F139" s="149" t="s">
        <v>297</v>
      </c>
    </row>
    <row r="140" spans="1:6" ht="10.9" customHeight="1" x14ac:dyDescent="0.35">
      <c r="A140" s="149" t="s">
        <v>557</v>
      </c>
      <c r="B140" s="149" t="s">
        <v>558</v>
      </c>
      <c r="C140" s="149" t="s">
        <v>296</v>
      </c>
      <c r="D140" s="150">
        <v>21101</v>
      </c>
      <c r="E140" s="149">
        <v>11510</v>
      </c>
      <c r="F140" s="149" t="s">
        <v>297</v>
      </c>
    </row>
    <row r="141" spans="1:6" ht="10.9" customHeight="1" x14ac:dyDescent="0.35">
      <c r="A141" s="149" t="s">
        <v>559</v>
      </c>
      <c r="B141" s="149" t="s">
        <v>560</v>
      </c>
      <c r="C141" s="149" t="s">
        <v>296</v>
      </c>
      <c r="D141" s="150">
        <v>21101</v>
      </c>
      <c r="E141" s="149">
        <v>11510</v>
      </c>
      <c r="F141" s="149" t="s">
        <v>297</v>
      </c>
    </row>
    <row r="142" spans="1:6" ht="10.9" customHeight="1" x14ac:dyDescent="0.35">
      <c r="A142" s="149" t="s">
        <v>561</v>
      </c>
      <c r="B142" s="149" t="s">
        <v>562</v>
      </c>
      <c r="C142" s="149" t="s">
        <v>296</v>
      </c>
      <c r="D142" s="150">
        <v>21101</v>
      </c>
      <c r="E142" s="149">
        <v>11510</v>
      </c>
      <c r="F142" s="149" t="s">
        <v>297</v>
      </c>
    </row>
    <row r="143" spans="1:6" ht="10.9" customHeight="1" x14ac:dyDescent="0.35">
      <c r="A143" s="149" t="s">
        <v>563</v>
      </c>
      <c r="B143" s="149" t="s">
        <v>564</v>
      </c>
      <c r="C143" s="149" t="s">
        <v>296</v>
      </c>
      <c r="D143" s="150">
        <v>21101</v>
      </c>
      <c r="E143" s="149">
        <v>11510</v>
      </c>
      <c r="F143" s="149" t="s">
        <v>297</v>
      </c>
    </row>
    <row r="144" spans="1:6" ht="10.9" customHeight="1" x14ac:dyDescent="0.35">
      <c r="A144" s="149" t="s">
        <v>565</v>
      </c>
      <c r="B144" s="149" t="s">
        <v>566</v>
      </c>
      <c r="C144" s="149" t="s">
        <v>296</v>
      </c>
      <c r="D144" s="150">
        <v>21101</v>
      </c>
      <c r="E144" s="149">
        <v>11510</v>
      </c>
      <c r="F144" s="149" t="s">
        <v>297</v>
      </c>
    </row>
    <row r="145" spans="1:6" ht="10.9" customHeight="1" x14ac:dyDescent="0.35">
      <c r="A145" s="149" t="s">
        <v>567</v>
      </c>
      <c r="B145" s="149" t="s">
        <v>568</v>
      </c>
      <c r="C145" s="149" t="s">
        <v>296</v>
      </c>
      <c r="D145" s="150">
        <v>21101</v>
      </c>
      <c r="E145" s="149">
        <v>11510</v>
      </c>
      <c r="F145" s="149" t="s">
        <v>297</v>
      </c>
    </row>
    <row r="146" spans="1:6" ht="10.9" customHeight="1" x14ac:dyDescent="0.35">
      <c r="A146" s="149" t="s">
        <v>569</v>
      </c>
      <c r="B146" s="149" t="s">
        <v>570</v>
      </c>
      <c r="C146" s="149" t="s">
        <v>296</v>
      </c>
      <c r="D146" s="150">
        <v>21101</v>
      </c>
      <c r="E146" s="149">
        <v>11510</v>
      </c>
      <c r="F146" s="149" t="s">
        <v>297</v>
      </c>
    </row>
    <row r="147" spans="1:6" ht="10.9" customHeight="1" x14ac:dyDescent="0.35">
      <c r="A147" s="149" t="s">
        <v>571</v>
      </c>
      <c r="B147" s="149" t="s">
        <v>572</v>
      </c>
      <c r="C147" s="149" t="s">
        <v>296</v>
      </c>
      <c r="D147" s="150">
        <v>21101</v>
      </c>
      <c r="E147" s="149">
        <v>11510</v>
      </c>
      <c r="F147" s="149" t="s">
        <v>297</v>
      </c>
    </row>
    <row r="148" spans="1:6" ht="10.9" customHeight="1" x14ac:dyDescent="0.35">
      <c r="A148" s="149" t="s">
        <v>573</v>
      </c>
      <c r="B148" s="149" t="s">
        <v>574</v>
      </c>
      <c r="C148" s="149" t="s">
        <v>296</v>
      </c>
      <c r="D148" s="150">
        <v>21101</v>
      </c>
      <c r="E148" s="149">
        <v>11510</v>
      </c>
      <c r="F148" s="149" t="s">
        <v>297</v>
      </c>
    </row>
    <row r="149" spans="1:6" ht="10.9" customHeight="1" x14ac:dyDescent="0.35">
      <c r="A149" s="149" t="s">
        <v>575</v>
      </c>
      <c r="B149" s="149" t="s">
        <v>576</v>
      </c>
      <c r="C149" s="149" t="s">
        <v>296</v>
      </c>
      <c r="D149" s="150">
        <v>21101</v>
      </c>
      <c r="E149" s="149">
        <v>11510</v>
      </c>
      <c r="F149" s="149" t="s">
        <v>297</v>
      </c>
    </row>
    <row r="150" spans="1:6" ht="10.9" customHeight="1" x14ac:dyDescent="0.35">
      <c r="A150" s="149" t="s">
        <v>577</v>
      </c>
      <c r="B150" s="149" t="s">
        <v>578</v>
      </c>
      <c r="C150" s="149" t="s">
        <v>296</v>
      </c>
      <c r="D150" s="150">
        <v>21101</v>
      </c>
      <c r="E150" s="149">
        <v>11510</v>
      </c>
      <c r="F150" s="149" t="s">
        <v>297</v>
      </c>
    </row>
    <row r="151" spans="1:6" ht="10.9" customHeight="1" x14ac:dyDescent="0.35">
      <c r="A151" s="149" t="s">
        <v>579</v>
      </c>
      <c r="B151" s="149" t="s">
        <v>580</v>
      </c>
      <c r="C151" s="149" t="s">
        <v>296</v>
      </c>
      <c r="D151" s="150">
        <v>21101</v>
      </c>
      <c r="E151" s="149">
        <v>11510</v>
      </c>
      <c r="F151" s="149" t="s">
        <v>297</v>
      </c>
    </row>
    <row r="152" spans="1:6" ht="10.9" customHeight="1" x14ac:dyDescent="0.35">
      <c r="A152" s="149" t="s">
        <v>581</v>
      </c>
      <c r="B152" s="149" t="s">
        <v>582</v>
      </c>
      <c r="C152" s="149" t="s">
        <v>296</v>
      </c>
      <c r="D152" s="150">
        <v>21101</v>
      </c>
      <c r="E152" s="149">
        <v>11510</v>
      </c>
      <c r="F152" s="149" t="s">
        <v>297</v>
      </c>
    </row>
    <row r="153" spans="1:6" ht="10.9" customHeight="1" x14ac:dyDescent="0.35">
      <c r="A153" s="149" t="s">
        <v>583</v>
      </c>
      <c r="B153" s="149" t="s">
        <v>584</v>
      </c>
      <c r="C153" s="149" t="s">
        <v>420</v>
      </c>
      <c r="D153" s="150">
        <v>21101</v>
      </c>
      <c r="E153" s="149">
        <v>11510</v>
      </c>
      <c r="F153" s="149" t="s">
        <v>297</v>
      </c>
    </row>
    <row r="154" spans="1:6" ht="10.9" customHeight="1" x14ac:dyDescent="0.35">
      <c r="A154" s="149" t="s">
        <v>585</v>
      </c>
      <c r="B154" s="149" t="s">
        <v>586</v>
      </c>
      <c r="C154" s="149" t="s">
        <v>296</v>
      </c>
      <c r="D154" s="150">
        <v>21101</v>
      </c>
      <c r="E154" s="149">
        <v>11510</v>
      </c>
      <c r="F154" s="149" t="s">
        <v>297</v>
      </c>
    </row>
    <row r="155" spans="1:6" ht="10.9" customHeight="1" x14ac:dyDescent="0.35">
      <c r="A155" s="149" t="s">
        <v>587</v>
      </c>
      <c r="B155" s="149" t="s">
        <v>588</v>
      </c>
      <c r="C155" s="149" t="s">
        <v>296</v>
      </c>
      <c r="D155" s="150">
        <v>21101</v>
      </c>
      <c r="E155" s="149">
        <v>11510</v>
      </c>
      <c r="F155" s="149" t="s">
        <v>297</v>
      </c>
    </row>
    <row r="156" spans="1:6" ht="10.9" customHeight="1" x14ac:dyDescent="0.35">
      <c r="A156" s="149" t="s">
        <v>589</v>
      </c>
      <c r="B156" s="149" t="s">
        <v>590</v>
      </c>
      <c r="C156" s="149" t="s">
        <v>296</v>
      </c>
      <c r="D156" s="150">
        <v>21101</v>
      </c>
      <c r="E156" s="149">
        <v>11510</v>
      </c>
      <c r="F156" s="149" t="s">
        <v>297</v>
      </c>
    </row>
    <row r="157" spans="1:6" ht="10.9" customHeight="1" x14ac:dyDescent="0.35">
      <c r="A157" s="149" t="s">
        <v>591</v>
      </c>
      <c r="B157" s="149" t="s">
        <v>592</v>
      </c>
      <c r="C157" s="149" t="s">
        <v>296</v>
      </c>
      <c r="D157" s="150">
        <v>21101</v>
      </c>
      <c r="E157" s="149">
        <v>11510</v>
      </c>
      <c r="F157" s="149" t="s">
        <v>297</v>
      </c>
    </row>
    <row r="158" spans="1:6" ht="10.9" customHeight="1" x14ac:dyDescent="0.35">
      <c r="A158" s="149" t="s">
        <v>593</v>
      </c>
      <c r="B158" s="149" t="s">
        <v>594</v>
      </c>
      <c r="C158" s="149" t="s">
        <v>296</v>
      </c>
      <c r="D158" s="150">
        <v>21101</v>
      </c>
      <c r="E158" s="149">
        <v>11510</v>
      </c>
      <c r="F158" s="149" t="s">
        <v>297</v>
      </c>
    </row>
    <row r="159" spans="1:6" ht="10.9" customHeight="1" x14ac:dyDescent="0.35">
      <c r="A159" s="149" t="s">
        <v>595</v>
      </c>
      <c r="B159" s="149" t="s">
        <v>596</v>
      </c>
      <c r="C159" s="149" t="s">
        <v>296</v>
      </c>
      <c r="D159" s="150">
        <v>21101</v>
      </c>
      <c r="E159" s="149">
        <v>11510</v>
      </c>
      <c r="F159" s="149" t="s">
        <v>297</v>
      </c>
    </row>
    <row r="160" spans="1:6" ht="10.9" customHeight="1" x14ac:dyDescent="0.35">
      <c r="A160" s="149" t="s">
        <v>597</v>
      </c>
      <c r="B160" s="149" t="s">
        <v>598</v>
      </c>
      <c r="C160" s="149" t="s">
        <v>296</v>
      </c>
      <c r="D160" s="150">
        <v>21101</v>
      </c>
      <c r="E160" s="149">
        <v>11510</v>
      </c>
      <c r="F160" s="149" t="s">
        <v>297</v>
      </c>
    </row>
    <row r="161" spans="1:6" ht="10.9" customHeight="1" x14ac:dyDescent="0.35">
      <c r="A161" s="149" t="s">
        <v>599</v>
      </c>
      <c r="B161" s="149" t="s">
        <v>600</v>
      </c>
      <c r="C161" s="149" t="s">
        <v>420</v>
      </c>
      <c r="D161" s="150">
        <v>21101</v>
      </c>
      <c r="E161" s="149">
        <v>11510</v>
      </c>
      <c r="F161" s="149" t="s">
        <v>297</v>
      </c>
    </row>
    <row r="162" spans="1:6" ht="10.9" customHeight="1" x14ac:dyDescent="0.35">
      <c r="A162" s="149" t="s">
        <v>601</v>
      </c>
      <c r="B162" s="149" t="s">
        <v>602</v>
      </c>
      <c r="C162" s="149" t="s">
        <v>420</v>
      </c>
      <c r="D162" s="150">
        <v>21101</v>
      </c>
      <c r="E162" s="149">
        <v>11510</v>
      </c>
      <c r="F162" s="149" t="s">
        <v>297</v>
      </c>
    </row>
    <row r="163" spans="1:6" ht="10.9" customHeight="1" x14ac:dyDescent="0.35">
      <c r="A163" s="149" t="s">
        <v>603</v>
      </c>
      <c r="B163" s="149" t="s">
        <v>604</v>
      </c>
      <c r="C163" s="149" t="s">
        <v>296</v>
      </c>
      <c r="D163" s="150">
        <v>21101</v>
      </c>
      <c r="E163" s="149">
        <v>11510</v>
      </c>
      <c r="F163" s="149" t="s">
        <v>297</v>
      </c>
    </row>
    <row r="164" spans="1:6" ht="10.9" customHeight="1" x14ac:dyDescent="0.35">
      <c r="A164" s="149" t="s">
        <v>605</v>
      </c>
      <c r="B164" s="149" t="s">
        <v>606</v>
      </c>
      <c r="C164" s="149" t="s">
        <v>296</v>
      </c>
      <c r="D164" s="150">
        <v>21101</v>
      </c>
      <c r="E164" s="149">
        <v>11510</v>
      </c>
      <c r="F164" s="149" t="s">
        <v>297</v>
      </c>
    </row>
    <row r="165" spans="1:6" ht="10.9" customHeight="1" x14ac:dyDescent="0.35">
      <c r="A165" s="149" t="s">
        <v>607</v>
      </c>
      <c r="B165" s="149" t="s">
        <v>608</v>
      </c>
      <c r="C165" s="149" t="s">
        <v>296</v>
      </c>
      <c r="D165" s="150">
        <v>21101</v>
      </c>
      <c r="E165" s="149">
        <v>11510</v>
      </c>
      <c r="F165" s="149" t="s">
        <v>297</v>
      </c>
    </row>
    <row r="166" spans="1:6" ht="10.9" customHeight="1" x14ac:dyDescent="0.35">
      <c r="A166" s="149" t="s">
        <v>609</v>
      </c>
      <c r="B166" s="149" t="s">
        <v>610</v>
      </c>
      <c r="C166" s="149" t="s">
        <v>296</v>
      </c>
      <c r="D166" s="150">
        <v>21101</v>
      </c>
      <c r="E166" s="149">
        <v>11510</v>
      </c>
      <c r="F166" s="149" t="s">
        <v>297</v>
      </c>
    </row>
    <row r="167" spans="1:6" ht="10.9" customHeight="1" x14ac:dyDescent="0.35">
      <c r="A167" s="149" t="s">
        <v>611</v>
      </c>
      <c r="B167" s="149" t="s">
        <v>612</v>
      </c>
      <c r="C167" s="149" t="s">
        <v>296</v>
      </c>
      <c r="D167" s="150">
        <v>21101</v>
      </c>
      <c r="E167" s="149">
        <v>11510</v>
      </c>
      <c r="F167" s="149" t="s">
        <v>297</v>
      </c>
    </row>
    <row r="168" spans="1:6" ht="10.9" customHeight="1" x14ac:dyDescent="0.35">
      <c r="A168" s="149" t="s">
        <v>613</v>
      </c>
      <c r="B168" s="149" t="s">
        <v>614</v>
      </c>
      <c r="C168" s="149" t="s">
        <v>296</v>
      </c>
      <c r="D168" s="150">
        <v>21101</v>
      </c>
      <c r="E168" s="149">
        <v>11510</v>
      </c>
      <c r="F168" s="149" t="s">
        <v>297</v>
      </c>
    </row>
    <row r="169" spans="1:6" ht="10.9" customHeight="1" x14ac:dyDescent="0.35">
      <c r="A169" s="149" t="s">
        <v>615</v>
      </c>
      <c r="B169" s="149" t="s">
        <v>50</v>
      </c>
      <c r="C169" s="149" t="s">
        <v>296</v>
      </c>
      <c r="D169" s="150">
        <v>21101</v>
      </c>
      <c r="E169" s="149">
        <v>11510</v>
      </c>
      <c r="F169" s="149" t="s">
        <v>297</v>
      </c>
    </row>
    <row r="170" spans="1:6" ht="10.9" customHeight="1" x14ac:dyDescent="0.35">
      <c r="A170" s="149" t="s">
        <v>616</v>
      </c>
      <c r="B170" s="149" t="s">
        <v>617</v>
      </c>
      <c r="C170" s="149" t="s">
        <v>296</v>
      </c>
      <c r="D170" s="150">
        <v>21101</v>
      </c>
      <c r="E170" s="149">
        <v>11510</v>
      </c>
      <c r="F170" s="149" t="s">
        <v>297</v>
      </c>
    </row>
    <row r="171" spans="1:6" ht="10.9" customHeight="1" x14ac:dyDescent="0.35">
      <c r="A171" s="149" t="s">
        <v>618</v>
      </c>
      <c r="B171" s="149" t="s">
        <v>619</v>
      </c>
      <c r="C171" s="149" t="s">
        <v>296</v>
      </c>
      <c r="D171" s="150">
        <v>21101</v>
      </c>
      <c r="E171" s="149">
        <v>11510</v>
      </c>
      <c r="F171" s="149" t="s">
        <v>297</v>
      </c>
    </row>
    <row r="172" spans="1:6" ht="10.9" customHeight="1" x14ac:dyDescent="0.35">
      <c r="A172" s="149" t="s">
        <v>620</v>
      </c>
      <c r="B172" s="149" t="s">
        <v>621</v>
      </c>
      <c r="C172" s="149" t="s">
        <v>296</v>
      </c>
      <c r="D172" s="150">
        <v>21101</v>
      </c>
      <c r="E172" s="149">
        <v>11510</v>
      </c>
      <c r="F172" s="149" t="s">
        <v>297</v>
      </c>
    </row>
    <row r="173" spans="1:6" ht="10.9" customHeight="1" x14ac:dyDescent="0.35">
      <c r="A173" s="149" t="s">
        <v>622</v>
      </c>
      <c r="B173" s="149" t="s">
        <v>51</v>
      </c>
      <c r="C173" s="149" t="s">
        <v>296</v>
      </c>
      <c r="D173" s="150">
        <v>21101</v>
      </c>
      <c r="E173" s="149">
        <v>11510</v>
      </c>
      <c r="F173" s="149" t="s">
        <v>297</v>
      </c>
    </row>
    <row r="174" spans="1:6" ht="10.9" customHeight="1" x14ac:dyDescent="0.35">
      <c r="A174" s="149" t="s">
        <v>623</v>
      </c>
      <c r="B174" s="149" t="s">
        <v>624</v>
      </c>
      <c r="C174" s="149" t="s">
        <v>296</v>
      </c>
      <c r="D174" s="150">
        <v>21101</v>
      </c>
      <c r="E174" s="149">
        <v>11510</v>
      </c>
      <c r="F174" s="149" t="s">
        <v>297</v>
      </c>
    </row>
    <row r="175" spans="1:6" ht="10.9" customHeight="1" x14ac:dyDescent="0.35">
      <c r="A175" s="149" t="s">
        <v>625</v>
      </c>
      <c r="B175" s="149" t="s">
        <v>626</v>
      </c>
      <c r="C175" s="149" t="s">
        <v>296</v>
      </c>
      <c r="D175" s="150">
        <v>21101</v>
      </c>
      <c r="E175" s="149">
        <v>11510</v>
      </c>
      <c r="F175" s="149" t="s">
        <v>297</v>
      </c>
    </row>
    <row r="176" spans="1:6" ht="10.9" customHeight="1" x14ac:dyDescent="0.35">
      <c r="A176" s="149" t="s">
        <v>627</v>
      </c>
      <c r="B176" s="149" t="s">
        <v>628</v>
      </c>
      <c r="C176" s="149" t="s">
        <v>296</v>
      </c>
      <c r="D176" s="150">
        <v>21101</v>
      </c>
      <c r="E176" s="149">
        <v>11510</v>
      </c>
      <c r="F176" s="149" t="s">
        <v>297</v>
      </c>
    </row>
    <row r="177" spans="1:6" ht="10.9" customHeight="1" x14ac:dyDescent="0.35">
      <c r="A177" s="149" t="s">
        <v>629</v>
      </c>
      <c r="B177" s="149" t="s">
        <v>630</v>
      </c>
      <c r="C177" s="149" t="s">
        <v>296</v>
      </c>
      <c r="D177" s="150">
        <v>21101</v>
      </c>
      <c r="E177" s="149">
        <v>11510</v>
      </c>
      <c r="F177" s="149" t="s">
        <v>297</v>
      </c>
    </row>
    <row r="178" spans="1:6" ht="10.9" customHeight="1" x14ac:dyDescent="0.35">
      <c r="A178" s="149" t="s">
        <v>631</v>
      </c>
      <c r="B178" s="149" t="s">
        <v>632</v>
      </c>
      <c r="C178" s="149" t="s">
        <v>296</v>
      </c>
      <c r="D178" s="150">
        <v>21101</v>
      </c>
      <c r="E178" s="149">
        <v>11510</v>
      </c>
      <c r="F178" s="149" t="s">
        <v>297</v>
      </c>
    </row>
    <row r="179" spans="1:6" ht="10.9" customHeight="1" x14ac:dyDescent="0.35">
      <c r="A179" s="149" t="s">
        <v>633</v>
      </c>
      <c r="B179" s="149" t="s">
        <v>634</v>
      </c>
      <c r="C179" s="149" t="s">
        <v>296</v>
      </c>
      <c r="D179" s="150">
        <v>21101</v>
      </c>
      <c r="E179" s="149">
        <v>11510</v>
      </c>
      <c r="F179" s="149" t="s">
        <v>297</v>
      </c>
    </row>
    <row r="180" spans="1:6" ht="10.9" customHeight="1" x14ac:dyDescent="0.35">
      <c r="A180" s="149" t="s">
        <v>635</v>
      </c>
      <c r="B180" s="149" t="s">
        <v>636</v>
      </c>
      <c r="C180" s="149" t="s">
        <v>296</v>
      </c>
      <c r="D180" s="150">
        <v>21101</v>
      </c>
      <c r="E180" s="149">
        <v>11510</v>
      </c>
      <c r="F180" s="149" t="s">
        <v>297</v>
      </c>
    </row>
    <row r="181" spans="1:6" ht="10.9" customHeight="1" x14ac:dyDescent="0.35">
      <c r="A181" s="149" t="s">
        <v>637</v>
      </c>
      <c r="B181" s="149" t="s">
        <v>638</v>
      </c>
      <c r="C181" s="149" t="s">
        <v>296</v>
      </c>
      <c r="D181" s="150">
        <v>21101</v>
      </c>
      <c r="E181" s="149">
        <v>11510</v>
      </c>
      <c r="F181" s="149" t="s">
        <v>297</v>
      </c>
    </row>
    <row r="182" spans="1:6" ht="10.9" customHeight="1" x14ac:dyDescent="0.35">
      <c r="A182" s="149" t="s">
        <v>639</v>
      </c>
      <c r="B182" s="149" t="s">
        <v>640</v>
      </c>
      <c r="C182" s="149" t="s">
        <v>296</v>
      </c>
      <c r="D182" s="150">
        <v>21101</v>
      </c>
      <c r="E182" s="149">
        <v>11510</v>
      </c>
      <c r="F182" s="149" t="s">
        <v>297</v>
      </c>
    </row>
    <row r="183" spans="1:6" ht="10.9" customHeight="1" x14ac:dyDescent="0.35">
      <c r="A183" s="149" t="s">
        <v>641</v>
      </c>
      <c r="B183" s="149" t="s">
        <v>642</v>
      </c>
      <c r="C183" s="149" t="s">
        <v>296</v>
      </c>
      <c r="D183" s="150">
        <v>21101</v>
      </c>
      <c r="E183" s="149">
        <v>11510</v>
      </c>
      <c r="F183" s="149" t="s">
        <v>297</v>
      </c>
    </row>
    <row r="184" spans="1:6" ht="10.9" customHeight="1" x14ac:dyDescent="0.35">
      <c r="A184" s="149" t="s">
        <v>643</v>
      </c>
      <c r="B184" s="149" t="s">
        <v>644</v>
      </c>
      <c r="C184" s="149" t="s">
        <v>296</v>
      </c>
      <c r="D184" s="150">
        <v>21101</v>
      </c>
      <c r="E184" s="149">
        <v>11510</v>
      </c>
      <c r="F184" s="149" t="s">
        <v>297</v>
      </c>
    </row>
    <row r="185" spans="1:6" ht="10.9" customHeight="1" x14ac:dyDescent="0.35">
      <c r="A185" s="149" t="s">
        <v>645</v>
      </c>
      <c r="B185" s="149" t="s">
        <v>646</v>
      </c>
      <c r="C185" s="149" t="s">
        <v>296</v>
      </c>
      <c r="D185" s="150">
        <v>21101</v>
      </c>
      <c r="E185" s="149">
        <v>11510</v>
      </c>
      <c r="F185" s="149" t="s">
        <v>297</v>
      </c>
    </row>
    <row r="186" spans="1:6" ht="10.9" customHeight="1" x14ac:dyDescent="0.35">
      <c r="A186" s="149" t="s">
        <v>647</v>
      </c>
      <c r="B186" s="149" t="s">
        <v>648</v>
      </c>
      <c r="C186" s="149" t="s">
        <v>296</v>
      </c>
      <c r="D186" s="150">
        <v>21101</v>
      </c>
      <c r="E186" s="149">
        <v>11510</v>
      </c>
      <c r="F186" s="149" t="s">
        <v>297</v>
      </c>
    </row>
    <row r="187" spans="1:6" ht="10.9" customHeight="1" x14ac:dyDescent="0.35">
      <c r="A187" s="149" t="s">
        <v>649</v>
      </c>
      <c r="B187" s="149" t="s">
        <v>650</v>
      </c>
      <c r="C187" s="149" t="s">
        <v>296</v>
      </c>
      <c r="D187" s="150">
        <v>21101</v>
      </c>
      <c r="E187" s="149">
        <v>11510</v>
      </c>
      <c r="F187" s="149" t="s">
        <v>297</v>
      </c>
    </row>
    <row r="188" spans="1:6" ht="10.9" customHeight="1" x14ac:dyDescent="0.35">
      <c r="A188" s="149" t="s">
        <v>651</v>
      </c>
      <c r="B188" s="149" t="s">
        <v>652</v>
      </c>
      <c r="C188" s="149" t="s">
        <v>296</v>
      </c>
      <c r="D188" s="150">
        <v>21101</v>
      </c>
      <c r="E188" s="149">
        <v>11510</v>
      </c>
      <c r="F188" s="149" t="s">
        <v>297</v>
      </c>
    </row>
    <row r="189" spans="1:6" ht="10.9" customHeight="1" x14ac:dyDescent="0.35">
      <c r="A189" s="149" t="s">
        <v>653</v>
      </c>
      <c r="B189" s="149" t="s">
        <v>654</v>
      </c>
      <c r="C189" s="149" t="s">
        <v>296</v>
      </c>
      <c r="D189" s="150">
        <v>21101</v>
      </c>
      <c r="E189" s="149">
        <v>11510</v>
      </c>
      <c r="F189" s="149" t="s">
        <v>297</v>
      </c>
    </row>
    <row r="190" spans="1:6" ht="10.9" customHeight="1" x14ac:dyDescent="0.35">
      <c r="A190" s="149" t="s">
        <v>655</v>
      </c>
      <c r="B190" s="149" t="s">
        <v>656</v>
      </c>
      <c r="C190" s="149" t="s">
        <v>296</v>
      </c>
      <c r="D190" s="150">
        <v>21101</v>
      </c>
      <c r="E190" s="149">
        <v>11510</v>
      </c>
      <c r="F190" s="149" t="s">
        <v>297</v>
      </c>
    </row>
    <row r="191" spans="1:6" ht="10.9" customHeight="1" x14ac:dyDescent="0.35">
      <c r="A191" s="149" t="s">
        <v>657</v>
      </c>
      <c r="B191" s="149" t="s">
        <v>658</v>
      </c>
      <c r="C191" s="149" t="s">
        <v>296</v>
      </c>
      <c r="D191" s="150">
        <v>21101</v>
      </c>
      <c r="E191" s="149">
        <v>11510</v>
      </c>
      <c r="F191" s="149" t="s">
        <v>297</v>
      </c>
    </row>
    <row r="192" spans="1:6" ht="10.9" customHeight="1" x14ac:dyDescent="0.35">
      <c r="A192" s="149" t="s">
        <v>659</v>
      </c>
      <c r="B192" s="149" t="s">
        <v>660</v>
      </c>
      <c r="C192" s="149" t="s">
        <v>296</v>
      </c>
      <c r="D192" s="150">
        <v>21101</v>
      </c>
      <c r="E192" s="149">
        <v>11510</v>
      </c>
      <c r="F192" s="149" t="s">
        <v>297</v>
      </c>
    </row>
    <row r="193" spans="1:6" ht="10.9" customHeight="1" x14ac:dyDescent="0.35">
      <c r="A193" s="149" t="s">
        <v>661</v>
      </c>
      <c r="B193" s="149" t="s">
        <v>662</v>
      </c>
      <c r="C193" s="149" t="s">
        <v>296</v>
      </c>
      <c r="D193" s="150">
        <v>21101</v>
      </c>
      <c r="E193" s="149">
        <v>11510</v>
      </c>
      <c r="F193" s="149" t="s">
        <v>297</v>
      </c>
    </row>
    <row r="194" spans="1:6" ht="10.9" customHeight="1" x14ac:dyDescent="0.35">
      <c r="A194" s="149" t="s">
        <v>663</v>
      </c>
      <c r="B194" s="149" t="s">
        <v>664</v>
      </c>
      <c r="C194" s="149" t="s">
        <v>296</v>
      </c>
      <c r="D194" s="150">
        <v>21101</v>
      </c>
      <c r="E194" s="149">
        <v>11510</v>
      </c>
      <c r="F194" s="149" t="s">
        <v>297</v>
      </c>
    </row>
    <row r="195" spans="1:6" ht="10.9" customHeight="1" x14ac:dyDescent="0.35">
      <c r="A195" s="149" t="s">
        <v>665</v>
      </c>
      <c r="B195" s="149" t="s">
        <v>666</v>
      </c>
      <c r="C195" s="149" t="s">
        <v>296</v>
      </c>
      <c r="D195" s="150">
        <v>21101</v>
      </c>
      <c r="E195" s="149">
        <v>11510</v>
      </c>
      <c r="F195" s="149" t="s">
        <v>297</v>
      </c>
    </row>
    <row r="196" spans="1:6" ht="10.9" customHeight="1" x14ac:dyDescent="0.35">
      <c r="A196" s="149" t="s">
        <v>667</v>
      </c>
      <c r="B196" s="149" t="s">
        <v>668</v>
      </c>
      <c r="C196" s="149" t="s">
        <v>296</v>
      </c>
      <c r="D196" s="150">
        <v>21101</v>
      </c>
      <c r="E196" s="149">
        <v>11510</v>
      </c>
      <c r="F196" s="149" t="s">
        <v>297</v>
      </c>
    </row>
    <row r="197" spans="1:6" ht="10.9" customHeight="1" x14ac:dyDescent="0.35">
      <c r="A197" s="149" t="s">
        <v>669</v>
      </c>
      <c r="B197" s="149" t="s">
        <v>670</v>
      </c>
      <c r="C197" s="149" t="s">
        <v>296</v>
      </c>
      <c r="D197" s="150">
        <v>21101</v>
      </c>
      <c r="E197" s="149">
        <v>11510</v>
      </c>
      <c r="F197" s="149" t="s">
        <v>297</v>
      </c>
    </row>
    <row r="198" spans="1:6" ht="10.9" customHeight="1" x14ac:dyDescent="0.35">
      <c r="A198" s="149" t="s">
        <v>671</v>
      </c>
      <c r="B198" s="149" t="s">
        <v>672</v>
      </c>
      <c r="C198" s="149" t="s">
        <v>296</v>
      </c>
      <c r="D198" s="150">
        <v>21101</v>
      </c>
      <c r="E198" s="149">
        <v>11510</v>
      </c>
      <c r="F198" s="149" t="s">
        <v>297</v>
      </c>
    </row>
    <row r="199" spans="1:6" ht="10.9" customHeight="1" x14ac:dyDescent="0.35">
      <c r="A199" s="149" t="s">
        <v>673</v>
      </c>
      <c r="B199" s="149" t="s">
        <v>674</v>
      </c>
      <c r="C199" s="149" t="s">
        <v>296</v>
      </c>
      <c r="D199" s="150">
        <v>21101</v>
      </c>
      <c r="E199" s="149">
        <v>11510</v>
      </c>
      <c r="F199" s="149" t="s">
        <v>297</v>
      </c>
    </row>
    <row r="200" spans="1:6" ht="10.9" customHeight="1" x14ac:dyDescent="0.35">
      <c r="A200" s="149" t="s">
        <v>675</v>
      </c>
      <c r="B200" s="149" t="s">
        <v>232</v>
      </c>
      <c r="C200" s="149" t="s">
        <v>296</v>
      </c>
      <c r="D200" s="150">
        <v>21101</v>
      </c>
      <c r="E200" s="149">
        <v>11510</v>
      </c>
      <c r="F200" s="149" t="s">
        <v>297</v>
      </c>
    </row>
    <row r="201" spans="1:6" ht="10.9" customHeight="1" x14ac:dyDescent="0.35">
      <c r="A201" s="149" t="s">
        <v>676</v>
      </c>
      <c r="B201" s="149" t="s">
        <v>677</v>
      </c>
      <c r="C201" s="149" t="s">
        <v>296</v>
      </c>
      <c r="D201" s="150">
        <v>21101</v>
      </c>
      <c r="E201" s="149">
        <v>11510</v>
      </c>
      <c r="F201" s="149" t="s">
        <v>297</v>
      </c>
    </row>
    <row r="202" spans="1:6" ht="10.9" customHeight="1" x14ac:dyDescent="0.35">
      <c r="A202" s="149" t="s">
        <v>678</v>
      </c>
      <c r="B202" s="149" t="s">
        <v>679</v>
      </c>
      <c r="C202" s="149" t="s">
        <v>296</v>
      </c>
      <c r="D202" s="150">
        <v>21101</v>
      </c>
      <c r="E202" s="149">
        <v>11510</v>
      </c>
      <c r="F202" s="149" t="s">
        <v>297</v>
      </c>
    </row>
    <row r="203" spans="1:6" ht="10.9" customHeight="1" x14ac:dyDescent="0.35">
      <c r="A203" s="149" t="s">
        <v>680</v>
      </c>
      <c r="B203" s="149" t="s">
        <v>681</v>
      </c>
      <c r="C203" s="149" t="s">
        <v>296</v>
      </c>
      <c r="D203" s="150">
        <v>21101</v>
      </c>
      <c r="E203" s="149">
        <v>11510</v>
      </c>
      <c r="F203" s="149" t="s">
        <v>297</v>
      </c>
    </row>
    <row r="204" spans="1:6" ht="10.9" customHeight="1" x14ac:dyDescent="0.35">
      <c r="A204" s="149" t="s">
        <v>682</v>
      </c>
      <c r="B204" s="149" t="s">
        <v>683</v>
      </c>
      <c r="C204" s="149" t="s">
        <v>296</v>
      </c>
      <c r="D204" s="150">
        <v>21101</v>
      </c>
      <c r="E204" s="149">
        <v>11510</v>
      </c>
      <c r="F204" s="149" t="s">
        <v>297</v>
      </c>
    </row>
    <row r="205" spans="1:6" ht="10.9" customHeight="1" x14ac:dyDescent="0.35">
      <c r="A205" s="149" t="s">
        <v>684</v>
      </c>
      <c r="B205" s="149" t="s">
        <v>206</v>
      </c>
      <c r="C205" s="149" t="s">
        <v>296</v>
      </c>
      <c r="D205" s="150">
        <v>21101</v>
      </c>
      <c r="E205" s="149">
        <v>11510</v>
      </c>
      <c r="F205" s="149" t="s">
        <v>297</v>
      </c>
    </row>
    <row r="206" spans="1:6" ht="10.9" customHeight="1" x14ac:dyDescent="0.35">
      <c r="A206" s="149" t="s">
        <v>685</v>
      </c>
      <c r="B206" s="149" t="s">
        <v>686</v>
      </c>
      <c r="C206" s="149" t="s">
        <v>296</v>
      </c>
      <c r="D206" s="150">
        <v>21101</v>
      </c>
      <c r="E206" s="149">
        <v>11510</v>
      </c>
      <c r="F206" s="149" t="s">
        <v>297</v>
      </c>
    </row>
    <row r="207" spans="1:6" ht="10.9" customHeight="1" x14ac:dyDescent="0.35">
      <c r="A207" s="149" t="s">
        <v>687</v>
      </c>
      <c r="B207" s="149" t="s">
        <v>688</v>
      </c>
      <c r="C207" s="149" t="s">
        <v>296</v>
      </c>
      <c r="D207" s="150">
        <v>21101</v>
      </c>
      <c r="E207" s="149">
        <v>11510</v>
      </c>
      <c r="F207" s="149" t="s">
        <v>297</v>
      </c>
    </row>
    <row r="208" spans="1:6" ht="10.9" customHeight="1" x14ac:dyDescent="0.35">
      <c r="A208" s="149" t="s">
        <v>689</v>
      </c>
      <c r="B208" s="149" t="s">
        <v>690</v>
      </c>
      <c r="C208" s="149" t="s">
        <v>296</v>
      </c>
      <c r="D208" s="150">
        <v>21101</v>
      </c>
      <c r="E208" s="149">
        <v>11510</v>
      </c>
      <c r="F208" s="149" t="s">
        <v>297</v>
      </c>
    </row>
    <row r="209" spans="1:6" ht="10.9" customHeight="1" x14ac:dyDescent="0.35">
      <c r="A209" s="149" t="s">
        <v>691</v>
      </c>
      <c r="B209" s="149" t="s">
        <v>692</v>
      </c>
      <c r="C209" s="149" t="s">
        <v>296</v>
      </c>
      <c r="D209" s="150">
        <v>21101</v>
      </c>
      <c r="E209" s="149">
        <v>11510</v>
      </c>
      <c r="F209" s="149" t="s">
        <v>297</v>
      </c>
    </row>
    <row r="210" spans="1:6" ht="10.9" customHeight="1" x14ac:dyDescent="0.35">
      <c r="A210" s="149" t="s">
        <v>693</v>
      </c>
      <c r="B210" s="149" t="s">
        <v>694</v>
      </c>
      <c r="C210" s="149" t="s">
        <v>296</v>
      </c>
      <c r="D210" s="150">
        <v>21101</v>
      </c>
      <c r="E210" s="149">
        <v>11510</v>
      </c>
      <c r="F210" s="149" t="s">
        <v>297</v>
      </c>
    </row>
    <row r="211" spans="1:6" ht="10.9" customHeight="1" x14ac:dyDescent="0.35">
      <c r="A211" s="149" t="s">
        <v>695</v>
      </c>
      <c r="B211" s="149" t="s">
        <v>696</v>
      </c>
      <c r="C211" s="149" t="s">
        <v>296</v>
      </c>
      <c r="D211" s="150">
        <v>21101</v>
      </c>
      <c r="E211" s="149">
        <v>11510</v>
      </c>
      <c r="F211" s="149" t="s">
        <v>297</v>
      </c>
    </row>
    <row r="212" spans="1:6" ht="10.9" customHeight="1" x14ac:dyDescent="0.35">
      <c r="A212" s="149" t="s">
        <v>697</v>
      </c>
      <c r="B212" s="149" t="s">
        <v>698</v>
      </c>
      <c r="C212" s="149" t="s">
        <v>296</v>
      </c>
      <c r="D212" s="150">
        <v>21101</v>
      </c>
      <c r="E212" s="149">
        <v>11510</v>
      </c>
      <c r="F212" s="149" t="s">
        <v>297</v>
      </c>
    </row>
    <row r="213" spans="1:6" ht="10.9" customHeight="1" x14ac:dyDescent="0.35">
      <c r="A213" s="149" t="s">
        <v>699</v>
      </c>
      <c r="B213" s="149" t="s">
        <v>700</v>
      </c>
      <c r="C213" s="149" t="s">
        <v>296</v>
      </c>
      <c r="D213" s="150">
        <v>21101</v>
      </c>
      <c r="E213" s="149">
        <v>11510</v>
      </c>
      <c r="F213" s="149" t="s">
        <v>297</v>
      </c>
    </row>
    <row r="214" spans="1:6" ht="10.9" customHeight="1" x14ac:dyDescent="0.35">
      <c r="A214" s="149" t="s">
        <v>701</v>
      </c>
      <c r="B214" s="149" t="s">
        <v>52</v>
      </c>
      <c r="C214" s="149" t="s">
        <v>296</v>
      </c>
      <c r="D214" s="150">
        <v>21101</v>
      </c>
      <c r="E214" s="149">
        <v>11510</v>
      </c>
      <c r="F214" s="149" t="s">
        <v>297</v>
      </c>
    </row>
    <row r="215" spans="1:6" ht="10.9" customHeight="1" x14ac:dyDescent="0.35">
      <c r="A215" s="149" t="s">
        <v>702</v>
      </c>
      <c r="B215" s="149" t="s">
        <v>703</v>
      </c>
      <c r="C215" s="149" t="s">
        <v>296</v>
      </c>
      <c r="D215" s="150">
        <v>21101</v>
      </c>
      <c r="E215" s="149">
        <v>11510</v>
      </c>
      <c r="F215" s="149" t="s">
        <v>297</v>
      </c>
    </row>
    <row r="216" spans="1:6" ht="10.9" customHeight="1" x14ac:dyDescent="0.35">
      <c r="A216" s="149" t="s">
        <v>704</v>
      </c>
      <c r="B216" s="149" t="s">
        <v>705</v>
      </c>
      <c r="C216" s="149" t="s">
        <v>296</v>
      </c>
      <c r="D216" s="150">
        <v>21101</v>
      </c>
      <c r="E216" s="149">
        <v>11510</v>
      </c>
      <c r="F216" s="149" t="s">
        <v>297</v>
      </c>
    </row>
    <row r="217" spans="1:6" ht="10.9" customHeight="1" x14ac:dyDescent="0.35">
      <c r="A217" s="149" t="s">
        <v>706</v>
      </c>
      <c r="B217" s="149" t="s">
        <v>707</v>
      </c>
      <c r="C217" s="149" t="s">
        <v>296</v>
      </c>
      <c r="D217" s="150">
        <v>21101</v>
      </c>
      <c r="E217" s="149">
        <v>11510</v>
      </c>
      <c r="F217" s="149" t="s">
        <v>297</v>
      </c>
    </row>
    <row r="218" spans="1:6" ht="10.9" customHeight="1" x14ac:dyDescent="0.35">
      <c r="A218" s="149" t="s">
        <v>708</v>
      </c>
      <c r="B218" s="149" t="s">
        <v>709</v>
      </c>
      <c r="C218" s="149" t="s">
        <v>296</v>
      </c>
      <c r="D218" s="150">
        <v>21101</v>
      </c>
      <c r="E218" s="149">
        <v>11510</v>
      </c>
      <c r="F218" s="149" t="s">
        <v>297</v>
      </c>
    </row>
    <row r="219" spans="1:6" ht="10.9" customHeight="1" x14ac:dyDescent="0.35">
      <c r="A219" s="149" t="s">
        <v>710</v>
      </c>
      <c r="B219" s="149" t="s">
        <v>711</v>
      </c>
      <c r="C219" s="149" t="s">
        <v>296</v>
      </c>
      <c r="D219" s="150">
        <v>21101</v>
      </c>
      <c r="E219" s="149">
        <v>11510</v>
      </c>
      <c r="F219" s="149" t="s">
        <v>297</v>
      </c>
    </row>
    <row r="220" spans="1:6" ht="10.9" customHeight="1" x14ac:dyDescent="0.35">
      <c r="A220" s="149" t="s">
        <v>712</v>
      </c>
      <c r="B220" s="149" t="s">
        <v>53</v>
      </c>
      <c r="C220" s="149" t="s">
        <v>539</v>
      </c>
      <c r="D220" s="150">
        <v>21101</v>
      </c>
      <c r="E220" s="149">
        <v>11510</v>
      </c>
      <c r="F220" s="149" t="s">
        <v>297</v>
      </c>
    </row>
    <row r="221" spans="1:6" ht="10.9" customHeight="1" x14ac:dyDescent="0.35">
      <c r="A221" s="149" t="s">
        <v>713</v>
      </c>
      <c r="B221" s="149" t="s">
        <v>714</v>
      </c>
      <c r="C221" s="149" t="s">
        <v>296</v>
      </c>
      <c r="D221" s="150">
        <v>21101</v>
      </c>
      <c r="E221" s="149">
        <v>11510</v>
      </c>
      <c r="F221" s="149" t="s">
        <v>297</v>
      </c>
    </row>
    <row r="222" spans="1:6" ht="10.9" customHeight="1" x14ac:dyDescent="0.35">
      <c r="A222" s="149" t="s">
        <v>715</v>
      </c>
      <c r="B222" s="149" t="s">
        <v>716</v>
      </c>
      <c r="C222" s="149" t="s">
        <v>296</v>
      </c>
      <c r="D222" s="150">
        <v>21101</v>
      </c>
      <c r="E222" s="149">
        <v>11510</v>
      </c>
      <c r="F222" s="149" t="s">
        <v>297</v>
      </c>
    </row>
    <row r="223" spans="1:6" ht="10.9" customHeight="1" x14ac:dyDescent="0.35">
      <c r="A223" s="149" t="s">
        <v>717</v>
      </c>
      <c r="B223" s="149" t="s">
        <v>718</v>
      </c>
      <c r="C223" s="149" t="s">
        <v>296</v>
      </c>
      <c r="D223" s="150">
        <v>21101</v>
      </c>
      <c r="E223" s="149">
        <v>11510</v>
      </c>
      <c r="F223" s="149" t="s">
        <v>297</v>
      </c>
    </row>
    <row r="224" spans="1:6" ht="10.9" customHeight="1" x14ac:dyDescent="0.35">
      <c r="A224" s="149" t="s">
        <v>719</v>
      </c>
      <c r="B224" s="149" t="s">
        <v>720</v>
      </c>
      <c r="C224" s="149" t="s">
        <v>296</v>
      </c>
      <c r="D224" s="150">
        <v>21101</v>
      </c>
      <c r="E224" s="149">
        <v>11510</v>
      </c>
      <c r="F224" s="149" t="s">
        <v>297</v>
      </c>
    </row>
    <row r="225" spans="1:6" ht="10.9" customHeight="1" x14ac:dyDescent="0.35">
      <c r="A225" s="149" t="s">
        <v>721</v>
      </c>
      <c r="B225" s="149" t="s">
        <v>54</v>
      </c>
      <c r="C225" s="149" t="s">
        <v>296</v>
      </c>
      <c r="D225" s="150">
        <v>21101</v>
      </c>
      <c r="E225" s="149">
        <v>11510</v>
      </c>
      <c r="F225" s="149" t="s">
        <v>297</v>
      </c>
    </row>
    <row r="226" spans="1:6" ht="10.9" customHeight="1" x14ac:dyDescent="0.35">
      <c r="A226" s="149" t="s">
        <v>722</v>
      </c>
      <c r="B226" s="149" t="s">
        <v>55</v>
      </c>
      <c r="C226" s="149" t="s">
        <v>296</v>
      </c>
      <c r="D226" s="150">
        <v>21101</v>
      </c>
      <c r="E226" s="149">
        <v>11510</v>
      </c>
      <c r="F226" s="149" t="s">
        <v>297</v>
      </c>
    </row>
    <row r="227" spans="1:6" ht="10.9" customHeight="1" x14ac:dyDescent="0.35">
      <c r="A227" s="149" t="s">
        <v>723</v>
      </c>
      <c r="B227" s="149" t="s">
        <v>724</v>
      </c>
      <c r="C227" s="149" t="s">
        <v>296</v>
      </c>
      <c r="D227" s="150">
        <v>21101</v>
      </c>
      <c r="E227" s="149">
        <v>11510</v>
      </c>
      <c r="F227" s="149" t="s">
        <v>297</v>
      </c>
    </row>
    <row r="228" spans="1:6" ht="10.9" customHeight="1" x14ac:dyDescent="0.35">
      <c r="A228" s="149" t="s">
        <v>725</v>
      </c>
      <c r="B228" s="149" t="s">
        <v>726</v>
      </c>
      <c r="C228" s="149" t="s">
        <v>296</v>
      </c>
      <c r="D228" s="150">
        <v>21101</v>
      </c>
      <c r="E228" s="149">
        <v>11510</v>
      </c>
      <c r="F228" s="149" t="s">
        <v>297</v>
      </c>
    </row>
    <row r="229" spans="1:6" ht="10.9" customHeight="1" x14ac:dyDescent="0.35">
      <c r="A229" s="149" t="s">
        <v>727</v>
      </c>
      <c r="B229" s="149" t="s">
        <v>728</v>
      </c>
      <c r="C229" s="149" t="s">
        <v>296</v>
      </c>
      <c r="D229" s="150">
        <v>21101</v>
      </c>
      <c r="E229" s="149">
        <v>11510</v>
      </c>
      <c r="F229" s="149" t="s">
        <v>297</v>
      </c>
    </row>
    <row r="230" spans="1:6" ht="10.9" customHeight="1" x14ac:dyDescent="0.35">
      <c r="A230" s="149" t="s">
        <v>729</v>
      </c>
      <c r="B230" s="149" t="s">
        <v>730</v>
      </c>
      <c r="C230" s="149" t="s">
        <v>296</v>
      </c>
      <c r="D230" s="150">
        <v>21101</v>
      </c>
      <c r="E230" s="149">
        <v>11510</v>
      </c>
      <c r="F230" s="149" t="s">
        <v>297</v>
      </c>
    </row>
    <row r="231" spans="1:6" ht="10.9" customHeight="1" x14ac:dyDescent="0.35">
      <c r="A231" s="149" t="s">
        <v>731</v>
      </c>
      <c r="B231" s="149" t="s">
        <v>732</v>
      </c>
      <c r="C231" s="149" t="s">
        <v>296</v>
      </c>
      <c r="D231" s="150">
        <v>21101</v>
      </c>
      <c r="E231" s="149">
        <v>11510</v>
      </c>
      <c r="F231" s="149" t="s">
        <v>297</v>
      </c>
    </row>
    <row r="232" spans="1:6" ht="10.9" customHeight="1" x14ac:dyDescent="0.35">
      <c r="A232" s="149" t="s">
        <v>733</v>
      </c>
      <c r="B232" s="149" t="s">
        <v>734</v>
      </c>
      <c r="C232" s="149" t="s">
        <v>296</v>
      </c>
      <c r="D232" s="150">
        <v>21101</v>
      </c>
      <c r="E232" s="149">
        <v>11510</v>
      </c>
      <c r="F232" s="149" t="s">
        <v>297</v>
      </c>
    </row>
    <row r="233" spans="1:6" ht="10.9" customHeight="1" x14ac:dyDescent="0.35">
      <c r="A233" s="149" t="s">
        <v>735</v>
      </c>
      <c r="B233" s="149" t="s">
        <v>736</v>
      </c>
      <c r="C233" s="149" t="s">
        <v>296</v>
      </c>
      <c r="D233" s="150">
        <v>21101</v>
      </c>
      <c r="E233" s="149">
        <v>11510</v>
      </c>
      <c r="F233" s="149" t="s">
        <v>297</v>
      </c>
    </row>
    <row r="234" spans="1:6" ht="10.9" customHeight="1" x14ac:dyDescent="0.35">
      <c r="A234" s="149" t="s">
        <v>737</v>
      </c>
      <c r="B234" s="149" t="s">
        <v>738</v>
      </c>
      <c r="C234" s="149" t="s">
        <v>296</v>
      </c>
      <c r="D234" s="150">
        <v>21101</v>
      </c>
      <c r="E234" s="149">
        <v>11510</v>
      </c>
      <c r="F234" s="149" t="s">
        <v>297</v>
      </c>
    </row>
    <row r="235" spans="1:6" ht="10.9" customHeight="1" x14ac:dyDescent="0.35">
      <c r="A235" s="149" t="s">
        <v>739</v>
      </c>
      <c r="B235" s="149" t="s">
        <v>740</v>
      </c>
      <c r="C235" s="149" t="s">
        <v>296</v>
      </c>
      <c r="D235" s="150">
        <v>21101</v>
      </c>
      <c r="E235" s="149">
        <v>11510</v>
      </c>
      <c r="F235" s="149" t="s">
        <v>297</v>
      </c>
    </row>
    <row r="236" spans="1:6" ht="10.9" customHeight="1" x14ac:dyDescent="0.35">
      <c r="A236" s="149" t="s">
        <v>741</v>
      </c>
      <c r="B236" s="149" t="s">
        <v>742</v>
      </c>
      <c r="C236" s="149" t="s">
        <v>296</v>
      </c>
      <c r="D236" s="150">
        <v>21101</v>
      </c>
      <c r="E236" s="149">
        <v>11510</v>
      </c>
      <c r="F236" s="149" t="s">
        <v>297</v>
      </c>
    </row>
    <row r="237" spans="1:6" ht="10.9" customHeight="1" x14ac:dyDescent="0.35">
      <c r="A237" s="149" t="s">
        <v>743</v>
      </c>
      <c r="B237" s="149" t="s">
        <v>744</v>
      </c>
      <c r="C237" s="149" t="s">
        <v>296</v>
      </c>
      <c r="D237" s="150">
        <v>21101</v>
      </c>
      <c r="E237" s="149">
        <v>11510</v>
      </c>
      <c r="F237" s="149" t="s">
        <v>297</v>
      </c>
    </row>
    <row r="238" spans="1:6" ht="10.9" customHeight="1" x14ac:dyDescent="0.35">
      <c r="A238" s="149" t="s">
        <v>745</v>
      </c>
      <c r="B238" s="149" t="s">
        <v>746</v>
      </c>
      <c r="C238" s="149" t="s">
        <v>296</v>
      </c>
      <c r="D238" s="150">
        <v>21101</v>
      </c>
      <c r="E238" s="149">
        <v>11510</v>
      </c>
      <c r="F238" s="149" t="s">
        <v>297</v>
      </c>
    </row>
    <row r="239" spans="1:6" ht="10.9" customHeight="1" x14ac:dyDescent="0.35">
      <c r="A239" s="149" t="s">
        <v>747</v>
      </c>
      <c r="B239" s="149" t="s">
        <v>748</v>
      </c>
      <c r="C239" s="149" t="s">
        <v>296</v>
      </c>
      <c r="D239" s="150">
        <v>21101</v>
      </c>
      <c r="E239" s="149">
        <v>11510</v>
      </c>
      <c r="F239" s="149" t="s">
        <v>297</v>
      </c>
    </row>
    <row r="240" spans="1:6" ht="10.9" customHeight="1" x14ac:dyDescent="0.35">
      <c r="A240" s="149" t="s">
        <v>749</v>
      </c>
      <c r="B240" s="149" t="s">
        <v>750</v>
      </c>
      <c r="C240" s="149" t="s">
        <v>296</v>
      </c>
      <c r="D240" s="150">
        <v>21101</v>
      </c>
      <c r="E240" s="149">
        <v>11510</v>
      </c>
      <c r="F240" s="149" t="s">
        <v>297</v>
      </c>
    </row>
    <row r="241" spans="1:6" ht="10.9" customHeight="1" x14ac:dyDescent="0.35">
      <c r="A241" s="149" t="s">
        <v>751</v>
      </c>
      <c r="B241" s="149" t="s">
        <v>752</v>
      </c>
      <c r="C241" s="149" t="s">
        <v>296</v>
      </c>
      <c r="D241" s="150">
        <v>21101</v>
      </c>
      <c r="E241" s="149">
        <v>11510</v>
      </c>
      <c r="F241" s="149" t="s">
        <v>297</v>
      </c>
    </row>
    <row r="242" spans="1:6" ht="10.9" customHeight="1" x14ac:dyDescent="0.35">
      <c r="A242" s="149" t="s">
        <v>753</v>
      </c>
      <c r="B242" s="149" t="s">
        <v>754</v>
      </c>
      <c r="C242" s="149" t="s">
        <v>296</v>
      </c>
      <c r="D242" s="150">
        <v>21101</v>
      </c>
      <c r="E242" s="149">
        <v>11510</v>
      </c>
      <c r="F242" s="149" t="s">
        <v>297</v>
      </c>
    </row>
    <row r="243" spans="1:6" ht="10.9" customHeight="1" x14ac:dyDescent="0.35">
      <c r="A243" s="149" t="s">
        <v>755</v>
      </c>
      <c r="B243" s="149" t="s">
        <v>756</v>
      </c>
      <c r="C243" s="149" t="s">
        <v>296</v>
      </c>
      <c r="D243" s="150">
        <v>21101</v>
      </c>
      <c r="E243" s="149">
        <v>11510</v>
      </c>
      <c r="F243" s="149" t="s">
        <v>297</v>
      </c>
    </row>
    <row r="244" spans="1:6" ht="10.9" customHeight="1" x14ac:dyDescent="0.35">
      <c r="A244" s="149" t="s">
        <v>757</v>
      </c>
      <c r="B244" s="149" t="s">
        <v>758</v>
      </c>
      <c r="C244" s="149" t="s">
        <v>296</v>
      </c>
      <c r="D244" s="150">
        <v>21101</v>
      </c>
      <c r="E244" s="149">
        <v>11510</v>
      </c>
      <c r="F244" s="149" t="s">
        <v>297</v>
      </c>
    </row>
    <row r="245" spans="1:6" ht="10.9" customHeight="1" x14ac:dyDescent="0.35">
      <c r="A245" s="149" t="s">
        <v>759</v>
      </c>
      <c r="B245" s="149" t="s">
        <v>760</v>
      </c>
      <c r="C245" s="149" t="s">
        <v>296</v>
      </c>
      <c r="D245" s="150">
        <v>21101</v>
      </c>
      <c r="E245" s="149">
        <v>11510</v>
      </c>
      <c r="F245" s="149" t="s">
        <v>297</v>
      </c>
    </row>
    <row r="246" spans="1:6" ht="10.9" customHeight="1" x14ac:dyDescent="0.35">
      <c r="A246" s="149" t="s">
        <v>761</v>
      </c>
      <c r="B246" s="149" t="s">
        <v>231</v>
      </c>
      <c r="C246" s="149" t="s">
        <v>296</v>
      </c>
      <c r="D246" s="150">
        <v>21101</v>
      </c>
      <c r="E246" s="149">
        <v>11510</v>
      </c>
      <c r="F246" s="149" t="s">
        <v>297</v>
      </c>
    </row>
    <row r="247" spans="1:6" ht="10.9" customHeight="1" x14ac:dyDescent="0.35">
      <c r="A247" s="149" t="s">
        <v>762</v>
      </c>
      <c r="B247" s="149" t="s">
        <v>763</v>
      </c>
      <c r="C247" s="149" t="s">
        <v>296</v>
      </c>
      <c r="D247" s="150">
        <v>21101</v>
      </c>
      <c r="E247" s="149">
        <v>11510</v>
      </c>
      <c r="F247" s="149" t="s">
        <v>297</v>
      </c>
    </row>
    <row r="248" spans="1:6" ht="10.9" customHeight="1" x14ac:dyDescent="0.35">
      <c r="A248" s="149" t="s">
        <v>764</v>
      </c>
      <c r="B248" s="149" t="s">
        <v>765</v>
      </c>
      <c r="C248" s="149" t="s">
        <v>296</v>
      </c>
      <c r="D248" s="150">
        <v>21101</v>
      </c>
      <c r="E248" s="149">
        <v>11510</v>
      </c>
      <c r="F248" s="149" t="s">
        <v>297</v>
      </c>
    </row>
    <row r="249" spans="1:6" ht="10.9" customHeight="1" x14ac:dyDescent="0.35">
      <c r="A249" s="149" t="s">
        <v>766</v>
      </c>
      <c r="B249" s="149" t="s">
        <v>767</v>
      </c>
      <c r="C249" s="149" t="s">
        <v>296</v>
      </c>
      <c r="D249" s="150">
        <v>21101</v>
      </c>
      <c r="E249" s="149">
        <v>11510</v>
      </c>
      <c r="F249" s="149" t="s">
        <v>297</v>
      </c>
    </row>
    <row r="250" spans="1:6" ht="10.9" customHeight="1" x14ac:dyDescent="0.35">
      <c r="A250" s="149" t="s">
        <v>768</v>
      </c>
      <c r="B250" s="149" t="s">
        <v>230</v>
      </c>
      <c r="C250" s="149" t="s">
        <v>296</v>
      </c>
      <c r="D250" s="150">
        <v>21101</v>
      </c>
      <c r="E250" s="149">
        <v>11510</v>
      </c>
      <c r="F250" s="149" t="s">
        <v>297</v>
      </c>
    </row>
    <row r="251" spans="1:6" ht="10.9" customHeight="1" x14ac:dyDescent="0.35">
      <c r="A251" s="149" t="s">
        <v>769</v>
      </c>
      <c r="B251" s="149" t="s">
        <v>770</v>
      </c>
      <c r="C251" s="149" t="s">
        <v>296</v>
      </c>
      <c r="D251" s="150">
        <v>21101</v>
      </c>
      <c r="E251" s="149">
        <v>11510</v>
      </c>
      <c r="F251" s="149" t="s">
        <v>297</v>
      </c>
    </row>
    <row r="252" spans="1:6" ht="10.9" customHeight="1" x14ac:dyDescent="0.35">
      <c r="A252" s="149" t="s">
        <v>771</v>
      </c>
      <c r="B252" s="149" t="s">
        <v>772</v>
      </c>
      <c r="C252" s="149" t="s">
        <v>296</v>
      </c>
      <c r="D252" s="150">
        <v>21101</v>
      </c>
      <c r="E252" s="149">
        <v>11510</v>
      </c>
      <c r="F252" s="149" t="s">
        <v>297</v>
      </c>
    </row>
    <row r="253" spans="1:6" ht="10.9" customHeight="1" x14ac:dyDescent="0.35">
      <c r="A253" s="149" t="s">
        <v>773</v>
      </c>
      <c r="B253" s="149" t="s">
        <v>774</v>
      </c>
      <c r="C253" s="149" t="s">
        <v>296</v>
      </c>
      <c r="D253" s="150">
        <v>21101</v>
      </c>
      <c r="E253" s="149">
        <v>11510</v>
      </c>
      <c r="F253" s="149" t="s">
        <v>297</v>
      </c>
    </row>
    <row r="254" spans="1:6" ht="10.9" customHeight="1" x14ac:dyDescent="0.35">
      <c r="A254" s="149" t="s">
        <v>775</v>
      </c>
      <c r="B254" s="149" t="s">
        <v>776</v>
      </c>
      <c r="C254" s="149" t="s">
        <v>296</v>
      </c>
      <c r="D254" s="150">
        <v>21101</v>
      </c>
      <c r="E254" s="149">
        <v>11510</v>
      </c>
      <c r="F254" s="149" t="s">
        <v>297</v>
      </c>
    </row>
    <row r="255" spans="1:6" ht="10.9" customHeight="1" x14ac:dyDescent="0.35">
      <c r="A255" s="149" t="s">
        <v>777</v>
      </c>
      <c r="B255" s="149" t="s">
        <v>778</v>
      </c>
      <c r="C255" s="149" t="s">
        <v>296</v>
      </c>
      <c r="D255" s="150">
        <v>21101</v>
      </c>
      <c r="E255" s="149">
        <v>11510</v>
      </c>
      <c r="F255" s="149" t="s">
        <v>297</v>
      </c>
    </row>
    <row r="256" spans="1:6" ht="10.9" customHeight="1" x14ac:dyDescent="0.35">
      <c r="A256" s="149" t="s">
        <v>779</v>
      </c>
      <c r="B256" s="149" t="s">
        <v>780</v>
      </c>
      <c r="C256" s="149" t="s">
        <v>296</v>
      </c>
      <c r="D256" s="150">
        <v>21101</v>
      </c>
      <c r="E256" s="149">
        <v>11510</v>
      </c>
      <c r="F256" s="149" t="s">
        <v>297</v>
      </c>
    </row>
    <row r="257" spans="1:6" ht="10.9" customHeight="1" x14ac:dyDescent="0.35">
      <c r="A257" s="149" t="s">
        <v>781</v>
      </c>
      <c r="B257" s="149" t="s">
        <v>782</v>
      </c>
      <c r="C257" s="149" t="s">
        <v>296</v>
      </c>
      <c r="D257" s="150">
        <v>21101</v>
      </c>
      <c r="E257" s="149">
        <v>11510</v>
      </c>
      <c r="F257" s="149" t="s">
        <v>297</v>
      </c>
    </row>
    <row r="258" spans="1:6" ht="10.9" customHeight="1" x14ac:dyDescent="0.35">
      <c r="A258" s="149" t="s">
        <v>783</v>
      </c>
      <c r="B258" s="149" t="s">
        <v>784</v>
      </c>
      <c r="C258" s="149" t="s">
        <v>296</v>
      </c>
      <c r="D258" s="150">
        <v>21101</v>
      </c>
      <c r="E258" s="149">
        <v>11510</v>
      </c>
      <c r="F258" s="149" t="s">
        <v>297</v>
      </c>
    </row>
    <row r="259" spans="1:6" ht="10.9" customHeight="1" x14ac:dyDescent="0.35">
      <c r="A259" s="149" t="s">
        <v>785</v>
      </c>
      <c r="B259" s="149" t="s">
        <v>786</v>
      </c>
      <c r="C259" s="149" t="s">
        <v>296</v>
      </c>
      <c r="D259" s="150">
        <v>21101</v>
      </c>
      <c r="E259" s="149">
        <v>11510</v>
      </c>
      <c r="F259" s="149" t="s">
        <v>297</v>
      </c>
    </row>
    <row r="260" spans="1:6" ht="10.9" customHeight="1" x14ac:dyDescent="0.35">
      <c r="A260" s="149" t="s">
        <v>787</v>
      </c>
      <c r="B260" s="149" t="s">
        <v>788</v>
      </c>
      <c r="C260" s="149" t="s">
        <v>296</v>
      </c>
      <c r="D260" s="150">
        <v>21101</v>
      </c>
      <c r="E260" s="149">
        <v>11510</v>
      </c>
      <c r="F260" s="149" t="s">
        <v>297</v>
      </c>
    </row>
    <row r="261" spans="1:6" ht="10.9" customHeight="1" x14ac:dyDescent="0.35">
      <c r="A261" s="149" t="s">
        <v>789</v>
      </c>
      <c r="B261" s="149" t="s">
        <v>790</v>
      </c>
      <c r="C261" s="149" t="s">
        <v>296</v>
      </c>
      <c r="D261" s="150">
        <v>21101</v>
      </c>
      <c r="E261" s="149">
        <v>11510</v>
      </c>
      <c r="F261" s="149" t="s">
        <v>297</v>
      </c>
    </row>
    <row r="262" spans="1:6" ht="10.9" customHeight="1" x14ac:dyDescent="0.35">
      <c r="A262" s="149" t="s">
        <v>791</v>
      </c>
      <c r="B262" s="149" t="s">
        <v>792</v>
      </c>
      <c r="C262" s="149" t="s">
        <v>296</v>
      </c>
      <c r="D262" s="150">
        <v>21101</v>
      </c>
      <c r="E262" s="149">
        <v>11510</v>
      </c>
      <c r="F262" s="149" t="s">
        <v>297</v>
      </c>
    </row>
    <row r="263" spans="1:6" ht="10.9" customHeight="1" x14ac:dyDescent="0.35">
      <c r="A263" s="149" t="s">
        <v>793</v>
      </c>
      <c r="B263" s="149" t="s">
        <v>794</v>
      </c>
      <c r="C263" s="149" t="s">
        <v>296</v>
      </c>
      <c r="D263" s="150">
        <v>21101</v>
      </c>
      <c r="E263" s="149">
        <v>11510</v>
      </c>
      <c r="F263" s="149" t="s">
        <v>297</v>
      </c>
    </row>
    <row r="264" spans="1:6" ht="10.9" customHeight="1" x14ac:dyDescent="0.35">
      <c r="A264" s="149" t="s">
        <v>795</v>
      </c>
      <c r="B264" s="149" t="s">
        <v>796</v>
      </c>
      <c r="C264" s="149" t="s">
        <v>296</v>
      </c>
      <c r="D264" s="150">
        <v>21101</v>
      </c>
      <c r="E264" s="149">
        <v>11510</v>
      </c>
      <c r="F264" s="149" t="s">
        <v>297</v>
      </c>
    </row>
    <row r="265" spans="1:6" ht="10.9" customHeight="1" x14ac:dyDescent="0.35">
      <c r="A265" s="149" t="s">
        <v>797</v>
      </c>
      <c r="B265" s="149" t="s">
        <v>798</v>
      </c>
      <c r="C265" s="149" t="s">
        <v>296</v>
      </c>
      <c r="D265" s="150">
        <v>21101</v>
      </c>
      <c r="E265" s="149">
        <v>11510</v>
      </c>
      <c r="F265" s="149" t="s">
        <v>297</v>
      </c>
    </row>
    <row r="266" spans="1:6" ht="10.9" customHeight="1" x14ac:dyDescent="0.35">
      <c r="A266" s="149" t="s">
        <v>799</v>
      </c>
      <c r="B266" s="149" t="s">
        <v>800</v>
      </c>
      <c r="C266" s="149" t="s">
        <v>296</v>
      </c>
      <c r="D266" s="150">
        <v>21101</v>
      </c>
      <c r="E266" s="149">
        <v>11510</v>
      </c>
      <c r="F266" s="149" t="s">
        <v>297</v>
      </c>
    </row>
    <row r="267" spans="1:6" ht="10.9" customHeight="1" x14ac:dyDescent="0.35">
      <c r="A267" s="149" t="s">
        <v>801</v>
      </c>
      <c r="B267" s="149" t="s">
        <v>802</v>
      </c>
      <c r="C267" s="149" t="s">
        <v>296</v>
      </c>
      <c r="D267" s="150">
        <v>21101</v>
      </c>
      <c r="E267" s="149">
        <v>11510</v>
      </c>
      <c r="F267" s="149" t="s">
        <v>297</v>
      </c>
    </row>
    <row r="268" spans="1:6" ht="10.9" customHeight="1" x14ac:dyDescent="0.35">
      <c r="A268" s="149" t="s">
        <v>803</v>
      </c>
      <c r="B268" s="149" t="s">
        <v>804</v>
      </c>
      <c r="C268" s="149" t="s">
        <v>296</v>
      </c>
      <c r="D268" s="150">
        <v>21101</v>
      </c>
      <c r="E268" s="149">
        <v>11510</v>
      </c>
      <c r="F268" s="149" t="s">
        <v>297</v>
      </c>
    </row>
    <row r="269" spans="1:6" ht="10.9" customHeight="1" x14ac:dyDescent="0.35">
      <c r="A269" s="149" t="s">
        <v>805</v>
      </c>
      <c r="B269" s="149" t="s">
        <v>806</v>
      </c>
      <c r="C269" s="149" t="s">
        <v>296</v>
      </c>
      <c r="D269" s="150">
        <v>21101</v>
      </c>
      <c r="E269" s="149">
        <v>11510</v>
      </c>
      <c r="F269" s="149" t="s">
        <v>297</v>
      </c>
    </row>
    <row r="270" spans="1:6" ht="10.9" customHeight="1" x14ac:dyDescent="0.35">
      <c r="A270" s="149" t="s">
        <v>807</v>
      </c>
      <c r="B270" s="149" t="s">
        <v>808</v>
      </c>
      <c r="C270" s="149" t="s">
        <v>296</v>
      </c>
      <c r="D270" s="150">
        <v>21101</v>
      </c>
      <c r="E270" s="149">
        <v>11510</v>
      </c>
      <c r="F270" s="149" t="s">
        <v>297</v>
      </c>
    </row>
    <row r="271" spans="1:6" ht="10.9" customHeight="1" x14ac:dyDescent="0.35">
      <c r="A271" s="149" t="s">
        <v>809</v>
      </c>
      <c r="B271" s="149" t="s">
        <v>810</v>
      </c>
      <c r="C271" s="149" t="s">
        <v>296</v>
      </c>
      <c r="D271" s="150">
        <v>21101</v>
      </c>
      <c r="E271" s="149">
        <v>11510</v>
      </c>
      <c r="F271" s="149" t="s">
        <v>297</v>
      </c>
    </row>
    <row r="272" spans="1:6" ht="10.9" customHeight="1" x14ac:dyDescent="0.35">
      <c r="A272" s="149" t="s">
        <v>811</v>
      </c>
      <c r="B272" s="149" t="s">
        <v>812</v>
      </c>
      <c r="C272" s="149" t="s">
        <v>296</v>
      </c>
      <c r="D272" s="150">
        <v>21101</v>
      </c>
      <c r="E272" s="149">
        <v>11510</v>
      </c>
      <c r="F272" s="149" t="s">
        <v>297</v>
      </c>
    </row>
    <row r="273" spans="1:6" ht="10.9" customHeight="1" x14ac:dyDescent="0.35">
      <c r="A273" s="149" t="s">
        <v>813</v>
      </c>
      <c r="B273" s="149" t="s">
        <v>814</v>
      </c>
      <c r="C273" s="149" t="s">
        <v>296</v>
      </c>
      <c r="D273" s="150">
        <v>21101</v>
      </c>
      <c r="E273" s="149">
        <v>11510</v>
      </c>
      <c r="F273" s="149" t="s">
        <v>297</v>
      </c>
    </row>
    <row r="274" spans="1:6" ht="10.9" customHeight="1" x14ac:dyDescent="0.35">
      <c r="A274" s="149" t="s">
        <v>815</v>
      </c>
      <c r="B274" s="149" t="s">
        <v>816</v>
      </c>
      <c r="C274" s="149" t="s">
        <v>296</v>
      </c>
      <c r="D274" s="150">
        <v>21101</v>
      </c>
      <c r="E274" s="149">
        <v>11510</v>
      </c>
      <c r="F274" s="149" t="s">
        <v>297</v>
      </c>
    </row>
    <row r="275" spans="1:6" ht="10.9" customHeight="1" x14ac:dyDescent="0.35">
      <c r="A275" s="149" t="s">
        <v>817</v>
      </c>
      <c r="B275" s="149" t="s">
        <v>818</v>
      </c>
      <c r="C275" s="149" t="s">
        <v>296</v>
      </c>
      <c r="D275" s="150">
        <v>21101</v>
      </c>
      <c r="E275" s="149">
        <v>11510</v>
      </c>
      <c r="F275" s="149" t="s">
        <v>297</v>
      </c>
    </row>
    <row r="276" spans="1:6" ht="10.9" customHeight="1" x14ac:dyDescent="0.35">
      <c r="A276" s="149" t="s">
        <v>819</v>
      </c>
      <c r="B276" s="149" t="s">
        <v>820</v>
      </c>
      <c r="C276" s="149" t="s">
        <v>296</v>
      </c>
      <c r="D276" s="150">
        <v>21101</v>
      </c>
      <c r="E276" s="149">
        <v>11510</v>
      </c>
      <c r="F276" s="149" t="s">
        <v>297</v>
      </c>
    </row>
    <row r="277" spans="1:6" ht="10.9" customHeight="1" x14ac:dyDescent="0.35">
      <c r="A277" s="149" t="s">
        <v>821</v>
      </c>
      <c r="B277" s="149" t="s">
        <v>822</v>
      </c>
      <c r="C277" s="149" t="s">
        <v>296</v>
      </c>
      <c r="D277" s="150">
        <v>21101</v>
      </c>
      <c r="E277" s="149">
        <v>11510</v>
      </c>
      <c r="F277" s="149" t="s">
        <v>297</v>
      </c>
    </row>
    <row r="278" spans="1:6" ht="10.9" customHeight="1" x14ac:dyDescent="0.35">
      <c r="A278" s="149" t="s">
        <v>823</v>
      </c>
      <c r="B278" s="149" t="s">
        <v>824</v>
      </c>
      <c r="C278" s="149" t="s">
        <v>296</v>
      </c>
      <c r="D278" s="150">
        <v>21101</v>
      </c>
      <c r="E278" s="149">
        <v>11510</v>
      </c>
      <c r="F278" s="149" t="s">
        <v>297</v>
      </c>
    </row>
    <row r="279" spans="1:6" ht="10.9" customHeight="1" x14ac:dyDescent="0.35">
      <c r="A279" s="149" t="s">
        <v>825</v>
      </c>
      <c r="B279" s="149" t="s">
        <v>826</v>
      </c>
      <c r="C279" s="149" t="s">
        <v>296</v>
      </c>
      <c r="D279" s="150">
        <v>21101</v>
      </c>
      <c r="E279" s="149">
        <v>11510</v>
      </c>
      <c r="F279" s="149" t="s">
        <v>297</v>
      </c>
    </row>
    <row r="280" spans="1:6" ht="10.9" customHeight="1" x14ac:dyDescent="0.35">
      <c r="A280" s="149" t="s">
        <v>827</v>
      </c>
      <c r="B280" s="149" t="s">
        <v>828</v>
      </c>
      <c r="C280" s="149" t="s">
        <v>296</v>
      </c>
      <c r="D280" s="150">
        <v>21101</v>
      </c>
      <c r="E280" s="149">
        <v>11510</v>
      </c>
      <c r="F280" s="149" t="s">
        <v>297</v>
      </c>
    </row>
    <row r="281" spans="1:6" ht="10.9" customHeight="1" x14ac:dyDescent="0.35">
      <c r="A281" s="149" t="s">
        <v>829</v>
      </c>
      <c r="B281" s="149" t="s">
        <v>830</v>
      </c>
      <c r="C281" s="149" t="s">
        <v>296</v>
      </c>
      <c r="D281" s="150">
        <v>21101</v>
      </c>
      <c r="E281" s="149">
        <v>11510</v>
      </c>
      <c r="F281" s="149" t="s">
        <v>297</v>
      </c>
    </row>
    <row r="282" spans="1:6" ht="10.9" customHeight="1" x14ac:dyDescent="0.35">
      <c r="A282" s="149" t="s">
        <v>831</v>
      </c>
      <c r="B282" s="149" t="s">
        <v>832</v>
      </c>
      <c r="C282" s="149" t="s">
        <v>296</v>
      </c>
      <c r="D282" s="150">
        <v>21101</v>
      </c>
      <c r="E282" s="149">
        <v>11510</v>
      </c>
      <c r="F282" s="149" t="s">
        <v>297</v>
      </c>
    </row>
    <row r="283" spans="1:6" ht="10.9" customHeight="1" x14ac:dyDescent="0.35">
      <c r="A283" s="149" t="s">
        <v>833</v>
      </c>
      <c r="B283" s="149" t="s">
        <v>834</v>
      </c>
      <c r="C283" s="149" t="s">
        <v>296</v>
      </c>
      <c r="D283" s="150">
        <v>21101</v>
      </c>
      <c r="E283" s="149">
        <v>11510</v>
      </c>
      <c r="F283" s="149" t="s">
        <v>297</v>
      </c>
    </row>
    <row r="284" spans="1:6" ht="10.9" customHeight="1" x14ac:dyDescent="0.35">
      <c r="A284" s="149" t="s">
        <v>835</v>
      </c>
      <c r="B284" s="149" t="s">
        <v>836</v>
      </c>
      <c r="C284" s="149" t="s">
        <v>296</v>
      </c>
      <c r="D284" s="150">
        <v>21101</v>
      </c>
      <c r="E284" s="149">
        <v>11510</v>
      </c>
      <c r="F284" s="149" t="s">
        <v>297</v>
      </c>
    </row>
    <row r="285" spans="1:6" ht="10.9" customHeight="1" x14ac:dyDescent="0.35">
      <c r="A285" s="149" t="s">
        <v>837</v>
      </c>
      <c r="B285" s="149" t="s">
        <v>838</v>
      </c>
      <c r="C285" s="149" t="s">
        <v>296</v>
      </c>
      <c r="D285" s="150">
        <v>21101</v>
      </c>
      <c r="E285" s="149">
        <v>11510</v>
      </c>
      <c r="F285" s="149" t="s">
        <v>297</v>
      </c>
    </row>
    <row r="286" spans="1:6" ht="10.9" customHeight="1" x14ac:dyDescent="0.35">
      <c r="A286" s="149" t="s">
        <v>839</v>
      </c>
      <c r="B286" s="149" t="s">
        <v>840</v>
      </c>
      <c r="C286" s="149" t="s">
        <v>296</v>
      </c>
      <c r="D286" s="150">
        <v>21101</v>
      </c>
      <c r="E286" s="149">
        <v>11510</v>
      </c>
      <c r="F286" s="149" t="s">
        <v>297</v>
      </c>
    </row>
    <row r="287" spans="1:6" ht="10.9" customHeight="1" x14ac:dyDescent="0.35">
      <c r="A287" s="149" t="s">
        <v>841</v>
      </c>
      <c r="B287" s="149" t="s">
        <v>16273</v>
      </c>
      <c r="C287" s="149" t="s">
        <v>539</v>
      </c>
      <c r="D287" s="150">
        <v>21101</v>
      </c>
      <c r="E287" s="149">
        <v>11510</v>
      </c>
      <c r="F287" s="149" t="s">
        <v>297</v>
      </c>
    </row>
    <row r="288" spans="1:6" ht="10.9" customHeight="1" x14ac:dyDescent="0.35">
      <c r="A288" s="149" t="s">
        <v>842</v>
      </c>
      <c r="B288" s="149" t="s">
        <v>16270</v>
      </c>
      <c r="C288" s="149" t="s">
        <v>539</v>
      </c>
      <c r="D288" s="150">
        <v>21101</v>
      </c>
      <c r="E288" s="149">
        <v>11510</v>
      </c>
      <c r="F288" s="149" t="s">
        <v>297</v>
      </c>
    </row>
    <row r="289" spans="1:6" ht="10.9" customHeight="1" x14ac:dyDescent="0.35">
      <c r="A289" s="149" t="s">
        <v>843</v>
      </c>
      <c r="B289" s="149" t="s">
        <v>844</v>
      </c>
      <c r="C289" s="149" t="s">
        <v>539</v>
      </c>
      <c r="D289" s="150">
        <v>21101</v>
      </c>
      <c r="E289" s="149">
        <v>11510</v>
      </c>
      <c r="F289" s="149" t="s">
        <v>297</v>
      </c>
    </row>
    <row r="290" spans="1:6" ht="10.9" customHeight="1" x14ac:dyDescent="0.35">
      <c r="A290" s="149" t="s">
        <v>845</v>
      </c>
      <c r="B290" s="149" t="s">
        <v>240</v>
      </c>
      <c r="C290" s="149" t="s">
        <v>539</v>
      </c>
      <c r="D290" s="150">
        <v>21101</v>
      </c>
      <c r="E290" s="149">
        <v>11510</v>
      </c>
      <c r="F290" s="149" t="s">
        <v>297</v>
      </c>
    </row>
    <row r="291" spans="1:6" ht="10.9" customHeight="1" x14ac:dyDescent="0.35">
      <c r="A291" s="149" t="s">
        <v>846</v>
      </c>
      <c r="B291" s="149" t="s">
        <v>241</v>
      </c>
      <c r="C291" s="149" t="s">
        <v>539</v>
      </c>
      <c r="D291" s="150">
        <v>21101</v>
      </c>
      <c r="E291" s="149">
        <v>11510</v>
      </c>
      <c r="F291" s="149" t="s">
        <v>297</v>
      </c>
    </row>
    <row r="292" spans="1:6" ht="10.9" customHeight="1" x14ac:dyDescent="0.35">
      <c r="A292" s="149" t="s">
        <v>847</v>
      </c>
      <c r="B292" s="149" t="s">
        <v>848</v>
      </c>
      <c r="C292" s="149" t="s">
        <v>539</v>
      </c>
      <c r="D292" s="150">
        <v>21101</v>
      </c>
      <c r="E292" s="149">
        <v>11510</v>
      </c>
      <c r="F292" s="149" t="s">
        <v>297</v>
      </c>
    </row>
    <row r="293" spans="1:6" ht="10.9" customHeight="1" x14ac:dyDescent="0.35">
      <c r="A293" s="149" t="s">
        <v>849</v>
      </c>
      <c r="B293" s="149" t="s">
        <v>88</v>
      </c>
      <c r="C293" s="149" t="s">
        <v>296</v>
      </c>
      <c r="D293" s="150">
        <v>21101</v>
      </c>
      <c r="E293" s="149">
        <v>11510</v>
      </c>
      <c r="F293" s="149" t="s">
        <v>297</v>
      </c>
    </row>
    <row r="294" spans="1:6" ht="10.9" customHeight="1" x14ac:dyDescent="0.35">
      <c r="A294" s="149" t="s">
        <v>850</v>
      </c>
      <c r="B294" s="149" t="s">
        <v>211</v>
      </c>
      <c r="C294" s="149" t="s">
        <v>296</v>
      </c>
      <c r="D294" s="150">
        <v>21101</v>
      </c>
      <c r="E294" s="149">
        <v>11510</v>
      </c>
      <c r="F294" s="149" t="s">
        <v>297</v>
      </c>
    </row>
    <row r="295" spans="1:6" ht="10.9" customHeight="1" x14ac:dyDescent="0.35">
      <c r="A295" s="149" t="s">
        <v>851</v>
      </c>
      <c r="B295" s="149" t="s">
        <v>89</v>
      </c>
      <c r="C295" s="149" t="s">
        <v>296</v>
      </c>
      <c r="D295" s="150">
        <v>21101</v>
      </c>
      <c r="E295" s="149">
        <v>11510</v>
      </c>
      <c r="F295" s="149" t="s">
        <v>297</v>
      </c>
    </row>
    <row r="296" spans="1:6" ht="10.9" customHeight="1" x14ac:dyDescent="0.35">
      <c r="A296" s="149" t="s">
        <v>852</v>
      </c>
      <c r="B296" s="149" t="s">
        <v>853</v>
      </c>
      <c r="C296" s="149" t="s">
        <v>539</v>
      </c>
      <c r="D296" s="150">
        <v>21101</v>
      </c>
      <c r="E296" s="149">
        <v>11510</v>
      </c>
      <c r="F296" s="149" t="s">
        <v>297</v>
      </c>
    </row>
    <row r="297" spans="1:6" ht="10.9" customHeight="1" x14ac:dyDescent="0.35">
      <c r="A297" s="149" t="s">
        <v>854</v>
      </c>
      <c r="B297" s="149" t="s">
        <v>855</v>
      </c>
      <c r="C297" s="149" t="s">
        <v>539</v>
      </c>
      <c r="D297" s="150">
        <v>21101</v>
      </c>
      <c r="E297" s="149">
        <v>11510</v>
      </c>
      <c r="F297" s="149" t="s">
        <v>297</v>
      </c>
    </row>
    <row r="298" spans="1:6" ht="10.9" customHeight="1" x14ac:dyDescent="0.35">
      <c r="A298" s="149" t="s">
        <v>856</v>
      </c>
      <c r="B298" s="149" t="s">
        <v>857</v>
      </c>
      <c r="C298" s="149" t="s">
        <v>296</v>
      </c>
      <c r="D298" s="150">
        <v>21101</v>
      </c>
      <c r="E298" s="149">
        <v>11510</v>
      </c>
      <c r="F298" s="149" t="s">
        <v>297</v>
      </c>
    </row>
    <row r="299" spans="1:6" ht="10.9" customHeight="1" x14ac:dyDescent="0.35">
      <c r="A299" s="149" t="s">
        <v>858</v>
      </c>
      <c r="B299" s="149" t="s">
        <v>859</v>
      </c>
      <c r="C299" s="149" t="s">
        <v>296</v>
      </c>
      <c r="D299" s="150">
        <v>21101</v>
      </c>
      <c r="E299" s="149">
        <v>11510</v>
      </c>
      <c r="F299" s="149" t="s">
        <v>297</v>
      </c>
    </row>
    <row r="300" spans="1:6" ht="10.9" customHeight="1" x14ac:dyDescent="0.35">
      <c r="A300" s="149" t="s">
        <v>860</v>
      </c>
      <c r="B300" s="149" t="s">
        <v>861</v>
      </c>
      <c r="C300" s="149" t="s">
        <v>296</v>
      </c>
      <c r="D300" s="150">
        <v>21101</v>
      </c>
      <c r="E300" s="149">
        <v>11510</v>
      </c>
      <c r="F300" s="149" t="s">
        <v>297</v>
      </c>
    </row>
    <row r="301" spans="1:6" ht="10.9" customHeight="1" x14ac:dyDescent="0.35">
      <c r="A301" s="149" t="s">
        <v>862</v>
      </c>
      <c r="B301" s="149" t="s">
        <v>863</v>
      </c>
      <c r="C301" s="149" t="s">
        <v>296</v>
      </c>
      <c r="D301" s="150">
        <v>21101</v>
      </c>
      <c r="E301" s="149">
        <v>11510</v>
      </c>
      <c r="F301" s="149" t="s">
        <v>297</v>
      </c>
    </row>
    <row r="302" spans="1:6" ht="10.9" customHeight="1" x14ac:dyDescent="0.35">
      <c r="A302" s="149" t="s">
        <v>864</v>
      </c>
      <c r="B302" s="149" t="s">
        <v>865</v>
      </c>
      <c r="C302" s="149" t="s">
        <v>296</v>
      </c>
      <c r="D302" s="150">
        <v>21101</v>
      </c>
      <c r="E302" s="149">
        <v>11510</v>
      </c>
      <c r="F302" s="149" t="s">
        <v>297</v>
      </c>
    </row>
    <row r="303" spans="1:6" ht="10.9" customHeight="1" x14ac:dyDescent="0.35">
      <c r="A303" s="149" t="s">
        <v>866</v>
      </c>
      <c r="B303" s="149" t="s">
        <v>867</v>
      </c>
      <c r="C303" s="149" t="s">
        <v>296</v>
      </c>
      <c r="D303" s="150">
        <v>21101</v>
      </c>
      <c r="E303" s="149">
        <v>11510</v>
      </c>
      <c r="F303" s="149" t="s">
        <v>297</v>
      </c>
    </row>
    <row r="304" spans="1:6" ht="10.9" customHeight="1" x14ac:dyDescent="0.35">
      <c r="A304" s="149" t="s">
        <v>868</v>
      </c>
      <c r="B304" s="149" t="s">
        <v>869</v>
      </c>
      <c r="C304" s="149" t="s">
        <v>296</v>
      </c>
      <c r="D304" s="150">
        <v>21101</v>
      </c>
      <c r="E304" s="149">
        <v>11510</v>
      </c>
      <c r="F304" s="149" t="s">
        <v>297</v>
      </c>
    </row>
    <row r="305" spans="1:6" ht="10.9" customHeight="1" x14ac:dyDescent="0.35">
      <c r="A305" s="149" t="s">
        <v>870</v>
      </c>
      <c r="B305" s="149" t="s">
        <v>871</v>
      </c>
      <c r="C305" s="149" t="s">
        <v>296</v>
      </c>
      <c r="D305" s="150">
        <v>21101</v>
      </c>
      <c r="E305" s="149">
        <v>11510</v>
      </c>
      <c r="F305" s="149" t="s">
        <v>297</v>
      </c>
    </row>
    <row r="306" spans="1:6" ht="10.9" customHeight="1" x14ac:dyDescent="0.35">
      <c r="A306" s="149" t="s">
        <v>872</v>
      </c>
      <c r="B306" s="149" t="s">
        <v>57</v>
      </c>
      <c r="C306" s="149" t="s">
        <v>296</v>
      </c>
      <c r="D306" s="150">
        <v>21101</v>
      </c>
      <c r="E306" s="149">
        <v>11510</v>
      </c>
      <c r="F306" s="149" t="s">
        <v>297</v>
      </c>
    </row>
    <row r="307" spans="1:6" ht="10.9" customHeight="1" x14ac:dyDescent="0.35">
      <c r="A307" s="149" t="s">
        <v>873</v>
      </c>
      <c r="B307" s="149" t="s">
        <v>874</v>
      </c>
      <c r="C307" s="149" t="s">
        <v>296</v>
      </c>
      <c r="D307" s="150">
        <v>21101</v>
      </c>
      <c r="E307" s="149">
        <v>11510</v>
      </c>
      <c r="F307" s="149" t="s">
        <v>297</v>
      </c>
    </row>
    <row r="308" spans="1:6" ht="10.9" customHeight="1" x14ac:dyDescent="0.35">
      <c r="A308" s="149" t="s">
        <v>875</v>
      </c>
      <c r="B308" s="149" t="s">
        <v>876</v>
      </c>
      <c r="C308" s="149" t="s">
        <v>877</v>
      </c>
      <c r="D308" s="150">
        <v>21101</v>
      </c>
      <c r="E308" s="149">
        <v>11510</v>
      </c>
      <c r="F308" s="149" t="s">
        <v>297</v>
      </c>
    </row>
    <row r="309" spans="1:6" ht="10.9" customHeight="1" x14ac:dyDescent="0.35">
      <c r="A309" s="149" t="s">
        <v>878</v>
      </c>
      <c r="B309" s="149" t="s">
        <v>879</v>
      </c>
      <c r="C309" s="149" t="s">
        <v>296</v>
      </c>
      <c r="D309" s="150">
        <v>21101</v>
      </c>
      <c r="E309" s="149">
        <v>11510</v>
      </c>
      <c r="F309" s="149" t="s">
        <v>297</v>
      </c>
    </row>
    <row r="310" spans="1:6" ht="10.9" customHeight="1" x14ac:dyDescent="0.35">
      <c r="A310" s="149" t="s">
        <v>880</v>
      </c>
      <c r="B310" s="149" t="s">
        <v>16268</v>
      </c>
      <c r="C310" s="149" t="s">
        <v>296</v>
      </c>
      <c r="D310" s="150">
        <v>21101</v>
      </c>
      <c r="E310" s="149">
        <v>11510</v>
      </c>
      <c r="F310" s="149" t="s">
        <v>297</v>
      </c>
    </row>
    <row r="311" spans="1:6" ht="10.9" customHeight="1" x14ac:dyDescent="0.35">
      <c r="A311" s="149" t="s">
        <v>881</v>
      </c>
      <c r="B311" s="149" t="s">
        <v>882</v>
      </c>
      <c r="C311" s="149" t="s">
        <v>296</v>
      </c>
      <c r="D311" s="150">
        <v>21101</v>
      </c>
      <c r="E311" s="149">
        <v>11510</v>
      </c>
      <c r="F311" s="149" t="s">
        <v>297</v>
      </c>
    </row>
    <row r="312" spans="1:6" ht="10.9" customHeight="1" x14ac:dyDescent="0.35">
      <c r="A312" s="149" t="s">
        <v>883</v>
      </c>
      <c r="B312" s="149" t="s">
        <v>884</v>
      </c>
      <c r="C312" s="149" t="s">
        <v>296</v>
      </c>
      <c r="D312" s="150">
        <v>21101</v>
      </c>
      <c r="E312" s="149">
        <v>11510</v>
      </c>
      <c r="F312" s="149" t="s">
        <v>297</v>
      </c>
    </row>
    <row r="313" spans="1:6" ht="10.9" customHeight="1" x14ac:dyDescent="0.35">
      <c r="A313" s="149" t="s">
        <v>885</v>
      </c>
      <c r="B313" s="149" t="s">
        <v>886</v>
      </c>
      <c r="C313" s="149" t="s">
        <v>296</v>
      </c>
      <c r="D313" s="150">
        <v>21101</v>
      </c>
      <c r="E313" s="149">
        <v>11510</v>
      </c>
      <c r="F313" s="149" t="s">
        <v>297</v>
      </c>
    </row>
    <row r="314" spans="1:6" ht="10.9" customHeight="1" x14ac:dyDescent="0.35">
      <c r="A314" s="149" t="s">
        <v>887</v>
      </c>
      <c r="B314" s="149" t="s">
        <v>888</v>
      </c>
      <c r="C314" s="149" t="s">
        <v>296</v>
      </c>
      <c r="D314" s="150">
        <v>21101</v>
      </c>
      <c r="E314" s="149">
        <v>11510</v>
      </c>
      <c r="F314" s="149" t="s">
        <v>297</v>
      </c>
    </row>
    <row r="315" spans="1:6" ht="10.9" customHeight="1" x14ac:dyDescent="0.35">
      <c r="A315" s="149" t="s">
        <v>889</v>
      </c>
      <c r="B315" s="149" t="s">
        <v>890</v>
      </c>
      <c r="C315" s="149" t="s">
        <v>296</v>
      </c>
      <c r="D315" s="150">
        <v>21101</v>
      </c>
      <c r="E315" s="149">
        <v>11510</v>
      </c>
      <c r="F315" s="149" t="s">
        <v>297</v>
      </c>
    </row>
    <row r="316" spans="1:6" ht="10.9" customHeight="1" x14ac:dyDescent="0.35">
      <c r="A316" s="149" t="s">
        <v>891</v>
      </c>
      <c r="B316" s="149" t="s">
        <v>892</v>
      </c>
      <c r="C316" s="149" t="s">
        <v>296</v>
      </c>
      <c r="D316" s="150">
        <v>21101</v>
      </c>
      <c r="E316" s="149">
        <v>11510</v>
      </c>
      <c r="F316" s="149" t="s">
        <v>297</v>
      </c>
    </row>
    <row r="317" spans="1:6" ht="10.9" customHeight="1" x14ac:dyDescent="0.35">
      <c r="A317" s="149" t="s">
        <v>893</v>
      </c>
      <c r="B317" s="149" t="s">
        <v>894</v>
      </c>
      <c r="C317" s="149" t="s">
        <v>296</v>
      </c>
      <c r="D317" s="150">
        <v>21101</v>
      </c>
      <c r="E317" s="149">
        <v>11510</v>
      </c>
      <c r="F317" s="149" t="s">
        <v>297</v>
      </c>
    </row>
    <row r="318" spans="1:6" ht="10.9" customHeight="1" x14ac:dyDescent="0.35">
      <c r="A318" s="149" t="s">
        <v>895</v>
      </c>
      <c r="B318" s="149" t="s">
        <v>896</v>
      </c>
      <c r="C318" s="149" t="s">
        <v>296</v>
      </c>
      <c r="D318" s="150">
        <v>21101</v>
      </c>
      <c r="E318" s="149">
        <v>11510</v>
      </c>
      <c r="F318" s="149" t="s">
        <v>297</v>
      </c>
    </row>
    <row r="319" spans="1:6" ht="10.9" customHeight="1" x14ac:dyDescent="0.35">
      <c r="A319" s="149" t="s">
        <v>897</v>
      </c>
      <c r="B319" s="149" t="s">
        <v>898</v>
      </c>
      <c r="C319" s="149" t="s">
        <v>296</v>
      </c>
      <c r="D319" s="150">
        <v>21101</v>
      </c>
      <c r="E319" s="149">
        <v>11510</v>
      </c>
      <c r="F319" s="149" t="s">
        <v>297</v>
      </c>
    </row>
    <row r="320" spans="1:6" ht="10.9" customHeight="1" x14ac:dyDescent="0.35">
      <c r="A320" s="149" t="s">
        <v>899</v>
      </c>
      <c r="B320" s="149" t="s">
        <v>900</v>
      </c>
      <c r="C320" s="149" t="s">
        <v>296</v>
      </c>
      <c r="D320" s="150">
        <v>21101</v>
      </c>
      <c r="E320" s="149">
        <v>11510</v>
      </c>
      <c r="F320" s="149" t="s">
        <v>297</v>
      </c>
    </row>
    <row r="321" spans="1:6" ht="10.9" customHeight="1" x14ac:dyDescent="0.35">
      <c r="A321" s="149" t="s">
        <v>901</v>
      </c>
      <c r="B321" s="149" t="s">
        <v>902</v>
      </c>
      <c r="C321" s="149" t="s">
        <v>296</v>
      </c>
      <c r="D321" s="150">
        <v>21101</v>
      </c>
      <c r="E321" s="149">
        <v>11510</v>
      </c>
      <c r="F321" s="149" t="s">
        <v>297</v>
      </c>
    </row>
    <row r="322" spans="1:6" ht="10.9" customHeight="1" x14ac:dyDescent="0.35">
      <c r="A322" s="149" t="s">
        <v>903</v>
      </c>
      <c r="B322" s="149" t="s">
        <v>904</v>
      </c>
      <c r="C322" s="149" t="s">
        <v>296</v>
      </c>
      <c r="D322" s="150">
        <v>21101</v>
      </c>
      <c r="E322" s="149">
        <v>11510</v>
      </c>
      <c r="F322" s="149" t="s">
        <v>297</v>
      </c>
    </row>
    <row r="323" spans="1:6" ht="10.9" customHeight="1" x14ac:dyDescent="0.35">
      <c r="A323" s="149" t="s">
        <v>905</v>
      </c>
      <c r="B323" s="149" t="s">
        <v>906</v>
      </c>
      <c r="C323" s="149" t="s">
        <v>296</v>
      </c>
      <c r="D323" s="150">
        <v>21101</v>
      </c>
      <c r="E323" s="149">
        <v>11510</v>
      </c>
      <c r="F323" s="149" t="s">
        <v>297</v>
      </c>
    </row>
    <row r="324" spans="1:6" ht="10.9" customHeight="1" x14ac:dyDescent="0.35">
      <c r="A324" s="149" t="s">
        <v>907</v>
      </c>
      <c r="B324" s="149" t="s">
        <v>908</v>
      </c>
      <c r="C324" s="149" t="s">
        <v>296</v>
      </c>
      <c r="D324" s="150">
        <v>21101</v>
      </c>
      <c r="E324" s="149">
        <v>11510</v>
      </c>
      <c r="F324" s="149" t="s">
        <v>297</v>
      </c>
    </row>
    <row r="325" spans="1:6" ht="10.9" customHeight="1" x14ac:dyDescent="0.35">
      <c r="A325" s="149" t="s">
        <v>909</v>
      </c>
      <c r="B325" s="149" t="s">
        <v>910</v>
      </c>
      <c r="C325" s="149" t="s">
        <v>296</v>
      </c>
      <c r="D325" s="150">
        <v>21101</v>
      </c>
      <c r="E325" s="149">
        <v>11510</v>
      </c>
      <c r="F325" s="149" t="s">
        <v>297</v>
      </c>
    </row>
    <row r="326" spans="1:6" ht="10.9" customHeight="1" x14ac:dyDescent="0.35">
      <c r="A326" s="149" t="s">
        <v>911</v>
      </c>
      <c r="B326" s="149" t="s">
        <v>912</v>
      </c>
      <c r="C326" s="149" t="s">
        <v>296</v>
      </c>
      <c r="D326" s="150">
        <v>21101</v>
      </c>
      <c r="E326" s="149">
        <v>11510</v>
      </c>
      <c r="F326" s="149" t="s">
        <v>297</v>
      </c>
    </row>
    <row r="327" spans="1:6" ht="10.9" customHeight="1" x14ac:dyDescent="0.35">
      <c r="A327" s="149" t="s">
        <v>913</v>
      </c>
      <c r="B327" s="149" t="s">
        <v>914</v>
      </c>
      <c r="C327" s="149" t="s">
        <v>296</v>
      </c>
      <c r="D327" s="150">
        <v>21101</v>
      </c>
      <c r="E327" s="149">
        <v>11510</v>
      </c>
      <c r="F327" s="149" t="s">
        <v>297</v>
      </c>
    </row>
    <row r="328" spans="1:6" ht="10.9" customHeight="1" x14ac:dyDescent="0.35">
      <c r="A328" s="149" t="s">
        <v>915</v>
      </c>
      <c r="B328" s="149" t="s">
        <v>916</v>
      </c>
      <c r="C328" s="149" t="s">
        <v>44</v>
      </c>
      <c r="D328" s="150">
        <v>21101</v>
      </c>
      <c r="E328" s="149">
        <v>11510</v>
      </c>
      <c r="F328" s="149" t="s">
        <v>297</v>
      </c>
    </row>
    <row r="329" spans="1:6" ht="10.9" customHeight="1" x14ac:dyDescent="0.35">
      <c r="A329" s="149" t="s">
        <v>917</v>
      </c>
      <c r="B329" s="149" t="s">
        <v>918</v>
      </c>
      <c r="C329" s="149" t="s">
        <v>44</v>
      </c>
      <c r="D329" s="150">
        <v>21101</v>
      </c>
      <c r="E329" s="149">
        <v>11510</v>
      </c>
      <c r="F329" s="149" t="s">
        <v>297</v>
      </c>
    </row>
    <row r="330" spans="1:6" ht="10.9" customHeight="1" x14ac:dyDescent="0.35">
      <c r="A330" s="149" t="s">
        <v>919</v>
      </c>
      <c r="B330" s="149" t="s">
        <v>920</v>
      </c>
      <c r="C330" s="149" t="s">
        <v>44</v>
      </c>
      <c r="D330" s="150">
        <v>21101</v>
      </c>
      <c r="E330" s="149">
        <v>11510</v>
      </c>
      <c r="F330" s="149" t="s">
        <v>297</v>
      </c>
    </row>
    <row r="331" spans="1:6" ht="10.9" customHeight="1" x14ac:dyDescent="0.35">
      <c r="A331" s="149" t="s">
        <v>921</v>
      </c>
      <c r="B331" s="149" t="s">
        <v>235</v>
      </c>
      <c r="C331" s="149" t="s">
        <v>44</v>
      </c>
      <c r="D331" s="150">
        <v>21101</v>
      </c>
      <c r="E331" s="149">
        <v>11510</v>
      </c>
      <c r="F331" s="149" t="s">
        <v>297</v>
      </c>
    </row>
    <row r="332" spans="1:6" ht="10.9" customHeight="1" x14ac:dyDescent="0.35">
      <c r="A332" s="149" t="s">
        <v>922</v>
      </c>
      <c r="B332" s="149" t="s">
        <v>923</v>
      </c>
      <c r="C332" s="149" t="s">
        <v>44</v>
      </c>
      <c r="D332" s="150">
        <v>21101</v>
      </c>
      <c r="E332" s="149">
        <v>11510</v>
      </c>
      <c r="F332" s="149" t="s">
        <v>297</v>
      </c>
    </row>
    <row r="333" spans="1:6" ht="10.9" customHeight="1" x14ac:dyDescent="0.35">
      <c r="A333" s="149" t="s">
        <v>924</v>
      </c>
      <c r="B333" s="149" t="s">
        <v>16261</v>
      </c>
      <c r="C333" s="149" t="s">
        <v>44</v>
      </c>
      <c r="D333" s="150">
        <v>21101</v>
      </c>
      <c r="E333" s="149">
        <v>11510</v>
      </c>
      <c r="F333" s="149" t="s">
        <v>297</v>
      </c>
    </row>
    <row r="334" spans="1:6" ht="10.9" customHeight="1" x14ac:dyDescent="0.35">
      <c r="A334" s="149" t="s">
        <v>925</v>
      </c>
      <c r="B334" s="149" t="s">
        <v>926</v>
      </c>
      <c r="C334" s="149" t="s">
        <v>44</v>
      </c>
      <c r="D334" s="150">
        <v>21101</v>
      </c>
      <c r="E334" s="149">
        <v>11510</v>
      </c>
      <c r="F334" s="149" t="s">
        <v>297</v>
      </c>
    </row>
    <row r="335" spans="1:6" ht="10.9" customHeight="1" x14ac:dyDescent="0.35">
      <c r="A335" s="149" t="s">
        <v>927</v>
      </c>
      <c r="B335" s="149" t="s">
        <v>928</v>
      </c>
      <c r="C335" s="149" t="s">
        <v>44</v>
      </c>
      <c r="D335" s="150">
        <v>21101</v>
      </c>
      <c r="E335" s="149">
        <v>11510</v>
      </c>
      <c r="F335" s="149" t="s">
        <v>297</v>
      </c>
    </row>
    <row r="336" spans="1:6" ht="10.9" customHeight="1" x14ac:dyDescent="0.35">
      <c r="A336" s="149" t="s">
        <v>929</v>
      </c>
      <c r="B336" s="149" t="s">
        <v>930</v>
      </c>
      <c r="C336" s="149" t="s">
        <v>44</v>
      </c>
      <c r="D336" s="150">
        <v>21101</v>
      </c>
      <c r="E336" s="149">
        <v>11510</v>
      </c>
      <c r="F336" s="149" t="s">
        <v>297</v>
      </c>
    </row>
    <row r="337" spans="1:6" ht="10.9" customHeight="1" x14ac:dyDescent="0.35">
      <c r="A337" s="149" t="s">
        <v>931</v>
      </c>
      <c r="B337" s="149" t="s">
        <v>932</v>
      </c>
      <c r="C337" s="149" t="s">
        <v>44</v>
      </c>
      <c r="D337" s="150">
        <v>21101</v>
      </c>
      <c r="E337" s="149">
        <v>11510</v>
      </c>
      <c r="F337" s="149" t="s">
        <v>297</v>
      </c>
    </row>
    <row r="338" spans="1:6" ht="10.9" customHeight="1" x14ac:dyDescent="0.35">
      <c r="A338" s="149" t="s">
        <v>933</v>
      </c>
      <c r="B338" s="149" t="s">
        <v>934</v>
      </c>
      <c r="C338" s="149" t="s">
        <v>44</v>
      </c>
      <c r="D338" s="150">
        <v>21101</v>
      </c>
      <c r="E338" s="149">
        <v>11510</v>
      </c>
      <c r="F338" s="149" t="s">
        <v>297</v>
      </c>
    </row>
    <row r="339" spans="1:6" ht="10.9" customHeight="1" x14ac:dyDescent="0.35">
      <c r="A339" s="149" t="s">
        <v>935</v>
      </c>
      <c r="B339" s="149" t="s">
        <v>936</v>
      </c>
      <c r="C339" s="149" t="s">
        <v>44</v>
      </c>
      <c r="D339" s="150">
        <v>21101</v>
      </c>
      <c r="E339" s="149">
        <v>11510</v>
      </c>
      <c r="F339" s="149" t="s">
        <v>297</v>
      </c>
    </row>
    <row r="340" spans="1:6" ht="10.9" customHeight="1" x14ac:dyDescent="0.35">
      <c r="A340" s="149" t="s">
        <v>937</v>
      </c>
      <c r="B340" s="149" t="s">
        <v>938</v>
      </c>
      <c r="C340" s="149" t="s">
        <v>44</v>
      </c>
      <c r="D340" s="150">
        <v>21101</v>
      </c>
      <c r="E340" s="149">
        <v>11510</v>
      </c>
      <c r="F340" s="149" t="s">
        <v>297</v>
      </c>
    </row>
    <row r="341" spans="1:6" ht="10.9" customHeight="1" x14ac:dyDescent="0.35">
      <c r="A341" s="149" t="s">
        <v>939</v>
      </c>
      <c r="B341" s="149" t="s">
        <v>940</v>
      </c>
      <c r="C341" s="149" t="s">
        <v>44</v>
      </c>
      <c r="D341" s="150">
        <v>21101</v>
      </c>
      <c r="E341" s="149">
        <v>11510</v>
      </c>
      <c r="F341" s="149" t="s">
        <v>297</v>
      </c>
    </row>
    <row r="342" spans="1:6" ht="10.9" customHeight="1" x14ac:dyDescent="0.35">
      <c r="A342" s="149" t="s">
        <v>941</v>
      </c>
      <c r="B342" s="149" t="s">
        <v>942</v>
      </c>
      <c r="C342" s="149" t="s">
        <v>44</v>
      </c>
      <c r="D342" s="150">
        <v>21101</v>
      </c>
      <c r="E342" s="149">
        <v>11510</v>
      </c>
      <c r="F342" s="149" t="s">
        <v>297</v>
      </c>
    </row>
    <row r="343" spans="1:6" ht="10.9" customHeight="1" x14ac:dyDescent="0.35">
      <c r="A343" s="149" t="s">
        <v>943</v>
      </c>
      <c r="B343" s="149" t="s">
        <v>944</v>
      </c>
      <c r="C343" s="149" t="s">
        <v>44</v>
      </c>
      <c r="D343" s="150">
        <v>21101</v>
      </c>
      <c r="E343" s="149">
        <v>11510</v>
      </c>
      <c r="F343" s="149" t="s">
        <v>297</v>
      </c>
    </row>
    <row r="344" spans="1:6" ht="10.9" customHeight="1" x14ac:dyDescent="0.35">
      <c r="A344" s="149" t="s">
        <v>945</v>
      </c>
      <c r="B344" s="149" t="s">
        <v>946</v>
      </c>
      <c r="C344" s="149" t="s">
        <v>44</v>
      </c>
      <c r="D344" s="150">
        <v>21101</v>
      </c>
      <c r="E344" s="149">
        <v>11510</v>
      </c>
      <c r="F344" s="149" t="s">
        <v>297</v>
      </c>
    </row>
    <row r="345" spans="1:6" ht="10.9" customHeight="1" x14ac:dyDescent="0.35">
      <c r="A345" s="149" t="s">
        <v>947</v>
      </c>
      <c r="B345" s="149" t="s">
        <v>948</v>
      </c>
      <c r="C345" s="149" t="s">
        <v>44</v>
      </c>
      <c r="D345" s="150">
        <v>21101</v>
      </c>
      <c r="E345" s="149">
        <v>11510</v>
      </c>
      <c r="F345" s="149" t="s">
        <v>297</v>
      </c>
    </row>
    <row r="346" spans="1:6" ht="10.9" customHeight="1" x14ac:dyDescent="0.35">
      <c r="A346" s="149" t="s">
        <v>949</v>
      </c>
      <c r="B346" s="149" t="s">
        <v>950</v>
      </c>
      <c r="C346" s="149" t="s">
        <v>44</v>
      </c>
      <c r="D346" s="150">
        <v>21101</v>
      </c>
      <c r="E346" s="149">
        <v>11510</v>
      </c>
      <c r="F346" s="149" t="s">
        <v>297</v>
      </c>
    </row>
    <row r="347" spans="1:6" ht="10.9" customHeight="1" x14ac:dyDescent="0.35">
      <c r="A347" s="149" t="s">
        <v>951</v>
      </c>
      <c r="B347" s="149" t="s">
        <v>952</v>
      </c>
      <c r="C347" s="149" t="s">
        <v>44</v>
      </c>
      <c r="D347" s="150">
        <v>21101</v>
      </c>
      <c r="E347" s="149">
        <v>11510</v>
      </c>
      <c r="F347" s="149" t="s">
        <v>297</v>
      </c>
    </row>
    <row r="348" spans="1:6" ht="10.9" customHeight="1" x14ac:dyDescent="0.35">
      <c r="A348" s="149" t="s">
        <v>953</v>
      </c>
      <c r="B348" s="149" t="s">
        <v>954</v>
      </c>
      <c r="C348" s="149" t="s">
        <v>44</v>
      </c>
      <c r="D348" s="150">
        <v>21101</v>
      </c>
      <c r="E348" s="149">
        <v>11510</v>
      </c>
      <c r="F348" s="149" t="s">
        <v>297</v>
      </c>
    </row>
    <row r="349" spans="1:6" ht="10.9" customHeight="1" x14ac:dyDescent="0.35">
      <c r="A349" s="149" t="s">
        <v>955</v>
      </c>
      <c r="B349" s="149" t="s">
        <v>956</v>
      </c>
      <c r="C349" s="149" t="s">
        <v>44</v>
      </c>
      <c r="D349" s="150">
        <v>21101</v>
      </c>
      <c r="E349" s="149">
        <v>11510</v>
      </c>
      <c r="F349" s="149" t="s">
        <v>297</v>
      </c>
    </row>
    <row r="350" spans="1:6" ht="10.9" customHeight="1" x14ac:dyDescent="0.35">
      <c r="A350" s="149" t="s">
        <v>957</v>
      </c>
      <c r="B350" s="149" t="s">
        <v>958</v>
      </c>
      <c r="C350" s="149" t="s">
        <v>44</v>
      </c>
      <c r="D350" s="150">
        <v>21101</v>
      </c>
      <c r="E350" s="149">
        <v>11510</v>
      </c>
      <c r="F350" s="149" t="s">
        <v>297</v>
      </c>
    </row>
    <row r="351" spans="1:6" ht="10.9" customHeight="1" x14ac:dyDescent="0.35">
      <c r="A351" s="149" t="s">
        <v>959</v>
      </c>
      <c r="B351" s="149" t="s">
        <v>960</v>
      </c>
      <c r="C351" s="149" t="s">
        <v>44</v>
      </c>
      <c r="D351" s="150">
        <v>21101</v>
      </c>
      <c r="E351" s="149">
        <v>11510</v>
      </c>
      <c r="F351" s="149" t="s">
        <v>297</v>
      </c>
    </row>
    <row r="352" spans="1:6" ht="10.9" customHeight="1" x14ac:dyDescent="0.35">
      <c r="A352" s="149" t="s">
        <v>961</v>
      </c>
      <c r="B352" s="149" t="s">
        <v>962</v>
      </c>
      <c r="C352" s="149" t="s">
        <v>44</v>
      </c>
      <c r="D352" s="150">
        <v>21101</v>
      </c>
      <c r="E352" s="149">
        <v>11510</v>
      </c>
      <c r="F352" s="149" t="s">
        <v>297</v>
      </c>
    </row>
    <row r="353" spans="1:6" ht="10.9" customHeight="1" x14ac:dyDescent="0.35">
      <c r="A353" s="149" t="s">
        <v>963</v>
      </c>
      <c r="B353" s="149" t="s">
        <v>964</v>
      </c>
      <c r="C353" s="149" t="s">
        <v>44</v>
      </c>
      <c r="D353" s="150">
        <v>21101</v>
      </c>
      <c r="E353" s="149">
        <v>11510</v>
      </c>
      <c r="F353" s="149" t="s">
        <v>297</v>
      </c>
    </row>
    <row r="354" spans="1:6" ht="10.9" customHeight="1" x14ac:dyDescent="0.35">
      <c r="A354" s="149" t="s">
        <v>965</v>
      </c>
      <c r="B354" s="149" t="s">
        <v>966</v>
      </c>
      <c r="C354" s="149" t="s">
        <v>44</v>
      </c>
      <c r="D354" s="150">
        <v>21101</v>
      </c>
      <c r="E354" s="149">
        <v>11510</v>
      </c>
      <c r="F354" s="149" t="s">
        <v>297</v>
      </c>
    </row>
    <row r="355" spans="1:6" ht="10.9" customHeight="1" x14ac:dyDescent="0.35">
      <c r="A355" s="149" t="s">
        <v>967</v>
      </c>
      <c r="B355" s="149" t="s">
        <v>968</v>
      </c>
      <c r="C355" s="149" t="s">
        <v>44</v>
      </c>
      <c r="D355" s="150">
        <v>21101</v>
      </c>
      <c r="E355" s="149">
        <v>11510</v>
      </c>
      <c r="F355" s="149" t="s">
        <v>297</v>
      </c>
    </row>
    <row r="356" spans="1:6" ht="10.9" customHeight="1" x14ac:dyDescent="0.35">
      <c r="A356" s="149" t="s">
        <v>969</v>
      </c>
      <c r="B356" s="149" t="s">
        <v>970</v>
      </c>
      <c r="C356" s="149" t="s">
        <v>44</v>
      </c>
      <c r="D356" s="150">
        <v>21101</v>
      </c>
      <c r="E356" s="149">
        <v>11510</v>
      </c>
      <c r="F356" s="149" t="s">
        <v>297</v>
      </c>
    </row>
    <row r="357" spans="1:6" ht="10.9" customHeight="1" x14ac:dyDescent="0.35">
      <c r="A357" s="149" t="s">
        <v>971</v>
      </c>
      <c r="B357" s="149" t="s">
        <v>190</v>
      </c>
      <c r="C357" s="149" t="s">
        <v>44</v>
      </c>
      <c r="D357" s="150">
        <v>21101</v>
      </c>
      <c r="E357" s="149">
        <v>11510</v>
      </c>
      <c r="F357" s="149" t="s">
        <v>297</v>
      </c>
    </row>
    <row r="358" spans="1:6" ht="10.9" customHeight="1" x14ac:dyDescent="0.35">
      <c r="A358" s="149" t="s">
        <v>972</v>
      </c>
      <c r="B358" s="149" t="s">
        <v>259</v>
      </c>
      <c r="C358" s="149" t="s">
        <v>44</v>
      </c>
      <c r="D358" s="150">
        <v>21101</v>
      </c>
      <c r="E358" s="149">
        <v>11510</v>
      </c>
      <c r="F358" s="149" t="s">
        <v>297</v>
      </c>
    </row>
    <row r="359" spans="1:6" ht="10.9" customHeight="1" x14ac:dyDescent="0.35">
      <c r="A359" s="149" t="s">
        <v>973</v>
      </c>
      <c r="B359" s="149" t="s">
        <v>974</v>
      </c>
      <c r="C359" s="149" t="s">
        <v>296</v>
      </c>
      <c r="D359" s="150">
        <v>21101</v>
      </c>
      <c r="E359" s="149">
        <v>11510</v>
      </c>
      <c r="F359" s="149" t="s">
        <v>297</v>
      </c>
    </row>
    <row r="360" spans="1:6" ht="10.9" customHeight="1" x14ac:dyDescent="0.35">
      <c r="A360" s="149" t="s">
        <v>975</v>
      </c>
      <c r="B360" s="149" t="s">
        <v>976</v>
      </c>
      <c r="C360" s="149" t="s">
        <v>296</v>
      </c>
      <c r="D360" s="150">
        <v>21101</v>
      </c>
      <c r="E360" s="149">
        <v>11510</v>
      </c>
      <c r="F360" s="149" t="s">
        <v>297</v>
      </c>
    </row>
    <row r="361" spans="1:6" ht="10.9" customHeight="1" x14ac:dyDescent="0.35">
      <c r="A361" s="149" t="s">
        <v>977</v>
      </c>
      <c r="B361" s="149" t="s">
        <v>978</v>
      </c>
      <c r="C361" s="149" t="s">
        <v>296</v>
      </c>
      <c r="D361" s="150">
        <v>21101</v>
      </c>
      <c r="E361" s="149">
        <v>11510</v>
      </c>
      <c r="F361" s="149" t="s">
        <v>297</v>
      </c>
    </row>
    <row r="362" spans="1:6" ht="10.9" customHeight="1" x14ac:dyDescent="0.35">
      <c r="A362" s="149" t="s">
        <v>979</v>
      </c>
      <c r="B362" s="149" t="s">
        <v>980</v>
      </c>
      <c r="C362" s="149" t="s">
        <v>296</v>
      </c>
      <c r="D362" s="150">
        <v>21101</v>
      </c>
      <c r="E362" s="149">
        <v>11510</v>
      </c>
      <c r="F362" s="149" t="s">
        <v>297</v>
      </c>
    </row>
    <row r="363" spans="1:6" ht="10.9" customHeight="1" x14ac:dyDescent="0.35">
      <c r="A363" s="149" t="s">
        <v>981</v>
      </c>
      <c r="B363" s="149" t="s">
        <v>982</v>
      </c>
      <c r="C363" s="149" t="s">
        <v>296</v>
      </c>
      <c r="D363" s="150">
        <v>21101</v>
      </c>
      <c r="E363" s="149">
        <v>11510</v>
      </c>
      <c r="F363" s="149" t="s">
        <v>297</v>
      </c>
    </row>
    <row r="364" spans="1:6" ht="10.9" customHeight="1" x14ac:dyDescent="0.35">
      <c r="A364" s="149" t="s">
        <v>983</v>
      </c>
      <c r="B364" s="149" t="s">
        <v>984</v>
      </c>
      <c r="C364" s="149" t="s">
        <v>296</v>
      </c>
      <c r="D364" s="150">
        <v>21101</v>
      </c>
      <c r="E364" s="149">
        <v>11510</v>
      </c>
      <c r="F364" s="149" t="s">
        <v>297</v>
      </c>
    </row>
    <row r="365" spans="1:6" ht="10.9" customHeight="1" x14ac:dyDescent="0.35">
      <c r="A365" s="149" t="s">
        <v>985</v>
      </c>
      <c r="B365" s="149" t="s">
        <v>986</v>
      </c>
      <c r="C365" s="149" t="s">
        <v>296</v>
      </c>
      <c r="D365" s="150">
        <v>21101</v>
      </c>
      <c r="E365" s="149">
        <v>11510</v>
      </c>
      <c r="F365" s="149" t="s">
        <v>297</v>
      </c>
    </row>
    <row r="366" spans="1:6" ht="10.9" customHeight="1" x14ac:dyDescent="0.35">
      <c r="A366" s="149" t="s">
        <v>987</v>
      </c>
      <c r="B366" s="149" t="s">
        <v>988</v>
      </c>
      <c r="C366" s="149" t="s">
        <v>296</v>
      </c>
      <c r="D366" s="150">
        <v>21101</v>
      </c>
      <c r="E366" s="149">
        <v>11510</v>
      </c>
      <c r="F366" s="149" t="s">
        <v>297</v>
      </c>
    </row>
    <row r="367" spans="1:6" ht="10.9" customHeight="1" x14ac:dyDescent="0.35">
      <c r="A367" s="149" t="s">
        <v>989</v>
      </c>
      <c r="B367" s="149" t="s">
        <v>990</v>
      </c>
      <c r="C367" s="149" t="s">
        <v>296</v>
      </c>
      <c r="D367" s="150">
        <v>21101</v>
      </c>
      <c r="E367" s="149">
        <v>11510</v>
      </c>
      <c r="F367" s="149" t="s">
        <v>297</v>
      </c>
    </row>
    <row r="368" spans="1:6" ht="10.9" customHeight="1" x14ac:dyDescent="0.35">
      <c r="A368" s="149" t="s">
        <v>991</v>
      </c>
      <c r="B368" s="149" t="s">
        <v>992</v>
      </c>
      <c r="C368" s="149" t="s">
        <v>296</v>
      </c>
      <c r="D368" s="150">
        <v>21101</v>
      </c>
      <c r="E368" s="149">
        <v>11510</v>
      </c>
      <c r="F368" s="149" t="s">
        <v>297</v>
      </c>
    </row>
    <row r="369" spans="1:6" ht="10.9" customHeight="1" x14ac:dyDescent="0.35">
      <c r="A369" s="149" t="s">
        <v>993</v>
      </c>
      <c r="B369" s="149" t="s">
        <v>994</v>
      </c>
      <c r="C369" s="149" t="s">
        <v>296</v>
      </c>
      <c r="D369" s="150">
        <v>21101</v>
      </c>
      <c r="E369" s="149">
        <v>11510</v>
      </c>
      <c r="F369" s="149" t="s">
        <v>297</v>
      </c>
    </row>
    <row r="370" spans="1:6" ht="10.9" customHeight="1" x14ac:dyDescent="0.35">
      <c r="A370" s="149" t="s">
        <v>995</v>
      </c>
      <c r="B370" s="149" t="s">
        <v>197</v>
      </c>
      <c r="C370" s="149" t="s">
        <v>296</v>
      </c>
      <c r="D370" s="150">
        <v>21101</v>
      </c>
      <c r="E370" s="149">
        <v>11510</v>
      </c>
      <c r="F370" s="149" t="s">
        <v>297</v>
      </c>
    </row>
    <row r="371" spans="1:6" ht="10.9" customHeight="1" x14ac:dyDescent="0.35">
      <c r="A371" s="149" t="s">
        <v>996</v>
      </c>
      <c r="B371" s="149" t="s">
        <v>66</v>
      </c>
      <c r="C371" s="149" t="s">
        <v>296</v>
      </c>
      <c r="D371" s="150">
        <v>21101</v>
      </c>
      <c r="E371" s="149">
        <v>11510</v>
      </c>
      <c r="F371" s="149" t="s">
        <v>297</v>
      </c>
    </row>
    <row r="372" spans="1:6" ht="10.9" customHeight="1" x14ac:dyDescent="0.35">
      <c r="A372" s="149" t="s">
        <v>997</v>
      </c>
      <c r="B372" s="149" t="s">
        <v>998</v>
      </c>
      <c r="C372" s="149" t="s">
        <v>296</v>
      </c>
      <c r="D372" s="150">
        <v>21101</v>
      </c>
      <c r="E372" s="149">
        <v>11510</v>
      </c>
      <c r="F372" s="149" t="s">
        <v>297</v>
      </c>
    </row>
    <row r="373" spans="1:6" ht="10.9" customHeight="1" x14ac:dyDescent="0.35">
      <c r="A373" s="149" t="s">
        <v>999</v>
      </c>
      <c r="B373" s="149" t="s">
        <v>1000</v>
      </c>
      <c r="C373" s="149" t="s">
        <v>296</v>
      </c>
      <c r="D373" s="150">
        <v>21101</v>
      </c>
      <c r="E373" s="149">
        <v>11510</v>
      </c>
      <c r="F373" s="149" t="s">
        <v>297</v>
      </c>
    </row>
    <row r="374" spans="1:6" ht="10.9" customHeight="1" x14ac:dyDescent="0.35">
      <c r="A374" s="149" t="s">
        <v>1001</v>
      </c>
      <c r="B374" s="149" t="s">
        <v>1002</v>
      </c>
      <c r="C374" s="149" t="s">
        <v>296</v>
      </c>
      <c r="D374" s="150">
        <v>21101</v>
      </c>
      <c r="E374" s="149">
        <v>11510</v>
      </c>
      <c r="F374" s="149" t="s">
        <v>297</v>
      </c>
    </row>
    <row r="375" spans="1:6" ht="10.9" customHeight="1" x14ac:dyDescent="0.35">
      <c r="A375" s="149" t="s">
        <v>1003</v>
      </c>
      <c r="B375" s="149" t="s">
        <v>1004</v>
      </c>
      <c r="C375" s="149" t="s">
        <v>296</v>
      </c>
      <c r="D375" s="150">
        <v>21101</v>
      </c>
      <c r="E375" s="149">
        <v>11510</v>
      </c>
      <c r="F375" s="149" t="s">
        <v>297</v>
      </c>
    </row>
    <row r="376" spans="1:6" ht="10.9" customHeight="1" x14ac:dyDescent="0.35">
      <c r="A376" s="149" t="s">
        <v>1005</v>
      </c>
      <c r="B376" s="149" t="s">
        <v>1006</v>
      </c>
      <c r="C376" s="149" t="s">
        <v>296</v>
      </c>
      <c r="D376" s="150">
        <v>21101</v>
      </c>
      <c r="E376" s="149">
        <v>11510</v>
      </c>
      <c r="F376" s="149" t="s">
        <v>297</v>
      </c>
    </row>
    <row r="377" spans="1:6" ht="10.9" customHeight="1" x14ac:dyDescent="0.35">
      <c r="A377" s="149" t="s">
        <v>1007</v>
      </c>
      <c r="B377" s="149" t="s">
        <v>1008</v>
      </c>
      <c r="C377" s="149" t="s">
        <v>296</v>
      </c>
      <c r="D377" s="150">
        <v>21101</v>
      </c>
      <c r="E377" s="149">
        <v>11510</v>
      </c>
      <c r="F377" s="149" t="s">
        <v>297</v>
      </c>
    </row>
    <row r="378" spans="1:6" ht="10.9" customHeight="1" x14ac:dyDescent="0.35">
      <c r="A378" s="149" t="s">
        <v>1009</v>
      </c>
      <c r="B378" s="149" t="s">
        <v>1010</v>
      </c>
      <c r="C378" s="149" t="s">
        <v>296</v>
      </c>
      <c r="D378" s="150">
        <v>21101</v>
      </c>
      <c r="E378" s="149">
        <v>11510</v>
      </c>
      <c r="F378" s="149" t="s">
        <v>297</v>
      </c>
    </row>
    <row r="379" spans="1:6" ht="10.9" customHeight="1" x14ac:dyDescent="0.35">
      <c r="A379" s="149" t="s">
        <v>1011</v>
      </c>
      <c r="B379" s="149" t="s">
        <v>1012</v>
      </c>
      <c r="C379" s="149" t="s">
        <v>296</v>
      </c>
      <c r="D379" s="150">
        <v>21101</v>
      </c>
      <c r="E379" s="149">
        <v>11510</v>
      </c>
      <c r="F379" s="149" t="s">
        <v>297</v>
      </c>
    </row>
    <row r="380" spans="1:6" ht="10.9" customHeight="1" x14ac:dyDescent="0.35">
      <c r="A380" s="149" t="s">
        <v>1013</v>
      </c>
      <c r="B380" s="149" t="s">
        <v>1014</v>
      </c>
      <c r="C380" s="149" t="s">
        <v>44</v>
      </c>
      <c r="D380" s="150">
        <v>21101</v>
      </c>
      <c r="E380" s="149">
        <v>11510</v>
      </c>
      <c r="F380" s="149" t="s">
        <v>297</v>
      </c>
    </row>
    <row r="381" spans="1:6" ht="10.9" customHeight="1" x14ac:dyDescent="0.35">
      <c r="A381" s="149" t="s">
        <v>1015</v>
      </c>
      <c r="B381" s="149" t="s">
        <v>1016</v>
      </c>
      <c r="C381" s="149" t="s">
        <v>296</v>
      </c>
      <c r="D381" s="150">
        <v>21101</v>
      </c>
      <c r="E381" s="149">
        <v>11510</v>
      </c>
      <c r="F381" s="149" t="s">
        <v>297</v>
      </c>
    </row>
    <row r="382" spans="1:6" ht="10.9" customHeight="1" x14ac:dyDescent="0.35">
      <c r="A382" s="149" t="s">
        <v>1017</v>
      </c>
      <c r="B382" s="149" t="s">
        <v>1018</v>
      </c>
      <c r="C382" s="149" t="s">
        <v>296</v>
      </c>
      <c r="D382" s="150">
        <v>21101</v>
      </c>
      <c r="E382" s="149">
        <v>11510</v>
      </c>
      <c r="F382" s="149" t="s">
        <v>297</v>
      </c>
    </row>
    <row r="383" spans="1:6" ht="10.9" customHeight="1" x14ac:dyDescent="0.35">
      <c r="A383" s="149" t="s">
        <v>1019</v>
      </c>
      <c r="B383" s="149" t="s">
        <v>1020</v>
      </c>
      <c r="C383" s="149" t="s">
        <v>296</v>
      </c>
      <c r="D383" s="150">
        <v>21101</v>
      </c>
      <c r="E383" s="149">
        <v>11510</v>
      </c>
      <c r="F383" s="149" t="s">
        <v>297</v>
      </c>
    </row>
    <row r="384" spans="1:6" ht="10.9" customHeight="1" x14ac:dyDescent="0.35">
      <c r="A384" s="149" t="s">
        <v>1021</v>
      </c>
      <c r="B384" s="149" t="s">
        <v>1022</v>
      </c>
      <c r="C384" s="149" t="s">
        <v>296</v>
      </c>
      <c r="D384" s="150">
        <v>21101</v>
      </c>
      <c r="E384" s="149">
        <v>11510</v>
      </c>
      <c r="F384" s="149" t="s">
        <v>297</v>
      </c>
    </row>
    <row r="385" spans="1:6" ht="10.9" customHeight="1" x14ac:dyDescent="0.35">
      <c r="A385" s="149" t="s">
        <v>1023</v>
      </c>
      <c r="B385" s="149" t="s">
        <v>1024</v>
      </c>
      <c r="C385" s="149" t="s">
        <v>296</v>
      </c>
      <c r="D385" s="150">
        <v>21101</v>
      </c>
      <c r="E385" s="149">
        <v>11510</v>
      </c>
      <c r="F385" s="149" t="s">
        <v>297</v>
      </c>
    </row>
    <row r="386" spans="1:6" ht="10.9" customHeight="1" x14ac:dyDescent="0.35">
      <c r="A386" s="149" t="s">
        <v>1025</v>
      </c>
      <c r="B386" s="149" t="s">
        <v>1026</v>
      </c>
      <c r="C386" s="149" t="s">
        <v>296</v>
      </c>
      <c r="D386" s="150">
        <v>21101</v>
      </c>
      <c r="E386" s="149">
        <v>11510</v>
      </c>
      <c r="F386" s="149" t="s">
        <v>297</v>
      </c>
    </row>
    <row r="387" spans="1:6" ht="10.9" customHeight="1" x14ac:dyDescent="0.35">
      <c r="A387" s="149" t="s">
        <v>1027</v>
      </c>
      <c r="B387" s="149" t="s">
        <v>1028</v>
      </c>
      <c r="C387" s="149" t="s">
        <v>296</v>
      </c>
      <c r="D387" s="150">
        <v>21101</v>
      </c>
      <c r="E387" s="149">
        <v>11510</v>
      </c>
      <c r="F387" s="149" t="s">
        <v>297</v>
      </c>
    </row>
    <row r="388" spans="1:6" ht="10.9" customHeight="1" x14ac:dyDescent="0.35">
      <c r="A388" s="149" t="s">
        <v>1029</v>
      </c>
      <c r="B388" s="149" t="s">
        <v>1030</v>
      </c>
      <c r="C388" s="149" t="s">
        <v>296</v>
      </c>
      <c r="D388" s="150">
        <v>21101</v>
      </c>
      <c r="E388" s="149">
        <v>11510</v>
      </c>
      <c r="F388" s="149" t="s">
        <v>297</v>
      </c>
    </row>
    <row r="389" spans="1:6" ht="10.9" customHeight="1" x14ac:dyDescent="0.35">
      <c r="A389" s="149" t="s">
        <v>1031</v>
      </c>
      <c r="B389" s="149" t="s">
        <v>1032</v>
      </c>
      <c r="C389" s="149" t="s">
        <v>296</v>
      </c>
      <c r="D389" s="150">
        <v>21101</v>
      </c>
      <c r="E389" s="149">
        <v>11510</v>
      </c>
      <c r="F389" s="149" t="s">
        <v>297</v>
      </c>
    </row>
    <row r="390" spans="1:6" ht="10.9" customHeight="1" x14ac:dyDescent="0.35">
      <c r="A390" s="149" t="s">
        <v>1033</v>
      </c>
      <c r="B390" s="149" t="s">
        <v>1034</v>
      </c>
      <c r="C390" s="149" t="s">
        <v>296</v>
      </c>
      <c r="D390" s="150">
        <v>21101</v>
      </c>
      <c r="E390" s="149">
        <v>11510</v>
      </c>
      <c r="F390" s="149" t="s">
        <v>297</v>
      </c>
    </row>
    <row r="391" spans="1:6" ht="10.9" customHeight="1" x14ac:dyDescent="0.35">
      <c r="A391" s="149" t="s">
        <v>1035</v>
      </c>
      <c r="B391" s="149" t="s">
        <v>193</v>
      </c>
      <c r="C391" s="149" t="s">
        <v>296</v>
      </c>
      <c r="D391" s="150">
        <v>21101</v>
      </c>
      <c r="E391" s="149">
        <v>11510</v>
      </c>
      <c r="F391" s="149" t="s">
        <v>297</v>
      </c>
    </row>
    <row r="392" spans="1:6" ht="10.9" customHeight="1" x14ac:dyDescent="0.35">
      <c r="A392" s="149" t="s">
        <v>1036</v>
      </c>
      <c r="B392" s="149" t="s">
        <v>1037</v>
      </c>
      <c r="C392" s="149" t="s">
        <v>296</v>
      </c>
      <c r="D392" s="150">
        <v>21101</v>
      </c>
      <c r="E392" s="149">
        <v>11510</v>
      </c>
      <c r="F392" s="149" t="s">
        <v>297</v>
      </c>
    </row>
    <row r="393" spans="1:6" ht="10.9" customHeight="1" x14ac:dyDescent="0.35">
      <c r="A393" s="149" t="s">
        <v>1038</v>
      </c>
      <c r="B393" s="149" t="s">
        <v>195</v>
      </c>
      <c r="C393" s="149" t="s">
        <v>296</v>
      </c>
      <c r="D393" s="150">
        <v>21101</v>
      </c>
      <c r="E393" s="149">
        <v>11510</v>
      </c>
      <c r="F393" s="149" t="s">
        <v>297</v>
      </c>
    </row>
    <row r="394" spans="1:6" ht="10.9" customHeight="1" x14ac:dyDescent="0.35">
      <c r="A394" s="149" t="s">
        <v>1039</v>
      </c>
      <c r="B394" s="149" t="s">
        <v>1040</v>
      </c>
      <c r="C394" s="149" t="s">
        <v>296</v>
      </c>
      <c r="D394" s="150">
        <v>21101</v>
      </c>
      <c r="E394" s="149">
        <v>11510</v>
      </c>
      <c r="F394" s="149" t="s">
        <v>297</v>
      </c>
    </row>
    <row r="395" spans="1:6" ht="10.9" customHeight="1" x14ac:dyDescent="0.35">
      <c r="A395" s="149" t="s">
        <v>1041</v>
      </c>
      <c r="B395" s="149" t="s">
        <v>59</v>
      </c>
      <c r="C395" s="149" t="s">
        <v>296</v>
      </c>
      <c r="D395" s="150">
        <v>21101</v>
      </c>
      <c r="E395" s="149">
        <v>11510</v>
      </c>
      <c r="F395" s="149" t="s">
        <v>297</v>
      </c>
    </row>
    <row r="396" spans="1:6" ht="10.9" customHeight="1" x14ac:dyDescent="0.35">
      <c r="A396" s="149" t="s">
        <v>1042</v>
      </c>
      <c r="B396" s="149" t="s">
        <v>194</v>
      </c>
      <c r="C396" s="149" t="s">
        <v>296</v>
      </c>
      <c r="D396" s="150">
        <v>21101</v>
      </c>
      <c r="E396" s="149">
        <v>11510</v>
      </c>
      <c r="F396" s="149" t="s">
        <v>297</v>
      </c>
    </row>
    <row r="397" spans="1:6" ht="10.9" customHeight="1" x14ac:dyDescent="0.35">
      <c r="A397" s="149" t="s">
        <v>1043</v>
      </c>
      <c r="B397" s="149" t="s">
        <v>1044</v>
      </c>
      <c r="C397" s="149" t="s">
        <v>296</v>
      </c>
      <c r="D397" s="150">
        <v>21101</v>
      </c>
      <c r="E397" s="149">
        <v>11510</v>
      </c>
      <c r="F397" s="149" t="s">
        <v>297</v>
      </c>
    </row>
    <row r="398" spans="1:6" ht="10.9" customHeight="1" x14ac:dyDescent="0.35">
      <c r="A398" s="149" t="s">
        <v>1045</v>
      </c>
      <c r="B398" s="149" t="s">
        <v>1046</v>
      </c>
      <c r="C398" s="149" t="s">
        <v>296</v>
      </c>
      <c r="D398" s="150">
        <v>21101</v>
      </c>
      <c r="E398" s="149">
        <v>11510</v>
      </c>
      <c r="F398" s="149" t="s">
        <v>297</v>
      </c>
    </row>
    <row r="399" spans="1:6" ht="10.9" customHeight="1" x14ac:dyDescent="0.35">
      <c r="A399" s="149" t="s">
        <v>1047</v>
      </c>
      <c r="B399" s="149" t="s">
        <v>60</v>
      </c>
      <c r="C399" s="149" t="s">
        <v>296</v>
      </c>
      <c r="D399" s="150">
        <v>21101</v>
      </c>
      <c r="E399" s="149">
        <v>11510</v>
      </c>
      <c r="F399" s="149" t="s">
        <v>297</v>
      </c>
    </row>
    <row r="400" spans="1:6" ht="10.9" customHeight="1" x14ac:dyDescent="0.35">
      <c r="A400" s="149" t="s">
        <v>1048</v>
      </c>
      <c r="B400" s="149" t="s">
        <v>1049</v>
      </c>
      <c r="C400" s="149" t="s">
        <v>296</v>
      </c>
      <c r="D400" s="150">
        <v>21101</v>
      </c>
      <c r="E400" s="149">
        <v>11510</v>
      </c>
      <c r="F400" s="149" t="s">
        <v>297</v>
      </c>
    </row>
    <row r="401" spans="1:6" ht="10.9" customHeight="1" x14ac:dyDescent="0.35">
      <c r="A401" s="149" t="s">
        <v>1050</v>
      </c>
      <c r="B401" s="149" t="s">
        <v>1051</v>
      </c>
      <c r="C401" s="149" t="s">
        <v>296</v>
      </c>
      <c r="D401" s="150">
        <v>21101</v>
      </c>
      <c r="E401" s="149">
        <v>11510</v>
      </c>
      <c r="F401" s="149" t="s">
        <v>297</v>
      </c>
    </row>
    <row r="402" spans="1:6" ht="10.9" customHeight="1" x14ac:dyDescent="0.35">
      <c r="A402" s="149" t="s">
        <v>1052</v>
      </c>
      <c r="B402" s="149" t="s">
        <v>1053</v>
      </c>
      <c r="C402" s="149" t="s">
        <v>296</v>
      </c>
      <c r="D402" s="150">
        <v>21101</v>
      </c>
      <c r="E402" s="149">
        <v>11510</v>
      </c>
      <c r="F402" s="149" t="s">
        <v>297</v>
      </c>
    </row>
    <row r="403" spans="1:6" ht="10.9" customHeight="1" x14ac:dyDescent="0.35">
      <c r="A403" s="149" t="s">
        <v>1054</v>
      </c>
      <c r="B403" s="149" t="s">
        <v>1055</v>
      </c>
      <c r="C403" s="149" t="s">
        <v>296</v>
      </c>
      <c r="D403" s="150">
        <v>21101</v>
      </c>
      <c r="E403" s="149">
        <v>11510</v>
      </c>
      <c r="F403" s="149" t="s">
        <v>297</v>
      </c>
    </row>
    <row r="404" spans="1:6" ht="10.9" customHeight="1" x14ac:dyDescent="0.35">
      <c r="A404" s="149" t="s">
        <v>1056</v>
      </c>
      <c r="B404" s="149" t="s">
        <v>1057</v>
      </c>
      <c r="C404" s="149" t="s">
        <v>296</v>
      </c>
      <c r="D404" s="150">
        <v>21101</v>
      </c>
      <c r="E404" s="149">
        <v>11510</v>
      </c>
      <c r="F404" s="149" t="s">
        <v>297</v>
      </c>
    </row>
    <row r="405" spans="1:6" ht="10.9" customHeight="1" x14ac:dyDescent="0.35">
      <c r="A405" s="149" t="s">
        <v>1058</v>
      </c>
      <c r="B405" s="149" t="s">
        <v>1059</v>
      </c>
      <c r="C405" s="149" t="s">
        <v>296</v>
      </c>
      <c r="D405" s="150">
        <v>21101</v>
      </c>
      <c r="E405" s="149">
        <v>11510</v>
      </c>
      <c r="F405" s="149" t="s">
        <v>297</v>
      </c>
    </row>
    <row r="406" spans="1:6" ht="10.9" customHeight="1" x14ac:dyDescent="0.35">
      <c r="A406" s="149" t="s">
        <v>1060</v>
      </c>
      <c r="B406" s="149" t="s">
        <v>1061</v>
      </c>
      <c r="C406" s="149" t="s">
        <v>296</v>
      </c>
      <c r="D406" s="150">
        <v>21101</v>
      </c>
      <c r="E406" s="149">
        <v>11510</v>
      </c>
      <c r="F406" s="149" t="s">
        <v>297</v>
      </c>
    </row>
    <row r="407" spans="1:6" ht="10.9" customHeight="1" x14ac:dyDescent="0.35">
      <c r="A407" s="149" t="s">
        <v>1062</v>
      </c>
      <c r="B407" s="149" t="s">
        <v>1063</v>
      </c>
      <c r="C407" s="149" t="s">
        <v>296</v>
      </c>
      <c r="D407" s="150">
        <v>21101</v>
      </c>
      <c r="E407" s="149">
        <v>11510</v>
      </c>
      <c r="F407" s="149" t="s">
        <v>297</v>
      </c>
    </row>
    <row r="408" spans="1:6" ht="10.9" customHeight="1" x14ac:dyDescent="0.35">
      <c r="A408" s="149" t="s">
        <v>1064</v>
      </c>
      <c r="B408" s="149" t="s">
        <v>1065</v>
      </c>
      <c r="C408" s="149" t="s">
        <v>296</v>
      </c>
      <c r="D408" s="150">
        <v>21101</v>
      </c>
      <c r="E408" s="149">
        <v>11510</v>
      </c>
      <c r="F408" s="149" t="s">
        <v>297</v>
      </c>
    </row>
    <row r="409" spans="1:6" ht="10.9" customHeight="1" x14ac:dyDescent="0.35">
      <c r="A409" s="149" t="s">
        <v>1066</v>
      </c>
      <c r="B409" s="149" t="s">
        <v>1067</v>
      </c>
      <c r="C409" s="149" t="s">
        <v>296</v>
      </c>
      <c r="D409" s="150">
        <v>21101</v>
      </c>
      <c r="E409" s="149">
        <v>11510</v>
      </c>
      <c r="F409" s="149" t="s">
        <v>297</v>
      </c>
    </row>
    <row r="410" spans="1:6" ht="10.9" customHeight="1" x14ac:dyDescent="0.35">
      <c r="A410" s="149" t="s">
        <v>1068</v>
      </c>
      <c r="B410" s="149" t="s">
        <v>1069</v>
      </c>
      <c r="C410" s="149" t="s">
        <v>296</v>
      </c>
      <c r="D410" s="150">
        <v>21101</v>
      </c>
      <c r="E410" s="149">
        <v>11510</v>
      </c>
      <c r="F410" s="149" t="s">
        <v>297</v>
      </c>
    </row>
    <row r="411" spans="1:6" ht="10.9" customHeight="1" x14ac:dyDescent="0.35">
      <c r="A411" s="149" t="s">
        <v>1070</v>
      </c>
      <c r="B411" s="149" t="s">
        <v>1071</v>
      </c>
      <c r="C411" s="149" t="s">
        <v>296</v>
      </c>
      <c r="D411" s="150">
        <v>21101</v>
      </c>
      <c r="E411" s="149">
        <v>11510</v>
      </c>
      <c r="F411" s="149" t="s">
        <v>297</v>
      </c>
    </row>
    <row r="412" spans="1:6" ht="10.9" customHeight="1" x14ac:dyDescent="0.35">
      <c r="A412" s="149" t="s">
        <v>1072</v>
      </c>
      <c r="B412" s="149" t="s">
        <v>1073</v>
      </c>
      <c r="C412" s="149" t="s">
        <v>296</v>
      </c>
      <c r="D412" s="150">
        <v>21101</v>
      </c>
      <c r="E412" s="149">
        <v>11510</v>
      </c>
      <c r="F412" s="149" t="s">
        <v>297</v>
      </c>
    </row>
    <row r="413" spans="1:6" ht="10.9" customHeight="1" x14ac:dyDescent="0.35">
      <c r="A413" s="149" t="s">
        <v>1074</v>
      </c>
      <c r="B413" s="149" t="s">
        <v>1075</v>
      </c>
      <c r="C413" s="149" t="s">
        <v>296</v>
      </c>
      <c r="D413" s="150">
        <v>21101</v>
      </c>
      <c r="E413" s="149">
        <v>11510</v>
      </c>
      <c r="F413" s="149" t="s">
        <v>297</v>
      </c>
    </row>
    <row r="414" spans="1:6" ht="10.9" customHeight="1" x14ac:dyDescent="0.35">
      <c r="A414" s="149" t="s">
        <v>1076</v>
      </c>
      <c r="B414" s="149" t="s">
        <v>1077</v>
      </c>
      <c r="C414" s="149" t="s">
        <v>296</v>
      </c>
      <c r="D414" s="150">
        <v>21101</v>
      </c>
      <c r="E414" s="149">
        <v>11510</v>
      </c>
      <c r="F414" s="149" t="s">
        <v>297</v>
      </c>
    </row>
    <row r="415" spans="1:6" ht="10.9" customHeight="1" x14ac:dyDescent="0.35">
      <c r="A415" s="149" t="s">
        <v>1078</v>
      </c>
      <c r="B415" s="149" t="s">
        <v>1079</v>
      </c>
      <c r="C415" s="149" t="s">
        <v>296</v>
      </c>
      <c r="D415" s="150">
        <v>21101</v>
      </c>
      <c r="E415" s="149">
        <v>11510</v>
      </c>
      <c r="F415" s="149" t="s">
        <v>297</v>
      </c>
    </row>
    <row r="416" spans="1:6" ht="10.9" customHeight="1" x14ac:dyDescent="0.35">
      <c r="A416" s="149" t="s">
        <v>1080</v>
      </c>
      <c r="B416" s="149" t="s">
        <v>1081</v>
      </c>
      <c r="C416" s="149" t="s">
        <v>296</v>
      </c>
      <c r="D416" s="150">
        <v>21101</v>
      </c>
      <c r="E416" s="149">
        <v>11510</v>
      </c>
      <c r="F416" s="149" t="s">
        <v>297</v>
      </c>
    </row>
    <row r="417" spans="1:6" ht="10.9" customHeight="1" x14ac:dyDescent="0.35">
      <c r="A417" s="149" t="s">
        <v>1082</v>
      </c>
      <c r="B417" s="149" t="s">
        <v>1083</v>
      </c>
      <c r="C417" s="149" t="s">
        <v>420</v>
      </c>
      <c r="D417" s="150">
        <v>21101</v>
      </c>
      <c r="E417" s="149">
        <v>11510</v>
      </c>
      <c r="F417" s="149" t="s">
        <v>297</v>
      </c>
    </row>
    <row r="418" spans="1:6" ht="10.9" customHeight="1" x14ac:dyDescent="0.35">
      <c r="A418" s="149" t="s">
        <v>1084</v>
      </c>
      <c r="B418" s="149" t="s">
        <v>1085</v>
      </c>
      <c r="C418" s="149" t="s">
        <v>296</v>
      </c>
      <c r="D418" s="150">
        <v>21101</v>
      </c>
      <c r="E418" s="149">
        <v>11510</v>
      </c>
      <c r="F418" s="149" t="s">
        <v>297</v>
      </c>
    </row>
    <row r="419" spans="1:6" ht="10.9" customHeight="1" x14ac:dyDescent="0.35">
      <c r="A419" s="149" t="s">
        <v>1086</v>
      </c>
      <c r="B419" s="149" t="s">
        <v>1087</v>
      </c>
      <c r="C419" s="149" t="s">
        <v>296</v>
      </c>
      <c r="D419" s="150">
        <v>21101</v>
      </c>
      <c r="E419" s="149">
        <v>11510</v>
      </c>
      <c r="F419" s="149" t="s">
        <v>297</v>
      </c>
    </row>
    <row r="420" spans="1:6" ht="10.9" customHeight="1" x14ac:dyDescent="0.35">
      <c r="A420" s="149" t="s">
        <v>1088</v>
      </c>
      <c r="B420" s="149" t="s">
        <v>1089</v>
      </c>
      <c r="C420" s="149" t="s">
        <v>296</v>
      </c>
      <c r="D420" s="150">
        <v>21101</v>
      </c>
      <c r="E420" s="149">
        <v>11510</v>
      </c>
      <c r="F420" s="149" t="s">
        <v>297</v>
      </c>
    </row>
    <row r="421" spans="1:6" ht="10.9" customHeight="1" x14ac:dyDescent="0.35">
      <c r="A421" s="149" t="s">
        <v>1090</v>
      </c>
      <c r="B421" s="149" t="s">
        <v>1091</v>
      </c>
      <c r="C421" s="149" t="s">
        <v>296</v>
      </c>
      <c r="D421" s="150">
        <v>21101</v>
      </c>
      <c r="E421" s="149">
        <v>11510</v>
      </c>
      <c r="F421" s="149" t="s">
        <v>297</v>
      </c>
    </row>
    <row r="422" spans="1:6" ht="10.9" customHeight="1" x14ac:dyDescent="0.35">
      <c r="A422" s="149" t="s">
        <v>1092</v>
      </c>
      <c r="B422" s="149" t="s">
        <v>1093</v>
      </c>
      <c r="C422" s="149" t="s">
        <v>296</v>
      </c>
      <c r="D422" s="150">
        <v>21101</v>
      </c>
      <c r="E422" s="149">
        <v>11510</v>
      </c>
      <c r="F422" s="149" t="s">
        <v>297</v>
      </c>
    </row>
    <row r="423" spans="1:6" ht="10.9" customHeight="1" x14ac:dyDescent="0.35">
      <c r="A423" s="149" t="s">
        <v>1094</v>
      </c>
      <c r="B423" s="149" t="s">
        <v>1095</v>
      </c>
      <c r="C423" s="149" t="s">
        <v>296</v>
      </c>
      <c r="D423" s="150">
        <v>21101</v>
      </c>
      <c r="E423" s="149">
        <v>11510</v>
      </c>
      <c r="F423" s="149" t="s">
        <v>297</v>
      </c>
    </row>
    <row r="424" spans="1:6" ht="10.9" customHeight="1" x14ac:dyDescent="0.35">
      <c r="A424" s="149" t="s">
        <v>1096</v>
      </c>
      <c r="B424" s="149" t="s">
        <v>1097</v>
      </c>
      <c r="C424" s="149" t="s">
        <v>296</v>
      </c>
      <c r="D424" s="150">
        <v>21101</v>
      </c>
      <c r="E424" s="149">
        <v>11510</v>
      </c>
      <c r="F424" s="149" t="s">
        <v>297</v>
      </c>
    </row>
    <row r="425" spans="1:6" ht="10.9" customHeight="1" x14ac:dyDescent="0.35">
      <c r="A425" s="149" t="s">
        <v>1098</v>
      </c>
      <c r="B425" s="149" t="s">
        <v>1099</v>
      </c>
      <c r="C425" s="149" t="s">
        <v>296</v>
      </c>
      <c r="D425" s="150">
        <v>21101</v>
      </c>
      <c r="E425" s="149">
        <v>11510</v>
      </c>
      <c r="F425" s="149" t="s">
        <v>297</v>
      </c>
    </row>
    <row r="426" spans="1:6" ht="10.9" customHeight="1" x14ac:dyDescent="0.35">
      <c r="A426" s="149" t="s">
        <v>1100</v>
      </c>
      <c r="B426" s="149" t="s">
        <v>1101</v>
      </c>
      <c r="C426" s="149" t="s">
        <v>296</v>
      </c>
      <c r="D426" s="150">
        <v>21101</v>
      </c>
      <c r="E426" s="149">
        <v>11510</v>
      </c>
      <c r="F426" s="149" t="s">
        <v>297</v>
      </c>
    </row>
    <row r="427" spans="1:6" ht="10.9" customHeight="1" x14ac:dyDescent="0.35">
      <c r="A427" s="149" t="s">
        <v>1102</v>
      </c>
      <c r="B427" s="149" t="s">
        <v>1103</v>
      </c>
      <c r="C427" s="149" t="s">
        <v>296</v>
      </c>
      <c r="D427" s="150">
        <v>21101</v>
      </c>
      <c r="E427" s="149">
        <v>11510</v>
      </c>
      <c r="F427" s="149" t="s">
        <v>297</v>
      </c>
    </row>
    <row r="428" spans="1:6" ht="10.9" customHeight="1" x14ac:dyDescent="0.35">
      <c r="A428" s="149" t="s">
        <v>1104</v>
      </c>
      <c r="B428" s="149" t="s">
        <v>1105</v>
      </c>
      <c r="C428" s="149" t="s">
        <v>296</v>
      </c>
      <c r="D428" s="150">
        <v>21101</v>
      </c>
      <c r="E428" s="149">
        <v>11510</v>
      </c>
      <c r="F428" s="149" t="s">
        <v>297</v>
      </c>
    </row>
    <row r="429" spans="1:6" ht="10.9" customHeight="1" x14ac:dyDescent="0.35">
      <c r="A429" s="149" t="s">
        <v>1106</v>
      </c>
      <c r="B429" s="149" t="s">
        <v>1107</v>
      </c>
      <c r="C429" s="149" t="s">
        <v>296</v>
      </c>
      <c r="D429" s="150">
        <v>21101</v>
      </c>
      <c r="E429" s="149">
        <v>11510</v>
      </c>
      <c r="F429" s="149" t="s">
        <v>297</v>
      </c>
    </row>
    <row r="430" spans="1:6" ht="10.9" customHeight="1" x14ac:dyDescent="0.35">
      <c r="A430" s="149" t="s">
        <v>1108</v>
      </c>
      <c r="B430" s="149" t="s">
        <v>1109</v>
      </c>
      <c r="C430" s="149" t="s">
        <v>296</v>
      </c>
      <c r="D430" s="150">
        <v>21101</v>
      </c>
      <c r="E430" s="149">
        <v>11510</v>
      </c>
      <c r="F430" s="149" t="s">
        <v>297</v>
      </c>
    </row>
    <row r="431" spans="1:6" ht="10.9" customHeight="1" x14ac:dyDescent="0.35">
      <c r="A431" s="149" t="s">
        <v>1110</v>
      </c>
      <c r="B431" s="149" t="s">
        <v>1111</v>
      </c>
      <c r="C431" s="149" t="s">
        <v>296</v>
      </c>
      <c r="D431" s="150">
        <v>21101</v>
      </c>
      <c r="E431" s="149">
        <v>11510</v>
      </c>
      <c r="F431" s="149" t="s">
        <v>297</v>
      </c>
    </row>
    <row r="432" spans="1:6" ht="10.9" customHeight="1" x14ac:dyDescent="0.35">
      <c r="A432" s="149" t="s">
        <v>1112</v>
      </c>
      <c r="B432" s="149" t="s">
        <v>1113</v>
      </c>
      <c r="C432" s="149" t="s">
        <v>296</v>
      </c>
      <c r="D432" s="150">
        <v>21101</v>
      </c>
      <c r="E432" s="149">
        <v>11510</v>
      </c>
      <c r="F432" s="149" t="s">
        <v>297</v>
      </c>
    </row>
    <row r="433" spans="1:6" ht="10.9" customHeight="1" x14ac:dyDescent="0.35">
      <c r="A433" s="149" t="s">
        <v>1114</v>
      </c>
      <c r="B433" s="149" t="s">
        <v>1115</v>
      </c>
      <c r="C433" s="149" t="s">
        <v>296</v>
      </c>
      <c r="D433" s="150">
        <v>21101</v>
      </c>
      <c r="E433" s="149">
        <v>11510</v>
      </c>
      <c r="F433" s="149" t="s">
        <v>297</v>
      </c>
    </row>
    <row r="434" spans="1:6" ht="10.9" customHeight="1" x14ac:dyDescent="0.35">
      <c r="A434" s="149" t="s">
        <v>1116</v>
      </c>
      <c r="B434" s="149" t="s">
        <v>1117</v>
      </c>
      <c r="C434" s="149" t="s">
        <v>405</v>
      </c>
      <c r="D434" s="150">
        <v>21101</v>
      </c>
      <c r="E434" s="149">
        <v>11510</v>
      </c>
      <c r="F434" s="149" t="s">
        <v>297</v>
      </c>
    </row>
    <row r="435" spans="1:6" ht="10.9" customHeight="1" x14ac:dyDescent="0.35">
      <c r="A435" s="149" t="s">
        <v>1118</v>
      </c>
      <c r="B435" s="149" t="s">
        <v>1119</v>
      </c>
      <c r="C435" s="149" t="s">
        <v>405</v>
      </c>
      <c r="D435" s="150">
        <v>21101</v>
      </c>
      <c r="E435" s="149">
        <v>11510</v>
      </c>
      <c r="F435" s="149" t="s">
        <v>297</v>
      </c>
    </row>
    <row r="436" spans="1:6" ht="10.9" customHeight="1" x14ac:dyDescent="0.35">
      <c r="A436" s="149" t="s">
        <v>1120</v>
      </c>
      <c r="B436" s="149" t="s">
        <v>1121</v>
      </c>
      <c r="C436" s="149" t="s">
        <v>405</v>
      </c>
      <c r="D436" s="150">
        <v>21101</v>
      </c>
      <c r="E436" s="149">
        <v>11510</v>
      </c>
      <c r="F436" s="149" t="s">
        <v>297</v>
      </c>
    </row>
    <row r="437" spans="1:6" ht="10.9" customHeight="1" x14ac:dyDescent="0.35">
      <c r="A437" s="149" t="s">
        <v>1122</v>
      </c>
      <c r="B437" s="149" t="s">
        <v>1123</v>
      </c>
      <c r="C437" s="149" t="s">
        <v>405</v>
      </c>
      <c r="D437" s="150">
        <v>21101</v>
      </c>
      <c r="E437" s="149">
        <v>11510</v>
      </c>
      <c r="F437" s="149" t="s">
        <v>297</v>
      </c>
    </row>
    <row r="438" spans="1:6" ht="10.9" customHeight="1" x14ac:dyDescent="0.35">
      <c r="A438" s="149" t="s">
        <v>1124</v>
      </c>
      <c r="B438" s="149" t="s">
        <v>1125</v>
      </c>
      <c r="C438" s="149" t="s">
        <v>405</v>
      </c>
      <c r="D438" s="150">
        <v>21101</v>
      </c>
      <c r="E438" s="149">
        <v>11510</v>
      </c>
      <c r="F438" s="149" t="s">
        <v>297</v>
      </c>
    </row>
    <row r="439" spans="1:6" ht="10.9" customHeight="1" x14ac:dyDescent="0.35">
      <c r="A439" s="149" t="s">
        <v>1126</v>
      </c>
      <c r="B439" s="149" t="s">
        <v>1127</v>
      </c>
      <c r="C439" s="149" t="s">
        <v>405</v>
      </c>
      <c r="D439" s="150">
        <v>21101</v>
      </c>
      <c r="E439" s="149">
        <v>11510</v>
      </c>
      <c r="F439" s="149" t="s">
        <v>297</v>
      </c>
    </row>
    <row r="440" spans="1:6" ht="10.9" customHeight="1" x14ac:dyDescent="0.35">
      <c r="A440" s="149" t="s">
        <v>1128</v>
      </c>
      <c r="B440" s="149" t="s">
        <v>1129</v>
      </c>
      <c r="C440" s="149" t="s">
        <v>405</v>
      </c>
      <c r="D440" s="150">
        <v>21101</v>
      </c>
      <c r="E440" s="149">
        <v>11510</v>
      </c>
      <c r="F440" s="149" t="s">
        <v>297</v>
      </c>
    </row>
    <row r="441" spans="1:6" ht="10.9" customHeight="1" x14ac:dyDescent="0.35">
      <c r="A441" s="149" t="s">
        <v>1130</v>
      </c>
      <c r="B441" s="149" t="s">
        <v>1131</v>
      </c>
      <c r="C441" s="149" t="s">
        <v>296</v>
      </c>
      <c r="D441" s="150">
        <v>21101</v>
      </c>
      <c r="E441" s="149">
        <v>11510</v>
      </c>
      <c r="F441" s="149" t="s">
        <v>297</v>
      </c>
    </row>
    <row r="442" spans="1:6" ht="10.9" customHeight="1" x14ac:dyDescent="0.35">
      <c r="A442" s="149" t="s">
        <v>1132</v>
      </c>
      <c r="B442" s="149" t="s">
        <v>16276</v>
      </c>
      <c r="C442" s="149" t="s">
        <v>296</v>
      </c>
      <c r="D442" s="150">
        <v>21101</v>
      </c>
      <c r="E442" s="149">
        <v>11510</v>
      </c>
      <c r="F442" s="149" t="s">
        <v>297</v>
      </c>
    </row>
    <row r="443" spans="1:6" ht="10.9" customHeight="1" x14ac:dyDescent="0.35">
      <c r="A443" s="149" t="s">
        <v>1133</v>
      </c>
      <c r="B443" s="149" t="s">
        <v>192</v>
      </c>
      <c r="C443" s="149" t="s">
        <v>296</v>
      </c>
      <c r="D443" s="150">
        <v>21101</v>
      </c>
      <c r="E443" s="149">
        <v>11510</v>
      </c>
      <c r="F443" s="149" t="s">
        <v>297</v>
      </c>
    </row>
    <row r="444" spans="1:6" ht="10.9" customHeight="1" x14ac:dyDescent="0.35">
      <c r="A444" s="149" t="s">
        <v>1134</v>
      </c>
      <c r="B444" s="149" t="s">
        <v>1135</v>
      </c>
      <c r="C444" s="149" t="s">
        <v>296</v>
      </c>
      <c r="D444" s="150">
        <v>21101</v>
      </c>
      <c r="E444" s="149">
        <v>11510</v>
      </c>
      <c r="F444" s="149" t="s">
        <v>297</v>
      </c>
    </row>
    <row r="445" spans="1:6" ht="10.9" customHeight="1" x14ac:dyDescent="0.35">
      <c r="A445" s="149" t="s">
        <v>1136</v>
      </c>
      <c r="B445" s="149" t="s">
        <v>1137</v>
      </c>
      <c r="C445" s="149" t="s">
        <v>296</v>
      </c>
      <c r="D445" s="150">
        <v>21101</v>
      </c>
      <c r="E445" s="149">
        <v>11510</v>
      </c>
      <c r="F445" s="149" t="s">
        <v>297</v>
      </c>
    </row>
    <row r="446" spans="1:6" ht="10.9" customHeight="1" x14ac:dyDescent="0.35">
      <c r="A446" s="149" t="s">
        <v>1138</v>
      </c>
      <c r="B446" s="149" t="s">
        <v>1139</v>
      </c>
      <c r="C446" s="149" t="s">
        <v>877</v>
      </c>
      <c r="D446" s="150">
        <v>21101</v>
      </c>
      <c r="E446" s="149">
        <v>11510</v>
      </c>
      <c r="F446" s="149" t="s">
        <v>297</v>
      </c>
    </row>
    <row r="447" spans="1:6" ht="10.9" customHeight="1" x14ac:dyDescent="0.35">
      <c r="A447" s="149" t="s">
        <v>1140</v>
      </c>
      <c r="B447" s="149" t="s">
        <v>1141</v>
      </c>
      <c r="C447" s="149" t="s">
        <v>877</v>
      </c>
      <c r="D447" s="150">
        <v>21101</v>
      </c>
      <c r="E447" s="149">
        <v>11510</v>
      </c>
      <c r="F447" s="149" t="s">
        <v>297</v>
      </c>
    </row>
    <row r="448" spans="1:6" ht="10.9" customHeight="1" x14ac:dyDescent="0.35">
      <c r="A448" s="149" t="s">
        <v>1142</v>
      </c>
      <c r="B448" s="149" t="s">
        <v>1143</v>
      </c>
      <c r="C448" s="149" t="s">
        <v>296</v>
      </c>
      <c r="D448" s="150">
        <v>21101</v>
      </c>
      <c r="E448" s="149">
        <v>11510</v>
      </c>
      <c r="F448" s="149" t="s">
        <v>297</v>
      </c>
    </row>
    <row r="449" spans="1:6" ht="10.9" customHeight="1" x14ac:dyDescent="0.35">
      <c r="A449" s="149" t="s">
        <v>1144</v>
      </c>
      <c r="B449" s="149" t="s">
        <v>1145</v>
      </c>
      <c r="C449" s="149" t="s">
        <v>296</v>
      </c>
      <c r="D449" s="150">
        <v>21101</v>
      </c>
      <c r="E449" s="149">
        <v>11510</v>
      </c>
      <c r="F449" s="149" t="s">
        <v>297</v>
      </c>
    </row>
    <row r="450" spans="1:6" ht="10.9" customHeight="1" x14ac:dyDescent="0.35">
      <c r="A450" s="149" t="s">
        <v>1146</v>
      </c>
      <c r="B450" s="149" t="s">
        <v>1147</v>
      </c>
      <c r="C450" s="149" t="s">
        <v>296</v>
      </c>
      <c r="D450" s="150">
        <v>21101</v>
      </c>
      <c r="E450" s="149">
        <v>11510</v>
      </c>
      <c r="F450" s="149" t="s">
        <v>297</v>
      </c>
    </row>
    <row r="451" spans="1:6" ht="10.9" customHeight="1" x14ac:dyDescent="0.35">
      <c r="A451" s="149" t="s">
        <v>1148</v>
      </c>
      <c r="B451" s="149" t="s">
        <v>1149</v>
      </c>
      <c r="C451" s="149" t="s">
        <v>296</v>
      </c>
      <c r="D451" s="150">
        <v>21101</v>
      </c>
      <c r="E451" s="149">
        <v>11510</v>
      </c>
      <c r="F451" s="149" t="s">
        <v>297</v>
      </c>
    </row>
    <row r="452" spans="1:6" ht="10.9" customHeight="1" x14ac:dyDescent="0.35">
      <c r="A452" s="149" t="s">
        <v>1150</v>
      </c>
      <c r="B452" s="149" t="s">
        <v>1151</v>
      </c>
      <c r="C452" s="149" t="s">
        <v>296</v>
      </c>
      <c r="D452" s="150">
        <v>21101</v>
      </c>
      <c r="E452" s="149">
        <v>11510</v>
      </c>
      <c r="F452" s="149" t="s">
        <v>297</v>
      </c>
    </row>
    <row r="453" spans="1:6" ht="10.9" customHeight="1" x14ac:dyDescent="0.35">
      <c r="A453" s="149" t="s">
        <v>1152</v>
      </c>
      <c r="B453" s="149" t="s">
        <v>1153</v>
      </c>
      <c r="C453" s="149" t="s">
        <v>296</v>
      </c>
      <c r="D453" s="150">
        <v>21101</v>
      </c>
      <c r="E453" s="149">
        <v>11510</v>
      </c>
      <c r="F453" s="149" t="s">
        <v>297</v>
      </c>
    </row>
    <row r="454" spans="1:6" ht="10.9" customHeight="1" x14ac:dyDescent="0.35">
      <c r="A454" s="149" t="s">
        <v>1154</v>
      </c>
      <c r="B454" s="149" t="s">
        <v>1155</v>
      </c>
      <c r="C454" s="149" t="s">
        <v>420</v>
      </c>
      <c r="D454" s="150">
        <v>21101</v>
      </c>
      <c r="E454" s="149">
        <v>11510</v>
      </c>
      <c r="F454" s="149" t="s">
        <v>297</v>
      </c>
    </row>
    <row r="455" spans="1:6" ht="10.9" customHeight="1" x14ac:dyDescent="0.35">
      <c r="A455" s="149" t="s">
        <v>1156</v>
      </c>
      <c r="B455" s="149" t="s">
        <v>1157</v>
      </c>
      <c r="C455" s="149" t="s">
        <v>420</v>
      </c>
      <c r="D455" s="150">
        <v>21101</v>
      </c>
      <c r="E455" s="149">
        <v>11510</v>
      </c>
      <c r="F455" s="149" t="s">
        <v>297</v>
      </c>
    </row>
    <row r="456" spans="1:6" ht="10.9" customHeight="1" x14ac:dyDescent="0.35">
      <c r="A456" s="149" t="s">
        <v>1158</v>
      </c>
      <c r="B456" s="149" t="s">
        <v>1159</v>
      </c>
      <c r="C456" s="149" t="s">
        <v>296</v>
      </c>
      <c r="D456" s="150">
        <v>21101</v>
      </c>
      <c r="E456" s="149">
        <v>11510</v>
      </c>
      <c r="F456" s="149" t="s">
        <v>297</v>
      </c>
    </row>
    <row r="457" spans="1:6" ht="10.9" customHeight="1" x14ac:dyDescent="0.35">
      <c r="A457" s="149" t="s">
        <v>1160</v>
      </c>
      <c r="B457" s="149" t="s">
        <v>63</v>
      </c>
      <c r="C457" s="149" t="s">
        <v>296</v>
      </c>
      <c r="D457" s="150">
        <v>21101</v>
      </c>
      <c r="E457" s="149">
        <v>11510</v>
      </c>
      <c r="F457" s="149" t="s">
        <v>297</v>
      </c>
    </row>
    <row r="458" spans="1:6" ht="10.9" customHeight="1" x14ac:dyDescent="0.35">
      <c r="A458" s="149" t="s">
        <v>1161</v>
      </c>
      <c r="B458" s="149" t="s">
        <v>1162</v>
      </c>
      <c r="C458" s="149" t="s">
        <v>296</v>
      </c>
      <c r="D458" s="150">
        <v>21101</v>
      </c>
      <c r="E458" s="149">
        <v>11510</v>
      </c>
      <c r="F458" s="149" t="s">
        <v>297</v>
      </c>
    </row>
    <row r="459" spans="1:6" ht="10.9" customHeight="1" x14ac:dyDescent="0.35">
      <c r="A459" s="149" t="s">
        <v>1163</v>
      </c>
      <c r="B459" s="149" t="s">
        <v>1164</v>
      </c>
      <c r="C459" s="149" t="s">
        <v>296</v>
      </c>
      <c r="D459" s="150">
        <v>21101</v>
      </c>
      <c r="E459" s="149">
        <v>11510</v>
      </c>
      <c r="F459" s="149" t="s">
        <v>297</v>
      </c>
    </row>
    <row r="460" spans="1:6" ht="10.9" customHeight="1" x14ac:dyDescent="0.35">
      <c r="A460" s="149" t="s">
        <v>1165</v>
      </c>
      <c r="B460" s="149" t="s">
        <v>1166</v>
      </c>
      <c r="C460" s="149" t="s">
        <v>296</v>
      </c>
      <c r="D460" s="150">
        <v>21101</v>
      </c>
      <c r="E460" s="149">
        <v>11510</v>
      </c>
      <c r="F460" s="149" t="s">
        <v>297</v>
      </c>
    </row>
    <row r="461" spans="1:6" ht="10.9" customHeight="1" x14ac:dyDescent="0.35">
      <c r="A461" s="149" t="s">
        <v>1167</v>
      </c>
      <c r="B461" s="149" t="s">
        <v>1168</v>
      </c>
      <c r="C461" s="149" t="s">
        <v>296</v>
      </c>
      <c r="D461" s="150">
        <v>21101</v>
      </c>
      <c r="E461" s="149">
        <v>11510</v>
      </c>
      <c r="F461" s="149" t="s">
        <v>297</v>
      </c>
    </row>
    <row r="462" spans="1:6" ht="10.9" customHeight="1" x14ac:dyDescent="0.35">
      <c r="A462" s="149" t="s">
        <v>1169</v>
      </c>
      <c r="B462" s="149" t="s">
        <v>1170</v>
      </c>
      <c r="C462" s="149" t="s">
        <v>539</v>
      </c>
      <c r="D462" s="150">
        <v>21101</v>
      </c>
      <c r="E462" s="149">
        <v>11510</v>
      </c>
      <c r="F462" s="149" t="s">
        <v>297</v>
      </c>
    </row>
    <row r="463" spans="1:6" ht="10.9" customHeight="1" x14ac:dyDescent="0.35">
      <c r="A463" s="149" t="s">
        <v>1171</v>
      </c>
      <c r="B463" s="149" t="s">
        <v>1172</v>
      </c>
      <c r="C463" s="149" t="s">
        <v>539</v>
      </c>
      <c r="D463" s="150">
        <v>21101</v>
      </c>
      <c r="E463" s="149">
        <v>11510</v>
      </c>
      <c r="F463" s="149" t="s">
        <v>297</v>
      </c>
    </row>
    <row r="464" spans="1:6" ht="10.9" customHeight="1" x14ac:dyDescent="0.35">
      <c r="A464" s="149" t="s">
        <v>1173</v>
      </c>
      <c r="B464" s="149" t="s">
        <v>1174</v>
      </c>
      <c r="C464" s="149" t="s">
        <v>539</v>
      </c>
      <c r="D464" s="150">
        <v>21101</v>
      </c>
      <c r="E464" s="149">
        <v>11510</v>
      </c>
      <c r="F464" s="149" t="s">
        <v>297</v>
      </c>
    </row>
    <row r="465" spans="1:6" ht="10.9" customHeight="1" x14ac:dyDescent="0.35">
      <c r="A465" s="149" t="s">
        <v>1175</v>
      </c>
      <c r="B465" s="149" t="s">
        <v>1176</v>
      </c>
      <c r="C465" s="149" t="s">
        <v>539</v>
      </c>
      <c r="D465" s="150">
        <v>21101</v>
      </c>
      <c r="E465" s="149">
        <v>11510</v>
      </c>
      <c r="F465" s="149" t="s">
        <v>297</v>
      </c>
    </row>
    <row r="466" spans="1:6" ht="10.9" customHeight="1" x14ac:dyDescent="0.35">
      <c r="A466" s="149" t="s">
        <v>1177</v>
      </c>
      <c r="B466" s="149" t="s">
        <v>1178</v>
      </c>
      <c r="C466" s="149" t="s">
        <v>539</v>
      </c>
      <c r="D466" s="150">
        <v>21101</v>
      </c>
      <c r="E466" s="149">
        <v>11510</v>
      </c>
      <c r="F466" s="149" t="s">
        <v>297</v>
      </c>
    </row>
    <row r="467" spans="1:6" ht="10.9" customHeight="1" x14ac:dyDescent="0.35">
      <c r="A467" s="149" t="s">
        <v>1179</v>
      </c>
      <c r="B467" s="149" t="s">
        <v>1180</v>
      </c>
      <c r="C467" s="149" t="s">
        <v>539</v>
      </c>
      <c r="D467" s="150">
        <v>21101</v>
      </c>
      <c r="E467" s="149">
        <v>11510</v>
      </c>
      <c r="F467" s="149" t="s">
        <v>297</v>
      </c>
    </row>
    <row r="468" spans="1:6" ht="10.9" customHeight="1" x14ac:dyDescent="0.35">
      <c r="A468" s="149" t="s">
        <v>1181</v>
      </c>
      <c r="B468" s="149" t="s">
        <v>1182</v>
      </c>
      <c r="C468" s="149" t="s">
        <v>539</v>
      </c>
      <c r="D468" s="150">
        <v>21101</v>
      </c>
      <c r="E468" s="149">
        <v>11510</v>
      </c>
      <c r="F468" s="149" t="s">
        <v>297</v>
      </c>
    </row>
    <row r="469" spans="1:6" ht="10.9" customHeight="1" x14ac:dyDescent="0.35">
      <c r="A469" s="149" t="s">
        <v>1183</v>
      </c>
      <c r="B469" s="149" t="s">
        <v>1184</v>
      </c>
      <c r="C469" s="149" t="s">
        <v>539</v>
      </c>
      <c r="D469" s="150">
        <v>21101</v>
      </c>
      <c r="E469" s="149">
        <v>11510</v>
      </c>
      <c r="F469" s="149" t="s">
        <v>297</v>
      </c>
    </row>
    <row r="470" spans="1:6" ht="10.9" customHeight="1" x14ac:dyDescent="0.35">
      <c r="A470" s="149" t="s">
        <v>1185</v>
      </c>
      <c r="B470" s="149" t="s">
        <v>1186</v>
      </c>
      <c r="C470" s="149" t="s">
        <v>539</v>
      </c>
      <c r="D470" s="150">
        <v>21101</v>
      </c>
      <c r="E470" s="149">
        <v>11510</v>
      </c>
      <c r="F470" s="149" t="s">
        <v>297</v>
      </c>
    </row>
    <row r="471" spans="1:6" ht="10.9" customHeight="1" x14ac:dyDescent="0.35">
      <c r="A471" s="149" t="s">
        <v>1187</v>
      </c>
      <c r="B471" s="149" t="s">
        <v>1188</v>
      </c>
      <c r="C471" s="149" t="s">
        <v>539</v>
      </c>
      <c r="D471" s="150">
        <v>21101</v>
      </c>
      <c r="E471" s="149">
        <v>11510</v>
      </c>
      <c r="F471" s="149" t="s">
        <v>297</v>
      </c>
    </row>
    <row r="472" spans="1:6" ht="10.9" customHeight="1" x14ac:dyDescent="0.35">
      <c r="A472" s="149" t="s">
        <v>1189</v>
      </c>
      <c r="B472" s="149" t="s">
        <v>1190</v>
      </c>
      <c r="C472" s="149" t="s">
        <v>539</v>
      </c>
      <c r="D472" s="150">
        <v>21101</v>
      </c>
      <c r="E472" s="149">
        <v>11510</v>
      </c>
      <c r="F472" s="149" t="s">
        <v>297</v>
      </c>
    </row>
    <row r="473" spans="1:6" ht="10.9" customHeight="1" x14ac:dyDescent="0.35">
      <c r="A473" s="149" t="s">
        <v>1191</v>
      </c>
      <c r="B473" s="149" t="s">
        <v>1192</v>
      </c>
      <c r="C473" s="149" t="s">
        <v>539</v>
      </c>
      <c r="D473" s="150">
        <v>21101</v>
      </c>
      <c r="E473" s="149">
        <v>11510</v>
      </c>
      <c r="F473" s="149" t="s">
        <v>297</v>
      </c>
    </row>
    <row r="474" spans="1:6" ht="10.9" customHeight="1" x14ac:dyDescent="0.35">
      <c r="A474" s="149" t="s">
        <v>1193</v>
      </c>
      <c r="B474" s="149" t="s">
        <v>1194</v>
      </c>
      <c r="C474" s="149" t="s">
        <v>539</v>
      </c>
      <c r="D474" s="150">
        <v>21101</v>
      </c>
      <c r="E474" s="149">
        <v>11510</v>
      </c>
      <c r="F474" s="149" t="s">
        <v>297</v>
      </c>
    </row>
    <row r="475" spans="1:6" ht="10.9" customHeight="1" x14ac:dyDescent="0.35">
      <c r="A475" s="149" t="s">
        <v>1195</v>
      </c>
      <c r="B475" s="149" t="s">
        <v>1196</v>
      </c>
      <c r="C475" s="149" t="s">
        <v>539</v>
      </c>
      <c r="D475" s="150">
        <v>21101</v>
      </c>
      <c r="E475" s="149">
        <v>11510</v>
      </c>
      <c r="F475" s="149" t="s">
        <v>297</v>
      </c>
    </row>
    <row r="476" spans="1:6" ht="10.9" customHeight="1" x14ac:dyDescent="0.35">
      <c r="A476" s="149" t="s">
        <v>1197</v>
      </c>
      <c r="B476" s="149" t="s">
        <v>1198</v>
      </c>
      <c r="C476" s="149" t="s">
        <v>539</v>
      </c>
      <c r="D476" s="150">
        <v>21101</v>
      </c>
      <c r="E476" s="149">
        <v>11510</v>
      </c>
      <c r="F476" s="149" t="s">
        <v>297</v>
      </c>
    </row>
    <row r="477" spans="1:6" ht="10.9" customHeight="1" x14ac:dyDescent="0.35">
      <c r="A477" s="149" t="s">
        <v>1199</v>
      </c>
      <c r="B477" s="149" t="s">
        <v>1200</v>
      </c>
      <c r="C477" s="149" t="s">
        <v>539</v>
      </c>
      <c r="D477" s="150">
        <v>21101</v>
      </c>
      <c r="E477" s="149">
        <v>11510</v>
      </c>
      <c r="F477" s="149" t="s">
        <v>297</v>
      </c>
    </row>
    <row r="478" spans="1:6" ht="10.9" customHeight="1" x14ac:dyDescent="0.35">
      <c r="A478" s="149" t="s">
        <v>1201</v>
      </c>
      <c r="B478" s="149" t="s">
        <v>1202</v>
      </c>
      <c r="C478" s="149" t="s">
        <v>1203</v>
      </c>
      <c r="D478" s="150">
        <v>21101</v>
      </c>
      <c r="E478" s="149">
        <v>11510</v>
      </c>
      <c r="F478" s="149" t="s">
        <v>297</v>
      </c>
    </row>
    <row r="479" spans="1:6" ht="10.9" customHeight="1" x14ac:dyDescent="0.35">
      <c r="A479" s="149" t="s">
        <v>1204</v>
      </c>
      <c r="B479" s="149" t="s">
        <v>1205</v>
      </c>
      <c r="C479" s="149" t="s">
        <v>1203</v>
      </c>
      <c r="D479" s="150">
        <v>21101</v>
      </c>
      <c r="E479" s="149">
        <v>11510</v>
      </c>
      <c r="F479" s="149" t="s">
        <v>297</v>
      </c>
    </row>
    <row r="480" spans="1:6" ht="10.9" customHeight="1" x14ac:dyDescent="0.35">
      <c r="A480" s="149" t="s">
        <v>1206</v>
      </c>
      <c r="B480" s="149" t="s">
        <v>1207</v>
      </c>
      <c r="C480" s="149" t="s">
        <v>44</v>
      </c>
      <c r="D480" s="150">
        <v>21101</v>
      </c>
      <c r="E480" s="149">
        <v>11510</v>
      </c>
      <c r="F480" s="149" t="s">
        <v>297</v>
      </c>
    </row>
    <row r="481" spans="1:6" ht="10.9" customHeight="1" x14ac:dyDescent="0.35">
      <c r="A481" s="149" t="s">
        <v>1208</v>
      </c>
      <c r="B481" s="149" t="s">
        <v>1209</v>
      </c>
      <c r="C481" s="149" t="s">
        <v>296</v>
      </c>
      <c r="D481" s="150">
        <v>21101</v>
      </c>
      <c r="E481" s="149">
        <v>11510</v>
      </c>
      <c r="F481" s="149" t="s">
        <v>297</v>
      </c>
    </row>
    <row r="482" spans="1:6" ht="10.9" customHeight="1" x14ac:dyDescent="0.35">
      <c r="A482" s="149" t="s">
        <v>1210</v>
      </c>
      <c r="B482" s="149" t="s">
        <v>1211</v>
      </c>
      <c r="C482" s="149" t="s">
        <v>296</v>
      </c>
      <c r="D482" s="150">
        <v>21101</v>
      </c>
      <c r="E482" s="149">
        <v>11510</v>
      </c>
      <c r="F482" s="149" t="s">
        <v>297</v>
      </c>
    </row>
    <row r="483" spans="1:6" ht="10.9" customHeight="1" x14ac:dyDescent="0.35">
      <c r="A483" s="149" t="s">
        <v>1212</v>
      </c>
      <c r="B483" s="149" t="s">
        <v>1213</v>
      </c>
      <c r="C483" s="149" t="s">
        <v>539</v>
      </c>
      <c r="D483" s="150">
        <v>21101</v>
      </c>
      <c r="E483" s="149">
        <v>11510</v>
      </c>
      <c r="F483" s="149" t="s">
        <v>297</v>
      </c>
    </row>
    <row r="484" spans="1:6" ht="10.9" customHeight="1" x14ac:dyDescent="0.35">
      <c r="A484" s="149" t="s">
        <v>1214</v>
      </c>
      <c r="B484" s="149" t="s">
        <v>1215</v>
      </c>
      <c r="C484" s="149" t="s">
        <v>539</v>
      </c>
      <c r="D484" s="150">
        <v>21101</v>
      </c>
      <c r="E484" s="149">
        <v>11510</v>
      </c>
      <c r="F484" s="149" t="s">
        <v>297</v>
      </c>
    </row>
    <row r="485" spans="1:6" ht="10.9" customHeight="1" x14ac:dyDescent="0.35">
      <c r="A485" s="149" t="s">
        <v>1216</v>
      </c>
      <c r="B485" s="149" t="s">
        <v>16317</v>
      </c>
      <c r="C485" s="149" t="s">
        <v>539</v>
      </c>
      <c r="D485" s="150">
        <v>21101</v>
      </c>
      <c r="E485" s="149">
        <v>11510</v>
      </c>
      <c r="F485" s="149" t="s">
        <v>297</v>
      </c>
    </row>
    <row r="486" spans="1:6" ht="10.9" customHeight="1" x14ac:dyDescent="0.35">
      <c r="A486" s="149" t="s">
        <v>1217</v>
      </c>
      <c r="B486" s="149" t="s">
        <v>1218</v>
      </c>
      <c r="C486" s="149" t="s">
        <v>539</v>
      </c>
      <c r="D486" s="150">
        <v>21101</v>
      </c>
      <c r="E486" s="149">
        <v>11510</v>
      </c>
      <c r="F486" s="149" t="s">
        <v>297</v>
      </c>
    </row>
    <row r="487" spans="1:6" ht="10.9" customHeight="1" x14ac:dyDescent="0.35">
      <c r="A487" s="149" t="s">
        <v>1219</v>
      </c>
      <c r="B487" s="149" t="s">
        <v>1220</v>
      </c>
      <c r="C487" s="149" t="s">
        <v>539</v>
      </c>
      <c r="D487" s="150">
        <v>21101</v>
      </c>
      <c r="E487" s="149">
        <v>11510</v>
      </c>
      <c r="F487" s="149" t="s">
        <v>297</v>
      </c>
    </row>
    <row r="488" spans="1:6" ht="10.9" customHeight="1" x14ac:dyDescent="0.35">
      <c r="A488" s="149" t="s">
        <v>1221</v>
      </c>
      <c r="B488" s="149" t="s">
        <v>1222</v>
      </c>
      <c r="C488" s="149" t="s">
        <v>539</v>
      </c>
      <c r="D488" s="150">
        <v>21101</v>
      </c>
      <c r="E488" s="149">
        <v>11510</v>
      </c>
      <c r="F488" s="149" t="s">
        <v>297</v>
      </c>
    </row>
    <row r="489" spans="1:6" ht="10.9" customHeight="1" x14ac:dyDescent="0.35">
      <c r="A489" s="149" t="s">
        <v>1223</v>
      </c>
      <c r="B489" s="149" t="s">
        <v>1224</v>
      </c>
      <c r="C489" s="149" t="s">
        <v>539</v>
      </c>
      <c r="D489" s="150">
        <v>21101</v>
      </c>
      <c r="E489" s="149">
        <v>11510</v>
      </c>
      <c r="F489" s="149" t="s">
        <v>297</v>
      </c>
    </row>
    <row r="490" spans="1:6" ht="10.9" customHeight="1" x14ac:dyDescent="0.35">
      <c r="A490" s="149" t="s">
        <v>1225</v>
      </c>
      <c r="B490" s="149" t="s">
        <v>1226</v>
      </c>
      <c r="C490" s="149" t="s">
        <v>539</v>
      </c>
      <c r="D490" s="150">
        <v>21101</v>
      </c>
      <c r="E490" s="149">
        <v>11510</v>
      </c>
      <c r="F490" s="149" t="s">
        <v>297</v>
      </c>
    </row>
    <row r="491" spans="1:6" ht="10.9" customHeight="1" x14ac:dyDescent="0.35">
      <c r="A491" s="149" t="s">
        <v>1227</v>
      </c>
      <c r="B491" s="149" t="s">
        <v>1228</v>
      </c>
      <c r="C491" s="149" t="s">
        <v>539</v>
      </c>
      <c r="D491" s="150">
        <v>21101</v>
      </c>
      <c r="E491" s="149">
        <v>11510</v>
      </c>
      <c r="F491" s="149" t="s">
        <v>297</v>
      </c>
    </row>
    <row r="492" spans="1:6" ht="10.9" customHeight="1" x14ac:dyDescent="0.35">
      <c r="A492" s="149" t="s">
        <v>1229</v>
      </c>
      <c r="B492" s="149" t="s">
        <v>1230</v>
      </c>
      <c r="C492" s="149" t="s">
        <v>539</v>
      </c>
      <c r="D492" s="150">
        <v>21101</v>
      </c>
      <c r="E492" s="149">
        <v>11510</v>
      </c>
      <c r="F492" s="149" t="s">
        <v>297</v>
      </c>
    </row>
    <row r="493" spans="1:6" ht="10.9" customHeight="1" x14ac:dyDescent="0.35">
      <c r="A493" s="149" t="s">
        <v>1231</v>
      </c>
      <c r="B493" s="149" t="s">
        <v>1220</v>
      </c>
      <c r="C493" s="149" t="s">
        <v>296</v>
      </c>
      <c r="D493" s="150">
        <v>21101</v>
      </c>
      <c r="E493" s="149">
        <v>11510</v>
      </c>
      <c r="F493" s="149" t="s">
        <v>297</v>
      </c>
    </row>
    <row r="494" spans="1:6" ht="10.9" customHeight="1" x14ac:dyDescent="0.35">
      <c r="A494" s="149" t="s">
        <v>1232</v>
      </c>
      <c r="B494" s="149" t="s">
        <v>1233</v>
      </c>
      <c r="C494" s="149" t="s">
        <v>296</v>
      </c>
      <c r="D494" s="150">
        <v>21101</v>
      </c>
      <c r="E494" s="149">
        <v>11510</v>
      </c>
      <c r="F494" s="149" t="s">
        <v>297</v>
      </c>
    </row>
    <row r="495" spans="1:6" ht="10.9" customHeight="1" x14ac:dyDescent="0.35">
      <c r="A495" s="149" t="s">
        <v>1234</v>
      </c>
      <c r="B495" s="149" t="s">
        <v>1235</v>
      </c>
      <c r="C495" s="149" t="s">
        <v>296</v>
      </c>
      <c r="D495" s="150">
        <v>21101</v>
      </c>
      <c r="E495" s="149">
        <v>11510</v>
      </c>
      <c r="F495" s="149" t="s">
        <v>297</v>
      </c>
    </row>
    <row r="496" spans="1:6" ht="10.9" customHeight="1" x14ac:dyDescent="0.35">
      <c r="A496" s="149" t="s">
        <v>1236</v>
      </c>
      <c r="B496" s="149" t="s">
        <v>1237</v>
      </c>
      <c r="C496" s="149" t="s">
        <v>296</v>
      </c>
      <c r="D496" s="150">
        <v>21101</v>
      </c>
      <c r="E496" s="149">
        <v>11510</v>
      </c>
      <c r="F496" s="149" t="s">
        <v>297</v>
      </c>
    </row>
    <row r="497" spans="1:6" ht="10.9" customHeight="1" x14ac:dyDescent="0.35">
      <c r="A497" s="149" t="s">
        <v>1238</v>
      </c>
      <c r="B497" s="149" t="s">
        <v>1239</v>
      </c>
      <c r="C497" s="149" t="s">
        <v>296</v>
      </c>
      <c r="D497" s="150">
        <v>21101</v>
      </c>
      <c r="E497" s="149">
        <v>11510</v>
      </c>
      <c r="F497" s="149" t="s">
        <v>297</v>
      </c>
    </row>
    <row r="498" spans="1:6" ht="10.9" customHeight="1" x14ac:dyDescent="0.35">
      <c r="A498" s="149" t="s">
        <v>1240</v>
      </c>
      <c r="B498" s="149" t="s">
        <v>1241</v>
      </c>
      <c r="C498" s="149" t="s">
        <v>296</v>
      </c>
      <c r="D498" s="150">
        <v>21101</v>
      </c>
      <c r="E498" s="149">
        <v>11510</v>
      </c>
      <c r="F498" s="149" t="s">
        <v>297</v>
      </c>
    </row>
    <row r="499" spans="1:6" ht="10.9" customHeight="1" x14ac:dyDescent="0.35">
      <c r="A499" s="149" t="s">
        <v>1242</v>
      </c>
      <c r="B499" s="149" t="s">
        <v>1243</v>
      </c>
      <c r="C499" s="149" t="s">
        <v>296</v>
      </c>
      <c r="D499" s="150">
        <v>21101</v>
      </c>
      <c r="E499" s="149">
        <v>11510</v>
      </c>
      <c r="F499" s="149" t="s">
        <v>297</v>
      </c>
    </row>
    <row r="500" spans="1:6" ht="10.9" customHeight="1" x14ac:dyDescent="0.35">
      <c r="A500" s="149" t="s">
        <v>1244</v>
      </c>
      <c r="B500" s="149" t="s">
        <v>1245</v>
      </c>
      <c r="C500" s="149" t="s">
        <v>296</v>
      </c>
      <c r="D500" s="150">
        <v>21101</v>
      </c>
      <c r="E500" s="149">
        <v>11510</v>
      </c>
      <c r="F500" s="149" t="s">
        <v>297</v>
      </c>
    </row>
    <row r="501" spans="1:6" ht="10.9" customHeight="1" x14ac:dyDescent="0.35">
      <c r="A501" s="149" t="s">
        <v>1246</v>
      </c>
      <c r="B501" s="149" t="s">
        <v>1247</v>
      </c>
      <c r="C501" s="149" t="s">
        <v>296</v>
      </c>
      <c r="D501" s="150">
        <v>21101</v>
      </c>
      <c r="E501" s="149">
        <v>11510</v>
      </c>
      <c r="F501" s="149" t="s">
        <v>297</v>
      </c>
    </row>
    <row r="502" spans="1:6" ht="10.9" customHeight="1" x14ac:dyDescent="0.35">
      <c r="A502" s="149" t="s">
        <v>1248</v>
      </c>
      <c r="B502" s="149" t="s">
        <v>1249</v>
      </c>
      <c r="C502" s="149" t="s">
        <v>296</v>
      </c>
      <c r="D502" s="150">
        <v>21101</v>
      </c>
      <c r="E502" s="149">
        <v>11510</v>
      </c>
      <c r="F502" s="149" t="s">
        <v>297</v>
      </c>
    </row>
    <row r="503" spans="1:6" ht="10.9" customHeight="1" x14ac:dyDescent="0.35">
      <c r="A503" s="149" t="s">
        <v>1250</v>
      </c>
      <c r="B503" s="149" t="s">
        <v>1251</v>
      </c>
      <c r="C503" s="149" t="s">
        <v>296</v>
      </c>
      <c r="D503" s="150">
        <v>21101</v>
      </c>
      <c r="E503" s="149">
        <v>11510</v>
      </c>
      <c r="F503" s="149" t="s">
        <v>297</v>
      </c>
    </row>
    <row r="504" spans="1:6" ht="10.9" customHeight="1" x14ac:dyDescent="0.35">
      <c r="A504" s="149" t="s">
        <v>1252</v>
      </c>
      <c r="B504" s="149" t="s">
        <v>1253</v>
      </c>
      <c r="C504" s="149" t="s">
        <v>296</v>
      </c>
      <c r="D504" s="150">
        <v>21101</v>
      </c>
      <c r="E504" s="149">
        <v>11510</v>
      </c>
      <c r="F504" s="149" t="s">
        <v>297</v>
      </c>
    </row>
    <row r="505" spans="1:6" ht="10.9" customHeight="1" x14ac:dyDescent="0.35">
      <c r="A505" s="149" t="s">
        <v>1254</v>
      </c>
      <c r="B505" s="149" t="s">
        <v>1255</v>
      </c>
      <c r="C505" s="149" t="s">
        <v>296</v>
      </c>
      <c r="D505" s="150">
        <v>21101</v>
      </c>
      <c r="E505" s="149">
        <v>11510</v>
      </c>
      <c r="F505" s="149" t="s">
        <v>297</v>
      </c>
    </row>
    <row r="506" spans="1:6" ht="10.9" customHeight="1" x14ac:dyDescent="0.35">
      <c r="A506" s="149" t="s">
        <v>1256</v>
      </c>
      <c r="B506" s="149" t="s">
        <v>1257</v>
      </c>
      <c r="C506" s="149" t="s">
        <v>296</v>
      </c>
      <c r="D506" s="150">
        <v>21101</v>
      </c>
      <c r="E506" s="149">
        <v>11510</v>
      </c>
      <c r="F506" s="149" t="s">
        <v>297</v>
      </c>
    </row>
    <row r="507" spans="1:6" ht="10.9" customHeight="1" x14ac:dyDescent="0.35">
      <c r="A507" s="149" t="s">
        <v>1258</v>
      </c>
      <c r="B507" s="149" t="s">
        <v>1259</v>
      </c>
      <c r="C507" s="149" t="s">
        <v>296</v>
      </c>
      <c r="D507" s="150">
        <v>21101</v>
      </c>
      <c r="E507" s="149">
        <v>11510</v>
      </c>
      <c r="F507" s="149" t="s">
        <v>297</v>
      </c>
    </row>
    <row r="508" spans="1:6" ht="10.9" customHeight="1" x14ac:dyDescent="0.35">
      <c r="A508" s="149" t="s">
        <v>1260</v>
      </c>
      <c r="B508" s="149" t="s">
        <v>1261</v>
      </c>
      <c r="C508" s="149" t="s">
        <v>539</v>
      </c>
      <c r="D508" s="150">
        <v>21101</v>
      </c>
      <c r="E508" s="149">
        <v>11510</v>
      </c>
      <c r="F508" s="149" t="s">
        <v>297</v>
      </c>
    </row>
    <row r="509" spans="1:6" ht="10.9" customHeight="1" x14ac:dyDescent="0.35">
      <c r="A509" s="149" t="s">
        <v>1262</v>
      </c>
      <c r="B509" s="149" t="s">
        <v>1263</v>
      </c>
      <c r="C509" s="149" t="s">
        <v>539</v>
      </c>
      <c r="D509" s="150">
        <v>21101</v>
      </c>
      <c r="E509" s="149">
        <v>11510</v>
      </c>
      <c r="F509" s="149" t="s">
        <v>297</v>
      </c>
    </row>
    <row r="510" spans="1:6" ht="10.9" customHeight="1" x14ac:dyDescent="0.35">
      <c r="A510" s="149" t="s">
        <v>1264</v>
      </c>
      <c r="B510" s="149" t="s">
        <v>1265</v>
      </c>
      <c r="C510" s="149" t="s">
        <v>539</v>
      </c>
      <c r="D510" s="150">
        <v>21101</v>
      </c>
      <c r="E510" s="149">
        <v>11510</v>
      </c>
      <c r="F510" s="149" t="s">
        <v>297</v>
      </c>
    </row>
    <row r="511" spans="1:6" ht="10.9" customHeight="1" x14ac:dyDescent="0.35">
      <c r="A511" s="149" t="s">
        <v>1266</v>
      </c>
      <c r="B511" s="149" t="s">
        <v>1239</v>
      </c>
      <c r="C511" s="149" t="s">
        <v>539</v>
      </c>
      <c r="D511" s="150">
        <v>21101</v>
      </c>
      <c r="E511" s="149">
        <v>11510</v>
      </c>
      <c r="F511" s="149" t="s">
        <v>297</v>
      </c>
    </row>
    <row r="512" spans="1:6" ht="10.9" customHeight="1" x14ac:dyDescent="0.35">
      <c r="A512" s="149" t="s">
        <v>1267</v>
      </c>
      <c r="B512" s="149" t="s">
        <v>1268</v>
      </c>
      <c r="C512" s="149" t="s">
        <v>539</v>
      </c>
      <c r="D512" s="150">
        <v>21101</v>
      </c>
      <c r="E512" s="149">
        <v>11510</v>
      </c>
      <c r="F512" s="149" t="s">
        <v>297</v>
      </c>
    </row>
    <row r="513" spans="1:6" ht="10.9" customHeight="1" x14ac:dyDescent="0.35">
      <c r="A513" s="149" t="s">
        <v>1269</v>
      </c>
      <c r="B513" s="149" t="s">
        <v>1243</v>
      </c>
      <c r="C513" s="149" t="s">
        <v>539</v>
      </c>
      <c r="D513" s="150">
        <v>21101</v>
      </c>
      <c r="E513" s="149">
        <v>11510</v>
      </c>
      <c r="F513" s="149" t="s">
        <v>297</v>
      </c>
    </row>
    <row r="514" spans="1:6" ht="10.9" customHeight="1" x14ac:dyDescent="0.35">
      <c r="A514" s="149" t="s">
        <v>1270</v>
      </c>
      <c r="B514" s="149" t="s">
        <v>1271</v>
      </c>
      <c r="C514" s="149" t="s">
        <v>296</v>
      </c>
      <c r="D514" s="150">
        <v>21101</v>
      </c>
      <c r="E514" s="149">
        <v>11510</v>
      </c>
      <c r="F514" s="149" t="s">
        <v>297</v>
      </c>
    </row>
    <row r="515" spans="1:6" ht="10.9" customHeight="1" x14ac:dyDescent="0.35">
      <c r="A515" s="149" t="s">
        <v>1272</v>
      </c>
      <c r="B515" s="149" t="s">
        <v>1273</v>
      </c>
      <c r="C515" s="149" t="s">
        <v>296</v>
      </c>
      <c r="D515" s="150">
        <v>21101</v>
      </c>
      <c r="E515" s="149">
        <v>11510</v>
      </c>
      <c r="F515" s="149" t="s">
        <v>297</v>
      </c>
    </row>
    <row r="516" spans="1:6" ht="10.9" customHeight="1" x14ac:dyDescent="0.35">
      <c r="A516" s="149" t="s">
        <v>1274</v>
      </c>
      <c r="B516" s="149" t="s">
        <v>1275</v>
      </c>
      <c r="C516" s="149" t="s">
        <v>296</v>
      </c>
      <c r="D516" s="150">
        <v>21101</v>
      </c>
      <c r="E516" s="149">
        <v>11510</v>
      </c>
      <c r="F516" s="149" t="s">
        <v>297</v>
      </c>
    </row>
    <row r="517" spans="1:6" ht="10.9" customHeight="1" x14ac:dyDescent="0.35">
      <c r="A517" s="149" t="s">
        <v>1276</v>
      </c>
      <c r="B517" s="149" t="s">
        <v>1277</v>
      </c>
      <c r="C517" s="149" t="s">
        <v>539</v>
      </c>
      <c r="D517" s="150">
        <v>21101</v>
      </c>
      <c r="E517" s="149">
        <v>11510</v>
      </c>
      <c r="F517" s="149" t="s">
        <v>297</v>
      </c>
    </row>
    <row r="518" spans="1:6" ht="10.9" customHeight="1" x14ac:dyDescent="0.35">
      <c r="A518" s="149" t="s">
        <v>1278</v>
      </c>
      <c r="B518" s="149" t="s">
        <v>1279</v>
      </c>
      <c r="C518" s="149" t="s">
        <v>539</v>
      </c>
      <c r="D518" s="150">
        <v>21101</v>
      </c>
      <c r="E518" s="149">
        <v>11510</v>
      </c>
      <c r="F518" s="149" t="s">
        <v>297</v>
      </c>
    </row>
    <row r="519" spans="1:6" ht="10.9" customHeight="1" x14ac:dyDescent="0.35">
      <c r="A519" s="149" t="s">
        <v>1280</v>
      </c>
      <c r="B519" s="149" t="s">
        <v>1281</v>
      </c>
      <c r="C519" s="149" t="s">
        <v>539</v>
      </c>
      <c r="D519" s="150">
        <v>21101</v>
      </c>
      <c r="E519" s="149">
        <v>11510</v>
      </c>
      <c r="F519" s="149" t="s">
        <v>297</v>
      </c>
    </row>
    <row r="520" spans="1:6" ht="10.9" customHeight="1" x14ac:dyDescent="0.35">
      <c r="A520" s="149" t="s">
        <v>1282</v>
      </c>
      <c r="B520" s="149" t="s">
        <v>1283</v>
      </c>
      <c r="C520" s="149" t="s">
        <v>539</v>
      </c>
      <c r="D520" s="150">
        <v>21101</v>
      </c>
      <c r="E520" s="149">
        <v>11510</v>
      </c>
      <c r="F520" s="149" t="s">
        <v>297</v>
      </c>
    </row>
    <row r="521" spans="1:6" ht="10.9" customHeight="1" x14ac:dyDescent="0.35">
      <c r="A521" s="149" t="s">
        <v>1284</v>
      </c>
      <c r="B521" s="149" t="s">
        <v>1285</v>
      </c>
      <c r="C521" s="149" t="s">
        <v>539</v>
      </c>
      <c r="D521" s="150">
        <v>21101</v>
      </c>
      <c r="E521" s="149">
        <v>11510</v>
      </c>
      <c r="F521" s="149" t="s">
        <v>297</v>
      </c>
    </row>
    <row r="522" spans="1:6" ht="10.9" customHeight="1" x14ac:dyDescent="0.35">
      <c r="A522" s="149" t="s">
        <v>1286</v>
      </c>
      <c r="B522" s="149" t="s">
        <v>1277</v>
      </c>
      <c r="C522" s="149" t="s">
        <v>405</v>
      </c>
      <c r="D522" s="150">
        <v>21101</v>
      </c>
      <c r="E522" s="149">
        <v>11510</v>
      </c>
      <c r="F522" s="149" t="s">
        <v>297</v>
      </c>
    </row>
    <row r="523" spans="1:6" ht="10.9" customHeight="1" x14ac:dyDescent="0.35">
      <c r="A523" s="149" t="s">
        <v>1287</v>
      </c>
      <c r="B523" s="149" t="s">
        <v>1279</v>
      </c>
      <c r="C523" s="149" t="s">
        <v>405</v>
      </c>
      <c r="D523" s="150">
        <v>21101</v>
      </c>
      <c r="E523" s="149">
        <v>11510</v>
      </c>
      <c r="F523" s="149" t="s">
        <v>297</v>
      </c>
    </row>
    <row r="524" spans="1:6" ht="10.9" customHeight="1" x14ac:dyDescent="0.35">
      <c r="A524" s="149" t="s">
        <v>1288</v>
      </c>
      <c r="B524" s="149" t="s">
        <v>1283</v>
      </c>
      <c r="C524" s="149" t="s">
        <v>405</v>
      </c>
      <c r="D524" s="150">
        <v>21101</v>
      </c>
      <c r="E524" s="149">
        <v>11510</v>
      </c>
      <c r="F524" s="149" t="s">
        <v>297</v>
      </c>
    </row>
    <row r="525" spans="1:6" ht="10.9" customHeight="1" x14ac:dyDescent="0.35">
      <c r="A525" s="149" t="s">
        <v>1289</v>
      </c>
      <c r="B525" s="149" t="s">
        <v>1290</v>
      </c>
      <c r="C525" s="149" t="s">
        <v>405</v>
      </c>
      <c r="D525" s="150">
        <v>21101</v>
      </c>
      <c r="E525" s="149">
        <v>11510</v>
      </c>
      <c r="F525" s="149" t="s">
        <v>297</v>
      </c>
    </row>
    <row r="526" spans="1:6" ht="10.9" customHeight="1" x14ac:dyDescent="0.35">
      <c r="A526" s="149" t="s">
        <v>1291</v>
      </c>
      <c r="B526" s="149" t="s">
        <v>1292</v>
      </c>
      <c r="C526" s="149" t="s">
        <v>877</v>
      </c>
      <c r="D526" s="150">
        <v>21101</v>
      </c>
      <c r="E526" s="149">
        <v>11510</v>
      </c>
      <c r="F526" s="149" t="s">
        <v>297</v>
      </c>
    </row>
    <row r="527" spans="1:6" ht="10.9" customHeight="1" x14ac:dyDescent="0.35">
      <c r="A527" s="149" t="s">
        <v>1293</v>
      </c>
      <c r="B527" s="149" t="s">
        <v>1292</v>
      </c>
      <c r="C527" s="149" t="s">
        <v>296</v>
      </c>
      <c r="D527" s="150">
        <v>21101</v>
      </c>
      <c r="E527" s="149">
        <v>11510</v>
      </c>
      <c r="F527" s="149" t="s">
        <v>297</v>
      </c>
    </row>
    <row r="528" spans="1:6" ht="10.9" customHeight="1" x14ac:dyDescent="0.35">
      <c r="A528" s="149" t="s">
        <v>1294</v>
      </c>
      <c r="B528" s="149" t="s">
        <v>1295</v>
      </c>
      <c r="C528" s="149" t="s">
        <v>296</v>
      </c>
      <c r="D528" s="150">
        <v>21101</v>
      </c>
      <c r="E528" s="149">
        <v>11510</v>
      </c>
      <c r="F528" s="149" t="s">
        <v>297</v>
      </c>
    </row>
    <row r="529" spans="1:6" ht="10.9" customHeight="1" x14ac:dyDescent="0.35">
      <c r="A529" s="149" t="s">
        <v>1296</v>
      </c>
      <c r="B529" s="149" t="s">
        <v>1297</v>
      </c>
      <c r="C529" s="149" t="s">
        <v>539</v>
      </c>
      <c r="D529" s="150">
        <v>21101</v>
      </c>
      <c r="E529" s="149">
        <v>11510</v>
      </c>
      <c r="F529" s="149" t="s">
        <v>297</v>
      </c>
    </row>
    <row r="530" spans="1:6" ht="10.9" customHeight="1" x14ac:dyDescent="0.35">
      <c r="A530" s="149" t="s">
        <v>1298</v>
      </c>
      <c r="B530" s="149" t="s">
        <v>1299</v>
      </c>
      <c r="C530" s="149" t="s">
        <v>420</v>
      </c>
      <c r="D530" s="150">
        <v>21101</v>
      </c>
      <c r="E530" s="149">
        <v>11510</v>
      </c>
      <c r="F530" s="149" t="s">
        <v>297</v>
      </c>
    </row>
    <row r="531" spans="1:6" ht="10.9" customHeight="1" x14ac:dyDescent="0.35">
      <c r="A531" s="149" t="s">
        <v>1300</v>
      </c>
      <c r="B531" s="149" t="s">
        <v>1301</v>
      </c>
      <c r="C531" s="149" t="s">
        <v>420</v>
      </c>
      <c r="D531" s="150">
        <v>21101</v>
      </c>
      <c r="E531" s="149">
        <v>11510</v>
      </c>
      <c r="F531" s="149" t="s">
        <v>297</v>
      </c>
    </row>
    <row r="532" spans="1:6" ht="10.9" customHeight="1" x14ac:dyDescent="0.35">
      <c r="A532" s="149" t="s">
        <v>1302</v>
      </c>
      <c r="B532" s="149" t="s">
        <v>1303</v>
      </c>
      <c r="C532" s="149" t="s">
        <v>296</v>
      </c>
      <c r="D532" s="150">
        <v>21101</v>
      </c>
      <c r="E532" s="149">
        <v>11510</v>
      </c>
      <c r="F532" s="149" t="s">
        <v>297</v>
      </c>
    </row>
    <row r="533" spans="1:6" ht="10.9" customHeight="1" x14ac:dyDescent="0.35">
      <c r="A533" s="149" t="s">
        <v>1304</v>
      </c>
      <c r="B533" s="149" t="s">
        <v>1305</v>
      </c>
      <c r="C533" s="149" t="s">
        <v>296</v>
      </c>
      <c r="D533" s="150">
        <v>21101</v>
      </c>
      <c r="E533" s="149">
        <v>11510</v>
      </c>
      <c r="F533" s="149" t="s">
        <v>297</v>
      </c>
    </row>
    <row r="534" spans="1:6" ht="10.9" customHeight="1" x14ac:dyDescent="0.35">
      <c r="A534" s="149" t="s">
        <v>1306</v>
      </c>
      <c r="B534" s="149" t="s">
        <v>1307</v>
      </c>
      <c r="C534" s="149" t="s">
        <v>539</v>
      </c>
      <c r="D534" s="150">
        <v>21101</v>
      </c>
      <c r="E534" s="149">
        <v>11510</v>
      </c>
      <c r="F534" s="149" t="s">
        <v>297</v>
      </c>
    </row>
    <row r="535" spans="1:6" ht="10.9" customHeight="1" x14ac:dyDescent="0.35">
      <c r="A535" s="149" t="s">
        <v>1308</v>
      </c>
      <c r="B535" s="149" t="s">
        <v>1309</v>
      </c>
      <c r="C535" s="149" t="s">
        <v>539</v>
      </c>
      <c r="D535" s="150">
        <v>21101</v>
      </c>
      <c r="E535" s="149">
        <v>11510</v>
      </c>
      <c r="F535" s="149" t="s">
        <v>297</v>
      </c>
    </row>
    <row r="536" spans="1:6" ht="10.9" customHeight="1" x14ac:dyDescent="0.35">
      <c r="A536" s="149" t="s">
        <v>1310</v>
      </c>
      <c r="B536" s="149" t="s">
        <v>1311</v>
      </c>
      <c r="C536" s="149" t="s">
        <v>296</v>
      </c>
      <c r="D536" s="150">
        <v>21101</v>
      </c>
      <c r="E536" s="149">
        <v>11510</v>
      </c>
      <c r="F536" s="149" t="s">
        <v>297</v>
      </c>
    </row>
    <row r="537" spans="1:6" ht="10.9" customHeight="1" x14ac:dyDescent="0.35">
      <c r="A537" s="149" t="s">
        <v>1312</v>
      </c>
      <c r="B537" s="149" t="s">
        <v>2293</v>
      </c>
      <c r="C537" s="149" t="s">
        <v>296</v>
      </c>
      <c r="D537" s="150">
        <v>21101</v>
      </c>
      <c r="E537" s="149">
        <v>11510</v>
      </c>
      <c r="F537" s="149" t="s">
        <v>297</v>
      </c>
    </row>
    <row r="538" spans="1:6" ht="10.9" customHeight="1" x14ac:dyDescent="0.35">
      <c r="A538" s="149" t="s">
        <v>1313</v>
      </c>
      <c r="B538" s="149" t="s">
        <v>1314</v>
      </c>
      <c r="C538" s="149" t="s">
        <v>296</v>
      </c>
      <c r="D538" s="150">
        <v>21101</v>
      </c>
      <c r="E538" s="149">
        <v>11510</v>
      </c>
      <c r="F538" s="149" t="s">
        <v>297</v>
      </c>
    </row>
    <row r="539" spans="1:6" ht="10.9" customHeight="1" x14ac:dyDescent="0.35">
      <c r="A539" s="149" t="s">
        <v>1315</v>
      </c>
      <c r="B539" s="149" t="s">
        <v>1316</v>
      </c>
      <c r="C539" s="149" t="s">
        <v>296</v>
      </c>
      <c r="D539" s="150">
        <v>21101</v>
      </c>
      <c r="E539" s="149">
        <v>11510</v>
      </c>
      <c r="F539" s="149" t="s">
        <v>297</v>
      </c>
    </row>
    <row r="540" spans="1:6" ht="10.9" customHeight="1" x14ac:dyDescent="0.35">
      <c r="A540" s="149" t="s">
        <v>1317</v>
      </c>
      <c r="B540" s="149" t="s">
        <v>1318</v>
      </c>
      <c r="C540" s="149" t="s">
        <v>296</v>
      </c>
      <c r="D540" s="150">
        <v>21101</v>
      </c>
      <c r="E540" s="149">
        <v>11510</v>
      </c>
      <c r="F540" s="149" t="s">
        <v>297</v>
      </c>
    </row>
    <row r="541" spans="1:6" ht="10.9" customHeight="1" x14ac:dyDescent="0.35">
      <c r="A541" s="149" t="s">
        <v>1319</v>
      </c>
      <c r="B541" s="149" t="s">
        <v>1320</v>
      </c>
      <c r="C541" s="149" t="s">
        <v>296</v>
      </c>
      <c r="D541" s="150">
        <v>21101</v>
      </c>
      <c r="E541" s="149">
        <v>11510</v>
      </c>
      <c r="F541" s="149" t="s">
        <v>297</v>
      </c>
    </row>
    <row r="542" spans="1:6" ht="10.9" customHeight="1" x14ac:dyDescent="0.35">
      <c r="A542" s="149" t="s">
        <v>1321</v>
      </c>
      <c r="B542" s="149" t="s">
        <v>1322</v>
      </c>
      <c r="C542" s="149" t="s">
        <v>539</v>
      </c>
      <c r="D542" s="150">
        <v>21101</v>
      </c>
      <c r="E542" s="149">
        <v>11510</v>
      </c>
      <c r="F542" s="149" t="s">
        <v>297</v>
      </c>
    </row>
    <row r="543" spans="1:6" ht="10.9" customHeight="1" x14ac:dyDescent="0.35">
      <c r="A543" s="149" t="s">
        <v>1323</v>
      </c>
      <c r="B543" s="149" t="s">
        <v>1324</v>
      </c>
      <c r="C543" s="149" t="s">
        <v>296</v>
      </c>
      <c r="D543" s="150">
        <v>21101</v>
      </c>
      <c r="E543" s="149">
        <v>11510</v>
      </c>
      <c r="F543" s="149" t="s">
        <v>297</v>
      </c>
    </row>
    <row r="544" spans="1:6" ht="10.9" customHeight="1" x14ac:dyDescent="0.35">
      <c r="A544" s="149" t="s">
        <v>1325</v>
      </c>
      <c r="B544" s="149" t="s">
        <v>1326</v>
      </c>
      <c r="C544" s="149" t="s">
        <v>877</v>
      </c>
      <c r="D544" s="150">
        <v>21101</v>
      </c>
      <c r="E544" s="149">
        <v>11510</v>
      </c>
      <c r="F544" s="149" t="s">
        <v>297</v>
      </c>
    </row>
    <row r="545" spans="1:6" ht="10.9" customHeight="1" x14ac:dyDescent="0.35">
      <c r="A545" s="149" t="s">
        <v>1327</v>
      </c>
      <c r="B545" s="149" t="s">
        <v>1328</v>
      </c>
      <c r="C545" s="149" t="s">
        <v>877</v>
      </c>
      <c r="D545" s="150">
        <v>21101</v>
      </c>
      <c r="E545" s="149">
        <v>11510</v>
      </c>
      <c r="F545" s="149" t="s">
        <v>297</v>
      </c>
    </row>
    <row r="546" spans="1:6" ht="10.9" customHeight="1" x14ac:dyDescent="0.35">
      <c r="A546" s="149" t="s">
        <v>1329</v>
      </c>
      <c r="B546" s="149" t="s">
        <v>1330</v>
      </c>
      <c r="C546" s="149" t="s">
        <v>296</v>
      </c>
      <c r="D546" s="150">
        <v>21101</v>
      </c>
      <c r="E546" s="149">
        <v>11510</v>
      </c>
      <c r="F546" s="149" t="s">
        <v>297</v>
      </c>
    </row>
    <row r="547" spans="1:6" ht="10.9" customHeight="1" x14ac:dyDescent="0.35">
      <c r="A547" s="149" t="s">
        <v>1331</v>
      </c>
      <c r="B547" s="149" t="s">
        <v>1332</v>
      </c>
      <c r="C547" s="149" t="s">
        <v>877</v>
      </c>
      <c r="D547" s="150">
        <v>21101</v>
      </c>
      <c r="E547" s="149">
        <v>11510</v>
      </c>
      <c r="F547" s="149" t="s">
        <v>297</v>
      </c>
    </row>
    <row r="548" spans="1:6" ht="10.9" customHeight="1" x14ac:dyDescent="0.35">
      <c r="A548" s="149" t="s">
        <v>1333</v>
      </c>
      <c r="B548" s="149" t="s">
        <v>1334</v>
      </c>
      <c r="C548" s="149" t="s">
        <v>877</v>
      </c>
      <c r="D548" s="150">
        <v>21101</v>
      </c>
      <c r="E548" s="149">
        <v>11510</v>
      </c>
      <c r="F548" s="149" t="s">
        <v>297</v>
      </c>
    </row>
    <row r="549" spans="1:6" ht="10.9" customHeight="1" x14ac:dyDescent="0.35">
      <c r="A549" s="149" t="s">
        <v>1335</v>
      </c>
      <c r="B549" s="149" t="s">
        <v>1336</v>
      </c>
      <c r="C549" s="149" t="s">
        <v>877</v>
      </c>
      <c r="D549" s="150">
        <v>21101</v>
      </c>
      <c r="E549" s="149">
        <v>11510</v>
      </c>
      <c r="F549" s="149" t="s">
        <v>297</v>
      </c>
    </row>
    <row r="550" spans="1:6" ht="10.9" customHeight="1" x14ac:dyDescent="0.35">
      <c r="A550" s="149" t="s">
        <v>1337</v>
      </c>
      <c r="B550" s="149" t="s">
        <v>1338</v>
      </c>
      <c r="C550" s="149" t="s">
        <v>296</v>
      </c>
      <c r="D550" s="150">
        <v>21101</v>
      </c>
      <c r="E550" s="149">
        <v>11510</v>
      </c>
      <c r="F550" s="149" t="s">
        <v>297</v>
      </c>
    </row>
    <row r="551" spans="1:6" ht="10.9" customHeight="1" x14ac:dyDescent="0.35">
      <c r="A551" s="149" t="s">
        <v>1339</v>
      </c>
      <c r="B551" s="149" t="s">
        <v>1340</v>
      </c>
      <c r="C551" s="149" t="s">
        <v>1341</v>
      </c>
      <c r="D551" s="150">
        <v>21101</v>
      </c>
      <c r="E551" s="149">
        <v>11510</v>
      </c>
      <c r="F551" s="149" t="s">
        <v>297</v>
      </c>
    </row>
    <row r="552" spans="1:6" ht="10.9" customHeight="1" x14ac:dyDescent="0.35">
      <c r="A552" s="149" t="s">
        <v>1342</v>
      </c>
      <c r="B552" s="149" t="s">
        <v>1343</v>
      </c>
      <c r="C552" s="149" t="s">
        <v>1341</v>
      </c>
      <c r="D552" s="150">
        <v>21101</v>
      </c>
      <c r="E552" s="149">
        <v>11510</v>
      </c>
      <c r="F552" s="149" t="s">
        <v>297</v>
      </c>
    </row>
    <row r="553" spans="1:6" ht="10.9" customHeight="1" x14ac:dyDescent="0.35">
      <c r="A553" s="149" t="s">
        <v>1344</v>
      </c>
      <c r="B553" s="149" t="s">
        <v>1345</v>
      </c>
      <c r="C553" s="149" t="s">
        <v>877</v>
      </c>
      <c r="D553" s="150">
        <v>21101</v>
      </c>
      <c r="E553" s="149">
        <v>11510</v>
      </c>
      <c r="F553" s="149" t="s">
        <v>297</v>
      </c>
    </row>
    <row r="554" spans="1:6" ht="10.9" customHeight="1" x14ac:dyDescent="0.35">
      <c r="A554" s="149" t="s">
        <v>1346</v>
      </c>
      <c r="B554" s="149" t="s">
        <v>1347</v>
      </c>
      <c r="C554" s="149" t="s">
        <v>877</v>
      </c>
      <c r="D554" s="150">
        <v>21101</v>
      </c>
      <c r="E554" s="149">
        <v>11510</v>
      </c>
      <c r="F554" s="149" t="s">
        <v>297</v>
      </c>
    </row>
    <row r="555" spans="1:6" ht="10.9" customHeight="1" x14ac:dyDescent="0.35">
      <c r="A555" s="149" t="s">
        <v>1348</v>
      </c>
      <c r="B555" s="149" t="s">
        <v>1349</v>
      </c>
      <c r="C555" s="149" t="s">
        <v>296</v>
      </c>
      <c r="D555" s="150">
        <v>21101</v>
      </c>
      <c r="E555" s="149">
        <v>11510</v>
      </c>
      <c r="F555" s="149" t="s">
        <v>297</v>
      </c>
    </row>
    <row r="556" spans="1:6" ht="10.9" customHeight="1" x14ac:dyDescent="0.35">
      <c r="A556" s="149" t="s">
        <v>1350</v>
      </c>
      <c r="B556" s="149" t="s">
        <v>1351</v>
      </c>
      <c r="C556" s="149" t="s">
        <v>296</v>
      </c>
      <c r="D556" s="150">
        <v>21101</v>
      </c>
      <c r="E556" s="149">
        <v>11510</v>
      </c>
      <c r="F556" s="149" t="s">
        <v>297</v>
      </c>
    </row>
    <row r="557" spans="1:6" ht="10.9" customHeight="1" x14ac:dyDescent="0.35">
      <c r="A557" s="149" t="s">
        <v>1352</v>
      </c>
      <c r="B557" s="149" t="s">
        <v>189</v>
      </c>
      <c r="C557" s="149" t="s">
        <v>296</v>
      </c>
      <c r="D557" s="150">
        <v>21101</v>
      </c>
      <c r="E557" s="149">
        <v>11510</v>
      </c>
      <c r="F557" s="149" t="s">
        <v>297</v>
      </c>
    </row>
    <row r="558" spans="1:6" ht="10.9" customHeight="1" x14ac:dyDescent="0.35">
      <c r="A558" s="149" t="s">
        <v>1353</v>
      </c>
      <c r="B558" s="149" t="s">
        <v>42</v>
      </c>
      <c r="C558" s="149" t="s">
        <v>44</v>
      </c>
      <c r="D558" s="150">
        <v>21101</v>
      </c>
      <c r="E558" s="149">
        <v>11510</v>
      </c>
      <c r="F558" s="149" t="s">
        <v>297</v>
      </c>
    </row>
    <row r="559" spans="1:6" ht="10.9" customHeight="1" x14ac:dyDescent="0.35">
      <c r="A559" s="149" t="s">
        <v>1354</v>
      </c>
      <c r="B559" s="149" t="s">
        <v>1355</v>
      </c>
      <c r="C559" s="149" t="s">
        <v>44</v>
      </c>
      <c r="D559" s="150">
        <v>21101</v>
      </c>
      <c r="E559" s="149">
        <v>11510</v>
      </c>
      <c r="F559" s="149" t="s">
        <v>297</v>
      </c>
    </row>
    <row r="560" spans="1:6" ht="10.9" customHeight="1" x14ac:dyDescent="0.35">
      <c r="A560" s="149" t="s">
        <v>1356</v>
      </c>
      <c r="B560" s="149" t="s">
        <v>1357</v>
      </c>
      <c r="C560" s="149" t="s">
        <v>44</v>
      </c>
      <c r="D560" s="150">
        <v>21101</v>
      </c>
      <c r="E560" s="149">
        <v>11510</v>
      </c>
      <c r="F560" s="149" t="s">
        <v>297</v>
      </c>
    </row>
    <row r="561" spans="1:6" ht="10.9" customHeight="1" x14ac:dyDescent="0.35">
      <c r="A561" s="149" t="s">
        <v>1358</v>
      </c>
      <c r="B561" s="149" t="s">
        <v>1359</v>
      </c>
      <c r="C561" s="149" t="s">
        <v>44</v>
      </c>
      <c r="D561" s="150">
        <v>21101</v>
      </c>
      <c r="E561" s="149">
        <v>11510</v>
      </c>
      <c r="F561" s="149" t="s">
        <v>297</v>
      </c>
    </row>
    <row r="562" spans="1:6" ht="10.9" customHeight="1" x14ac:dyDescent="0.35">
      <c r="A562" s="149" t="s">
        <v>1360</v>
      </c>
      <c r="B562" s="149" t="s">
        <v>1361</v>
      </c>
      <c r="C562" s="149" t="s">
        <v>44</v>
      </c>
      <c r="D562" s="150">
        <v>21101</v>
      </c>
      <c r="E562" s="149">
        <v>11510</v>
      </c>
      <c r="F562" s="149" t="s">
        <v>297</v>
      </c>
    </row>
    <row r="563" spans="1:6" ht="10.9" customHeight="1" x14ac:dyDescent="0.35">
      <c r="A563" s="149" t="s">
        <v>1362</v>
      </c>
      <c r="B563" s="149" t="s">
        <v>1363</v>
      </c>
      <c r="C563" s="149" t="s">
        <v>44</v>
      </c>
      <c r="D563" s="150">
        <v>21101</v>
      </c>
      <c r="E563" s="149">
        <v>11510</v>
      </c>
      <c r="F563" s="149" t="s">
        <v>297</v>
      </c>
    </row>
    <row r="564" spans="1:6" ht="10.9" customHeight="1" x14ac:dyDescent="0.35">
      <c r="A564" s="149" t="s">
        <v>1364</v>
      </c>
      <c r="B564" s="149" t="s">
        <v>1365</v>
      </c>
      <c r="C564" s="149" t="s">
        <v>44</v>
      </c>
      <c r="D564" s="150">
        <v>21101</v>
      </c>
      <c r="E564" s="149">
        <v>11510</v>
      </c>
      <c r="F564" s="149" t="s">
        <v>297</v>
      </c>
    </row>
    <row r="565" spans="1:6" ht="10.9" customHeight="1" x14ac:dyDescent="0.35">
      <c r="A565" s="149" t="s">
        <v>1366</v>
      </c>
      <c r="B565" s="149" t="s">
        <v>258</v>
      </c>
      <c r="C565" s="149" t="s">
        <v>44</v>
      </c>
      <c r="D565" s="150">
        <v>21101</v>
      </c>
      <c r="E565" s="149">
        <v>11510</v>
      </c>
      <c r="F565" s="149" t="s">
        <v>297</v>
      </c>
    </row>
    <row r="566" spans="1:6" ht="10.9" customHeight="1" x14ac:dyDescent="0.35">
      <c r="A566" s="149" t="s">
        <v>1367</v>
      </c>
      <c r="B566" s="149" t="s">
        <v>234</v>
      </c>
      <c r="C566" s="149" t="s">
        <v>44</v>
      </c>
      <c r="D566" s="150">
        <v>21101</v>
      </c>
      <c r="E566" s="149">
        <v>11510</v>
      </c>
      <c r="F566" s="149" t="s">
        <v>297</v>
      </c>
    </row>
    <row r="567" spans="1:6" ht="10.9" customHeight="1" x14ac:dyDescent="0.35">
      <c r="A567" s="149" t="s">
        <v>1368</v>
      </c>
      <c r="B567" s="149" t="s">
        <v>16265</v>
      </c>
      <c r="C567" s="149" t="s">
        <v>44</v>
      </c>
      <c r="D567" s="150">
        <v>21101</v>
      </c>
      <c r="E567" s="149">
        <v>11510</v>
      </c>
      <c r="F567" s="149" t="s">
        <v>297</v>
      </c>
    </row>
    <row r="568" spans="1:6" ht="10.9" customHeight="1" x14ac:dyDescent="0.35">
      <c r="A568" s="149" t="s">
        <v>1369</v>
      </c>
      <c r="B568" s="149" t="s">
        <v>1370</v>
      </c>
      <c r="C568" s="149" t="s">
        <v>44</v>
      </c>
      <c r="D568" s="150">
        <v>21101</v>
      </c>
      <c r="E568" s="149">
        <v>11510</v>
      </c>
      <c r="F568" s="149" t="s">
        <v>297</v>
      </c>
    </row>
    <row r="569" spans="1:6" ht="10.9" customHeight="1" x14ac:dyDescent="0.35">
      <c r="A569" s="149" t="s">
        <v>1371</v>
      </c>
      <c r="B569" s="149" t="s">
        <v>1372</v>
      </c>
      <c r="C569" s="149" t="s">
        <v>877</v>
      </c>
      <c r="D569" s="150">
        <v>21101</v>
      </c>
      <c r="E569" s="149">
        <v>11510</v>
      </c>
      <c r="F569" s="149" t="s">
        <v>297</v>
      </c>
    </row>
    <row r="570" spans="1:6" ht="10.9" customHeight="1" x14ac:dyDescent="0.35">
      <c r="A570" s="149" t="s">
        <v>1373</v>
      </c>
      <c r="B570" s="149" t="s">
        <v>1374</v>
      </c>
      <c r="C570" s="149" t="s">
        <v>877</v>
      </c>
      <c r="D570" s="150">
        <v>21101</v>
      </c>
      <c r="E570" s="149">
        <v>11510</v>
      </c>
      <c r="F570" s="149" t="s">
        <v>297</v>
      </c>
    </row>
    <row r="571" spans="1:6" ht="10.9" customHeight="1" x14ac:dyDescent="0.35">
      <c r="A571" s="149" t="s">
        <v>1375</v>
      </c>
      <c r="B571" s="149" t="s">
        <v>1376</v>
      </c>
      <c r="C571" s="149" t="s">
        <v>877</v>
      </c>
      <c r="D571" s="150">
        <v>21101</v>
      </c>
      <c r="E571" s="149">
        <v>11510</v>
      </c>
      <c r="F571" s="149" t="s">
        <v>297</v>
      </c>
    </row>
    <row r="572" spans="1:6" ht="10.9" customHeight="1" x14ac:dyDescent="0.35">
      <c r="A572" s="149" t="s">
        <v>1377</v>
      </c>
      <c r="B572" s="149" t="s">
        <v>1378</v>
      </c>
      <c r="C572" s="149" t="s">
        <v>877</v>
      </c>
      <c r="D572" s="150">
        <v>21101</v>
      </c>
      <c r="E572" s="149">
        <v>11510</v>
      </c>
      <c r="F572" s="149" t="s">
        <v>297</v>
      </c>
    </row>
    <row r="573" spans="1:6" ht="10.9" customHeight="1" x14ac:dyDescent="0.35">
      <c r="A573" s="149" t="s">
        <v>1379</v>
      </c>
      <c r="B573" s="149" t="s">
        <v>1380</v>
      </c>
      <c r="C573" s="149" t="s">
        <v>877</v>
      </c>
      <c r="D573" s="150">
        <v>21101</v>
      </c>
      <c r="E573" s="149">
        <v>11510</v>
      </c>
      <c r="F573" s="149" t="s">
        <v>297</v>
      </c>
    </row>
    <row r="574" spans="1:6" ht="10.9" customHeight="1" x14ac:dyDescent="0.35">
      <c r="A574" s="149" t="s">
        <v>1381</v>
      </c>
      <c r="B574" s="149" t="s">
        <v>1382</v>
      </c>
      <c r="C574" s="149" t="s">
        <v>877</v>
      </c>
      <c r="D574" s="150">
        <v>21101</v>
      </c>
      <c r="E574" s="149">
        <v>11510</v>
      </c>
      <c r="F574" s="149" t="s">
        <v>297</v>
      </c>
    </row>
    <row r="575" spans="1:6" ht="10.9" customHeight="1" x14ac:dyDescent="0.35">
      <c r="A575" s="149" t="s">
        <v>1383</v>
      </c>
      <c r="B575" s="149" t="s">
        <v>1384</v>
      </c>
      <c r="C575" s="149" t="s">
        <v>877</v>
      </c>
      <c r="D575" s="150">
        <v>21101</v>
      </c>
      <c r="E575" s="149">
        <v>11510</v>
      </c>
      <c r="F575" s="149" t="s">
        <v>297</v>
      </c>
    </row>
    <row r="576" spans="1:6" ht="10.9" customHeight="1" x14ac:dyDescent="0.35">
      <c r="A576" s="149" t="s">
        <v>1385</v>
      </c>
      <c r="B576" s="149" t="s">
        <v>1386</v>
      </c>
      <c r="C576" s="149" t="s">
        <v>877</v>
      </c>
      <c r="D576" s="150">
        <v>21101</v>
      </c>
      <c r="E576" s="149">
        <v>11510</v>
      </c>
      <c r="F576" s="149" t="s">
        <v>297</v>
      </c>
    </row>
    <row r="577" spans="1:6" ht="10.9" customHeight="1" x14ac:dyDescent="0.35">
      <c r="A577" s="149" t="s">
        <v>1387</v>
      </c>
      <c r="B577" s="149" t="s">
        <v>1388</v>
      </c>
      <c r="C577" s="149" t="s">
        <v>877</v>
      </c>
      <c r="D577" s="150">
        <v>21101</v>
      </c>
      <c r="E577" s="149">
        <v>11510</v>
      </c>
      <c r="F577" s="149" t="s">
        <v>297</v>
      </c>
    </row>
    <row r="578" spans="1:6" ht="10.9" customHeight="1" x14ac:dyDescent="0.35">
      <c r="A578" s="149" t="s">
        <v>1389</v>
      </c>
      <c r="B578" s="149" t="s">
        <v>1390</v>
      </c>
      <c r="C578" s="149" t="s">
        <v>877</v>
      </c>
      <c r="D578" s="150">
        <v>21101</v>
      </c>
      <c r="E578" s="149">
        <v>11510</v>
      </c>
      <c r="F578" s="149" t="s">
        <v>297</v>
      </c>
    </row>
    <row r="579" spans="1:6" ht="10.9" customHeight="1" x14ac:dyDescent="0.35">
      <c r="A579" s="149" t="s">
        <v>1391</v>
      </c>
      <c r="B579" s="149" t="s">
        <v>1392</v>
      </c>
      <c r="C579" s="149" t="s">
        <v>877</v>
      </c>
      <c r="D579" s="150">
        <v>21101</v>
      </c>
      <c r="E579" s="149">
        <v>11510</v>
      </c>
      <c r="F579" s="149" t="s">
        <v>297</v>
      </c>
    </row>
    <row r="580" spans="1:6" ht="10.9" customHeight="1" x14ac:dyDescent="0.35">
      <c r="A580" s="149" t="s">
        <v>1393</v>
      </c>
      <c r="B580" s="149" t="s">
        <v>1394</v>
      </c>
      <c r="C580" s="149" t="s">
        <v>877</v>
      </c>
      <c r="D580" s="150">
        <v>21101</v>
      </c>
      <c r="E580" s="149">
        <v>11510</v>
      </c>
      <c r="F580" s="149" t="s">
        <v>297</v>
      </c>
    </row>
    <row r="581" spans="1:6" ht="10.9" customHeight="1" x14ac:dyDescent="0.35">
      <c r="A581" s="149" t="s">
        <v>1395</v>
      </c>
      <c r="B581" s="149" t="s">
        <v>1396</v>
      </c>
      <c r="C581" s="149" t="s">
        <v>877</v>
      </c>
      <c r="D581" s="150">
        <v>21101</v>
      </c>
      <c r="E581" s="149">
        <v>11510</v>
      </c>
      <c r="F581" s="149" t="s">
        <v>297</v>
      </c>
    </row>
    <row r="582" spans="1:6" ht="10.9" customHeight="1" x14ac:dyDescent="0.35">
      <c r="A582" s="149" t="s">
        <v>1397</v>
      </c>
      <c r="B582" s="149" t="s">
        <v>1398</v>
      </c>
      <c r="C582" s="149" t="s">
        <v>1203</v>
      </c>
      <c r="D582" s="150">
        <v>21101</v>
      </c>
      <c r="E582" s="149">
        <v>11510</v>
      </c>
      <c r="F582" s="149" t="s">
        <v>297</v>
      </c>
    </row>
    <row r="583" spans="1:6" ht="10.9" customHeight="1" x14ac:dyDescent="0.35">
      <c r="A583" s="149" t="s">
        <v>1399</v>
      </c>
      <c r="B583" s="149" t="s">
        <v>1400</v>
      </c>
      <c r="C583" s="149" t="s">
        <v>877</v>
      </c>
      <c r="D583" s="150">
        <v>21101</v>
      </c>
      <c r="E583" s="149">
        <v>11510</v>
      </c>
      <c r="F583" s="149" t="s">
        <v>297</v>
      </c>
    </row>
    <row r="584" spans="1:6" ht="10.9" customHeight="1" x14ac:dyDescent="0.35">
      <c r="A584" s="149" t="s">
        <v>1401</v>
      </c>
      <c r="B584" s="149" t="s">
        <v>1402</v>
      </c>
      <c r="C584" s="149" t="s">
        <v>877</v>
      </c>
      <c r="D584" s="150">
        <v>21101</v>
      </c>
      <c r="E584" s="149">
        <v>11510</v>
      </c>
      <c r="F584" s="149" t="s">
        <v>297</v>
      </c>
    </row>
    <row r="585" spans="1:6" ht="10.9" customHeight="1" x14ac:dyDescent="0.35">
      <c r="A585" s="149" t="s">
        <v>1403</v>
      </c>
      <c r="B585" s="149" t="s">
        <v>1404</v>
      </c>
      <c r="C585" s="149" t="s">
        <v>877</v>
      </c>
      <c r="D585" s="150">
        <v>21101</v>
      </c>
      <c r="E585" s="149">
        <v>11510</v>
      </c>
      <c r="F585" s="149" t="s">
        <v>297</v>
      </c>
    </row>
    <row r="586" spans="1:6" ht="10.9" customHeight="1" x14ac:dyDescent="0.35">
      <c r="A586" s="149" t="s">
        <v>1405</v>
      </c>
      <c r="B586" s="149" t="s">
        <v>1406</v>
      </c>
      <c r="C586" s="149" t="s">
        <v>1203</v>
      </c>
      <c r="D586" s="150">
        <v>21101</v>
      </c>
      <c r="E586" s="149">
        <v>11510</v>
      </c>
      <c r="F586" s="149" t="s">
        <v>297</v>
      </c>
    </row>
    <row r="587" spans="1:6" ht="10.9" customHeight="1" x14ac:dyDescent="0.35">
      <c r="A587" s="149" t="s">
        <v>1407</v>
      </c>
      <c r="B587" s="149" t="s">
        <v>1408</v>
      </c>
      <c r="C587" s="149" t="s">
        <v>877</v>
      </c>
      <c r="D587" s="150">
        <v>21101</v>
      </c>
      <c r="E587" s="149">
        <v>11510</v>
      </c>
      <c r="F587" s="149" t="s">
        <v>297</v>
      </c>
    </row>
    <row r="588" spans="1:6" ht="10.9" customHeight="1" x14ac:dyDescent="0.35">
      <c r="A588" s="149" t="s">
        <v>1409</v>
      </c>
      <c r="B588" s="149" t="s">
        <v>1410</v>
      </c>
      <c r="C588" s="149" t="s">
        <v>877</v>
      </c>
      <c r="D588" s="150">
        <v>21101</v>
      </c>
      <c r="E588" s="149">
        <v>11510</v>
      </c>
      <c r="F588" s="149" t="s">
        <v>297</v>
      </c>
    </row>
    <row r="589" spans="1:6" ht="10.9" customHeight="1" x14ac:dyDescent="0.35">
      <c r="A589" s="149" t="s">
        <v>1411</v>
      </c>
      <c r="B589" s="149" t="s">
        <v>1412</v>
      </c>
      <c r="C589" s="149" t="s">
        <v>877</v>
      </c>
      <c r="D589" s="150">
        <v>21101</v>
      </c>
      <c r="E589" s="149">
        <v>11510</v>
      </c>
      <c r="F589" s="149" t="s">
        <v>297</v>
      </c>
    </row>
    <row r="590" spans="1:6" ht="10.9" customHeight="1" x14ac:dyDescent="0.35">
      <c r="A590" s="149" t="s">
        <v>1413</v>
      </c>
      <c r="B590" s="149" t="s">
        <v>1414</v>
      </c>
      <c r="C590" s="149" t="s">
        <v>877</v>
      </c>
      <c r="D590" s="150">
        <v>21101</v>
      </c>
      <c r="E590" s="149">
        <v>11510</v>
      </c>
      <c r="F590" s="149" t="s">
        <v>297</v>
      </c>
    </row>
    <row r="591" spans="1:6" ht="10.9" customHeight="1" x14ac:dyDescent="0.35">
      <c r="A591" s="149" t="s">
        <v>1415</v>
      </c>
      <c r="B591" s="149" t="s">
        <v>1416</v>
      </c>
      <c r="C591" s="149" t="s">
        <v>877</v>
      </c>
      <c r="D591" s="150">
        <v>21101</v>
      </c>
      <c r="E591" s="149">
        <v>11510</v>
      </c>
      <c r="F591" s="149" t="s">
        <v>297</v>
      </c>
    </row>
    <row r="592" spans="1:6" ht="10.9" customHeight="1" x14ac:dyDescent="0.35">
      <c r="A592" s="149" t="s">
        <v>1417</v>
      </c>
      <c r="B592" s="149" t="s">
        <v>1418</v>
      </c>
      <c r="C592" s="149" t="s">
        <v>877</v>
      </c>
      <c r="D592" s="150">
        <v>21101</v>
      </c>
      <c r="E592" s="149">
        <v>11510</v>
      </c>
      <c r="F592" s="149" t="s">
        <v>297</v>
      </c>
    </row>
    <row r="593" spans="1:6" ht="10.9" customHeight="1" x14ac:dyDescent="0.35">
      <c r="A593" s="149" t="s">
        <v>1419</v>
      </c>
      <c r="B593" s="149" t="s">
        <v>1420</v>
      </c>
      <c r="C593" s="149" t="s">
        <v>877</v>
      </c>
      <c r="D593" s="150">
        <v>21101</v>
      </c>
      <c r="E593" s="149">
        <v>11510</v>
      </c>
      <c r="F593" s="149" t="s">
        <v>297</v>
      </c>
    </row>
    <row r="594" spans="1:6" ht="10.9" customHeight="1" x14ac:dyDescent="0.35">
      <c r="A594" s="149" t="s">
        <v>1421</v>
      </c>
      <c r="B594" s="149" t="s">
        <v>1422</v>
      </c>
      <c r="C594" s="149" t="s">
        <v>877</v>
      </c>
      <c r="D594" s="150">
        <v>21101</v>
      </c>
      <c r="E594" s="149">
        <v>11510</v>
      </c>
      <c r="F594" s="149" t="s">
        <v>297</v>
      </c>
    </row>
    <row r="595" spans="1:6" ht="10.9" customHeight="1" x14ac:dyDescent="0.35">
      <c r="A595" s="149" t="s">
        <v>1423</v>
      </c>
      <c r="B595" s="149" t="s">
        <v>1424</v>
      </c>
      <c r="C595" s="149" t="s">
        <v>877</v>
      </c>
      <c r="D595" s="150">
        <v>21101</v>
      </c>
      <c r="E595" s="149">
        <v>11510</v>
      </c>
      <c r="F595" s="149" t="s">
        <v>297</v>
      </c>
    </row>
    <row r="596" spans="1:6" ht="10.9" customHeight="1" x14ac:dyDescent="0.35">
      <c r="A596" s="149" t="s">
        <v>1425</v>
      </c>
      <c r="B596" s="149" t="s">
        <v>1426</v>
      </c>
      <c r="C596" s="149" t="s">
        <v>877</v>
      </c>
      <c r="D596" s="150">
        <v>21101</v>
      </c>
      <c r="E596" s="149">
        <v>11510</v>
      </c>
      <c r="F596" s="149" t="s">
        <v>297</v>
      </c>
    </row>
    <row r="597" spans="1:6" ht="10.9" customHeight="1" x14ac:dyDescent="0.35">
      <c r="A597" s="149" t="s">
        <v>1427</v>
      </c>
      <c r="B597" s="149" t="s">
        <v>1428</v>
      </c>
      <c r="C597" s="149" t="s">
        <v>877</v>
      </c>
      <c r="D597" s="150">
        <v>21101</v>
      </c>
      <c r="E597" s="149">
        <v>11510</v>
      </c>
      <c r="F597" s="149" t="s">
        <v>297</v>
      </c>
    </row>
    <row r="598" spans="1:6" ht="10.9" customHeight="1" x14ac:dyDescent="0.35">
      <c r="A598" s="149" t="s">
        <v>1429</v>
      </c>
      <c r="B598" s="149" t="s">
        <v>1430</v>
      </c>
      <c r="C598" s="149" t="s">
        <v>877</v>
      </c>
      <c r="D598" s="150">
        <v>21101</v>
      </c>
      <c r="E598" s="149">
        <v>11510</v>
      </c>
      <c r="F598" s="149" t="s">
        <v>297</v>
      </c>
    </row>
    <row r="599" spans="1:6" ht="10.9" customHeight="1" x14ac:dyDescent="0.35">
      <c r="A599" s="149" t="s">
        <v>1431</v>
      </c>
      <c r="B599" s="149" t="s">
        <v>1432</v>
      </c>
      <c r="C599" s="149" t="s">
        <v>296</v>
      </c>
      <c r="D599" s="150">
        <v>21101</v>
      </c>
      <c r="E599" s="149">
        <v>11510</v>
      </c>
      <c r="F599" s="149" t="s">
        <v>297</v>
      </c>
    </row>
    <row r="600" spans="1:6" ht="10.9" customHeight="1" x14ac:dyDescent="0.35">
      <c r="A600" s="149" t="s">
        <v>1433</v>
      </c>
      <c r="B600" s="149" t="s">
        <v>1434</v>
      </c>
      <c r="C600" s="149" t="s">
        <v>877</v>
      </c>
      <c r="D600" s="150">
        <v>21101</v>
      </c>
      <c r="E600" s="149">
        <v>11510</v>
      </c>
      <c r="F600" s="149" t="s">
        <v>297</v>
      </c>
    </row>
    <row r="601" spans="1:6" ht="10.9" customHeight="1" x14ac:dyDescent="0.35">
      <c r="A601" s="149" t="s">
        <v>1435</v>
      </c>
      <c r="B601" s="149" t="s">
        <v>1436</v>
      </c>
      <c r="C601" s="149" t="s">
        <v>877</v>
      </c>
      <c r="D601" s="150">
        <v>21101</v>
      </c>
      <c r="E601" s="149">
        <v>11510</v>
      </c>
      <c r="F601" s="149" t="s">
        <v>297</v>
      </c>
    </row>
    <row r="602" spans="1:6" ht="10.9" customHeight="1" x14ac:dyDescent="0.35">
      <c r="A602" s="149" t="s">
        <v>1437</v>
      </c>
      <c r="B602" s="149" t="s">
        <v>61</v>
      </c>
      <c r="C602" s="149" t="s">
        <v>877</v>
      </c>
      <c r="D602" s="150">
        <v>21101</v>
      </c>
      <c r="E602" s="149">
        <v>11510</v>
      </c>
      <c r="F602" s="149" t="s">
        <v>297</v>
      </c>
    </row>
    <row r="603" spans="1:6" ht="10.9" customHeight="1" x14ac:dyDescent="0.35">
      <c r="A603" s="149" t="s">
        <v>1438</v>
      </c>
      <c r="B603" s="149" t="s">
        <v>1439</v>
      </c>
      <c r="C603" s="149" t="s">
        <v>296</v>
      </c>
      <c r="D603" s="150">
        <v>21101</v>
      </c>
      <c r="E603" s="149">
        <v>11510</v>
      </c>
      <c r="F603" s="149" t="s">
        <v>297</v>
      </c>
    </row>
    <row r="604" spans="1:6" ht="10.9" customHeight="1" x14ac:dyDescent="0.35">
      <c r="A604" s="149" t="s">
        <v>1440</v>
      </c>
      <c r="B604" s="149" t="s">
        <v>1441</v>
      </c>
      <c r="C604" s="149" t="s">
        <v>877</v>
      </c>
      <c r="D604" s="150">
        <v>21101</v>
      </c>
      <c r="E604" s="149">
        <v>11510</v>
      </c>
      <c r="F604" s="149" t="s">
        <v>297</v>
      </c>
    </row>
    <row r="605" spans="1:6" ht="10.9" customHeight="1" x14ac:dyDescent="0.35">
      <c r="A605" s="149" t="s">
        <v>1442</v>
      </c>
      <c r="B605" s="149" t="s">
        <v>1443</v>
      </c>
      <c r="C605" s="149" t="s">
        <v>296</v>
      </c>
      <c r="D605" s="150">
        <v>21101</v>
      </c>
      <c r="E605" s="149">
        <v>11510</v>
      </c>
      <c r="F605" s="149" t="s">
        <v>297</v>
      </c>
    </row>
    <row r="606" spans="1:6" ht="10.9" customHeight="1" x14ac:dyDescent="0.35">
      <c r="A606" s="149" t="s">
        <v>1444</v>
      </c>
      <c r="B606" s="149" t="s">
        <v>1445</v>
      </c>
      <c r="C606" s="149" t="s">
        <v>1446</v>
      </c>
      <c r="D606" s="150">
        <v>21101</v>
      </c>
      <c r="E606" s="149">
        <v>11510</v>
      </c>
      <c r="F606" s="149" t="s">
        <v>297</v>
      </c>
    </row>
    <row r="607" spans="1:6" ht="10.9" customHeight="1" x14ac:dyDescent="0.35">
      <c r="A607" s="149" t="s">
        <v>1447</v>
      </c>
      <c r="B607" s="149" t="s">
        <v>1448</v>
      </c>
      <c r="C607" s="149" t="s">
        <v>1446</v>
      </c>
      <c r="D607" s="150">
        <v>21101</v>
      </c>
      <c r="E607" s="149">
        <v>11510</v>
      </c>
      <c r="F607" s="149" t="s">
        <v>297</v>
      </c>
    </row>
    <row r="608" spans="1:6" ht="10.9" customHeight="1" x14ac:dyDescent="0.35">
      <c r="A608" s="149" t="s">
        <v>1449</v>
      </c>
      <c r="B608" s="149" t="s">
        <v>1450</v>
      </c>
      <c r="C608" s="149" t="s">
        <v>296</v>
      </c>
      <c r="D608" s="150">
        <v>21101</v>
      </c>
      <c r="E608" s="149">
        <v>11510</v>
      </c>
      <c r="F608" s="149" t="s">
        <v>297</v>
      </c>
    </row>
    <row r="609" spans="1:6" ht="10.9" customHeight="1" x14ac:dyDescent="0.35">
      <c r="A609" s="149" t="s">
        <v>1451</v>
      </c>
      <c r="B609" s="149" t="s">
        <v>1452</v>
      </c>
      <c r="C609" s="149" t="s">
        <v>296</v>
      </c>
      <c r="D609" s="150">
        <v>21101</v>
      </c>
      <c r="E609" s="149">
        <v>11510</v>
      </c>
      <c r="F609" s="149" t="s">
        <v>297</v>
      </c>
    </row>
    <row r="610" spans="1:6" ht="10.9" customHeight="1" x14ac:dyDescent="0.35">
      <c r="A610" s="149" t="s">
        <v>1453</v>
      </c>
      <c r="B610" s="149" t="s">
        <v>1454</v>
      </c>
      <c r="C610" s="149" t="s">
        <v>296</v>
      </c>
      <c r="D610" s="150">
        <v>21101</v>
      </c>
      <c r="E610" s="149">
        <v>11510</v>
      </c>
      <c r="F610" s="149" t="s">
        <v>297</v>
      </c>
    </row>
    <row r="611" spans="1:6" ht="10.9" customHeight="1" x14ac:dyDescent="0.35">
      <c r="A611" s="149" t="s">
        <v>1455</v>
      </c>
      <c r="B611" s="149" t="s">
        <v>1456</v>
      </c>
      <c r="C611" s="149" t="s">
        <v>296</v>
      </c>
      <c r="D611" s="150">
        <v>21101</v>
      </c>
      <c r="E611" s="149">
        <v>11510</v>
      </c>
      <c r="F611" s="149" t="s">
        <v>297</v>
      </c>
    </row>
    <row r="612" spans="1:6" ht="10.9" customHeight="1" x14ac:dyDescent="0.35">
      <c r="A612" s="149" t="s">
        <v>1457</v>
      </c>
      <c r="B612" s="149" t="s">
        <v>1458</v>
      </c>
      <c r="C612" s="149" t="s">
        <v>296</v>
      </c>
      <c r="D612" s="150">
        <v>21101</v>
      </c>
      <c r="E612" s="149">
        <v>11510</v>
      </c>
      <c r="F612" s="149" t="s">
        <v>297</v>
      </c>
    </row>
    <row r="613" spans="1:6" ht="10.9" customHeight="1" x14ac:dyDescent="0.35">
      <c r="A613" s="149" t="s">
        <v>1459</v>
      </c>
      <c r="B613" s="149" t="s">
        <v>1460</v>
      </c>
      <c r="C613" s="149" t="s">
        <v>296</v>
      </c>
      <c r="D613" s="150">
        <v>21101</v>
      </c>
      <c r="E613" s="149">
        <v>11510</v>
      </c>
      <c r="F613" s="149" t="s">
        <v>297</v>
      </c>
    </row>
    <row r="614" spans="1:6" ht="10.9" customHeight="1" x14ac:dyDescent="0.35">
      <c r="A614" s="149" t="s">
        <v>1461</v>
      </c>
      <c r="B614" s="149" t="s">
        <v>1462</v>
      </c>
      <c r="C614" s="149" t="s">
        <v>296</v>
      </c>
      <c r="D614" s="150">
        <v>21101</v>
      </c>
      <c r="E614" s="149">
        <v>11510</v>
      </c>
      <c r="F614" s="149" t="s">
        <v>297</v>
      </c>
    </row>
    <row r="615" spans="1:6" ht="10.9" customHeight="1" x14ac:dyDescent="0.35">
      <c r="A615" s="149" t="s">
        <v>1463</v>
      </c>
      <c r="B615" s="149" t="s">
        <v>1464</v>
      </c>
      <c r="C615" s="149" t="s">
        <v>296</v>
      </c>
      <c r="D615" s="150">
        <v>21101</v>
      </c>
      <c r="E615" s="149">
        <v>11510</v>
      </c>
      <c r="F615" s="149" t="s">
        <v>297</v>
      </c>
    </row>
    <row r="616" spans="1:6" ht="10.9" customHeight="1" x14ac:dyDescent="0.35">
      <c r="A616" s="149" t="s">
        <v>1465</v>
      </c>
      <c r="B616" s="149" t="s">
        <v>1466</v>
      </c>
      <c r="C616" s="149" t="s">
        <v>296</v>
      </c>
      <c r="D616" s="150">
        <v>21101</v>
      </c>
      <c r="E616" s="149">
        <v>11510</v>
      </c>
      <c r="F616" s="149" t="s">
        <v>297</v>
      </c>
    </row>
    <row r="617" spans="1:6" ht="10.9" customHeight="1" x14ac:dyDescent="0.35">
      <c r="A617" s="149" t="s">
        <v>1467</v>
      </c>
      <c r="B617" s="149" t="s">
        <v>1468</v>
      </c>
      <c r="C617" s="149" t="s">
        <v>877</v>
      </c>
      <c r="D617" s="150">
        <v>21101</v>
      </c>
      <c r="E617" s="149">
        <v>11510</v>
      </c>
      <c r="F617" s="149" t="s">
        <v>297</v>
      </c>
    </row>
    <row r="618" spans="1:6" ht="10.9" customHeight="1" x14ac:dyDescent="0.35">
      <c r="A618" s="149" t="s">
        <v>1469</v>
      </c>
      <c r="B618" s="149" t="s">
        <v>1470</v>
      </c>
      <c r="C618" s="149" t="s">
        <v>877</v>
      </c>
      <c r="D618" s="150">
        <v>21101</v>
      </c>
      <c r="E618" s="149">
        <v>11510</v>
      </c>
      <c r="F618" s="149" t="s">
        <v>297</v>
      </c>
    </row>
    <row r="619" spans="1:6" ht="10.9" customHeight="1" x14ac:dyDescent="0.35">
      <c r="A619" s="149" t="s">
        <v>1471</v>
      </c>
      <c r="B619" s="149" t="s">
        <v>1472</v>
      </c>
      <c r="C619" s="149" t="s">
        <v>877</v>
      </c>
      <c r="D619" s="150">
        <v>21101</v>
      </c>
      <c r="E619" s="149">
        <v>11510</v>
      </c>
      <c r="F619" s="149" t="s">
        <v>297</v>
      </c>
    </row>
    <row r="620" spans="1:6" ht="10.9" customHeight="1" x14ac:dyDescent="0.35">
      <c r="A620" s="149" t="s">
        <v>1473</v>
      </c>
      <c r="B620" s="149" t="s">
        <v>1474</v>
      </c>
      <c r="C620" s="149" t="s">
        <v>296</v>
      </c>
      <c r="D620" s="150">
        <v>21101</v>
      </c>
      <c r="E620" s="149">
        <v>11510</v>
      </c>
      <c r="F620" s="149" t="s">
        <v>297</v>
      </c>
    </row>
    <row r="621" spans="1:6" ht="10.9" customHeight="1" x14ac:dyDescent="0.35">
      <c r="A621" s="149" t="s">
        <v>1475</v>
      </c>
      <c r="B621" s="149" t="s">
        <v>1476</v>
      </c>
      <c r="C621" s="149" t="s">
        <v>1446</v>
      </c>
      <c r="D621" s="150">
        <v>21101</v>
      </c>
      <c r="E621" s="149">
        <v>11510</v>
      </c>
      <c r="F621" s="149" t="s">
        <v>297</v>
      </c>
    </row>
    <row r="622" spans="1:6" ht="10.9" customHeight="1" x14ac:dyDescent="0.35">
      <c r="A622" s="149" t="s">
        <v>1477</v>
      </c>
      <c r="B622" s="149" t="s">
        <v>1478</v>
      </c>
      <c r="C622" s="149" t="s">
        <v>1446</v>
      </c>
      <c r="D622" s="150">
        <v>21101</v>
      </c>
      <c r="E622" s="149">
        <v>11510</v>
      </c>
      <c r="F622" s="149" t="s">
        <v>297</v>
      </c>
    </row>
    <row r="623" spans="1:6" ht="10.9" customHeight="1" x14ac:dyDescent="0.35">
      <c r="A623" s="149" t="s">
        <v>1479</v>
      </c>
      <c r="B623" s="149" t="s">
        <v>1480</v>
      </c>
      <c r="C623" s="149" t="s">
        <v>296</v>
      </c>
      <c r="D623" s="150">
        <v>21101</v>
      </c>
      <c r="E623" s="149">
        <v>11510</v>
      </c>
      <c r="F623" s="149" t="s">
        <v>297</v>
      </c>
    </row>
    <row r="624" spans="1:6" ht="10.9" customHeight="1" x14ac:dyDescent="0.35">
      <c r="A624" s="149" t="s">
        <v>1481</v>
      </c>
      <c r="B624" s="149" t="s">
        <v>1482</v>
      </c>
      <c r="C624" s="149" t="s">
        <v>372</v>
      </c>
      <c r="D624" s="150">
        <v>21101</v>
      </c>
      <c r="E624" s="149">
        <v>11510</v>
      </c>
      <c r="F624" s="149" t="s">
        <v>297</v>
      </c>
    </row>
    <row r="625" spans="1:6" ht="10.9" customHeight="1" x14ac:dyDescent="0.35">
      <c r="A625" s="149" t="s">
        <v>1483</v>
      </c>
      <c r="B625" s="149" t="s">
        <v>1484</v>
      </c>
      <c r="C625" s="149" t="s">
        <v>1446</v>
      </c>
      <c r="D625" s="150">
        <v>21101</v>
      </c>
      <c r="E625" s="149">
        <v>11510</v>
      </c>
      <c r="F625" s="149" t="s">
        <v>297</v>
      </c>
    </row>
    <row r="626" spans="1:6" ht="10.9" customHeight="1" x14ac:dyDescent="0.35">
      <c r="A626" s="149" t="s">
        <v>1485</v>
      </c>
      <c r="B626" s="149" t="s">
        <v>1486</v>
      </c>
      <c r="C626" s="149" t="s">
        <v>296</v>
      </c>
      <c r="D626" s="150">
        <v>21101</v>
      </c>
      <c r="E626" s="149">
        <v>11510</v>
      </c>
      <c r="F626" s="149" t="s">
        <v>297</v>
      </c>
    </row>
    <row r="627" spans="1:6" ht="10.9" customHeight="1" x14ac:dyDescent="0.35">
      <c r="A627" s="149" t="s">
        <v>1487</v>
      </c>
      <c r="B627" s="149" t="s">
        <v>1488</v>
      </c>
      <c r="C627" s="149" t="s">
        <v>877</v>
      </c>
      <c r="D627" s="150">
        <v>21101</v>
      </c>
      <c r="E627" s="149">
        <v>11510</v>
      </c>
      <c r="F627" s="149" t="s">
        <v>297</v>
      </c>
    </row>
    <row r="628" spans="1:6" ht="10.9" customHeight="1" x14ac:dyDescent="0.35">
      <c r="A628" s="149" t="s">
        <v>1489</v>
      </c>
      <c r="B628" s="149" t="s">
        <v>1490</v>
      </c>
      <c r="C628" s="149" t="s">
        <v>877</v>
      </c>
      <c r="D628" s="150">
        <v>21101</v>
      </c>
      <c r="E628" s="149">
        <v>11510</v>
      </c>
      <c r="F628" s="149" t="s">
        <v>297</v>
      </c>
    </row>
    <row r="629" spans="1:6" ht="10.9" customHeight="1" x14ac:dyDescent="0.35">
      <c r="A629" s="149" t="s">
        <v>1491</v>
      </c>
      <c r="B629" s="149" t="s">
        <v>1492</v>
      </c>
      <c r="C629" s="149" t="s">
        <v>877</v>
      </c>
      <c r="D629" s="150">
        <v>21101</v>
      </c>
      <c r="E629" s="149">
        <v>11510</v>
      </c>
      <c r="F629" s="149" t="s">
        <v>297</v>
      </c>
    </row>
    <row r="630" spans="1:6" ht="10.9" customHeight="1" x14ac:dyDescent="0.35">
      <c r="A630" s="149" t="s">
        <v>1493</v>
      </c>
      <c r="B630" s="149" t="s">
        <v>1494</v>
      </c>
      <c r="C630" s="149" t="s">
        <v>1446</v>
      </c>
      <c r="D630" s="150">
        <v>21101</v>
      </c>
      <c r="E630" s="149">
        <v>11510</v>
      </c>
      <c r="F630" s="149" t="s">
        <v>297</v>
      </c>
    </row>
    <row r="631" spans="1:6" ht="10.9" customHeight="1" x14ac:dyDescent="0.35">
      <c r="A631" s="149" t="s">
        <v>1495</v>
      </c>
      <c r="B631" s="149" t="s">
        <v>1496</v>
      </c>
      <c r="C631" s="149" t="s">
        <v>296</v>
      </c>
      <c r="D631" s="150">
        <v>21101</v>
      </c>
      <c r="E631" s="149">
        <v>11510</v>
      </c>
      <c r="F631" s="149" t="s">
        <v>297</v>
      </c>
    </row>
    <row r="632" spans="1:6" ht="10.9" customHeight="1" x14ac:dyDescent="0.35">
      <c r="A632" s="149" t="s">
        <v>1497</v>
      </c>
      <c r="B632" s="149" t="s">
        <v>1498</v>
      </c>
      <c r="C632" s="149" t="s">
        <v>296</v>
      </c>
      <c r="D632" s="150">
        <v>21101</v>
      </c>
      <c r="E632" s="149">
        <v>11510</v>
      </c>
      <c r="F632" s="149" t="s">
        <v>297</v>
      </c>
    </row>
    <row r="633" spans="1:6" ht="10.9" customHeight="1" x14ac:dyDescent="0.35">
      <c r="A633" s="149" t="s">
        <v>1499</v>
      </c>
      <c r="B633" s="149" t="s">
        <v>1480</v>
      </c>
      <c r="C633" s="149" t="s">
        <v>877</v>
      </c>
      <c r="D633" s="150">
        <v>21101</v>
      </c>
      <c r="E633" s="149">
        <v>11510</v>
      </c>
      <c r="F633" s="149" t="s">
        <v>297</v>
      </c>
    </row>
    <row r="634" spans="1:6" ht="10.9" customHeight="1" x14ac:dyDescent="0.35">
      <c r="A634" s="149" t="s">
        <v>1500</v>
      </c>
      <c r="B634" s="149" t="s">
        <v>1501</v>
      </c>
      <c r="C634" s="149" t="s">
        <v>1446</v>
      </c>
      <c r="D634" s="150">
        <v>21101</v>
      </c>
      <c r="E634" s="149">
        <v>11510</v>
      </c>
      <c r="F634" s="149" t="s">
        <v>297</v>
      </c>
    </row>
    <row r="635" spans="1:6" ht="10.9" customHeight="1" x14ac:dyDescent="0.35">
      <c r="A635" s="149" t="s">
        <v>1502</v>
      </c>
      <c r="B635" s="149" t="s">
        <v>1503</v>
      </c>
      <c r="C635" s="149" t="s">
        <v>877</v>
      </c>
      <c r="D635" s="150">
        <v>21101</v>
      </c>
      <c r="E635" s="149">
        <v>11510</v>
      </c>
      <c r="F635" s="149" t="s">
        <v>297</v>
      </c>
    </row>
    <row r="636" spans="1:6" ht="10.9" customHeight="1" x14ac:dyDescent="0.35">
      <c r="A636" s="149" t="s">
        <v>1504</v>
      </c>
      <c r="B636" s="149" t="s">
        <v>1505</v>
      </c>
      <c r="C636" s="149" t="s">
        <v>877</v>
      </c>
      <c r="D636" s="150">
        <v>21101</v>
      </c>
      <c r="E636" s="149">
        <v>11510</v>
      </c>
      <c r="F636" s="149" t="s">
        <v>297</v>
      </c>
    </row>
    <row r="637" spans="1:6" ht="10.9" customHeight="1" x14ac:dyDescent="0.35">
      <c r="A637" s="149" t="s">
        <v>1506</v>
      </c>
      <c r="B637" s="149" t="s">
        <v>1507</v>
      </c>
      <c r="C637" s="149" t="s">
        <v>1446</v>
      </c>
      <c r="D637" s="150">
        <v>21101</v>
      </c>
      <c r="E637" s="149">
        <v>11510</v>
      </c>
      <c r="F637" s="149" t="s">
        <v>297</v>
      </c>
    </row>
    <row r="638" spans="1:6" ht="10.9" customHeight="1" x14ac:dyDescent="0.35">
      <c r="A638" s="149" t="s">
        <v>1508</v>
      </c>
      <c r="B638" s="149" t="s">
        <v>1509</v>
      </c>
      <c r="C638" s="149" t="s">
        <v>1446</v>
      </c>
      <c r="D638" s="150">
        <v>21101</v>
      </c>
      <c r="E638" s="149">
        <v>11510</v>
      </c>
      <c r="F638" s="149" t="s">
        <v>297</v>
      </c>
    </row>
    <row r="639" spans="1:6" ht="10.9" customHeight="1" x14ac:dyDescent="0.35">
      <c r="A639" s="149" t="s">
        <v>1510</v>
      </c>
      <c r="B639" s="149" t="s">
        <v>1511</v>
      </c>
      <c r="C639" s="149" t="s">
        <v>877</v>
      </c>
      <c r="D639" s="150">
        <v>21101</v>
      </c>
      <c r="E639" s="149">
        <v>11510</v>
      </c>
      <c r="F639" s="149" t="s">
        <v>297</v>
      </c>
    </row>
    <row r="640" spans="1:6" ht="10.9" customHeight="1" x14ac:dyDescent="0.35">
      <c r="A640" s="149" t="s">
        <v>1512</v>
      </c>
      <c r="B640" s="149" t="s">
        <v>1513</v>
      </c>
      <c r="C640" s="149" t="s">
        <v>877</v>
      </c>
      <c r="D640" s="150">
        <v>21101</v>
      </c>
      <c r="E640" s="149">
        <v>11510</v>
      </c>
      <c r="F640" s="149" t="s">
        <v>297</v>
      </c>
    </row>
    <row r="641" spans="1:6" ht="10.9" customHeight="1" x14ac:dyDescent="0.35">
      <c r="A641" s="149" t="s">
        <v>1514</v>
      </c>
      <c r="B641" s="149" t="s">
        <v>73</v>
      </c>
      <c r="C641" s="149" t="s">
        <v>539</v>
      </c>
      <c r="D641" s="150">
        <v>21101</v>
      </c>
      <c r="E641" s="149">
        <v>11510</v>
      </c>
      <c r="F641" s="149" t="s">
        <v>297</v>
      </c>
    </row>
    <row r="642" spans="1:6" ht="10.9" customHeight="1" x14ac:dyDescent="0.35">
      <c r="A642" s="149" t="s">
        <v>1515</v>
      </c>
      <c r="B642" s="149" t="s">
        <v>1516</v>
      </c>
      <c r="C642" s="149" t="s">
        <v>877</v>
      </c>
      <c r="D642" s="150">
        <v>21101</v>
      </c>
      <c r="E642" s="149">
        <v>11510</v>
      </c>
      <c r="F642" s="149" t="s">
        <v>297</v>
      </c>
    </row>
    <row r="643" spans="1:6" ht="10.9" customHeight="1" x14ac:dyDescent="0.35">
      <c r="A643" s="149" t="s">
        <v>1517</v>
      </c>
      <c r="B643" s="149" t="s">
        <v>1518</v>
      </c>
      <c r="C643" s="149" t="s">
        <v>877</v>
      </c>
      <c r="D643" s="150">
        <v>21101</v>
      </c>
      <c r="E643" s="149">
        <v>11510</v>
      </c>
      <c r="F643" s="149" t="s">
        <v>297</v>
      </c>
    </row>
    <row r="644" spans="1:6" ht="10.9" customHeight="1" x14ac:dyDescent="0.35">
      <c r="A644" s="149" t="s">
        <v>1519</v>
      </c>
      <c r="B644" s="149" t="s">
        <v>83</v>
      </c>
      <c r="C644" s="149" t="s">
        <v>877</v>
      </c>
      <c r="D644" s="150">
        <v>21101</v>
      </c>
      <c r="E644" s="149">
        <v>11510</v>
      </c>
      <c r="F644" s="149" t="s">
        <v>297</v>
      </c>
    </row>
    <row r="645" spans="1:6" ht="10.9" customHeight="1" x14ac:dyDescent="0.35">
      <c r="A645" s="149" t="s">
        <v>1520</v>
      </c>
      <c r="B645" s="149" t="s">
        <v>1521</v>
      </c>
      <c r="C645" s="149" t="s">
        <v>1446</v>
      </c>
      <c r="D645" s="150">
        <v>21101</v>
      </c>
      <c r="E645" s="149">
        <v>11510</v>
      </c>
      <c r="F645" s="149" t="s">
        <v>297</v>
      </c>
    </row>
    <row r="646" spans="1:6" ht="10.9" customHeight="1" x14ac:dyDescent="0.35">
      <c r="A646" s="149" t="s">
        <v>1522</v>
      </c>
      <c r="B646" s="149" t="s">
        <v>1523</v>
      </c>
      <c r="C646" s="149" t="s">
        <v>1446</v>
      </c>
      <c r="D646" s="150">
        <v>21101</v>
      </c>
      <c r="E646" s="149">
        <v>11510</v>
      </c>
      <c r="F646" s="149" t="s">
        <v>297</v>
      </c>
    </row>
    <row r="647" spans="1:6" ht="10.9" customHeight="1" x14ac:dyDescent="0.35">
      <c r="A647" s="149" t="s">
        <v>1524</v>
      </c>
      <c r="B647" s="149" t="s">
        <v>1525</v>
      </c>
      <c r="C647" s="149" t="s">
        <v>1446</v>
      </c>
      <c r="D647" s="150">
        <v>21101</v>
      </c>
      <c r="E647" s="149">
        <v>11510</v>
      </c>
      <c r="F647" s="149" t="s">
        <v>297</v>
      </c>
    </row>
    <row r="648" spans="1:6" ht="10.9" customHeight="1" x14ac:dyDescent="0.35">
      <c r="A648" s="149" t="s">
        <v>1526</v>
      </c>
      <c r="B648" s="149" t="s">
        <v>1527</v>
      </c>
      <c r="C648" s="149" t="s">
        <v>1446</v>
      </c>
      <c r="D648" s="150">
        <v>21101</v>
      </c>
      <c r="E648" s="149">
        <v>11510</v>
      </c>
      <c r="F648" s="149" t="s">
        <v>297</v>
      </c>
    </row>
    <row r="649" spans="1:6" ht="10.9" customHeight="1" x14ac:dyDescent="0.35">
      <c r="A649" s="149" t="s">
        <v>1528</v>
      </c>
      <c r="B649" s="149" t="s">
        <v>1529</v>
      </c>
      <c r="C649" s="149" t="s">
        <v>372</v>
      </c>
      <c r="D649" s="150">
        <v>21101</v>
      </c>
      <c r="E649" s="149">
        <v>11510</v>
      </c>
      <c r="F649" s="149" t="s">
        <v>297</v>
      </c>
    </row>
    <row r="650" spans="1:6" ht="10.9" customHeight="1" x14ac:dyDescent="0.35">
      <c r="A650" s="149" t="s">
        <v>1530</v>
      </c>
      <c r="B650" s="149" t="s">
        <v>1531</v>
      </c>
      <c r="C650" s="149" t="s">
        <v>296</v>
      </c>
      <c r="D650" s="150">
        <v>21101</v>
      </c>
      <c r="E650" s="149">
        <v>11510</v>
      </c>
      <c r="F650" s="149" t="s">
        <v>297</v>
      </c>
    </row>
    <row r="651" spans="1:6" ht="10.9" customHeight="1" x14ac:dyDescent="0.35">
      <c r="A651" s="149" t="s">
        <v>1532</v>
      </c>
      <c r="B651" s="149" t="s">
        <v>1533</v>
      </c>
      <c r="C651" s="149" t="s">
        <v>296</v>
      </c>
      <c r="D651" s="150">
        <v>21101</v>
      </c>
      <c r="E651" s="149">
        <v>11510</v>
      </c>
      <c r="F651" s="149" t="s">
        <v>297</v>
      </c>
    </row>
    <row r="652" spans="1:6" ht="10.9" customHeight="1" x14ac:dyDescent="0.35">
      <c r="A652" s="149" t="s">
        <v>1534</v>
      </c>
      <c r="B652" s="149" t="s">
        <v>1535</v>
      </c>
      <c r="C652" s="149" t="s">
        <v>296</v>
      </c>
      <c r="D652" s="150">
        <v>21101</v>
      </c>
      <c r="E652" s="149">
        <v>11510</v>
      </c>
      <c r="F652" s="149" t="s">
        <v>297</v>
      </c>
    </row>
    <row r="653" spans="1:6" ht="10.9" customHeight="1" x14ac:dyDescent="0.35">
      <c r="A653" s="149" t="s">
        <v>1536</v>
      </c>
      <c r="B653" s="149" t="s">
        <v>1537</v>
      </c>
      <c r="C653" s="149" t="s">
        <v>296</v>
      </c>
      <c r="D653" s="150">
        <v>21101</v>
      </c>
      <c r="E653" s="149">
        <v>11510</v>
      </c>
      <c r="F653" s="149" t="s">
        <v>297</v>
      </c>
    </row>
    <row r="654" spans="1:6" ht="10.9" customHeight="1" x14ac:dyDescent="0.35">
      <c r="A654" s="149" t="s">
        <v>1538</v>
      </c>
      <c r="B654" s="149" t="s">
        <v>1539</v>
      </c>
      <c r="C654" s="149" t="s">
        <v>296</v>
      </c>
      <c r="D654" s="150">
        <v>21101</v>
      </c>
      <c r="E654" s="149">
        <v>11510</v>
      </c>
      <c r="F654" s="149" t="s">
        <v>297</v>
      </c>
    </row>
    <row r="655" spans="1:6" ht="10.9" customHeight="1" x14ac:dyDescent="0.35">
      <c r="A655" s="149" t="s">
        <v>1540</v>
      </c>
      <c r="B655" s="149" t="s">
        <v>1541</v>
      </c>
      <c r="C655" s="149" t="s">
        <v>296</v>
      </c>
      <c r="D655" s="150">
        <v>21101</v>
      </c>
      <c r="E655" s="149">
        <v>11510</v>
      </c>
      <c r="F655" s="149" t="s">
        <v>297</v>
      </c>
    </row>
    <row r="656" spans="1:6" ht="10.9" customHeight="1" x14ac:dyDescent="0.35">
      <c r="A656" s="149" t="s">
        <v>1542</v>
      </c>
      <c r="B656" s="149" t="s">
        <v>1543</v>
      </c>
      <c r="C656" s="149" t="s">
        <v>296</v>
      </c>
      <c r="D656" s="150">
        <v>21101</v>
      </c>
      <c r="E656" s="149">
        <v>11510</v>
      </c>
      <c r="F656" s="149" t="s">
        <v>297</v>
      </c>
    </row>
    <row r="657" spans="1:6" ht="10.9" customHeight="1" x14ac:dyDescent="0.35">
      <c r="A657" s="149" t="s">
        <v>1544</v>
      </c>
      <c r="B657" s="149" t="s">
        <v>1545</v>
      </c>
      <c r="C657" s="149" t="s">
        <v>296</v>
      </c>
      <c r="D657" s="150">
        <v>21101</v>
      </c>
      <c r="E657" s="149">
        <v>11510</v>
      </c>
      <c r="F657" s="149" t="s">
        <v>297</v>
      </c>
    </row>
    <row r="658" spans="1:6" ht="10.9" customHeight="1" x14ac:dyDescent="0.35">
      <c r="A658" s="149" t="s">
        <v>1546</v>
      </c>
      <c r="B658" s="149" t="s">
        <v>1547</v>
      </c>
      <c r="C658" s="149" t="s">
        <v>296</v>
      </c>
      <c r="D658" s="150">
        <v>21101</v>
      </c>
      <c r="E658" s="149">
        <v>11510</v>
      </c>
      <c r="F658" s="149" t="s">
        <v>297</v>
      </c>
    </row>
    <row r="659" spans="1:6" ht="10.9" customHeight="1" x14ac:dyDescent="0.35">
      <c r="A659" s="149" t="s">
        <v>1548</v>
      </c>
      <c r="B659" s="149" t="s">
        <v>1549</v>
      </c>
      <c r="C659" s="149" t="s">
        <v>296</v>
      </c>
      <c r="D659" s="150">
        <v>21101</v>
      </c>
      <c r="E659" s="149">
        <v>11510</v>
      </c>
      <c r="F659" s="149" t="s">
        <v>297</v>
      </c>
    </row>
    <row r="660" spans="1:6" ht="10.9" customHeight="1" x14ac:dyDescent="0.35">
      <c r="A660" s="149" t="s">
        <v>1550</v>
      </c>
      <c r="B660" s="149" t="s">
        <v>1551</v>
      </c>
      <c r="C660" s="149" t="s">
        <v>296</v>
      </c>
      <c r="D660" s="150">
        <v>21101</v>
      </c>
      <c r="E660" s="149">
        <v>11510</v>
      </c>
      <c r="F660" s="149" t="s">
        <v>297</v>
      </c>
    </row>
    <row r="661" spans="1:6" ht="10.9" customHeight="1" x14ac:dyDescent="0.35">
      <c r="A661" s="149" t="s">
        <v>1552</v>
      </c>
      <c r="B661" s="149" t="s">
        <v>1553</v>
      </c>
      <c r="C661" s="149" t="s">
        <v>296</v>
      </c>
      <c r="D661" s="150">
        <v>21101</v>
      </c>
      <c r="E661" s="149">
        <v>11510</v>
      </c>
      <c r="F661" s="149" t="s">
        <v>297</v>
      </c>
    </row>
    <row r="662" spans="1:6" ht="10.9" customHeight="1" x14ac:dyDescent="0.35">
      <c r="A662" s="149" t="s">
        <v>1554</v>
      </c>
      <c r="B662" s="149" t="s">
        <v>1555</v>
      </c>
      <c r="C662" s="149" t="s">
        <v>296</v>
      </c>
      <c r="D662" s="150">
        <v>21101</v>
      </c>
      <c r="E662" s="149">
        <v>11510</v>
      </c>
      <c r="F662" s="149" t="s">
        <v>297</v>
      </c>
    </row>
    <row r="663" spans="1:6" ht="10.9" customHeight="1" x14ac:dyDescent="0.35">
      <c r="A663" s="149" t="s">
        <v>1556</v>
      </c>
      <c r="B663" s="149" t="s">
        <v>1557</v>
      </c>
      <c r="C663" s="149" t="s">
        <v>296</v>
      </c>
      <c r="D663" s="150">
        <v>21101</v>
      </c>
      <c r="E663" s="149">
        <v>11510</v>
      </c>
      <c r="F663" s="149" t="s">
        <v>297</v>
      </c>
    </row>
    <row r="664" spans="1:6" ht="10.9" customHeight="1" x14ac:dyDescent="0.35">
      <c r="A664" s="149" t="s">
        <v>1558</v>
      </c>
      <c r="B664" s="149" t="s">
        <v>1559</v>
      </c>
      <c r="C664" s="149" t="s">
        <v>296</v>
      </c>
      <c r="D664" s="150">
        <v>21101</v>
      </c>
      <c r="E664" s="149">
        <v>11510</v>
      </c>
      <c r="F664" s="149" t="s">
        <v>297</v>
      </c>
    </row>
    <row r="665" spans="1:6" ht="10.9" customHeight="1" x14ac:dyDescent="0.35">
      <c r="A665" s="149" t="s">
        <v>1560</v>
      </c>
      <c r="B665" s="149" t="s">
        <v>1561</v>
      </c>
      <c r="C665" s="149" t="s">
        <v>1446</v>
      </c>
      <c r="D665" s="150">
        <v>21101</v>
      </c>
      <c r="E665" s="149">
        <v>11510</v>
      </c>
      <c r="F665" s="149" t="s">
        <v>297</v>
      </c>
    </row>
    <row r="666" spans="1:6" ht="10.9" customHeight="1" x14ac:dyDescent="0.35">
      <c r="A666" s="149" t="s">
        <v>1562</v>
      </c>
      <c r="B666" s="149" t="s">
        <v>1563</v>
      </c>
      <c r="C666" s="149" t="s">
        <v>1446</v>
      </c>
      <c r="D666" s="150">
        <v>21101</v>
      </c>
      <c r="E666" s="149">
        <v>11510</v>
      </c>
      <c r="F666" s="149" t="s">
        <v>297</v>
      </c>
    </row>
    <row r="667" spans="1:6" ht="10.9" customHeight="1" x14ac:dyDescent="0.35">
      <c r="A667" s="149" t="s">
        <v>1564</v>
      </c>
      <c r="B667" s="149" t="s">
        <v>1565</v>
      </c>
      <c r="C667" s="149" t="s">
        <v>296</v>
      </c>
      <c r="D667" s="150">
        <v>21101</v>
      </c>
      <c r="E667" s="149">
        <v>11510</v>
      </c>
      <c r="F667" s="149" t="s">
        <v>297</v>
      </c>
    </row>
    <row r="668" spans="1:6" ht="10.9" customHeight="1" x14ac:dyDescent="0.35">
      <c r="A668" s="149" t="s">
        <v>1566</v>
      </c>
      <c r="B668" s="149" t="s">
        <v>1567</v>
      </c>
      <c r="C668" s="149" t="s">
        <v>296</v>
      </c>
      <c r="D668" s="150">
        <v>21101</v>
      </c>
      <c r="E668" s="149">
        <v>11510</v>
      </c>
      <c r="F668" s="149" t="s">
        <v>297</v>
      </c>
    </row>
    <row r="669" spans="1:6" ht="10.9" customHeight="1" x14ac:dyDescent="0.35">
      <c r="A669" s="149" t="s">
        <v>1568</v>
      </c>
      <c r="B669" s="149" t="s">
        <v>1569</v>
      </c>
      <c r="C669" s="149" t="s">
        <v>296</v>
      </c>
      <c r="D669" s="150">
        <v>21101</v>
      </c>
      <c r="E669" s="149">
        <v>11510</v>
      </c>
      <c r="F669" s="149" t="s">
        <v>297</v>
      </c>
    </row>
    <row r="670" spans="1:6" ht="10.9" customHeight="1" x14ac:dyDescent="0.35">
      <c r="A670" s="149" t="s">
        <v>1570</v>
      </c>
      <c r="B670" s="149" t="s">
        <v>1571</v>
      </c>
      <c r="C670" s="149" t="s">
        <v>296</v>
      </c>
      <c r="D670" s="150">
        <v>21101</v>
      </c>
      <c r="E670" s="149">
        <v>11510</v>
      </c>
      <c r="F670" s="149" t="s">
        <v>297</v>
      </c>
    </row>
    <row r="671" spans="1:6" ht="10.9" customHeight="1" x14ac:dyDescent="0.35">
      <c r="A671" s="149" t="s">
        <v>1572</v>
      </c>
      <c r="B671" s="149" t="s">
        <v>1573</v>
      </c>
      <c r="C671" s="149" t="s">
        <v>296</v>
      </c>
      <c r="D671" s="150">
        <v>21101</v>
      </c>
      <c r="E671" s="149">
        <v>11510</v>
      </c>
      <c r="F671" s="149" t="s">
        <v>297</v>
      </c>
    </row>
    <row r="672" spans="1:6" ht="10.9" customHeight="1" x14ac:dyDescent="0.35">
      <c r="A672" s="149" t="s">
        <v>1574</v>
      </c>
      <c r="B672" s="149" t="s">
        <v>1575</v>
      </c>
      <c r="C672" s="149" t="s">
        <v>1341</v>
      </c>
      <c r="D672" s="150">
        <v>21101</v>
      </c>
      <c r="E672" s="149">
        <v>11510</v>
      </c>
      <c r="F672" s="149" t="s">
        <v>297</v>
      </c>
    </row>
    <row r="673" spans="1:6" ht="10.9" customHeight="1" x14ac:dyDescent="0.35">
      <c r="A673" s="149" t="s">
        <v>1576</v>
      </c>
      <c r="B673" s="149" t="s">
        <v>1577</v>
      </c>
      <c r="C673" s="149" t="s">
        <v>1341</v>
      </c>
      <c r="D673" s="150">
        <v>21101</v>
      </c>
      <c r="E673" s="149">
        <v>11510</v>
      </c>
      <c r="F673" s="149" t="s">
        <v>297</v>
      </c>
    </row>
    <row r="674" spans="1:6" ht="10.9" customHeight="1" x14ac:dyDescent="0.35">
      <c r="A674" s="149" t="s">
        <v>1578</v>
      </c>
      <c r="B674" s="149" t="s">
        <v>74</v>
      </c>
      <c r="C674" s="149" t="s">
        <v>877</v>
      </c>
      <c r="D674" s="150">
        <v>21101</v>
      </c>
      <c r="E674" s="149">
        <v>11510</v>
      </c>
      <c r="F674" s="149" t="s">
        <v>297</v>
      </c>
    </row>
    <row r="675" spans="1:6" ht="10.9" customHeight="1" x14ac:dyDescent="0.35">
      <c r="A675" s="149" t="s">
        <v>1579</v>
      </c>
      <c r="B675" s="149" t="s">
        <v>1580</v>
      </c>
      <c r="C675" s="149" t="s">
        <v>539</v>
      </c>
      <c r="D675" s="150">
        <v>21101</v>
      </c>
      <c r="E675" s="149">
        <v>11510</v>
      </c>
      <c r="F675" s="149" t="s">
        <v>297</v>
      </c>
    </row>
    <row r="676" spans="1:6" ht="10.9" customHeight="1" x14ac:dyDescent="0.35">
      <c r="A676" s="149" t="s">
        <v>1581</v>
      </c>
      <c r="B676" s="149" t="s">
        <v>204</v>
      </c>
      <c r="C676" s="149" t="s">
        <v>539</v>
      </c>
      <c r="D676" s="150">
        <v>21101</v>
      </c>
      <c r="E676" s="149">
        <v>11510</v>
      </c>
      <c r="F676" s="149" t="s">
        <v>297</v>
      </c>
    </row>
    <row r="677" spans="1:6" ht="10.9" customHeight="1" x14ac:dyDescent="0.35">
      <c r="A677" s="149" t="s">
        <v>1582</v>
      </c>
      <c r="B677" s="149" t="s">
        <v>1583</v>
      </c>
      <c r="C677" s="149" t="s">
        <v>1341</v>
      </c>
      <c r="D677" s="150">
        <v>21101</v>
      </c>
      <c r="E677" s="149">
        <v>11510</v>
      </c>
      <c r="F677" s="149" t="s">
        <v>297</v>
      </c>
    </row>
    <row r="678" spans="1:6" ht="10.9" customHeight="1" x14ac:dyDescent="0.35">
      <c r="A678" s="149" t="s">
        <v>1584</v>
      </c>
      <c r="B678" s="149" t="s">
        <v>261</v>
      </c>
      <c r="C678" s="149" t="s">
        <v>877</v>
      </c>
      <c r="D678" s="150">
        <v>21101</v>
      </c>
      <c r="E678" s="149">
        <v>11510</v>
      </c>
      <c r="F678" s="149" t="s">
        <v>297</v>
      </c>
    </row>
    <row r="679" spans="1:6" ht="10.9" customHeight="1" x14ac:dyDescent="0.35">
      <c r="A679" s="149" t="s">
        <v>1585</v>
      </c>
      <c r="B679" s="149" t="s">
        <v>1586</v>
      </c>
      <c r="C679" s="149" t="s">
        <v>1341</v>
      </c>
      <c r="D679" s="150">
        <v>21101</v>
      </c>
      <c r="E679" s="149">
        <v>11510</v>
      </c>
      <c r="F679" s="149" t="s">
        <v>297</v>
      </c>
    </row>
    <row r="680" spans="1:6" ht="10.9" customHeight="1" x14ac:dyDescent="0.35">
      <c r="A680" s="149" t="s">
        <v>1587</v>
      </c>
      <c r="B680" s="149" t="s">
        <v>1588</v>
      </c>
      <c r="C680" s="149" t="s">
        <v>539</v>
      </c>
      <c r="D680" s="150">
        <v>21101</v>
      </c>
      <c r="E680" s="149">
        <v>11510</v>
      </c>
      <c r="F680" s="149" t="s">
        <v>297</v>
      </c>
    </row>
    <row r="681" spans="1:6" ht="10.9" customHeight="1" x14ac:dyDescent="0.35">
      <c r="A681" s="149" t="s">
        <v>1589</v>
      </c>
      <c r="B681" s="149" t="s">
        <v>1590</v>
      </c>
      <c r="C681" s="149" t="s">
        <v>539</v>
      </c>
      <c r="D681" s="150">
        <v>21101</v>
      </c>
      <c r="E681" s="149">
        <v>11510</v>
      </c>
      <c r="F681" s="149" t="s">
        <v>297</v>
      </c>
    </row>
    <row r="682" spans="1:6" ht="10.9" customHeight="1" x14ac:dyDescent="0.35">
      <c r="A682" s="149" t="s">
        <v>1591</v>
      </c>
      <c r="B682" s="149" t="s">
        <v>205</v>
      </c>
      <c r="C682" s="149" t="s">
        <v>877</v>
      </c>
      <c r="D682" s="150">
        <v>21101</v>
      </c>
      <c r="E682" s="149">
        <v>11510</v>
      </c>
      <c r="F682" s="149" t="s">
        <v>297</v>
      </c>
    </row>
    <row r="683" spans="1:6" ht="10.9" customHeight="1" x14ac:dyDescent="0.35">
      <c r="A683" s="149" t="s">
        <v>1592</v>
      </c>
      <c r="B683" s="149" t="s">
        <v>1593</v>
      </c>
      <c r="C683" s="149" t="s">
        <v>539</v>
      </c>
      <c r="D683" s="150">
        <v>21101</v>
      </c>
      <c r="E683" s="149">
        <v>11510</v>
      </c>
      <c r="F683" s="149" t="s">
        <v>297</v>
      </c>
    </row>
    <row r="684" spans="1:6" ht="10.9" customHeight="1" x14ac:dyDescent="0.35">
      <c r="A684" s="149" t="s">
        <v>1594</v>
      </c>
      <c r="B684" s="149" t="s">
        <v>1595</v>
      </c>
      <c r="C684" s="149" t="s">
        <v>296</v>
      </c>
      <c r="D684" s="150">
        <v>21101</v>
      </c>
      <c r="E684" s="149">
        <v>11510</v>
      </c>
      <c r="F684" s="149" t="s">
        <v>297</v>
      </c>
    </row>
    <row r="685" spans="1:6" ht="10.9" customHeight="1" x14ac:dyDescent="0.35">
      <c r="A685" s="149" t="s">
        <v>1596</v>
      </c>
      <c r="B685" s="149" t="s">
        <v>1597</v>
      </c>
      <c r="C685" s="149" t="s">
        <v>296</v>
      </c>
      <c r="D685" s="150">
        <v>21101</v>
      </c>
      <c r="E685" s="149">
        <v>11510</v>
      </c>
      <c r="F685" s="149" t="s">
        <v>297</v>
      </c>
    </row>
    <row r="686" spans="1:6" ht="10.9" customHeight="1" x14ac:dyDescent="0.35">
      <c r="A686" s="149" t="s">
        <v>1598</v>
      </c>
      <c r="B686" s="149" t="s">
        <v>1599</v>
      </c>
      <c r="C686" s="149" t="s">
        <v>296</v>
      </c>
      <c r="D686" s="150">
        <v>21101</v>
      </c>
      <c r="E686" s="149">
        <v>11510</v>
      </c>
      <c r="F686" s="149" t="s">
        <v>297</v>
      </c>
    </row>
    <row r="687" spans="1:6" ht="10.9" customHeight="1" x14ac:dyDescent="0.35">
      <c r="A687" s="149" t="s">
        <v>1600</v>
      </c>
      <c r="B687" s="149" t="s">
        <v>1601</v>
      </c>
      <c r="C687" s="149" t="s">
        <v>296</v>
      </c>
      <c r="D687" s="150">
        <v>21101</v>
      </c>
      <c r="E687" s="149">
        <v>11510</v>
      </c>
      <c r="F687" s="149" t="s">
        <v>297</v>
      </c>
    </row>
    <row r="688" spans="1:6" ht="10.9" customHeight="1" x14ac:dyDescent="0.35">
      <c r="A688" s="149" t="s">
        <v>1602</v>
      </c>
      <c r="B688" s="149" t="s">
        <v>1603</v>
      </c>
      <c r="C688" s="149" t="s">
        <v>877</v>
      </c>
      <c r="D688" s="150">
        <v>21101</v>
      </c>
      <c r="E688" s="149">
        <v>11510</v>
      </c>
      <c r="F688" s="149" t="s">
        <v>297</v>
      </c>
    </row>
    <row r="689" spans="1:6" ht="10.9" customHeight="1" x14ac:dyDescent="0.35">
      <c r="A689" s="149" t="s">
        <v>1604</v>
      </c>
      <c r="B689" s="149" t="s">
        <v>1605</v>
      </c>
      <c r="C689" s="149" t="s">
        <v>877</v>
      </c>
      <c r="D689" s="150">
        <v>21101</v>
      </c>
      <c r="E689" s="149">
        <v>11510</v>
      </c>
      <c r="F689" s="149" t="s">
        <v>297</v>
      </c>
    </row>
    <row r="690" spans="1:6" ht="10.9" customHeight="1" x14ac:dyDescent="0.35">
      <c r="A690" s="149" t="s">
        <v>1606</v>
      </c>
      <c r="B690" s="149" t="s">
        <v>1607</v>
      </c>
      <c r="C690" s="149" t="s">
        <v>1446</v>
      </c>
      <c r="D690" s="150">
        <v>21101</v>
      </c>
      <c r="E690" s="149">
        <v>11510</v>
      </c>
      <c r="F690" s="149" t="s">
        <v>297</v>
      </c>
    </row>
    <row r="691" spans="1:6" ht="10.9" customHeight="1" x14ac:dyDescent="0.35">
      <c r="A691" s="149" t="s">
        <v>1608</v>
      </c>
      <c r="B691" s="149" t="s">
        <v>1609</v>
      </c>
      <c r="C691" s="149" t="s">
        <v>539</v>
      </c>
      <c r="D691" s="150">
        <v>21101</v>
      </c>
      <c r="E691" s="149">
        <v>11510</v>
      </c>
      <c r="F691" s="149" t="s">
        <v>297</v>
      </c>
    </row>
    <row r="692" spans="1:6" ht="10.9" customHeight="1" x14ac:dyDescent="0.35">
      <c r="A692" s="149" t="s">
        <v>1610</v>
      </c>
      <c r="B692" s="149" t="s">
        <v>1611</v>
      </c>
      <c r="C692" s="149" t="s">
        <v>1341</v>
      </c>
      <c r="D692" s="150">
        <v>21101</v>
      </c>
      <c r="E692" s="149">
        <v>11510</v>
      </c>
      <c r="F692" s="149" t="s">
        <v>297</v>
      </c>
    </row>
    <row r="693" spans="1:6" ht="10.9" customHeight="1" x14ac:dyDescent="0.35">
      <c r="A693" s="149" t="s">
        <v>1612</v>
      </c>
      <c r="B693" s="149" t="s">
        <v>1613</v>
      </c>
      <c r="C693" s="149" t="s">
        <v>877</v>
      </c>
      <c r="D693" s="150">
        <v>21101</v>
      </c>
      <c r="E693" s="149">
        <v>11510</v>
      </c>
      <c r="F693" s="149" t="s">
        <v>297</v>
      </c>
    </row>
    <row r="694" spans="1:6" ht="10.9" customHeight="1" x14ac:dyDescent="0.35">
      <c r="A694" s="149" t="s">
        <v>1614</v>
      </c>
      <c r="B694" s="149" t="s">
        <v>1615</v>
      </c>
      <c r="C694" s="149" t="s">
        <v>296</v>
      </c>
      <c r="D694" s="150">
        <v>21101</v>
      </c>
      <c r="E694" s="149">
        <v>11510</v>
      </c>
      <c r="F694" s="149" t="s">
        <v>297</v>
      </c>
    </row>
    <row r="695" spans="1:6" ht="10.9" customHeight="1" x14ac:dyDescent="0.35">
      <c r="A695" s="149" t="s">
        <v>1616</v>
      </c>
      <c r="B695" s="149" t="s">
        <v>1617</v>
      </c>
      <c r="C695" s="149" t="s">
        <v>1446</v>
      </c>
      <c r="D695" s="150">
        <v>21101</v>
      </c>
      <c r="E695" s="149">
        <v>11510</v>
      </c>
      <c r="F695" s="149" t="s">
        <v>297</v>
      </c>
    </row>
    <row r="696" spans="1:6" ht="10.9" customHeight="1" x14ac:dyDescent="0.35">
      <c r="A696" s="149" t="s">
        <v>1618</v>
      </c>
      <c r="B696" s="149" t="s">
        <v>1619</v>
      </c>
      <c r="C696" s="149" t="s">
        <v>296</v>
      </c>
      <c r="D696" s="150">
        <v>21101</v>
      </c>
      <c r="E696" s="149">
        <v>11510</v>
      </c>
      <c r="F696" s="149" t="s">
        <v>297</v>
      </c>
    </row>
    <row r="697" spans="1:6" ht="10.9" customHeight="1" x14ac:dyDescent="0.35">
      <c r="A697" s="149" t="s">
        <v>1620</v>
      </c>
      <c r="B697" s="149" t="s">
        <v>1621</v>
      </c>
      <c r="C697" s="149" t="s">
        <v>296</v>
      </c>
      <c r="D697" s="150">
        <v>21101</v>
      </c>
      <c r="E697" s="149">
        <v>11510</v>
      </c>
      <c r="F697" s="149" t="s">
        <v>297</v>
      </c>
    </row>
    <row r="698" spans="1:6" ht="10.9" customHeight="1" x14ac:dyDescent="0.35">
      <c r="A698" s="149" t="s">
        <v>1622</v>
      </c>
      <c r="B698" s="149" t="s">
        <v>1623</v>
      </c>
      <c r="C698" s="149" t="s">
        <v>296</v>
      </c>
      <c r="D698" s="150">
        <v>21101</v>
      </c>
      <c r="E698" s="149">
        <v>11510</v>
      </c>
      <c r="F698" s="149" t="s">
        <v>297</v>
      </c>
    </row>
    <row r="699" spans="1:6" ht="10.9" customHeight="1" x14ac:dyDescent="0.35">
      <c r="A699" s="149" t="s">
        <v>1624</v>
      </c>
      <c r="B699" s="149" t="s">
        <v>1625</v>
      </c>
      <c r="C699" s="149" t="s">
        <v>296</v>
      </c>
      <c r="D699" s="150">
        <v>21101</v>
      </c>
      <c r="E699" s="149">
        <v>11510</v>
      </c>
      <c r="F699" s="149" t="s">
        <v>297</v>
      </c>
    </row>
    <row r="700" spans="1:6" ht="10.9" customHeight="1" x14ac:dyDescent="0.35">
      <c r="A700" s="149" t="s">
        <v>1626</v>
      </c>
      <c r="B700" s="149" t="s">
        <v>1627</v>
      </c>
      <c r="C700" s="149" t="s">
        <v>296</v>
      </c>
      <c r="D700" s="150">
        <v>21101</v>
      </c>
      <c r="E700" s="149">
        <v>11510</v>
      </c>
      <c r="F700" s="149" t="s">
        <v>297</v>
      </c>
    </row>
    <row r="701" spans="1:6" ht="10.9" customHeight="1" x14ac:dyDescent="0.35">
      <c r="A701" s="149" t="s">
        <v>1628</v>
      </c>
      <c r="B701" s="149" t="s">
        <v>1629</v>
      </c>
      <c r="C701" s="149" t="s">
        <v>296</v>
      </c>
      <c r="D701" s="150">
        <v>21101</v>
      </c>
      <c r="E701" s="149">
        <v>11510</v>
      </c>
      <c r="F701" s="149" t="s">
        <v>297</v>
      </c>
    </row>
    <row r="702" spans="1:6" ht="10.9" customHeight="1" x14ac:dyDescent="0.35">
      <c r="A702" s="149" t="s">
        <v>1630</v>
      </c>
      <c r="B702" s="149" t="s">
        <v>1631</v>
      </c>
      <c r="C702" s="149" t="s">
        <v>296</v>
      </c>
      <c r="D702" s="150">
        <v>21101</v>
      </c>
      <c r="E702" s="149">
        <v>11510</v>
      </c>
      <c r="F702" s="149" t="s">
        <v>297</v>
      </c>
    </row>
    <row r="703" spans="1:6" ht="10.9" customHeight="1" x14ac:dyDescent="0.35">
      <c r="A703" s="149" t="s">
        <v>1632</v>
      </c>
      <c r="B703" s="149" t="s">
        <v>1633</v>
      </c>
      <c r="C703" s="149" t="s">
        <v>296</v>
      </c>
      <c r="D703" s="150">
        <v>21101</v>
      </c>
      <c r="E703" s="149">
        <v>11510</v>
      </c>
      <c r="F703" s="149" t="s">
        <v>297</v>
      </c>
    </row>
    <row r="704" spans="1:6" ht="10.9" customHeight="1" x14ac:dyDescent="0.35">
      <c r="A704" s="149" t="s">
        <v>1634</v>
      </c>
      <c r="B704" s="149" t="s">
        <v>16260</v>
      </c>
      <c r="C704" s="149" t="s">
        <v>296</v>
      </c>
      <c r="D704" s="150">
        <v>21101</v>
      </c>
      <c r="E704" s="149">
        <v>11510</v>
      </c>
      <c r="F704" s="149" t="s">
        <v>297</v>
      </c>
    </row>
    <row r="705" spans="1:6" ht="10.9" customHeight="1" x14ac:dyDescent="0.35">
      <c r="A705" s="149" t="s">
        <v>1635</v>
      </c>
      <c r="B705" s="149" t="s">
        <v>1636</v>
      </c>
      <c r="C705" s="149" t="s">
        <v>296</v>
      </c>
      <c r="D705" s="150">
        <v>21101</v>
      </c>
      <c r="E705" s="149">
        <v>11510</v>
      </c>
      <c r="F705" s="149" t="s">
        <v>297</v>
      </c>
    </row>
    <row r="706" spans="1:6" ht="10.9" customHeight="1" x14ac:dyDescent="0.35">
      <c r="A706" s="149" t="s">
        <v>1637</v>
      </c>
      <c r="B706" s="149" t="s">
        <v>1638</v>
      </c>
      <c r="C706" s="149" t="s">
        <v>296</v>
      </c>
      <c r="D706" s="150">
        <v>21101</v>
      </c>
      <c r="E706" s="149">
        <v>11510</v>
      </c>
      <c r="F706" s="149" t="s">
        <v>297</v>
      </c>
    </row>
    <row r="707" spans="1:6" ht="10.9" customHeight="1" x14ac:dyDescent="0.35">
      <c r="A707" s="149" t="s">
        <v>1639</v>
      </c>
      <c r="B707" s="149" t="s">
        <v>1640</v>
      </c>
      <c r="C707" s="149" t="s">
        <v>296</v>
      </c>
      <c r="D707" s="150">
        <v>21101</v>
      </c>
      <c r="E707" s="149">
        <v>11510</v>
      </c>
      <c r="F707" s="149" t="s">
        <v>297</v>
      </c>
    </row>
    <row r="708" spans="1:6" ht="10.9" customHeight="1" x14ac:dyDescent="0.35">
      <c r="A708" s="149" t="s">
        <v>1641</v>
      </c>
      <c r="B708" s="149" t="s">
        <v>1642</v>
      </c>
      <c r="C708" s="149" t="s">
        <v>296</v>
      </c>
      <c r="D708" s="150">
        <v>21101</v>
      </c>
      <c r="E708" s="149">
        <v>11510</v>
      </c>
      <c r="F708" s="149" t="s">
        <v>297</v>
      </c>
    </row>
    <row r="709" spans="1:6" ht="10.9" customHeight="1" x14ac:dyDescent="0.35">
      <c r="A709" s="149" t="s">
        <v>1643</v>
      </c>
      <c r="B709" s="149" t="s">
        <v>1644</v>
      </c>
      <c r="C709" s="149" t="s">
        <v>296</v>
      </c>
      <c r="D709" s="150">
        <v>21101</v>
      </c>
      <c r="E709" s="149">
        <v>11510</v>
      </c>
      <c r="F709" s="149" t="s">
        <v>297</v>
      </c>
    </row>
    <row r="710" spans="1:6" ht="10.9" customHeight="1" x14ac:dyDescent="0.35">
      <c r="A710" s="149" t="s">
        <v>1645</v>
      </c>
      <c r="B710" s="149" t="s">
        <v>1646</v>
      </c>
      <c r="C710" s="149" t="s">
        <v>296</v>
      </c>
      <c r="D710" s="150">
        <v>21101</v>
      </c>
      <c r="E710" s="149">
        <v>11510</v>
      </c>
      <c r="F710" s="149" t="s">
        <v>297</v>
      </c>
    </row>
    <row r="711" spans="1:6" ht="10.9" customHeight="1" x14ac:dyDescent="0.35">
      <c r="A711" s="149" t="s">
        <v>1647</v>
      </c>
      <c r="B711" s="149" t="s">
        <v>1648</v>
      </c>
      <c r="C711" s="149" t="s">
        <v>296</v>
      </c>
      <c r="D711" s="150">
        <v>21101</v>
      </c>
      <c r="E711" s="149">
        <v>11510</v>
      </c>
      <c r="F711" s="149" t="s">
        <v>297</v>
      </c>
    </row>
    <row r="712" spans="1:6" ht="10.9" customHeight="1" x14ac:dyDescent="0.35">
      <c r="A712" s="149" t="s">
        <v>1649</v>
      </c>
      <c r="B712" s="149" t="s">
        <v>1650</v>
      </c>
      <c r="C712" s="149" t="s">
        <v>296</v>
      </c>
      <c r="D712" s="150">
        <v>21101</v>
      </c>
      <c r="E712" s="149">
        <v>11510</v>
      </c>
      <c r="F712" s="149" t="s">
        <v>297</v>
      </c>
    </row>
    <row r="713" spans="1:6" ht="10.9" customHeight="1" x14ac:dyDescent="0.35">
      <c r="A713" s="149" t="s">
        <v>1651</v>
      </c>
      <c r="B713" s="149" t="s">
        <v>1652</v>
      </c>
      <c r="C713" s="149" t="s">
        <v>296</v>
      </c>
      <c r="D713" s="150">
        <v>21101</v>
      </c>
      <c r="E713" s="149">
        <v>11510</v>
      </c>
      <c r="F713" s="149" t="s">
        <v>297</v>
      </c>
    </row>
    <row r="714" spans="1:6" ht="10.9" customHeight="1" x14ac:dyDescent="0.35">
      <c r="A714" s="149" t="s">
        <v>1653</v>
      </c>
      <c r="B714" s="149" t="s">
        <v>77</v>
      </c>
      <c r="C714" s="149" t="s">
        <v>296</v>
      </c>
      <c r="D714" s="150">
        <v>21101</v>
      </c>
      <c r="E714" s="149">
        <v>11510</v>
      </c>
      <c r="F714" s="149" t="s">
        <v>297</v>
      </c>
    </row>
    <row r="715" spans="1:6" ht="10.9" customHeight="1" x14ac:dyDescent="0.35">
      <c r="A715" s="149" t="s">
        <v>1654</v>
      </c>
      <c r="B715" s="149" t="s">
        <v>1655</v>
      </c>
      <c r="C715" s="149" t="s">
        <v>296</v>
      </c>
      <c r="D715" s="150">
        <v>21101</v>
      </c>
      <c r="E715" s="149">
        <v>11510</v>
      </c>
      <c r="F715" s="149" t="s">
        <v>297</v>
      </c>
    </row>
    <row r="716" spans="1:6" ht="10.9" customHeight="1" x14ac:dyDescent="0.35">
      <c r="A716" s="149" t="s">
        <v>1656</v>
      </c>
      <c r="B716" s="149" t="s">
        <v>1657</v>
      </c>
      <c r="C716" s="149" t="s">
        <v>296</v>
      </c>
      <c r="D716" s="150">
        <v>21101</v>
      </c>
      <c r="E716" s="149">
        <v>11510</v>
      </c>
      <c r="F716" s="149" t="s">
        <v>297</v>
      </c>
    </row>
    <row r="717" spans="1:6" ht="10.9" customHeight="1" x14ac:dyDescent="0.35">
      <c r="A717" s="149" t="s">
        <v>1658</v>
      </c>
      <c r="B717" s="149" t="s">
        <v>1659</v>
      </c>
      <c r="C717" s="149" t="s">
        <v>296</v>
      </c>
      <c r="D717" s="150">
        <v>21101</v>
      </c>
      <c r="E717" s="149">
        <v>11510</v>
      </c>
      <c r="F717" s="149" t="s">
        <v>297</v>
      </c>
    </row>
    <row r="718" spans="1:6" ht="10.9" customHeight="1" x14ac:dyDescent="0.35">
      <c r="A718" s="149" t="s">
        <v>1660</v>
      </c>
      <c r="B718" s="149" t="s">
        <v>1661</v>
      </c>
      <c r="C718" s="149" t="s">
        <v>296</v>
      </c>
      <c r="D718" s="150">
        <v>21101</v>
      </c>
      <c r="E718" s="149">
        <v>11510</v>
      </c>
      <c r="F718" s="149" t="s">
        <v>297</v>
      </c>
    </row>
    <row r="719" spans="1:6" ht="10.9" customHeight="1" x14ac:dyDescent="0.35">
      <c r="A719" s="149" t="s">
        <v>1662</v>
      </c>
      <c r="B719" s="149" t="s">
        <v>1663</v>
      </c>
      <c r="C719" s="149" t="s">
        <v>296</v>
      </c>
      <c r="D719" s="150">
        <v>21101</v>
      </c>
      <c r="E719" s="149">
        <v>11510</v>
      </c>
      <c r="F719" s="149" t="s">
        <v>297</v>
      </c>
    </row>
    <row r="720" spans="1:6" ht="10.9" customHeight="1" x14ac:dyDescent="0.35">
      <c r="A720" s="149" t="s">
        <v>1664</v>
      </c>
      <c r="B720" s="149" t="s">
        <v>1665</v>
      </c>
      <c r="C720" s="149" t="s">
        <v>296</v>
      </c>
      <c r="D720" s="150">
        <v>21101</v>
      </c>
      <c r="E720" s="149">
        <v>11510</v>
      </c>
      <c r="F720" s="149" t="s">
        <v>297</v>
      </c>
    </row>
    <row r="721" spans="1:6" ht="10.9" customHeight="1" x14ac:dyDescent="0.35">
      <c r="A721" s="149" t="s">
        <v>1666</v>
      </c>
      <c r="B721" s="149" t="s">
        <v>1667</v>
      </c>
      <c r="C721" s="149" t="s">
        <v>296</v>
      </c>
      <c r="D721" s="150">
        <v>21101</v>
      </c>
      <c r="E721" s="149">
        <v>11510</v>
      </c>
      <c r="F721" s="149" t="s">
        <v>297</v>
      </c>
    </row>
    <row r="722" spans="1:6" ht="10.9" customHeight="1" x14ac:dyDescent="0.35">
      <c r="A722" s="149" t="s">
        <v>1668</v>
      </c>
      <c r="B722" s="149" t="s">
        <v>1669</v>
      </c>
      <c r="C722" s="149" t="s">
        <v>296</v>
      </c>
      <c r="D722" s="150">
        <v>21101</v>
      </c>
      <c r="E722" s="149">
        <v>11510</v>
      </c>
      <c r="F722" s="149" t="s">
        <v>297</v>
      </c>
    </row>
    <row r="723" spans="1:6" ht="10.9" customHeight="1" x14ac:dyDescent="0.35">
      <c r="A723" s="149" t="s">
        <v>1670</v>
      </c>
      <c r="B723" s="149" t="s">
        <v>1671</v>
      </c>
      <c r="C723" s="149" t="s">
        <v>296</v>
      </c>
      <c r="D723" s="150">
        <v>21101</v>
      </c>
      <c r="E723" s="149">
        <v>11510</v>
      </c>
      <c r="F723" s="149" t="s">
        <v>297</v>
      </c>
    </row>
    <row r="724" spans="1:6" ht="10.9" customHeight="1" x14ac:dyDescent="0.35">
      <c r="A724" s="149" t="s">
        <v>1672</v>
      </c>
      <c r="B724" s="149" t="s">
        <v>1673</v>
      </c>
      <c r="C724" s="149" t="s">
        <v>296</v>
      </c>
      <c r="D724" s="150">
        <v>21101</v>
      </c>
      <c r="E724" s="149">
        <v>11510</v>
      </c>
      <c r="F724" s="149" t="s">
        <v>297</v>
      </c>
    </row>
    <row r="725" spans="1:6" ht="10.9" customHeight="1" x14ac:dyDescent="0.35">
      <c r="A725" s="149" t="s">
        <v>1674</v>
      </c>
      <c r="B725" s="149" t="s">
        <v>1675</v>
      </c>
      <c r="C725" s="149" t="s">
        <v>296</v>
      </c>
      <c r="D725" s="150">
        <v>21101</v>
      </c>
      <c r="E725" s="149">
        <v>11510</v>
      </c>
      <c r="F725" s="149" t="s">
        <v>297</v>
      </c>
    </row>
    <row r="726" spans="1:6" ht="10.9" customHeight="1" x14ac:dyDescent="0.35">
      <c r="A726" s="149" t="s">
        <v>1676</v>
      </c>
      <c r="B726" s="149" t="s">
        <v>1677</v>
      </c>
      <c r="C726" s="149" t="s">
        <v>296</v>
      </c>
      <c r="D726" s="150">
        <v>21101</v>
      </c>
      <c r="E726" s="149">
        <v>11510</v>
      </c>
      <c r="F726" s="149" t="s">
        <v>297</v>
      </c>
    </row>
    <row r="727" spans="1:6" ht="10.9" customHeight="1" x14ac:dyDescent="0.35">
      <c r="A727" s="149" t="s">
        <v>1678</v>
      </c>
      <c r="B727" s="149" t="s">
        <v>1679</v>
      </c>
      <c r="C727" s="149" t="s">
        <v>296</v>
      </c>
      <c r="D727" s="150">
        <v>21101</v>
      </c>
      <c r="E727" s="149">
        <v>11510</v>
      </c>
      <c r="F727" s="149" t="s">
        <v>297</v>
      </c>
    </row>
    <row r="728" spans="1:6" ht="10.9" customHeight="1" x14ac:dyDescent="0.35">
      <c r="A728" s="149" t="s">
        <v>1680</v>
      </c>
      <c r="B728" s="149" t="s">
        <v>1681</v>
      </c>
      <c r="C728" s="149" t="s">
        <v>296</v>
      </c>
      <c r="D728" s="150">
        <v>21101</v>
      </c>
      <c r="E728" s="149">
        <v>11510</v>
      </c>
      <c r="F728" s="149" t="s">
        <v>297</v>
      </c>
    </row>
    <row r="729" spans="1:6" ht="10.9" customHeight="1" x14ac:dyDescent="0.35">
      <c r="A729" s="149" t="s">
        <v>1682</v>
      </c>
      <c r="B729" s="149" t="s">
        <v>1683</v>
      </c>
      <c r="C729" s="149" t="s">
        <v>296</v>
      </c>
      <c r="D729" s="150">
        <v>21101</v>
      </c>
      <c r="E729" s="149">
        <v>11510</v>
      </c>
      <c r="F729" s="149" t="s">
        <v>297</v>
      </c>
    </row>
    <row r="730" spans="1:6" ht="10.9" customHeight="1" x14ac:dyDescent="0.35">
      <c r="A730" s="149" t="s">
        <v>6125</v>
      </c>
      <c r="B730" s="149" t="s">
        <v>6126</v>
      </c>
      <c r="C730" s="149" t="s">
        <v>296</v>
      </c>
      <c r="D730" s="150">
        <v>21101</v>
      </c>
      <c r="E730" s="149">
        <v>11510</v>
      </c>
      <c r="F730" s="149" t="s">
        <v>297</v>
      </c>
    </row>
    <row r="731" spans="1:6" ht="10.9" customHeight="1" x14ac:dyDescent="0.35">
      <c r="A731" s="149" t="s">
        <v>1687</v>
      </c>
      <c r="B731" s="149" t="s">
        <v>1688</v>
      </c>
      <c r="C731" s="149" t="s">
        <v>420</v>
      </c>
      <c r="D731" s="150">
        <v>21101</v>
      </c>
      <c r="E731" s="149">
        <v>11510</v>
      </c>
      <c r="F731" s="149" t="s">
        <v>297</v>
      </c>
    </row>
    <row r="732" spans="1:6" ht="10.9" customHeight="1" x14ac:dyDescent="0.35">
      <c r="A732" s="149" t="s">
        <v>1689</v>
      </c>
      <c r="B732" s="149" t="s">
        <v>1690</v>
      </c>
      <c r="C732" s="149" t="s">
        <v>296</v>
      </c>
      <c r="D732" s="150">
        <v>21101</v>
      </c>
      <c r="E732" s="149">
        <v>11510</v>
      </c>
      <c r="F732" s="149" t="s">
        <v>297</v>
      </c>
    </row>
    <row r="733" spans="1:6" ht="10.9" customHeight="1" x14ac:dyDescent="0.35">
      <c r="A733" s="149" t="s">
        <v>1691</v>
      </c>
      <c r="B733" s="149" t="s">
        <v>1692</v>
      </c>
      <c r="C733" s="149" t="s">
        <v>296</v>
      </c>
      <c r="D733" s="150">
        <v>21101</v>
      </c>
      <c r="E733" s="149">
        <v>11510</v>
      </c>
      <c r="F733" s="149" t="s">
        <v>297</v>
      </c>
    </row>
    <row r="734" spans="1:6" ht="10.9" customHeight="1" x14ac:dyDescent="0.35">
      <c r="A734" s="149" t="s">
        <v>1693</v>
      </c>
      <c r="B734" s="149" t="s">
        <v>1694</v>
      </c>
      <c r="C734" s="149" t="s">
        <v>296</v>
      </c>
      <c r="D734" s="150">
        <v>21101</v>
      </c>
      <c r="E734" s="149">
        <v>11510</v>
      </c>
      <c r="F734" s="149" t="s">
        <v>297</v>
      </c>
    </row>
    <row r="735" spans="1:6" ht="10.9" customHeight="1" x14ac:dyDescent="0.35">
      <c r="A735" s="149" t="s">
        <v>1695</v>
      </c>
      <c r="B735" s="149" t="s">
        <v>1696</v>
      </c>
      <c r="C735" s="149" t="s">
        <v>296</v>
      </c>
      <c r="D735" s="150">
        <v>21101</v>
      </c>
      <c r="E735" s="149">
        <v>11510</v>
      </c>
      <c r="F735" s="149" t="s">
        <v>297</v>
      </c>
    </row>
    <row r="736" spans="1:6" ht="10.9" customHeight="1" x14ac:dyDescent="0.35">
      <c r="A736" s="149" t="s">
        <v>1697</v>
      </c>
      <c r="B736" s="149" t="s">
        <v>1698</v>
      </c>
      <c r="C736" s="149" t="s">
        <v>296</v>
      </c>
      <c r="D736" s="150">
        <v>21101</v>
      </c>
      <c r="E736" s="149">
        <v>11510</v>
      </c>
      <c r="F736" s="149" t="s">
        <v>297</v>
      </c>
    </row>
    <row r="737" spans="1:6" ht="10.9" customHeight="1" x14ac:dyDescent="0.35">
      <c r="A737" s="149" t="s">
        <v>1699</v>
      </c>
      <c r="B737" s="149" t="s">
        <v>1700</v>
      </c>
      <c r="C737" s="149" t="s">
        <v>296</v>
      </c>
      <c r="D737" s="150">
        <v>21101</v>
      </c>
      <c r="E737" s="149">
        <v>11510</v>
      </c>
      <c r="F737" s="149" t="s">
        <v>297</v>
      </c>
    </row>
    <row r="738" spans="1:6" ht="10.9" customHeight="1" x14ac:dyDescent="0.35">
      <c r="A738" s="149" t="s">
        <v>1701</v>
      </c>
      <c r="B738" s="149" t="s">
        <v>1702</v>
      </c>
      <c r="C738" s="149" t="s">
        <v>296</v>
      </c>
      <c r="D738" s="150">
        <v>21101</v>
      </c>
      <c r="E738" s="149">
        <v>11510</v>
      </c>
      <c r="F738" s="149" t="s">
        <v>297</v>
      </c>
    </row>
    <row r="739" spans="1:6" ht="10.9" customHeight="1" x14ac:dyDescent="0.35">
      <c r="A739" s="149" t="s">
        <v>1703</v>
      </c>
      <c r="B739" s="149" t="s">
        <v>1704</v>
      </c>
      <c r="C739" s="149" t="s">
        <v>296</v>
      </c>
      <c r="D739" s="150">
        <v>21101</v>
      </c>
      <c r="E739" s="149">
        <v>11510</v>
      </c>
      <c r="F739" s="149" t="s">
        <v>297</v>
      </c>
    </row>
    <row r="740" spans="1:6" ht="10.9" customHeight="1" x14ac:dyDescent="0.35">
      <c r="A740" s="149" t="s">
        <v>1705</v>
      </c>
      <c r="B740" s="149" t="s">
        <v>208</v>
      </c>
      <c r="C740" s="149" t="s">
        <v>296</v>
      </c>
      <c r="D740" s="150">
        <v>21101</v>
      </c>
      <c r="E740" s="149">
        <v>11510</v>
      </c>
      <c r="F740" s="149" t="s">
        <v>297</v>
      </c>
    </row>
    <row r="741" spans="1:6" ht="10.9" customHeight="1" x14ac:dyDescent="0.35">
      <c r="A741" s="149" t="s">
        <v>1706</v>
      </c>
      <c r="B741" s="149" t="s">
        <v>1707</v>
      </c>
      <c r="C741" s="149" t="s">
        <v>296</v>
      </c>
      <c r="D741" s="150">
        <v>21101</v>
      </c>
      <c r="E741" s="149">
        <v>11510</v>
      </c>
      <c r="F741" s="149" t="s">
        <v>297</v>
      </c>
    </row>
    <row r="742" spans="1:6" ht="10.9" customHeight="1" x14ac:dyDescent="0.35">
      <c r="A742" s="149" t="s">
        <v>1708</v>
      </c>
      <c r="B742" s="149" t="s">
        <v>1709</v>
      </c>
      <c r="C742" s="149" t="s">
        <v>296</v>
      </c>
      <c r="D742" s="150">
        <v>21101</v>
      </c>
      <c r="E742" s="149">
        <v>11510</v>
      </c>
      <c r="F742" s="149" t="s">
        <v>297</v>
      </c>
    </row>
    <row r="743" spans="1:6" ht="10.9" customHeight="1" x14ac:dyDescent="0.35">
      <c r="A743" s="149" t="s">
        <v>1710</v>
      </c>
      <c r="B743" s="149" t="s">
        <v>1711</v>
      </c>
      <c r="C743" s="149" t="s">
        <v>296</v>
      </c>
      <c r="D743" s="150">
        <v>21101</v>
      </c>
      <c r="E743" s="149">
        <v>11510</v>
      </c>
      <c r="F743" s="149" t="s">
        <v>297</v>
      </c>
    </row>
    <row r="744" spans="1:6" ht="10.9" customHeight="1" x14ac:dyDescent="0.35">
      <c r="A744" s="149" t="s">
        <v>1712</v>
      </c>
      <c r="B744" s="149" t="s">
        <v>1713</v>
      </c>
      <c r="C744" s="149" t="s">
        <v>296</v>
      </c>
      <c r="D744" s="150">
        <v>21101</v>
      </c>
      <c r="E744" s="149">
        <v>11510</v>
      </c>
      <c r="F744" s="149" t="s">
        <v>297</v>
      </c>
    </row>
    <row r="745" spans="1:6" ht="10.9" customHeight="1" x14ac:dyDescent="0.35">
      <c r="A745" s="149" t="s">
        <v>1714</v>
      </c>
      <c r="B745" s="149" t="s">
        <v>1715</v>
      </c>
      <c r="C745" s="149" t="s">
        <v>296</v>
      </c>
      <c r="D745" s="150">
        <v>21101</v>
      </c>
      <c r="E745" s="149">
        <v>11510</v>
      </c>
      <c r="F745" s="149" t="s">
        <v>297</v>
      </c>
    </row>
    <row r="746" spans="1:6" ht="10.9" customHeight="1" x14ac:dyDescent="0.35">
      <c r="A746" s="149" t="s">
        <v>1716</v>
      </c>
      <c r="B746" s="149" t="s">
        <v>1717</v>
      </c>
      <c r="C746" s="149" t="s">
        <v>296</v>
      </c>
      <c r="D746" s="150">
        <v>21101</v>
      </c>
      <c r="E746" s="149">
        <v>11510</v>
      </c>
      <c r="F746" s="149" t="s">
        <v>297</v>
      </c>
    </row>
    <row r="747" spans="1:6" ht="10.9" customHeight="1" x14ac:dyDescent="0.35">
      <c r="A747" s="149" t="s">
        <v>1718</v>
      </c>
      <c r="B747" s="149" t="s">
        <v>1719</v>
      </c>
      <c r="C747" s="149" t="s">
        <v>296</v>
      </c>
      <c r="D747" s="150">
        <v>21101</v>
      </c>
      <c r="E747" s="149">
        <v>11510</v>
      </c>
      <c r="F747" s="149" t="s">
        <v>297</v>
      </c>
    </row>
    <row r="748" spans="1:6" ht="10.9" customHeight="1" x14ac:dyDescent="0.35">
      <c r="A748" s="149" t="s">
        <v>1720</v>
      </c>
      <c r="B748" s="149" t="s">
        <v>1721</v>
      </c>
      <c r="C748" s="149" t="s">
        <v>296</v>
      </c>
      <c r="D748" s="150">
        <v>21101</v>
      </c>
      <c r="E748" s="149">
        <v>11510</v>
      </c>
      <c r="F748" s="149" t="s">
        <v>297</v>
      </c>
    </row>
    <row r="749" spans="1:6" ht="10.9" customHeight="1" x14ac:dyDescent="0.35">
      <c r="A749" s="149" t="s">
        <v>1722</v>
      </c>
      <c r="B749" s="149" t="s">
        <v>1723</v>
      </c>
      <c r="C749" s="149" t="s">
        <v>296</v>
      </c>
      <c r="D749" s="150">
        <v>21101</v>
      </c>
      <c r="E749" s="149">
        <v>11510</v>
      </c>
      <c r="F749" s="149" t="s">
        <v>297</v>
      </c>
    </row>
    <row r="750" spans="1:6" ht="10.9" customHeight="1" x14ac:dyDescent="0.35">
      <c r="A750" s="149" t="s">
        <v>1724</v>
      </c>
      <c r="B750" s="149" t="s">
        <v>1725</v>
      </c>
      <c r="C750" s="149" t="s">
        <v>296</v>
      </c>
      <c r="D750" s="150">
        <v>21101</v>
      </c>
      <c r="E750" s="149">
        <v>11510</v>
      </c>
      <c r="F750" s="149" t="s">
        <v>297</v>
      </c>
    </row>
    <row r="751" spans="1:6" ht="10.9" customHeight="1" x14ac:dyDescent="0.35">
      <c r="A751" s="149" t="s">
        <v>1726</v>
      </c>
      <c r="B751" s="149" t="s">
        <v>1727</v>
      </c>
      <c r="C751" s="149" t="s">
        <v>296</v>
      </c>
      <c r="D751" s="150">
        <v>21101</v>
      </c>
      <c r="E751" s="149">
        <v>11510</v>
      </c>
      <c r="F751" s="149" t="s">
        <v>297</v>
      </c>
    </row>
    <row r="752" spans="1:6" ht="10.9" customHeight="1" x14ac:dyDescent="0.35">
      <c r="A752" s="149" t="s">
        <v>1728</v>
      </c>
      <c r="B752" s="149" t="s">
        <v>1729</v>
      </c>
      <c r="C752" s="149" t="s">
        <v>296</v>
      </c>
      <c r="D752" s="150">
        <v>21101</v>
      </c>
      <c r="E752" s="149">
        <v>11510</v>
      </c>
      <c r="F752" s="149" t="s">
        <v>297</v>
      </c>
    </row>
    <row r="753" spans="1:6" ht="10.9" customHeight="1" x14ac:dyDescent="0.35">
      <c r="A753" s="149" t="s">
        <v>1730</v>
      </c>
      <c r="B753" s="149" t="s">
        <v>1731</v>
      </c>
      <c r="C753" s="149" t="s">
        <v>296</v>
      </c>
      <c r="D753" s="150">
        <v>21101</v>
      </c>
      <c r="E753" s="149">
        <v>11510</v>
      </c>
      <c r="F753" s="149" t="s">
        <v>297</v>
      </c>
    </row>
    <row r="754" spans="1:6" ht="10.9" customHeight="1" x14ac:dyDescent="0.35">
      <c r="A754" s="149" t="s">
        <v>1732</v>
      </c>
      <c r="B754" s="149" t="s">
        <v>1733</v>
      </c>
      <c r="C754" s="149" t="s">
        <v>296</v>
      </c>
      <c r="D754" s="150">
        <v>21101</v>
      </c>
      <c r="E754" s="149">
        <v>11510</v>
      </c>
      <c r="F754" s="149" t="s">
        <v>297</v>
      </c>
    </row>
    <row r="755" spans="1:6" ht="10.9" customHeight="1" x14ac:dyDescent="0.35">
      <c r="A755" s="149" t="s">
        <v>1734</v>
      </c>
      <c r="B755" s="149" t="s">
        <v>1735</v>
      </c>
      <c r="C755" s="149" t="s">
        <v>296</v>
      </c>
      <c r="D755" s="150">
        <v>21101</v>
      </c>
      <c r="E755" s="149">
        <v>11510</v>
      </c>
      <c r="F755" s="149" t="s">
        <v>297</v>
      </c>
    </row>
    <row r="756" spans="1:6" ht="10.9" customHeight="1" x14ac:dyDescent="0.35">
      <c r="A756" s="149" t="s">
        <v>1736</v>
      </c>
      <c r="B756" s="149" t="s">
        <v>1737</v>
      </c>
      <c r="C756" s="149" t="s">
        <v>296</v>
      </c>
      <c r="D756" s="150">
        <v>21101</v>
      </c>
      <c r="E756" s="149">
        <v>11510</v>
      </c>
      <c r="F756" s="149" t="s">
        <v>297</v>
      </c>
    </row>
    <row r="757" spans="1:6" ht="10.9" customHeight="1" x14ac:dyDescent="0.35">
      <c r="A757" s="149" t="s">
        <v>1738</v>
      </c>
      <c r="B757" s="149" t="s">
        <v>1739</v>
      </c>
      <c r="C757" s="149" t="s">
        <v>296</v>
      </c>
      <c r="D757" s="150">
        <v>21101</v>
      </c>
      <c r="E757" s="149">
        <v>11510</v>
      </c>
      <c r="F757" s="149" t="s">
        <v>297</v>
      </c>
    </row>
    <row r="758" spans="1:6" ht="10.9" customHeight="1" x14ac:dyDescent="0.35">
      <c r="A758" s="149" t="s">
        <v>1740</v>
      </c>
      <c r="B758" s="149" t="s">
        <v>1741</v>
      </c>
      <c r="C758" s="149" t="s">
        <v>296</v>
      </c>
      <c r="D758" s="150">
        <v>21101</v>
      </c>
      <c r="E758" s="149">
        <v>11510</v>
      </c>
      <c r="F758" s="149" t="s">
        <v>297</v>
      </c>
    </row>
    <row r="759" spans="1:6" ht="10.9" customHeight="1" x14ac:dyDescent="0.35">
      <c r="A759" s="149" t="s">
        <v>1742</v>
      </c>
      <c r="B759" s="149" t="s">
        <v>1743</v>
      </c>
      <c r="C759" s="149" t="s">
        <v>296</v>
      </c>
      <c r="D759" s="150">
        <v>21101</v>
      </c>
      <c r="E759" s="149">
        <v>11510</v>
      </c>
      <c r="F759" s="149" t="s">
        <v>297</v>
      </c>
    </row>
    <row r="760" spans="1:6" ht="10.9" customHeight="1" x14ac:dyDescent="0.35">
      <c r="A760" s="149" t="s">
        <v>1744</v>
      </c>
      <c r="B760" s="149" t="s">
        <v>1745</v>
      </c>
      <c r="C760" s="149" t="s">
        <v>296</v>
      </c>
      <c r="D760" s="150">
        <v>21101</v>
      </c>
      <c r="E760" s="149">
        <v>11510</v>
      </c>
      <c r="F760" s="149" t="s">
        <v>297</v>
      </c>
    </row>
    <row r="761" spans="1:6" ht="10.9" customHeight="1" x14ac:dyDescent="0.35">
      <c r="A761" s="149" t="s">
        <v>1746</v>
      </c>
      <c r="B761" s="149" t="s">
        <v>1747</v>
      </c>
      <c r="C761" s="149" t="s">
        <v>296</v>
      </c>
      <c r="D761" s="150">
        <v>21101</v>
      </c>
      <c r="E761" s="149">
        <v>11510</v>
      </c>
      <c r="F761" s="149" t="s">
        <v>297</v>
      </c>
    </row>
    <row r="762" spans="1:6" ht="10.9" customHeight="1" x14ac:dyDescent="0.35">
      <c r="A762" s="149" t="s">
        <v>1748</v>
      </c>
      <c r="B762" s="149" t="s">
        <v>1749</v>
      </c>
      <c r="C762" s="149" t="s">
        <v>296</v>
      </c>
      <c r="D762" s="150">
        <v>21101</v>
      </c>
      <c r="E762" s="149">
        <v>11510</v>
      </c>
      <c r="F762" s="149" t="s">
        <v>297</v>
      </c>
    </row>
    <row r="763" spans="1:6" ht="10.9" customHeight="1" x14ac:dyDescent="0.35">
      <c r="A763" s="149" t="s">
        <v>1750</v>
      </c>
      <c r="B763" s="149" t="s">
        <v>1751</v>
      </c>
      <c r="C763" s="149" t="s">
        <v>296</v>
      </c>
      <c r="D763" s="150">
        <v>21101</v>
      </c>
      <c r="E763" s="149">
        <v>11510</v>
      </c>
      <c r="F763" s="149" t="s">
        <v>297</v>
      </c>
    </row>
    <row r="764" spans="1:6" ht="10.9" customHeight="1" x14ac:dyDescent="0.35">
      <c r="A764" s="149" t="s">
        <v>1752</v>
      </c>
      <c r="B764" s="149" t="s">
        <v>1753</v>
      </c>
      <c r="C764" s="149" t="s">
        <v>296</v>
      </c>
      <c r="D764" s="150">
        <v>21101</v>
      </c>
      <c r="E764" s="149">
        <v>11510</v>
      </c>
      <c r="F764" s="149" t="s">
        <v>297</v>
      </c>
    </row>
    <row r="765" spans="1:6" ht="10.9" customHeight="1" x14ac:dyDescent="0.35">
      <c r="A765" s="149" t="s">
        <v>1754</v>
      </c>
      <c r="B765" s="149" t="s">
        <v>1755</v>
      </c>
      <c r="C765" s="149" t="s">
        <v>296</v>
      </c>
      <c r="D765" s="150">
        <v>21101</v>
      </c>
      <c r="E765" s="149">
        <v>11510</v>
      </c>
      <c r="F765" s="149" t="s">
        <v>297</v>
      </c>
    </row>
    <row r="766" spans="1:6" ht="10.9" customHeight="1" x14ac:dyDescent="0.35">
      <c r="A766" s="149" t="s">
        <v>1756</v>
      </c>
      <c r="B766" s="149" t="s">
        <v>1757</v>
      </c>
      <c r="C766" s="149" t="s">
        <v>877</v>
      </c>
      <c r="D766" s="150">
        <v>21101</v>
      </c>
      <c r="E766" s="149">
        <v>11510</v>
      </c>
      <c r="F766" s="149" t="s">
        <v>297</v>
      </c>
    </row>
    <row r="767" spans="1:6" ht="10.9" customHeight="1" x14ac:dyDescent="0.35">
      <c r="A767" s="149" t="s">
        <v>1758</v>
      </c>
      <c r="B767" s="149" t="s">
        <v>1759</v>
      </c>
      <c r="C767" s="149" t="s">
        <v>501</v>
      </c>
      <c r="D767" s="150">
        <v>21101</v>
      </c>
      <c r="E767" s="149">
        <v>11510</v>
      </c>
      <c r="F767" s="149" t="s">
        <v>297</v>
      </c>
    </row>
    <row r="768" spans="1:6" ht="10.9" customHeight="1" x14ac:dyDescent="0.35">
      <c r="A768" s="149" t="s">
        <v>1760</v>
      </c>
      <c r="B768" s="149" t="s">
        <v>72</v>
      </c>
      <c r="C768" s="149" t="s">
        <v>501</v>
      </c>
      <c r="D768" s="150">
        <v>21101</v>
      </c>
      <c r="E768" s="149">
        <v>11510</v>
      </c>
      <c r="F768" s="149" t="s">
        <v>297</v>
      </c>
    </row>
    <row r="769" spans="1:6" ht="10.9" customHeight="1" x14ac:dyDescent="0.35">
      <c r="A769" s="149" t="s">
        <v>1761</v>
      </c>
      <c r="B769" s="149" t="s">
        <v>1762</v>
      </c>
      <c r="C769" s="149" t="s">
        <v>501</v>
      </c>
      <c r="D769" s="150">
        <v>21101</v>
      </c>
      <c r="E769" s="149">
        <v>11510</v>
      </c>
      <c r="F769" s="149" t="s">
        <v>297</v>
      </c>
    </row>
    <row r="770" spans="1:6" ht="10.9" customHeight="1" x14ac:dyDescent="0.35">
      <c r="A770" s="149" t="s">
        <v>1763</v>
      </c>
      <c r="B770" s="149" t="s">
        <v>1764</v>
      </c>
      <c r="C770" s="149" t="s">
        <v>420</v>
      </c>
      <c r="D770" s="150">
        <v>21101</v>
      </c>
      <c r="E770" s="149">
        <v>11510</v>
      </c>
      <c r="F770" s="149" t="s">
        <v>297</v>
      </c>
    </row>
    <row r="771" spans="1:6" ht="10.9" customHeight="1" x14ac:dyDescent="0.35">
      <c r="A771" s="149" t="s">
        <v>1765</v>
      </c>
      <c r="B771" s="149" t="s">
        <v>1766</v>
      </c>
      <c r="C771" s="149" t="s">
        <v>877</v>
      </c>
      <c r="D771" s="150">
        <v>21101</v>
      </c>
      <c r="E771" s="149">
        <v>11510</v>
      </c>
      <c r="F771" s="149" t="s">
        <v>297</v>
      </c>
    </row>
    <row r="772" spans="1:6" ht="10.9" customHeight="1" x14ac:dyDescent="0.35">
      <c r="A772" s="149" t="s">
        <v>1767</v>
      </c>
      <c r="B772" s="149" t="s">
        <v>1768</v>
      </c>
      <c r="C772" s="149" t="s">
        <v>877</v>
      </c>
      <c r="D772" s="150">
        <v>21101</v>
      </c>
      <c r="E772" s="149">
        <v>11510</v>
      </c>
      <c r="F772" s="149" t="s">
        <v>297</v>
      </c>
    </row>
    <row r="773" spans="1:6" ht="10.9" customHeight="1" x14ac:dyDescent="0.35">
      <c r="A773" s="149" t="s">
        <v>1769</v>
      </c>
      <c r="B773" s="149" t="s">
        <v>1770</v>
      </c>
      <c r="C773" s="149" t="s">
        <v>877</v>
      </c>
      <c r="D773" s="150">
        <v>21101</v>
      </c>
      <c r="E773" s="149">
        <v>11510</v>
      </c>
      <c r="F773" s="149" t="s">
        <v>297</v>
      </c>
    </row>
    <row r="774" spans="1:6" ht="10.9" customHeight="1" x14ac:dyDescent="0.35">
      <c r="A774" s="149" t="s">
        <v>1771</v>
      </c>
      <c r="B774" s="149" t="s">
        <v>1772</v>
      </c>
      <c r="C774" s="149" t="s">
        <v>296</v>
      </c>
      <c r="D774" s="150">
        <v>21101</v>
      </c>
      <c r="E774" s="149">
        <v>11510</v>
      </c>
      <c r="F774" s="149" t="s">
        <v>297</v>
      </c>
    </row>
    <row r="775" spans="1:6" ht="10.9" customHeight="1" x14ac:dyDescent="0.35">
      <c r="A775" s="149" t="s">
        <v>1773</v>
      </c>
      <c r="B775" s="149" t="s">
        <v>1774</v>
      </c>
      <c r="C775" s="149" t="s">
        <v>296</v>
      </c>
      <c r="D775" s="150">
        <v>21101</v>
      </c>
      <c r="E775" s="149">
        <v>11510</v>
      </c>
      <c r="F775" s="149" t="s">
        <v>297</v>
      </c>
    </row>
    <row r="776" spans="1:6" ht="10.9" customHeight="1" x14ac:dyDescent="0.35">
      <c r="A776" s="149" t="s">
        <v>1775</v>
      </c>
      <c r="B776" s="149" t="s">
        <v>1776</v>
      </c>
      <c r="C776" s="149" t="s">
        <v>296</v>
      </c>
      <c r="D776" s="150">
        <v>21101</v>
      </c>
      <c r="E776" s="149">
        <v>11510</v>
      </c>
      <c r="F776" s="149" t="s">
        <v>297</v>
      </c>
    </row>
    <row r="777" spans="1:6" ht="10.9" customHeight="1" x14ac:dyDescent="0.35">
      <c r="A777" s="149" t="s">
        <v>1777</v>
      </c>
      <c r="B777" s="149" t="s">
        <v>1778</v>
      </c>
      <c r="C777" s="149" t="s">
        <v>296</v>
      </c>
      <c r="D777" s="150">
        <v>21101</v>
      </c>
      <c r="E777" s="149">
        <v>11510</v>
      </c>
      <c r="F777" s="149" t="s">
        <v>297</v>
      </c>
    </row>
    <row r="778" spans="1:6" ht="10.9" customHeight="1" x14ac:dyDescent="0.35">
      <c r="A778" s="149" t="s">
        <v>1779</v>
      </c>
      <c r="B778" s="149" t="s">
        <v>1780</v>
      </c>
      <c r="C778" s="149" t="s">
        <v>296</v>
      </c>
      <c r="D778" s="150">
        <v>21101</v>
      </c>
      <c r="E778" s="149">
        <v>11510</v>
      </c>
      <c r="F778" s="149" t="s">
        <v>297</v>
      </c>
    </row>
    <row r="779" spans="1:6" ht="10.9" customHeight="1" x14ac:dyDescent="0.35">
      <c r="A779" s="149" t="s">
        <v>1781</v>
      </c>
      <c r="B779" s="149" t="s">
        <v>1782</v>
      </c>
      <c r="C779" s="149" t="s">
        <v>296</v>
      </c>
      <c r="D779" s="150">
        <v>21101</v>
      </c>
      <c r="E779" s="149">
        <v>11510</v>
      </c>
      <c r="F779" s="149" t="s">
        <v>297</v>
      </c>
    </row>
    <row r="780" spans="1:6" ht="10.9" customHeight="1" x14ac:dyDescent="0.35">
      <c r="A780" s="149" t="s">
        <v>1783</v>
      </c>
      <c r="B780" s="149" t="s">
        <v>1784</v>
      </c>
      <c r="C780" s="149" t="s">
        <v>296</v>
      </c>
      <c r="D780" s="150">
        <v>21101</v>
      </c>
      <c r="E780" s="149">
        <v>11510</v>
      </c>
      <c r="F780" s="149" t="s">
        <v>297</v>
      </c>
    </row>
    <row r="781" spans="1:6" ht="10.9" customHeight="1" x14ac:dyDescent="0.35">
      <c r="A781" s="149" t="s">
        <v>1785</v>
      </c>
      <c r="B781" s="149" t="s">
        <v>1786</v>
      </c>
      <c r="C781" s="149" t="s">
        <v>296</v>
      </c>
      <c r="D781" s="150">
        <v>21101</v>
      </c>
      <c r="E781" s="149">
        <v>11510</v>
      </c>
      <c r="F781" s="149" t="s">
        <v>297</v>
      </c>
    </row>
    <row r="782" spans="1:6" ht="10.9" customHeight="1" x14ac:dyDescent="0.35">
      <c r="A782" s="149" t="s">
        <v>1787</v>
      </c>
      <c r="B782" s="149" t="s">
        <v>1788</v>
      </c>
      <c r="C782" s="149" t="s">
        <v>296</v>
      </c>
      <c r="D782" s="150">
        <v>21101</v>
      </c>
      <c r="E782" s="149">
        <v>11510</v>
      </c>
      <c r="F782" s="149" t="s">
        <v>297</v>
      </c>
    </row>
    <row r="783" spans="1:6" ht="10.9" customHeight="1" x14ac:dyDescent="0.35">
      <c r="A783" s="149" t="s">
        <v>1789</v>
      </c>
      <c r="B783" s="149" t="s">
        <v>1790</v>
      </c>
      <c r="C783" s="149" t="s">
        <v>296</v>
      </c>
      <c r="D783" s="150">
        <v>21101</v>
      </c>
      <c r="E783" s="149">
        <v>11510</v>
      </c>
      <c r="F783" s="149" t="s">
        <v>297</v>
      </c>
    </row>
    <row r="784" spans="1:6" ht="10.9" customHeight="1" x14ac:dyDescent="0.35">
      <c r="A784" s="149" t="s">
        <v>1791</v>
      </c>
      <c r="B784" s="149" t="s">
        <v>1792</v>
      </c>
      <c r="C784" s="149" t="s">
        <v>296</v>
      </c>
      <c r="D784" s="150">
        <v>21101</v>
      </c>
      <c r="E784" s="149">
        <v>11510</v>
      </c>
      <c r="F784" s="149" t="s">
        <v>297</v>
      </c>
    </row>
    <row r="785" spans="1:6" ht="10.9" customHeight="1" x14ac:dyDescent="0.35">
      <c r="A785" s="149" t="s">
        <v>1793</v>
      </c>
      <c r="B785" s="149" t="s">
        <v>1794</v>
      </c>
      <c r="C785" s="149" t="s">
        <v>1446</v>
      </c>
      <c r="D785" s="150">
        <v>21101</v>
      </c>
      <c r="E785" s="149">
        <v>11510</v>
      </c>
      <c r="F785" s="149" t="s">
        <v>297</v>
      </c>
    </row>
    <row r="786" spans="1:6" ht="10.9" customHeight="1" x14ac:dyDescent="0.35">
      <c r="A786" s="149" t="s">
        <v>1795</v>
      </c>
      <c r="B786" s="149" t="s">
        <v>1796</v>
      </c>
      <c r="C786" s="149" t="s">
        <v>296</v>
      </c>
      <c r="D786" s="150">
        <v>21101</v>
      </c>
      <c r="E786" s="149">
        <v>11510</v>
      </c>
      <c r="F786" s="149" t="s">
        <v>297</v>
      </c>
    </row>
    <row r="787" spans="1:6" ht="10.9" customHeight="1" x14ac:dyDescent="0.35">
      <c r="A787" s="149" t="s">
        <v>1797</v>
      </c>
      <c r="B787" s="149" t="s">
        <v>1798</v>
      </c>
      <c r="C787" s="149" t="s">
        <v>420</v>
      </c>
      <c r="D787" s="150">
        <v>21101</v>
      </c>
      <c r="E787" s="149">
        <v>11510</v>
      </c>
      <c r="F787" s="149" t="s">
        <v>297</v>
      </c>
    </row>
    <row r="788" spans="1:6" ht="10.9" customHeight="1" x14ac:dyDescent="0.35">
      <c r="A788" s="149" t="s">
        <v>1799</v>
      </c>
      <c r="B788" s="149" t="s">
        <v>1800</v>
      </c>
      <c r="C788" s="149" t="s">
        <v>420</v>
      </c>
      <c r="D788" s="150">
        <v>21101</v>
      </c>
      <c r="E788" s="149">
        <v>11510</v>
      </c>
      <c r="F788" s="149" t="s">
        <v>297</v>
      </c>
    </row>
    <row r="789" spans="1:6" ht="10.9" customHeight="1" x14ac:dyDescent="0.35">
      <c r="A789" s="149" t="s">
        <v>1801</v>
      </c>
      <c r="B789" s="149" t="s">
        <v>1802</v>
      </c>
      <c r="C789" s="149" t="s">
        <v>420</v>
      </c>
      <c r="D789" s="150">
        <v>21101</v>
      </c>
      <c r="E789" s="149">
        <v>11510</v>
      </c>
      <c r="F789" s="149" t="s">
        <v>297</v>
      </c>
    </row>
    <row r="790" spans="1:6" ht="10.9" customHeight="1" x14ac:dyDescent="0.35">
      <c r="A790" s="149" t="s">
        <v>1803</v>
      </c>
      <c r="B790" s="149" t="s">
        <v>1804</v>
      </c>
      <c r="C790" s="149" t="s">
        <v>420</v>
      </c>
      <c r="D790" s="150">
        <v>21101</v>
      </c>
      <c r="E790" s="149">
        <v>11510</v>
      </c>
      <c r="F790" s="149" t="s">
        <v>297</v>
      </c>
    </row>
    <row r="791" spans="1:6" ht="10.9" customHeight="1" x14ac:dyDescent="0.35">
      <c r="A791" s="149" t="s">
        <v>1805</v>
      </c>
      <c r="B791" s="149" t="s">
        <v>1806</v>
      </c>
      <c r="C791" s="149" t="s">
        <v>420</v>
      </c>
      <c r="D791" s="150">
        <v>21101</v>
      </c>
      <c r="E791" s="149">
        <v>11510</v>
      </c>
      <c r="F791" s="149" t="s">
        <v>297</v>
      </c>
    </row>
    <row r="792" spans="1:6" ht="10.9" customHeight="1" x14ac:dyDescent="0.35">
      <c r="A792" s="149" t="s">
        <v>1807</v>
      </c>
      <c r="B792" s="149" t="s">
        <v>276</v>
      </c>
      <c r="C792" s="149" t="s">
        <v>420</v>
      </c>
      <c r="D792" s="150">
        <v>21101</v>
      </c>
      <c r="E792" s="149">
        <v>11510</v>
      </c>
      <c r="F792" s="149" t="s">
        <v>297</v>
      </c>
    </row>
    <row r="793" spans="1:6" ht="10.9" customHeight="1" x14ac:dyDescent="0.35">
      <c r="A793" s="149" t="s">
        <v>1808</v>
      </c>
      <c r="B793" s="149" t="s">
        <v>1809</v>
      </c>
      <c r="C793" s="149" t="s">
        <v>420</v>
      </c>
      <c r="D793" s="150">
        <v>21101</v>
      </c>
      <c r="E793" s="149">
        <v>11510</v>
      </c>
      <c r="F793" s="149" t="s">
        <v>297</v>
      </c>
    </row>
    <row r="794" spans="1:6" ht="10.9" customHeight="1" x14ac:dyDescent="0.35">
      <c r="A794" s="149" t="s">
        <v>1810</v>
      </c>
      <c r="B794" s="149" t="s">
        <v>1811</v>
      </c>
      <c r="C794" s="149" t="s">
        <v>420</v>
      </c>
      <c r="D794" s="150">
        <v>21101</v>
      </c>
      <c r="E794" s="149">
        <v>11510</v>
      </c>
      <c r="F794" s="149" t="s">
        <v>297</v>
      </c>
    </row>
    <row r="795" spans="1:6" ht="10.9" customHeight="1" x14ac:dyDescent="0.35">
      <c r="A795" s="149" t="s">
        <v>1812</v>
      </c>
      <c r="B795" s="149" t="s">
        <v>1813</v>
      </c>
      <c r="C795" s="149" t="s">
        <v>420</v>
      </c>
      <c r="D795" s="150">
        <v>21101</v>
      </c>
      <c r="E795" s="149">
        <v>11510</v>
      </c>
      <c r="F795" s="149" t="s">
        <v>297</v>
      </c>
    </row>
    <row r="796" spans="1:6" ht="10.9" customHeight="1" x14ac:dyDescent="0.35">
      <c r="A796" s="149" t="s">
        <v>1814</v>
      </c>
      <c r="B796" s="149" t="s">
        <v>1815</v>
      </c>
      <c r="C796" s="149" t="s">
        <v>296</v>
      </c>
      <c r="D796" s="150">
        <v>21101</v>
      </c>
      <c r="E796" s="149">
        <v>11510</v>
      </c>
      <c r="F796" s="149" t="s">
        <v>297</v>
      </c>
    </row>
    <row r="797" spans="1:6" ht="10.9" customHeight="1" x14ac:dyDescent="0.35">
      <c r="A797" s="149" t="s">
        <v>1816</v>
      </c>
      <c r="B797" s="149" t="s">
        <v>1817</v>
      </c>
      <c r="C797" s="149" t="s">
        <v>296</v>
      </c>
      <c r="D797" s="150">
        <v>21101</v>
      </c>
      <c r="E797" s="149">
        <v>11510</v>
      </c>
      <c r="F797" s="149" t="s">
        <v>297</v>
      </c>
    </row>
    <row r="798" spans="1:6" ht="10.9" customHeight="1" x14ac:dyDescent="0.35">
      <c r="A798" s="149" t="s">
        <v>1818</v>
      </c>
      <c r="B798" s="149" t="s">
        <v>1819</v>
      </c>
      <c r="C798" s="149" t="s">
        <v>420</v>
      </c>
      <c r="D798" s="150">
        <v>21101</v>
      </c>
      <c r="E798" s="149">
        <v>11510</v>
      </c>
      <c r="F798" s="149" t="s">
        <v>297</v>
      </c>
    </row>
    <row r="799" spans="1:6" ht="10.9" customHeight="1" x14ac:dyDescent="0.35">
      <c r="A799" s="149" t="s">
        <v>1820</v>
      </c>
      <c r="B799" s="149" t="s">
        <v>1821</v>
      </c>
      <c r="C799" s="149" t="s">
        <v>420</v>
      </c>
      <c r="D799" s="150">
        <v>21101</v>
      </c>
      <c r="E799" s="149">
        <v>11510</v>
      </c>
      <c r="F799" s="149" t="s">
        <v>297</v>
      </c>
    </row>
    <row r="800" spans="1:6" ht="10.9" customHeight="1" x14ac:dyDescent="0.35">
      <c r="A800" s="149" t="s">
        <v>1822</v>
      </c>
      <c r="B800" s="149" t="s">
        <v>1823</v>
      </c>
      <c r="C800" s="149" t="s">
        <v>420</v>
      </c>
      <c r="D800" s="150">
        <v>21101</v>
      </c>
      <c r="E800" s="149">
        <v>11510</v>
      </c>
      <c r="F800" s="149" t="s">
        <v>297</v>
      </c>
    </row>
    <row r="801" spans="1:6" ht="10.9" customHeight="1" x14ac:dyDescent="0.35">
      <c r="A801" s="149" t="s">
        <v>1824</v>
      </c>
      <c r="B801" s="149" t="s">
        <v>1825</v>
      </c>
      <c r="C801" s="149" t="s">
        <v>420</v>
      </c>
      <c r="D801" s="150">
        <v>21101</v>
      </c>
      <c r="E801" s="149">
        <v>11510</v>
      </c>
      <c r="F801" s="149" t="s">
        <v>297</v>
      </c>
    </row>
    <row r="802" spans="1:6" ht="10.9" customHeight="1" x14ac:dyDescent="0.35">
      <c r="A802" s="149" t="s">
        <v>1826</v>
      </c>
      <c r="B802" s="149" t="s">
        <v>1817</v>
      </c>
      <c r="C802" s="149" t="s">
        <v>420</v>
      </c>
      <c r="D802" s="150">
        <v>21101</v>
      </c>
      <c r="E802" s="149">
        <v>11510</v>
      </c>
      <c r="F802" s="149" t="s">
        <v>297</v>
      </c>
    </row>
    <row r="803" spans="1:6" ht="10.9" customHeight="1" x14ac:dyDescent="0.35">
      <c r="A803" s="149" t="s">
        <v>1827</v>
      </c>
      <c r="B803" s="149" t="s">
        <v>1828</v>
      </c>
      <c r="C803" s="149" t="s">
        <v>296</v>
      </c>
      <c r="D803" s="150">
        <v>21101</v>
      </c>
      <c r="E803" s="149">
        <v>11510</v>
      </c>
      <c r="F803" s="149" t="s">
        <v>297</v>
      </c>
    </row>
    <row r="804" spans="1:6" ht="10.9" customHeight="1" x14ac:dyDescent="0.35">
      <c r="A804" s="149" t="s">
        <v>1829</v>
      </c>
      <c r="B804" s="149" t="s">
        <v>1830</v>
      </c>
      <c r="C804" s="149" t="s">
        <v>296</v>
      </c>
      <c r="D804" s="150">
        <v>21101</v>
      </c>
      <c r="E804" s="149">
        <v>11510</v>
      </c>
      <c r="F804" s="149" t="s">
        <v>297</v>
      </c>
    </row>
    <row r="805" spans="1:6" ht="10.9" customHeight="1" x14ac:dyDescent="0.35">
      <c r="A805" s="149" t="s">
        <v>1831</v>
      </c>
      <c r="B805" s="149" t="s">
        <v>1832</v>
      </c>
      <c r="C805" s="149" t="s">
        <v>296</v>
      </c>
      <c r="D805" s="150">
        <v>21101</v>
      </c>
      <c r="E805" s="149">
        <v>11510</v>
      </c>
      <c r="F805" s="149" t="s">
        <v>297</v>
      </c>
    </row>
    <row r="806" spans="1:6" ht="10.9" customHeight="1" x14ac:dyDescent="0.35">
      <c r="A806" s="149" t="s">
        <v>1833</v>
      </c>
      <c r="B806" s="149" t="s">
        <v>1834</v>
      </c>
      <c r="C806" s="149" t="s">
        <v>877</v>
      </c>
      <c r="D806" s="150">
        <v>21101</v>
      </c>
      <c r="E806" s="149">
        <v>11510</v>
      </c>
      <c r="F806" s="149" t="s">
        <v>297</v>
      </c>
    </row>
    <row r="807" spans="1:6" ht="10.9" customHeight="1" x14ac:dyDescent="0.35">
      <c r="A807" s="149" t="s">
        <v>1835</v>
      </c>
      <c r="B807" s="149" t="s">
        <v>1836</v>
      </c>
      <c r="C807" s="149" t="s">
        <v>296</v>
      </c>
      <c r="D807" s="150">
        <v>21101</v>
      </c>
      <c r="E807" s="149">
        <v>11510</v>
      </c>
      <c r="F807" s="149" t="s">
        <v>297</v>
      </c>
    </row>
    <row r="808" spans="1:6" ht="10.9" customHeight="1" x14ac:dyDescent="0.35">
      <c r="A808" s="149" t="s">
        <v>1837</v>
      </c>
      <c r="B808" s="149" t="s">
        <v>1838</v>
      </c>
      <c r="C808" s="149" t="s">
        <v>296</v>
      </c>
      <c r="D808" s="150">
        <v>21101</v>
      </c>
      <c r="E808" s="149">
        <v>11510</v>
      </c>
      <c r="F808" s="149" t="s">
        <v>297</v>
      </c>
    </row>
    <row r="809" spans="1:6" ht="10.9" customHeight="1" x14ac:dyDescent="0.35">
      <c r="A809" s="149" t="s">
        <v>1839</v>
      </c>
      <c r="B809" s="149" t="s">
        <v>1840</v>
      </c>
      <c r="C809" s="149" t="s">
        <v>296</v>
      </c>
      <c r="D809" s="150">
        <v>21101</v>
      </c>
      <c r="E809" s="149">
        <v>11510</v>
      </c>
      <c r="F809" s="149" t="s">
        <v>297</v>
      </c>
    </row>
    <row r="810" spans="1:6" ht="10.9" customHeight="1" x14ac:dyDescent="0.35">
      <c r="A810" s="149" t="s">
        <v>1841</v>
      </c>
      <c r="B810" s="149" t="s">
        <v>85</v>
      </c>
      <c r="C810" s="149" t="s">
        <v>296</v>
      </c>
      <c r="D810" s="150">
        <v>21101</v>
      </c>
      <c r="E810" s="149">
        <v>11510</v>
      </c>
      <c r="F810" s="149" t="s">
        <v>297</v>
      </c>
    </row>
    <row r="811" spans="1:6" ht="10.9" customHeight="1" x14ac:dyDescent="0.35">
      <c r="A811" s="149" t="s">
        <v>1842</v>
      </c>
      <c r="B811" s="149" t="s">
        <v>1843</v>
      </c>
      <c r="C811" s="149" t="s">
        <v>296</v>
      </c>
      <c r="D811" s="150">
        <v>21101</v>
      </c>
      <c r="E811" s="149">
        <v>11510</v>
      </c>
      <c r="F811" s="149" t="s">
        <v>297</v>
      </c>
    </row>
    <row r="812" spans="1:6" ht="10.9" customHeight="1" x14ac:dyDescent="0.35">
      <c r="A812" s="149" t="s">
        <v>1844</v>
      </c>
      <c r="B812" s="149" t="s">
        <v>210</v>
      </c>
      <c r="C812" s="149" t="s">
        <v>296</v>
      </c>
      <c r="D812" s="150">
        <v>21101</v>
      </c>
      <c r="E812" s="149">
        <v>11510</v>
      </c>
      <c r="F812" s="149" t="s">
        <v>297</v>
      </c>
    </row>
    <row r="813" spans="1:6" ht="10.9" customHeight="1" x14ac:dyDescent="0.35">
      <c r="A813" s="149" t="s">
        <v>1845</v>
      </c>
      <c r="B813" s="149" t="s">
        <v>1846</v>
      </c>
      <c r="C813" s="149" t="s">
        <v>296</v>
      </c>
      <c r="D813" s="150">
        <v>21101</v>
      </c>
      <c r="E813" s="149">
        <v>11510</v>
      </c>
      <c r="F813" s="149" t="s">
        <v>297</v>
      </c>
    </row>
    <row r="814" spans="1:6" ht="10.9" customHeight="1" x14ac:dyDescent="0.35">
      <c r="A814" s="149" t="s">
        <v>1847</v>
      </c>
      <c r="B814" s="149" t="s">
        <v>1848</v>
      </c>
      <c r="C814" s="149" t="s">
        <v>296</v>
      </c>
      <c r="D814" s="150">
        <v>21101</v>
      </c>
      <c r="E814" s="149">
        <v>11510</v>
      </c>
      <c r="F814" s="149" t="s">
        <v>297</v>
      </c>
    </row>
    <row r="815" spans="1:6" ht="10.9" customHeight="1" x14ac:dyDescent="0.35">
      <c r="A815" s="149" t="s">
        <v>1849</v>
      </c>
      <c r="B815" s="149" t="s">
        <v>209</v>
      </c>
      <c r="C815" s="149" t="s">
        <v>296</v>
      </c>
      <c r="D815" s="150">
        <v>21101</v>
      </c>
      <c r="E815" s="149">
        <v>11510</v>
      </c>
      <c r="F815" s="149" t="s">
        <v>297</v>
      </c>
    </row>
    <row r="816" spans="1:6" ht="10.9" customHeight="1" x14ac:dyDescent="0.35">
      <c r="A816" s="149" t="s">
        <v>1850</v>
      </c>
      <c r="B816" s="149" t="s">
        <v>1851</v>
      </c>
      <c r="C816" s="149" t="s">
        <v>296</v>
      </c>
      <c r="D816" s="150">
        <v>21101</v>
      </c>
      <c r="E816" s="149">
        <v>11510</v>
      </c>
      <c r="F816" s="149" t="s">
        <v>297</v>
      </c>
    </row>
    <row r="817" spans="1:6" ht="10.9" customHeight="1" x14ac:dyDescent="0.35">
      <c r="A817" s="149" t="s">
        <v>1852</v>
      </c>
      <c r="B817" s="149" t="s">
        <v>1853</v>
      </c>
      <c r="C817" s="149" t="s">
        <v>296</v>
      </c>
      <c r="D817" s="150">
        <v>21101</v>
      </c>
      <c r="E817" s="149">
        <v>11510</v>
      </c>
      <c r="F817" s="149" t="s">
        <v>297</v>
      </c>
    </row>
    <row r="818" spans="1:6" ht="10.9" customHeight="1" x14ac:dyDescent="0.35">
      <c r="A818" s="149" t="s">
        <v>1854</v>
      </c>
      <c r="B818" s="149" t="s">
        <v>1855</v>
      </c>
      <c r="C818" s="149" t="s">
        <v>296</v>
      </c>
      <c r="D818" s="150">
        <v>21101</v>
      </c>
      <c r="E818" s="149">
        <v>11510</v>
      </c>
      <c r="F818" s="149" t="s">
        <v>297</v>
      </c>
    </row>
    <row r="819" spans="1:6" ht="10.9" customHeight="1" x14ac:dyDescent="0.35">
      <c r="A819" s="149" t="s">
        <v>1856</v>
      </c>
      <c r="B819" s="149" t="s">
        <v>1857</v>
      </c>
      <c r="C819" s="149" t="s">
        <v>296</v>
      </c>
      <c r="D819" s="150">
        <v>21101</v>
      </c>
      <c r="E819" s="149">
        <v>11510</v>
      </c>
      <c r="F819" s="149" t="s">
        <v>297</v>
      </c>
    </row>
    <row r="820" spans="1:6" ht="10.9" customHeight="1" x14ac:dyDescent="0.35">
      <c r="A820" s="149" t="s">
        <v>1858</v>
      </c>
      <c r="B820" s="149" t="s">
        <v>1859</v>
      </c>
      <c r="C820" s="149" t="s">
        <v>296</v>
      </c>
      <c r="D820" s="150">
        <v>21101</v>
      </c>
      <c r="E820" s="149">
        <v>11510</v>
      </c>
      <c r="F820" s="149" t="s">
        <v>297</v>
      </c>
    </row>
    <row r="821" spans="1:6" ht="10.9" customHeight="1" x14ac:dyDescent="0.35">
      <c r="A821" s="149" t="s">
        <v>1860</v>
      </c>
      <c r="B821" s="149" t="s">
        <v>1861</v>
      </c>
      <c r="C821" s="149" t="s">
        <v>296</v>
      </c>
      <c r="D821" s="150">
        <v>21101</v>
      </c>
      <c r="E821" s="149">
        <v>11510</v>
      </c>
      <c r="F821" s="149" t="s">
        <v>297</v>
      </c>
    </row>
    <row r="822" spans="1:6" ht="10.9" customHeight="1" x14ac:dyDescent="0.35">
      <c r="A822" s="149" t="s">
        <v>1862</v>
      </c>
      <c r="B822" s="149" t="s">
        <v>1863</v>
      </c>
      <c r="C822" s="149" t="s">
        <v>296</v>
      </c>
      <c r="D822" s="150">
        <v>21101</v>
      </c>
      <c r="E822" s="149">
        <v>11510</v>
      </c>
      <c r="F822" s="149" t="s">
        <v>297</v>
      </c>
    </row>
    <row r="823" spans="1:6" ht="10.9" customHeight="1" x14ac:dyDescent="0.35">
      <c r="A823" s="149" t="s">
        <v>1864</v>
      </c>
      <c r="B823" s="149" t="s">
        <v>1865</v>
      </c>
      <c r="C823" s="149" t="s">
        <v>296</v>
      </c>
      <c r="D823" s="150">
        <v>21101</v>
      </c>
      <c r="E823" s="149">
        <v>11510</v>
      </c>
      <c r="F823" s="149" t="s">
        <v>297</v>
      </c>
    </row>
    <row r="824" spans="1:6" ht="10.9" customHeight="1" x14ac:dyDescent="0.35">
      <c r="A824" s="149" t="s">
        <v>1866</v>
      </c>
      <c r="B824" s="149" t="s">
        <v>1867</v>
      </c>
      <c r="C824" s="149" t="s">
        <v>296</v>
      </c>
      <c r="D824" s="150">
        <v>21101</v>
      </c>
      <c r="E824" s="149">
        <v>11510</v>
      </c>
      <c r="F824" s="149" t="s">
        <v>297</v>
      </c>
    </row>
    <row r="825" spans="1:6" ht="10.9" customHeight="1" x14ac:dyDescent="0.35">
      <c r="A825" s="149" t="s">
        <v>1868</v>
      </c>
      <c r="B825" s="149" t="s">
        <v>1869</v>
      </c>
      <c r="C825" s="149" t="s">
        <v>296</v>
      </c>
      <c r="D825" s="150">
        <v>21101</v>
      </c>
      <c r="E825" s="149">
        <v>11510</v>
      </c>
      <c r="F825" s="149" t="s">
        <v>297</v>
      </c>
    </row>
    <row r="826" spans="1:6" ht="10.9" customHeight="1" x14ac:dyDescent="0.35">
      <c r="A826" s="149" t="s">
        <v>1870</v>
      </c>
      <c r="B826" s="149" t="s">
        <v>1871</v>
      </c>
      <c r="C826" s="149" t="s">
        <v>296</v>
      </c>
      <c r="D826" s="150">
        <v>21101</v>
      </c>
      <c r="E826" s="149">
        <v>11510</v>
      </c>
      <c r="F826" s="149" t="s">
        <v>297</v>
      </c>
    </row>
    <row r="827" spans="1:6" ht="10.9" customHeight="1" x14ac:dyDescent="0.35">
      <c r="A827" s="149" t="s">
        <v>1872</v>
      </c>
      <c r="B827" s="149" t="s">
        <v>1873</v>
      </c>
      <c r="C827" s="149" t="s">
        <v>296</v>
      </c>
      <c r="D827" s="150">
        <v>21101</v>
      </c>
      <c r="E827" s="149">
        <v>11510</v>
      </c>
      <c r="F827" s="149" t="s">
        <v>297</v>
      </c>
    </row>
    <row r="828" spans="1:6" ht="10.9" customHeight="1" x14ac:dyDescent="0.35">
      <c r="A828" s="149" t="s">
        <v>1874</v>
      </c>
      <c r="B828" s="149" t="s">
        <v>1875</v>
      </c>
      <c r="C828" s="149" t="s">
        <v>296</v>
      </c>
      <c r="D828" s="150">
        <v>21101</v>
      </c>
      <c r="E828" s="149">
        <v>11510</v>
      </c>
      <c r="F828" s="149" t="s">
        <v>297</v>
      </c>
    </row>
    <row r="829" spans="1:6" ht="10.9" customHeight="1" x14ac:dyDescent="0.35">
      <c r="A829" s="149" t="s">
        <v>1876</v>
      </c>
      <c r="B829" s="149" t="s">
        <v>1877</v>
      </c>
      <c r="C829" s="149" t="s">
        <v>296</v>
      </c>
      <c r="D829" s="150">
        <v>21101</v>
      </c>
      <c r="E829" s="149">
        <v>11510</v>
      </c>
      <c r="F829" s="149" t="s">
        <v>297</v>
      </c>
    </row>
    <row r="830" spans="1:6" ht="10.9" customHeight="1" x14ac:dyDescent="0.35">
      <c r="A830" s="149" t="s">
        <v>1878</v>
      </c>
      <c r="B830" s="149" t="s">
        <v>1879</v>
      </c>
      <c r="C830" s="149" t="s">
        <v>296</v>
      </c>
      <c r="D830" s="150">
        <v>21101</v>
      </c>
      <c r="E830" s="149">
        <v>11510</v>
      </c>
      <c r="F830" s="149" t="s">
        <v>297</v>
      </c>
    </row>
    <row r="831" spans="1:6" ht="10.9" customHeight="1" x14ac:dyDescent="0.35">
      <c r="A831" s="149" t="s">
        <v>1880</v>
      </c>
      <c r="B831" s="149" t="s">
        <v>1881</v>
      </c>
      <c r="C831" s="149" t="s">
        <v>296</v>
      </c>
      <c r="D831" s="150">
        <v>21101</v>
      </c>
      <c r="E831" s="149">
        <v>11510</v>
      </c>
      <c r="F831" s="149" t="s">
        <v>297</v>
      </c>
    </row>
    <row r="832" spans="1:6" ht="10.9" customHeight="1" x14ac:dyDescent="0.35">
      <c r="A832" s="149" t="s">
        <v>1882</v>
      </c>
      <c r="B832" s="149" t="s">
        <v>1883</v>
      </c>
      <c r="C832" s="149" t="s">
        <v>296</v>
      </c>
      <c r="D832" s="150">
        <v>21101</v>
      </c>
      <c r="E832" s="149">
        <v>11510</v>
      </c>
      <c r="F832" s="149" t="s">
        <v>297</v>
      </c>
    </row>
    <row r="833" spans="1:6" ht="10.9" customHeight="1" x14ac:dyDescent="0.35">
      <c r="A833" s="149" t="s">
        <v>1884</v>
      </c>
      <c r="B833" s="149" t="s">
        <v>1885</v>
      </c>
      <c r="C833" s="149" t="s">
        <v>296</v>
      </c>
      <c r="D833" s="150">
        <v>21101</v>
      </c>
      <c r="E833" s="149">
        <v>11510</v>
      </c>
      <c r="F833" s="149" t="s">
        <v>297</v>
      </c>
    </row>
    <row r="834" spans="1:6" ht="10.9" customHeight="1" x14ac:dyDescent="0.35">
      <c r="A834" s="149" t="s">
        <v>1886</v>
      </c>
      <c r="B834" s="149" t="s">
        <v>1887</v>
      </c>
      <c r="C834" s="149" t="s">
        <v>296</v>
      </c>
      <c r="D834" s="150">
        <v>21101</v>
      </c>
      <c r="E834" s="149">
        <v>11510</v>
      </c>
      <c r="F834" s="149" t="s">
        <v>297</v>
      </c>
    </row>
    <row r="835" spans="1:6" ht="10.9" customHeight="1" x14ac:dyDescent="0.35">
      <c r="A835" s="149" t="s">
        <v>1888</v>
      </c>
      <c r="B835" s="149" t="s">
        <v>1889</v>
      </c>
      <c r="C835" s="149" t="s">
        <v>296</v>
      </c>
      <c r="D835" s="150">
        <v>21101</v>
      </c>
      <c r="E835" s="149">
        <v>11510</v>
      </c>
      <c r="F835" s="149" t="s">
        <v>297</v>
      </c>
    </row>
    <row r="836" spans="1:6" ht="10.9" customHeight="1" x14ac:dyDescent="0.35">
      <c r="A836" s="149" t="s">
        <v>1890</v>
      </c>
      <c r="B836" s="149" t="s">
        <v>1891</v>
      </c>
      <c r="C836" s="149" t="s">
        <v>296</v>
      </c>
      <c r="D836" s="150">
        <v>21101</v>
      </c>
      <c r="E836" s="149">
        <v>11510</v>
      </c>
      <c r="F836" s="149" t="s">
        <v>297</v>
      </c>
    </row>
    <row r="837" spans="1:6" ht="10.9" customHeight="1" x14ac:dyDescent="0.35">
      <c r="A837" s="149" t="s">
        <v>1892</v>
      </c>
      <c r="B837" s="149" t="s">
        <v>1893</v>
      </c>
      <c r="C837" s="149" t="s">
        <v>296</v>
      </c>
      <c r="D837" s="150">
        <v>21101</v>
      </c>
      <c r="E837" s="149">
        <v>11510</v>
      </c>
      <c r="F837" s="149" t="s">
        <v>297</v>
      </c>
    </row>
    <row r="838" spans="1:6" ht="10.9" customHeight="1" x14ac:dyDescent="0.35">
      <c r="A838" s="149" t="s">
        <v>1894</v>
      </c>
      <c r="B838" s="149" t="s">
        <v>1895</v>
      </c>
      <c r="C838" s="149" t="s">
        <v>296</v>
      </c>
      <c r="D838" s="150">
        <v>21101</v>
      </c>
      <c r="E838" s="149">
        <v>11510</v>
      </c>
      <c r="F838" s="149" t="s">
        <v>297</v>
      </c>
    </row>
    <row r="839" spans="1:6" ht="10.9" customHeight="1" x14ac:dyDescent="0.35">
      <c r="A839" s="149" t="s">
        <v>1896</v>
      </c>
      <c r="B839" s="149" t="s">
        <v>1897</v>
      </c>
      <c r="C839" s="149" t="s">
        <v>296</v>
      </c>
      <c r="D839" s="150">
        <v>21101</v>
      </c>
      <c r="E839" s="149">
        <v>11510</v>
      </c>
      <c r="F839" s="149" t="s">
        <v>297</v>
      </c>
    </row>
    <row r="840" spans="1:6" ht="10.9" customHeight="1" x14ac:dyDescent="0.35">
      <c r="A840" s="149" t="s">
        <v>1898</v>
      </c>
      <c r="B840" s="149" t="s">
        <v>1899</v>
      </c>
      <c r="C840" s="149" t="s">
        <v>296</v>
      </c>
      <c r="D840" s="150">
        <v>21101</v>
      </c>
      <c r="E840" s="149">
        <v>11510</v>
      </c>
      <c r="F840" s="149" t="s">
        <v>297</v>
      </c>
    </row>
    <row r="841" spans="1:6" ht="10.9" customHeight="1" x14ac:dyDescent="0.35">
      <c r="A841" s="149" t="s">
        <v>1900</v>
      </c>
      <c r="B841" s="149" t="s">
        <v>1901</v>
      </c>
      <c r="C841" s="149" t="s">
        <v>296</v>
      </c>
      <c r="D841" s="150">
        <v>21101</v>
      </c>
      <c r="E841" s="149">
        <v>11510</v>
      </c>
      <c r="F841" s="149" t="s">
        <v>297</v>
      </c>
    </row>
    <row r="842" spans="1:6" ht="10.9" customHeight="1" x14ac:dyDescent="0.35">
      <c r="A842" s="149" t="s">
        <v>1902</v>
      </c>
      <c r="B842" s="149" t="s">
        <v>1903</v>
      </c>
      <c r="C842" s="149" t="s">
        <v>296</v>
      </c>
      <c r="D842" s="150">
        <v>21101</v>
      </c>
      <c r="E842" s="149">
        <v>11510</v>
      </c>
      <c r="F842" s="149" t="s">
        <v>297</v>
      </c>
    </row>
    <row r="843" spans="1:6" ht="10.9" customHeight="1" x14ac:dyDescent="0.35">
      <c r="A843" s="149" t="s">
        <v>1904</v>
      </c>
      <c r="B843" s="149" t="s">
        <v>1905</v>
      </c>
      <c r="C843" s="149" t="s">
        <v>296</v>
      </c>
      <c r="D843" s="150">
        <v>21101</v>
      </c>
      <c r="E843" s="149">
        <v>11510</v>
      </c>
      <c r="F843" s="149" t="s">
        <v>297</v>
      </c>
    </row>
    <row r="844" spans="1:6" ht="10.9" customHeight="1" x14ac:dyDescent="0.35">
      <c r="A844" s="149" t="s">
        <v>1906</v>
      </c>
      <c r="B844" s="149" t="s">
        <v>1907</v>
      </c>
      <c r="C844" s="149" t="s">
        <v>296</v>
      </c>
      <c r="D844" s="150">
        <v>21101</v>
      </c>
      <c r="E844" s="149">
        <v>11510</v>
      </c>
      <c r="F844" s="149" t="s">
        <v>297</v>
      </c>
    </row>
    <row r="845" spans="1:6" ht="10.9" customHeight="1" x14ac:dyDescent="0.35">
      <c r="A845" s="149" t="s">
        <v>1908</v>
      </c>
      <c r="B845" s="149" t="s">
        <v>90</v>
      </c>
      <c r="C845" s="149" t="s">
        <v>296</v>
      </c>
      <c r="D845" s="150">
        <v>21101</v>
      </c>
      <c r="E845" s="149">
        <v>11510</v>
      </c>
      <c r="F845" s="149" t="s">
        <v>297</v>
      </c>
    </row>
    <row r="846" spans="1:6" ht="10.9" customHeight="1" x14ac:dyDescent="0.35">
      <c r="A846" s="149" t="s">
        <v>1909</v>
      </c>
      <c r="B846" s="149" t="s">
        <v>1910</v>
      </c>
      <c r="C846" s="149" t="s">
        <v>296</v>
      </c>
      <c r="D846" s="150">
        <v>21101</v>
      </c>
      <c r="E846" s="149">
        <v>11510</v>
      </c>
      <c r="F846" s="149" t="s">
        <v>297</v>
      </c>
    </row>
    <row r="847" spans="1:6" ht="10.9" customHeight="1" x14ac:dyDescent="0.35">
      <c r="A847" s="149" t="s">
        <v>1911</v>
      </c>
      <c r="B847" s="149" t="s">
        <v>91</v>
      </c>
      <c r="C847" s="149" t="s">
        <v>296</v>
      </c>
      <c r="D847" s="150">
        <v>21101</v>
      </c>
      <c r="E847" s="149">
        <v>11510</v>
      </c>
      <c r="F847" s="149" t="s">
        <v>297</v>
      </c>
    </row>
    <row r="848" spans="1:6" ht="10.9" customHeight="1" x14ac:dyDescent="0.35">
      <c r="A848" s="149" t="s">
        <v>1912</v>
      </c>
      <c r="B848" s="149" t="s">
        <v>92</v>
      </c>
      <c r="C848" s="149" t="s">
        <v>296</v>
      </c>
      <c r="D848" s="150">
        <v>21101</v>
      </c>
      <c r="E848" s="149">
        <v>11510</v>
      </c>
      <c r="F848" s="149" t="s">
        <v>297</v>
      </c>
    </row>
    <row r="849" spans="1:6" ht="10.9" customHeight="1" x14ac:dyDescent="0.35">
      <c r="A849" s="149" t="s">
        <v>1913</v>
      </c>
      <c r="B849" s="149" t="s">
        <v>1914</v>
      </c>
      <c r="C849" s="149" t="s">
        <v>296</v>
      </c>
      <c r="D849" s="150">
        <v>21101</v>
      </c>
      <c r="E849" s="149">
        <v>11510</v>
      </c>
      <c r="F849" s="149" t="s">
        <v>297</v>
      </c>
    </row>
    <row r="850" spans="1:6" ht="10.9" customHeight="1" x14ac:dyDescent="0.35">
      <c r="A850" s="149" t="s">
        <v>1915</v>
      </c>
      <c r="B850" s="149" t="s">
        <v>1916</v>
      </c>
      <c r="C850" s="149" t="s">
        <v>296</v>
      </c>
      <c r="D850" s="150">
        <v>21101</v>
      </c>
      <c r="E850" s="149">
        <v>11510</v>
      </c>
      <c r="F850" s="149" t="s">
        <v>297</v>
      </c>
    </row>
    <row r="851" spans="1:6" ht="10.9" customHeight="1" x14ac:dyDescent="0.35">
      <c r="A851" s="149" t="s">
        <v>1917</v>
      </c>
      <c r="B851" s="149" t="s">
        <v>1918</v>
      </c>
      <c r="C851" s="149" t="s">
        <v>296</v>
      </c>
      <c r="D851" s="150">
        <v>21101</v>
      </c>
      <c r="E851" s="149">
        <v>11510</v>
      </c>
      <c r="F851" s="149" t="s">
        <v>297</v>
      </c>
    </row>
    <row r="852" spans="1:6" ht="10.9" customHeight="1" x14ac:dyDescent="0.35">
      <c r="A852" s="149" t="s">
        <v>1919</v>
      </c>
      <c r="B852" s="149" t="s">
        <v>1920</v>
      </c>
      <c r="C852" s="149" t="s">
        <v>877</v>
      </c>
      <c r="D852" s="150">
        <v>21101</v>
      </c>
      <c r="E852" s="149">
        <v>11510</v>
      </c>
      <c r="F852" s="149" t="s">
        <v>297</v>
      </c>
    </row>
    <row r="853" spans="1:6" ht="10.9" customHeight="1" x14ac:dyDescent="0.35">
      <c r="A853" s="149" t="s">
        <v>1921</v>
      </c>
      <c r="B853" s="149" t="s">
        <v>1922</v>
      </c>
      <c r="C853" s="149" t="s">
        <v>296</v>
      </c>
      <c r="D853" s="150">
        <v>21101</v>
      </c>
      <c r="E853" s="149">
        <v>11510</v>
      </c>
      <c r="F853" s="149" t="s">
        <v>297</v>
      </c>
    </row>
    <row r="854" spans="1:6" ht="10.9" customHeight="1" x14ac:dyDescent="0.35">
      <c r="A854" s="149" t="s">
        <v>1923</v>
      </c>
      <c r="B854" s="149" t="s">
        <v>1924</v>
      </c>
      <c r="C854" s="149" t="s">
        <v>296</v>
      </c>
      <c r="D854" s="150">
        <v>21101</v>
      </c>
      <c r="E854" s="149">
        <v>11510</v>
      </c>
      <c r="F854" s="149" t="s">
        <v>297</v>
      </c>
    </row>
    <row r="855" spans="1:6" ht="10.9" customHeight="1" x14ac:dyDescent="0.35">
      <c r="A855" s="149" t="s">
        <v>1925</v>
      </c>
      <c r="B855" s="149" t="s">
        <v>1926</v>
      </c>
      <c r="C855" s="149" t="s">
        <v>296</v>
      </c>
      <c r="D855" s="150">
        <v>21101</v>
      </c>
      <c r="E855" s="149">
        <v>11510</v>
      </c>
      <c r="F855" s="149" t="s">
        <v>297</v>
      </c>
    </row>
    <row r="856" spans="1:6" ht="10.9" customHeight="1" x14ac:dyDescent="0.35">
      <c r="A856" s="149" t="s">
        <v>1927</v>
      </c>
      <c r="B856" s="149" t="s">
        <v>1928</v>
      </c>
      <c r="C856" s="149" t="s">
        <v>296</v>
      </c>
      <c r="D856" s="150">
        <v>21101</v>
      </c>
      <c r="E856" s="149">
        <v>11510</v>
      </c>
      <c r="F856" s="149" t="s">
        <v>297</v>
      </c>
    </row>
    <row r="857" spans="1:6" ht="10.9" customHeight="1" x14ac:dyDescent="0.35">
      <c r="A857" s="149" t="s">
        <v>1929</v>
      </c>
      <c r="B857" s="149" t="s">
        <v>1930</v>
      </c>
      <c r="C857" s="149" t="s">
        <v>296</v>
      </c>
      <c r="D857" s="150">
        <v>21101</v>
      </c>
      <c r="E857" s="149">
        <v>11510</v>
      </c>
      <c r="F857" s="149" t="s">
        <v>297</v>
      </c>
    </row>
    <row r="858" spans="1:6" ht="10.9" customHeight="1" x14ac:dyDescent="0.35">
      <c r="A858" s="149" t="s">
        <v>1931</v>
      </c>
      <c r="B858" s="149" t="s">
        <v>1932</v>
      </c>
      <c r="C858" s="149" t="s">
        <v>296</v>
      </c>
      <c r="D858" s="150">
        <v>21101</v>
      </c>
      <c r="E858" s="149">
        <v>11510</v>
      </c>
      <c r="F858" s="149" t="s">
        <v>297</v>
      </c>
    </row>
    <row r="859" spans="1:6" ht="10.9" customHeight="1" x14ac:dyDescent="0.35">
      <c r="A859" s="149" t="s">
        <v>1933</v>
      </c>
      <c r="B859" s="149" t="s">
        <v>1934</v>
      </c>
      <c r="C859" s="149" t="s">
        <v>296</v>
      </c>
      <c r="D859" s="150">
        <v>21101</v>
      </c>
      <c r="E859" s="149">
        <v>11510</v>
      </c>
      <c r="F859" s="149" t="s">
        <v>297</v>
      </c>
    </row>
    <row r="860" spans="1:6" ht="10.9" customHeight="1" x14ac:dyDescent="0.35">
      <c r="A860" s="149" t="s">
        <v>1935</v>
      </c>
      <c r="B860" s="149" t="s">
        <v>16392</v>
      </c>
      <c r="C860" s="149" t="s">
        <v>296</v>
      </c>
      <c r="D860" s="150">
        <v>21101</v>
      </c>
      <c r="E860" s="149">
        <v>11510</v>
      </c>
      <c r="F860" s="149" t="s">
        <v>297</v>
      </c>
    </row>
    <row r="861" spans="1:6" ht="10.9" customHeight="1" x14ac:dyDescent="0.35">
      <c r="A861" s="149" t="s">
        <v>1936</v>
      </c>
      <c r="B861" s="149" t="s">
        <v>1937</v>
      </c>
      <c r="C861" s="149" t="s">
        <v>296</v>
      </c>
      <c r="D861" s="150">
        <v>21101</v>
      </c>
      <c r="E861" s="149">
        <v>11510</v>
      </c>
      <c r="F861" s="149" t="s">
        <v>297</v>
      </c>
    </row>
    <row r="862" spans="1:6" ht="10.9" customHeight="1" x14ac:dyDescent="0.35">
      <c r="A862" s="149" t="s">
        <v>1938</v>
      </c>
      <c r="B862" s="149" t="s">
        <v>1939</v>
      </c>
      <c r="C862" s="149" t="s">
        <v>296</v>
      </c>
      <c r="D862" s="150">
        <v>21101</v>
      </c>
      <c r="E862" s="149">
        <v>11510</v>
      </c>
      <c r="F862" s="149" t="s">
        <v>297</v>
      </c>
    </row>
    <row r="863" spans="1:6" ht="10.9" customHeight="1" x14ac:dyDescent="0.35">
      <c r="A863" s="149" t="s">
        <v>1940</v>
      </c>
      <c r="B863" s="149" t="s">
        <v>1941</v>
      </c>
      <c r="C863" s="149" t="s">
        <v>296</v>
      </c>
      <c r="D863" s="150">
        <v>21101</v>
      </c>
      <c r="E863" s="149">
        <v>11510</v>
      </c>
      <c r="F863" s="149" t="s">
        <v>297</v>
      </c>
    </row>
    <row r="864" spans="1:6" ht="10.9" customHeight="1" x14ac:dyDescent="0.35">
      <c r="A864" s="149" t="s">
        <v>1942</v>
      </c>
      <c r="B864" s="149" t="s">
        <v>1943</v>
      </c>
      <c r="C864" s="149" t="s">
        <v>296</v>
      </c>
      <c r="D864" s="150">
        <v>21101</v>
      </c>
      <c r="E864" s="149">
        <v>11510</v>
      </c>
      <c r="F864" s="149" t="s">
        <v>297</v>
      </c>
    </row>
    <row r="865" spans="1:6" ht="10.9" customHeight="1" x14ac:dyDescent="0.35">
      <c r="A865" s="149" t="s">
        <v>1944</v>
      </c>
      <c r="B865" s="149" t="s">
        <v>1945</v>
      </c>
      <c r="C865" s="149" t="s">
        <v>296</v>
      </c>
      <c r="D865" s="150">
        <v>21101</v>
      </c>
      <c r="E865" s="149">
        <v>11510</v>
      </c>
      <c r="F865" s="149" t="s">
        <v>297</v>
      </c>
    </row>
    <row r="866" spans="1:6" ht="10.9" customHeight="1" x14ac:dyDescent="0.35">
      <c r="A866" s="149" t="s">
        <v>1946</v>
      </c>
      <c r="B866" s="149" t="s">
        <v>1947</v>
      </c>
      <c r="C866" s="149" t="s">
        <v>296</v>
      </c>
      <c r="D866" s="150">
        <v>21101</v>
      </c>
      <c r="E866" s="149">
        <v>11510</v>
      </c>
      <c r="F866" s="149" t="s">
        <v>297</v>
      </c>
    </row>
    <row r="867" spans="1:6" ht="10.9" customHeight="1" x14ac:dyDescent="0.35">
      <c r="A867" s="149" t="s">
        <v>1948</v>
      </c>
      <c r="B867" s="149" t="s">
        <v>1949</v>
      </c>
      <c r="C867" s="149" t="s">
        <v>296</v>
      </c>
      <c r="D867" s="150">
        <v>21101</v>
      </c>
      <c r="E867" s="149">
        <v>11510</v>
      </c>
      <c r="F867" s="149" t="s">
        <v>297</v>
      </c>
    </row>
    <row r="868" spans="1:6" ht="10.9" customHeight="1" x14ac:dyDescent="0.35">
      <c r="A868" s="149" t="s">
        <v>1950</v>
      </c>
      <c r="B868" s="149" t="s">
        <v>1951</v>
      </c>
      <c r="C868" s="149" t="s">
        <v>296</v>
      </c>
      <c r="D868" s="150">
        <v>21101</v>
      </c>
      <c r="E868" s="149">
        <v>11510</v>
      </c>
      <c r="F868" s="149" t="s">
        <v>297</v>
      </c>
    </row>
    <row r="869" spans="1:6" ht="10.9" customHeight="1" x14ac:dyDescent="0.35">
      <c r="A869" s="149" t="s">
        <v>1952</v>
      </c>
      <c r="B869" s="149" t="s">
        <v>1953</v>
      </c>
      <c r="C869" s="149" t="s">
        <v>877</v>
      </c>
      <c r="D869" s="150">
        <v>21101</v>
      </c>
      <c r="E869" s="149">
        <v>11510</v>
      </c>
      <c r="F869" s="149" t="s">
        <v>297</v>
      </c>
    </row>
    <row r="870" spans="1:6" ht="10.9" customHeight="1" x14ac:dyDescent="0.35">
      <c r="A870" s="149" t="s">
        <v>1954</v>
      </c>
      <c r="B870" s="149" t="s">
        <v>58</v>
      </c>
      <c r="C870" s="149" t="s">
        <v>877</v>
      </c>
      <c r="D870" s="150">
        <v>21101</v>
      </c>
      <c r="E870" s="149">
        <v>11510</v>
      </c>
      <c r="F870" s="149" t="s">
        <v>297</v>
      </c>
    </row>
    <row r="871" spans="1:6" ht="10.9" customHeight="1" x14ac:dyDescent="0.35">
      <c r="A871" s="149" t="s">
        <v>1955</v>
      </c>
      <c r="B871" s="149" t="s">
        <v>1956</v>
      </c>
      <c r="C871" s="149" t="s">
        <v>877</v>
      </c>
      <c r="D871" s="150">
        <v>21101</v>
      </c>
      <c r="E871" s="149">
        <v>11510</v>
      </c>
      <c r="F871" s="149" t="s">
        <v>297</v>
      </c>
    </row>
    <row r="872" spans="1:6" ht="10.9" customHeight="1" x14ac:dyDescent="0.35">
      <c r="A872" s="149" t="s">
        <v>1957</v>
      </c>
      <c r="B872" s="149" t="s">
        <v>79</v>
      </c>
      <c r="C872" s="149" t="s">
        <v>877</v>
      </c>
      <c r="D872" s="150">
        <v>21101</v>
      </c>
      <c r="E872" s="149">
        <v>11510</v>
      </c>
      <c r="F872" s="149" t="s">
        <v>297</v>
      </c>
    </row>
    <row r="873" spans="1:6" ht="10.9" customHeight="1" x14ac:dyDescent="0.35">
      <c r="A873" s="149" t="s">
        <v>1958</v>
      </c>
      <c r="B873" s="149" t="s">
        <v>1959</v>
      </c>
      <c r="C873" s="149" t="s">
        <v>877</v>
      </c>
      <c r="D873" s="150">
        <v>21101</v>
      </c>
      <c r="E873" s="149">
        <v>11510</v>
      </c>
      <c r="F873" s="149" t="s">
        <v>297</v>
      </c>
    </row>
    <row r="874" spans="1:6" ht="10.9" customHeight="1" x14ac:dyDescent="0.35">
      <c r="A874" s="149" t="s">
        <v>1960</v>
      </c>
      <c r="B874" s="149" t="s">
        <v>93</v>
      </c>
      <c r="C874" s="149" t="s">
        <v>877</v>
      </c>
      <c r="D874" s="150">
        <v>21101</v>
      </c>
      <c r="E874" s="149">
        <v>11510</v>
      </c>
      <c r="F874" s="149" t="s">
        <v>297</v>
      </c>
    </row>
    <row r="875" spans="1:6" ht="10.9" customHeight="1" x14ac:dyDescent="0.35">
      <c r="A875" s="149" t="s">
        <v>1961</v>
      </c>
      <c r="B875" s="149" t="s">
        <v>16259</v>
      </c>
      <c r="C875" s="149" t="s">
        <v>877</v>
      </c>
      <c r="D875" s="150">
        <v>21101</v>
      </c>
      <c r="E875" s="149">
        <v>11510</v>
      </c>
      <c r="F875" s="149" t="s">
        <v>297</v>
      </c>
    </row>
    <row r="876" spans="1:6" ht="10.9" customHeight="1" x14ac:dyDescent="0.35">
      <c r="A876" s="149" t="s">
        <v>1962</v>
      </c>
      <c r="B876" s="149" t="s">
        <v>1963</v>
      </c>
      <c r="C876" s="149" t="s">
        <v>877</v>
      </c>
      <c r="D876" s="150">
        <v>21101</v>
      </c>
      <c r="E876" s="149">
        <v>11510</v>
      </c>
      <c r="F876" s="149" t="s">
        <v>297</v>
      </c>
    </row>
    <row r="877" spans="1:6" ht="10.9" customHeight="1" x14ac:dyDescent="0.35">
      <c r="A877" s="149" t="s">
        <v>1964</v>
      </c>
      <c r="B877" s="149" t="s">
        <v>1965</v>
      </c>
      <c r="C877" s="149" t="s">
        <v>877</v>
      </c>
      <c r="D877" s="150">
        <v>21101</v>
      </c>
      <c r="E877" s="149">
        <v>11510</v>
      </c>
      <c r="F877" s="149" t="s">
        <v>297</v>
      </c>
    </row>
    <row r="878" spans="1:6" ht="10.9" customHeight="1" x14ac:dyDescent="0.35">
      <c r="A878" s="149" t="s">
        <v>1966</v>
      </c>
      <c r="B878" s="149" t="s">
        <v>1967</v>
      </c>
      <c r="C878" s="149" t="s">
        <v>420</v>
      </c>
      <c r="D878" s="150">
        <v>21101</v>
      </c>
      <c r="E878" s="149">
        <v>11510</v>
      </c>
      <c r="F878" s="149" t="s">
        <v>297</v>
      </c>
    </row>
    <row r="879" spans="1:6" ht="10.9" customHeight="1" x14ac:dyDescent="0.35">
      <c r="A879" s="149" t="s">
        <v>1968</v>
      </c>
      <c r="B879" s="149" t="s">
        <v>1969</v>
      </c>
      <c r="C879" s="149" t="s">
        <v>420</v>
      </c>
      <c r="D879" s="150">
        <v>21101</v>
      </c>
      <c r="E879" s="149">
        <v>11510</v>
      </c>
      <c r="F879" s="149" t="s">
        <v>297</v>
      </c>
    </row>
    <row r="880" spans="1:6" ht="10.9" customHeight="1" x14ac:dyDescent="0.35">
      <c r="A880" s="149" t="s">
        <v>1970</v>
      </c>
      <c r="B880" s="149" t="s">
        <v>1971</v>
      </c>
      <c r="C880" s="149" t="s">
        <v>420</v>
      </c>
      <c r="D880" s="150">
        <v>21101</v>
      </c>
      <c r="E880" s="149">
        <v>11510</v>
      </c>
      <c r="F880" s="149" t="s">
        <v>297</v>
      </c>
    </row>
    <row r="881" spans="1:6" ht="10.9" customHeight="1" x14ac:dyDescent="0.35">
      <c r="A881" s="149" t="s">
        <v>1972</v>
      </c>
      <c r="B881" s="149" t="s">
        <v>1973</v>
      </c>
      <c r="C881" s="149" t="s">
        <v>420</v>
      </c>
      <c r="D881" s="150">
        <v>21101</v>
      </c>
      <c r="E881" s="149">
        <v>11510</v>
      </c>
      <c r="F881" s="149" t="s">
        <v>297</v>
      </c>
    </row>
    <row r="882" spans="1:6" ht="10.9" customHeight="1" x14ac:dyDescent="0.35">
      <c r="A882" s="149" t="s">
        <v>1974</v>
      </c>
      <c r="B882" s="149" t="s">
        <v>1975</v>
      </c>
      <c r="C882" s="149" t="s">
        <v>296</v>
      </c>
      <c r="D882" s="150">
        <v>21101</v>
      </c>
      <c r="E882" s="149">
        <v>11510</v>
      </c>
      <c r="F882" s="149" t="s">
        <v>297</v>
      </c>
    </row>
    <row r="883" spans="1:6" ht="10.9" customHeight="1" x14ac:dyDescent="0.35">
      <c r="A883" s="149" t="s">
        <v>1976</v>
      </c>
      <c r="B883" s="149" t="s">
        <v>1977</v>
      </c>
      <c r="C883" s="149" t="s">
        <v>296</v>
      </c>
      <c r="D883" s="150">
        <v>21101</v>
      </c>
      <c r="E883" s="149">
        <v>11510</v>
      </c>
      <c r="F883" s="149" t="s">
        <v>297</v>
      </c>
    </row>
    <row r="884" spans="1:6" ht="10.9" customHeight="1" x14ac:dyDescent="0.35">
      <c r="A884" s="149" t="s">
        <v>1978</v>
      </c>
      <c r="B884" s="149" t="s">
        <v>1979</v>
      </c>
      <c r="C884" s="149" t="s">
        <v>296</v>
      </c>
      <c r="D884" s="150">
        <v>21101</v>
      </c>
      <c r="E884" s="149">
        <v>11510</v>
      </c>
      <c r="F884" s="149" t="s">
        <v>297</v>
      </c>
    </row>
    <row r="885" spans="1:6" ht="10.9" customHeight="1" x14ac:dyDescent="0.35">
      <c r="A885" s="149" t="s">
        <v>1980</v>
      </c>
      <c r="B885" s="149" t="s">
        <v>1981</v>
      </c>
      <c r="C885" s="149" t="s">
        <v>405</v>
      </c>
      <c r="D885" s="150">
        <v>21101</v>
      </c>
      <c r="E885" s="149">
        <v>11510</v>
      </c>
      <c r="F885" s="149" t="s">
        <v>297</v>
      </c>
    </row>
    <row r="886" spans="1:6" ht="10.9" customHeight="1" x14ac:dyDescent="0.35">
      <c r="A886" s="149" t="s">
        <v>1982</v>
      </c>
      <c r="B886" s="149" t="s">
        <v>1983</v>
      </c>
      <c r="C886" s="149" t="s">
        <v>296</v>
      </c>
      <c r="D886" s="150">
        <v>21101</v>
      </c>
      <c r="E886" s="149">
        <v>11510</v>
      </c>
      <c r="F886" s="149" t="s">
        <v>297</v>
      </c>
    </row>
    <row r="887" spans="1:6" ht="10.9" customHeight="1" x14ac:dyDescent="0.35">
      <c r="A887" s="149" t="s">
        <v>1984</v>
      </c>
      <c r="B887" s="149" t="s">
        <v>1985</v>
      </c>
      <c r="C887" s="149" t="s">
        <v>296</v>
      </c>
      <c r="D887" s="150">
        <v>21101</v>
      </c>
      <c r="E887" s="149">
        <v>11510</v>
      </c>
      <c r="F887" s="149" t="s">
        <v>297</v>
      </c>
    </row>
    <row r="888" spans="1:6" ht="10.9" customHeight="1" x14ac:dyDescent="0.35">
      <c r="A888" s="149" t="s">
        <v>1986</v>
      </c>
      <c r="B888" s="149" t="s">
        <v>1987</v>
      </c>
      <c r="C888" s="149" t="s">
        <v>296</v>
      </c>
      <c r="D888" s="150">
        <v>21101</v>
      </c>
      <c r="E888" s="149">
        <v>11510</v>
      </c>
      <c r="F888" s="149" t="s">
        <v>297</v>
      </c>
    </row>
    <row r="889" spans="1:6" ht="10.9" customHeight="1" x14ac:dyDescent="0.35">
      <c r="A889" s="149" t="s">
        <v>1988</v>
      </c>
      <c r="B889" s="149" t="s">
        <v>87</v>
      </c>
      <c r="C889" s="149" t="s">
        <v>296</v>
      </c>
      <c r="D889" s="150">
        <v>21101</v>
      </c>
      <c r="E889" s="149">
        <v>11510</v>
      </c>
      <c r="F889" s="149" t="s">
        <v>297</v>
      </c>
    </row>
    <row r="890" spans="1:6" ht="10.9" customHeight="1" x14ac:dyDescent="0.35">
      <c r="A890" s="149" t="s">
        <v>1989</v>
      </c>
      <c r="B890" s="149" t="s">
        <v>177</v>
      </c>
      <c r="C890" s="149" t="s">
        <v>296</v>
      </c>
      <c r="D890" s="150">
        <v>21101</v>
      </c>
      <c r="E890" s="149">
        <v>11510</v>
      </c>
      <c r="F890" s="149" t="s">
        <v>297</v>
      </c>
    </row>
    <row r="891" spans="1:6" ht="10.9" customHeight="1" x14ac:dyDescent="0.35">
      <c r="A891" s="149" t="s">
        <v>1990</v>
      </c>
      <c r="B891" s="149" t="s">
        <v>1991</v>
      </c>
      <c r="C891" s="149" t="s">
        <v>296</v>
      </c>
      <c r="D891" s="150">
        <v>21101</v>
      </c>
      <c r="E891" s="149">
        <v>11510</v>
      </c>
      <c r="F891" s="149" t="s">
        <v>297</v>
      </c>
    </row>
    <row r="892" spans="1:6" ht="10.9" customHeight="1" x14ac:dyDescent="0.35">
      <c r="A892" s="149" t="s">
        <v>1992</v>
      </c>
      <c r="B892" s="149" t="s">
        <v>1979</v>
      </c>
      <c r="C892" s="149" t="s">
        <v>335</v>
      </c>
      <c r="D892" s="150">
        <v>21101</v>
      </c>
      <c r="E892" s="149">
        <v>11510</v>
      </c>
      <c r="F892" s="149" t="s">
        <v>297</v>
      </c>
    </row>
    <row r="893" spans="1:6" ht="10.9" customHeight="1" x14ac:dyDescent="0.35">
      <c r="A893" s="149" t="s">
        <v>1993</v>
      </c>
      <c r="B893" s="149" t="s">
        <v>65</v>
      </c>
      <c r="C893" s="149" t="s">
        <v>296</v>
      </c>
      <c r="D893" s="150">
        <v>21101</v>
      </c>
      <c r="E893" s="149">
        <v>11510</v>
      </c>
      <c r="F893" s="149" t="s">
        <v>297</v>
      </c>
    </row>
    <row r="894" spans="1:6" ht="10.9" customHeight="1" x14ac:dyDescent="0.35">
      <c r="A894" s="149" t="s">
        <v>1994</v>
      </c>
      <c r="B894" s="149" t="s">
        <v>1995</v>
      </c>
      <c r="C894" s="149" t="s">
        <v>405</v>
      </c>
      <c r="D894" s="150">
        <v>21101</v>
      </c>
      <c r="E894" s="149">
        <v>11510</v>
      </c>
      <c r="F894" s="149" t="s">
        <v>297</v>
      </c>
    </row>
    <row r="895" spans="1:6" ht="10.9" customHeight="1" x14ac:dyDescent="0.35">
      <c r="A895" s="149" t="s">
        <v>1996</v>
      </c>
      <c r="B895" s="149" t="s">
        <v>1997</v>
      </c>
      <c r="C895" s="149" t="s">
        <v>877</v>
      </c>
      <c r="D895" s="150">
        <v>21101</v>
      </c>
      <c r="E895" s="149">
        <v>11510</v>
      </c>
      <c r="F895" s="149" t="s">
        <v>297</v>
      </c>
    </row>
    <row r="896" spans="1:6" ht="10.9" customHeight="1" x14ac:dyDescent="0.35">
      <c r="A896" s="149" t="s">
        <v>1998</v>
      </c>
      <c r="B896" s="149" t="s">
        <v>1999</v>
      </c>
      <c r="C896" s="149" t="s">
        <v>877</v>
      </c>
      <c r="D896" s="150">
        <v>21101</v>
      </c>
      <c r="E896" s="149">
        <v>11510</v>
      </c>
      <c r="F896" s="149" t="s">
        <v>297</v>
      </c>
    </row>
    <row r="897" spans="1:6" ht="10.9" customHeight="1" x14ac:dyDescent="0.35">
      <c r="A897" s="149" t="s">
        <v>2000</v>
      </c>
      <c r="B897" s="149" t="s">
        <v>326</v>
      </c>
      <c r="C897" s="149" t="s">
        <v>372</v>
      </c>
      <c r="D897" s="150">
        <v>21101</v>
      </c>
      <c r="E897" s="149">
        <v>11510</v>
      </c>
      <c r="F897" s="149" t="s">
        <v>297</v>
      </c>
    </row>
    <row r="898" spans="1:6" ht="10.9" customHeight="1" x14ac:dyDescent="0.35">
      <c r="A898" s="149" t="s">
        <v>2001</v>
      </c>
      <c r="B898" s="149" t="s">
        <v>2002</v>
      </c>
      <c r="C898" s="149" t="s">
        <v>335</v>
      </c>
      <c r="D898" s="150">
        <v>21101</v>
      </c>
      <c r="E898" s="149">
        <v>11510</v>
      </c>
      <c r="F898" s="149" t="s">
        <v>297</v>
      </c>
    </row>
    <row r="899" spans="1:6" ht="10.9" customHeight="1" x14ac:dyDescent="0.35">
      <c r="A899" s="149" t="s">
        <v>2003</v>
      </c>
      <c r="B899" s="149" t="s">
        <v>2004</v>
      </c>
      <c r="C899" s="149" t="s">
        <v>539</v>
      </c>
      <c r="D899" s="150">
        <v>21101</v>
      </c>
      <c r="E899" s="149">
        <v>11510</v>
      </c>
      <c r="F899" s="149" t="s">
        <v>297</v>
      </c>
    </row>
    <row r="900" spans="1:6" ht="10.9" customHeight="1" x14ac:dyDescent="0.35">
      <c r="A900" s="149" t="s">
        <v>2005</v>
      </c>
      <c r="B900" s="149" t="s">
        <v>2006</v>
      </c>
      <c r="C900" s="149" t="s">
        <v>296</v>
      </c>
      <c r="D900" s="150">
        <v>21101</v>
      </c>
      <c r="E900" s="149">
        <v>11510</v>
      </c>
      <c r="F900" s="149" t="s">
        <v>297</v>
      </c>
    </row>
    <row r="901" spans="1:6" ht="10.9" customHeight="1" x14ac:dyDescent="0.35">
      <c r="A901" s="149" t="s">
        <v>2007</v>
      </c>
      <c r="B901" s="149" t="s">
        <v>2008</v>
      </c>
      <c r="C901" s="149" t="s">
        <v>296</v>
      </c>
      <c r="D901" s="150">
        <v>21101</v>
      </c>
      <c r="E901" s="149">
        <v>11510</v>
      </c>
      <c r="F901" s="149" t="s">
        <v>297</v>
      </c>
    </row>
    <row r="902" spans="1:6" ht="10.9" customHeight="1" x14ac:dyDescent="0.35">
      <c r="A902" s="149" t="s">
        <v>2009</v>
      </c>
      <c r="B902" s="149" t="s">
        <v>2010</v>
      </c>
      <c r="C902" s="149" t="s">
        <v>296</v>
      </c>
      <c r="D902" s="150">
        <v>21101</v>
      </c>
      <c r="E902" s="149">
        <v>11510</v>
      </c>
      <c r="F902" s="149" t="s">
        <v>297</v>
      </c>
    </row>
    <row r="903" spans="1:6" ht="10.9" customHeight="1" x14ac:dyDescent="0.35">
      <c r="A903" s="149" t="s">
        <v>2011</v>
      </c>
      <c r="B903" s="149" t="s">
        <v>2012</v>
      </c>
      <c r="C903" s="149" t="s">
        <v>296</v>
      </c>
      <c r="D903" s="150">
        <v>21101</v>
      </c>
      <c r="E903" s="149">
        <v>11510</v>
      </c>
      <c r="F903" s="149" t="s">
        <v>297</v>
      </c>
    </row>
    <row r="904" spans="1:6" ht="10.9" customHeight="1" x14ac:dyDescent="0.35">
      <c r="A904" s="149" t="s">
        <v>2013</v>
      </c>
      <c r="B904" s="149" t="s">
        <v>2014</v>
      </c>
      <c r="C904" s="149" t="s">
        <v>539</v>
      </c>
      <c r="D904" s="150">
        <v>21101</v>
      </c>
      <c r="E904" s="149">
        <v>11510</v>
      </c>
      <c r="F904" s="149" t="s">
        <v>297</v>
      </c>
    </row>
    <row r="905" spans="1:6" ht="10.9" customHeight="1" x14ac:dyDescent="0.35">
      <c r="A905" s="149" t="s">
        <v>2015</v>
      </c>
      <c r="B905" s="149" t="s">
        <v>2016</v>
      </c>
      <c r="C905" s="149" t="s">
        <v>539</v>
      </c>
      <c r="D905" s="150">
        <v>21101</v>
      </c>
      <c r="E905" s="149">
        <v>11510</v>
      </c>
      <c r="F905" s="149" t="s">
        <v>297</v>
      </c>
    </row>
    <row r="906" spans="1:6" ht="10.9" customHeight="1" x14ac:dyDescent="0.35">
      <c r="A906" s="149" t="s">
        <v>2017</v>
      </c>
      <c r="B906" s="149" t="s">
        <v>2018</v>
      </c>
      <c r="C906" s="149" t="s">
        <v>539</v>
      </c>
      <c r="D906" s="150">
        <v>21101</v>
      </c>
      <c r="E906" s="149">
        <v>11510</v>
      </c>
      <c r="F906" s="149" t="s">
        <v>297</v>
      </c>
    </row>
    <row r="907" spans="1:6" ht="10.9" customHeight="1" x14ac:dyDescent="0.35">
      <c r="A907" s="149" t="s">
        <v>2019</v>
      </c>
      <c r="B907" s="149" t="s">
        <v>2020</v>
      </c>
      <c r="C907" s="149" t="s">
        <v>539</v>
      </c>
      <c r="D907" s="150">
        <v>21101</v>
      </c>
      <c r="E907" s="149">
        <v>11510</v>
      </c>
      <c r="F907" s="149" t="s">
        <v>297</v>
      </c>
    </row>
    <row r="908" spans="1:6" ht="10.9" customHeight="1" x14ac:dyDescent="0.35">
      <c r="A908" s="149" t="s">
        <v>2021</v>
      </c>
      <c r="B908" s="149" t="s">
        <v>2022</v>
      </c>
      <c r="C908" s="149" t="s">
        <v>539</v>
      </c>
      <c r="D908" s="150">
        <v>21101</v>
      </c>
      <c r="E908" s="149">
        <v>11510</v>
      </c>
      <c r="F908" s="149" t="s">
        <v>297</v>
      </c>
    </row>
    <row r="909" spans="1:6" ht="10.9" customHeight="1" x14ac:dyDescent="0.35">
      <c r="A909" s="149" t="s">
        <v>2023</v>
      </c>
      <c r="B909" s="149" t="s">
        <v>2024</v>
      </c>
      <c r="C909" s="149" t="s">
        <v>877</v>
      </c>
      <c r="D909" s="150">
        <v>21101</v>
      </c>
      <c r="E909" s="149">
        <v>11510</v>
      </c>
      <c r="F909" s="149" t="s">
        <v>297</v>
      </c>
    </row>
    <row r="910" spans="1:6" ht="10.9" customHeight="1" x14ac:dyDescent="0.35">
      <c r="A910" s="149" t="s">
        <v>2025</v>
      </c>
      <c r="B910" s="149" t="s">
        <v>2026</v>
      </c>
      <c r="C910" s="149" t="s">
        <v>877</v>
      </c>
      <c r="D910" s="150">
        <v>21101</v>
      </c>
      <c r="E910" s="149">
        <v>11510</v>
      </c>
      <c r="F910" s="149" t="s">
        <v>297</v>
      </c>
    </row>
    <row r="911" spans="1:6" ht="10.9" customHeight="1" x14ac:dyDescent="0.35">
      <c r="A911" s="149" t="s">
        <v>2027</v>
      </c>
      <c r="B911" s="149" t="s">
        <v>2028</v>
      </c>
      <c r="C911" s="149" t="s">
        <v>296</v>
      </c>
      <c r="D911" s="150">
        <v>21101</v>
      </c>
      <c r="E911" s="149">
        <v>11510</v>
      </c>
      <c r="F911" s="149" t="s">
        <v>297</v>
      </c>
    </row>
    <row r="912" spans="1:6" ht="10.9" customHeight="1" x14ac:dyDescent="0.35">
      <c r="A912" s="149" t="s">
        <v>2029</v>
      </c>
      <c r="B912" s="149" t="s">
        <v>2030</v>
      </c>
      <c r="C912" s="149" t="s">
        <v>296</v>
      </c>
      <c r="D912" s="150">
        <v>21101</v>
      </c>
      <c r="E912" s="149">
        <v>11510</v>
      </c>
      <c r="F912" s="149" t="s">
        <v>297</v>
      </c>
    </row>
    <row r="913" spans="1:6" ht="10.9" customHeight="1" x14ac:dyDescent="0.35">
      <c r="A913" s="149" t="s">
        <v>2031</v>
      </c>
      <c r="B913" s="149" t="s">
        <v>2032</v>
      </c>
      <c r="C913" s="149" t="s">
        <v>296</v>
      </c>
      <c r="D913" s="150">
        <v>21101</v>
      </c>
      <c r="E913" s="149">
        <v>11510</v>
      </c>
      <c r="F913" s="149" t="s">
        <v>297</v>
      </c>
    </row>
    <row r="914" spans="1:6" ht="10.9" customHeight="1" x14ac:dyDescent="0.35">
      <c r="A914" s="149" t="s">
        <v>2033</v>
      </c>
      <c r="B914" s="149" t="s">
        <v>2034</v>
      </c>
      <c r="C914" s="149" t="s">
        <v>877</v>
      </c>
      <c r="D914" s="150">
        <v>21101</v>
      </c>
      <c r="E914" s="149">
        <v>11510</v>
      </c>
      <c r="F914" s="149" t="s">
        <v>297</v>
      </c>
    </row>
    <row r="915" spans="1:6" ht="10.9" customHeight="1" x14ac:dyDescent="0.35">
      <c r="A915" s="149" t="s">
        <v>2035</v>
      </c>
      <c r="B915" s="149" t="s">
        <v>2036</v>
      </c>
      <c r="C915" s="149" t="s">
        <v>296</v>
      </c>
      <c r="D915" s="150">
        <v>21101</v>
      </c>
      <c r="E915" s="149">
        <v>11510</v>
      </c>
      <c r="F915" s="149" t="s">
        <v>297</v>
      </c>
    </row>
    <row r="916" spans="1:6" ht="10.9" customHeight="1" x14ac:dyDescent="0.35">
      <c r="A916" s="149" t="s">
        <v>2037</v>
      </c>
      <c r="B916" s="149" t="s">
        <v>2038</v>
      </c>
      <c r="C916" s="149" t="s">
        <v>877</v>
      </c>
      <c r="D916" s="150">
        <v>21101</v>
      </c>
      <c r="E916" s="149">
        <v>11510</v>
      </c>
      <c r="F916" s="149" t="s">
        <v>297</v>
      </c>
    </row>
    <row r="917" spans="1:6" ht="10.9" customHeight="1" x14ac:dyDescent="0.35">
      <c r="A917" s="149" t="s">
        <v>2039</v>
      </c>
      <c r="B917" s="149" t="s">
        <v>2040</v>
      </c>
      <c r="C917" s="149" t="s">
        <v>877</v>
      </c>
      <c r="D917" s="150">
        <v>21101</v>
      </c>
      <c r="E917" s="149">
        <v>11510</v>
      </c>
      <c r="F917" s="149" t="s">
        <v>297</v>
      </c>
    </row>
    <row r="918" spans="1:6" ht="10.9" customHeight="1" x14ac:dyDescent="0.35">
      <c r="A918" s="149" t="s">
        <v>2041</v>
      </c>
      <c r="B918" s="149" t="s">
        <v>2042</v>
      </c>
      <c r="C918" s="149" t="s">
        <v>877</v>
      </c>
      <c r="D918" s="150">
        <v>21101</v>
      </c>
      <c r="E918" s="149">
        <v>11510</v>
      </c>
      <c r="F918" s="149" t="s">
        <v>297</v>
      </c>
    </row>
    <row r="919" spans="1:6" ht="10.9" customHeight="1" x14ac:dyDescent="0.35">
      <c r="A919" s="149" t="s">
        <v>2043</v>
      </c>
      <c r="B919" s="149" t="s">
        <v>2044</v>
      </c>
      <c r="C919" s="149" t="s">
        <v>877</v>
      </c>
      <c r="D919" s="150">
        <v>21101</v>
      </c>
      <c r="E919" s="149">
        <v>11510</v>
      </c>
      <c r="F919" s="149" t="s">
        <v>297</v>
      </c>
    </row>
    <row r="920" spans="1:6" ht="10.9" customHeight="1" x14ac:dyDescent="0.35">
      <c r="A920" s="149" t="s">
        <v>2045</v>
      </c>
      <c r="B920" s="149" t="s">
        <v>2046</v>
      </c>
      <c r="C920" s="149" t="s">
        <v>877</v>
      </c>
      <c r="D920" s="150">
        <v>21101</v>
      </c>
      <c r="E920" s="149">
        <v>11510</v>
      </c>
      <c r="F920" s="149" t="s">
        <v>297</v>
      </c>
    </row>
    <row r="921" spans="1:6" ht="10.9" customHeight="1" x14ac:dyDescent="0.35">
      <c r="A921" s="149" t="s">
        <v>2047</v>
      </c>
      <c r="B921" s="149" t="s">
        <v>2048</v>
      </c>
      <c r="C921" s="149" t="s">
        <v>877</v>
      </c>
      <c r="D921" s="150">
        <v>21101</v>
      </c>
      <c r="E921" s="149">
        <v>11510</v>
      </c>
      <c r="F921" s="149" t="s">
        <v>297</v>
      </c>
    </row>
    <row r="922" spans="1:6" ht="10.9" customHeight="1" x14ac:dyDescent="0.35">
      <c r="A922" s="149" t="s">
        <v>2049</v>
      </c>
      <c r="B922" s="149" t="s">
        <v>2050</v>
      </c>
      <c r="C922" s="149" t="s">
        <v>877</v>
      </c>
      <c r="D922" s="150">
        <v>21101</v>
      </c>
      <c r="E922" s="149">
        <v>11510</v>
      </c>
      <c r="F922" s="149" t="s">
        <v>297</v>
      </c>
    </row>
    <row r="923" spans="1:6" ht="10.9" customHeight="1" x14ac:dyDescent="0.35">
      <c r="A923" s="149" t="s">
        <v>2051</v>
      </c>
      <c r="B923" s="149" t="s">
        <v>2052</v>
      </c>
      <c r="C923" s="149" t="s">
        <v>877</v>
      </c>
      <c r="D923" s="150">
        <v>21101</v>
      </c>
      <c r="E923" s="149">
        <v>11510</v>
      </c>
      <c r="F923" s="149" t="s">
        <v>297</v>
      </c>
    </row>
    <row r="924" spans="1:6" ht="10.9" customHeight="1" x14ac:dyDescent="0.35">
      <c r="A924" s="149" t="s">
        <v>2053</v>
      </c>
      <c r="B924" s="149" t="s">
        <v>2054</v>
      </c>
      <c r="C924" s="149" t="s">
        <v>877</v>
      </c>
      <c r="D924" s="150">
        <v>21101</v>
      </c>
      <c r="E924" s="149">
        <v>11510</v>
      </c>
      <c r="F924" s="149" t="s">
        <v>297</v>
      </c>
    </row>
    <row r="925" spans="1:6" ht="10.9" customHeight="1" x14ac:dyDescent="0.35">
      <c r="A925" s="149" t="s">
        <v>2055</v>
      </c>
      <c r="B925" s="149" t="s">
        <v>2056</v>
      </c>
      <c r="C925" s="149" t="s">
        <v>877</v>
      </c>
      <c r="D925" s="150">
        <v>21101</v>
      </c>
      <c r="E925" s="149">
        <v>11510</v>
      </c>
      <c r="F925" s="149" t="s">
        <v>297</v>
      </c>
    </row>
    <row r="926" spans="1:6" ht="10.9" customHeight="1" x14ac:dyDescent="0.35">
      <c r="A926" s="149" t="s">
        <v>2057</v>
      </c>
      <c r="B926" s="149" t="s">
        <v>2058</v>
      </c>
      <c r="C926" s="149" t="s">
        <v>877</v>
      </c>
      <c r="D926" s="150">
        <v>21101</v>
      </c>
      <c r="E926" s="149">
        <v>11510</v>
      </c>
      <c r="F926" s="149" t="s">
        <v>297</v>
      </c>
    </row>
    <row r="927" spans="1:6" ht="10.9" customHeight="1" x14ac:dyDescent="0.35">
      <c r="A927" s="149" t="s">
        <v>2059</v>
      </c>
      <c r="B927" s="149" t="s">
        <v>2060</v>
      </c>
      <c r="C927" s="149" t="s">
        <v>877</v>
      </c>
      <c r="D927" s="150">
        <v>21101</v>
      </c>
      <c r="E927" s="149">
        <v>11510</v>
      </c>
      <c r="F927" s="149" t="s">
        <v>297</v>
      </c>
    </row>
    <row r="928" spans="1:6" ht="10.9" customHeight="1" x14ac:dyDescent="0.35">
      <c r="A928" s="149" t="s">
        <v>2061</v>
      </c>
      <c r="B928" s="149" t="s">
        <v>2062</v>
      </c>
      <c r="C928" s="149" t="s">
        <v>877</v>
      </c>
      <c r="D928" s="150">
        <v>21101</v>
      </c>
      <c r="E928" s="149">
        <v>11510</v>
      </c>
      <c r="F928" s="149" t="s">
        <v>297</v>
      </c>
    </row>
    <row r="929" spans="1:6" ht="10.9" customHeight="1" x14ac:dyDescent="0.35">
      <c r="A929" s="149" t="s">
        <v>2063</v>
      </c>
      <c r="B929" s="149" t="s">
        <v>2064</v>
      </c>
      <c r="C929" s="149" t="s">
        <v>539</v>
      </c>
      <c r="D929" s="150">
        <v>21101</v>
      </c>
      <c r="E929" s="149">
        <v>11510</v>
      </c>
      <c r="F929" s="149" t="s">
        <v>297</v>
      </c>
    </row>
    <row r="930" spans="1:6" ht="10.9" customHeight="1" x14ac:dyDescent="0.35">
      <c r="A930" s="149" t="s">
        <v>2065</v>
      </c>
      <c r="B930" s="149" t="s">
        <v>2066</v>
      </c>
      <c r="C930" s="149" t="s">
        <v>539</v>
      </c>
      <c r="D930" s="150">
        <v>21101</v>
      </c>
      <c r="E930" s="149">
        <v>11510</v>
      </c>
      <c r="F930" s="149" t="s">
        <v>297</v>
      </c>
    </row>
    <row r="931" spans="1:6" ht="10.9" customHeight="1" x14ac:dyDescent="0.35">
      <c r="A931" s="149" t="s">
        <v>2067</v>
      </c>
      <c r="B931" s="149" t="s">
        <v>82</v>
      </c>
      <c r="C931" s="149" t="s">
        <v>296</v>
      </c>
      <c r="D931" s="150">
        <v>21101</v>
      </c>
      <c r="E931" s="149">
        <v>11510</v>
      </c>
      <c r="F931" s="149" t="s">
        <v>297</v>
      </c>
    </row>
    <row r="932" spans="1:6" ht="10.9" customHeight="1" x14ac:dyDescent="0.35">
      <c r="A932" s="149" t="s">
        <v>2068</v>
      </c>
      <c r="B932" s="149" t="s">
        <v>2069</v>
      </c>
      <c r="C932" s="149" t="s">
        <v>405</v>
      </c>
      <c r="D932" s="150">
        <v>21101</v>
      </c>
      <c r="E932" s="149">
        <v>11510</v>
      </c>
      <c r="F932" s="149" t="s">
        <v>297</v>
      </c>
    </row>
    <row r="933" spans="1:6" ht="10.9" customHeight="1" x14ac:dyDescent="0.35">
      <c r="A933" s="149" t="s">
        <v>2070</v>
      </c>
      <c r="B933" s="149" t="s">
        <v>2071</v>
      </c>
      <c r="C933" s="149" t="s">
        <v>296</v>
      </c>
      <c r="D933" s="150">
        <v>21101</v>
      </c>
      <c r="E933" s="149">
        <v>11510</v>
      </c>
      <c r="F933" s="149" t="s">
        <v>297</v>
      </c>
    </row>
    <row r="934" spans="1:6" ht="10.9" customHeight="1" x14ac:dyDescent="0.35">
      <c r="A934" s="149" t="s">
        <v>2072</v>
      </c>
      <c r="B934" s="149" t="s">
        <v>2073</v>
      </c>
      <c r="C934" s="149" t="s">
        <v>296</v>
      </c>
      <c r="D934" s="150">
        <v>21101</v>
      </c>
      <c r="E934" s="149">
        <v>11510</v>
      </c>
      <c r="F934" s="149" t="s">
        <v>297</v>
      </c>
    </row>
    <row r="935" spans="1:6" ht="10.9" customHeight="1" x14ac:dyDescent="0.35">
      <c r="A935" s="149" t="s">
        <v>2074</v>
      </c>
      <c r="B935" s="149" t="s">
        <v>2075</v>
      </c>
      <c r="C935" s="149" t="s">
        <v>405</v>
      </c>
      <c r="D935" s="150">
        <v>21101</v>
      </c>
      <c r="E935" s="149">
        <v>11510</v>
      </c>
      <c r="F935" s="149" t="s">
        <v>297</v>
      </c>
    </row>
    <row r="936" spans="1:6" ht="10.9" customHeight="1" x14ac:dyDescent="0.35">
      <c r="A936" s="149" t="s">
        <v>2076</v>
      </c>
      <c r="B936" s="149" t="s">
        <v>2077</v>
      </c>
      <c r="C936" s="149" t="s">
        <v>405</v>
      </c>
      <c r="D936" s="150">
        <v>21101</v>
      </c>
      <c r="E936" s="149">
        <v>11510</v>
      </c>
      <c r="F936" s="149" t="s">
        <v>297</v>
      </c>
    </row>
    <row r="937" spans="1:6" ht="10.9" customHeight="1" x14ac:dyDescent="0.35">
      <c r="A937" s="149" t="s">
        <v>2078</v>
      </c>
      <c r="B937" s="149" t="s">
        <v>2079</v>
      </c>
      <c r="C937" s="149" t="s">
        <v>296</v>
      </c>
      <c r="D937" s="150">
        <v>21101</v>
      </c>
      <c r="E937" s="149">
        <v>11510</v>
      </c>
      <c r="F937" s="149" t="s">
        <v>297</v>
      </c>
    </row>
    <row r="938" spans="1:6" ht="10.9" customHeight="1" x14ac:dyDescent="0.35">
      <c r="A938" s="149" t="s">
        <v>2080</v>
      </c>
      <c r="B938" s="149" t="s">
        <v>1987</v>
      </c>
      <c r="C938" s="149" t="s">
        <v>420</v>
      </c>
      <c r="D938" s="150">
        <v>21101</v>
      </c>
      <c r="E938" s="149">
        <v>11510</v>
      </c>
      <c r="F938" s="149" t="s">
        <v>297</v>
      </c>
    </row>
    <row r="939" spans="1:6" ht="10.9" customHeight="1" x14ac:dyDescent="0.35">
      <c r="A939" s="149" t="s">
        <v>2081</v>
      </c>
      <c r="B939" s="149" t="s">
        <v>2082</v>
      </c>
      <c r="C939" s="149" t="s">
        <v>420</v>
      </c>
      <c r="D939" s="150">
        <v>21101</v>
      </c>
      <c r="E939" s="149">
        <v>11510</v>
      </c>
      <c r="F939" s="149" t="s">
        <v>297</v>
      </c>
    </row>
    <row r="940" spans="1:6" ht="10.9" customHeight="1" x14ac:dyDescent="0.35">
      <c r="A940" s="149" t="s">
        <v>2083</v>
      </c>
      <c r="B940" s="149" t="s">
        <v>2084</v>
      </c>
      <c r="C940" s="149" t="s">
        <v>296</v>
      </c>
      <c r="D940" s="150">
        <v>21101</v>
      </c>
      <c r="E940" s="149">
        <v>11510</v>
      </c>
      <c r="F940" s="149" t="s">
        <v>297</v>
      </c>
    </row>
    <row r="941" spans="1:6" ht="10.9" customHeight="1" x14ac:dyDescent="0.35">
      <c r="A941" s="149" t="s">
        <v>2085</v>
      </c>
      <c r="B941" s="149" t="s">
        <v>2086</v>
      </c>
      <c r="C941" s="149" t="s">
        <v>296</v>
      </c>
      <c r="D941" s="150">
        <v>21101</v>
      </c>
      <c r="E941" s="149">
        <v>11510</v>
      </c>
      <c r="F941" s="149" t="s">
        <v>297</v>
      </c>
    </row>
    <row r="942" spans="1:6" ht="10.9" customHeight="1" x14ac:dyDescent="0.35">
      <c r="A942" s="149" t="s">
        <v>2087</v>
      </c>
      <c r="B942" s="149" t="s">
        <v>2088</v>
      </c>
      <c r="C942" s="149" t="s">
        <v>296</v>
      </c>
      <c r="D942" s="150">
        <v>21101</v>
      </c>
      <c r="E942" s="149">
        <v>11510</v>
      </c>
      <c r="F942" s="149" t="s">
        <v>297</v>
      </c>
    </row>
    <row r="943" spans="1:6" ht="10.9" customHeight="1" x14ac:dyDescent="0.35">
      <c r="A943" s="149" t="s">
        <v>2089</v>
      </c>
      <c r="B943" s="149" t="s">
        <v>2090</v>
      </c>
      <c r="C943" s="149" t="s">
        <v>296</v>
      </c>
      <c r="D943" s="150">
        <v>21101</v>
      </c>
      <c r="E943" s="149">
        <v>11510</v>
      </c>
      <c r="F943" s="149" t="s">
        <v>297</v>
      </c>
    </row>
    <row r="944" spans="1:6" ht="10.9" customHeight="1" x14ac:dyDescent="0.35">
      <c r="A944" s="149" t="s">
        <v>2091</v>
      </c>
      <c r="B944" s="149" t="s">
        <v>2092</v>
      </c>
      <c r="C944" s="149" t="s">
        <v>877</v>
      </c>
      <c r="D944" s="150">
        <v>21101</v>
      </c>
      <c r="E944" s="149">
        <v>11510</v>
      </c>
      <c r="F944" s="149" t="s">
        <v>297</v>
      </c>
    </row>
    <row r="945" spans="1:6" ht="10.9" customHeight="1" x14ac:dyDescent="0.35">
      <c r="A945" s="149" t="s">
        <v>2093</v>
      </c>
      <c r="B945" s="149" t="s">
        <v>2094</v>
      </c>
      <c r="C945" s="149" t="s">
        <v>539</v>
      </c>
      <c r="D945" s="150">
        <v>21101</v>
      </c>
      <c r="E945" s="149">
        <v>11510</v>
      </c>
      <c r="F945" s="149" t="s">
        <v>297</v>
      </c>
    </row>
    <row r="946" spans="1:6" ht="10.9" customHeight="1" x14ac:dyDescent="0.35">
      <c r="A946" s="149" t="s">
        <v>2095</v>
      </c>
      <c r="B946" s="149" t="s">
        <v>2096</v>
      </c>
      <c r="C946" s="149" t="s">
        <v>539</v>
      </c>
      <c r="D946" s="150">
        <v>21101</v>
      </c>
      <c r="E946" s="149">
        <v>11510</v>
      </c>
      <c r="F946" s="149" t="s">
        <v>297</v>
      </c>
    </row>
    <row r="947" spans="1:6" ht="10.9" customHeight="1" x14ac:dyDescent="0.35">
      <c r="A947" s="149" t="s">
        <v>2097</v>
      </c>
      <c r="B947" s="149" t="s">
        <v>2098</v>
      </c>
      <c r="C947" s="149" t="s">
        <v>296</v>
      </c>
      <c r="D947" s="150">
        <v>21101</v>
      </c>
      <c r="E947" s="149">
        <v>11510</v>
      </c>
      <c r="F947" s="149" t="s">
        <v>297</v>
      </c>
    </row>
    <row r="948" spans="1:6" ht="10.9" customHeight="1" x14ac:dyDescent="0.35">
      <c r="A948" s="149" t="s">
        <v>2099</v>
      </c>
      <c r="B948" s="149" t="s">
        <v>2100</v>
      </c>
      <c r="C948" s="149" t="s">
        <v>296</v>
      </c>
      <c r="D948" s="150">
        <v>21101</v>
      </c>
      <c r="E948" s="149">
        <v>11510</v>
      </c>
      <c r="F948" s="149" t="s">
        <v>297</v>
      </c>
    </row>
    <row r="949" spans="1:6" ht="10.9" customHeight="1" x14ac:dyDescent="0.35">
      <c r="A949" s="149" t="s">
        <v>2101</v>
      </c>
      <c r="B949" s="149" t="s">
        <v>2102</v>
      </c>
      <c r="C949" s="149" t="s">
        <v>877</v>
      </c>
      <c r="D949" s="150">
        <v>21101</v>
      </c>
      <c r="E949" s="149">
        <v>11510</v>
      </c>
      <c r="F949" s="149" t="s">
        <v>297</v>
      </c>
    </row>
    <row r="950" spans="1:6" ht="10.9" customHeight="1" x14ac:dyDescent="0.35">
      <c r="A950" s="149" t="s">
        <v>2103</v>
      </c>
      <c r="B950" s="149" t="s">
        <v>2104</v>
      </c>
      <c r="C950" s="149" t="s">
        <v>296</v>
      </c>
      <c r="D950" s="150">
        <v>21101</v>
      </c>
      <c r="E950" s="149">
        <v>11510</v>
      </c>
      <c r="F950" s="149" t="s">
        <v>297</v>
      </c>
    </row>
    <row r="951" spans="1:6" ht="10.9" customHeight="1" x14ac:dyDescent="0.35">
      <c r="A951" s="149" t="s">
        <v>2105</v>
      </c>
      <c r="B951" s="149" t="s">
        <v>2106</v>
      </c>
      <c r="C951" s="149" t="s">
        <v>296</v>
      </c>
      <c r="D951" s="150">
        <v>21101</v>
      </c>
      <c r="E951" s="149">
        <v>11510</v>
      </c>
      <c r="F951" s="149" t="s">
        <v>297</v>
      </c>
    </row>
    <row r="952" spans="1:6" ht="10.9" customHeight="1" x14ac:dyDescent="0.35">
      <c r="A952" s="149" t="s">
        <v>2107</v>
      </c>
      <c r="B952" s="149" t="s">
        <v>2108</v>
      </c>
      <c r="C952" s="149" t="s">
        <v>296</v>
      </c>
      <c r="D952" s="150">
        <v>21101</v>
      </c>
      <c r="E952" s="149">
        <v>11510</v>
      </c>
      <c r="F952" s="149" t="s">
        <v>297</v>
      </c>
    </row>
    <row r="953" spans="1:6" ht="10.9" customHeight="1" x14ac:dyDescent="0.35">
      <c r="A953" s="149" t="s">
        <v>2109</v>
      </c>
      <c r="B953" s="149" t="s">
        <v>2110</v>
      </c>
      <c r="C953" s="149" t="s">
        <v>296</v>
      </c>
      <c r="D953" s="150">
        <v>21101</v>
      </c>
      <c r="E953" s="149">
        <v>11510</v>
      </c>
      <c r="F953" s="149" t="s">
        <v>297</v>
      </c>
    </row>
    <row r="954" spans="1:6" ht="10.9" customHeight="1" x14ac:dyDescent="0.35">
      <c r="A954" s="149" t="s">
        <v>2111</v>
      </c>
      <c r="B954" s="149" t="s">
        <v>2112</v>
      </c>
      <c r="C954" s="149" t="s">
        <v>296</v>
      </c>
      <c r="D954" s="150">
        <v>21101</v>
      </c>
      <c r="E954" s="149">
        <v>11510</v>
      </c>
      <c r="F954" s="149" t="s">
        <v>297</v>
      </c>
    </row>
    <row r="955" spans="1:6" ht="10.9" customHeight="1" x14ac:dyDescent="0.35">
      <c r="A955" s="149" t="s">
        <v>2113</v>
      </c>
      <c r="B955" s="149" t="s">
        <v>68</v>
      </c>
      <c r="C955" s="149" t="s">
        <v>296</v>
      </c>
      <c r="D955" s="150">
        <v>21101</v>
      </c>
      <c r="E955" s="149">
        <v>11510</v>
      </c>
      <c r="F955" s="149" t="s">
        <v>297</v>
      </c>
    </row>
    <row r="956" spans="1:6" ht="10.9" customHeight="1" x14ac:dyDescent="0.35">
      <c r="A956" s="149" t="s">
        <v>2114</v>
      </c>
      <c r="B956" s="149" t="s">
        <v>2115</v>
      </c>
      <c r="C956" s="149" t="s">
        <v>296</v>
      </c>
      <c r="D956" s="150">
        <v>21101</v>
      </c>
      <c r="E956" s="149">
        <v>11510</v>
      </c>
      <c r="F956" s="149" t="s">
        <v>297</v>
      </c>
    </row>
    <row r="957" spans="1:6" ht="10.9" customHeight="1" x14ac:dyDescent="0.35">
      <c r="A957" s="149" t="s">
        <v>2116</v>
      </c>
      <c r="B957" s="149" t="s">
        <v>2117</v>
      </c>
      <c r="C957" s="149" t="s">
        <v>296</v>
      </c>
      <c r="D957" s="150">
        <v>21101</v>
      </c>
      <c r="E957" s="149">
        <v>11510</v>
      </c>
      <c r="F957" s="149" t="s">
        <v>297</v>
      </c>
    </row>
    <row r="958" spans="1:6" ht="10.9" customHeight="1" x14ac:dyDescent="0.35">
      <c r="A958" s="149" t="s">
        <v>2118</v>
      </c>
      <c r="B958" s="149" t="s">
        <v>2119</v>
      </c>
      <c r="C958" s="149" t="s">
        <v>877</v>
      </c>
      <c r="D958" s="150">
        <v>21101</v>
      </c>
      <c r="E958" s="149">
        <v>11510</v>
      </c>
      <c r="F958" s="149" t="s">
        <v>297</v>
      </c>
    </row>
    <row r="959" spans="1:6" ht="10.9" customHeight="1" x14ac:dyDescent="0.35">
      <c r="A959" s="149" t="s">
        <v>2120</v>
      </c>
      <c r="B959" s="149" t="s">
        <v>2121</v>
      </c>
      <c r="C959" s="149" t="s">
        <v>877</v>
      </c>
      <c r="D959" s="150">
        <v>21101</v>
      </c>
      <c r="E959" s="149">
        <v>11510</v>
      </c>
      <c r="F959" s="149" t="s">
        <v>297</v>
      </c>
    </row>
    <row r="960" spans="1:6" ht="10.9" customHeight="1" x14ac:dyDescent="0.35">
      <c r="A960" s="149" t="s">
        <v>2122</v>
      </c>
      <c r="B960" s="149" t="s">
        <v>2123</v>
      </c>
      <c r="C960" s="149" t="s">
        <v>877</v>
      </c>
      <c r="D960" s="150">
        <v>21101</v>
      </c>
      <c r="E960" s="149">
        <v>11510</v>
      </c>
      <c r="F960" s="149" t="s">
        <v>297</v>
      </c>
    </row>
    <row r="961" spans="1:6" ht="10.9" customHeight="1" x14ac:dyDescent="0.35">
      <c r="A961" s="149" t="s">
        <v>2124</v>
      </c>
      <c r="B961" s="149" t="s">
        <v>2125</v>
      </c>
      <c r="C961" s="149" t="s">
        <v>877</v>
      </c>
      <c r="D961" s="150">
        <v>21101</v>
      </c>
      <c r="E961" s="149">
        <v>11510</v>
      </c>
      <c r="F961" s="149" t="s">
        <v>297</v>
      </c>
    </row>
    <row r="962" spans="1:6" ht="10.9" customHeight="1" x14ac:dyDescent="0.35">
      <c r="A962" s="149" t="s">
        <v>2126</v>
      </c>
      <c r="B962" s="149" t="s">
        <v>2127</v>
      </c>
      <c r="C962" s="149" t="s">
        <v>877</v>
      </c>
      <c r="D962" s="150">
        <v>21101</v>
      </c>
      <c r="E962" s="149">
        <v>11510</v>
      </c>
      <c r="F962" s="149" t="s">
        <v>297</v>
      </c>
    </row>
    <row r="963" spans="1:6" ht="10.9" customHeight="1" x14ac:dyDescent="0.35">
      <c r="A963" s="149" t="s">
        <v>2128</v>
      </c>
      <c r="B963" s="149" t="s">
        <v>2127</v>
      </c>
      <c r="C963" s="149" t="s">
        <v>1446</v>
      </c>
      <c r="D963" s="150">
        <v>21101</v>
      </c>
      <c r="E963" s="149">
        <v>11510</v>
      </c>
      <c r="F963" s="149" t="s">
        <v>297</v>
      </c>
    </row>
    <row r="964" spans="1:6" ht="10.9" customHeight="1" x14ac:dyDescent="0.35">
      <c r="A964" s="149" t="s">
        <v>2129</v>
      </c>
      <c r="B964" s="149" t="s">
        <v>2130</v>
      </c>
      <c r="C964" s="149" t="s">
        <v>877</v>
      </c>
      <c r="D964" s="150">
        <v>21101</v>
      </c>
      <c r="E964" s="149">
        <v>11510</v>
      </c>
      <c r="F964" s="149" t="s">
        <v>297</v>
      </c>
    </row>
    <row r="965" spans="1:6" ht="10.9" customHeight="1" x14ac:dyDescent="0.35">
      <c r="A965" s="149" t="s">
        <v>2131</v>
      </c>
      <c r="B965" s="149" t="s">
        <v>64</v>
      </c>
      <c r="C965" s="149" t="s">
        <v>877</v>
      </c>
      <c r="D965" s="150">
        <v>21101</v>
      </c>
      <c r="E965" s="149">
        <v>11510</v>
      </c>
      <c r="F965" s="149" t="s">
        <v>297</v>
      </c>
    </row>
    <row r="966" spans="1:6" ht="10.9" customHeight="1" x14ac:dyDescent="0.35">
      <c r="A966" s="149" t="s">
        <v>2132</v>
      </c>
      <c r="B966" s="149" t="s">
        <v>2133</v>
      </c>
      <c r="C966" s="149" t="s">
        <v>296</v>
      </c>
      <c r="D966" s="150">
        <v>21101</v>
      </c>
      <c r="E966" s="149">
        <v>11510</v>
      </c>
      <c r="F966" s="149" t="s">
        <v>297</v>
      </c>
    </row>
    <row r="967" spans="1:6" ht="10.9" customHeight="1" x14ac:dyDescent="0.35">
      <c r="A967" s="149" t="s">
        <v>2134</v>
      </c>
      <c r="B967" s="149" t="s">
        <v>2135</v>
      </c>
      <c r="C967" s="149" t="s">
        <v>296</v>
      </c>
      <c r="D967" s="150">
        <v>21101</v>
      </c>
      <c r="E967" s="149">
        <v>11510</v>
      </c>
      <c r="F967" s="149" t="s">
        <v>297</v>
      </c>
    </row>
    <row r="968" spans="1:6" ht="10.9" customHeight="1" x14ac:dyDescent="0.35">
      <c r="A968" s="149" t="s">
        <v>2136</v>
      </c>
      <c r="B968" s="149" t="s">
        <v>2137</v>
      </c>
      <c r="C968" s="149" t="s">
        <v>296</v>
      </c>
      <c r="D968" s="150">
        <v>21101</v>
      </c>
      <c r="E968" s="149">
        <v>11510</v>
      </c>
      <c r="F968" s="149" t="s">
        <v>297</v>
      </c>
    </row>
    <row r="969" spans="1:6" ht="10.9" customHeight="1" x14ac:dyDescent="0.35">
      <c r="A969" s="149" t="s">
        <v>2138</v>
      </c>
      <c r="B969" s="149" t="s">
        <v>2139</v>
      </c>
      <c r="C969" s="149" t="s">
        <v>296</v>
      </c>
      <c r="D969" s="150">
        <v>21101</v>
      </c>
      <c r="E969" s="149">
        <v>11510</v>
      </c>
      <c r="F969" s="149" t="s">
        <v>297</v>
      </c>
    </row>
    <row r="970" spans="1:6" ht="10.9" customHeight="1" x14ac:dyDescent="0.35">
      <c r="A970" s="149" t="s">
        <v>2140</v>
      </c>
      <c r="B970" s="149" t="s">
        <v>2141</v>
      </c>
      <c r="C970" s="149" t="s">
        <v>372</v>
      </c>
      <c r="D970" s="150">
        <v>21101</v>
      </c>
      <c r="E970" s="149">
        <v>11510</v>
      </c>
      <c r="F970" s="149" t="s">
        <v>297</v>
      </c>
    </row>
    <row r="971" spans="1:6" ht="10.9" customHeight="1" x14ac:dyDescent="0.35">
      <c r="A971" s="149" t="s">
        <v>2142</v>
      </c>
      <c r="B971" s="149" t="s">
        <v>2143</v>
      </c>
      <c r="C971" s="149" t="s">
        <v>1446</v>
      </c>
      <c r="D971" s="150">
        <v>21101</v>
      </c>
      <c r="E971" s="149">
        <v>11510</v>
      </c>
      <c r="F971" s="149" t="s">
        <v>297</v>
      </c>
    </row>
    <row r="972" spans="1:6" ht="10.9" customHeight="1" x14ac:dyDescent="0.35">
      <c r="A972" s="149" t="s">
        <v>2144</v>
      </c>
      <c r="B972" s="149" t="s">
        <v>2145</v>
      </c>
      <c r="C972" s="149" t="s">
        <v>296</v>
      </c>
      <c r="D972" s="150">
        <v>21101</v>
      </c>
      <c r="E972" s="149">
        <v>11510</v>
      </c>
      <c r="F972" s="149" t="s">
        <v>297</v>
      </c>
    </row>
    <row r="973" spans="1:6" ht="10.9" customHeight="1" x14ac:dyDescent="0.35">
      <c r="A973" s="149" t="s">
        <v>2146</v>
      </c>
      <c r="B973" s="149" t="s">
        <v>2147</v>
      </c>
      <c r="C973" s="149" t="s">
        <v>296</v>
      </c>
      <c r="D973" s="150">
        <v>21101</v>
      </c>
      <c r="E973" s="149">
        <v>11510</v>
      </c>
      <c r="F973" s="149" t="s">
        <v>297</v>
      </c>
    </row>
    <row r="974" spans="1:6" ht="10.9" customHeight="1" x14ac:dyDescent="0.35">
      <c r="A974" s="149" t="s">
        <v>2148</v>
      </c>
      <c r="B974" s="149" t="s">
        <v>2149</v>
      </c>
      <c r="C974" s="149" t="s">
        <v>296</v>
      </c>
      <c r="D974" s="150">
        <v>21101</v>
      </c>
      <c r="E974" s="149">
        <v>11510</v>
      </c>
      <c r="F974" s="149" t="s">
        <v>297</v>
      </c>
    </row>
    <row r="975" spans="1:6" ht="10.9" customHeight="1" x14ac:dyDescent="0.35">
      <c r="A975" s="149" t="s">
        <v>2150</v>
      </c>
      <c r="B975" s="149" t="s">
        <v>2151</v>
      </c>
      <c r="C975" s="149" t="s">
        <v>296</v>
      </c>
      <c r="D975" s="150">
        <v>21101</v>
      </c>
      <c r="E975" s="149">
        <v>11510</v>
      </c>
      <c r="F975" s="149" t="s">
        <v>297</v>
      </c>
    </row>
    <row r="976" spans="1:6" ht="10.9" customHeight="1" x14ac:dyDescent="0.35">
      <c r="A976" s="149" t="s">
        <v>2152</v>
      </c>
      <c r="B976" s="149" t="s">
        <v>2153</v>
      </c>
      <c r="C976" s="149" t="s">
        <v>296</v>
      </c>
      <c r="D976" s="150">
        <v>21101</v>
      </c>
      <c r="E976" s="149">
        <v>11510</v>
      </c>
      <c r="F976" s="149" t="s">
        <v>297</v>
      </c>
    </row>
    <row r="977" spans="1:6" ht="10.9" customHeight="1" x14ac:dyDescent="0.35">
      <c r="A977" s="149" t="s">
        <v>2154</v>
      </c>
      <c r="B977" s="149" t="s">
        <v>2155</v>
      </c>
      <c r="C977" s="149" t="s">
        <v>1446</v>
      </c>
      <c r="D977" s="150">
        <v>21101</v>
      </c>
      <c r="E977" s="149">
        <v>11510</v>
      </c>
      <c r="F977" s="149" t="s">
        <v>297</v>
      </c>
    </row>
    <row r="978" spans="1:6" ht="10.9" customHeight="1" x14ac:dyDescent="0.35">
      <c r="A978" s="149" t="s">
        <v>2156</v>
      </c>
      <c r="B978" s="149" t="s">
        <v>2157</v>
      </c>
      <c r="C978" s="149" t="s">
        <v>539</v>
      </c>
      <c r="D978" s="150">
        <v>21101</v>
      </c>
      <c r="E978" s="149">
        <v>11510</v>
      </c>
      <c r="F978" s="149" t="s">
        <v>297</v>
      </c>
    </row>
    <row r="979" spans="1:6" ht="10.9" customHeight="1" x14ac:dyDescent="0.35">
      <c r="A979" s="149" t="s">
        <v>2158</v>
      </c>
      <c r="B979" s="149" t="s">
        <v>2159</v>
      </c>
      <c r="C979" s="149" t="s">
        <v>877</v>
      </c>
      <c r="D979" s="150">
        <v>21101</v>
      </c>
      <c r="E979" s="149">
        <v>11510</v>
      </c>
      <c r="F979" s="149" t="s">
        <v>297</v>
      </c>
    </row>
    <row r="980" spans="1:6" ht="10.9" customHeight="1" x14ac:dyDescent="0.35">
      <c r="A980" s="149" t="s">
        <v>2160</v>
      </c>
      <c r="B980" s="149" t="s">
        <v>2161</v>
      </c>
      <c r="C980" s="149" t="s">
        <v>877</v>
      </c>
      <c r="D980" s="150">
        <v>21101</v>
      </c>
      <c r="E980" s="149">
        <v>11510</v>
      </c>
      <c r="F980" s="149" t="s">
        <v>297</v>
      </c>
    </row>
    <row r="981" spans="1:6" ht="10.9" customHeight="1" x14ac:dyDescent="0.35">
      <c r="A981" s="149" t="s">
        <v>2162</v>
      </c>
      <c r="B981" s="149" t="s">
        <v>2163</v>
      </c>
      <c r="C981" s="149" t="s">
        <v>877</v>
      </c>
      <c r="D981" s="150">
        <v>21101</v>
      </c>
      <c r="E981" s="149">
        <v>11510</v>
      </c>
      <c r="F981" s="149" t="s">
        <v>297</v>
      </c>
    </row>
    <row r="982" spans="1:6" ht="10.9" customHeight="1" x14ac:dyDescent="0.35">
      <c r="A982" s="149" t="s">
        <v>2164</v>
      </c>
      <c r="B982" s="149" t="s">
        <v>2165</v>
      </c>
      <c r="C982" s="149" t="s">
        <v>296</v>
      </c>
      <c r="D982" s="150">
        <v>21101</v>
      </c>
      <c r="E982" s="149">
        <v>11510</v>
      </c>
      <c r="F982" s="149" t="s">
        <v>297</v>
      </c>
    </row>
    <row r="983" spans="1:6" ht="10.9" customHeight="1" x14ac:dyDescent="0.35">
      <c r="A983" s="149" t="s">
        <v>2166</v>
      </c>
      <c r="B983" s="149" t="s">
        <v>2167</v>
      </c>
      <c r="C983" s="149" t="s">
        <v>296</v>
      </c>
      <c r="D983" s="150">
        <v>21101</v>
      </c>
      <c r="E983" s="149">
        <v>11510</v>
      </c>
      <c r="F983" s="149" t="s">
        <v>297</v>
      </c>
    </row>
    <row r="984" spans="1:6" ht="10.9" customHeight="1" x14ac:dyDescent="0.35">
      <c r="A984" s="149" t="s">
        <v>2168</v>
      </c>
      <c r="B984" s="149" t="s">
        <v>2169</v>
      </c>
      <c r="C984" s="149" t="s">
        <v>296</v>
      </c>
      <c r="D984" s="150">
        <v>21101</v>
      </c>
      <c r="E984" s="149">
        <v>11510</v>
      </c>
      <c r="F984" s="149" t="s">
        <v>297</v>
      </c>
    </row>
    <row r="985" spans="1:6" ht="10.9" customHeight="1" x14ac:dyDescent="0.35">
      <c r="A985" s="149" t="s">
        <v>2170</v>
      </c>
      <c r="B985" s="149" t="s">
        <v>2171</v>
      </c>
      <c r="C985" s="149" t="s">
        <v>296</v>
      </c>
      <c r="D985" s="150">
        <v>21101</v>
      </c>
      <c r="E985" s="149">
        <v>11510</v>
      </c>
      <c r="F985" s="149" t="s">
        <v>297</v>
      </c>
    </row>
    <row r="986" spans="1:6" ht="10.9" customHeight="1" x14ac:dyDescent="0.35">
      <c r="A986" s="149" t="s">
        <v>2172</v>
      </c>
      <c r="B986" s="149" t="s">
        <v>2173</v>
      </c>
      <c r="C986" s="149" t="s">
        <v>296</v>
      </c>
      <c r="D986" s="150">
        <v>21101</v>
      </c>
      <c r="E986" s="149">
        <v>11510</v>
      </c>
      <c r="F986" s="149" t="s">
        <v>297</v>
      </c>
    </row>
    <row r="987" spans="1:6" ht="10.9" customHeight="1" x14ac:dyDescent="0.35">
      <c r="A987" s="149" t="s">
        <v>2174</v>
      </c>
      <c r="B987" s="149" t="s">
        <v>2175</v>
      </c>
      <c r="C987" s="149" t="s">
        <v>296</v>
      </c>
      <c r="D987" s="150">
        <v>21101</v>
      </c>
      <c r="E987" s="149">
        <v>11510</v>
      </c>
      <c r="F987" s="149" t="s">
        <v>297</v>
      </c>
    </row>
    <row r="988" spans="1:6" ht="10.9" customHeight="1" x14ac:dyDescent="0.35">
      <c r="A988" s="149" t="s">
        <v>2176</v>
      </c>
      <c r="B988" s="149" t="s">
        <v>2177</v>
      </c>
      <c r="C988" s="149" t="s">
        <v>296</v>
      </c>
      <c r="D988" s="150">
        <v>21101</v>
      </c>
      <c r="E988" s="149">
        <v>11510</v>
      </c>
      <c r="F988" s="149" t="s">
        <v>297</v>
      </c>
    </row>
    <row r="989" spans="1:6" ht="10.9" customHeight="1" x14ac:dyDescent="0.35">
      <c r="A989" s="149" t="s">
        <v>2178</v>
      </c>
      <c r="B989" s="149" t="s">
        <v>2179</v>
      </c>
      <c r="C989" s="149" t="s">
        <v>296</v>
      </c>
      <c r="D989" s="150">
        <v>21101</v>
      </c>
      <c r="E989" s="149">
        <v>11510</v>
      </c>
      <c r="F989" s="149" t="s">
        <v>297</v>
      </c>
    </row>
    <row r="990" spans="1:6" ht="10.9" customHeight="1" x14ac:dyDescent="0.35">
      <c r="A990" s="149" t="s">
        <v>2180</v>
      </c>
      <c r="B990" s="149" t="s">
        <v>2181</v>
      </c>
      <c r="C990" s="149" t="s">
        <v>296</v>
      </c>
      <c r="D990" s="150">
        <v>21101</v>
      </c>
      <c r="E990" s="149">
        <v>11510</v>
      </c>
      <c r="F990" s="149" t="s">
        <v>297</v>
      </c>
    </row>
    <row r="991" spans="1:6" ht="10.9" customHeight="1" x14ac:dyDescent="0.35">
      <c r="A991" s="149" t="s">
        <v>2182</v>
      </c>
      <c r="B991" s="149" t="s">
        <v>2183</v>
      </c>
      <c r="C991" s="149" t="s">
        <v>296</v>
      </c>
      <c r="D991" s="150">
        <v>21101</v>
      </c>
      <c r="E991" s="149">
        <v>11510</v>
      </c>
      <c r="F991" s="149" t="s">
        <v>297</v>
      </c>
    </row>
    <row r="992" spans="1:6" ht="10.9" customHeight="1" x14ac:dyDescent="0.35">
      <c r="A992" s="149" t="s">
        <v>2184</v>
      </c>
      <c r="B992" s="149" t="s">
        <v>2185</v>
      </c>
      <c r="C992" s="149" t="s">
        <v>296</v>
      </c>
      <c r="D992" s="150">
        <v>21101</v>
      </c>
      <c r="E992" s="149">
        <v>11510</v>
      </c>
      <c r="F992" s="149" t="s">
        <v>297</v>
      </c>
    </row>
    <row r="993" spans="1:6" ht="10.9" customHeight="1" x14ac:dyDescent="0.35">
      <c r="A993" s="149" t="s">
        <v>2186</v>
      </c>
      <c r="B993" s="149" t="s">
        <v>2187</v>
      </c>
      <c r="C993" s="149" t="s">
        <v>296</v>
      </c>
      <c r="D993" s="150">
        <v>21101</v>
      </c>
      <c r="E993" s="149">
        <v>11510</v>
      </c>
      <c r="F993" s="149" t="s">
        <v>297</v>
      </c>
    </row>
    <row r="994" spans="1:6" ht="10.9" customHeight="1" x14ac:dyDescent="0.35">
      <c r="A994" s="149" t="s">
        <v>2188</v>
      </c>
      <c r="B994" s="149" t="s">
        <v>2189</v>
      </c>
      <c r="C994" s="149" t="s">
        <v>296</v>
      </c>
      <c r="D994" s="150">
        <v>21101</v>
      </c>
      <c r="E994" s="149">
        <v>11510</v>
      </c>
      <c r="F994" s="149" t="s">
        <v>297</v>
      </c>
    </row>
    <row r="995" spans="1:6" ht="10.9" customHeight="1" x14ac:dyDescent="0.35">
      <c r="A995" s="149" t="s">
        <v>2190</v>
      </c>
      <c r="B995" s="149" t="s">
        <v>2191</v>
      </c>
      <c r="C995" s="149" t="s">
        <v>877</v>
      </c>
      <c r="D995" s="150">
        <v>21101</v>
      </c>
      <c r="E995" s="149">
        <v>11510</v>
      </c>
      <c r="F995" s="149" t="s">
        <v>297</v>
      </c>
    </row>
    <row r="996" spans="1:6" ht="10.9" customHeight="1" x14ac:dyDescent="0.35">
      <c r="A996" s="149" t="s">
        <v>2192</v>
      </c>
      <c r="B996" s="149" t="s">
        <v>2193</v>
      </c>
      <c r="C996" s="149" t="s">
        <v>296</v>
      </c>
      <c r="D996" s="150">
        <v>21101</v>
      </c>
      <c r="E996" s="149">
        <v>11510</v>
      </c>
      <c r="F996" s="149" t="s">
        <v>297</v>
      </c>
    </row>
    <row r="997" spans="1:6" ht="10.9" customHeight="1" x14ac:dyDescent="0.35">
      <c r="A997" s="149" t="s">
        <v>2194</v>
      </c>
      <c r="B997" s="149" t="s">
        <v>2195</v>
      </c>
      <c r="C997" s="149" t="s">
        <v>296</v>
      </c>
      <c r="D997" s="150">
        <v>21101</v>
      </c>
      <c r="E997" s="149">
        <v>11510</v>
      </c>
      <c r="F997" s="149" t="s">
        <v>297</v>
      </c>
    </row>
    <row r="998" spans="1:6" ht="10.9" customHeight="1" x14ac:dyDescent="0.35">
      <c r="A998" s="149" t="s">
        <v>2196</v>
      </c>
      <c r="B998" s="149" t="s">
        <v>2197</v>
      </c>
      <c r="C998" s="149" t="s">
        <v>296</v>
      </c>
      <c r="D998" s="150">
        <v>21101</v>
      </c>
      <c r="E998" s="149">
        <v>11510</v>
      </c>
      <c r="F998" s="149" t="s">
        <v>297</v>
      </c>
    </row>
    <row r="999" spans="1:6" ht="10.9" customHeight="1" x14ac:dyDescent="0.35">
      <c r="A999" s="149" t="s">
        <v>2198</v>
      </c>
      <c r="B999" s="149" t="s">
        <v>2199</v>
      </c>
      <c r="C999" s="149" t="s">
        <v>877</v>
      </c>
      <c r="D999" s="150">
        <v>21101</v>
      </c>
      <c r="E999" s="149">
        <v>11510</v>
      </c>
      <c r="F999" s="149" t="s">
        <v>297</v>
      </c>
    </row>
    <row r="1000" spans="1:6" ht="10.9" customHeight="1" x14ac:dyDescent="0.35">
      <c r="A1000" s="149" t="s">
        <v>2200</v>
      </c>
      <c r="B1000" s="149" t="s">
        <v>2201</v>
      </c>
      <c r="C1000" s="149" t="s">
        <v>877</v>
      </c>
      <c r="D1000" s="150">
        <v>21101</v>
      </c>
      <c r="E1000" s="149">
        <v>11510</v>
      </c>
      <c r="F1000" s="149" t="s">
        <v>297</v>
      </c>
    </row>
    <row r="1001" spans="1:6" ht="10.9" customHeight="1" x14ac:dyDescent="0.35">
      <c r="A1001" s="149" t="s">
        <v>2202</v>
      </c>
      <c r="B1001" s="149" t="s">
        <v>2203</v>
      </c>
      <c r="C1001" s="149" t="s">
        <v>539</v>
      </c>
      <c r="D1001" s="150">
        <v>21101</v>
      </c>
      <c r="E1001" s="149">
        <v>11510</v>
      </c>
      <c r="F1001" s="149" t="s">
        <v>297</v>
      </c>
    </row>
    <row r="1002" spans="1:6" ht="10.9" customHeight="1" x14ac:dyDescent="0.35">
      <c r="A1002" s="149" t="s">
        <v>2204</v>
      </c>
      <c r="B1002" s="149" t="s">
        <v>2205</v>
      </c>
      <c r="C1002" s="149" t="s">
        <v>296</v>
      </c>
      <c r="D1002" s="150">
        <v>21101</v>
      </c>
      <c r="E1002" s="149">
        <v>11510</v>
      </c>
      <c r="F1002" s="149" t="s">
        <v>297</v>
      </c>
    </row>
    <row r="1003" spans="1:6" ht="10.9" customHeight="1" x14ac:dyDescent="0.35">
      <c r="A1003" s="149" t="s">
        <v>2206</v>
      </c>
      <c r="B1003" s="149" t="s">
        <v>2207</v>
      </c>
      <c r="C1003" s="149" t="s">
        <v>296</v>
      </c>
      <c r="D1003" s="150">
        <v>21101</v>
      </c>
      <c r="E1003" s="149">
        <v>11510</v>
      </c>
      <c r="F1003" s="149" t="s">
        <v>297</v>
      </c>
    </row>
    <row r="1004" spans="1:6" ht="10.9" customHeight="1" x14ac:dyDescent="0.35">
      <c r="A1004" s="149" t="s">
        <v>2208</v>
      </c>
      <c r="B1004" s="149" t="s">
        <v>2209</v>
      </c>
      <c r="C1004" s="149" t="s">
        <v>296</v>
      </c>
      <c r="D1004" s="150">
        <v>21101</v>
      </c>
      <c r="E1004" s="149">
        <v>11510</v>
      </c>
      <c r="F1004" s="149" t="s">
        <v>297</v>
      </c>
    </row>
    <row r="1005" spans="1:6" ht="10.9" customHeight="1" x14ac:dyDescent="0.35">
      <c r="A1005" s="149" t="s">
        <v>2210</v>
      </c>
      <c r="B1005" s="149" t="s">
        <v>2211</v>
      </c>
      <c r="C1005" s="149" t="s">
        <v>539</v>
      </c>
      <c r="D1005" s="150">
        <v>21101</v>
      </c>
      <c r="E1005" s="149">
        <v>11510</v>
      </c>
      <c r="F1005" s="149" t="s">
        <v>297</v>
      </c>
    </row>
    <row r="1006" spans="1:6" ht="10.9" customHeight="1" x14ac:dyDescent="0.35">
      <c r="A1006" s="149" t="s">
        <v>2212</v>
      </c>
      <c r="B1006" s="149" t="s">
        <v>2213</v>
      </c>
      <c r="C1006" s="149" t="s">
        <v>296</v>
      </c>
      <c r="D1006" s="150">
        <v>21101</v>
      </c>
      <c r="E1006" s="149">
        <v>11510</v>
      </c>
      <c r="F1006" s="149" t="s">
        <v>297</v>
      </c>
    </row>
    <row r="1007" spans="1:6" ht="10.9" customHeight="1" x14ac:dyDescent="0.35">
      <c r="A1007" s="149" t="s">
        <v>2214</v>
      </c>
      <c r="B1007" s="149" t="s">
        <v>2215</v>
      </c>
      <c r="C1007" s="149" t="s">
        <v>405</v>
      </c>
      <c r="D1007" s="150">
        <v>21101</v>
      </c>
      <c r="E1007" s="149">
        <v>11510</v>
      </c>
      <c r="F1007" s="149" t="s">
        <v>297</v>
      </c>
    </row>
    <row r="1008" spans="1:6" ht="10.9" customHeight="1" x14ac:dyDescent="0.35">
      <c r="A1008" s="149" t="s">
        <v>2216</v>
      </c>
      <c r="B1008" s="149" t="s">
        <v>2217</v>
      </c>
      <c r="C1008" s="149" t="s">
        <v>296</v>
      </c>
      <c r="D1008" s="150">
        <v>21101</v>
      </c>
      <c r="E1008" s="149">
        <v>11510</v>
      </c>
      <c r="F1008" s="149" t="s">
        <v>297</v>
      </c>
    </row>
    <row r="1009" spans="1:6" ht="10.9" customHeight="1" x14ac:dyDescent="0.35">
      <c r="A1009" s="149" t="s">
        <v>2218</v>
      </c>
      <c r="B1009" s="149" t="s">
        <v>2219</v>
      </c>
      <c r="C1009" s="149" t="s">
        <v>877</v>
      </c>
      <c r="D1009" s="150">
        <v>21101</v>
      </c>
      <c r="E1009" s="149">
        <v>11510</v>
      </c>
      <c r="F1009" s="149" t="s">
        <v>297</v>
      </c>
    </row>
    <row r="1010" spans="1:6" ht="10.9" customHeight="1" x14ac:dyDescent="0.35">
      <c r="A1010" s="149" t="s">
        <v>2220</v>
      </c>
      <c r="B1010" s="149" t="s">
        <v>2221</v>
      </c>
      <c r="C1010" s="149" t="s">
        <v>877</v>
      </c>
      <c r="D1010" s="150">
        <v>21101</v>
      </c>
      <c r="E1010" s="149">
        <v>11510</v>
      </c>
      <c r="F1010" s="149" t="s">
        <v>297</v>
      </c>
    </row>
    <row r="1011" spans="1:6" ht="10.9" customHeight="1" x14ac:dyDescent="0.35">
      <c r="A1011" s="149" t="s">
        <v>2222</v>
      </c>
      <c r="B1011" s="149" t="s">
        <v>2223</v>
      </c>
      <c r="C1011" s="149" t="s">
        <v>877</v>
      </c>
      <c r="D1011" s="150">
        <v>21101</v>
      </c>
      <c r="E1011" s="149">
        <v>11510</v>
      </c>
      <c r="F1011" s="149" t="s">
        <v>297</v>
      </c>
    </row>
    <row r="1012" spans="1:6" ht="10.9" customHeight="1" x14ac:dyDescent="0.35">
      <c r="A1012" s="149" t="s">
        <v>2224</v>
      </c>
      <c r="B1012" s="149" t="s">
        <v>2225</v>
      </c>
      <c r="C1012" s="149" t="s">
        <v>296</v>
      </c>
      <c r="D1012" s="150">
        <v>21101</v>
      </c>
      <c r="E1012" s="149">
        <v>11510</v>
      </c>
      <c r="F1012" s="149" t="s">
        <v>297</v>
      </c>
    </row>
    <row r="1013" spans="1:6" ht="10.9" customHeight="1" x14ac:dyDescent="0.35">
      <c r="A1013" s="149" t="s">
        <v>2226</v>
      </c>
      <c r="B1013" s="149" t="s">
        <v>2227</v>
      </c>
      <c r="C1013" s="149" t="s">
        <v>296</v>
      </c>
      <c r="D1013" s="150">
        <v>21101</v>
      </c>
      <c r="E1013" s="149">
        <v>11510</v>
      </c>
      <c r="F1013" s="149" t="s">
        <v>297</v>
      </c>
    </row>
    <row r="1014" spans="1:6" ht="10.9" customHeight="1" x14ac:dyDescent="0.35">
      <c r="A1014" s="149" t="s">
        <v>2228</v>
      </c>
      <c r="B1014" s="149" t="s">
        <v>2229</v>
      </c>
      <c r="C1014" s="149" t="s">
        <v>296</v>
      </c>
      <c r="D1014" s="150">
        <v>21101</v>
      </c>
      <c r="E1014" s="149">
        <v>11510</v>
      </c>
      <c r="F1014" s="149" t="s">
        <v>297</v>
      </c>
    </row>
    <row r="1015" spans="1:6" ht="10.9" customHeight="1" x14ac:dyDescent="0.35">
      <c r="A1015" s="149" t="s">
        <v>2230</v>
      </c>
      <c r="B1015" s="149" t="s">
        <v>2231</v>
      </c>
      <c r="C1015" s="149" t="s">
        <v>296</v>
      </c>
      <c r="D1015" s="150">
        <v>21101</v>
      </c>
      <c r="E1015" s="149">
        <v>11510</v>
      </c>
      <c r="F1015" s="149" t="s">
        <v>297</v>
      </c>
    </row>
    <row r="1016" spans="1:6" ht="10.9" customHeight="1" x14ac:dyDescent="0.35">
      <c r="A1016" s="149" t="s">
        <v>2232</v>
      </c>
      <c r="B1016" s="149" t="s">
        <v>2233</v>
      </c>
      <c r="C1016" s="149" t="s">
        <v>296</v>
      </c>
      <c r="D1016" s="150">
        <v>21101</v>
      </c>
      <c r="E1016" s="149">
        <v>11510</v>
      </c>
      <c r="F1016" s="149" t="s">
        <v>297</v>
      </c>
    </row>
    <row r="1017" spans="1:6" ht="10.9" customHeight="1" x14ac:dyDescent="0.35">
      <c r="A1017" s="149" t="s">
        <v>2234</v>
      </c>
      <c r="B1017" s="149" t="s">
        <v>2235</v>
      </c>
      <c r="C1017" s="149" t="s">
        <v>296</v>
      </c>
      <c r="D1017" s="150">
        <v>21101</v>
      </c>
      <c r="E1017" s="149">
        <v>11510</v>
      </c>
      <c r="F1017" s="149" t="s">
        <v>297</v>
      </c>
    </row>
    <row r="1018" spans="1:6" ht="10.9" customHeight="1" x14ac:dyDescent="0.35">
      <c r="A1018" s="149" t="s">
        <v>2236</v>
      </c>
      <c r="B1018" s="149" t="s">
        <v>2237</v>
      </c>
      <c r="C1018" s="149" t="s">
        <v>296</v>
      </c>
      <c r="D1018" s="150">
        <v>21101</v>
      </c>
      <c r="E1018" s="149">
        <v>11510</v>
      </c>
      <c r="F1018" s="149" t="s">
        <v>297</v>
      </c>
    </row>
    <row r="1019" spans="1:6" ht="10.9" customHeight="1" x14ac:dyDescent="0.35">
      <c r="A1019" s="149" t="s">
        <v>2238</v>
      </c>
      <c r="B1019" s="149" t="s">
        <v>2239</v>
      </c>
      <c r="C1019" s="149" t="s">
        <v>877</v>
      </c>
      <c r="D1019" s="150">
        <v>21101</v>
      </c>
      <c r="E1019" s="149">
        <v>11510</v>
      </c>
      <c r="F1019" s="149" t="s">
        <v>297</v>
      </c>
    </row>
    <row r="1020" spans="1:6" ht="10.9" customHeight="1" x14ac:dyDescent="0.35">
      <c r="A1020" s="149" t="s">
        <v>2240</v>
      </c>
      <c r="B1020" s="149" t="s">
        <v>2241</v>
      </c>
      <c r="C1020" s="149" t="s">
        <v>296</v>
      </c>
      <c r="D1020" s="150">
        <v>21101</v>
      </c>
      <c r="E1020" s="149">
        <v>11510</v>
      </c>
      <c r="F1020" s="149" t="s">
        <v>297</v>
      </c>
    </row>
    <row r="1021" spans="1:6" ht="10.9" customHeight="1" x14ac:dyDescent="0.35">
      <c r="A1021" s="149" t="s">
        <v>2242</v>
      </c>
      <c r="B1021" s="149" t="s">
        <v>2243</v>
      </c>
      <c r="C1021" s="149" t="s">
        <v>296</v>
      </c>
      <c r="D1021" s="150">
        <v>21101</v>
      </c>
      <c r="E1021" s="149">
        <v>11510</v>
      </c>
      <c r="F1021" s="149" t="s">
        <v>297</v>
      </c>
    </row>
    <row r="1022" spans="1:6" ht="10.9" customHeight="1" x14ac:dyDescent="0.35">
      <c r="A1022" s="149" t="s">
        <v>2244</v>
      </c>
      <c r="B1022" s="149" t="s">
        <v>2245</v>
      </c>
      <c r="C1022" s="149" t="s">
        <v>296</v>
      </c>
      <c r="D1022" s="150">
        <v>21101</v>
      </c>
      <c r="E1022" s="149">
        <v>11510</v>
      </c>
      <c r="F1022" s="149" t="s">
        <v>297</v>
      </c>
    </row>
    <row r="1023" spans="1:6" ht="10.9" customHeight="1" x14ac:dyDescent="0.35">
      <c r="A1023" s="149" t="s">
        <v>2246</v>
      </c>
      <c r="B1023" s="149" t="s">
        <v>2247</v>
      </c>
      <c r="C1023" s="149" t="s">
        <v>296</v>
      </c>
      <c r="D1023" s="150">
        <v>21101</v>
      </c>
      <c r="E1023" s="149">
        <v>11510</v>
      </c>
      <c r="F1023" s="149" t="s">
        <v>297</v>
      </c>
    </row>
    <row r="1024" spans="1:6" ht="10.9" customHeight="1" x14ac:dyDescent="0.35">
      <c r="A1024" s="149" t="s">
        <v>2248</v>
      </c>
      <c r="B1024" s="149" t="s">
        <v>2249</v>
      </c>
      <c r="C1024" s="149" t="s">
        <v>296</v>
      </c>
      <c r="D1024" s="150">
        <v>21101</v>
      </c>
      <c r="E1024" s="149">
        <v>11510</v>
      </c>
      <c r="F1024" s="149" t="s">
        <v>297</v>
      </c>
    </row>
    <row r="1025" spans="1:6" ht="10.9" customHeight="1" x14ac:dyDescent="0.35">
      <c r="A1025" s="149" t="s">
        <v>2250</v>
      </c>
      <c r="B1025" s="149" t="s">
        <v>2251</v>
      </c>
      <c r="C1025" s="149" t="s">
        <v>296</v>
      </c>
      <c r="D1025" s="150">
        <v>21101</v>
      </c>
      <c r="E1025" s="149">
        <v>11510</v>
      </c>
      <c r="F1025" s="149" t="s">
        <v>297</v>
      </c>
    </row>
    <row r="1026" spans="1:6" ht="10.9" customHeight="1" x14ac:dyDescent="0.35">
      <c r="A1026" s="149" t="s">
        <v>2252</v>
      </c>
      <c r="B1026" s="149" t="s">
        <v>2253</v>
      </c>
      <c r="C1026" s="149" t="s">
        <v>296</v>
      </c>
      <c r="D1026" s="150">
        <v>21101</v>
      </c>
      <c r="E1026" s="149">
        <v>11510</v>
      </c>
      <c r="F1026" s="149" t="s">
        <v>297</v>
      </c>
    </row>
    <row r="1027" spans="1:6" ht="10.9" customHeight="1" x14ac:dyDescent="0.35">
      <c r="A1027" s="149" t="s">
        <v>2254</v>
      </c>
      <c r="B1027" s="149" t="s">
        <v>2255</v>
      </c>
      <c r="C1027" s="149" t="s">
        <v>877</v>
      </c>
      <c r="D1027" s="150">
        <v>21101</v>
      </c>
      <c r="E1027" s="149">
        <v>11510</v>
      </c>
      <c r="F1027" s="149" t="s">
        <v>297</v>
      </c>
    </row>
    <row r="1028" spans="1:6" ht="10.9" customHeight="1" x14ac:dyDescent="0.35">
      <c r="A1028" s="149" t="s">
        <v>2256</v>
      </c>
      <c r="B1028" s="149" t="s">
        <v>2257</v>
      </c>
      <c r="C1028" s="149" t="s">
        <v>539</v>
      </c>
      <c r="D1028" s="150">
        <v>21101</v>
      </c>
      <c r="E1028" s="149">
        <v>11510</v>
      </c>
      <c r="F1028" s="149" t="s">
        <v>297</v>
      </c>
    </row>
    <row r="1029" spans="1:6" ht="10.9" customHeight="1" x14ac:dyDescent="0.35">
      <c r="A1029" s="149" t="s">
        <v>2258</v>
      </c>
      <c r="B1029" s="149" t="s">
        <v>2259</v>
      </c>
      <c r="C1029" s="149" t="s">
        <v>296</v>
      </c>
      <c r="D1029" s="150">
        <v>21101</v>
      </c>
      <c r="E1029" s="149">
        <v>11510</v>
      </c>
      <c r="F1029" s="149" t="s">
        <v>297</v>
      </c>
    </row>
    <row r="1030" spans="1:6" ht="10.9" customHeight="1" x14ac:dyDescent="0.35">
      <c r="A1030" s="149" t="s">
        <v>2260</v>
      </c>
      <c r="B1030" s="149" t="s">
        <v>2261</v>
      </c>
      <c r="C1030" s="149" t="s">
        <v>539</v>
      </c>
      <c r="D1030" s="150">
        <v>21101</v>
      </c>
      <c r="E1030" s="149">
        <v>11510</v>
      </c>
      <c r="F1030" s="149" t="s">
        <v>297</v>
      </c>
    </row>
    <row r="1031" spans="1:6" ht="10.9" customHeight="1" x14ac:dyDescent="0.35">
      <c r="A1031" s="149" t="s">
        <v>2262</v>
      </c>
      <c r="B1031" s="149" t="s">
        <v>2263</v>
      </c>
      <c r="C1031" s="149" t="s">
        <v>539</v>
      </c>
      <c r="D1031" s="150">
        <v>21101</v>
      </c>
      <c r="E1031" s="149">
        <v>11510</v>
      </c>
      <c r="F1031" s="149" t="s">
        <v>297</v>
      </c>
    </row>
    <row r="1032" spans="1:6" ht="10.9" customHeight="1" x14ac:dyDescent="0.35">
      <c r="A1032" s="149" t="s">
        <v>2264</v>
      </c>
      <c r="B1032" s="149" t="s">
        <v>2265</v>
      </c>
      <c r="C1032" s="149" t="s">
        <v>877</v>
      </c>
      <c r="D1032" s="150">
        <v>21101</v>
      </c>
      <c r="E1032" s="149">
        <v>11510</v>
      </c>
      <c r="F1032" s="149" t="s">
        <v>297</v>
      </c>
    </row>
    <row r="1033" spans="1:6" ht="10.9" customHeight="1" x14ac:dyDescent="0.35">
      <c r="A1033" s="149" t="s">
        <v>2266</v>
      </c>
      <c r="B1033" s="149" t="s">
        <v>2267</v>
      </c>
      <c r="C1033" s="149" t="s">
        <v>877</v>
      </c>
      <c r="D1033" s="150">
        <v>21101</v>
      </c>
      <c r="E1033" s="149">
        <v>11510</v>
      </c>
      <c r="F1033" s="149" t="s">
        <v>297</v>
      </c>
    </row>
    <row r="1034" spans="1:6" ht="10.9" customHeight="1" x14ac:dyDescent="0.35">
      <c r="A1034" s="149" t="s">
        <v>2268</v>
      </c>
      <c r="B1034" s="149" t="s">
        <v>2269</v>
      </c>
      <c r="C1034" s="149" t="s">
        <v>296</v>
      </c>
      <c r="D1034" s="150">
        <v>21101</v>
      </c>
      <c r="E1034" s="149">
        <v>11510</v>
      </c>
      <c r="F1034" s="149" t="s">
        <v>297</v>
      </c>
    </row>
    <row r="1035" spans="1:6" ht="10.9" customHeight="1" x14ac:dyDescent="0.35">
      <c r="A1035" s="149" t="s">
        <v>2270</v>
      </c>
      <c r="B1035" s="149" t="s">
        <v>2271</v>
      </c>
      <c r="C1035" s="149" t="s">
        <v>1446</v>
      </c>
      <c r="D1035" s="150">
        <v>21101</v>
      </c>
      <c r="E1035" s="149">
        <v>11510</v>
      </c>
      <c r="F1035" s="149" t="s">
        <v>297</v>
      </c>
    </row>
    <row r="1036" spans="1:6" ht="10.9" customHeight="1" x14ac:dyDescent="0.35">
      <c r="A1036" s="149" t="s">
        <v>2272</v>
      </c>
      <c r="B1036" s="149" t="s">
        <v>2273</v>
      </c>
      <c r="C1036" s="149" t="s">
        <v>296</v>
      </c>
      <c r="D1036" s="150">
        <v>21101</v>
      </c>
      <c r="E1036" s="149">
        <v>11510</v>
      </c>
      <c r="F1036" s="149" t="s">
        <v>297</v>
      </c>
    </row>
    <row r="1037" spans="1:6" ht="10.9" customHeight="1" x14ac:dyDescent="0.35">
      <c r="A1037" s="149" t="s">
        <v>2274</v>
      </c>
      <c r="B1037" s="149" t="s">
        <v>2275</v>
      </c>
      <c r="C1037" s="149" t="s">
        <v>296</v>
      </c>
      <c r="D1037" s="150">
        <v>21101</v>
      </c>
      <c r="E1037" s="149">
        <v>11510</v>
      </c>
      <c r="F1037" s="149" t="s">
        <v>297</v>
      </c>
    </row>
    <row r="1038" spans="1:6" ht="10.9" customHeight="1" x14ac:dyDescent="0.35">
      <c r="A1038" s="149" t="s">
        <v>2276</v>
      </c>
      <c r="B1038" s="149" t="s">
        <v>56</v>
      </c>
      <c r="C1038" s="149" t="s">
        <v>296</v>
      </c>
      <c r="D1038" s="150">
        <v>21101</v>
      </c>
      <c r="E1038" s="149">
        <v>11510</v>
      </c>
      <c r="F1038" s="149" t="s">
        <v>297</v>
      </c>
    </row>
    <row r="1039" spans="1:6" ht="10.9" customHeight="1" x14ac:dyDescent="0.35">
      <c r="A1039" s="149" t="s">
        <v>2277</v>
      </c>
      <c r="B1039" s="149" t="s">
        <v>2278</v>
      </c>
      <c r="C1039" s="149" t="s">
        <v>877</v>
      </c>
      <c r="D1039" s="150">
        <v>21101</v>
      </c>
      <c r="E1039" s="149">
        <v>11510</v>
      </c>
      <c r="F1039" s="149" t="s">
        <v>297</v>
      </c>
    </row>
    <row r="1040" spans="1:6" ht="10.9" customHeight="1" x14ac:dyDescent="0.35">
      <c r="A1040" s="149" t="s">
        <v>2279</v>
      </c>
      <c r="B1040" s="149" t="s">
        <v>2280</v>
      </c>
      <c r="C1040" s="149" t="s">
        <v>296</v>
      </c>
      <c r="D1040" s="150">
        <v>21101</v>
      </c>
      <c r="E1040" s="149">
        <v>11510</v>
      </c>
      <c r="F1040" s="149" t="s">
        <v>297</v>
      </c>
    </row>
    <row r="1041" spans="1:6" ht="10.9" customHeight="1" x14ac:dyDescent="0.35">
      <c r="A1041" s="149" t="s">
        <v>2281</v>
      </c>
      <c r="B1041" s="149" t="s">
        <v>75</v>
      </c>
      <c r="C1041" s="149" t="s">
        <v>420</v>
      </c>
      <c r="D1041" s="150">
        <v>21101</v>
      </c>
      <c r="E1041" s="149">
        <v>11510</v>
      </c>
      <c r="F1041" s="149" t="s">
        <v>297</v>
      </c>
    </row>
    <row r="1042" spans="1:6" ht="10.9" customHeight="1" x14ac:dyDescent="0.35">
      <c r="A1042" s="149" t="s">
        <v>2282</v>
      </c>
      <c r="B1042" s="149" t="s">
        <v>2283</v>
      </c>
      <c r="C1042" s="149" t="s">
        <v>420</v>
      </c>
      <c r="D1042" s="150">
        <v>21101</v>
      </c>
      <c r="E1042" s="149">
        <v>11510</v>
      </c>
      <c r="F1042" s="149" t="s">
        <v>297</v>
      </c>
    </row>
    <row r="1043" spans="1:6" ht="10.9" customHeight="1" x14ac:dyDescent="0.35">
      <c r="A1043" s="149" t="s">
        <v>2284</v>
      </c>
      <c r="B1043" s="149" t="s">
        <v>2285</v>
      </c>
      <c r="C1043" s="149" t="s">
        <v>539</v>
      </c>
      <c r="D1043" s="150">
        <v>21101</v>
      </c>
      <c r="E1043" s="149">
        <v>11510</v>
      </c>
      <c r="F1043" s="149" t="s">
        <v>297</v>
      </c>
    </row>
    <row r="1044" spans="1:6" ht="10.9" customHeight="1" x14ac:dyDescent="0.35">
      <c r="A1044" s="149" t="s">
        <v>2286</v>
      </c>
      <c r="B1044" s="149" t="s">
        <v>2287</v>
      </c>
      <c r="C1044" s="149" t="s">
        <v>877</v>
      </c>
      <c r="D1044" s="150">
        <v>21101</v>
      </c>
      <c r="E1044" s="149">
        <v>11510</v>
      </c>
      <c r="F1044" s="149" t="s">
        <v>297</v>
      </c>
    </row>
    <row r="1045" spans="1:6" ht="10.9" customHeight="1" x14ac:dyDescent="0.35">
      <c r="A1045" s="149" t="s">
        <v>2288</v>
      </c>
      <c r="B1045" s="149" t="s">
        <v>274</v>
      </c>
      <c r="C1045" s="149" t="s">
        <v>877</v>
      </c>
      <c r="D1045" s="150">
        <v>21101</v>
      </c>
      <c r="E1045" s="149">
        <v>11510</v>
      </c>
      <c r="F1045" s="149" t="s">
        <v>297</v>
      </c>
    </row>
    <row r="1046" spans="1:6" ht="10.9" customHeight="1" x14ac:dyDescent="0.35">
      <c r="A1046" s="149" t="s">
        <v>2289</v>
      </c>
      <c r="B1046" s="149" t="s">
        <v>2290</v>
      </c>
      <c r="C1046" s="149" t="s">
        <v>296</v>
      </c>
      <c r="D1046" s="150">
        <v>21101</v>
      </c>
      <c r="E1046" s="149">
        <v>11510</v>
      </c>
      <c r="F1046" s="149" t="s">
        <v>297</v>
      </c>
    </row>
    <row r="1047" spans="1:6" ht="10.9" customHeight="1" x14ac:dyDescent="0.35">
      <c r="A1047" s="149" t="s">
        <v>2291</v>
      </c>
      <c r="B1047" s="149" t="s">
        <v>2002</v>
      </c>
      <c r="C1047" s="149" t="s">
        <v>1446</v>
      </c>
      <c r="D1047" s="150">
        <v>21101</v>
      </c>
      <c r="E1047" s="149">
        <v>11510</v>
      </c>
      <c r="F1047" s="149" t="s">
        <v>297</v>
      </c>
    </row>
    <row r="1048" spans="1:6" ht="10.9" customHeight="1" x14ac:dyDescent="0.35">
      <c r="A1048" s="149" t="s">
        <v>2292</v>
      </c>
      <c r="B1048" s="149" t="s">
        <v>2293</v>
      </c>
      <c r="C1048" s="149" t="s">
        <v>539</v>
      </c>
      <c r="D1048" s="150">
        <v>21101</v>
      </c>
      <c r="E1048" s="149">
        <v>11510</v>
      </c>
      <c r="F1048" s="149" t="s">
        <v>297</v>
      </c>
    </row>
    <row r="1049" spans="1:6" ht="10.9" customHeight="1" x14ac:dyDescent="0.35">
      <c r="A1049" s="149" t="s">
        <v>2294</v>
      </c>
      <c r="B1049" s="149" t="s">
        <v>2295</v>
      </c>
      <c r="C1049" s="149" t="s">
        <v>420</v>
      </c>
      <c r="D1049" s="150">
        <v>21101</v>
      </c>
      <c r="E1049" s="149">
        <v>11510</v>
      </c>
      <c r="F1049" s="149" t="s">
        <v>297</v>
      </c>
    </row>
    <row r="1050" spans="1:6" ht="10.9" customHeight="1" x14ac:dyDescent="0.35">
      <c r="A1050" s="149" t="s">
        <v>2296</v>
      </c>
      <c r="B1050" s="149" t="s">
        <v>2297</v>
      </c>
      <c r="C1050" s="149" t="s">
        <v>877</v>
      </c>
      <c r="D1050" s="150">
        <v>21101</v>
      </c>
      <c r="E1050" s="149">
        <v>11510</v>
      </c>
      <c r="F1050" s="149" t="s">
        <v>297</v>
      </c>
    </row>
    <row r="1051" spans="1:6" ht="10.9" customHeight="1" x14ac:dyDescent="0.35">
      <c r="A1051" s="149" t="s">
        <v>2298</v>
      </c>
      <c r="B1051" s="149" t="s">
        <v>2299</v>
      </c>
      <c r="C1051" s="149" t="s">
        <v>877</v>
      </c>
      <c r="D1051" s="150">
        <v>21101</v>
      </c>
      <c r="E1051" s="149">
        <v>11510</v>
      </c>
      <c r="F1051" s="149" t="s">
        <v>297</v>
      </c>
    </row>
    <row r="1052" spans="1:6" ht="10.9" customHeight="1" x14ac:dyDescent="0.35">
      <c r="A1052" s="149" t="s">
        <v>2300</v>
      </c>
      <c r="B1052" s="149" t="s">
        <v>2301</v>
      </c>
      <c r="C1052" s="149" t="s">
        <v>1446</v>
      </c>
      <c r="D1052" s="150">
        <v>21101</v>
      </c>
      <c r="E1052" s="149">
        <v>11510</v>
      </c>
      <c r="F1052" s="149" t="s">
        <v>297</v>
      </c>
    </row>
    <row r="1053" spans="1:6" ht="10.9" customHeight="1" x14ac:dyDescent="0.35">
      <c r="A1053" s="149" t="s">
        <v>2302</v>
      </c>
      <c r="B1053" s="149" t="s">
        <v>2303</v>
      </c>
      <c r="C1053" s="149" t="s">
        <v>1446</v>
      </c>
      <c r="D1053" s="150">
        <v>21101</v>
      </c>
      <c r="E1053" s="149">
        <v>11510</v>
      </c>
      <c r="F1053" s="149" t="s">
        <v>297</v>
      </c>
    </row>
    <row r="1054" spans="1:6" ht="10.9" customHeight="1" x14ac:dyDescent="0.35">
      <c r="A1054" s="149" t="s">
        <v>2304</v>
      </c>
      <c r="B1054" s="149" t="s">
        <v>2305</v>
      </c>
      <c r="C1054" s="149" t="s">
        <v>539</v>
      </c>
      <c r="D1054" s="150">
        <v>21101</v>
      </c>
      <c r="E1054" s="149">
        <v>11510</v>
      </c>
      <c r="F1054" s="149" t="s">
        <v>297</v>
      </c>
    </row>
    <row r="1055" spans="1:6" ht="10.9" customHeight="1" x14ac:dyDescent="0.35">
      <c r="A1055" s="149" t="s">
        <v>2306</v>
      </c>
      <c r="B1055" s="149" t="s">
        <v>2307</v>
      </c>
      <c r="C1055" s="149" t="s">
        <v>539</v>
      </c>
      <c r="D1055" s="150">
        <v>21101</v>
      </c>
      <c r="E1055" s="149">
        <v>11510</v>
      </c>
      <c r="F1055" s="149" t="s">
        <v>297</v>
      </c>
    </row>
    <row r="1056" spans="1:6" ht="10.9" customHeight="1" x14ac:dyDescent="0.35">
      <c r="A1056" s="149" t="s">
        <v>2308</v>
      </c>
      <c r="B1056" s="149" t="s">
        <v>2309</v>
      </c>
      <c r="C1056" s="149" t="s">
        <v>539</v>
      </c>
      <c r="D1056" s="150">
        <v>21101</v>
      </c>
      <c r="E1056" s="149">
        <v>11510</v>
      </c>
      <c r="F1056" s="149" t="s">
        <v>297</v>
      </c>
    </row>
    <row r="1057" spans="1:6" ht="10.9" customHeight="1" x14ac:dyDescent="0.35">
      <c r="A1057" s="149" t="s">
        <v>2310</v>
      </c>
      <c r="B1057" s="149" t="s">
        <v>2311</v>
      </c>
      <c r="C1057" s="149" t="s">
        <v>877</v>
      </c>
      <c r="D1057" s="150">
        <v>21101</v>
      </c>
      <c r="E1057" s="149">
        <v>11510</v>
      </c>
      <c r="F1057" s="149" t="s">
        <v>297</v>
      </c>
    </row>
    <row r="1058" spans="1:6" ht="10.9" customHeight="1" x14ac:dyDescent="0.35">
      <c r="A1058" s="149" t="s">
        <v>2312</v>
      </c>
      <c r="B1058" s="149" t="s">
        <v>87</v>
      </c>
      <c r="C1058" s="149" t="s">
        <v>539</v>
      </c>
      <c r="D1058" s="150">
        <v>21101</v>
      </c>
      <c r="E1058" s="149">
        <v>11510</v>
      </c>
      <c r="F1058" s="149" t="s">
        <v>297</v>
      </c>
    </row>
    <row r="1059" spans="1:6" ht="10.9" customHeight="1" x14ac:dyDescent="0.35">
      <c r="A1059" s="149" t="s">
        <v>2313</v>
      </c>
      <c r="B1059" s="149" t="s">
        <v>2314</v>
      </c>
      <c r="C1059" s="149" t="s">
        <v>539</v>
      </c>
      <c r="D1059" s="150">
        <v>21101</v>
      </c>
      <c r="E1059" s="149">
        <v>11510</v>
      </c>
      <c r="F1059" s="149" t="s">
        <v>297</v>
      </c>
    </row>
    <row r="1060" spans="1:6" ht="10.9" customHeight="1" x14ac:dyDescent="0.35">
      <c r="A1060" s="149" t="s">
        <v>2315</v>
      </c>
      <c r="B1060" s="149" t="s">
        <v>2316</v>
      </c>
      <c r="C1060" s="149" t="s">
        <v>296</v>
      </c>
      <c r="D1060" s="150">
        <v>21101</v>
      </c>
      <c r="E1060" s="149">
        <v>11510</v>
      </c>
      <c r="F1060" s="149" t="s">
        <v>297</v>
      </c>
    </row>
    <row r="1061" spans="1:6" ht="10.9" customHeight="1" x14ac:dyDescent="0.35">
      <c r="A1061" s="149" t="s">
        <v>2317</v>
      </c>
      <c r="B1061" s="149" t="s">
        <v>2318</v>
      </c>
      <c r="C1061" s="149" t="s">
        <v>539</v>
      </c>
      <c r="D1061" s="150">
        <v>21101</v>
      </c>
      <c r="E1061" s="149">
        <v>11510</v>
      </c>
      <c r="F1061" s="149" t="s">
        <v>297</v>
      </c>
    </row>
    <row r="1062" spans="1:6" ht="10.9" customHeight="1" x14ac:dyDescent="0.35">
      <c r="A1062" s="149" t="s">
        <v>2319</v>
      </c>
      <c r="B1062" s="149" t="s">
        <v>2320</v>
      </c>
      <c r="C1062" s="149" t="s">
        <v>877</v>
      </c>
      <c r="D1062" s="150">
        <v>21101</v>
      </c>
      <c r="E1062" s="149">
        <v>11510</v>
      </c>
      <c r="F1062" s="149" t="s">
        <v>297</v>
      </c>
    </row>
    <row r="1063" spans="1:6" ht="10.9" customHeight="1" x14ac:dyDescent="0.35">
      <c r="A1063" s="149" t="s">
        <v>2321</v>
      </c>
      <c r="B1063" s="149" t="s">
        <v>2322</v>
      </c>
      <c r="C1063" s="149" t="s">
        <v>405</v>
      </c>
      <c r="D1063" s="150">
        <v>21101</v>
      </c>
      <c r="E1063" s="149">
        <v>11510</v>
      </c>
      <c r="F1063" s="149" t="s">
        <v>297</v>
      </c>
    </row>
    <row r="1064" spans="1:6" ht="10.9" customHeight="1" x14ac:dyDescent="0.35">
      <c r="A1064" s="149" t="s">
        <v>2323</v>
      </c>
      <c r="B1064" s="149" t="s">
        <v>2324</v>
      </c>
      <c r="C1064" s="149" t="s">
        <v>296</v>
      </c>
      <c r="D1064" s="150">
        <v>21101</v>
      </c>
      <c r="E1064" s="149">
        <v>11510</v>
      </c>
      <c r="F1064" s="149" t="s">
        <v>297</v>
      </c>
    </row>
    <row r="1065" spans="1:6" ht="10.9" customHeight="1" x14ac:dyDescent="0.35">
      <c r="A1065" s="149" t="s">
        <v>2325</v>
      </c>
      <c r="B1065" s="149" t="s">
        <v>2326</v>
      </c>
      <c r="C1065" s="149" t="s">
        <v>539</v>
      </c>
      <c r="D1065" s="150">
        <v>21101</v>
      </c>
      <c r="E1065" s="149">
        <v>11510</v>
      </c>
      <c r="F1065" s="149" t="s">
        <v>297</v>
      </c>
    </row>
    <row r="1066" spans="1:6" ht="10.9" customHeight="1" x14ac:dyDescent="0.35">
      <c r="A1066" s="149" t="s">
        <v>2327</v>
      </c>
      <c r="B1066" s="149" t="s">
        <v>2328</v>
      </c>
      <c r="C1066" s="149" t="s">
        <v>335</v>
      </c>
      <c r="D1066" s="150">
        <v>21101</v>
      </c>
      <c r="E1066" s="149">
        <v>11510</v>
      </c>
      <c r="F1066" s="149" t="s">
        <v>297</v>
      </c>
    </row>
    <row r="1067" spans="1:6" ht="10.9" customHeight="1" x14ac:dyDescent="0.35">
      <c r="A1067" s="149" t="s">
        <v>2329</v>
      </c>
      <c r="B1067" s="149" t="s">
        <v>2330</v>
      </c>
      <c r="C1067" s="149" t="s">
        <v>296</v>
      </c>
      <c r="D1067" s="150">
        <v>21101</v>
      </c>
      <c r="E1067" s="149">
        <v>11510</v>
      </c>
      <c r="F1067" s="149" t="s">
        <v>297</v>
      </c>
    </row>
    <row r="1068" spans="1:6" ht="10.9" customHeight="1" x14ac:dyDescent="0.35">
      <c r="A1068" s="149" t="s">
        <v>2331</v>
      </c>
      <c r="B1068" s="149" t="s">
        <v>2332</v>
      </c>
      <c r="C1068" s="149" t="s">
        <v>539</v>
      </c>
      <c r="D1068" s="150">
        <v>21101</v>
      </c>
      <c r="E1068" s="149">
        <v>11510</v>
      </c>
      <c r="F1068" s="149" t="s">
        <v>297</v>
      </c>
    </row>
    <row r="1069" spans="1:6" ht="10.9" customHeight="1" x14ac:dyDescent="0.35">
      <c r="A1069" s="149" t="s">
        <v>2333</v>
      </c>
      <c r="B1069" s="149" t="s">
        <v>2334</v>
      </c>
      <c r="C1069" s="149" t="s">
        <v>296</v>
      </c>
      <c r="D1069" s="150">
        <v>21101</v>
      </c>
      <c r="E1069" s="149">
        <v>11510</v>
      </c>
      <c r="F1069" s="149" t="s">
        <v>297</v>
      </c>
    </row>
    <row r="1070" spans="1:6" ht="10.9" customHeight="1" x14ac:dyDescent="0.35">
      <c r="A1070" s="149" t="s">
        <v>2335</v>
      </c>
      <c r="B1070" s="149" t="s">
        <v>2336</v>
      </c>
      <c r="C1070" s="149" t="s">
        <v>296</v>
      </c>
      <c r="D1070" s="150">
        <v>21101</v>
      </c>
      <c r="E1070" s="149">
        <v>11510</v>
      </c>
      <c r="F1070" s="149" t="s">
        <v>297</v>
      </c>
    </row>
    <row r="1071" spans="1:6" ht="10.9" customHeight="1" x14ac:dyDescent="0.35">
      <c r="A1071" s="149" t="s">
        <v>2337</v>
      </c>
      <c r="B1071" s="149" t="s">
        <v>2338</v>
      </c>
      <c r="C1071" s="149" t="s">
        <v>296</v>
      </c>
      <c r="D1071" s="150">
        <v>21101</v>
      </c>
      <c r="E1071" s="149">
        <v>11510</v>
      </c>
      <c r="F1071" s="149" t="s">
        <v>297</v>
      </c>
    </row>
    <row r="1072" spans="1:6" ht="10.9" customHeight="1" x14ac:dyDescent="0.35">
      <c r="A1072" s="149" t="s">
        <v>2339</v>
      </c>
      <c r="B1072" s="149" t="s">
        <v>2340</v>
      </c>
      <c r="C1072" s="149" t="s">
        <v>296</v>
      </c>
      <c r="D1072" s="150">
        <v>21101</v>
      </c>
      <c r="E1072" s="149">
        <v>11510</v>
      </c>
      <c r="F1072" s="149" t="s">
        <v>297</v>
      </c>
    </row>
    <row r="1073" spans="1:6" ht="10.9" customHeight="1" x14ac:dyDescent="0.35">
      <c r="A1073" s="149" t="s">
        <v>2341</v>
      </c>
      <c r="B1073" s="149" t="s">
        <v>2342</v>
      </c>
      <c r="C1073" s="149" t="s">
        <v>296</v>
      </c>
      <c r="D1073" s="150">
        <v>21101</v>
      </c>
      <c r="E1073" s="149">
        <v>11510</v>
      </c>
      <c r="F1073" s="149" t="s">
        <v>297</v>
      </c>
    </row>
    <row r="1074" spans="1:6" ht="10.9" customHeight="1" x14ac:dyDescent="0.35">
      <c r="A1074" s="149" t="s">
        <v>2343</v>
      </c>
      <c r="B1074" s="149" t="s">
        <v>2344</v>
      </c>
      <c r="C1074" s="149" t="s">
        <v>296</v>
      </c>
      <c r="D1074" s="150">
        <v>21101</v>
      </c>
      <c r="E1074" s="149">
        <v>11510</v>
      </c>
      <c r="F1074" s="149" t="s">
        <v>297</v>
      </c>
    </row>
    <row r="1075" spans="1:6" ht="10.9" customHeight="1" x14ac:dyDescent="0.35">
      <c r="A1075" s="149" t="s">
        <v>2345</v>
      </c>
      <c r="B1075" s="149" t="s">
        <v>2346</v>
      </c>
      <c r="C1075" s="149" t="s">
        <v>296</v>
      </c>
      <c r="D1075" s="150">
        <v>21101</v>
      </c>
      <c r="E1075" s="149">
        <v>11510</v>
      </c>
      <c r="F1075" s="149" t="s">
        <v>297</v>
      </c>
    </row>
    <row r="1076" spans="1:6" ht="10.9" customHeight="1" x14ac:dyDescent="0.35">
      <c r="A1076" s="149" t="s">
        <v>2347</v>
      </c>
      <c r="B1076" s="149" t="s">
        <v>2348</v>
      </c>
      <c r="C1076" s="149" t="s">
        <v>296</v>
      </c>
      <c r="D1076" s="150">
        <v>21101</v>
      </c>
      <c r="E1076" s="149">
        <v>11510</v>
      </c>
      <c r="F1076" s="149" t="s">
        <v>297</v>
      </c>
    </row>
    <row r="1077" spans="1:6" ht="10.9" customHeight="1" x14ac:dyDescent="0.35">
      <c r="A1077" s="149" t="s">
        <v>2349</v>
      </c>
      <c r="B1077" s="149" t="s">
        <v>2350</v>
      </c>
      <c r="C1077" s="149" t="s">
        <v>296</v>
      </c>
      <c r="D1077" s="150">
        <v>21101</v>
      </c>
      <c r="E1077" s="149">
        <v>11510</v>
      </c>
      <c r="F1077" s="149" t="s">
        <v>297</v>
      </c>
    </row>
    <row r="1078" spans="1:6" ht="10.9" customHeight="1" x14ac:dyDescent="0.35">
      <c r="A1078" s="149" t="s">
        <v>2351</v>
      </c>
      <c r="B1078" s="149" t="s">
        <v>2352</v>
      </c>
      <c r="C1078" s="149" t="s">
        <v>296</v>
      </c>
      <c r="D1078" s="150">
        <v>21101</v>
      </c>
      <c r="E1078" s="149">
        <v>11510</v>
      </c>
      <c r="F1078" s="149" t="s">
        <v>297</v>
      </c>
    </row>
    <row r="1079" spans="1:6" ht="10.9" customHeight="1" x14ac:dyDescent="0.35">
      <c r="A1079" s="149" t="s">
        <v>2353</v>
      </c>
      <c r="B1079" s="149" t="s">
        <v>2354</v>
      </c>
      <c r="C1079" s="149" t="s">
        <v>296</v>
      </c>
      <c r="D1079" s="150">
        <v>21101</v>
      </c>
      <c r="E1079" s="149">
        <v>11510</v>
      </c>
      <c r="F1079" s="149" t="s">
        <v>297</v>
      </c>
    </row>
    <row r="1080" spans="1:6" ht="10.9" customHeight="1" x14ac:dyDescent="0.35">
      <c r="A1080" s="149" t="s">
        <v>2355</v>
      </c>
      <c r="B1080" s="149" t="s">
        <v>2356</v>
      </c>
      <c r="C1080" s="149" t="s">
        <v>296</v>
      </c>
      <c r="D1080" s="150">
        <v>21101</v>
      </c>
      <c r="E1080" s="149">
        <v>11510</v>
      </c>
      <c r="F1080" s="149" t="s">
        <v>297</v>
      </c>
    </row>
    <row r="1081" spans="1:6" ht="10.9" customHeight="1" x14ac:dyDescent="0.35">
      <c r="A1081" s="149" t="s">
        <v>2357</v>
      </c>
      <c r="B1081" s="149" t="s">
        <v>2358</v>
      </c>
      <c r="C1081" s="149" t="s">
        <v>296</v>
      </c>
      <c r="D1081" s="150">
        <v>21101</v>
      </c>
      <c r="E1081" s="149">
        <v>11510</v>
      </c>
      <c r="F1081" s="149" t="s">
        <v>297</v>
      </c>
    </row>
    <row r="1082" spans="1:6" ht="10.9" customHeight="1" x14ac:dyDescent="0.35">
      <c r="A1082" s="149" t="s">
        <v>2359</v>
      </c>
      <c r="B1082" s="149" t="s">
        <v>2360</v>
      </c>
      <c r="C1082" s="149" t="s">
        <v>296</v>
      </c>
      <c r="D1082" s="150">
        <v>21101</v>
      </c>
      <c r="E1082" s="149">
        <v>11510</v>
      </c>
      <c r="F1082" s="149" t="s">
        <v>297</v>
      </c>
    </row>
    <row r="1083" spans="1:6" ht="10.9" customHeight="1" x14ac:dyDescent="0.35">
      <c r="A1083" s="149" t="s">
        <v>2361</v>
      </c>
      <c r="B1083" s="149" t="s">
        <v>2362</v>
      </c>
      <c r="C1083" s="149" t="s">
        <v>296</v>
      </c>
      <c r="D1083" s="150">
        <v>21101</v>
      </c>
      <c r="E1083" s="149">
        <v>11510</v>
      </c>
      <c r="F1083" s="149" t="s">
        <v>297</v>
      </c>
    </row>
    <row r="1084" spans="1:6" ht="10.9" customHeight="1" x14ac:dyDescent="0.35">
      <c r="A1084" s="149" t="s">
        <v>2363</v>
      </c>
      <c r="B1084" s="149" t="s">
        <v>2364</v>
      </c>
      <c r="C1084" s="149" t="s">
        <v>296</v>
      </c>
      <c r="D1084" s="150">
        <v>21101</v>
      </c>
      <c r="E1084" s="149">
        <v>11510</v>
      </c>
      <c r="F1084" s="149" t="s">
        <v>297</v>
      </c>
    </row>
    <row r="1085" spans="1:6" ht="10.9" customHeight="1" x14ac:dyDescent="0.35">
      <c r="A1085" s="149" t="s">
        <v>2365</v>
      </c>
      <c r="B1085" s="149" t="s">
        <v>2366</v>
      </c>
      <c r="C1085" s="149" t="s">
        <v>296</v>
      </c>
      <c r="D1085" s="150">
        <v>21101</v>
      </c>
      <c r="E1085" s="149">
        <v>11510</v>
      </c>
      <c r="F1085" s="149" t="s">
        <v>297</v>
      </c>
    </row>
    <row r="1086" spans="1:6" ht="10.9" customHeight="1" x14ac:dyDescent="0.35">
      <c r="A1086" s="149" t="s">
        <v>2367</v>
      </c>
      <c r="B1086" s="149" t="s">
        <v>2368</v>
      </c>
      <c r="C1086" s="149" t="s">
        <v>296</v>
      </c>
      <c r="D1086" s="150">
        <v>21101</v>
      </c>
      <c r="E1086" s="149">
        <v>11510</v>
      </c>
      <c r="F1086" s="149" t="s">
        <v>297</v>
      </c>
    </row>
    <row r="1087" spans="1:6" ht="10.9" customHeight="1" x14ac:dyDescent="0.35">
      <c r="A1087" s="149" t="s">
        <v>2369</v>
      </c>
      <c r="B1087" s="149" t="s">
        <v>2370</v>
      </c>
      <c r="C1087" s="149" t="s">
        <v>296</v>
      </c>
      <c r="D1087" s="150">
        <v>21101</v>
      </c>
      <c r="E1087" s="149">
        <v>11510</v>
      </c>
      <c r="F1087" s="149" t="s">
        <v>297</v>
      </c>
    </row>
    <row r="1088" spans="1:6" ht="10.9" customHeight="1" x14ac:dyDescent="0.35">
      <c r="A1088" s="149" t="s">
        <v>2371</v>
      </c>
      <c r="B1088" s="149" t="s">
        <v>62</v>
      </c>
      <c r="C1088" s="149" t="s">
        <v>877</v>
      </c>
      <c r="D1088" s="150">
        <v>21101</v>
      </c>
      <c r="E1088" s="149">
        <v>11510</v>
      </c>
      <c r="F1088" s="149" t="s">
        <v>297</v>
      </c>
    </row>
    <row r="1089" spans="1:6" ht="10.9" customHeight="1" x14ac:dyDescent="0.35">
      <c r="A1089" s="149" t="s">
        <v>2372</v>
      </c>
      <c r="B1089" s="149" t="s">
        <v>1330</v>
      </c>
      <c r="C1089" s="149" t="s">
        <v>1203</v>
      </c>
      <c r="D1089" s="150">
        <v>21101</v>
      </c>
      <c r="E1089" s="149">
        <v>11510</v>
      </c>
      <c r="F1089" s="149" t="s">
        <v>297</v>
      </c>
    </row>
    <row r="1090" spans="1:6" ht="10.9" customHeight="1" x14ac:dyDescent="0.35">
      <c r="A1090" s="149" t="s">
        <v>2373</v>
      </c>
      <c r="B1090" s="149" t="s">
        <v>2374</v>
      </c>
      <c r="C1090" s="149" t="s">
        <v>877</v>
      </c>
      <c r="D1090" s="150">
        <v>21101</v>
      </c>
      <c r="E1090" s="149">
        <v>11510</v>
      </c>
      <c r="F1090" s="149" t="s">
        <v>297</v>
      </c>
    </row>
    <row r="1091" spans="1:6" ht="10.9" customHeight="1" x14ac:dyDescent="0.35">
      <c r="A1091" s="149" t="s">
        <v>2375</v>
      </c>
      <c r="B1091" s="149" t="s">
        <v>2376</v>
      </c>
      <c r="C1091" s="149" t="s">
        <v>296</v>
      </c>
      <c r="D1091" s="150">
        <v>21101</v>
      </c>
      <c r="E1091" s="149">
        <v>11510</v>
      </c>
      <c r="F1091" s="149" t="s">
        <v>297</v>
      </c>
    </row>
    <row r="1092" spans="1:6" ht="10.9" customHeight="1" x14ac:dyDescent="0.35">
      <c r="A1092" s="149" t="s">
        <v>2377</v>
      </c>
      <c r="B1092" s="149" t="s">
        <v>2378</v>
      </c>
      <c r="C1092" s="149" t="s">
        <v>296</v>
      </c>
      <c r="D1092" s="150">
        <v>21101</v>
      </c>
      <c r="E1092" s="149">
        <v>11510</v>
      </c>
      <c r="F1092" s="149" t="s">
        <v>297</v>
      </c>
    </row>
    <row r="1093" spans="1:6" ht="10.9" customHeight="1" x14ac:dyDescent="0.35">
      <c r="A1093" s="149" t="s">
        <v>2379</v>
      </c>
      <c r="B1093" s="149" t="s">
        <v>2303</v>
      </c>
      <c r="C1093" s="149" t="s">
        <v>335</v>
      </c>
      <c r="D1093" s="150">
        <v>21101</v>
      </c>
      <c r="E1093" s="149">
        <v>11510</v>
      </c>
      <c r="F1093" s="149" t="s">
        <v>297</v>
      </c>
    </row>
    <row r="1094" spans="1:6" ht="10.9" customHeight="1" x14ac:dyDescent="0.35">
      <c r="A1094" s="149" t="s">
        <v>2380</v>
      </c>
      <c r="B1094" s="149" t="s">
        <v>2381</v>
      </c>
      <c r="C1094" s="149" t="s">
        <v>296</v>
      </c>
      <c r="D1094" s="150">
        <v>21101</v>
      </c>
      <c r="E1094" s="149">
        <v>11510</v>
      </c>
      <c r="F1094" s="149" t="s">
        <v>297</v>
      </c>
    </row>
    <row r="1095" spans="1:6" ht="10.9" customHeight="1" x14ac:dyDescent="0.35">
      <c r="A1095" s="149" t="s">
        <v>2382</v>
      </c>
      <c r="B1095" s="149" t="s">
        <v>2383</v>
      </c>
      <c r="C1095" s="149" t="s">
        <v>296</v>
      </c>
      <c r="D1095" s="150">
        <v>21101</v>
      </c>
      <c r="E1095" s="149">
        <v>11510</v>
      </c>
      <c r="F1095" s="149" t="s">
        <v>297</v>
      </c>
    </row>
    <row r="1096" spans="1:6" ht="10.9" customHeight="1" x14ac:dyDescent="0.35">
      <c r="A1096" s="149" t="s">
        <v>2384</v>
      </c>
      <c r="B1096" s="149" t="s">
        <v>2385</v>
      </c>
      <c r="C1096" s="149" t="s">
        <v>296</v>
      </c>
      <c r="D1096" s="150">
        <v>21101</v>
      </c>
      <c r="E1096" s="149">
        <v>11510</v>
      </c>
      <c r="F1096" s="149" t="s">
        <v>297</v>
      </c>
    </row>
    <row r="1097" spans="1:6" ht="10.9" customHeight="1" x14ac:dyDescent="0.35">
      <c r="A1097" s="149" t="s">
        <v>2386</v>
      </c>
      <c r="B1097" s="149" t="s">
        <v>2387</v>
      </c>
      <c r="C1097" s="149" t="s">
        <v>296</v>
      </c>
      <c r="D1097" s="150">
        <v>21101</v>
      </c>
      <c r="E1097" s="149">
        <v>11510</v>
      </c>
      <c r="F1097" s="149" t="s">
        <v>297</v>
      </c>
    </row>
    <row r="1098" spans="1:6" ht="10.9" customHeight="1" x14ac:dyDescent="0.35">
      <c r="A1098" s="149" t="s">
        <v>2388</v>
      </c>
      <c r="B1098" s="149" t="s">
        <v>2389</v>
      </c>
      <c r="C1098" s="149" t="s">
        <v>335</v>
      </c>
      <c r="D1098" s="150">
        <v>21101</v>
      </c>
      <c r="E1098" s="149">
        <v>11510</v>
      </c>
      <c r="F1098" s="149" t="s">
        <v>297</v>
      </c>
    </row>
    <row r="1099" spans="1:6" ht="10.9" customHeight="1" x14ac:dyDescent="0.35">
      <c r="A1099" s="149" t="s">
        <v>2390</v>
      </c>
      <c r="B1099" s="149" t="s">
        <v>2391</v>
      </c>
      <c r="C1099" s="149" t="s">
        <v>335</v>
      </c>
      <c r="D1099" s="150">
        <v>21101</v>
      </c>
      <c r="E1099" s="149">
        <v>11510</v>
      </c>
      <c r="F1099" s="149" t="s">
        <v>297</v>
      </c>
    </row>
    <row r="1100" spans="1:6" ht="10.9" customHeight="1" x14ac:dyDescent="0.35">
      <c r="A1100" s="149" t="s">
        <v>2392</v>
      </c>
      <c r="B1100" s="149" t="s">
        <v>2393</v>
      </c>
      <c r="C1100" s="149" t="s">
        <v>420</v>
      </c>
      <c r="D1100" s="150">
        <v>21101</v>
      </c>
      <c r="E1100" s="149">
        <v>11510</v>
      </c>
      <c r="F1100" s="149" t="s">
        <v>297</v>
      </c>
    </row>
    <row r="1101" spans="1:6" ht="10.9" customHeight="1" x14ac:dyDescent="0.35">
      <c r="A1101" s="149" t="s">
        <v>2394</v>
      </c>
      <c r="B1101" s="149" t="s">
        <v>2395</v>
      </c>
      <c r="C1101" s="149" t="s">
        <v>296</v>
      </c>
      <c r="D1101" s="150">
        <v>21101</v>
      </c>
      <c r="E1101" s="149">
        <v>11510</v>
      </c>
      <c r="F1101" s="149" t="s">
        <v>297</v>
      </c>
    </row>
    <row r="1102" spans="1:6" ht="10.9" customHeight="1" x14ac:dyDescent="0.35">
      <c r="A1102" s="149" t="s">
        <v>2396</v>
      </c>
      <c r="B1102" s="149" t="s">
        <v>2397</v>
      </c>
      <c r="C1102" s="149" t="s">
        <v>877</v>
      </c>
      <c r="D1102" s="150">
        <v>21101</v>
      </c>
      <c r="E1102" s="149">
        <v>11510</v>
      </c>
      <c r="F1102" s="149" t="s">
        <v>297</v>
      </c>
    </row>
    <row r="1103" spans="1:6" ht="10.9" customHeight="1" x14ac:dyDescent="0.35">
      <c r="A1103" s="149" t="s">
        <v>2398</v>
      </c>
      <c r="B1103" s="149" t="s">
        <v>2399</v>
      </c>
      <c r="C1103" s="149" t="s">
        <v>296</v>
      </c>
      <c r="D1103" s="150">
        <v>21101</v>
      </c>
      <c r="E1103" s="149">
        <v>11510</v>
      </c>
      <c r="F1103" s="149" t="s">
        <v>297</v>
      </c>
    </row>
    <row r="1104" spans="1:6" ht="10.9" customHeight="1" x14ac:dyDescent="0.35">
      <c r="A1104" s="149" t="s">
        <v>2400</v>
      </c>
      <c r="B1104" s="149" t="s">
        <v>2401</v>
      </c>
      <c r="C1104" s="149" t="s">
        <v>296</v>
      </c>
      <c r="D1104" s="150">
        <v>21101</v>
      </c>
      <c r="E1104" s="149">
        <v>11510</v>
      </c>
      <c r="F1104" s="149" t="s">
        <v>297</v>
      </c>
    </row>
    <row r="1105" spans="1:6" ht="10.9" customHeight="1" x14ac:dyDescent="0.35">
      <c r="A1105" s="149" t="s">
        <v>2402</v>
      </c>
      <c r="B1105" s="149" t="s">
        <v>207</v>
      </c>
      <c r="C1105" s="149" t="s">
        <v>539</v>
      </c>
      <c r="D1105" s="150">
        <v>21101</v>
      </c>
      <c r="E1105" s="149">
        <v>11510</v>
      </c>
      <c r="F1105" s="149" t="s">
        <v>297</v>
      </c>
    </row>
    <row r="1106" spans="1:6" ht="10.9" customHeight="1" x14ac:dyDescent="0.35">
      <c r="A1106" s="149" t="s">
        <v>2403</v>
      </c>
      <c r="B1106" s="149" t="s">
        <v>2404</v>
      </c>
      <c r="C1106" s="149" t="s">
        <v>539</v>
      </c>
      <c r="D1106" s="150">
        <v>21101</v>
      </c>
      <c r="E1106" s="149">
        <v>11510</v>
      </c>
      <c r="F1106" s="149" t="s">
        <v>297</v>
      </c>
    </row>
    <row r="1107" spans="1:6" ht="10.9" customHeight="1" x14ac:dyDescent="0.35">
      <c r="A1107" s="149" t="s">
        <v>2405</v>
      </c>
      <c r="B1107" s="149" t="s">
        <v>2406</v>
      </c>
      <c r="C1107" s="149" t="s">
        <v>296</v>
      </c>
      <c r="D1107" s="150">
        <v>21101</v>
      </c>
      <c r="E1107" s="149">
        <v>11510</v>
      </c>
      <c r="F1107" s="149" t="s">
        <v>297</v>
      </c>
    </row>
    <row r="1108" spans="1:6" ht="10.9" customHeight="1" x14ac:dyDescent="0.35">
      <c r="A1108" s="149" t="s">
        <v>2407</v>
      </c>
      <c r="B1108" s="149" t="s">
        <v>2408</v>
      </c>
      <c r="C1108" s="149" t="s">
        <v>296</v>
      </c>
      <c r="D1108" s="150">
        <v>21101</v>
      </c>
      <c r="E1108" s="149">
        <v>11510</v>
      </c>
      <c r="F1108" s="149" t="s">
        <v>297</v>
      </c>
    </row>
    <row r="1109" spans="1:6" ht="10.9" customHeight="1" x14ac:dyDescent="0.35">
      <c r="A1109" s="149" t="s">
        <v>2409</v>
      </c>
      <c r="B1109" s="149" t="s">
        <v>2410</v>
      </c>
      <c r="C1109" s="149" t="s">
        <v>296</v>
      </c>
      <c r="D1109" s="150">
        <v>21101</v>
      </c>
      <c r="E1109" s="149">
        <v>11510</v>
      </c>
      <c r="F1109" s="149" t="s">
        <v>297</v>
      </c>
    </row>
    <row r="1110" spans="1:6" ht="10.9" customHeight="1" x14ac:dyDescent="0.35">
      <c r="A1110" s="149" t="s">
        <v>2411</v>
      </c>
      <c r="B1110" s="149" t="s">
        <v>2412</v>
      </c>
      <c r="C1110" s="149" t="s">
        <v>296</v>
      </c>
      <c r="D1110" s="150">
        <v>21101</v>
      </c>
      <c r="E1110" s="149">
        <v>11510</v>
      </c>
      <c r="F1110" s="149" t="s">
        <v>297</v>
      </c>
    </row>
    <row r="1111" spans="1:6" ht="10.9" customHeight="1" x14ac:dyDescent="0.35">
      <c r="A1111" s="149" t="s">
        <v>2413</v>
      </c>
      <c r="B1111" s="149" t="s">
        <v>2414</v>
      </c>
      <c r="C1111" s="149" t="s">
        <v>2415</v>
      </c>
      <c r="D1111" s="150">
        <v>21101</v>
      </c>
      <c r="E1111" s="149">
        <v>11510</v>
      </c>
      <c r="F1111" s="149" t="s">
        <v>297</v>
      </c>
    </row>
    <row r="1112" spans="1:6" ht="10.9" customHeight="1" x14ac:dyDescent="0.35">
      <c r="A1112" s="149" t="s">
        <v>2416</v>
      </c>
      <c r="B1112" s="149" t="s">
        <v>2417</v>
      </c>
      <c r="C1112" s="149" t="s">
        <v>335</v>
      </c>
      <c r="D1112" s="150">
        <v>21101</v>
      </c>
      <c r="E1112" s="149">
        <v>11510</v>
      </c>
      <c r="F1112" s="149" t="s">
        <v>297</v>
      </c>
    </row>
    <row r="1113" spans="1:6" ht="10.9" customHeight="1" x14ac:dyDescent="0.35">
      <c r="A1113" s="149" t="s">
        <v>2418</v>
      </c>
      <c r="B1113" s="149" t="s">
        <v>2419</v>
      </c>
      <c r="C1113" s="149" t="s">
        <v>877</v>
      </c>
      <c r="D1113" s="150">
        <v>21101</v>
      </c>
      <c r="E1113" s="149">
        <v>11510</v>
      </c>
      <c r="F1113" s="149" t="s">
        <v>297</v>
      </c>
    </row>
    <row r="1114" spans="1:6" ht="10.9" customHeight="1" x14ac:dyDescent="0.35">
      <c r="A1114" s="149" t="s">
        <v>2420</v>
      </c>
      <c r="B1114" s="149" t="s">
        <v>2421</v>
      </c>
      <c r="C1114" s="149" t="s">
        <v>877</v>
      </c>
      <c r="D1114" s="150">
        <v>21101</v>
      </c>
      <c r="E1114" s="149">
        <v>11510</v>
      </c>
      <c r="F1114" s="149" t="s">
        <v>297</v>
      </c>
    </row>
    <row r="1115" spans="1:6" ht="10.9" customHeight="1" x14ac:dyDescent="0.35">
      <c r="A1115" s="149" t="s">
        <v>2422</v>
      </c>
      <c r="B1115" s="149" t="s">
        <v>2311</v>
      </c>
      <c r="C1115" s="149" t="s">
        <v>296</v>
      </c>
      <c r="D1115" s="150">
        <v>21101</v>
      </c>
      <c r="E1115" s="149">
        <v>11510</v>
      </c>
      <c r="F1115" s="149" t="s">
        <v>297</v>
      </c>
    </row>
    <row r="1116" spans="1:6" ht="10.9" customHeight="1" x14ac:dyDescent="0.35">
      <c r="A1116" s="149" t="s">
        <v>2423</v>
      </c>
      <c r="B1116" s="149" t="s">
        <v>2424</v>
      </c>
      <c r="C1116" s="149" t="s">
        <v>877</v>
      </c>
      <c r="D1116" s="150">
        <v>21101</v>
      </c>
      <c r="E1116" s="149">
        <v>11510</v>
      </c>
      <c r="F1116" s="149" t="s">
        <v>297</v>
      </c>
    </row>
    <row r="1117" spans="1:6" ht="10.9" customHeight="1" x14ac:dyDescent="0.35">
      <c r="A1117" s="149" t="s">
        <v>2425</v>
      </c>
      <c r="B1117" s="149" t="s">
        <v>2426</v>
      </c>
      <c r="C1117" s="149" t="s">
        <v>877</v>
      </c>
      <c r="D1117" s="150">
        <v>21101</v>
      </c>
      <c r="E1117" s="149">
        <v>11510</v>
      </c>
      <c r="F1117" s="149" t="s">
        <v>297</v>
      </c>
    </row>
    <row r="1118" spans="1:6" ht="10.9" customHeight="1" x14ac:dyDescent="0.35">
      <c r="A1118" s="149" t="s">
        <v>2427</v>
      </c>
      <c r="B1118" s="149" t="s">
        <v>2428</v>
      </c>
      <c r="C1118" s="149" t="s">
        <v>296</v>
      </c>
      <c r="D1118" s="150">
        <v>21101</v>
      </c>
      <c r="E1118" s="149">
        <v>11510</v>
      </c>
      <c r="F1118" s="149" t="s">
        <v>297</v>
      </c>
    </row>
    <row r="1119" spans="1:6" ht="10.9" customHeight="1" x14ac:dyDescent="0.35">
      <c r="A1119" s="149" t="s">
        <v>2429</v>
      </c>
      <c r="B1119" s="149" t="s">
        <v>2366</v>
      </c>
      <c r="C1119" s="149" t="s">
        <v>877</v>
      </c>
      <c r="D1119" s="150">
        <v>21101</v>
      </c>
      <c r="E1119" s="149">
        <v>11510</v>
      </c>
      <c r="F1119" s="149" t="s">
        <v>297</v>
      </c>
    </row>
    <row r="1120" spans="1:6" ht="10.9" customHeight="1" x14ac:dyDescent="0.35">
      <c r="A1120" s="149" t="s">
        <v>2430</v>
      </c>
      <c r="B1120" s="149" t="s">
        <v>2431</v>
      </c>
      <c r="C1120" s="149" t="s">
        <v>296</v>
      </c>
      <c r="D1120" s="150">
        <v>21101</v>
      </c>
      <c r="E1120" s="149">
        <v>11510</v>
      </c>
      <c r="F1120" s="149" t="s">
        <v>297</v>
      </c>
    </row>
    <row r="1121" spans="1:6" ht="10.9" customHeight="1" x14ac:dyDescent="0.35">
      <c r="A1121" s="149" t="s">
        <v>2432</v>
      </c>
      <c r="B1121" s="149" t="s">
        <v>2433</v>
      </c>
      <c r="C1121" s="149" t="s">
        <v>296</v>
      </c>
      <c r="D1121" s="150">
        <v>21101</v>
      </c>
      <c r="E1121" s="149">
        <v>11510</v>
      </c>
      <c r="F1121" s="149" t="s">
        <v>297</v>
      </c>
    </row>
    <row r="1122" spans="1:6" ht="10.9" customHeight="1" x14ac:dyDescent="0.35">
      <c r="A1122" s="149" t="s">
        <v>2434</v>
      </c>
      <c r="B1122" s="149" t="s">
        <v>2435</v>
      </c>
      <c r="C1122" s="149" t="s">
        <v>1446</v>
      </c>
      <c r="D1122" s="150">
        <v>21101</v>
      </c>
      <c r="E1122" s="149">
        <v>11510</v>
      </c>
      <c r="F1122" s="149" t="s">
        <v>297</v>
      </c>
    </row>
    <row r="1123" spans="1:6" ht="10.9" customHeight="1" x14ac:dyDescent="0.35">
      <c r="A1123" s="149" t="s">
        <v>2436</v>
      </c>
      <c r="B1123" s="149" t="s">
        <v>2437</v>
      </c>
      <c r="C1123" s="149" t="s">
        <v>405</v>
      </c>
      <c r="D1123" s="150">
        <v>21101</v>
      </c>
      <c r="E1123" s="149">
        <v>11510</v>
      </c>
      <c r="F1123" s="149" t="s">
        <v>297</v>
      </c>
    </row>
    <row r="1124" spans="1:6" ht="10.9" customHeight="1" x14ac:dyDescent="0.35">
      <c r="A1124" s="149" t="s">
        <v>2438</v>
      </c>
      <c r="B1124" s="149" t="s">
        <v>2439</v>
      </c>
      <c r="C1124" s="149" t="s">
        <v>296</v>
      </c>
      <c r="D1124" s="150">
        <v>21101</v>
      </c>
      <c r="E1124" s="149">
        <v>11510</v>
      </c>
      <c r="F1124" s="149" t="s">
        <v>297</v>
      </c>
    </row>
    <row r="1125" spans="1:6" ht="10.9" customHeight="1" x14ac:dyDescent="0.35">
      <c r="A1125" s="149" t="s">
        <v>2440</v>
      </c>
      <c r="B1125" s="149" t="s">
        <v>2441</v>
      </c>
      <c r="C1125" s="149" t="s">
        <v>296</v>
      </c>
      <c r="D1125" s="150">
        <v>21101</v>
      </c>
      <c r="E1125" s="149">
        <v>11510</v>
      </c>
      <c r="F1125" s="149" t="s">
        <v>297</v>
      </c>
    </row>
    <row r="1126" spans="1:6" ht="10.9" customHeight="1" x14ac:dyDescent="0.35">
      <c r="A1126" s="149" t="s">
        <v>2442</v>
      </c>
      <c r="B1126" s="149" t="s">
        <v>2443</v>
      </c>
      <c r="C1126" s="149" t="s">
        <v>296</v>
      </c>
      <c r="D1126" s="150">
        <v>21101</v>
      </c>
      <c r="E1126" s="149">
        <v>11510</v>
      </c>
      <c r="F1126" s="149" t="s">
        <v>297</v>
      </c>
    </row>
    <row r="1127" spans="1:6" ht="10.9" customHeight="1" x14ac:dyDescent="0.35">
      <c r="A1127" s="149" t="s">
        <v>2444</v>
      </c>
      <c r="B1127" s="149" t="s">
        <v>2445</v>
      </c>
      <c r="C1127" s="149" t="s">
        <v>539</v>
      </c>
      <c r="D1127" s="150">
        <v>21101</v>
      </c>
      <c r="E1127" s="149">
        <v>11510</v>
      </c>
      <c r="F1127" s="149" t="s">
        <v>297</v>
      </c>
    </row>
    <row r="1128" spans="1:6" ht="10.9" customHeight="1" x14ac:dyDescent="0.35">
      <c r="A1128" s="149" t="s">
        <v>2446</v>
      </c>
      <c r="B1128" s="149" t="s">
        <v>2447</v>
      </c>
      <c r="C1128" s="149" t="s">
        <v>296</v>
      </c>
      <c r="D1128" s="150">
        <v>21101</v>
      </c>
      <c r="E1128" s="149">
        <v>11510</v>
      </c>
      <c r="F1128" s="149" t="s">
        <v>297</v>
      </c>
    </row>
    <row r="1129" spans="1:6" ht="10.9" customHeight="1" x14ac:dyDescent="0.35">
      <c r="A1129" s="149" t="s">
        <v>2448</v>
      </c>
      <c r="B1129" s="149" t="s">
        <v>78</v>
      </c>
      <c r="C1129" s="149" t="s">
        <v>296</v>
      </c>
      <c r="D1129" s="150">
        <v>21101</v>
      </c>
      <c r="E1129" s="149">
        <v>11510</v>
      </c>
      <c r="F1129" s="149" t="s">
        <v>297</v>
      </c>
    </row>
    <row r="1130" spans="1:6" ht="10.9" customHeight="1" x14ac:dyDescent="0.35">
      <c r="A1130" s="149" t="s">
        <v>2449</v>
      </c>
      <c r="B1130" s="149" t="s">
        <v>2450</v>
      </c>
      <c r="C1130" s="149" t="s">
        <v>296</v>
      </c>
      <c r="D1130" s="150">
        <v>21101</v>
      </c>
      <c r="E1130" s="149">
        <v>11510</v>
      </c>
      <c r="F1130" s="149" t="s">
        <v>297</v>
      </c>
    </row>
    <row r="1131" spans="1:6" ht="10.9" customHeight="1" x14ac:dyDescent="0.35">
      <c r="A1131" s="149" t="s">
        <v>2451</v>
      </c>
      <c r="B1131" s="149" t="s">
        <v>2452</v>
      </c>
      <c r="C1131" s="149" t="s">
        <v>296</v>
      </c>
      <c r="D1131" s="150">
        <v>21101</v>
      </c>
      <c r="E1131" s="149">
        <v>11510</v>
      </c>
      <c r="F1131" s="149" t="s">
        <v>297</v>
      </c>
    </row>
    <row r="1132" spans="1:6" ht="10.9" customHeight="1" x14ac:dyDescent="0.35">
      <c r="A1132" s="149" t="s">
        <v>2453</v>
      </c>
      <c r="B1132" s="149" t="s">
        <v>2454</v>
      </c>
      <c r="C1132" s="149" t="s">
        <v>296</v>
      </c>
      <c r="D1132" s="150">
        <v>21101</v>
      </c>
      <c r="E1132" s="149">
        <v>11510</v>
      </c>
      <c r="F1132" s="149" t="s">
        <v>297</v>
      </c>
    </row>
    <row r="1133" spans="1:6" ht="10.9" customHeight="1" x14ac:dyDescent="0.35">
      <c r="A1133" s="149" t="s">
        <v>2455</v>
      </c>
      <c r="B1133" s="149" t="s">
        <v>2456</v>
      </c>
      <c r="C1133" s="149" t="s">
        <v>296</v>
      </c>
      <c r="D1133" s="150">
        <v>21101</v>
      </c>
      <c r="E1133" s="149">
        <v>11510</v>
      </c>
      <c r="F1133" s="149" t="s">
        <v>297</v>
      </c>
    </row>
    <row r="1134" spans="1:6" ht="10.9" customHeight="1" x14ac:dyDescent="0.35">
      <c r="A1134" s="149" t="s">
        <v>2457</v>
      </c>
      <c r="B1134" s="149" t="s">
        <v>2458</v>
      </c>
      <c r="C1134" s="149" t="s">
        <v>877</v>
      </c>
      <c r="D1134" s="150">
        <v>21101</v>
      </c>
      <c r="E1134" s="149">
        <v>11510</v>
      </c>
      <c r="F1134" s="149" t="s">
        <v>297</v>
      </c>
    </row>
    <row r="1135" spans="1:6" ht="10.9" customHeight="1" x14ac:dyDescent="0.35">
      <c r="A1135" s="149" t="s">
        <v>2459</v>
      </c>
      <c r="B1135" s="149" t="s">
        <v>92</v>
      </c>
      <c r="C1135" s="149" t="s">
        <v>877</v>
      </c>
      <c r="D1135" s="150">
        <v>21101</v>
      </c>
      <c r="E1135" s="149">
        <v>11510</v>
      </c>
      <c r="F1135" s="149" t="s">
        <v>297</v>
      </c>
    </row>
    <row r="1136" spans="1:6" ht="10.9" customHeight="1" x14ac:dyDescent="0.35">
      <c r="A1136" s="149" t="s">
        <v>2460</v>
      </c>
      <c r="B1136" s="149" t="s">
        <v>91</v>
      </c>
      <c r="C1136" s="149" t="s">
        <v>877</v>
      </c>
      <c r="D1136" s="150">
        <v>21101</v>
      </c>
      <c r="E1136" s="149">
        <v>11510</v>
      </c>
      <c r="F1136" s="149" t="s">
        <v>297</v>
      </c>
    </row>
    <row r="1137" spans="1:6" ht="10.9" customHeight="1" x14ac:dyDescent="0.35">
      <c r="A1137" s="149" t="s">
        <v>2461</v>
      </c>
      <c r="B1137" s="149" t="s">
        <v>2462</v>
      </c>
      <c r="C1137" s="149" t="s">
        <v>877</v>
      </c>
      <c r="D1137" s="150">
        <v>21101</v>
      </c>
      <c r="E1137" s="149">
        <v>11510</v>
      </c>
      <c r="F1137" s="149" t="s">
        <v>297</v>
      </c>
    </row>
    <row r="1138" spans="1:6" ht="10.9" customHeight="1" x14ac:dyDescent="0.35">
      <c r="A1138" s="149" t="s">
        <v>2463</v>
      </c>
      <c r="B1138" s="149" t="s">
        <v>2464</v>
      </c>
      <c r="C1138" s="149" t="s">
        <v>296</v>
      </c>
      <c r="D1138" s="150">
        <v>21101</v>
      </c>
      <c r="E1138" s="149">
        <v>11510</v>
      </c>
      <c r="F1138" s="149" t="s">
        <v>297</v>
      </c>
    </row>
    <row r="1139" spans="1:6" ht="10.9" customHeight="1" x14ac:dyDescent="0.35">
      <c r="A1139" s="149" t="s">
        <v>2465</v>
      </c>
      <c r="B1139" s="149" t="s">
        <v>2466</v>
      </c>
      <c r="C1139" s="149" t="s">
        <v>405</v>
      </c>
      <c r="D1139" s="150">
        <v>21101</v>
      </c>
      <c r="E1139" s="149">
        <v>11510</v>
      </c>
      <c r="F1139" s="149" t="s">
        <v>297</v>
      </c>
    </row>
    <row r="1140" spans="1:6" ht="10.9" customHeight="1" x14ac:dyDescent="0.35">
      <c r="A1140" s="149" t="s">
        <v>2467</v>
      </c>
      <c r="B1140" s="149" t="s">
        <v>2468</v>
      </c>
      <c r="C1140" s="149" t="s">
        <v>296</v>
      </c>
      <c r="D1140" s="150">
        <v>21101</v>
      </c>
      <c r="E1140" s="149">
        <v>11510</v>
      </c>
      <c r="F1140" s="149" t="s">
        <v>297</v>
      </c>
    </row>
    <row r="1141" spans="1:6" ht="10.9" customHeight="1" x14ac:dyDescent="0.35">
      <c r="A1141" s="149" t="s">
        <v>2469</v>
      </c>
      <c r="B1141" s="149" t="s">
        <v>2470</v>
      </c>
      <c r="C1141" s="149" t="s">
        <v>877</v>
      </c>
      <c r="D1141" s="150">
        <v>21101</v>
      </c>
      <c r="E1141" s="149">
        <v>11510</v>
      </c>
      <c r="F1141" s="149" t="s">
        <v>297</v>
      </c>
    </row>
    <row r="1142" spans="1:6" ht="10.9" customHeight="1" x14ac:dyDescent="0.35">
      <c r="A1142" s="149" t="s">
        <v>2471</v>
      </c>
      <c r="B1142" s="149" t="s">
        <v>2472</v>
      </c>
      <c r="C1142" s="149" t="s">
        <v>296</v>
      </c>
      <c r="D1142" s="150">
        <v>21101</v>
      </c>
      <c r="E1142" s="149">
        <v>11510</v>
      </c>
      <c r="F1142" s="149" t="s">
        <v>297</v>
      </c>
    </row>
    <row r="1143" spans="1:6" ht="10.9" customHeight="1" x14ac:dyDescent="0.35">
      <c r="A1143" s="149" t="s">
        <v>2473</v>
      </c>
      <c r="B1143" s="149" t="s">
        <v>2474</v>
      </c>
      <c r="C1143" s="149" t="s">
        <v>877</v>
      </c>
      <c r="D1143" s="150">
        <v>21101</v>
      </c>
      <c r="E1143" s="149">
        <v>11510</v>
      </c>
      <c r="F1143" s="149" t="s">
        <v>297</v>
      </c>
    </row>
    <row r="1144" spans="1:6" ht="10.9" customHeight="1" x14ac:dyDescent="0.35">
      <c r="A1144" s="149" t="s">
        <v>2475</v>
      </c>
      <c r="B1144" s="149" t="s">
        <v>2476</v>
      </c>
      <c r="C1144" s="149" t="s">
        <v>1446</v>
      </c>
      <c r="D1144" s="150">
        <v>21101</v>
      </c>
      <c r="E1144" s="149">
        <v>11510</v>
      </c>
      <c r="F1144" s="149" t="s">
        <v>297</v>
      </c>
    </row>
    <row r="1145" spans="1:6" ht="10.9" customHeight="1" x14ac:dyDescent="0.35">
      <c r="A1145" s="149" t="s">
        <v>2477</v>
      </c>
      <c r="B1145" s="149" t="s">
        <v>2478</v>
      </c>
      <c r="C1145" s="149" t="s">
        <v>296</v>
      </c>
      <c r="D1145" s="150">
        <v>21101</v>
      </c>
      <c r="E1145" s="149">
        <v>11510</v>
      </c>
      <c r="F1145" s="149" t="s">
        <v>297</v>
      </c>
    </row>
    <row r="1146" spans="1:6" ht="10.9" customHeight="1" x14ac:dyDescent="0.35">
      <c r="A1146" s="149" t="s">
        <v>2479</v>
      </c>
      <c r="B1146" s="149" t="s">
        <v>2480</v>
      </c>
      <c r="C1146" s="149" t="s">
        <v>296</v>
      </c>
      <c r="D1146" s="150">
        <v>21101</v>
      </c>
      <c r="E1146" s="149">
        <v>11510</v>
      </c>
      <c r="F1146" s="149" t="s">
        <v>297</v>
      </c>
    </row>
    <row r="1147" spans="1:6" ht="10.9" customHeight="1" x14ac:dyDescent="0.35">
      <c r="A1147" s="149" t="s">
        <v>2481</v>
      </c>
      <c r="B1147" s="149" t="s">
        <v>2482</v>
      </c>
      <c r="C1147" s="149" t="s">
        <v>296</v>
      </c>
      <c r="D1147" s="150">
        <v>21101</v>
      </c>
      <c r="E1147" s="149">
        <v>11510</v>
      </c>
      <c r="F1147" s="149" t="s">
        <v>297</v>
      </c>
    </row>
    <row r="1148" spans="1:6" ht="10.9" customHeight="1" x14ac:dyDescent="0.35">
      <c r="A1148" s="149" t="s">
        <v>2483</v>
      </c>
      <c r="B1148" s="149" t="s">
        <v>2484</v>
      </c>
      <c r="C1148" s="149" t="s">
        <v>296</v>
      </c>
      <c r="D1148" s="150">
        <v>21101</v>
      </c>
      <c r="E1148" s="149">
        <v>11510</v>
      </c>
      <c r="F1148" s="149" t="s">
        <v>297</v>
      </c>
    </row>
    <row r="1149" spans="1:6" ht="10.9" customHeight="1" x14ac:dyDescent="0.35">
      <c r="A1149" s="149" t="s">
        <v>2485</v>
      </c>
      <c r="B1149" s="149" t="s">
        <v>2486</v>
      </c>
      <c r="C1149" s="149" t="s">
        <v>296</v>
      </c>
      <c r="D1149" s="150">
        <v>21101</v>
      </c>
      <c r="E1149" s="149">
        <v>11510</v>
      </c>
      <c r="F1149" s="149" t="s">
        <v>297</v>
      </c>
    </row>
    <row r="1150" spans="1:6" ht="10.9" customHeight="1" x14ac:dyDescent="0.35">
      <c r="A1150" s="149" t="s">
        <v>2487</v>
      </c>
      <c r="B1150" s="149" t="s">
        <v>2488</v>
      </c>
      <c r="C1150" s="149" t="s">
        <v>296</v>
      </c>
      <c r="D1150" s="150">
        <v>21101</v>
      </c>
      <c r="E1150" s="149">
        <v>11510</v>
      </c>
      <c r="F1150" s="149" t="s">
        <v>297</v>
      </c>
    </row>
    <row r="1151" spans="1:6" ht="10.9" customHeight="1" x14ac:dyDescent="0.35">
      <c r="A1151" s="149" t="s">
        <v>2489</v>
      </c>
      <c r="B1151" s="149" t="s">
        <v>2490</v>
      </c>
      <c r="C1151" s="149" t="s">
        <v>296</v>
      </c>
      <c r="D1151" s="150">
        <v>21101</v>
      </c>
      <c r="E1151" s="149">
        <v>11510</v>
      </c>
      <c r="F1151" s="149" t="s">
        <v>297</v>
      </c>
    </row>
    <row r="1152" spans="1:6" ht="10.9" customHeight="1" x14ac:dyDescent="0.35">
      <c r="A1152" s="149" t="s">
        <v>2491</v>
      </c>
      <c r="B1152" s="149" t="s">
        <v>2492</v>
      </c>
      <c r="C1152" s="149" t="s">
        <v>296</v>
      </c>
      <c r="D1152" s="150">
        <v>21101</v>
      </c>
      <c r="E1152" s="149">
        <v>11510</v>
      </c>
      <c r="F1152" s="149" t="s">
        <v>297</v>
      </c>
    </row>
    <row r="1153" spans="1:6" ht="10.9" customHeight="1" x14ac:dyDescent="0.35">
      <c r="A1153" s="149" t="s">
        <v>2493</v>
      </c>
      <c r="B1153" s="149" t="s">
        <v>2494</v>
      </c>
      <c r="C1153" s="149" t="s">
        <v>1446</v>
      </c>
      <c r="D1153" s="150">
        <v>21101</v>
      </c>
      <c r="E1153" s="149">
        <v>11510</v>
      </c>
      <c r="F1153" s="149" t="s">
        <v>297</v>
      </c>
    </row>
    <row r="1154" spans="1:6" ht="10.9" customHeight="1" x14ac:dyDescent="0.35">
      <c r="A1154" s="149" t="s">
        <v>2495</v>
      </c>
      <c r="B1154" s="149" t="s">
        <v>2496</v>
      </c>
      <c r="C1154" s="149" t="s">
        <v>1446</v>
      </c>
      <c r="D1154" s="150">
        <v>21101</v>
      </c>
      <c r="E1154" s="149">
        <v>11510</v>
      </c>
      <c r="F1154" s="149" t="s">
        <v>297</v>
      </c>
    </row>
    <row r="1155" spans="1:6" ht="10.9" customHeight="1" x14ac:dyDescent="0.35">
      <c r="A1155" s="149" t="s">
        <v>2497</v>
      </c>
      <c r="B1155" s="149" t="s">
        <v>2498</v>
      </c>
      <c r="C1155" s="149" t="s">
        <v>296</v>
      </c>
      <c r="D1155" s="150">
        <v>21101</v>
      </c>
      <c r="E1155" s="149">
        <v>11510</v>
      </c>
      <c r="F1155" s="149" t="s">
        <v>297</v>
      </c>
    </row>
    <row r="1156" spans="1:6" ht="10.9" customHeight="1" x14ac:dyDescent="0.35">
      <c r="A1156" s="149" t="s">
        <v>2499</v>
      </c>
      <c r="B1156" s="149" t="s">
        <v>2233</v>
      </c>
      <c r="C1156" s="149" t="s">
        <v>296</v>
      </c>
      <c r="D1156" s="150">
        <v>21101</v>
      </c>
      <c r="E1156" s="149">
        <v>11510</v>
      </c>
      <c r="F1156" s="149" t="s">
        <v>297</v>
      </c>
    </row>
    <row r="1157" spans="1:6" ht="10.9" customHeight="1" x14ac:dyDescent="0.35">
      <c r="A1157" s="149" t="s">
        <v>2500</v>
      </c>
      <c r="B1157" s="149" t="s">
        <v>69</v>
      </c>
      <c r="C1157" s="149" t="s">
        <v>539</v>
      </c>
      <c r="D1157" s="150">
        <v>21101</v>
      </c>
      <c r="E1157" s="149">
        <v>11510</v>
      </c>
      <c r="F1157" s="149" t="s">
        <v>297</v>
      </c>
    </row>
    <row r="1158" spans="1:6" ht="10.9" customHeight="1" x14ac:dyDescent="0.35">
      <c r="A1158" s="149" t="s">
        <v>2501</v>
      </c>
      <c r="B1158" s="149" t="s">
        <v>2502</v>
      </c>
      <c r="C1158" s="149" t="s">
        <v>296</v>
      </c>
      <c r="D1158" s="150">
        <v>21101</v>
      </c>
      <c r="E1158" s="149">
        <v>11510</v>
      </c>
      <c r="F1158" s="149" t="s">
        <v>297</v>
      </c>
    </row>
    <row r="1159" spans="1:6" ht="10.9" customHeight="1" x14ac:dyDescent="0.35">
      <c r="A1159" s="149" t="s">
        <v>2503</v>
      </c>
      <c r="B1159" s="149" t="s">
        <v>2504</v>
      </c>
      <c r="C1159" s="149" t="s">
        <v>296</v>
      </c>
      <c r="D1159" s="150">
        <v>21101</v>
      </c>
      <c r="E1159" s="149">
        <v>11510</v>
      </c>
      <c r="F1159" s="149" t="s">
        <v>297</v>
      </c>
    </row>
    <row r="1160" spans="1:6" ht="10.9" customHeight="1" x14ac:dyDescent="0.35">
      <c r="A1160" s="149" t="s">
        <v>2505</v>
      </c>
      <c r="B1160" s="149" t="s">
        <v>2506</v>
      </c>
      <c r="C1160" s="149" t="s">
        <v>372</v>
      </c>
      <c r="D1160" s="150">
        <v>21101</v>
      </c>
      <c r="E1160" s="149">
        <v>11510</v>
      </c>
      <c r="F1160" s="149" t="s">
        <v>297</v>
      </c>
    </row>
    <row r="1161" spans="1:6" ht="10.9" customHeight="1" x14ac:dyDescent="0.35">
      <c r="A1161" s="149" t="s">
        <v>2507</v>
      </c>
      <c r="B1161" s="149" t="s">
        <v>2508</v>
      </c>
      <c r="C1161" s="149" t="s">
        <v>2509</v>
      </c>
      <c r="D1161" s="150">
        <v>21101</v>
      </c>
      <c r="E1161" s="149">
        <v>11510</v>
      </c>
      <c r="F1161" s="149" t="s">
        <v>297</v>
      </c>
    </row>
    <row r="1162" spans="1:6" ht="10.9" customHeight="1" x14ac:dyDescent="0.35">
      <c r="A1162" s="149" t="s">
        <v>2510</v>
      </c>
      <c r="B1162" s="149" t="s">
        <v>2511</v>
      </c>
      <c r="C1162" s="149" t="s">
        <v>420</v>
      </c>
      <c r="D1162" s="150">
        <v>21101</v>
      </c>
      <c r="E1162" s="149">
        <v>11510</v>
      </c>
      <c r="F1162" s="149" t="s">
        <v>297</v>
      </c>
    </row>
    <row r="1163" spans="1:6" ht="10.9" customHeight="1" x14ac:dyDescent="0.35">
      <c r="A1163" s="149" t="s">
        <v>2512</v>
      </c>
      <c r="B1163" s="149" t="s">
        <v>2513</v>
      </c>
      <c r="C1163" s="149" t="s">
        <v>539</v>
      </c>
      <c r="D1163" s="150">
        <v>21101</v>
      </c>
      <c r="E1163" s="149">
        <v>11510</v>
      </c>
      <c r="F1163" s="149" t="s">
        <v>297</v>
      </c>
    </row>
    <row r="1164" spans="1:6" ht="10.9" customHeight="1" x14ac:dyDescent="0.35">
      <c r="A1164" s="149" t="s">
        <v>2514</v>
      </c>
      <c r="B1164" s="149" t="s">
        <v>2515</v>
      </c>
      <c r="C1164" s="149" t="s">
        <v>296</v>
      </c>
      <c r="D1164" s="150">
        <v>21101</v>
      </c>
      <c r="E1164" s="149">
        <v>11510</v>
      </c>
      <c r="F1164" s="149" t="s">
        <v>297</v>
      </c>
    </row>
    <row r="1165" spans="1:6" ht="10.9" customHeight="1" x14ac:dyDescent="0.35">
      <c r="A1165" s="149" t="s">
        <v>2516</v>
      </c>
      <c r="B1165" s="149" t="s">
        <v>48</v>
      </c>
      <c r="C1165" s="149" t="s">
        <v>296</v>
      </c>
      <c r="D1165" s="150">
        <v>21101</v>
      </c>
      <c r="E1165" s="149">
        <v>11510</v>
      </c>
      <c r="F1165" s="149" t="s">
        <v>297</v>
      </c>
    </row>
    <row r="1166" spans="1:6" ht="10.9" customHeight="1" x14ac:dyDescent="0.35">
      <c r="A1166" s="149" t="s">
        <v>2517</v>
      </c>
      <c r="B1166" s="149" t="s">
        <v>80</v>
      </c>
      <c r="C1166" s="149" t="s">
        <v>539</v>
      </c>
      <c r="D1166" s="150">
        <v>21101</v>
      </c>
      <c r="E1166" s="149">
        <v>11510</v>
      </c>
      <c r="F1166" s="149" t="s">
        <v>297</v>
      </c>
    </row>
    <row r="1167" spans="1:6" ht="10.9" customHeight="1" x14ac:dyDescent="0.35">
      <c r="A1167" s="149" t="s">
        <v>2518</v>
      </c>
      <c r="B1167" s="149" t="s">
        <v>2519</v>
      </c>
      <c r="C1167" s="149" t="s">
        <v>296</v>
      </c>
      <c r="D1167" s="150">
        <v>21101</v>
      </c>
      <c r="E1167" s="149">
        <v>11510</v>
      </c>
      <c r="F1167" s="149" t="s">
        <v>297</v>
      </c>
    </row>
    <row r="1168" spans="1:6" ht="10.9" customHeight="1" x14ac:dyDescent="0.35">
      <c r="A1168" s="149" t="s">
        <v>2520</v>
      </c>
      <c r="B1168" s="149" t="s">
        <v>2521</v>
      </c>
      <c r="C1168" s="149" t="s">
        <v>296</v>
      </c>
      <c r="D1168" s="150">
        <v>21101</v>
      </c>
      <c r="E1168" s="149">
        <v>11510</v>
      </c>
      <c r="F1168" s="149" t="s">
        <v>297</v>
      </c>
    </row>
    <row r="1169" spans="1:6" ht="10.9" customHeight="1" x14ac:dyDescent="0.35">
      <c r="A1169" s="149" t="s">
        <v>2522</v>
      </c>
      <c r="B1169" s="149" t="s">
        <v>2523</v>
      </c>
      <c r="C1169" s="149" t="s">
        <v>405</v>
      </c>
      <c r="D1169" s="150">
        <v>21101</v>
      </c>
      <c r="E1169" s="149">
        <v>11510</v>
      </c>
      <c r="F1169" s="149" t="s">
        <v>297</v>
      </c>
    </row>
    <row r="1170" spans="1:6" ht="10.9" customHeight="1" x14ac:dyDescent="0.35">
      <c r="A1170" s="149" t="s">
        <v>2524</v>
      </c>
      <c r="B1170" s="149" t="s">
        <v>2525</v>
      </c>
      <c r="C1170" s="149" t="s">
        <v>877</v>
      </c>
      <c r="D1170" s="150">
        <v>21101</v>
      </c>
      <c r="E1170" s="149">
        <v>11510</v>
      </c>
      <c r="F1170" s="149" t="s">
        <v>297</v>
      </c>
    </row>
    <row r="1171" spans="1:6" ht="10.9" customHeight="1" x14ac:dyDescent="0.35">
      <c r="A1171" s="149" t="s">
        <v>2526</v>
      </c>
      <c r="B1171" s="149" t="s">
        <v>2527</v>
      </c>
      <c r="C1171" s="149" t="s">
        <v>296</v>
      </c>
      <c r="D1171" s="150">
        <v>21101</v>
      </c>
      <c r="E1171" s="149">
        <v>11510</v>
      </c>
      <c r="F1171" s="149" t="s">
        <v>297</v>
      </c>
    </row>
    <row r="1172" spans="1:6" ht="10.9" customHeight="1" x14ac:dyDescent="0.35">
      <c r="A1172" s="149" t="s">
        <v>2528</v>
      </c>
      <c r="B1172" s="149" t="s">
        <v>2529</v>
      </c>
      <c r="C1172" s="149" t="s">
        <v>296</v>
      </c>
      <c r="D1172" s="150">
        <v>21101</v>
      </c>
      <c r="E1172" s="149">
        <v>11510</v>
      </c>
      <c r="F1172" s="149" t="s">
        <v>297</v>
      </c>
    </row>
    <row r="1173" spans="1:6" ht="10.9" customHeight="1" x14ac:dyDescent="0.35">
      <c r="A1173" s="149" t="s">
        <v>2530</v>
      </c>
      <c r="B1173" s="149" t="s">
        <v>2531</v>
      </c>
      <c r="C1173" s="149" t="s">
        <v>296</v>
      </c>
      <c r="D1173" s="150">
        <v>21101</v>
      </c>
      <c r="E1173" s="149">
        <v>11510</v>
      </c>
      <c r="F1173" s="149" t="s">
        <v>297</v>
      </c>
    </row>
    <row r="1174" spans="1:6" ht="10.9" customHeight="1" x14ac:dyDescent="0.35">
      <c r="A1174" s="149" t="s">
        <v>2532</v>
      </c>
      <c r="B1174" s="149" t="s">
        <v>2533</v>
      </c>
      <c r="C1174" s="149" t="s">
        <v>877</v>
      </c>
      <c r="D1174" s="150">
        <v>21101</v>
      </c>
      <c r="E1174" s="149">
        <v>11510</v>
      </c>
      <c r="F1174" s="149" t="s">
        <v>297</v>
      </c>
    </row>
    <row r="1175" spans="1:6" ht="10.9" customHeight="1" x14ac:dyDescent="0.35">
      <c r="A1175" s="149" t="s">
        <v>2534</v>
      </c>
      <c r="B1175" s="149" t="s">
        <v>2535</v>
      </c>
      <c r="C1175" s="149" t="s">
        <v>877</v>
      </c>
      <c r="D1175" s="150">
        <v>21101</v>
      </c>
      <c r="E1175" s="149">
        <v>11510</v>
      </c>
      <c r="F1175" s="149" t="s">
        <v>297</v>
      </c>
    </row>
    <row r="1176" spans="1:6" ht="10.9" customHeight="1" x14ac:dyDescent="0.35">
      <c r="A1176" s="149" t="s">
        <v>2536</v>
      </c>
      <c r="B1176" s="149" t="s">
        <v>2537</v>
      </c>
      <c r="C1176" s="149" t="s">
        <v>296</v>
      </c>
      <c r="D1176" s="150">
        <v>21101</v>
      </c>
      <c r="E1176" s="149">
        <v>11510</v>
      </c>
      <c r="F1176" s="149" t="s">
        <v>297</v>
      </c>
    </row>
    <row r="1177" spans="1:6" ht="10.9" customHeight="1" x14ac:dyDescent="0.35">
      <c r="A1177" s="149" t="s">
        <v>2538</v>
      </c>
      <c r="B1177" s="149" t="s">
        <v>2539</v>
      </c>
      <c r="C1177" s="149" t="s">
        <v>1446</v>
      </c>
      <c r="D1177" s="150">
        <v>21101</v>
      </c>
      <c r="E1177" s="149">
        <v>11510</v>
      </c>
      <c r="F1177" s="149" t="s">
        <v>297</v>
      </c>
    </row>
    <row r="1178" spans="1:6" ht="10.9" customHeight="1" x14ac:dyDescent="0.35">
      <c r="A1178" s="149" t="s">
        <v>2540</v>
      </c>
      <c r="B1178" s="149" t="s">
        <v>2541</v>
      </c>
      <c r="C1178" s="149" t="s">
        <v>296</v>
      </c>
      <c r="D1178" s="150">
        <v>21101</v>
      </c>
      <c r="E1178" s="149">
        <v>11510</v>
      </c>
      <c r="F1178" s="149" t="s">
        <v>297</v>
      </c>
    </row>
    <row r="1179" spans="1:6" ht="10.9" customHeight="1" x14ac:dyDescent="0.35">
      <c r="A1179" s="149" t="s">
        <v>2542</v>
      </c>
      <c r="B1179" s="149" t="s">
        <v>2543</v>
      </c>
      <c r="C1179" s="149" t="s">
        <v>296</v>
      </c>
      <c r="D1179" s="150">
        <v>21101</v>
      </c>
      <c r="E1179" s="149">
        <v>11510</v>
      </c>
      <c r="F1179" s="149" t="s">
        <v>297</v>
      </c>
    </row>
    <row r="1180" spans="1:6" ht="10.9" customHeight="1" x14ac:dyDescent="0.35">
      <c r="A1180" s="149" t="s">
        <v>2544</v>
      </c>
      <c r="B1180" s="149" t="s">
        <v>2545</v>
      </c>
      <c r="C1180" s="149" t="s">
        <v>1446</v>
      </c>
      <c r="D1180" s="150">
        <v>21101</v>
      </c>
      <c r="E1180" s="149">
        <v>11510</v>
      </c>
      <c r="F1180" s="149" t="s">
        <v>297</v>
      </c>
    </row>
    <row r="1181" spans="1:6" ht="10.9" customHeight="1" x14ac:dyDescent="0.35">
      <c r="A1181" s="149" t="s">
        <v>2546</v>
      </c>
      <c r="B1181" s="149" t="s">
        <v>2547</v>
      </c>
      <c r="C1181" s="149" t="s">
        <v>539</v>
      </c>
      <c r="D1181" s="150">
        <v>21101</v>
      </c>
      <c r="E1181" s="149">
        <v>11510</v>
      </c>
      <c r="F1181" s="149" t="s">
        <v>297</v>
      </c>
    </row>
    <row r="1182" spans="1:6" ht="10.9" customHeight="1" x14ac:dyDescent="0.35">
      <c r="A1182" s="149" t="s">
        <v>2548</v>
      </c>
      <c r="B1182" s="149" t="s">
        <v>2549</v>
      </c>
      <c r="C1182" s="149" t="s">
        <v>296</v>
      </c>
      <c r="D1182" s="150">
        <v>21101</v>
      </c>
      <c r="E1182" s="149">
        <v>11510</v>
      </c>
      <c r="F1182" s="149" t="s">
        <v>297</v>
      </c>
    </row>
    <row r="1183" spans="1:6" ht="10.9" customHeight="1" x14ac:dyDescent="0.35">
      <c r="A1183" s="149" t="s">
        <v>2550</v>
      </c>
      <c r="B1183" s="149" t="s">
        <v>2551</v>
      </c>
      <c r="C1183" s="149" t="s">
        <v>296</v>
      </c>
      <c r="D1183" s="150">
        <v>21101</v>
      </c>
      <c r="E1183" s="149">
        <v>11510</v>
      </c>
      <c r="F1183" s="149" t="s">
        <v>297</v>
      </c>
    </row>
    <row r="1184" spans="1:6" ht="10.9" customHeight="1" x14ac:dyDescent="0.35">
      <c r="A1184" s="149" t="s">
        <v>2552</v>
      </c>
      <c r="B1184" s="149" t="s">
        <v>2553</v>
      </c>
      <c r="C1184" s="149" t="s">
        <v>296</v>
      </c>
      <c r="D1184" s="150">
        <v>21101</v>
      </c>
      <c r="E1184" s="149">
        <v>11510</v>
      </c>
      <c r="F1184" s="149" t="s">
        <v>297</v>
      </c>
    </row>
    <row r="1185" spans="1:6" ht="10.9" customHeight="1" x14ac:dyDescent="0.35">
      <c r="A1185" s="149" t="s">
        <v>2554</v>
      </c>
      <c r="B1185" s="149" t="s">
        <v>2555</v>
      </c>
      <c r="C1185" s="149" t="s">
        <v>877</v>
      </c>
      <c r="D1185" s="150">
        <v>21101</v>
      </c>
      <c r="E1185" s="149">
        <v>11510</v>
      </c>
      <c r="F1185" s="149" t="s">
        <v>297</v>
      </c>
    </row>
    <row r="1186" spans="1:6" ht="10.9" customHeight="1" x14ac:dyDescent="0.35">
      <c r="A1186" s="149" t="s">
        <v>2556</v>
      </c>
      <c r="B1186" s="149" t="s">
        <v>2557</v>
      </c>
      <c r="C1186" s="149" t="s">
        <v>877</v>
      </c>
      <c r="D1186" s="150">
        <v>21101</v>
      </c>
      <c r="E1186" s="149">
        <v>11510</v>
      </c>
      <c r="F1186" s="149" t="s">
        <v>297</v>
      </c>
    </row>
    <row r="1187" spans="1:6" ht="10.9" customHeight="1" x14ac:dyDescent="0.35">
      <c r="A1187" s="149" t="s">
        <v>2558</v>
      </c>
      <c r="B1187" s="149" t="s">
        <v>2559</v>
      </c>
      <c r="C1187" s="149" t="s">
        <v>877</v>
      </c>
      <c r="D1187" s="150">
        <v>21101</v>
      </c>
      <c r="E1187" s="149">
        <v>11510</v>
      </c>
      <c r="F1187" s="149" t="s">
        <v>297</v>
      </c>
    </row>
    <row r="1188" spans="1:6" ht="10.9" customHeight="1" x14ac:dyDescent="0.35">
      <c r="A1188" s="149" t="s">
        <v>2560</v>
      </c>
      <c r="B1188" s="149" t="s">
        <v>1575</v>
      </c>
      <c r="C1188" s="149" t="s">
        <v>1203</v>
      </c>
      <c r="D1188" s="150">
        <v>21101</v>
      </c>
      <c r="E1188" s="149">
        <v>11510</v>
      </c>
      <c r="F1188" s="149" t="s">
        <v>297</v>
      </c>
    </row>
    <row r="1189" spans="1:6" ht="10.9" customHeight="1" x14ac:dyDescent="0.35">
      <c r="A1189" s="149" t="s">
        <v>2561</v>
      </c>
      <c r="B1189" s="149" t="s">
        <v>2562</v>
      </c>
      <c r="C1189" s="149" t="s">
        <v>296</v>
      </c>
      <c r="D1189" s="150">
        <v>21101</v>
      </c>
      <c r="E1189" s="149">
        <v>11510</v>
      </c>
      <c r="F1189" s="149" t="s">
        <v>297</v>
      </c>
    </row>
    <row r="1190" spans="1:6" ht="10.9" customHeight="1" x14ac:dyDescent="0.35">
      <c r="A1190" s="149" t="s">
        <v>2563</v>
      </c>
      <c r="B1190" s="149" t="s">
        <v>2564</v>
      </c>
      <c r="C1190" s="149" t="s">
        <v>1446</v>
      </c>
      <c r="D1190" s="150">
        <v>21101</v>
      </c>
      <c r="E1190" s="149">
        <v>11510</v>
      </c>
      <c r="F1190" s="149" t="s">
        <v>297</v>
      </c>
    </row>
    <row r="1191" spans="1:6" ht="10.9" customHeight="1" x14ac:dyDescent="0.35">
      <c r="A1191" s="149" t="s">
        <v>2565</v>
      </c>
      <c r="B1191" s="149" t="s">
        <v>2566</v>
      </c>
      <c r="C1191" s="149" t="s">
        <v>296</v>
      </c>
      <c r="D1191" s="150">
        <v>21101</v>
      </c>
      <c r="E1191" s="149">
        <v>11510</v>
      </c>
      <c r="F1191" s="149" t="s">
        <v>297</v>
      </c>
    </row>
    <row r="1192" spans="1:6" ht="10.9" customHeight="1" x14ac:dyDescent="0.35">
      <c r="A1192" s="149" t="s">
        <v>2567</v>
      </c>
      <c r="B1192" s="149" t="s">
        <v>2568</v>
      </c>
      <c r="C1192" s="149" t="s">
        <v>296</v>
      </c>
      <c r="D1192" s="150">
        <v>21101</v>
      </c>
      <c r="E1192" s="149">
        <v>11510</v>
      </c>
      <c r="F1192" s="149" t="s">
        <v>297</v>
      </c>
    </row>
    <row r="1193" spans="1:6" ht="10.9" customHeight="1" x14ac:dyDescent="0.35">
      <c r="A1193" s="149" t="s">
        <v>2569</v>
      </c>
      <c r="B1193" s="149" t="s">
        <v>2570</v>
      </c>
      <c r="C1193" s="149" t="s">
        <v>296</v>
      </c>
      <c r="D1193" s="150">
        <v>21101</v>
      </c>
      <c r="E1193" s="149">
        <v>11510</v>
      </c>
      <c r="F1193" s="149" t="s">
        <v>297</v>
      </c>
    </row>
    <row r="1194" spans="1:6" ht="10.9" customHeight="1" x14ac:dyDescent="0.35">
      <c r="A1194" s="149" t="s">
        <v>6291</v>
      </c>
      <c r="B1194" s="149" t="s">
        <v>6292</v>
      </c>
      <c r="C1194" s="149" t="s">
        <v>296</v>
      </c>
      <c r="D1194" s="150">
        <v>21101</v>
      </c>
      <c r="E1194" s="149">
        <v>11510</v>
      </c>
      <c r="F1194" s="149" t="s">
        <v>297</v>
      </c>
    </row>
    <row r="1195" spans="1:6" ht="10.9" customHeight="1" x14ac:dyDescent="0.35">
      <c r="A1195" s="149" t="s">
        <v>2573</v>
      </c>
      <c r="B1195" s="149" t="s">
        <v>2574</v>
      </c>
      <c r="C1195" s="149" t="s">
        <v>296</v>
      </c>
      <c r="D1195" s="150">
        <v>21101</v>
      </c>
      <c r="E1195" s="149">
        <v>11510</v>
      </c>
      <c r="F1195" s="149" t="s">
        <v>297</v>
      </c>
    </row>
    <row r="1196" spans="1:6" ht="10.9" customHeight="1" x14ac:dyDescent="0.35">
      <c r="A1196" s="149" t="s">
        <v>2575</v>
      </c>
      <c r="B1196" s="149" t="s">
        <v>2576</v>
      </c>
      <c r="C1196" s="149" t="s">
        <v>296</v>
      </c>
      <c r="D1196" s="150">
        <v>21101</v>
      </c>
      <c r="E1196" s="149">
        <v>11510</v>
      </c>
      <c r="F1196" s="149" t="s">
        <v>297</v>
      </c>
    </row>
    <row r="1197" spans="1:6" ht="10.9" customHeight="1" x14ac:dyDescent="0.35">
      <c r="A1197" s="149" t="s">
        <v>2577</v>
      </c>
      <c r="B1197" s="149" t="s">
        <v>2578</v>
      </c>
      <c r="C1197" s="149" t="s">
        <v>296</v>
      </c>
      <c r="D1197" s="150">
        <v>21101</v>
      </c>
      <c r="E1197" s="149">
        <v>11510</v>
      </c>
      <c r="F1197" s="149" t="s">
        <v>297</v>
      </c>
    </row>
    <row r="1198" spans="1:6" ht="10.9" customHeight="1" x14ac:dyDescent="0.35">
      <c r="A1198" s="149" t="s">
        <v>2579</v>
      </c>
      <c r="B1198" s="149" t="s">
        <v>2580</v>
      </c>
      <c r="C1198" s="149" t="s">
        <v>296</v>
      </c>
      <c r="D1198" s="150">
        <v>21101</v>
      </c>
      <c r="E1198" s="149">
        <v>11510</v>
      </c>
      <c r="F1198" s="149" t="s">
        <v>297</v>
      </c>
    </row>
    <row r="1199" spans="1:6" ht="10.9" customHeight="1" x14ac:dyDescent="0.35">
      <c r="A1199" s="149" t="s">
        <v>2581</v>
      </c>
      <c r="B1199" s="149" t="s">
        <v>371</v>
      </c>
      <c r="C1199" s="149" t="s">
        <v>1446</v>
      </c>
      <c r="D1199" s="150">
        <v>21101</v>
      </c>
      <c r="E1199" s="149">
        <v>11510</v>
      </c>
      <c r="F1199" s="149" t="s">
        <v>297</v>
      </c>
    </row>
    <row r="1200" spans="1:6" ht="10.9" customHeight="1" x14ac:dyDescent="0.35">
      <c r="A1200" s="149" t="s">
        <v>2582</v>
      </c>
      <c r="B1200" s="149" t="s">
        <v>2583</v>
      </c>
      <c r="C1200" s="149" t="s">
        <v>296</v>
      </c>
      <c r="D1200" s="150">
        <v>21101</v>
      </c>
      <c r="E1200" s="149">
        <v>11510</v>
      </c>
      <c r="F1200" s="149" t="s">
        <v>297</v>
      </c>
    </row>
    <row r="1201" spans="1:6" ht="10.9" customHeight="1" x14ac:dyDescent="0.35">
      <c r="A1201" s="149" t="s">
        <v>2584</v>
      </c>
      <c r="B1201" s="149" t="s">
        <v>2585</v>
      </c>
      <c r="C1201" s="149" t="s">
        <v>296</v>
      </c>
      <c r="D1201" s="150">
        <v>21101</v>
      </c>
      <c r="E1201" s="149">
        <v>11510</v>
      </c>
      <c r="F1201" s="149" t="s">
        <v>297</v>
      </c>
    </row>
    <row r="1202" spans="1:6" ht="10.9" customHeight="1" x14ac:dyDescent="0.35">
      <c r="A1202" s="149" t="s">
        <v>2586</v>
      </c>
      <c r="B1202" s="149" t="s">
        <v>2587</v>
      </c>
      <c r="C1202" s="149" t="s">
        <v>296</v>
      </c>
      <c r="D1202" s="150">
        <v>21101</v>
      </c>
      <c r="E1202" s="149">
        <v>11510</v>
      </c>
      <c r="F1202" s="149" t="s">
        <v>297</v>
      </c>
    </row>
    <row r="1203" spans="1:6" ht="10.9" customHeight="1" x14ac:dyDescent="0.35">
      <c r="A1203" s="149" t="s">
        <v>2588</v>
      </c>
      <c r="B1203" s="149" t="s">
        <v>1981</v>
      </c>
      <c r="C1203" s="149" t="s">
        <v>296</v>
      </c>
      <c r="D1203" s="150">
        <v>21101</v>
      </c>
      <c r="E1203" s="149">
        <v>11510</v>
      </c>
      <c r="F1203" s="149" t="s">
        <v>297</v>
      </c>
    </row>
    <row r="1204" spans="1:6" ht="10.9" customHeight="1" x14ac:dyDescent="0.35">
      <c r="A1204" s="149" t="s">
        <v>2589</v>
      </c>
      <c r="B1204" s="149" t="s">
        <v>2590</v>
      </c>
      <c r="C1204" s="149" t="s">
        <v>877</v>
      </c>
      <c r="D1204" s="150">
        <v>21101</v>
      </c>
      <c r="E1204" s="149">
        <v>11510</v>
      </c>
      <c r="F1204" s="149" t="s">
        <v>297</v>
      </c>
    </row>
    <row r="1205" spans="1:6" ht="10.9" customHeight="1" x14ac:dyDescent="0.35">
      <c r="A1205" s="149" t="s">
        <v>2591</v>
      </c>
      <c r="B1205" s="149" t="s">
        <v>2592</v>
      </c>
      <c r="C1205" s="149" t="s">
        <v>296</v>
      </c>
      <c r="D1205" s="150">
        <v>21101</v>
      </c>
      <c r="E1205" s="149">
        <v>11510</v>
      </c>
      <c r="F1205" s="149" t="s">
        <v>297</v>
      </c>
    </row>
    <row r="1206" spans="1:6" ht="10.9" customHeight="1" x14ac:dyDescent="0.35">
      <c r="A1206" s="149" t="s">
        <v>2593</v>
      </c>
      <c r="B1206" s="149" t="s">
        <v>1669</v>
      </c>
      <c r="C1206" s="149" t="s">
        <v>2594</v>
      </c>
      <c r="D1206" s="150">
        <v>21101</v>
      </c>
      <c r="E1206" s="149">
        <v>11510</v>
      </c>
      <c r="F1206" s="149" t="s">
        <v>297</v>
      </c>
    </row>
    <row r="1207" spans="1:6" ht="10.9" customHeight="1" x14ac:dyDescent="0.35">
      <c r="A1207" s="149" t="s">
        <v>2595</v>
      </c>
      <c r="B1207" s="149" t="s">
        <v>2596</v>
      </c>
      <c r="C1207" s="149" t="s">
        <v>372</v>
      </c>
      <c r="D1207" s="150">
        <v>21101</v>
      </c>
      <c r="E1207" s="149">
        <v>11510</v>
      </c>
      <c r="F1207" s="149" t="s">
        <v>297</v>
      </c>
    </row>
    <row r="1208" spans="1:6" ht="10.9" customHeight="1" x14ac:dyDescent="0.35">
      <c r="A1208" s="149" t="s">
        <v>2597</v>
      </c>
      <c r="B1208" s="149" t="s">
        <v>2598</v>
      </c>
      <c r="C1208" s="149" t="s">
        <v>877</v>
      </c>
      <c r="D1208" s="150">
        <v>21101</v>
      </c>
      <c r="E1208" s="149">
        <v>11510</v>
      </c>
      <c r="F1208" s="149" t="s">
        <v>297</v>
      </c>
    </row>
    <row r="1209" spans="1:6" ht="10.9" customHeight="1" x14ac:dyDescent="0.35">
      <c r="A1209" s="149" t="s">
        <v>2599</v>
      </c>
      <c r="B1209" s="149" t="s">
        <v>2600</v>
      </c>
      <c r="C1209" s="149" t="s">
        <v>877</v>
      </c>
      <c r="D1209" s="150">
        <v>21101</v>
      </c>
      <c r="E1209" s="149">
        <v>11510</v>
      </c>
      <c r="F1209" s="149" t="s">
        <v>297</v>
      </c>
    </row>
    <row r="1210" spans="1:6" ht="10.9" customHeight="1" x14ac:dyDescent="0.35">
      <c r="A1210" s="149" t="s">
        <v>2601</v>
      </c>
      <c r="B1210" s="149" t="s">
        <v>2602</v>
      </c>
      <c r="C1210" s="149" t="s">
        <v>877</v>
      </c>
      <c r="D1210" s="150">
        <v>21101</v>
      </c>
      <c r="E1210" s="149">
        <v>11510</v>
      </c>
      <c r="F1210" s="149" t="s">
        <v>297</v>
      </c>
    </row>
    <row r="1211" spans="1:6" ht="10.9" customHeight="1" x14ac:dyDescent="0.35">
      <c r="A1211" s="149" t="s">
        <v>2603</v>
      </c>
      <c r="B1211" s="149" t="s">
        <v>2604</v>
      </c>
      <c r="C1211" s="149" t="s">
        <v>296</v>
      </c>
      <c r="D1211" s="150">
        <v>21101</v>
      </c>
      <c r="E1211" s="149">
        <v>11510</v>
      </c>
      <c r="F1211" s="149" t="s">
        <v>297</v>
      </c>
    </row>
    <row r="1212" spans="1:6" ht="10.9" customHeight="1" x14ac:dyDescent="0.35">
      <c r="A1212" s="149" t="s">
        <v>2605</v>
      </c>
      <c r="B1212" s="149" t="s">
        <v>2606</v>
      </c>
      <c r="C1212" s="149" t="s">
        <v>296</v>
      </c>
      <c r="D1212" s="150">
        <v>21101</v>
      </c>
      <c r="E1212" s="149">
        <v>11510</v>
      </c>
      <c r="F1212" s="149" t="s">
        <v>297</v>
      </c>
    </row>
    <row r="1213" spans="1:6" ht="10.9" customHeight="1" x14ac:dyDescent="0.35">
      <c r="A1213" s="149" t="s">
        <v>2607</v>
      </c>
      <c r="B1213" s="149" t="s">
        <v>2608</v>
      </c>
      <c r="C1213" s="149" t="s">
        <v>296</v>
      </c>
      <c r="D1213" s="150">
        <v>21101</v>
      </c>
      <c r="E1213" s="149">
        <v>11510</v>
      </c>
      <c r="F1213" s="149" t="s">
        <v>297</v>
      </c>
    </row>
    <row r="1214" spans="1:6" ht="10.9" customHeight="1" x14ac:dyDescent="0.35">
      <c r="A1214" s="149" t="s">
        <v>2609</v>
      </c>
      <c r="B1214" s="149" t="s">
        <v>2610</v>
      </c>
      <c r="C1214" s="149" t="s">
        <v>296</v>
      </c>
      <c r="D1214" s="150">
        <v>21101</v>
      </c>
      <c r="E1214" s="149">
        <v>11510</v>
      </c>
      <c r="F1214" s="149" t="s">
        <v>297</v>
      </c>
    </row>
    <row r="1215" spans="1:6" ht="10.9" customHeight="1" x14ac:dyDescent="0.35">
      <c r="A1215" s="149" t="s">
        <v>2611</v>
      </c>
      <c r="B1215" s="149" t="s">
        <v>2612</v>
      </c>
      <c r="C1215" s="149" t="s">
        <v>1446</v>
      </c>
      <c r="D1215" s="150">
        <v>21101</v>
      </c>
      <c r="E1215" s="149">
        <v>11510</v>
      </c>
      <c r="F1215" s="149" t="s">
        <v>297</v>
      </c>
    </row>
    <row r="1216" spans="1:6" ht="10.9" customHeight="1" x14ac:dyDescent="0.35">
      <c r="A1216" s="149" t="s">
        <v>2613</v>
      </c>
      <c r="B1216" s="149" t="s">
        <v>2614</v>
      </c>
      <c r="C1216" s="149" t="s">
        <v>296</v>
      </c>
      <c r="D1216" s="150">
        <v>21101</v>
      </c>
      <c r="E1216" s="149">
        <v>11510</v>
      </c>
      <c r="F1216" s="149" t="s">
        <v>297</v>
      </c>
    </row>
    <row r="1217" spans="1:6" ht="10.9" customHeight="1" x14ac:dyDescent="0.35">
      <c r="A1217" s="149" t="s">
        <v>2615</v>
      </c>
      <c r="B1217" s="149" t="s">
        <v>2616</v>
      </c>
      <c r="C1217" s="149" t="s">
        <v>296</v>
      </c>
      <c r="D1217" s="150">
        <v>21101</v>
      </c>
      <c r="E1217" s="149">
        <v>11510</v>
      </c>
      <c r="F1217" s="149" t="s">
        <v>297</v>
      </c>
    </row>
    <row r="1218" spans="1:6" ht="10.9" customHeight="1" x14ac:dyDescent="0.35">
      <c r="A1218" s="149" t="s">
        <v>2617</v>
      </c>
      <c r="B1218" s="149" t="s">
        <v>2618</v>
      </c>
      <c r="C1218" s="149" t="s">
        <v>877</v>
      </c>
      <c r="D1218" s="150">
        <v>21101</v>
      </c>
      <c r="E1218" s="149">
        <v>11510</v>
      </c>
      <c r="F1218" s="149" t="s">
        <v>297</v>
      </c>
    </row>
    <row r="1219" spans="1:6" ht="10.9" customHeight="1" x14ac:dyDescent="0.35">
      <c r="A1219" s="149" t="s">
        <v>2619</v>
      </c>
      <c r="B1219" s="149" t="s">
        <v>318</v>
      </c>
      <c r="C1219" s="149" t="s">
        <v>877</v>
      </c>
      <c r="D1219" s="150">
        <v>21101</v>
      </c>
      <c r="E1219" s="149">
        <v>11510</v>
      </c>
      <c r="F1219" s="149" t="s">
        <v>297</v>
      </c>
    </row>
    <row r="1220" spans="1:6" ht="10.9" customHeight="1" x14ac:dyDescent="0.35">
      <c r="A1220" s="149" t="s">
        <v>2620</v>
      </c>
      <c r="B1220" s="149" t="s">
        <v>2621</v>
      </c>
      <c r="C1220" s="149" t="s">
        <v>296</v>
      </c>
      <c r="D1220" s="150">
        <v>21101</v>
      </c>
      <c r="E1220" s="149">
        <v>11510</v>
      </c>
      <c r="F1220" s="149" t="s">
        <v>297</v>
      </c>
    </row>
    <row r="1221" spans="1:6" ht="10.9" customHeight="1" x14ac:dyDescent="0.35">
      <c r="A1221" s="149" t="s">
        <v>2622</v>
      </c>
      <c r="B1221" s="149" t="s">
        <v>2623</v>
      </c>
      <c r="C1221" s="149" t="s">
        <v>405</v>
      </c>
      <c r="D1221" s="150">
        <v>21101</v>
      </c>
      <c r="E1221" s="149">
        <v>11510</v>
      </c>
      <c r="F1221" s="149" t="s">
        <v>297</v>
      </c>
    </row>
    <row r="1222" spans="1:6" ht="10.9" customHeight="1" x14ac:dyDescent="0.35">
      <c r="A1222" s="149" t="s">
        <v>2624</v>
      </c>
      <c r="B1222" s="149" t="s">
        <v>2625</v>
      </c>
      <c r="C1222" s="149" t="s">
        <v>405</v>
      </c>
      <c r="D1222" s="150">
        <v>21101</v>
      </c>
      <c r="E1222" s="149">
        <v>11510</v>
      </c>
      <c r="F1222" s="149" t="s">
        <v>297</v>
      </c>
    </row>
    <row r="1223" spans="1:6" ht="10.9" customHeight="1" x14ac:dyDescent="0.35">
      <c r="A1223" s="149" t="s">
        <v>2626</v>
      </c>
      <c r="B1223" s="149" t="s">
        <v>2627</v>
      </c>
      <c r="C1223" s="149" t="s">
        <v>296</v>
      </c>
      <c r="D1223" s="150">
        <v>21101</v>
      </c>
      <c r="E1223" s="149">
        <v>11510</v>
      </c>
      <c r="F1223" s="149" t="s">
        <v>297</v>
      </c>
    </row>
    <row r="1224" spans="1:6" ht="10.9" customHeight="1" x14ac:dyDescent="0.35">
      <c r="A1224" s="149" t="s">
        <v>2628</v>
      </c>
      <c r="B1224" s="149" t="s">
        <v>2629</v>
      </c>
      <c r="C1224" s="149" t="s">
        <v>296</v>
      </c>
      <c r="D1224" s="150">
        <v>21101</v>
      </c>
      <c r="E1224" s="149">
        <v>11510</v>
      </c>
      <c r="F1224" s="149" t="s">
        <v>297</v>
      </c>
    </row>
    <row r="1225" spans="1:6" ht="10.9" customHeight="1" x14ac:dyDescent="0.35">
      <c r="A1225" s="149" t="s">
        <v>2630</v>
      </c>
      <c r="B1225" s="149" t="s">
        <v>2631</v>
      </c>
      <c r="C1225" s="149" t="s">
        <v>296</v>
      </c>
      <c r="D1225" s="150">
        <v>21101</v>
      </c>
      <c r="E1225" s="149">
        <v>11510</v>
      </c>
      <c r="F1225" s="149" t="s">
        <v>297</v>
      </c>
    </row>
    <row r="1226" spans="1:6" ht="10.9" customHeight="1" x14ac:dyDescent="0.35">
      <c r="A1226" s="149" t="s">
        <v>2632</v>
      </c>
      <c r="B1226" s="149" t="s">
        <v>2633</v>
      </c>
      <c r="C1226" s="149" t="s">
        <v>539</v>
      </c>
      <c r="D1226" s="150">
        <v>21101</v>
      </c>
      <c r="E1226" s="149">
        <v>11510</v>
      </c>
      <c r="F1226" s="149" t="s">
        <v>297</v>
      </c>
    </row>
    <row r="1227" spans="1:6" ht="10.9" customHeight="1" x14ac:dyDescent="0.35">
      <c r="A1227" s="149" t="s">
        <v>2634</v>
      </c>
      <c r="B1227" s="149" t="s">
        <v>2635</v>
      </c>
      <c r="C1227" s="149" t="s">
        <v>335</v>
      </c>
      <c r="D1227" s="150">
        <v>21101</v>
      </c>
      <c r="E1227" s="149">
        <v>11510</v>
      </c>
      <c r="F1227" s="149" t="s">
        <v>297</v>
      </c>
    </row>
    <row r="1228" spans="1:6" ht="10.9" customHeight="1" x14ac:dyDescent="0.35">
      <c r="A1228" s="149" t="s">
        <v>2636</v>
      </c>
      <c r="B1228" s="149" t="s">
        <v>2637</v>
      </c>
      <c r="C1228" s="149" t="s">
        <v>296</v>
      </c>
      <c r="D1228" s="150">
        <v>21101</v>
      </c>
      <c r="E1228" s="149">
        <v>11510</v>
      </c>
      <c r="F1228" s="149" t="s">
        <v>297</v>
      </c>
    </row>
    <row r="1229" spans="1:6" ht="10.9" customHeight="1" x14ac:dyDescent="0.35">
      <c r="A1229" s="149" t="s">
        <v>2638</v>
      </c>
      <c r="B1229" s="149" t="s">
        <v>2639</v>
      </c>
      <c r="C1229" s="149" t="s">
        <v>539</v>
      </c>
      <c r="D1229" s="150">
        <v>21101</v>
      </c>
      <c r="E1229" s="149">
        <v>11510</v>
      </c>
      <c r="F1229" s="149" t="s">
        <v>297</v>
      </c>
    </row>
    <row r="1230" spans="1:6" ht="10.9" customHeight="1" x14ac:dyDescent="0.35">
      <c r="A1230" s="149" t="s">
        <v>2640</v>
      </c>
      <c r="B1230" s="149" t="s">
        <v>2641</v>
      </c>
      <c r="C1230" s="149" t="s">
        <v>335</v>
      </c>
      <c r="D1230" s="150">
        <v>21101</v>
      </c>
      <c r="E1230" s="149">
        <v>11510</v>
      </c>
      <c r="F1230" s="149" t="s">
        <v>297</v>
      </c>
    </row>
    <row r="1231" spans="1:6" ht="10.9" customHeight="1" x14ac:dyDescent="0.35">
      <c r="A1231" s="149" t="s">
        <v>2642</v>
      </c>
      <c r="B1231" s="149" t="s">
        <v>2643</v>
      </c>
      <c r="C1231" s="149" t="s">
        <v>877</v>
      </c>
      <c r="D1231" s="150">
        <v>21101</v>
      </c>
      <c r="E1231" s="149">
        <v>11510</v>
      </c>
      <c r="F1231" s="149" t="s">
        <v>297</v>
      </c>
    </row>
    <row r="1232" spans="1:6" ht="10.9" customHeight="1" x14ac:dyDescent="0.35">
      <c r="A1232" s="149" t="s">
        <v>2644</v>
      </c>
      <c r="B1232" s="149" t="s">
        <v>2645</v>
      </c>
      <c r="C1232" s="149" t="s">
        <v>296</v>
      </c>
      <c r="D1232" s="150">
        <v>21101</v>
      </c>
      <c r="E1232" s="149">
        <v>11510</v>
      </c>
      <c r="F1232" s="149" t="s">
        <v>297</v>
      </c>
    </row>
    <row r="1233" spans="1:6" ht="10.9" customHeight="1" x14ac:dyDescent="0.35">
      <c r="A1233" s="149" t="s">
        <v>2646</v>
      </c>
      <c r="B1233" s="149" t="s">
        <v>2647</v>
      </c>
      <c r="C1233" s="149" t="s">
        <v>296</v>
      </c>
      <c r="D1233" s="150">
        <v>21101</v>
      </c>
      <c r="E1233" s="149">
        <v>11510</v>
      </c>
      <c r="F1233" s="149" t="s">
        <v>297</v>
      </c>
    </row>
    <row r="1234" spans="1:6" ht="10.9" customHeight="1" x14ac:dyDescent="0.35">
      <c r="A1234" s="149" t="s">
        <v>2648</v>
      </c>
      <c r="B1234" s="149" t="s">
        <v>2649</v>
      </c>
      <c r="C1234" s="149" t="s">
        <v>296</v>
      </c>
      <c r="D1234" s="150">
        <v>21101</v>
      </c>
      <c r="E1234" s="149">
        <v>11510</v>
      </c>
      <c r="F1234" s="149" t="s">
        <v>297</v>
      </c>
    </row>
    <row r="1235" spans="1:6" ht="10.9" customHeight="1" x14ac:dyDescent="0.35">
      <c r="A1235" s="149" t="s">
        <v>2650</v>
      </c>
      <c r="B1235" s="149" t="s">
        <v>2651</v>
      </c>
      <c r="C1235" s="149" t="s">
        <v>296</v>
      </c>
      <c r="D1235" s="150">
        <v>21101</v>
      </c>
      <c r="E1235" s="149">
        <v>11510</v>
      </c>
      <c r="F1235" s="149" t="s">
        <v>297</v>
      </c>
    </row>
    <row r="1236" spans="1:6" ht="10.9" customHeight="1" x14ac:dyDescent="0.35">
      <c r="A1236" s="149" t="s">
        <v>2652</v>
      </c>
      <c r="B1236" s="149" t="s">
        <v>2653</v>
      </c>
      <c r="C1236" s="149" t="s">
        <v>296</v>
      </c>
      <c r="D1236" s="150">
        <v>21101</v>
      </c>
      <c r="E1236" s="149">
        <v>11510</v>
      </c>
      <c r="F1236" s="149" t="s">
        <v>297</v>
      </c>
    </row>
    <row r="1237" spans="1:6" ht="10.9" customHeight="1" x14ac:dyDescent="0.35">
      <c r="A1237" s="149" t="s">
        <v>2654</v>
      </c>
      <c r="B1237" s="149" t="s">
        <v>2655</v>
      </c>
      <c r="C1237" s="149" t="s">
        <v>296</v>
      </c>
      <c r="D1237" s="150">
        <v>21101</v>
      </c>
      <c r="E1237" s="149">
        <v>11510</v>
      </c>
      <c r="F1237" s="149" t="s">
        <v>297</v>
      </c>
    </row>
    <row r="1238" spans="1:6" ht="10.9" customHeight="1" x14ac:dyDescent="0.35">
      <c r="A1238" s="149" t="s">
        <v>2656</v>
      </c>
      <c r="B1238" s="149" t="s">
        <v>2657</v>
      </c>
      <c r="C1238" s="149" t="s">
        <v>296</v>
      </c>
      <c r="D1238" s="150">
        <v>21101</v>
      </c>
      <c r="E1238" s="149">
        <v>11510</v>
      </c>
      <c r="F1238" s="149" t="s">
        <v>297</v>
      </c>
    </row>
    <row r="1239" spans="1:6" ht="10.9" customHeight="1" x14ac:dyDescent="0.35">
      <c r="A1239" s="149" t="s">
        <v>2658</v>
      </c>
      <c r="B1239" s="149" t="s">
        <v>2659</v>
      </c>
      <c r="C1239" s="149" t="s">
        <v>296</v>
      </c>
      <c r="D1239" s="150">
        <v>21101</v>
      </c>
      <c r="E1239" s="149">
        <v>11510</v>
      </c>
      <c r="F1239" s="149" t="s">
        <v>297</v>
      </c>
    </row>
    <row r="1240" spans="1:6" ht="10.9" customHeight="1" x14ac:dyDescent="0.35">
      <c r="A1240" s="149" t="s">
        <v>2660</v>
      </c>
      <c r="B1240" s="149" t="s">
        <v>2661</v>
      </c>
      <c r="C1240" s="149" t="s">
        <v>296</v>
      </c>
      <c r="D1240" s="150">
        <v>21101</v>
      </c>
      <c r="E1240" s="149">
        <v>11510</v>
      </c>
      <c r="F1240" s="149" t="s">
        <v>297</v>
      </c>
    </row>
    <row r="1241" spans="1:6" ht="10.9" customHeight="1" x14ac:dyDescent="0.35">
      <c r="A1241" s="149" t="s">
        <v>2662</v>
      </c>
      <c r="B1241" s="149" t="s">
        <v>2663</v>
      </c>
      <c r="C1241" s="149" t="s">
        <v>296</v>
      </c>
      <c r="D1241" s="150">
        <v>21101</v>
      </c>
      <c r="E1241" s="149">
        <v>11510</v>
      </c>
      <c r="F1241" s="149" t="s">
        <v>297</v>
      </c>
    </row>
    <row r="1242" spans="1:6" ht="10.9" customHeight="1" x14ac:dyDescent="0.35">
      <c r="A1242" s="149" t="s">
        <v>2664</v>
      </c>
      <c r="B1242" s="149" t="s">
        <v>2665</v>
      </c>
      <c r="C1242" s="149" t="s">
        <v>296</v>
      </c>
      <c r="D1242" s="150">
        <v>21101</v>
      </c>
      <c r="E1242" s="149">
        <v>11510</v>
      </c>
      <c r="F1242" s="149" t="s">
        <v>297</v>
      </c>
    </row>
    <row r="1243" spans="1:6" ht="10.9" customHeight="1" x14ac:dyDescent="0.35">
      <c r="A1243" s="149" t="s">
        <v>2666</v>
      </c>
      <c r="B1243" s="149" t="s">
        <v>63</v>
      </c>
      <c r="C1243" s="149" t="s">
        <v>539</v>
      </c>
      <c r="D1243" s="150">
        <v>21101</v>
      </c>
      <c r="E1243" s="149">
        <v>11510</v>
      </c>
      <c r="F1243" s="149" t="s">
        <v>297</v>
      </c>
    </row>
    <row r="1244" spans="1:6" ht="10.9" customHeight="1" x14ac:dyDescent="0.35">
      <c r="A1244" s="149" t="s">
        <v>2667</v>
      </c>
      <c r="B1244" s="149" t="s">
        <v>2668</v>
      </c>
      <c r="C1244" s="149" t="s">
        <v>877</v>
      </c>
      <c r="D1244" s="150">
        <v>21101</v>
      </c>
      <c r="E1244" s="149">
        <v>11510</v>
      </c>
      <c r="F1244" s="149" t="s">
        <v>297</v>
      </c>
    </row>
    <row r="1245" spans="1:6" ht="10.9" customHeight="1" x14ac:dyDescent="0.35">
      <c r="A1245" s="149" t="s">
        <v>2669</v>
      </c>
      <c r="B1245" s="149" t="s">
        <v>2670</v>
      </c>
      <c r="C1245" s="149" t="s">
        <v>296</v>
      </c>
      <c r="D1245" s="150">
        <v>21101</v>
      </c>
      <c r="E1245" s="149">
        <v>11510</v>
      </c>
      <c r="F1245" s="149" t="s">
        <v>297</v>
      </c>
    </row>
    <row r="1246" spans="1:6" ht="10.9" customHeight="1" x14ac:dyDescent="0.35">
      <c r="A1246" s="149" t="s">
        <v>2671</v>
      </c>
      <c r="B1246" s="149" t="s">
        <v>2672</v>
      </c>
      <c r="C1246" s="149" t="s">
        <v>296</v>
      </c>
      <c r="D1246" s="150">
        <v>21101</v>
      </c>
      <c r="E1246" s="149">
        <v>11510</v>
      </c>
      <c r="F1246" s="149" t="s">
        <v>297</v>
      </c>
    </row>
    <row r="1247" spans="1:6" ht="10.9" customHeight="1" x14ac:dyDescent="0.35">
      <c r="A1247" s="149" t="s">
        <v>2673</v>
      </c>
      <c r="B1247" s="149" t="s">
        <v>2064</v>
      </c>
      <c r="C1247" s="149" t="s">
        <v>877</v>
      </c>
      <c r="D1247" s="150">
        <v>21101</v>
      </c>
      <c r="E1247" s="149">
        <v>11510</v>
      </c>
      <c r="F1247" s="149" t="s">
        <v>297</v>
      </c>
    </row>
    <row r="1248" spans="1:6" ht="10.9" customHeight="1" x14ac:dyDescent="0.35">
      <c r="A1248" s="149" t="s">
        <v>2674</v>
      </c>
      <c r="B1248" s="149" t="s">
        <v>2283</v>
      </c>
      <c r="C1248" s="149" t="s">
        <v>877</v>
      </c>
      <c r="D1248" s="150">
        <v>21101</v>
      </c>
      <c r="E1248" s="149">
        <v>11510</v>
      </c>
      <c r="F1248" s="149" t="s">
        <v>297</v>
      </c>
    </row>
    <row r="1249" spans="1:6" ht="10.9" customHeight="1" x14ac:dyDescent="0.35">
      <c r="A1249" s="149" t="s">
        <v>2675</v>
      </c>
      <c r="B1249" s="149" t="s">
        <v>2676</v>
      </c>
      <c r="C1249" s="149" t="s">
        <v>372</v>
      </c>
      <c r="D1249" s="150">
        <v>21101</v>
      </c>
      <c r="E1249" s="149">
        <v>11510</v>
      </c>
      <c r="F1249" s="149" t="s">
        <v>297</v>
      </c>
    </row>
    <row r="1250" spans="1:6" ht="10.9" customHeight="1" x14ac:dyDescent="0.35">
      <c r="A1250" s="149" t="s">
        <v>2677</v>
      </c>
      <c r="B1250" s="149" t="s">
        <v>2678</v>
      </c>
      <c r="C1250" s="149" t="s">
        <v>1446</v>
      </c>
      <c r="D1250" s="150">
        <v>21101</v>
      </c>
      <c r="E1250" s="149">
        <v>11510</v>
      </c>
      <c r="F1250" s="149" t="s">
        <v>297</v>
      </c>
    </row>
    <row r="1251" spans="1:6" ht="10.9" customHeight="1" x14ac:dyDescent="0.35">
      <c r="A1251" s="149" t="s">
        <v>2679</v>
      </c>
      <c r="B1251" s="149" t="s">
        <v>2680</v>
      </c>
      <c r="C1251" s="149" t="s">
        <v>877</v>
      </c>
      <c r="D1251" s="150">
        <v>21101</v>
      </c>
      <c r="E1251" s="149">
        <v>11510</v>
      </c>
      <c r="F1251" s="149" t="s">
        <v>297</v>
      </c>
    </row>
    <row r="1252" spans="1:6" ht="10.9" customHeight="1" x14ac:dyDescent="0.35">
      <c r="A1252" s="149" t="s">
        <v>2681</v>
      </c>
      <c r="B1252" s="149" t="s">
        <v>94</v>
      </c>
      <c r="C1252" s="149" t="s">
        <v>296</v>
      </c>
      <c r="D1252" s="150">
        <v>21101</v>
      </c>
      <c r="E1252" s="149">
        <v>11510</v>
      </c>
      <c r="F1252" s="149" t="s">
        <v>297</v>
      </c>
    </row>
    <row r="1253" spans="1:6" ht="10.9" customHeight="1" x14ac:dyDescent="0.35">
      <c r="A1253" s="149" t="s">
        <v>2682</v>
      </c>
      <c r="B1253" s="149" t="s">
        <v>2683</v>
      </c>
      <c r="C1253" s="149" t="s">
        <v>296</v>
      </c>
      <c r="D1253" s="150">
        <v>21101</v>
      </c>
      <c r="E1253" s="149">
        <v>11510</v>
      </c>
      <c r="F1253" s="149" t="s">
        <v>297</v>
      </c>
    </row>
    <row r="1254" spans="1:6" ht="10.9" customHeight="1" x14ac:dyDescent="0.35">
      <c r="A1254" s="149" t="s">
        <v>2684</v>
      </c>
      <c r="B1254" s="149" t="s">
        <v>84</v>
      </c>
      <c r="C1254" s="149" t="s">
        <v>539</v>
      </c>
      <c r="D1254" s="150">
        <v>21101</v>
      </c>
      <c r="E1254" s="149">
        <v>11510</v>
      </c>
      <c r="F1254" s="149" t="s">
        <v>297</v>
      </c>
    </row>
    <row r="1255" spans="1:6" ht="10.9" customHeight="1" x14ac:dyDescent="0.35">
      <c r="A1255" s="149" t="s">
        <v>2685</v>
      </c>
      <c r="B1255" s="149" t="s">
        <v>86</v>
      </c>
      <c r="C1255" s="149" t="s">
        <v>877</v>
      </c>
      <c r="D1255" s="150">
        <v>21101</v>
      </c>
      <c r="E1255" s="149">
        <v>11510</v>
      </c>
      <c r="F1255" s="149" t="s">
        <v>297</v>
      </c>
    </row>
    <row r="1256" spans="1:6" ht="10.9" customHeight="1" x14ac:dyDescent="0.35">
      <c r="A1256" s="149" t="s">
        <v>2686</v>
      </c>
      <c r="B1256" s="149" t="s">
        <v>82</v>
      </c>
      <c r="C1256" s="149" t="s">
        <v>877</v>
      </c>
      <c r="D1256" s="150">
        <v>21101</v>
      </c>
      <c r="E1256" s="149">
        <v>11510</v>
      </c>
      <c r="F1256" s="149" t="s">
        <v>297</v>
      </c>
    </row>
    <row r="1257" spans="1:6" ht="10.9" customHeight="1" x14ac:dyDescent="0.35">
      <c r="A1257" s="149" t="s">
        <v>2687</v>
      </c>
      <c r="B1257" s="149" t="s">
        <v>2688</v>
      </c>
      <c r="C1257" s="149" t="s">
        <v>296</v>
      </c>
      <c r="D1257" s="150">
        <v>21101</v>
      </c>
      <c r="E1257" s="149">
        <v>11510</v>
      </c>
      <c r="F1257" s="149" t="s">
        <v>297</v>
      </c>
    </row>
    <row r="1258" spans="1:6" ht="10.9" customHeight="1" x14ac:dyDescent="0.35">
      <c r="A1258" s="149" t="s">
        <v>2689</v>
      </c>
      <c r="B1258" s="149" t="s">
        <v>2690</v>
      </c>
      <c r="C1258" s="149" t="s">
        <v>296</v>
      </c>
      <c r="D1258" s="150">
        <v>21101</v>
      </c>
      <c r="E1258" s="149">
        <v>11510</v>
      </c>
      <c r="F1258" s="149" t="s">
        <v>297</v>
      </c>
    </row>
    <row r="1259" spans="1:6" ht="10.9" customHeight="1" x14ac:dyDescent="0.35">
      <c r="A1259" s="149" t="s">
        <v>2691</v>
      </c>
      <c r="B1259" s="149" t="s">
        <v>2692</v>
      </c>
      <c r="C1259" s="149" t="s">
        <v>539</v>
      </c>
      <c r="D1259" s="150">
        <v>21101</v>
      </c>
      <c r="E1259" s="149">
        <v>11510</v>
      </c>
      <c r="F1259" s="149" t="s">
        <v>297</v>
      </c>
    </row>
    <row r="1260" spans="1:6" ht="10.9" customHeight="1" x14ac:dyDescent="0.35">
      <c r="A1260" s="149" t="s">
        <v>2693</v>
      </c>
      <c r="B1260" s="149" t="s">
        <v>2694</v>
      </c>
      <c r="C1260" s="149" t="s">
        <v>539</v>
      </c>
      <c r="D1260" s="150">
        <v>21101</v>
      </c>
      <c r="E1260" s="149">
        <v>11510</v>
      </c>
      <c r="F1260" s="149" t="s">
        <v>297</v>
      </c>
    </row>
    <row r="1261" spans="1:6" ht="10.9" customHeight="1" x14ac:dyDescent="0.35">
      <c r="A1261" s="149" t="s">
        <v>2695</v>
      </c>
      <c r="B1261" s="149" t="s">
        <v>2696</v>
      </c>
      <c r="C1261" s="149" t="s">
        <v>877</v>
      </c>
      <c r="D1261" s="150">
        <v>21101</v>
      </c>
      <c r="E1261" s="149">
        <v>11510</v>
      </c>
      <c r="F1261" s="149" t="s">
        <v>297</v>
      </c>
    </row>
    <row r="1262" spans="1:6" ht="10.9" customHeight="1" x14ac:dyDescent="0.35">
      <c r="A1262" s="149" t="s">
        <v>2697</v>
      </c>
      <c r="B1262" s="149" t="s">
        <v>2698</v>
      </c>
      <c r="C1262" s="149" t="s">
        <v>296</v>
      </c>
      <c r="D1262" s="150">
        <v>21101</v>
      </c>
      <c r="E1262" s="149">
        <v>11510</v>
      </c>
      <c r="F1262" s="149" t="s">
        <v>297</v>
      </c>
    </row>
    <row r="1263" spans="1:6" ht="10.9" customHeight="1" x14ac:dyDescent="0.35">
      <c r="A1263" s="149" t="s">
        <v>2699</v>
      </c>
      <c r="B1263" s="149" t="s">
        <v>1458</v>
      </c>
      <c r="C1263" s="149" t="s">
        <v>539</v>
      </c>
      <c r="D1263" s="150">
        <v>21101</v>
      </c>
      <c r="E1263" s="149">
        <v>11510</v>
      </c>
      <c r="F1263" s="149" t="s">
        <v>297</v>
      </c>
    </row>
    <row r="1264" spans="1:6" ht="10.9" customHeight="1" x14ac:dyDescent="0.35">
      <c r="A1264" s="149" t="s">
        <v>2700</v>
      </c>
      <c r="B1264" s="149" t="s">
        <v>233</v>
      </c>
      <c r="C1264" s="149" t="s">
        <v>44</v>
      </c>
      <c r="D1264" s="150">
        <v>21101</v>
      </c>
      <c r="E1264" s="149">
        <v>11510</v>
      </c>
      <c r="F1264" s="149" t="s">
        <v>297</v>
      </c>
    </row>
    <row r="1265" spans="1:6" ht="10.9" customHeight="1" x14ac:dyDescent="0.35">
      <c r="A1265" s="149" t="s">
        <v>2701</v>
      </c>
      <c r="B1265" s="149" t="s">
        <v>2702</v>
      </c>
      <c r="C1265" s="149" t="s">
        <v>877</v>
      </c>
      <c r="D1265" s="150">
        <v>21101</v>
      </c>
      <c r="E1265" s="149">
        <v>11510</v>
      </c>
      <c r="F1265" s="149" t="s">
        <v>297</v>
      </c>
    </row>
    <row r="1266" spans="1:6" ht="10.9" customHeight="1" x14ac:dyDescent="0.35">
      <c r="A1266" s="149" t="s">
        <v>2703</v>
      </c>
      <c r="B1266" s="149" t="s">
        <v>2704</v>
      </c>
      <c r="C1266" s="149" t="s">
        <v>877</v>
      </c>
      <c r="D1266" s="150">
        <v>21101</v>
      </c>
      <c r="E1266" s="149">
        <v>11510</v>
      </c>
      <c r="F1266" s="149" t="s">
        <v>297</v>
      </c>
    </row>
    <row r="1267" spans="1:6" ht="10.9" customHeight="1" x14ac:dyDescent="0.35">
      <c r="A1267" s="149" t="s">
        <v>2705</v>
      </c>
      <c r="B1267" s="149" t="s">
        <v>2706</v>
      </c>
      <c r="C1267" s="149" t="s">
        <v>539</v>
      </c>
      <c r="D1267" s="150">
        <v>21101</v>
      </c>
      <c r="E1267" s="149">
        <v>11510</v>
      </c>
      <c r="F1267" s="149" t="s">
        <v>297</v>
      </c>
    </row>
    <row r="1268" spans="1:6" ht="10.9" customHeight="1" x14ac:dyDescent="0.35">
      <c r="A1268" s="149" t="s">
        <v>2707</v>
      </c>
      <c r="B1268" s="149" t="s">
        <v>2708</v>
      </c>
      <c r="C1268" s="149" t="s">
        <v>877</v>
      </c>
      <c r="D1268" s="150">
        <v>21101</v>
      </c>
      <c r="E1268" s="149">
        <v>11510</v>
      </c>
      <c r="F1268" s="149" t="s">
        <v>297</v>
      </c>
    </row>
    <row r="1269" spans="1:6" ht="10.9" customHeight="1" x14ac:dyDescent="0.35">
      <c r="A1269" s="149" t="s">
        <v>2709</v>
      </c>
      <c r="B1269" s="149" t="s">
        <v>2710</v>
      </c>
      <c r="C1269" s="149" t="s">
        <v>296</v>
      </c>
      <c r="D1269" s="150">
        <v>21101</v>
      </c>
      <c r="E1269" s="149">
        <v>11510</v>
      </c>
      <c r="F1269" s="149" t="s">
        <v>297</v>
      </c>
    </row>
    <row r="1270" spans="1:6" ht="10.9" customHeight="1" x14ac:dyDescent="0.35">
      <c r="A1270" s="149" t="s">
        <v>2711</v>
      </c>
      <c r="B1270" s="149" t="s">
        <v>2712</v>
      </c>
      <c r="C1270" s="149" t="s">
        <v>296</v>
      </c>
      <c r="D1270" s="150">
        <v>21101</v>
      </c>
      <c r="E1270" s="149">
        <v>11510</v>
      </c>
      <c r="F1270" s="149" t="s">
        <v>297</v>
      </c>
    </row>
    <row r="1271" spans="1:6" ht="10.9" customHeight="1" x14ac:dyDescent="0.35">
      <c r="A1271" s="149" t="s">
        <v>2713</v>
      </c>
      <c r="B1271" s="149" t="s">
        <v>76</v>
      </c>
      <c r="C1271" s="149" t="s">
        <v>296</v>
      </c>
      <c r="D1271" s="150">
        <v>21101</v>
      </c>
      <c r="E1271" s="149">
        <v>11510</v>
      </c>
      <c r="F1271" s="149" t="s">
        <v>297</v>
      </c>
    </row>
    <row r="1272" spans="1:6" ht="10.9" customHeight="1" x14ac:dyDescent="0.35">
      <c r="A1272" s="149" t="s">
        <v>2714</v>
      </c>
      <c r="B1272" s="149" t="s">
        <v>2715</v>
      </c>
      <c r="C1272" s="149" t="s">
        <v>296</v>
      </c>
      <c r="D1272" s="150">
        <v>21101</v>
      </c>
      <c r="E1272" s="149">
        <v>11510</v>
      </c>
      <c r="F1272" s="149" t="s">
        <v>297</v>
      </c>
    </row>
    <row r="1273" spans="1:6" ht="10.9" customHeight="1" x14ac:dyDescent="0.35">
      <c r="A1273" s="149" t="s">
        <v>2716</v>
      </c>
      <c r="B1273" s="149" t="s">
        <v>2717</v>
      </c>
      <c r="C1273" s="149" t="s">
        <v>296</v>
      </c>
      <c r="D1273" s="150">
        <v>21101</v>
      </c>
      <c r="E1273" s="149">
        <v>11510</v>
      </c>
      <c r="F1273" s="149" t="s">
        <v>297</v>
      </c>
    </row>
    <row r="1274" spans="1:6" ht="10.9" customHeight="1" x14ac:dyDescent="0.35">
      <c r="A1274" s="149" t="s">
        <v>2718</v>
      </c>
      <c r="B1274" s="149" t="s">
        <v>2719</v>
      </c>
      <c r="C1274" s="149" t="s">
        <v>877</v>
      </c>
      <c r="D1274" s="150">
        <v>21101</v>
      </c>
      <c r="E1274" s="149">
        <v>11510</v>
      </c>
      <c r="F1274" s="149" t="s">
        <v>297</v>
      </c>
    </row>
    <row r="1275" spans="1:6" ht="10.9" customHeight="1" x14ac:dyDescent="0.35">
      <c r="A1275" s="149" t="s">
        <v>2720</v>
      </c>
      <c r="B1275" s="149" t="s">
        <v>2721</v>
      </c>
      <c r="C1275" s="149" t="s">
        <v>335</v>
      </c>
      <c r="D1275" s="150">
        <v>21101</v>
      </c>
      <c r="E1275" s="149">
        <v>11510</v>
      </c>
      <c r="F1275" s="149" t="s">
        <v>297</v>
      </c>
    </row>
    <row r="1276" spans="1:6" ht="10.9" customHeight="1" x14ac:dyDescent="0.35">
      <c r="A1276" s="149" t="s">
        <v>2722</v>
      </c>
      <c r="B1276" s="149" t="s">
        <v>2723</v>
      </c>
      <c r="C1276" s="149" t="s">
        <v>335</v>
      </c>
      <c r="D1276" s="150">
        <v>21101</v>
      </c>
      <c r="E1276" s="149">
        <v>11510</v>
      </c>
      <c r="F1276" s="149" t="s">
        <v>297</v>
      </c>
    </row>
    <row r="1277" spans="1:6" ht="10.9" customHeight="1" x14ac:dyDescent="0.35">
      <c r="A1277" s="149" t="s">
        <v>2724</v>
      </c>
      <c r="B1277" s="149" t="s">
        <v>2725</v>
      </c>
      <c r="C1277" s="149" t="s">
        <v>296</v>
      </c>
      <c r="D1277" s="150">
        <v>21101</v>
      </c>
      <c r="E1277" s="149">
        <v>11510</v>
      </c>
      <c r="F1277" s="149" t="s">
        <v>297</v>
      </c>
    </row>
    <row r="1278" spans="1:6" ht="10.9" customHeight="1" x14ac:dyDescent="0.35">
      <c r="A1278" s="149" t="s">
        <v>2726</v>
      </c>
      <c r="B1278" s="149" t="s">
        <v>2727</v>
      </c>
      <c r="C1278" s="149" t="s">
        <v>877</v>
      </c>
      <c r="D1278" s="150">
        <v>21101</v>
      </c>
      <c r="E1278" s="149">
        <v>11510</v>
      </c>
      <c r="F1278" s="149" t="s">
        <v>297</v>
      </c>
    </row>
    <row r="1279" spans="1:6" ht="10.9" customHeight="1" x14ac:dyDescent="0.35">
      <c r="A1279" s="149" t="s">
        <v>2728</v>
      </c>
      <c r="B1279" s="149" t="s">
        <v>2729</v>
      </c>
      <c r="C1279" s="149" t="s">
        <v>877</v>
      </c>
      <c r="D1279" s="150">
        <v>21101</v>
      </c>
      <c r="E1279" s="149">
        <v>11510</v>
      </c>
      <c r="F1279" s="149" t="s">
        <v>297</v>
      </c>
    </row>
    <row r="1280" spans="1:6" ht="10.9" customHeight="1" x14ac:dyDescent="0.35">
      <c r="A1280" s="149" t="s">
        <v>2730</v>
      </c>
      <c r="B1280" s="149" t="s">
        <v>2731</v>
      </c>
      <c r="C1280" s="149" t="s">
        <v>877</v>
      </c>
      <c r="D1280" s="150">
        <v>21101</v>
      </c>
      <c r="E1280" s="149">
        <v>11510</v>
      </c>
      <c r="F1280" s="149" t="s">
        <v>297</v>
      </c>
    </row>
    <row r="1281" spans="1:6" ht="10.9" customHeight="1" x14ac:dyDescent="0.35">
      <c r="A1281" s="149" t="s">
        <v>2732</v>
      </c>
      <c r="B1281" s="149" t="s">
        <v>2733</v>
      </c>
      <c r="C1281" s="149" t="s">
        <v>877</v>
      </c>
      <c r="D1281" s="150">
        <v>21101</v>
      </c>
      <c r="E1281" s="149">
        <v>11510</v>
      </c>
      <c r="F1281" s="149" t="s">
        <v>297</v>
      </c>
    </row>
    <row r="1282" spans="1:6" ht="10.9" customHeight="1" x14ac:dyDescent="0.35">
      <c r="A1282" s="149" t="s">
        <v>2734</v>
      </c>
      <c r="B1282" s="149" t="s">
        <v>2735</v>
      </c>
      <c r="C1282" s="149" t="s">
        <v>296</v>
      </c>
      <c r="D1282" s="150">
        <v>21101</v>
      </c>
      <c r="E1282" s="149">
        <v>11510</v>
      </c>
      <c r="F1282" s="149" t="s">
        <v>297</v>
      </c>
    </row>
    <row r="1283" spans="1:6" ht="10.9" customHeight="1" x14ac:dyDescent="0.35">
      <c r="A1283" s="149" t="s">
        <v>2736</v>
      </c>
      <c r="B1283" s="149" t="s">
        <v>2737</v>
      </c>
      <c r="C1283" s="149" t="s">
        <v>296</v>
      </c>
      <c r="D1283" s="150">
        <v>21101</v>
      </c>
      <c r="E1283" s="149">
        <v>11510</v>
      </c>
      <c r="F1283" s="149" t="s">
        <v>297</v>
      </c>
    </row>
    <row r="1284" spans="1:6" ht="10.9" customHeight="1" x14ac:dyDescent="0.35">
      <c r="A1284" s="149" t="s">
        <v>2738</v>
      </c>
      <c r="B1284" s="149" t="s">
        <v>2739</v>
      </c>
      <c r="C1284" s="149" t="s">
        <v>296</v>
      </c>
      <c r="D1284" s="150">
        <v>21101</v>
      </c>
      <c r="E1284" s="149">
        <v>11510</v>
      </c>
      <c r="F1284" s="149" t="s">
        <v>297</v>
      </c>
    </row>
    <row r="1285" spans="1:6" ht="10.9" customHeight="1" x14ac:dyDescent="0.35">
      <c r="A1285" s="149" t="s">
        <v>2740</v>
      </c>
      <c r="B1285" s="149" t="s">
        <v>2741</v>
      </c>
      <c r="C1285" s="149" t="s">
        <v>296</v>
      </c>
      <c r="D1285" s="150">
        <v>21101</v>
      </c>
      <c r="E1285" s="149">
        <v>11510</v>
      </c>
      <c r="F1285" s="149" t="s">
        <v>297</v>
      </c>
    </row>
    <row r="1286" spans="1:6" ht="10.9" customHeight="1" x14ac:dyDescent="0.35">
      <c r="A1286" s="149" t="s">
        <v>2742</v>
      </c>
      <c r="B1286" s="149" t="s">
        <v>2743</v>
      </c>
      <c r="C1286" s="149" t="s">
        <v>296</v>
      </c>
      <c r="D1286" s="150">
        <v>21101</v>
      </c>
      <c r="E1286" s="149">
        <v>11510</v>
      </c>
      <c r="F1286" s="149" t="s">
        <v>297</v>
      </c>
    </row>
    <row r="1287" spans="1:6" ht="10.9" customHeight="1" x14ac:dyDescent="0.35">
      <c r="A1287" s="149" t="s">
        <v>2744</v>
      </c>
      <c r="B1287" s="149" t="s">
        <v>2745</v>
      </c>
      <c r="C1287" s="149" t="s">
        <v>296</v>
      </c>
      <c r="D1287" s="150">
        <v>21101</v>
      </c>
      <c r="E1287" s="149">
        <v>11510</v>
      </c>
      <c r="F1287" s="149" t="s">
        <v>297</v>
      </c>
    </row>
    <row r="1288" spans="1:6" ht="10.9" customHeight="1" x14ac:dyDescent="0.35">
      <c r="A1288" s="149" t="s">
        <v>2746</v>
      </c>
      <c r="B1288" s="149" t="s">
        <v>2747</v>
      </c>
      <c r="C1288" s="149" t="s">
        <v>296</v>
      </c>
      <c r="D1288" s="150">
        <v>21101</v>
      </c>
      <c r="E1288" s="149">
        <v>11510</v>
      </c>
      <c r="F1288" s="149" t="s">
        <v>297</v>
      </c>
    </row>
    <row r="1289" spans="1:6" ht="10.9" customHeight="1" x14ac:dyDescent="0.35">
      <c r="A1289" s="149" t="s">
        <v>2748</v>
      </c>
      <c r="B1289" s="149" t="s">
        <v>2749</v>
      </c>
      <c r="C1289" s="149" t="s">
        <v>296</v>
      </c>
      <c r="D1289" s="150">
        <v>21101</v>
      </c>
      <c r="E1289" s="149">
        <v>11510</v>
      </c>
      <c r="F1289" s="149" t="s">
        <v>297</v>
      </c>
    </row>
    <row r="1290" spans="1:6" ht="10.9" customHeight="1" x14ac:dyDescent="0.35">
      <c r="A1290" s="149" t="s">
        <v>2750</v>
      </c>
      <c r="B1290" s="149" t="s">
        <v>2751</v>
      </c>
      <c r="C1290" s="149" t="s">
        <v>296</v>
      </c>
      <c r="D1290" s="150">
        <v>21101</v>
      </c>
      <c r="E1290" s="149">
        <v>11510</v>
      </c>
      <c r="F1290" s="149" t="s">
        <v>297</v>
      </c>
    </row>
    <row r="1291" spans="1:6" ht="10.9" customHeight="1" x14ac:dyDescent="0.35">
      <c r="A1291" s="149" t="s">
        <v>2752</v>
      </c>
      <c r="B1291" s="149" t="s">
        <v>2753</v>
      </c>
      <c r="C1291" s="149" t="s">
        <v>296</v>
      </c>
      <c r="D1291" s="150">
        <v>21101</v>
      </c>
      <c r="E1291" s="149">
        <v>11510</v>
      </c>
      <c r="F1291" s="149" t="s">
        <v>297</v>
      </c>
    </row>
    <row r="1292" spans="1:6" ht="10.9" customHeight="1" x14ac:dyDescent="0.35">
      <c r="A1292" s="149" t="s">
        <v>2754</v>
      </c>
      <c r="B1292" s="149" t="s">
        <v>2755</v>
      </c>
      <c r="C1292" s="149" t="s">
        <v>296</v>
      </c>
      <c r="D1292" s="150">
        <v>21101</v>
      </c>
      <c r="E1292" s="149">
        <v>11510</v>
      </c>
      <c r="F1292" s="149" t="s">
        <v>297</v>
      </c>
    </row>
    <row r="1293" spans="1:6" ht="10.9" customHeight="1" x14ac:dyDescent="0.35">
      <c r="A1293" s="149" t="s">
        <v>2756</v>
      </c>
      <c r="B1293" s="149" t="s">
        <v>2757</v>
      </c>
      <c r="C1293" s="149" t="s">
        <v>296</v>
      </c>
      <c r="D1293" s="150">
        <v>21101</v>
      </c>
      <c r="E1293" s="149">
        <v>11510</v>
      </c>
      <c r="F1293" s="149" t="s">
        <v>297</v>
      </c>
    </row>
    <row r="1294" spans="1:6" ht="10.9" customHeight="1" x14ac:dyDescent="0.35">
      <c r="A1294" s="149" t="s">
        <v>2758</v>
      </c>
      <c r="B1294" s="149" t="s">
        <v>2759</v>
      </c>
      <c r="C1294" s="149" t="s">
        <v>296</v>
      </c>
      <c r="D1294" s="150">
        <v>21101</v>
      </c>
      <c r="E1294" s="149">
        <v>11510</v>
      </c>
      <c r="F1294" s="149" t="s">
        <v>297</v>
      </c>
    </row>
    <row r="1295" spans="1:6" ht="10.9" customHeight="1" x14ac:dyDescent="0.35">
      <c r="A1295" s="149" t="s">
        <v>2760</v>
      </c>
      <c r="B1295" s="149" t="s">
        <v>2761</v>
      </c>
      <c r="C1295" s="149" t="s">
        <v>296</v>
      </c>
      <c r="D1295" s="150">
        <v>21101</v>
      </c>
      <c r="E1295" s="149">
        <v>11510</v>
      </c>
      <c r="F1295" s="149" t="s">
        <v>297</v>
      </c>
    </row>
    <row r="1296" spans="1:6" ht="10.9" customHeight="1" x14ac:dyDescent="0.35">
      <c r="A1296" s="149" t="s">
        <v>2762</v>
      </c>
      <c r="B1296" s="149" t="s">
        <v>2763</v>
      </c>
      <c r="C1296" s="149" t="s">
        <v>296</v>
      </c>
      <c r="D1296" s="150">
        <v>21101</v>
      </c>
      <c r="E1296" s="149">
        <v>11510</v>
      </c>
      <c r="F1296" s="149" t="s">
        <v>297</v>
      </c>
    </row>
    <row r="1297" spans="1:6" ht="10.9" customHeight="1" x14ac:dyDescent="0.35">
      <c r="A1297" s="149" t="s">
        <v>2764</v>
      </c>
      <c r="B1297" s="149" t="s">
        <v>2765</v>
      </c>
      <c r="C1297" s="149" t="s">
        <v>296</v>
      </c>
      <c r="D1297" s="150">
        <v>21101</v>
      </c>
      <c r="E1297" s="149">
        <v>11510</v>
      </c>
      <c r="F1297" s="149" t="s">
        <v>297</v>
      </c>
    </row>
    <row r="1298" spans="1:6" ht="10.9" customHeight="1" x14ac:dyDescent="0.35">
      <c r="A1298" s="149" t="s">
        <v>2766</v>
      </c>
      <c r="B1298" s="149" t="s">
        <v>2767</v>
      </c>
      <c r="C1298" s="149" t="s">
        <v>877</v>
      </c>
      <c r="D1298" s="150">
        <v>21101</v>
      </c>
      <c r="E1298" s="149">
        <v>11510</v>
      </c>
      <c r="F1298" s="149" t="s">
        <v>297</v>
      </c>
    </row>
    <row r="1299" spans="1:6" ht="10.9" customHeight="1" x14ac:dyDescent="0.35">
      <c r="A1299" s="149" t="s">
        <v>2768</v>
      </c>
      <c r="B1299" s="149" t="s">
        <v>2769</v>
      </c>
      <c r="C1299" s="149" t="s">
        <v>372</v>
      </c>
      <c r="D1299" s="150">
        <v>21101</v>
      </c>
      <c r="E1299" s="149">
        <v>11510</v>
      </c>
      <c r="F1299" s="149" t="s">
        <v>297</v>
      </c>
    </row>
    <row r="1300" spans="1:6" ht="10.9" customHeight="1" x14ac:dyDescent="0.35">
      <c r="A1300" s="149" t="s">
        <v>2770</v>
      </c>
      <c r="B1300" s="149" t="s">
        <v>2771</v>
      </c>
      <c r="C1300" s="149" t="s">
        <v>877</v>
      </c>
      <c r="D1300" s="150">
        <v>21101</v>
      </c>
      <c r="E1300" s="149">
        <v>11510</v>
      </c>
      <c r="F1300" s="149" t="s">
        <v>297</v>
      </c>
    </row>
    <row r="1301" spans="1:6" ht="10.9" customHeight="1" x14ac:dyDescent="0.35">
      <c r="A1301" s="149" t="s">
        <v>2772</v>
      </c>
      <c r="B1301" s="149" t="s">
        <v>2771</v>
      </c>
      <c r="C1301" s="149" t="s">
        <v>296</v>
      </c>
      <c r="D1301" s="150">
        <v>21101</v>
      </c>
      <c r="E1301" s="149">
        <v>11510</v>
      </c>
      <c r="F1301" s="149" t="s">
        <v>297</v>
      </c>
    </row>
    <row r="1302" spans="1:6" ht="10.9" customHeight="1" x14ac:dyDescent="0.35">
      <c r="A1302" s="149" t="s">
        <v>2773</v>
      </c>
      <c r="B1302" s="149" t="s">
        <v>2774</v>
      </c>
      <c r="C1302" s="149" t="s">
        <v>296</v>
      </c>
      <c r="D1302" s="150">
        <v>21101</v>
      </c>
      <c r="E1302" s="149">
        <v>11510</v>
      </c>
      <c r="F1302" s="149" t="s">
        <v>297</v>
      </c>
    </row>
    <row r="1303" spans="1:6" ht="10.9" customHeight="1" x14ac:dyDescent="0.35">
      <c r="A1303" s="149" t="s">
        <v>2775</v>
      </c>
      <c r="B1303" s="149" t="s">
        <v>2776</v>
      </c>
      <c r="C1303" s="149" t="s">
        <v>877</v>
      </c>
      <c r="D1303" s="150">
        <v>21101</v>
      </c>
      <c r="E1303" s="149">
        <v>11510</v>
      </c>
      <c r="F1303" s="149" t="s">
        <v>297</v>
      </c>
    </row>
    <row r="1304" spans="1:6" ht="10.9" customHeight="1" x14ac:dyDescent="0.35">
      <c r="A1304" s="149" t="s">
        <v>2777</v>
      </c>
      <c r="B1304" s="149" t="s">
        <v>2778</v>
      </c>
      <c r="C1304" s="149" t="s">
        <v>296</v>
      </c>
      <c r="D1304" s="150">
        <v>21101</v>
      </c>
      <c r="E1304" s="149">
        <v>11510</v>
      </c>
      <c r="F1304" s="149" t="s">
        <v>297</v>
      </c>
    </row>
    <row r="1305" spans="1:6" ht="10.9" customHeight="1" x14ac:dyDescent="0.35">
      <c r="A1305" s="149" t="s">
        <v>2779</v>
      </c>
      <c r="B1305" s="149" t="s">
        <v>2780</v>
      </c>
      <c r="C1305" s="149" t="s">
        <v>296</v>
      </c>
      <c r="D1305" s="150">
        <v>21101</v>
      </c>
      <c r="E1305" s="149">
        <v>11510</v>
      </c>
      <c r="F1305" s="149" t="s">
        <v>297</v>
      </c>
    </row>
    <row r="1306" spans="1:6" ht="10.9" customHeight="1" x14ac:dyDescent="0.35">
      <c r="A1306" s="149" t="s">
        <v>2781</v>
      </c>
      <c r="B1306" s="149" t="s">
        <v>2782</v>
      </c>
      <c r="C1306" s="149" t="s">
        <v>296</v>
      </c>
      <c r="D1306" s="150">
        <v>21101</v>
      </c>
      <c r="E1306" s="149">
        <v>11510</v>
      </c>
      <c r="F1306" s="149" t="s">
        <v>297</v>
      </c>
    </row>
    <row r="1307" spans="1:6" ht="10.9" customHeight="1" x14ac:dyDescent="0.35">
      <c r="A1307" s="149" t="s">
        <v>2783</v>
      </c>
      <c r="B1307" s="149" t="s">
        <v>2784</v>
      </c>
      <c r="C1307" s="149" t="s">
        <v>296</v>
      </c>
      <c r="D1307" s="150">
        <v>21101</v>
      </c>
      <c r="E1307" s="149">
        <v>11510</v>
      </c>
      <c r="F1307" s="149" t="s">
        <v>297</v>
      </c>
    </row>
    <row r="1308" spans="1:6" ht="10.9" customHeight="1" x14ac:dyDescent="0.35">
      <c r="A1308" s="149" t="s">
        <v>2785</v>
      </c>
      <c r="B1308" s="149" t="s">
        <v>2786</v>
      </c>
      <c r="C1308" s="149" t="s">
        <v>296</v>
      </c>
      <c r="D1308" s="150">
        <v>21101</v>
      </c>
      <c r="E1308" s="149">
        <v>11510</v>
      </c>
      <c r="F1308" s="149" t="s">
        <v>297</v>
      </c>
    </row>
    <row r="1309" spans="1:6" ht="10.9" customHeight="1" x14ac:dyDescent="0.35">
      <c r="A1309" s="149" t="s">
        <v>2787</v>
      </c>
      <c r="B1309" s="149" t="s">
        <v>2788</v>
      </c>
      <c r="C1309" s="149" t="s">
        <v>296</v>
      </c>
      <c r="D1309" s="150">
        <v>21101</v>
      </c>
      <c r="E1309" s="149">
        <v>11510</v>
      </c>
      <c r="F1309" s="149" t="s">
        <v>297</v>
      </c>
    </row>
    <row r="1310" spans="1:6" ht="10.9" customHeight="1" x14ac:dyDescent="0.35">
      <c r="A1310" s="149" t="s">
        <v>2789</v>
      </c>
      <c r="B1310" s="149" t="s">
        <v>2790</v>
      </c>
      <c r="C1310" s="149" t="s">
        <v>296</v>
      </c>
      <c r="D1310" s="150">
        <v>21101</v>
      </c>
      <c r="E1310" s="149">
        <v>11510</v>
      </c>
      <c r="F1310" s="149" t="s">
        <v>297</v>
      </c>
    </row>
    <row r="1311" spans="1:6" ht="10.9" customHeight="1" x14ac:dyDescent="0.35">
      <c r="A1311" s="149" t="s">
        <v>2791</v>
      </c>
      <c r="B1311" s="149" t="s">
        <v>2792</v>
      </c>
      <c r="C1311" s="149" t="s">
        <v>296</v>
      </c>
      <c r="D1311" s="150">
        <v>21101</v>
      </c>
      <c r="E1311" s="149">
        <v>11510</v>
      </c>
      <c r="F1311" s="149" t="s">
        <v>297</v>
      </c>
    </row>
    <row r="1312" spans="1:6" ht="10.9" customHeight="1" x14ac:dyDescent="0.35">
      <c r="A1312" s="149" t="s">
        <v>2793</v>
      </c>
      <c r="B1312" s="149" t="s">
        <v>2794</v>
      </c>
      <c r="C1312" s="149" t="s">
        <v>296</v>
      </c>
      <c r="D1312" s="150">
        <v>21101</v>
      </c>
      <c r="E1312" s="149">
        <v>11510</v>
      </c>
      <c r="F1312" s="149" t="s">
        <v>297</v>
      </c>
    </row>
    <row r="1313" spans="1:6" ht="10.9" customHeight="1" x14ac:dyDescent="0.35">
      <c r="A1313" s="149" t="s">
        <v>2795</v>
      </c>
      <c r="B1313" s="149" t="s">
        <v>2796</v>
      </c>
      <c r="C1313" s="149" t="s">
        <v>296</v>
      </c>
      <c r="D1313" s="150">
        <v>21101</v>
      </c>
      <c r="E1313" s="149">
        <v>11510</v>
      </c>
      <c r="F1313" s="149" t="s">
        <v>297</v>
      </c>
    </row>
    <row r="1314" spans="1:6" ht="10.9" customHeight="1" x14ac:dyDescent="0.35">
      <c r="A1314" s="149" t="s">
        <v>2797</v>
      </c>
      <c r="B1314" s="149" t="s">
        <v>2798</v>
      </c>
      <c r="C1314" s="149" t="s">
        <v>296</v>
      </c>
      <c r="D1314" s="150">
        <v>21101</v>
      </c>
      <c r="E1314" s="149">
        <v>11510</v>
      </c>
      <c r="F1314" s="149" t="s">
        <v>297</v>
      </c>
    </row>
    <row r="1315" spans="1:6" ht="10.9" customHeight="1" x14ac:dyDescent="0.35">
      <c r="A1315" s="149" t="s">
        <v>2799</v>
      </c>
      <c r="B1315" s="149" t="s">
        <v>2778</v>
      </c>
      <c r="C1315" s="149" t="s">
        <v>296</v>
      </c>
      <c r="D1315" s="150">
        <v>21101</v>
      </c>
      <c r="E1315" s="149">
        <v>11510</v>
      </c>
      <c r="F1315" s="149" t="s">
        <v>297</v>
      </c>
    </row>
    <row r="1316" spans="1:6" ht="10.9" customHeight="1" x14ac:dyDescent="0.35">
      <c r="A1316" s="149" t="s">
        <v>2800</v>
      </c>
      <c r="B1316" s="149" t="s">
        <v>2780</v>
      </c>
      <c r="C1316" s="149" t="s">
        <v>296</v>
      </c>
      <c r="D1316" s="150">
        <v>21101</v>
      </c>
      <c r="E1316" s="149">
        <v>11510</v>
      </c>
      <c r="F1316" s="149" t="s">
        <v>297</v>
      </c>
    </row>
    <row r="1317" spans="1:6" ht="10.9" customHeight="1" x14ac:dyDescent="0.35">
      <c r="A1317" s="149" t="s">
        <v>2801</v>
      </c>
      <c r="B1317" s="149" t="s">
        <v>2802</v>
      </c>
      <c r="C1317" s="149" t="s">
        <v>1446</v>
      </c>
      <c r="D1317" s="150">
        <v>21101</v>
      </c>
      <c r="E1317" s="149">
        <v>11510</v>
      </c>
      <c r="F1317" s="149" t="s">
        <v>297</v>
      </c>
    </row>
    <row r="1318" spans="1:6" ht="10.9" customHeight="1" x14ac:dyDescent="0.35">
      <c r="A1318" s="149" t="s">
        <v>2803</v>
      </c>
      <c r="B1318" s="149" t="s">
        <v>2804</v>
      </c>
      <c r="C1318" s="149" t="s">
        <v>296</v>
      </c>
      <c r="D1318" s="150">
        <v>21101</v>
      </c>
      <c r="E1318" s="149">
        <v>11510</v>
      </c>
      <c r="F1318" s="149" t="s">
        <v>297</v>
      </c>
    </row>
    <row r="1319" spans="1:6" ht="10.9" customHeight="1" x14ac:dyDescent="0.35">
      <c r="A1319" s="149" t="s">
        <v>2805</v>
      </c>
      <c r="B1319" s="149" t="s">
        <v>2806</v>
      </c>
      <c r="C1319" s="149" t="s">
        <v>877</v>
      </c>
      <c r="D1319" s="150">
        <v>21101</v>
      </c>
      <c r="E1319" s="149">
        <v>11510</v>
      </c>
      <c r="F1319" s="149" t="s">
        <v>297</v>
      </c>
    </row>
    <row r="1320" spans="1:6" ht="10.9" customHeight="1" x14ac:dyDescent="0.35">
      <c r="A1320" s="149" t="s">
        <v>2807</v>
      </c>
      <c r="B1320" s="149" t="s">
        <v>2808</v>
      </c>
      <c r="C1320" s="149" t="s">
        <v>877</v>
      </c>
      <c r="D1320" s="150">
        <v>21101</v>
      </c>
      <c r="E1320" s="149">
        <v>11510</v>
      </c>
      <c r="F1320" s="149" t="s">
        <v>297</v>
      </c>
    </row>
    <row r="1321" spans="1:6" ht="10.9" customHeight="1" x14ac:dyDescent="0.35">
      <c r="A1321" s="149" t="s">
        <v>2809</v>
      </c>
      <c r="B1321" s="149" t="s">
        <v>180</v>
      </c>
      <c r="C1321" s="149" t="s">
        <v>296</v>
      </c>
      <c r="D1321" s="150">
        <v>21101</v>
      </c>
      <c r="E1321" s="149">
        <v>11510</v>
      </c>
      <c r="F1321" s="149" t="s">
        <v>297</v>
      </c>
    </row>
    <row r="1322" spans="1:6" ht="10.9" customHeight="1" x14ac:dyDescent="0.35">
      <c r="A1322" s="149" t="s">
        <v>2810</v>
      </c>
      <c r="B1322" s="149" t="s">
        <v>2811</v>
      </c>
      <c r="C1322" s="149" t="s">
        <v>296</v>
      </c>
      <c r="D1322" s="150">
        <v>21101</v>
      </c>
      <c r="E1322" s="149">
        <v>11510</v>
      </c>
      <c r="F1322" s="149" t="s">
        <v>297</v>
      </c>
    </row>
    <row r="1323" spans="1:6" ht="10.9" customHeight="1" x14ac:dyDescent="0.35">
      <c r="A1323" s="149" t="s">
        <v>2812</v>
      </c>
      <c r="B1323" s="149" t="s">
        <v>1995</v>
      </c>
      <c r="C1323" s="149" t="s">
        <v>539</v>
      </c>
      <c r="D1323" s="150">
        <v>21101</v>
      </c>
      <c r="E1323" s="149">
        <v>11510</v>
      </c>
      <c r="F1323" s="149" t="s">
        <v>297</v>
      </c>
    </row>
    <row r="1324" spans="1:6" ht="10.9" customHeight="1" x14ac:dyDescent="0.35">
      <c r="A1324" s="149" t="s">
        <v>2813</v>
      </c>
      <c r="B1324" s="149" t="s">
        <v>75</v>
      </c>
      <c r="C1324" s="149" t="s">
        <v>877</v>
      </c>
      <c r="D1324" s="150">
        <v>21101</v>
      </c>
      <c r="E1324" s="149">
        <v>11510</v>
      </c>
      <c r="F1324" s="149" t="s">
        <v>297</v>
      </c>
    </row>
    <row r="1325" spans="1:6" ht="10.9" customHeight="1" x14ac:dyDescent="0.35">
      <c r="A1325" s="149" t="s">
        <v>2814</v>
      </c>
      <c r="B1325" s="149" t="s">
        <v>2815</v>
      </c>
      <c r="C1325" s="149" t="s">
        <v>296</v>
      </c>
      <c r="D1325" s="150">
        <v>21101</v>
      </c>
      <c r="E1325" s="149">
        <v>11510</v>
      </c>
      <c r="F1325" s="149" t="s">
        <v>297</v>
      </c>
    </row>
    <row r="1326" spans="1:6" ht="10.9" customHeight="1" x14ac:dyDescent="0.35">
      <c r="A1326" s="149" t="s">
        <v>2816</v>
      </c>
      <c r="B1326" s="149" t="s">
        <v>2817</v>
      </c>
      <c r="C1326" s="149" t="s">
        <v>296</v>
      </c>
      <c r="D1326" s="150">
        <v>21102</v>
      </c>
      <c r="E1326" s="149">
        <v>11510</v>
      </c>
      <c r="F1326" s="149" t="s">
        <v>2818</v>
      </c>
    </row>
    <row r="1327" spans="1:6" ht="10.9" customHeight="1" x14ac:dyDescent="0.35">
      <c r="A1327" s="149" t="s">
        <v>2819</v>
      </c>
      <c r="B1327" s="149" t="s">
        <v>2820</v>
      </c>
      <c r="C1327" s="149" t="s">
        <v>296</v>
      </c>
      <c r="D1327" s="150">
        <v>21102</v>
      </c>
      <c r="E1327" s="149">
        <v>11510</v>
      </c>
      <c r="F1327" s="149" t="s">
        <v>2818</v>
      </c>
    </row>
    <row r="1328" spans="1:6" ht="10.9" customHeight="1" x14ac:dyDescent="0.35">
      <c r="A1328" s="149" t="s">
        <v>2821</v>
      </c>
      <c r="B1328" s="149" t="s">
        <v>2822</v>
      </c>
      <c r="C1328" s="149" t="s">
        <v>296</v>
      </c>
      <c r="D1328" s="150">
        <v>21102</v>
      </c>
      <c r="E1328" s="149">
        <v>11510</v>
      </c>
      <c r="F1328" s="149" t="s">
        <v>2818</v>
      </c>
    </row>
    <row r="1329" spans="1:6" ht="10.9" customHeight="1" x14ac:dyDescent="0.35">
      <c r="A1329" s="149" t="s">
        <v>2823</v>
      </c>
      <c r="B1329" s="149" t="s">
        <v>2824</v>
      </c>
      <c r="C1329" s="149" t="s">
        <v>296</v>
      </c>
      <c r="D1329" s="150">
        <v>21102</v>
      </c>
      <c r="E1329" s="149">
        <v>11510</v>
      </c>
      <c r="F1329" s="149" t="s">
        <v>2818</v>
      </c>
    </row>
    <row r="1330" spans="1:6" ht="10.9" customHeight="1" x14ac:dyDescent="0.35">
      <c r="A1330" s="149" t="s">
        <v>2825</v>
      </c>
      <c r="B1330" s="149" t="s">
        <v>2826</v>
      </c>
      <c r="C1330" s="149" t="s">
        <v>296</v>
      </c>
      <c r="D1330" s="150">
        <v>21102</v>
      </c>
      <c r="E1330" s="149">
        <v>11510</v>
      </c>
      <c r="F1330" s="149" t="s">
        <v>2818</v>
      </c>
    </row>
    <row r="1331" spans="1:6" ht="10.9" customHeight="1" x14ac:dyDescent="0.35">
      <c r="A1331" s="149" t="s">
        <v>2827</v>
      </c>
      <c r="B1331" s="149" t="s">
        <v>2828</v>
      </c>
      <c r="C1331" s="149" t="s">
        <v>296</v>
      </c>
      <c r="D1331" s="150">
        <v>21102</v>
      </c>
      <c r="E1331" s="149">
        <v>11510</v>
      </c>
      <c r="F1331" s="149" t="s">
        <v>2818</v>
      </c>
    </row>
    <row r="1332" spans="1:6" ht="10.9" customHeight="1" x14ac:dyDescent="0.35">
      <c r="A1332" s="149" t="s">
        <v>2829</v>
      </c>
      <c r="B1332" s="149" t="s">
        <v>2443</v>
      </c>
      <c r="C1332" s="149" t="s">
        <v>296</v>
      </c>
      <c r="D1332" s="150">
        <v>21102</v>
      </c>
      <c r="E1332" s="149">
        <v>11510</v>
      </c>
      <c r="F1332" s="149" t="s">
        <v>2818</v>
      </c>
    </row>
    <row r="1333" spans="1:6" ht="10.9" customHeight="1" x14ac:dyDescent="0.35">
      <c r="A1333" s="149" t="s">
        <v>2830</v>
      </c>
      <c r="B1333" s="149" t="s">
        <v>2831</v>
      </c>
      <c r="C1333" s="149" t="s">
        <v>296</v>
      </c>
      <c r="D1333" s="150">
        <v>21102</v>
      </c>
      <c r="E1333" s="149">
        <v>11510</v>
      </c>
      <c r="F1333" s="149" t="s">
        <v>2818</v>
      </c>
    </row>
    <row r="1334" spans="1:6" ht="10.9" customHeight="1" x14ac:dyDescent="0.35">
      <c r="A1334" s="149" t="s">
        <v>2832</v>
      </c>
      <c r="B1334" s="149" t="s">
        <v>2833</v>
      </c>
      <c r="C1334" s="149" t="s">
        <v>296</v>
      </c>
      <c r="D1334" s="150">
        <v>21102</v>
      </c>
      <c r="E1334" s="149">
        <v>11510</v>
      </c>
      <c r="F1334" s="149" t="s">
        <v>2818</v>
      </c>
    </row>
    <row r="1335" spans="1:6" ht="10.9" customHeight="1" x14ac:dyDescent="0.35">
      <c r="A1335" s="149" t="s">
        <v>6163</v>
      </c>
      <c r="B1335" s="149" t="s">
        <v>6164</v>
      </c>
      <c r="C1335" s="149" t="s">
        <v>296</v>
      </c>
      <c r="D1335" s="150">
        <v>21102</v>
      </c>
      <c r="E1335" s="149">
        <v>11510</v>
      </c>
      <c r="F1335" s="149" t="s">
        <v>2818</v>
      </c>
    </row>
    <row r="1336" spans="1:6" ht="10.9" customHeight="1" x14ac:dyDescent="0.35">
      <c r="A1336" s="149" t="s">
        <v>2834</v>
      </c>
      <c r="B1336" s="149" t="s">
        <v>2835</v>
      </c>
      <c r="C1336" s="149" t="s">
        <v>296</v>
      </c>
      <c r="D1336" s="150">
        <v>21102</v>
      </c>
      <c r="E1336" s="149">
        <v>11510</v>
      </c>
      <c r="F1336" s="149" t="s">
        <v>2818</v>
      </c>
    </row>
    <row r="1337" spans="1:6" ht="10.9" customHeight="1" x14ac:dyDescent="0.35">
      <c r="A1337" s="149" t="s">
        <v>2839</v>
      </c>
      <c r="B1337" s="149" t="s">
        <v>2840</v>
      </c>
      <c r="C1337" s="149" t="s">
        <v>296</v>
      </c>
      <c r="D1337" s="150">
        <v>21102</v>
      </c>
      <c r="E1337" s="149">
        <v>11510</v>
      </c>
      <c r="F1337" s="149" t="s">
        <v>2818</v>
      </c>
    </row>
    <row r="1338" spans="1:6" ht="10.9" customHeight="1" x14ac:dyDescent="0.35">
      <c r="A1338" s="149" t="s">
        <v>2841</v>
      </c>
      <c r="B1338" s="149" t="s">
        <v>2295</v>
      </c>
      <c r="C1338" s="149" t="s">
        <v>296</v>
      </c>
      <c r="D1338" s="150">
        <v>21102</v>
      </c>
      <c r="E1338" s="149">
        <v>11510</v>
      </c>
      <c r="F1338" s="149" t="s">
        <v>2818</v>
      </c>
    </row>
    <row r="1339" spans="1:6" ht="10.9" customHeight="1" x14ac:dyDescent="0.35">
      <c r="A1339" s="149" t="s">
        <v>2842</v>
      </c>
      <c r="B1339" s="149" t="s">
        <v>2843</v>
      </c>
      <c r="C1339" s="149" t="s">
        <v>296</v>
      </c>
      <c r="D1339" s="150">
        <v>21102</v>
      </c>
      <c r="E1339" s="149">
        <v>11510</v>
      </c>
      <c r="F1339" s="149" t="s">
        <v>2818</v>
      </c>
    </row>
    <row r="1340" spans="1:6" ht="10.9" customHeight="1" x14ac:dyDescent="0.35">
      <c r="A1340" s="149" t="s">
        <v>2844</v>
      </c>
      <c r="B1340" s="149" t="s">
        <v>2845</v>
      </c>
      <c r="C1340" s="149" t="s">
        <v>296</v>
      </c>
      <c r="D1340" s="150">
        <v>21102</v>
      </c>
      <c r="E1340" s="149">
        <v>11510</v>
      </c>
      <c r="F1340" s="149" t="s">
        <v>2818</v>
      </c>
    </row>
    <row r="1341" spans="1:6" ht="10.9" customHeight="1" x14ac:dyDescent="0.35">
      <c r="A1341" s="149" t="s">
        <v>2846</v>
      </c>
      <c r="B1341" s="149" t="s">
        <v>2847</v>
      </c>
      <c r="C1341" s="149" t="s">
        <v>296</v>
      </c>
      <c r="D1341" s="150">
        <v>21102</v>
      </c>
      <c r="E1341" s="149">
        <v>11510</v>
      </c>
      <c r="F1341" s="149" t="s">
        <v>2818</v>
      </c>
    </row>
    <row r="1342" spans="1:6" ht="10.9" customHeight="1" x14ac:dyDescent="0.35">
      <c r="A1342" s="149" t="s">
        <v>2848</v>
      </c>
      <c r="B1342" s="149" t="s">
        <v>2849</v>
      </c>
      <c r="C1342" s="149" t="s">
        <v>296</v>
      </c>
      <c r="D1342" s="150">
        <v>21102</v>
      </c>
      <c r="E1342" s="149">
        <v>11510</v>
      </c>
      <c r="F1342" s="149" t="s">
        <v>2818</v>
      </c>
    </row>
    <row r="1343" spans="1:6" ht="10.9" customHeight="1" x14ac:dyDescent="0.35">
      <c r="A1343" s="149" t="s">
        <v>2850</v>
      </c>
      <c r="B1343" s="149" t="s">
        <v>2851</v>
      </c>
      <c r="C1343" s="149" t="s">
        <v>296</v>
      </c>
      <c r="D1343" s="150">
        <v>21102</v>
      </c>
      <c r="E1343" s="149">
        <v>11510</v>
      </c>
      <c r="F1343" s="149" t="s">
        <v>2818</v>
      </c>
    </row>
    <row r="1344" spans="1:6" ht="10.9" customHeight="1" x14ac:dyDescent="0.35">
      <c r="A1344" s="149" t="s">
        <v>2852</v>
      </c>
      <c r="B1344" s="149" t="s">
        <v>2853</v>
      </c>
      <c r="C1344" s="149" t="s">
        <v>296</v>
      </c>
      <c r="D1344" s="150">
        <v>21102</v>
      </c>
      <c r="E1344" s="149">
        <v>11510</v>
      </c>
      <c r="F1344" s="149" t="s">
        <v>2818</v>
      </c>
    </row>
    <row r="1345" spans="1:6" ht="10.9" customHeight="1" x14ac:dyDescent="0.35">
      <c r="A1345" s="149" t="s">
        <v>2854</v>
      </c>
      <c r="B1345" s="149" t="s">
        <v>2855</v>
      </c>
      <c r="C1345" s="149" t="s">
        <v>296</v>
      </c>
      <c r="D1345" s="150">
        <v>21102</v>
      </c>
      <c r="E1345" s="149">
        <v>11510</v>
      </c>
      <c r="F1345" s="149" t="s">
        <v>2818</v>
      </c>
    </row>
    <row r="1346" spans="1:6" ht="10.9" customHeight="1" x14ac:dyDescent="0.35">
      <c r="A1346" s="149" t="s">
        <v>2856</v>
      </c>
      <c r="B1346" s="149" t="s">
        <v>2857</v>
      </c>
      <c r="C1346" s="149" t="s">
        <v>296</v>
      </c>
      <c r="D1346" s="150">
        <v>21102</v>
      </c>
      <c r="E1346" s="149">
        <v>11510</v>
      </c>
      <c r="F1346" s="149" t="s">
        <v>2818</v>
      </c>
    </row>
    <row r="1347" spans="1:6" ht="10.9" customHeight="1" x14ac:dyDescent="0.35">
      <c r="A1347" s="149" t="s">
        <v>2858</v>
      </c>
      <c r="B1347" s="149" t="s">
        <v>2859</v>
      </c>
      <c r="C1347" s="149" t="s">
        <v>296</v>
      </c>
      <c r="D1347" s="150">
        <v>21102</v>
      </c>
      <c r="E1347" s="149">
        <v>11510</v>
      </c>
      <c r="F1347" s="149" t="s">
        <v>2818</v>
      </c>
    </row>
    <row r="1348" spans="1:6" ht="10.9" customHeight="1" x14ac:dyDescent="0.35">
      <c r="A1348" s="149" t="s">
        <v>2860</v>
      </c>
      <c r="B1348" s="149" t="s">
        <v>1330</v>
      </c>
      <c r="C1348" s="149" t="s">
        <v>1203</v>
      </c>
      <c r="D1348" s="150">
        <v>21102</v>
      </c>
      <c r="E1348" s="149">
        <v>11510</v>
      </c>
      <c r="F1348" s="149" t="s">
        <v>2818</v>
      </c>
    </row>
    <row r="1349" spans="1:6" ht="10.9" customHeight="1" x14ac:dyDescent="0.35">
      <c r="A1349" s="149" t="s">
        <v>2861</v>
      </c>
      <c r="B1349" s="149" t="s">
        <v>2862</v>
      </c>
      <c r="C1349" s="149" t="s">
        <v>296</v>
      </c>
      <c r="D1349" s="150">
        <v>21102</v>
      </c>
      <c r="E1349" s="149">
        <v>11510</v>
      </c>
      <c r="F1349" s="149" t="s">
        <v>2818</v>
      </c>
    </row>
    <row r="1350" spans="1:6" ht="10.9" customHeight="1" x14ac:dyDescent="0.35">
      <c r="A1350" s="149" t="s">
        <v>2863</v>
      </c>
      <c r="B1350" s="149" t="s">
        <v>2864</v>
      </c>
      <c r="C1350" s="149" t="s">
        <v>296</v>
      </c>
      <c r="D1350" s="150">
        <v>21102</v>
      </c>
      <c r="E1350" s="149">
        <v>11510</v>
      </c>
      <c r="F1350" s="149" t="s">
        <v>2818</v>
      </c>
    </row>
    <row r="1351" spans="1:6" ht="10.9" customHeight="1" x14ac:dyDescent="0.35">
      <c r="A1351" s="149" t="s">
        <v>2865</v>
      </c>
      <c r="B1351" s="149" t="s">
        <v>2866</v>
      </c>
      <c r="C1351" s="149" t="s">
        <v>296</v>
      </c>
      <c r="D1351" s="150">
        <v>21102</v>
      </c>
      <c r="E1351" s="149">
        <v>11510</v>
      </c>
      <c r="F1351" s="149" t="s">
        <v>2818</v>
      </c>
    </row>
    <row r="1352" spans="1:6" ht="10.9" customHeight="1" x14ac:dyDescent="0.35">
      <c r="A1352" s="149" t="s">
        <v>2867</v>
      </c>
      <c r="B1352" s="149" t="s">
        <v>2868</v>
      </c>
      <c r="C1352" s="149" t="s">
        <v>296</v>
      </c>
      <c r="D1352" s="150">
        <v>21102</v>
      </c>
      <c r="E1352" s="149">
        <v>11510</v>
      </c>
      <c r="F1352" s="149" t="s">
        <v>2818</v>
      </c>
    </row>
    <row r="1353" spans="1:6" ht="10.9" customHeight="1" x14ac:dyDescent="0.35">
      <c r="A1353" s="149" t="s">
        <v>2869</v>
      </c>
      <c r="B1353" s="149" t="s">
        <v>2428</v>
      </c>
      <c r="C1353" s="149" t="s">
        <v>296</v>
      </c>
      <c r="D1353" s="150">
        <v>21102</v>
      </c>
      <c r="E1353" s="149">
        <v>11510</v>
      </c>
      <c r="F1353" s="149" t="s">
        <v>2818</v>
      </c>
    </row>
    <row r="1354" spans="1:6" ht="10.9" customHeight="1" x14ac:dyDescent="0.35">
      <c r="A1354" s="149" t="s">
        <v>2870</v>
      </c>
      <c r="B1354" s="149" t="s">
        <v>2871</v>
      </c>
      <c r="C1354" s="149" t="s">
        <v>296</v>
      </c>
      <c r="D1354" s="150">
        <v>21102</v>
      </c>
      <c r="E1354" s="149">
        <v>11510</v>
      </c>
      <c r="F1354" s="149" t="s">
        <v>2818</v>
      </c>
    </row>
    <row r="1355" spans="1:6" ht="10.9" customHeight="1" x14ac:dyDescent="0.35">
      <c r="A1355" s="149" t="s">
        <v>2872</v>
      </c>
      <c r="B1355" s="149" t="s">
        <v>2873</v>
      </c>
      <c r="C1355" s="149" t="s">
        <v>296</v>
      </c>
      <c r="D1355" s="150">
        <v>21102</v>
      </c>
      <c r="E1355" s="149">
        <v>11510</v>
      </c>
      <c r="F1355" s="149" t="s">
        <v>2818</v>
      </c>
    </row>
    <row r="1356" spans="1:6" ht="10.9" customHeight="1" x14ac:dyDescent="0.35">
      <c r="A1356" s="149" t="s">
        <v>2874</v>
      </c>
      <c r="B1356" s="149" t="s">
        <v>2875</v>
      </c>
      <c r="C1356" s="149" t="s">
        <v>296</v>
      </c>
      <c r="D1356" s="150">
        <v>21102</v>
      </c>
      <c r="E1356" s="149">
        <v>11510</v>
      </c>
      <c r="F1356" s="149" t="s">
        <v>2818</v>
      </c>
    </row>
    <row r="1357" spans="1:6" ht="10.9" customHeight="1" x14ac:dyDescent="0.35">
      <c r="A1357" s="149" t="s">
        <v>2876</v>
      </c>
      <c r="B1357" s="149" t="s">
        <v>2877</v>
      </c>
      <c r="C1357" s="149" t="s">
        <v>296</v>
      </c>
      <c r="D1357" s="150">
        <v>21102</v>
      </c>
      <c r="E1357" s="149">
        <v>11510</v>
      </c>
      <c r="F1357" s="149" t="s">
        <v>2818</v>
      </c>
    </row>
    <row r="1358" spans="1:6" ht="10.9" customHeight="1" x14ac:dyDescent="0.35">
      <c r="A1358" s="149" t="s">
        <v>2878</v>
      </c>
      <c r="B1358" s="149" t="s">
        <v>2879</v>
      </c>
      <c r="C1358" s="149" t="s">
        <v>296</v>
      </c>
      <c r="D1358" s="150">
        <v>21102</v>
      </c>
      <c r="E1358" s="149">
        <v>11510</v>
      </c>
      <c r="F1358" s="149" t="s">
        <v>2818</v>
      </c>
    </row>
    <row r="1359" spans="1:6" ht="10.9" customHeight="1" x14ac:dyDescent="0.35">
      <c r="A1359" s="149" t="s">
        <v>2880</v>
      </c>
      <c r="B1359" s="149" t="s">
        <v>2881</v>
      </c>
      <c r="C1359" s="149" t="s">
        <v>296</v>
      </c>
      <c r="D1359" s="150">
        <v>21102</v>
      </c>
      <c r="E1359" s="149">
        <v>11510</v>
      </c>
      <c r="F1359" s="149" t="s">
        <v>2818</v>
      </c>
    </row>
    <row r="1360" spans="1:6" ht="10.9" customHeight="1" x14ac:dyDescent="0.35">
      <c r="A1360" s="149" t="s">
        <v>2882</v>
      </c>
      <c r="B1360" s="149" t="s">
        <v>2883</v>
      </c>
      <c r="C1360" s="149" t="s">
        <v>296</v>
      </c>
      <c r="D1360" s="150">
        <v>21102</v>
      </c>
      <c r="E1360" s="149">
        <v>11510</v>
      </c>
      <c r="F1360" s="149" t="s">
        <v>2818</v>
      </c>
    </row>
    <row r="1361" spans="1:6" ht="10.9" customHeight="1" x14ac:dyDescent="0.35">
      <c r="A1361" s="149" t="s">
        <v>2884</v>
      </c>
      <c r="B1361" s="149" t="s">
        <v>2885</v>
      </c>
      <c r="C1361" s="149" t="s">
        <v>296</v>
      </c>
      <c r="D1361" s="150">
        <v>21102</v>
      </c>
      <c r="E1361" s="149">
        <v>11510</v>
      </c>
      <c r="F1361" s="149" t="s">
        <v>2818</v>
      </c>
    </row>
    <row r="1362" spans="1:6" ht="10.9" customHeight="1" x14ac:dyDescent="0.35">
      <c r="A1362" s="149" t="s">
        <v>2886</v>
      </c>
      <c r="B1362" s="149" t="s">
        <v>2887</v>
      </c>
      <c r="C1362" s="149" t="s">
        <v>296</v>
      </c>
      <c r="D1362" s="150">
        <v>21102</v>
      </c>
      <c r="E1362" s="149">
        <v>11510</v>
      </c>
      <c r="F1362" s="149" t="s">
        <v>2818</v>
      </c>
    </row>
    <row r="1363" spans="1:6" ht="10.9" customHeight="1" x14ac:dyDescent="0.35">
      <c r="A1363" s="149" t="s">
        <v>2888</v>
      </c>
      <c r="B1363" s="149" t="s">
        <v>2889</v>
      </c>
      <c r="C1363" s="149" t="s">
        <v>296</v>
      </c>
      <c r="D1363" s="150">
        <v>21102</v>
      </c>
      <c r="E1363" s="149">
        <v>11510</v>
      </c>
      <c r="F1363" s="149" t="s">
        <v>2818</v>
      </c>
    </row>
    <row r="1364" spans="1:6" ht="10.9" customHeight="1" x14ac:dyDescent="0.35">
      <c r="A1364" s="149" t="s">
        <v>2890</v>
      </c>
      <c r="B1364" s="149" t="s">
        <v>2891</v>
      </c>
      <c r="C1364" s="149" t="s">
        <v>296</v>
      </c>
      <c r="D1364" s="150">
        <v>21102</v>
      </c>
      <c r="E1364" s="149">
        <v>11510</v>
      </c>
      <c r="F1364" s="149" t="s">
        <v>2818</v>
      </c>
    </row>
    <row r="1365" spans="1:6" ht="10.9" customHeight="1" x14ac:dyDescent="0.35">
      <c r="A1365" s="149" t="s">
        <v>2892</v>
      </c>
      <c r="B1365" s="149" t="s">
        <v>2893</v>
      </c>
      <c r="C1365" s="149" t="s">
        <v>296</v>
      </c>
      <c r="D1365" s="150">
        <v>21102</v>
      </c>
      <c r="E1365" s="149">
        <v>11510</v>
      </c>
      <c r="F1365" s="149" t="s">
        <v>2818</v>
      </c>
    </row>
    <row r="1366" spans="1:6" ht="10.9" customHeight="1" x14ac:dyDescent="0.35">
      <c r="A1366" s="149" t="s">
        <v>2894</v>
      </c>
      <c r="B1366" s="149" t="s">
        <v>2443</v>
      </c>
      <c r="C1366" s="149" t="s">
        <v>2415</v>
      </c>
      <c r="D1366" s="150">
        <v>21102</v>
      </c>
      <c r="E1366" s="149">
        <v>11510</v>
      </c>
      <c r="F1366" s="149" t="s">
        <v>2818</v>
      </c>
    </row>
    <row r="1367" spans="1:6" ht="10.9" customHeight="1" x14ac:dyDescent="0.35">
      <c r="A1367" s="149" t="s">
        <v>2895</v>
      </c>
      <c r="B1367" s="149" t="s">
        <v>2896</v>
      </c>
      <c r="C1367" s="149" t="s">
        <v>2415</v>
      </c>
      <c r="D1367" s="150">
        <v>21102</v>
      </c>
      <c r="E1367" s="149">
        <v>11510</v>
      </c>
      <c r="F1367" s="149" t="s">
        <v>2818</v>
      </c>
    </row>
    <row r="1368" spans="1:6" ht="10.9" customHeight="1" x14ac:dyDescent="0.35">
      <c r="A1368" s="149" t="s">
        <v>2897</v>
      </c>
      <c r="B1368" s="149" t="s">
        <v>2898</v>
      </c>
      <c r="C1368" s="149" t="s">
        <v>296</v>
      </c>
      <c r="D1368" s="150">
        <v>21102</v>
      </c>
      <c r="E1368" s="149">
        <v>11510</v>
      </c>
      <c r="F1368" s="149" t="s">
        <v>2818</v>
      </c>
    </row>
    <row r="1369" spans="1:6" ht="10.9" customHeight="1" x14ac:dyDescent="0.35">
      <c r="A1369" s="149" t="s">
        <v>2899</v>
      </c>
      <c r="B1369" s="149" t="s">
        <v>2900</v>
      </c>
      <c r="C1369" s="149" t="s">
        <v>296</v>
      </c>
      <c r="D1369" s="150">
        <v>21102</v>
      </c>
      <c r="E1369" s="149">
        <v>11510</v>
      </c>
      <c r="F1369" s="149" t="s">
        <v>2818</v>
      </c>
    </row>
    <row r="1370" spans="1:6" ht="10.9" customHeight="1" x14ac:dyDescent="0.35">
      <c r="A1370" s="149" t="s">
        <v>2901</v>
      </c>
      <c r="B1370" s="149" t="s">
        <v>2902</v>
      </c>
      <c r="C1370" s="149" t="s">
        <v>296</v>
      </c>
      <c r="D1370" s="150">
        <v>21102</v>
      </c>
      <c r="E1370" s="149">
        <v>11510</v>
      </c>
      <c r="F1370" s="149" t="s">
        <v>2818</v>
      </c>
    </row>
    <row r="1371" spans="1:6" ht="10.9" customHeight="1" x14ac:dyDescent="0.35">
      <c r="A1371" s="149" t="s">
        <v>2903</v>
      </c>
      <c r="B1371" s="149" t="s">
        <v>2587</v>
      </c>
      <c r="C1371" s="149" t="s">
        <v>296</v>
      </c>
      <c r="D1371" s="150">
        <v>21102</v>
      </c>
      <c r="E1371" s="149">
        <v>11510</v>
      </c>
      <c r="F1371" s="149" t="s">
        <v>2818</v>
      </c>
    </row>
    <row r="1372" spans="1:6" ht="10.9" customHeight="1" x14ac:dyDescent="0.35">
      <c r="A1372" s="149" t="s">
        <v>2904</v>
      </c>
      <c r="B1372" s="149" t="s">
        <v>2905</v>
      </c>
      <c r="C1372" s="149" t="s">
        <v>296</v>
      </c>
      <c r="D1372" s="150">
        <v>21102</v>
      </c>
      <c r="E1372" s="149">
        <v>11510</v>
      </c>
      <c r="F1372" s="149" t="s">
        <v>2818</v>
      </c>
    </row>
    <row r="1373" spans="1:6" ht="10.9" customHeight="1" x14ac:dyDescent="0.35">
      <c r="A1373" s="149" t="s">
        <v>2906</v>
      </c>
      <c r="B1373" s="149" t="s">
        <v>2907</v>
      </c>
      <c r="C1373" s="149" t="s">
        <v>296</v>
      </c>
      <c r="D1373" s="150">
        <v>21102</v>
      </c>
      <c r="E1373" s="149">
        <v>11510</v>
      </c>
      <c r="F1373" s="149" t="s">
        <v>2818</v>
      </c>
    </row>
    <row r="1374" spans="1:6" ht="10.9" customHeight="1" x14ac:dyDescent="0.35">
      <c r="A1374" s="149" t="s">
        <v>2908</v>
      </c>
      <c r="B1374" s="149" t="s">
        <v>2909</v>
      </c>
      <c r="C1374" s="149" t="s">
        <v>296</v>
      </c>
      <c r="D1374" s="150">
        <v>21102</v>
      </c>
      <c r="E1374" s="149">
        <v>11510</v>
      </c>
      <c r="F1374" s="149" t="s">
        <v>2818</v>
      </c>
    </row>
    <row r="1375" spans="1:6" ht="10.9" customHeight="1" x14ac:dyDescent="0.35">
      <c r="A1375" s="149" t="s">
        <v>2910</v>
      </c>
      <c r="B1375" s="149" t="s">
        <v>2911</v>
      </c>
      <c r="C1375" s="149" t="s">
        <v>296</v>
      </c>
      <c r="D1375" s="150">
        <v>21201</v>
      </c>
      <c r="E1375" s="149">
        <v>11510</v>
      </c>
      <c r="F1375" s="149" t="s">
        <v>2912</v>
      </c>
    </row>
    <row r="1376" spans="1:6" ht="10.9" customHeight="1" x14ac:dyDescent="0.35">
      <c r="A1376" s="149" t="s">
        <v>2913</v>
      </c>
      <c r="B1376" s="149" t="s">
        <v>2914</v>
      </c>
      <c r="C1376" s="149" t="s">
        <v>296</v>
      </c>
      <c r="D1376" s="150">
        <v>21201</v>
      </c>
      <c r="E1376" s="149">
        <v>11510</v>
      </c>
      <c r="F1376" s="149" t="s">
        <v>2912</v>
      </c>
    </row>
    <row r="1377" spans="1:6" ht="10.9" customHeight="1" x14ac:dyDescent="0.35">
      <c r="A1377" s="149" t="s">
        <v>2915</v>
      </c>
      <c r="B1377" s="149" t="s">
        <v>2916</v>
      </c>
      <c r="C1377" s="149" t="s">
        <v>296</v>
      </c>
      <c r="D1377" s="150">
        <v>21201</v>
      </c>
      <c r="E1377" s="149">
        <v>11510</v>
      </c>
      <c r="F1377" s="149" t="s">
        <v>2912</v>
      </c>
    </row>
    <row r="1378" spans="1:6" ht="10.9" customHeight="1" x14ac:dyDescent="0.35">
      <c r="A1378" s="149" t="s">
        <v>2917</v>
      </c>
      <c r="B1378" s="149" t="s">
        <v>2918</v>
      </c>
      <c r="C1378" s="149" t="s">
        <v>296</v>
      </c>
      <c r="D1378" s="150">
        <v>21201</v>
      </c>
      <c r="E1378" s="149">
        <v>11510</v>
      </c>
      <c r="F1378" s="149" t="s">
        <v>2912</v>
      </c>
    </row>
    <row r="1379" spans="1:6" ht="10.9" customHeight="1" x14ac:dyDescent="0.35">
      <c r="A1379" s="149" t="s">
        <v>2919</v>
      </c>
      <c r="B1379" s="149" t="s">
        <v>2920</v>
      </c>
      <c r="C1379" s="149" t="s">
        <v>296</v>
      </c>
      <c r="D1379" s="150">
        <v>21201</v>
      </c>
      <c r="E1379" s="149">
        <v>11510</v>
      </c>
      <c r="F1379" s="149" t="s">
        <v>2912</v>
      </c>
    </row>
    <row r="1380" spans="1:6" ht="10.9" customHeight="1" x14ac:dyDescent="0.35">
      <c r="A1380" s="149" t="s">
        <v>2921</v>
      </c>
      <c r="B1380" s="149" t="s">
        <v>2922</v>
      </c>
      <c r="C1380" s="149" t="s">
        <v>296</v>
      </c>
      <c r="D1380" s="150">
        <v>21201</v>
      </c>
      <c r="E1380" s="149">
        <v>11510</v>
      </c>
      <c r="F1380" s="149" t="s">
        <v>2912</v>
      </c>
    </row>
    <row r="1381" spans="1:6" ht="10.9" customHeight="1" x14ac:dyDescent="0.35">
      <c r="A1381" s="149" t="s">
        <v>2923</v>
      </c>
      <c r="B1381" s="149" t="s">
        <v>2924</v>
      </c>
      <c r="C1381" s="149" t="s">
        <v>296</v>
      </c>
      <c r="D1381" s="150">
        <v>21201</v>
      </c>
      <c r="E1381" s="149">
        <v>11510</v>
      </c>
      <c r="F1381" s="149" t="s">
        <v>2912</v>
      </c>
    </row>
    <row r="1382" spans="1:6" ht="10.9" customHeight="1" x14ac:dyDescent="0.35">
      <c r="A1382" s="149" t="s">
        <v>2925</v>
      </c>
      <c r="B1382" s="149" t="s">
        <v>2926</v>
      </c>
      <c r="C1382" s="149" t="s">
        <v>296</v>
      </c>
      <c r="D1382" s="150">
        <v>21201</v>
      </c>
      <c r="E1382" s="149">
        <v>11510</v>
      </c>
      <c r="F1382" s="149" t="s">
        <v>2912</v>
      </c>
    </row>
    <row r="1383" spans="1:6" ht="10.9" customHeight="1" x14ac:dyDescent="0.35">
      <c r="A1383" s="149" t="s">
        <v>2927</v>
      </c>
      <c r="B1383" s="149" t="s">
        <v>2928</v>
      </c>
      <c r="C1383" s="149" t="s">
        <v>296</v>
      </c>
      <c r="D1383" s="150">
        <v>21201</v>
      </c>
      <c r="E1383" s="149">
        <v>11510</v>
      </c>
      <c r="F1383" s="149" t="s">
        <v>2912</v>
      </c>
    </row>
    <row r="1384" spans="1:6" ht="10.9" customHeight="1" x14ac:dyDescent="0.35">
      <c r="A1384" s="149" t="s">
        <v>2929</v>
      </c>
      <c r="B1384" s="149" t="s">
        <v>2930</v>
      </c>
      <c r="C1384" s="149" t="s">
        <v>296</v>
      </c>
      <c r="D1384" s="150">
        <v>21201</v>
      </c>
      <c r="E1384" s="149">
        <v>11510</v>
      </c>
      <c r="F1384" s="149" t="s">
        <v>2912</v>
      </c>
    </row>
    <row r="1385" spans="1:6" ht="10.9" customHeight="1" x14ac:dyDescent="0.35">
      <c r="A1385" s="149" t="s">
        <v>2931</v>
      </c>
      <c r="B1385" s="149" t="s">
        <v>2932</v>
      </c>
      <c r="C1385" s="149" t="s">
        <v>296</v>
      </c>
      <c r="D1385" s="150">
        <v>21201</v>
      </c>
      <c r="E1385" s="149">
        <v>11510</v>
      </c>
      <c r="F1385" s="149" t="s">
        <v>2912</v>
      </c>
    </row>
    <row r="1386" spans="1:6" ht="10.9" customHeight="1" x14ac:dyDescent="0.35">
      <c r="A1386" s="149" t="s">
        <v>2933</v>
      </c>
      <c r="B1386" s="149" t="s">
        <v>2934</v>
      </c>
      <c r="C1386" s="149" t="s">
        <v>877</v>
      </c>
      <c r="D1386" s="150">
        <v>21201</v>
      </c>
      <c r="E1386" s="149">
        <v>11510</v>
      </c>
      <c r="F1386" s="149" t="s">
        <v>2912</v>
      </c>
    </row>
    <row r="1387" spans="1:6" ht="10.9" customHeight="1" x14ac:dyDescent="0.35">
      <c r="A1387" s="149" t="s">
        <v>2935</v>
      </c>
      <c r="B1387" s="149" t="s">
        <v>2936</v>
      </c>
      <c r="C1387" s="149" t="s">
        <v>420</v>
      </c>
      <c r="D1387" s="150">
        <v>21201</v>
      </c>
      <c r="E1387" s="149">
        <v>11510</v>
      </c>
      <c r="F1387" s="149" t="s">
        <v>2912</v>
      </c>
    </row>
    <row r="1388" spans="1:6" ht="10.9" customHeight="1" x14ac:dyDescent="0.35">
      <c r="A1388" s="149" t="s">
        <v>2937</v>
      </c>
      <c r="B1388" s="149" t="s">
        <v>2938</v>
      </c>
      <c r="C1388" s="149" t="s">
        <v>296</v>
      </c>
      <c r="D1388" s="150">
        <v>21201</v>
      </c>
      <c r="E1388" s="149">
        <v>11510</v>
      </c>
      <c r="F1388" s="149" t="s">
        <v>2912</v>
      </c>
    </row>
    <row r="1389" spans="1:6" ht="10.9" customHeight="1" x14ac:dyDescent="0.35">
      <c r="A1389" s="149" t="s">
        <v>2939</v>
      </c>
      <c r="B1389" s="149" t="s">
        <v>2940</v>
      </c>
      <c r="C1389" s="149" t="s">
        <v>1446</v>
      </c>
      <c r="D1389" s="150">
        <v>21201</v>
      </c>
      <c r="E1389" s="149">
        <v>11510</v>
      </c>
      <c r="F1389" s="149" t="s">
        <v>2912</v>
      </c>
    </row>
    <row r="1390" spans="1:6" ht="10.9" customHeight="1" x14ac:dyDescent="0.35">
      <c r="A1390" s="149" t="s">
        <v>2941</v>
      </c>
      <c r="B1390" s="149" t="s">
        <v>2942</v>
      </c>
      <c r="C1390" s="149" t="s">
        <v>296</v>
      </c>
      <c r="D1390" s="150">
        <v>21201</v>
      </c>
      <c r="E1390" s="149">
        <v>11510</v>
      </c>
      <c r="F1390" s="149" t="s">
        <v>2912</v>
      </c>
    </row>
    <row r="1391" spans="1:6" ht="10.9" customHeight="1" x14ac:dyDescent="0.35">
      <c r="A1391" s="149" t="s">
        <v>2943</v>
      </c>
      <c r="B1391" s="149" t="s">
        <v>2944</v>
      </c>
      <c r="C1391" s="149" t="s">
        <v>296</v>
      </c>
      <c r="D1391" s="150">
        <v>21201</v>
      </c>
      <c r="E1391" s="149">
        <v>11510</v>
      </c>
      <c r="F1391" s="149" t="s">
        <v>2912</v>
      </c>
    </row>
    <row r="1392" spans="1:6" ht="10.9" customHeight="1" x14ac:dyDescent="0.35">
      <c r="A1392" s="149" t="s">
        <v>2945</v>
      </c>
      <c r="B1392" s="149" t="s">
        <v>2946</v>
      </c>
      <c r="C1392" s="149" t="s">
        <v>1446</v>
      </c>
      <c r="D1392" s="150">
        <v>21201</v>
      </c>
      <c r="E1392" s="149">
        <v>11510</v>
      </c>
      <c r="F1392" s="149" t="s">
        <v>2912</v>
      </c>
    </row>
    <row r="1393" spans="1:6" ht="10.9" customHeight="1" x14ac:dyDescent="0.35">
      <c r="A1393" s="149" t="s">
        <v>2947</v>
      </c>
      <c r="B1393" s="149" t="s">
        <v>2948</v>
      </c>
      <c r="C1393" s="149" t="s">
        <v>1446</v>
      </c>
      <c r="D1393" s="150">
        <v>21201</v>
      </c>
      <c r="E1393" s="149">
        <v>11510</v>
      </c>
      <c r="F1393" s="149" t="s">
        <v>2912</v>
      </c>
    </row>
    <row r="1394" spans="1:6" ht="10.9" customHeight="1" x14ac:dyDescent="0.35">
      <c r="A1394" s="149" t="s">
        <v>2949</v>
      </c>
      <c r="B1394" s="149" t="s">
        <v>2950</v>
      </c>
      <c r="C1394" s="149" t="s">
        <v>1446</v>
      </c>
      <c r="D1394" s="150">
        <v>21201</v>
      </c>
      <c r="E1394" s="149">
        <v>11510</v>
      </c>
      <c r="F1394" s="149" t="s">
        <v>2912</v>
      </c>
    </row>
    <row r="1395" spans="1:6" ht="10.9" customHeight="1" x14ac:dyDescent="0.35">
      <c r="A1395" s="149" t="s">
        <v>2951</v>
      </c>
      <c r="B1395" s="149" t="s">
        <v>2952</v>
      </c>
      <c r="C1395" s="149" t="s">
        <v>296</v>
      </c>
      <c r="D1395" s="150">
        <v>21201</v>
      </c>
      <c r="E1395" s="149">
        <v>11510</v>
      </c>
      <c r="F1395" s="149" t="s">
        <v>2912</v>
      </c>
    </row>
    <row r="1396" spans="1:6" ht="10.9" customHeight="1" x14ac:dyDescent="0.35">
      <c r="A1396" s="149" t="s">
        <v>2953</v>
      </c>
      <c r="B1396" s="149" t="s">
        <v>2954</v>
      </c>
      <c r="C1396" s="149" t="s">
        <v>2955</v>
      </c>
      <c r="D1396" s="150">
        <v>21201</v>
      </c>
      <c r="E1396" s="149">
        <v>11510</v>
      </c>
      <c r="F1396" s="149" t="s">
        <v>2912</v>
      </c>
    </row>
    <row r="1397" spans="1:6" ht="10.9" customHeight="1" x14ac:dyDescent="0.35">
      <c r="A1397" s="149" t="s">
        <v>2956</v>
      </c>
      <c r="B1397" s="149" t="s">
        <v>2957</v>
      </c>
      <c r="C1397" s="149" t="s">
        <v>2958</v>
      </c>
      <c r="D1397" s="150">
        <v>21201</v>
      </c>
      <c r="E1397" s="149">
        <v>11510</v>
      </c>
      <c r="F1397" s="149" t="s">
        <v>2912</v>
      </c>
    </row>
    <row r="1398" spans="1:6" ht="10.9" customHeight="1" x14ac:dyDescent="0.35">
      <c r="A1398" s="149" t="s">
        <v>2959</v>
      </c>
      <c r="B1398" s="149" t="s">
        <v>2960</v>
      </c>
      <c r="C1398" s="149" t="s">
        <v>296</v>
      </c>
      <c r="D1398" s="150">
        <v>21201</v>
      </c>
      <c r="E1398" s="149">
        <v>11510</v>
      </c>
      <c r="F1398" s="149" t="s">
        <v>2912</v>
      </c>
    </row>
    <row r="1399" spans="1:6" ht="10.9" customHeight="1" x14ac:dyDescent="0.35">
      <c r="A1399" s="149" t="s">
        <v>2961</v>
      </c>
      <c r="B1399" s="149" t="s">
        <v>2962</v>
      </c>
      <c r="C1399" s="149" t="s">
        <v>296</v>
      </c>
      <c r="D1399" s="150">
        <v>21201</v>
      </c>
      <c r="E1399" s="149">
        <v>11510</v>
      </c>
      <c r="F1399" s="149" t="s">
        <v>2912</v>
      </c>
    </row>
    <row r="1400" spans="1:6" ht="10.9" customHeight="1" x14ac:dyDescent="0.35">
      <c r="A1400" s="149" t="s">
        <v>2963</v>
      </c>
      <c r="B1400" s="149" t="s">
        <v>2964</v>
      </c>
      <c r="C1400" s="149" t="s">
        <v>296</v>
      </c>
      <c r="D1400" s="150">
        <v>21201</v>
      </c>
      <c r="E1400" s="149">
        <v>11510</v>
      </c>
      <c r="F1400" s="149" t="s">
        <v>2912</v>
      </c>
    </row>
    <row r="1401" spans="1:6" ht="10.9" customHeight="1" x14ac:dyDescent="0.35">
      <c r="A1401" s="149" t="s">
        <v>2965</v>
      </c>
      <c r="B1401" s="149" t="s">
        <v>2966</v>
      </c>
      <c r="C1401" s="149" t="s">
        <v>296</v>
      </c>
      <c r="D1401" s="150">
        <v>21201</v>
      </c>
      <c r="E1401" s="149">
        <v>11510</v>
      </c>
      <c r="F1401" s="149" t="s">
        <v>2912</v>
      </c>
    </row>
    <row r="1402" spans="1:6" ht="10.9" customHeight="1" x14ac:dyDescent="0.35">
      <c r="A1402" s="149" t="s">
        <v>2967</v>
      </c>
      <c r="B1402" s="149" t="s">
        <v>2968</v>
      </c>
      <c r="C1402" s="149" t="s">
        <v>296</v>
      </c>
      <c r="D1402" s="150">
        <v>21201</v>
      </c>
      <c r="E1402" s="149">
        <v>11510</v>
      </c>
      <c r="F1402" s="149" t="s">
        <v>2912</v>
      </c>
    </row>
    <row r="1403" spans="1:6" ht="10.9" customHeight="1" x14ac:dyDescent="0.35">
      <c r="A1403" s="149" t="s">
        <v>2969</v>
      </c>
      <c r="B1403" s="149" t="s">
        <v>2970</v>
      </c>
      <c r="C1403" s="149" t="s">
        <v>296</v>
      </c>
      <c r="D1403" s="150">
        <v>21201</v>
      </c>
      <c r="E1403" s="149">
        <v>11510</v>
      </c>
      <c r="F1403" s="149" t="s">
        <v>2912</v>
      </c>
    </row>
    <row r="1404" spans="1:6" ht="10.9" customHeight="1" x14ac:dyDescent="0.35">
      <c r="A1404" s="149" t="s">
        <v>2971</v>
      </c>
      <c r="B1404" s="149" t="s">
        <v>2972</v>
      </c>
      <c r="C1404" s="149" t="s">
        <v>1446</v>
      </c>
      <c r="D1404" s="150">
        <v>21201</v>
      </c>
      <c r="E1404" s="149">
        <v>11510</v>
      </c>
      <c r="F1404" s="149" t="s">
        <v>2912</v>
      </c>
    </row>
    <row r="1405" spans="1:6" ht="10.9" customHeight="1" x14ac:dyDescent="0.35">
      <c r="A1405" s="149" t="s">
        <v>2973</v>
      </c>
      <c r="B1405" s="149" t="s">
        <v>2974</v>
      </c>
      <c r="C1405" s="149" t="s">
        <v>1446</v>
      </c>
      <c r="D1405" s="150">
        <v>21201</v>
      </c>
      <c r="E1405" s="149">
        <v>11510</v>
      </c>
      <c r="F1405" s="149" t="s">
        <v>2912</v>
      </c>
    </row>
    <row r="1406" spans="1:6" ht="10.9" customHeight="1" x14ac:dyDescent="0.35">
      <c r="A1406" s="149" t="s">
        <v>2975</v>
      </c>
      <c r="B1406" s="149" t="s">
        <v>2976</v>
      </c>
      <c r="C1406" s="149" t="s">
        <v>296</v>
      </c>
      <c r="D1406" s="150">
        <v>21201</v>
      </c>
      <c r="E1406" s="149">
        <v>11510</v>
      </c>
      <c r="F1406" s="149" t="s">
        <v>2912</v>
      </c>
    </row>
    <row r="1407" spans="1:6" ht="10.9" customHeight="1" x14ac:dyDescent="0.35">
      <c r="A1407" s="149" t="s">
        <v>2977</v>
      </c>
      <c r="B1407" s="149" t="s">
        <v>2978</v>
      </c>
      <c r="C1407" s="149" t="s">
        <v>2955</v>
      </c>
      <c r="D1407" s="150">
        <v>21201</v>
      </c>
      <c r="E1407" s="149">
        <v>11510</v>
      </c>
      <c r="F1407" s="149" t="s">
        <v>2912</v>
      </c>
    </row>
    <row r="1408" spans="1:6" ht="10.9" customHeight="1" x14ac:dyDescent="0.35">
      <c r="A1408" s="149" t="s">
        <v>2979</v>
      </c>
      <c r="B1408" s="149" t="s">
        <v>2980</v>
      </c>
      <c r="C1408" s="149" t="s">
        <v>296</v>
      </c>
      <c r="D1408" s="150">
        <v>21201</v>
      </c>
      <c r="E1408" s="149">
        <v>11510</v>
      </c>
      <c r="F1408" s="149" t="s">
        <v>2912</v>
      </c>
    </row>
    <row r="1409" spans="1:6" ht="10.9" customHeight="1" x14ac:dyDescent="0.35">
      <c r="A1409" s="149" t="s">
        <v>2981</v>
      </c>
      <c r="B1409" s="149" t="s">
        <v>2982</v>
      </c>
      <c r="C1409" s="149" t="s">
        <v>1446</v>
      </c>
      <c r="D1409" s="150">
        <v>21201</v>
      </c>
      <c r="E1409" s="149">
        <v>11510</v>
      </c>
      <c r="F1409" s="149" t="s">
        <v>2912</v>
      </c>
    </row>
    <row r="1410" spans="1:6" ht="10.9" customHeight="1" x14ac:dyDescent="0.35">
      <c r="A1410" s="149" t="s">
        <v>2983</v>
      </c>
      <c r="B1410" s="149" t="s">
        <v>2984</v>
      </c>
      <c r="C1410" s="149" t="s">
        <v>296</v>
      </c>
      <c r="D1410" s="150">
        <v>21201</v>
      </c>
      <c r="E1410" s="149">
        <v>11510</v>
      </c>
      <c r="F1410" s="149" t="s">
        <v>2912</v>
      </c>
    </row>
    <row r="1411" spans="1:6" ht="10.9" customHeight="1" x14ac:dyDescent="0.35">
      <c r="A1411" s="149" t="s">
        <v>2985</v>
      </c>
      <c r="B1411" s="149" t="s">
        <v>2986</v>
      </c>
      <c r="C1411" s="149" t="s">
        <v>296</v>
      </c>
      <c r="D1411" s="150">
        <v>21201</v>
      </c>
      <c r="E1411" s="149">
        <v>11510</v>
      </c>
      <c r="F1411" s="149" t="s">
        <v>2912</v>
      </c>
    </row>
    <row r="1412" spans="1:6" ht="10.9" customHeight="1" x14ac:dyDescent="0.35">
      <c r="A1412" s="149" t="s">
        <v>2987</v>
      </c>
      <c r="B1412" s="149" t="s">
        <v>2988</v>
      </c>
      <c r="C1412" s="149" t="s">
        <v>296</v>
      </c>
      <c r="D1412" s="150">
        <v>21201</v>
      </c>
      <c r="E1412" s="149">
        <v>11510</v>
      </c>
      <c r="F1412" s="149" t="s">
        <v>2912</v>
      </c>
    </row>
    <row r="1413" spans="1:6" ht="10.9" customHeight="1" x14ac:dyDescent="0.35">
      <c r="A1413" s="149" t="s">
        <v>2989</v>
      </c>
      <c r="B1413" s="149" t="s">
        <v>2990</v>
      </c>
      <c r="C1413" s="149" t="s">
        <v>296</v>
      </c>
      <c r="D1413" s="150">
        <v>21201</v>
      </c>
      <c r="E1413" s="149">
        <v>11510</v>
      </c>
      <c r="F1413" s="149" t="s">
        <v>2912</v>
      </c>
    </row>
    <row r="1414" spans="1:6" ht="10.9" customHeight="1" x14ac:dyDescent="0.35">
      <c r="A1414" s="149" t="s">
        <v>2991</v>
      </c>
      <c r="B1414" s="149" t="s">
        <v>2992</v>
      </c>
      <c r="C1414" s="149" t="s">
        <v>296</v>
      </c>
      <c r="D1414" s="150">
        <v>21201</v>
      </c>
      <c r="E1414" s="149">
        <v>11510</v>
      </c>
      <c r="F1414" s="149" t="s">
        <v>2912</v>
      </c>
    </row>
    <row r="1415" spans="1:6" ht="10.9" customHeight="1" x14ac:dyDescent="0.35">
      <c r="A1415" s="149" t="s">
        <v>2993</v>
      </c>
      <c r="B1415" s="149" t="s">
        <v>2994</v>
      </c>
      <c r="C1415" s="149" t="s">
        <v>296</v>
      </c>
      <c r="D1415" s="150">
        <v>21201</v>
      </c>
      <c r="E1415" s="149">
        <v>11510</v>
      </c>
      <c r="F1415" s="149" t="s">
        <v>2912</v>
      </c>
    </row>
    <row r="1416" spans="1:6" ht="10.9" customHeight="1" x14ac:dyDescent="0.35">
      <c r="A1416" s="149" t="s">
        <v>2995</v>
      </c>
      <c r="B1416" s="149" t="s">
        <v>2994</v>
      </c>
      <c r="C1416" s="149" t="s">
        <v>1203</v>
      </c>
      <c r="D1416" s="150">
        <v>21201</v>
      </c>
      <c r="E1416" s="149">
        <v>11510</v>
      </c>
      <c r="F1416" s="149" t="s">
        <v>2912</v>
      </c>
    </row>
    <row r="1417" spans="1:6" ht="10.9" customHeight="1" x14ac:dyDescent="0.35">
      <c r="A1417" s="149" t="s">
        <v>2996</v>
      </c>
      <c r="B1417" s="149" t="s">
        <v>2997</v>
      </c>
      <c r="C1417" s="149" t="s">
        <v>877</v>
      </c>
      <c r="D1417" s="150">
        <v>21201</v>
      </c>
      <c r="E1417" s="149">
        <v>11510</v>
      </c>
      <c r="F1417" s="149" t="s">
        <v>2912</v>
      </c>
    </row>
    <row r="1418" spans="1:6" ht="10.9" customHeight="1" x14ac:dyDescent="0.35">
      <c r="A1418" s="149" t="s">
        <v>2998</v>
      </c>
      <c r="B1418" s="149" t="s">
        <v>2999</v>
      </c>
      <c r="C1418" s="149" t="s">
        <v>296</v>
      </c>
      <c r="D1418" s="150">
        <v>21201</v>
      </c>
      <c r="E1418" s="149">
        <v>11510</v>
      </c>
      <c r="F1418" s="149" t="s">
        <v>2912</v>
      </c>
    </row>
    <row r="1419" spans="1:6" ht="10.9" customHeight="1" x14ac:dyDescent="0.35">
      <c r="A1419" s="149" t="s">
        <v>3000</v>
      </c>
      <c r="B1419" s="149" t="s">
        <v>2914</v>
      </c>
      <c r="C1419" s="149" t="s">
        <v>877</v>
      </c>
      <c r="D1419" s="150">
        <v>21201</v>
      </c>
      <c r="E1419" s="149">
        <v>11510</v>
      </c>
      <c r="F1419" s="149" t="s">
        <v>2912</v>
      </c>
    </row>
    <row r="1420" spans="1:6" ht="10.9" customHeight="1" x14ac:dyDescent="0.35">
      <c r="A1420" s="149" t="s">
        <v>3001</v>
      </c>
      <c r="B1420" s="149" t="s">
        <v>3002</v>
      </c>
      <c r="C1420" s="149" t="s">
        <v>296</v>
      </c>
      <c r="D1420" s="150">
        <v>21301</v>
      </c>
      <c r="E1420" s="149">
        <v>11510</v>
      </c>
      <c r="F1420" s="149" t="s">
        <v>3003</v>
      </c>
    </row>
    <row r="1421" spans="1:6" ht="10.9" customHeight="1" x14ac:dyDescent="0.35">
      <c r="A1421" s="149" t="s">
        <v>3004</v>
      </c>
      <c r="B1421" s="149" t="s">
        <v>3005</v>
      </c>
      <c r="C1421" s="149" t="s">
        <v>296</v>
      </c>
      <c r="D1421" s="150">
        <v>21401</v>
      </c>
      <c r="E1421" s="149">
        <v>11510</v>
      </c>
      <c r="F1421" s="149" t="s">
        <v>3006</v>
      </c>
    </row>
    <row r="1422" spans="1:6" ht="10.9" customHeight="1" x14ac:dyDescent="0.35">
      <c r="A1422" s="149" t="s">
        <v>3007</v>
      </c>
      <c r="B1422" s="149" t="s">
        <v>3008</v>
      </c>
      <c r="C1422" s="149" t="s">
        <v>296</v>
      </c>
      <c r="D1422" s="150">
        <v>21401</v>
      </c>
      <c r="E1422" s="149">
        <v>11510</v>
      </c>
      <c r="F1422" s="149" t="s">
        <v>3006</v>
      </c>
    </row>
    <row r="1423" spans="1:6" ht="10.9" customHeight="1" x14ac:dyDescent="0.35">
      <c r="A1423" s="149" t="s">
        <v>3009</v>
      </c>
      <c r="B1423" s="149" t="s">
        <v>3010</v>
      </c>
      <c r="C1423" s="149" t="s">
        <v>296</v>
      </c>
      <c r="D1423" s="150">
        <v>21401</v>
      </c>
      <c r="E1423" s="149">
        <v>11510</v>
      </c>
      <c r="F1423" s="149" t="s">
        <v>3006</v>
      </c>
    </row>
    <row r="1424" spans="1:6" ht="10.9" customHeight="1" x14ac:dyDescent="0.35">
      <c r="A1424" s="149" t="s">
        <v>3011</v>
      </c>
      <c r="B1424" s="149" t="s">
        <v>3012</v>
      </c>
      <c r="C1424" s="149" t="s">
        <v>296</v>
      </c>
      <c r="D1424" s="150">
        <v>21401</v>
      </c>
      <c r="E1424" s="149">
        <v>11510</v>
      </c>
      <c r="F1424" s="149" t="s">
        <v>3006</v>
      </c>
    </row>
    <row r="1425" spans="1:6" ht="10.9" customHeight="1" x14ac:dyDescent="0.35">
      <c r="A1425" s="149" t="s">
        <v>3013</v>
      </c>
      <c r="B1425" s="149" t="s">
        <v>3014</v>
      </c>
      <c r="C1425" s="149" t="s">
        <v>296</v>
      </c>
      <c r="D1425" s="150">
        <v>21401</v>
      </c>
      <c r="E1425" s="149">
        <v>11510</v>
      </c>
      <c r="F1425" s="149" t="s">
        <v>3006</v>
      </c>
    </row>
    <row r="1426" spans="1:6" ht="10.9" customHeight="1" x14ac:dyDescent="0.35">
      <c r="A1426" s="149" t="s">
        <v>3015</v>
      </c>
      <c r="B1426" s="149" t="s">
        <v>3016</v>
      </c>
      <c r="C1426" s="149" t="s">
        <v>296</v>
      </c>
      <c r="D1426" s="150">
        <v>21401</v>
      </c>
      <c r="E1426" s="149">
        <v>11510</v>
      </c>
      <c r="F1426" s="149" t="s">
        <v>3006</v>
      </c>
    </row>
    <row r="1427" spans="1:6" ht="10.9" customHeight="1" x14ac:dyDescent="0.35">
      <c r="A1427" s="149" t="s">
        <v>3017</v>
      </c>
      <c r="B1427" s="149" t="s">
        <v>3018</v>
      </c>
      <c r="C1427" s="149" t="s">
        <v>296</v>
      </c>
      <c r="D1427" s="150">
        <v>21401</v>
      </c>
      <c r="E1427" s="149">
        <v>11510</v>
      </c>
      <c r="F1427" s="149" t="s">
        <v>3006</v>
      </c>
    </row>
    <row r="1428" spans="1:6" ht="10.9" customHeight="1" x14ac:dyDescent="0.35">
      <c r="A1428" s="149" t="s">
        <v>3019</v>
      </c>
      <c r="B1428" s="149" t="s">
        <v>3020</v>
      </c>
      <c r="C1428" s="149" t="s">
        <v>296</v>
      </c>
      <c r="D1428" s="150">
        <v>21401</v>
      </c>
      <c r="E1428" s="149">
        <v>11510</v>
      </c>
      <c r="F1428" s="149" t="s">
        <v>3006</v>
      </c>
    </row>
    <row r="1429" spans="1:6" ht="10.9" customHeight="1" x14ac:dyDescent="0.35">
      <c r="A1429" s="149" t="s">
        <v>3021</v>
      </c>
      <c r="B1429" s="149" t="s">
        <v>3022</v>
      </c>
      <c r="C1429" s="149" t="s">
        <v>296</v>
      </c>
      <c r="D1429" s="150">
        <v>21401</v>
      </c>
      <c r="E1429" s="149">
        <v>11510</v>
      </c>
      <c r="F1429" s="149" t="s">
        <v>3006</v>
      </c>
    </row>
    <row r="1430" spans="1:6" ht="10.9" customHeight="1" x14ac:dyDescent="0.35">
      <c r="A1430" s="149" t="s">
        <v>3023</v>
      </c>
      <c r="B1430" s="149" t="s">
        <v>3024</v>
      </c>
      <c r="C1430" s="149" t="s">
        <v>296</v>
      </c>
      <c r="D1430" s="150">
        <v>21401</v>
      </c>
      <c r="E1430" s="149">
        <v>11510</v>
      </c>
      <c r="F1430" s="149" t="s">
        <v>3006</v>
      </c>
    </row>
    <row r="1431" spans="1:6" ht="10.9" customHeight="1" x14ac:dyDescent="0.35">
      <c r="A1431" s="149" t="s">
        <v>3025</v>
      </c>
      <c r="B1431" s="149" t="s">
        <v>3026</v>
      </c>
      <c r="C1431" s="149" t="s">
        <v>296</v>
      </c>
      <c r="D1431" s="150">
        <v>21401</v>
      </c>
      <c r="E1431" s="149">
        <v>11510</v>
      </c>
      <c r="F1431" s="149" t="s">
        <v>3006</v>
      </c>
    </row>
    <row r="1432" spans="1:6" ht="10.9" customHeight="1" x14ac:dyDescent="0.35">
      <c r="A1432" s="149" t="s">
        <v>3027</v>
      </c>
      <c r="B1432" s="149" t="s">
        <v>3028</v>
      </c>
      <c r="C1432" s="149" t="s">
        <v>296</v>
      </c>
      <c r="D1432" s="150">
        <v>21401</v>
      </c>
      <c r="E1432" s="149">
        <v>11510</v>
      </c>
      <c r="F1432" s="149" t="s">
        <v>3006</v>
      </c>
    </row>
    <row r="1433" spans="1:6" ht="10.9" customHeight="1" x14ac:dyDescent="0.35">
      <c r="A1433" s="149" t="s">
        <v>3029</v>
      </c>
      <c r="B1433" s="149" t="s">
        <v>3030</v>
      </c>
      <c r="C1433" s="149" t="s">
        <v>296</v>
      </c>
      <c r="D1433" s="150">
        <v>21401</v>
      </c>
      <c r="E1433" s="149">
        <v>11510</v>
      </c>
      <c r="F1433" s="149" t="s">
        <v>3006</v>
      </c>
    </row>
    <row r="1434" spans="1:6" ht="10.9" customHeight="1" x14ac:dyDescent="0.35">
      <c r="A1434" s="149" t="s">
        <v>3031</v>
      </c>
      <c r="B1434" s="149" t="s">
        <v>3032</v>
      </c>
      <c r="C1434" s="149" t="s">
        <v>296</v>
      </c>
      <c r="D1434" s="150">
        <v>21401</v>
      </c>
      <c r="E1434" s="149">
        <v>11510</v>
      </c>
      <c r="F1434" s="149" t="s">
        <v>3006</v>
      </c>
    </row>
    <row r="1435" spans="1:6" ht="10.9" customHeight="1" x14ac:dyDescent="0.35">
      <c r="A1435" s="149" t="s">
        <v>3033</v>
      </c>
      <c r="B1435" s="149" t="s">
        <v>3034</v>
      </c>
      <c r="C1435" s="149" t="s">
        <v>296</v>
      </c>
      <c r="D1435" s="150">
        <v>21401</v>
      </c>
      <c r="E1435" s="149">
        <v>11510</v>
      </c>
      <c r="F1435" s="149" t="s">
        <v>3006</v>
      </c>
    </row>
    <row r="1436" spans="1:6" ht="10.9" customHeight="1" x14ac:dyDescent="0.35">
      <c r="A1436" s="149" t="s">
        <v>3035</v>
      </c>
      <c r="B1436" s="149" t="s">
        <v>3036</v>
      </c>
      <c r="C1436" s="149" t="s">
        <v>296</v>
      </c>
      <c r="D1436" s="150">
        <v>21401</v>
      </c>
      <c r="E1436" s="149">
        <v>11510</v>
      </c>
      <c r="F1436" s="149" t="s">
        <v>3006</v>
      </c>
    </row>
    <row r="1437" spans="1:6" ht="10.9" customHeight="1" x14ac:dyDescent="0.35">
      <c r="A1437" s="149" t="s">
        <v>3037</v>
      </c>
      <c r="B1437" s="149" t="s">
        <v>3038</v>
      </c>
      <c r="C1437" s="149" t="s">
        <v>296</v>
      </c>
      <c r="D1437" s="150">
        <v>21401</v>
      </c>
      <c r="E1437" s="149">
        <v>11510</v>
      </c>
      <c r="F1437" s="149" t="s">
        <v>3006</v>
      </c>
    </row>
    <row r="1438" spans="1:6" ht="10.9" customHeight="1" x14ac:dyDescent="0.35">
      <c r="A1438" s="149" t="s">
        <v>3039</v>
      </c>
      <c r="B1438" s="149" t="s">
        <v>3040</v>
      </c>
      <c r="C1438" s="149" t="s">
        <v>296</v>
      </c>
      <c r="D1438" s="150">
        <v>21401</v>
      </c>
      <c r="E1438" s="149">
        <v>11510</v>
      </c>
      <c r="F1438" s="149" t="s">
        <v>3006</v>
      </c>
    </row>
    <row r="1439" spans="1:6" ht="10.9" customHeight="1" x14ac:dyDescent="0.35">
      <c r="A1439" s="149" t="s">
        <v>3041</v>
      </c>
      <c r="B1439" s="149" t="s">
        <v>3042</v>
      </c>
      <c r="C1439" s="149" t="s">
        <v>296</v>
      </c>
      <c r="D1439" s="150">
        <v>21401</v>
      </c>
      <c r="E1439" s="149">
        <v>11510</v>
      </c>
      <c r="F1439" s="149" t="s">
        <v>3006</v>
      </c>
    </row>
    <row r="1440" spans="1:6" ht="10.9" customHeight="1" x14ac:dyDescent="0.35">
      <c r="A1440" s="149" t="s">
        <v>3043</v>
      </c>
      <c r="B1440" s="149" t="s">
        <v>3044</v>
      </c>
      <c r="C1440" s="149" t="s">
        <v>296</v>
      </c>
      <c r="D1440" s="150">
        <v>21401</v>
      </c>
      <c r="E1440" s="149">
        <v>11510</v>
      </c>
      <c r="F1440" s="149" t="s">
        <v>3006</v>
      </c>
    </row>
    <row r="1441" spans="1:6" ht="10.9" customHeight="1" x14ac:dyDescent="0.35">
      <c r="A1441" s="149" t="s">
        <v>3045</v>
      </c>
      <c r="B1441" s="149" t="s">
        <v>3046</v>
      </c>
      <c r="C1441" s="149" t="s">
        <v>296</v>
      </c>
      <c r="D1441" s="150">
        <v>21401</v>
      </c>
      <c r="E1441" s="149">
        <v>11510</v>
      </c>
      <c r="F1441" s="149" t="s">
        <v>3006</v>
      </c>
    </row>
    <row r="1442" spans="1:6" ht="10.9" customHeight="1" x14ac:dyDescent="0.35">
      <c r="A1442" s="149" t="s">
        <v>3047</v>
      </c>
      <c r="B1442" s="149" t="s">
        <v>3048</v>
      </c>
      <c r="C1442" s="149" t="s">
        <v>296</v>
      </c>
      <c r="D1442" s="150">
        <v>21401</v>
      </c>
      <c r="E1442" s="149">
        <v>11510</v>
      </c>
      <c r="F1442" s="149" t="s">
        <v>3006</v>
      </c>
    </row>
    <row r="1443" spans="1:6" ht="10.9" customHeight="1" x14ac:dyDescent="0.35">
      <c r="A1443" s="149" t="s">
        <v>3049</v>
      </c>
      <c r="B1443" s="149" t="s">
        <v>3050</v>
      </c>
      <c r="C1443" s="149" t="s">
        <v>296</v>
      </c>
      <c r="D1443" s="150">
        <v>21401</v>
      </c>
      <c r="E1443" s="149">
        <v>11510</v>
      </c>
      <c r="F1443" s="149" t="s">
        <v>3006</v>
      </c>
    </row>
    <row r="1444" spans="1:6" ht="10.9" customHeight="1" x14ac:dyDescent="0.35">
      <c r="A1444" s="149" t="s">
        <v>3051</v>
      </c>
      <c r="B1444" s="149" t="s">
        <v>3052</v>
      </c>
      <c r="C1444" s="149" t="s">
        <v>296</v>
      </c>
      <c r="D1444" s="150">
        <v>21401</v>
      </c>
      <c r="E1444" s="149">
        <v>11510</v>
      </c>
      <c r="F1444" s="149" t="s">
        <v>3006</v>
      </c>
    </row>
    <row r="1445" spans="1:6" ht="10.9" customHeight="1" x14ac:dyDescent="0.35">
      <c r="A1445" s="149" t="s">
        <v>3053</v>
      </c>
      <c r="B1445" s="149" t="s">
        <v>3054</v>
      </c>
      <c r="C1445" s="149" t="s">
        <v>296</v>
      </c>
      <c r="D1445" s="150">
        <v>21401</v>
      </c>
      <c r="E1445" s="149">
        <v>11510</v>
      </c>
      <c r="F1445" s="149" t="s">
        <v>3006</v>
      </c>
    </row>
    <row r="1446" spans="1:6" ht="10.9" customHeight="1" x14ac:dyDescent="0.35">
      <c r="A1446" s="149" t="s">
        <v>3055</v>
      </c>
      <c r="B1446" s="149" t="s">
        <v>3056</v>
      </c>
      <c r="C1446" s="149" t="s">
        <v>296</v>
      </c>
      <c r="D1446" s="150">
        <v>21401</v>
      </c>
      <c r="E1446" s="149">
        <v>11510</v>
      </c>
      <c r="F1446" s="149" t="s">
        <v>3006</v>
      </c>
    </row>
    <row r="1447" spans="1:6" ht="10.9" customHeight="1" x14ac:dyDescent="0.35">
      <c r="A1447" s="149" t="s">
        <v>3057</v>
      </c>
      <c r="B1447" s="149" t="s">
        <v>3058</v>
      </c>
      <c r="C1447" s="149" t="s">
        <v>296</v>
      </c>
      <c r="D1447" s="150">
        <v>21401</v>
      </c>
      <c r="E1447" s="149">
        <v>11510</v>
      </c>
      <c r="F1447" s="149" t="s">
        <v>3006</v>
      </c>
    </row>
    <row r="1448" spans="1:6" ht="10.9" customHeight="1" x14ac:dyDescent="0.35">
      <c r="A1448" s="149" t="s">
        <v>3059</v>
      </c>
      <c r="B1448" s="149" t="s">
        <v>3060</v>
      </c>
      <c r="C1448" s="149" t="s">
        <v>296</v>
      </c>
      <c r="D1448" s="150">
        <v>21401</v>
      </c>
      <c r="E1448" s="149">
        <v>11510</v>
      </c>
      <c r="F1448" s="149" t="s">
        <v>3006</v>
      </c>
    </row>
    <row r="1449" spans="1:6" ht="10.9" customHeight="1" x14ac:dyDescent="0.35">
      <c r="A1449" s="149" t="s">
        <v>3061</v>
      </c>
      <c r="B1449" s="149" t="s">
        <v>3062</v>
      </c>
      <c r="C1449" s="149" t="s">
        <v>296</v>
      </c>
      <c r="D1449" s="150">
        <v>21401</v>
      </c>
      <c r="E1449" s="149">
        <v>11510</v>
      </c>
      <c r="F1449" s="149" t="s">
        <v>3006</v>
      </c>
    </row>
    <row r="1450" spans="1:6" ht="10.9" customHeight="1" x14ac:dyDescent="0.35">
      <c r="A1450" s="149" t="s">
        <v>3063</v>
      </c>
      <c r="B1450" s="149" t="s">
        <v>3064</v>
      </c>
      <c r="C1450" s="149" t="s">
        <v>296</v>
      </c>
      <c r="D1450" s="150">
        <v>21401</v>
      </c>
      <c r="E1450" s="149">
        <v>11510</v>
      </c>
      <c r="F1450" s="149" t="s">
        <v>3006</v>
      </c>
    </row>
    <row r="1451" spans="1:6" ht="10.9" customHeight="1" x14ac:dyDescent="0.35">
      <c r="A1451" s="149" t="s">
        <v>3065</v>
      </c>
      <c r="B1451" s="149" t="s">
        <v>3066</v>
      </c>
      <c r="C1451" s="149" t="s">
        <v>296</v>
      </c>
      <c r="D1451" s="150">
        <v>21401</v>
      </c>
      <c r="E1451" s="149">
        <v>11510</v>
      </c>
      <c r="F1451" s="149" t="s">
        <v>3006</v>
      </c>
    </row>
    <row r="1452" spans="1:6" ht="10.9" customHeight="1" x14ac:dyDescent="0.35">
      <c r="A1452" s="149" t="s">
        <v>3067</v>
      </c>
      <c r="B1452" s="149" t="s">
        <v>3068</v>
      </c>
      <c r="C1452" s="149" t="s">
        <v>296</v>
      </c>
      <c r="D1452" s="150">
        <v>21401</v>
      </c>
      <c r="E1452" s="149">
        <v>11510</v>
      </c>
      <c r="F1452" s="149" t="s">
        <v>3006</v>
      </c>
    </row>
    <row r="1453" spans="1:6" ht="10.9" customHeight="1" x14ac:dyDescent="0.35">
      <c r="A1453" s="149" t="s">
        <v>3069</v>
      </c>
      <c r="B1453" s="149" t="s">
        <v>3070</v>
      </c>
      <c r="C1453" s="149" t="s">
        <v>296</v>
      </c>
      <c r="D1453" s="150">
        <v>21401</v>
      </c>
      <c r="E1453" s="149">
        <v>11510</v>
      </c>
      <c r="F1453" s="149" t="s">
        <v>3006</v>
      </c>
    </row>
    <row r="1454" spans="1:6" ht="10.9" customHeight="1" x14ac:dyDescent="0.35">
      <c r="A1454" s="149" t="s">
        <v>3071</v>
      </c>
      <c r="B1454" s="149" t="s">
        <v>3072</v>
      </c>
      <c r="C1454" s="149" t="s">
        <v>296</v>
      </c>
      <c r="D1454" s="150">
        <v>21401</v>
      </c>
      <c r="E1454" s="149">
        <v>11510</v>
      </c>
      <c r="F1454" s="149" t="s">
        <v>3006</v>
      </c>
    </row>
    <row r="1455" spans="1:6" ht="10.9" customHeight="1" x14ac:dyDescent="0.35">
      <c r="A1455" s="149" t="s">
        <v>3073</v>
      </c>
      <c r="B1455" s="149" t="s">
        <v>3074</v>
      </c>
      <c r="C1455" s="149" t="s">
        <v>296</v>
      </c>
      <c r="D1455" s="150">
        <v>21401</v>
      </c>
      <c r="E1455" s="149">
        <v>11510</v>
      </c>
      <c r="F1455" s="149" t="s">
        <v>3006</v>
      </c>
    </row>
    <row r="1456" spans="1:6" ht="10.9" customHeight="1" x14ac:dyDescent="0.35">
      <c r="A1456" s="149" t="s">
        <v>3075</v>
      </c>
      <c r="B1456" s="149" t="s">
        <v>3076</v>
      </c>
      <c r="C1456" s="149" t="s">
        <v>296</v>
      </c>
      <c r="D1456" s="150">
        <v>21401</v>
      </c>
      <c r="E1456" s="149">
        <v>11510</v>
      </c>
      <c r="F1456" s="149" t="s">
        <v>3006</v>
      </c>
    </row>
    <row r="1457" spans="1:6" ht="10.9" customHeight="1" x14ac:dyDescent="0.35">
      <c r="A1457" s="149" t="s">
        <v>3077</v>
      </c>
      <c r="B1457" s="149" t="s">
        <v>3078</v>
      </c>
      <c r="C1457" s="149" t="s">
        <v>296</v>
      </c>
      <c r="D1457" s="150">
        <v>21401</v>
      </c>
      <c r="E1457" s="149">
        <v>11510</v>
      </c>
      <c r="F1457" s="149" t="s">
        <v>3006</v>
      </c>
    </row>
    <row r="1458" spans="1:6" ht="10.9" customHeight="1" x14ac:dyDescent="0.35">
      <c r="A1458" s="149" t="s">
        <v>3079</v>
      </c>
      <c r="B1458" s="149" t="s">
        <v>3080</v>
      </c>
      <c r="C1458" s="149" t="s">
        <v>296</v>
      </c>
      <c r="D1458" s="150">
        <v>21401</v>
      </c>
      <c r="E1458" s="149">
        <v>11510</v>
      </c>
      <c r="F1458" s="149" t="s">
        <v>3006</v>
      </c>
    </row>
    <row r="1459" spans="1:6" ht="10.9" customHeight="1" x14ac:dyDescent="0.35">
      <c r="A1459" s="149" t="s">
        <v>3081</v>
      </c>
      <c r="B1459" s="149" t="s">
        <v>3082</v>
      </c>
      <c r="C1459" s="149" t="s">
        <v>296</v>
      </c>
      <c r="D1459" s="150">
        <v>21401</v>
      </c>
      <c r="E1459" s="149">
        <v>11510</v>
      </c>
      <c r="F1459" s="149" t="s">
        <v>3006</v>
      </c>
    </row>
    <row r="1460" spans="1:6" ht="10.9" customHeight="1" x14ac:dyDescent="0.35">
      <c r="A1460" s="149" t="s">
        <v>3083</v>
      </c>
      <c r="B1460" s="149" t="s">
        <v>3084</v>
      </c>
      <c r="C1460" s="149" t="s">
        <v>296</v>
      </c>
      <c r="D1460" s="150">
        <v>21401</v>
      </c>
      <c r="E1460" s="149">
        <v>11510</v>
      </c>
      <c r="F1460" s="149" t="s">
        <v>3006</v>
      </c>
    </row>
    <row r="1461" spans="1:6" ht="10.9" customHeight="1" x14ac:dyDescent="0.35">
      <c r="A1461" s="149" t="s">
        <v>3085</v>
      </c>
      <c r="B1461" s="149" t="s">
        <v>3086</v>
      </c>
      <c r="C1461" s="149" t="s">
        <v>296</v>
      </c>
      <c r="D1461" s="150">
        <v>21401</v>
      </c>
      <c r="E1461" s="149">
        <v>11510</v>
      </c>
      <c r="F1461" s="149" t="s">
        <v>3006</v>
      </c>
    </row>
    <row r="1462" spans="1:6" ht="10.9" customHeight="1" x14ac:dyDescent="0.35">
      <c r="A1462" s="149" t="s">
        <v>3087</v>
      </c>
      <c r="B1462" s="149" t="s">
        <v>3088</v>
      </c>
      <c r="C1462" s="149" t="s">
        <v>1446</v>
      </c>
      <c r="D1462" s="150">
        <v>21401</v>
      </c>
      <c r="E1462" s="149">
        <v>11510</v>
      </c>
      <c r="F1462" s="149" t="s">
        <v>3006</v>
      </c>
    </row>
    <row r="1463" spans="1:6" ht="10.9" customHeight="1" x14ac:dyDescent="0.35">
      <c r="A1463" s="149" t="s">
        <v>3089</v>
      </c>
      <c r="B1463" s="149" t="s">
        <v>3090</v>
      </c>
      <c r="C1463" s="149" t="s">
        <v>296</v>
      </c>
      <c r="D1463" s="150">
        <v>21401</v>
      </c>
      <c r="E1463" s="149">
        <v>11510</v>
      </c>
      <c r="F1463" s="149" t="s">
        <v>3006</v>
      </c>
    </row>
    <row r="1464" spans="1:6" ht="10.9" customHeight="1" x14ac:dyDescent="0.35">
      <c r="A1464" s="149" t="s">
        <v>3091</v>
      </c>
      <c r="B1464" s="149" t="s">
        <v>3092</v>
      </c>
      <c r="C1464" s="149" t="s">
        <v>296</v>
      </c>
      <c r="D1464" s="150">
        <v>21401</v>
      </c>
      <c r="E1464" s="149">
        <v>11510</v>
      </c>
      <c r="F1464" s="149" t="s">
        <v>3006</v>
      </c>
    </row>
    <row r="1465" spans="1:6" ht="10.9" customHeight="1" x14ac:dyDescent="0.35">
      <c r="A1465" s="149" t="s">
        <v>3093</v>
      </c>
      <c r="B1465" s="149" t="s">
        <v>3094</v>
      </c>
      <c r="C1465" s="149" t="s">
        <v>296</v>
      </c>
      <c r="D1465" s="150">
        <v>21401</v>
      </c>
      <c r="E1465" s="149">
        <v>11510</v>
      </c>
      <c r="F1465" s="149" t="s">
        <v>3006</v>
      </c>
    </row>
    <row r="1466" spans="1:6" ht="10.9" customHeight="1" x14ac:dyDescent="0.35">
      <c r="A1466" s="149" t="s">
        <v>3095</v>
      </c>
      <c r="B1466" s="149" t="s">
        <v>3096</v>
      </c>
      <c r="C1466" s="149" t="s">
        <v>296</v>
      </c>
      <c r="D1466" s="150">
        <v>21401</v>
      </c>
      <c r="E1466" s="149">
        <v>11510</v>
      </c>
      <c r="F1466" s="149" t="s">
        <v>3006</v>
      </c>
    </row>
    <row r="1467" spans="1:6" ht="10.9" customHeight="1" x14ac:dyDescent="0.35">
      <c r="A1467" s="149" t="s">
        <v>3097</v>
      </c>
      <c r="B1467" s="149" t="s">
        <v>3098</v>
      </c>
      <c r="C1467" s="149" t="s">
        <v>296</v>
      </c>
      <c r="D1467" s="150">
        <v>21401</v>
      </c>
      <c r="E1467" s="149">
        <v>11510</v>
      </c>
      <c r="F1467" s="149" t="s">
        <v>3006</v>
      </c>
    </row>
    <row r="1468" spans="1:6" ht="10.9" customHeight="1" x14ac:dyDescent="0.35">
      <c r="A1468" s="149" t="s">
        <v>3099</v>
      </c>
      <c r="B1468" s="149" t="s">
        <v>3100</v>
      </c>
      <c r="C1468" s="149" t="s">
        <v>296</v>
      </c>
      <c r="D1468" s="150">
        <v>21401</v>
      </c>
      <c r="E1468" s="149">
        <v>11510</v>
      </c>
      <c r="F1468" s="149" t="s">
        <v>3006</v>
      </c>
    </row>
    <row r="1469" spans="1:6" ht="10.9" customHeight="1" x14ac:dyDescent="0.35">
      <c r="A1469" s="149" t="s">
        <v>3101</v>
      </c>
      <c r="B1469" s="149" t="s">
        <v>3102</v>
      </c>
      <c r="C1469" s="149" t="s">
        <v>296</v>
      </c>
      <c r="D1469" s="150">
        <v>21401</v>
      </c>
      <c r="E1469" s="149">
        <v>11510</v>
      </c>
      <c r="F1469" s="149" t="s">
        <v>3006</v>
      </c>
    </row>
    <row r="1470" spans="1:6" ht="10.9" customHeight="1" x14ac:dyDescent="0.35">
      <c r="A1470" s="149" t="s">
        <v>3103</v>
      </c>
      <c r="B1470" s="149" t="s">
        <v>3104</v>
      </c>
      <c r="C1470" s="149" t="s">
        <v>296</v>
      </c>
      <c r="D1470" s="150">
        <v>21401</v>
      </c>
      <c r="E1470" s="149">
        <v>11510</v>
      </c>
      <c r="F1470" s="149" t="s">
        <v>3006</v>
      </c>
    </row>
    <row r="1471" spans="1:6" ht="10.9" customHeight="1" x14ac:dyDescent="0.35">
      <c r="A1471" s="149" t="s">
        <v>3105</v>
      </c>
      <c r="B1471" s="149" t="s">
        <v>3106</v>
      </c>
      <c r="C1471" s="149" t="s">
        <v>296</v>
      </c>
      <c r="D1471" s="150">
        <v>21401</v>
      </c>
      <c r="E1471" s="149">
        <v>11510</v>
      </c>
      <c r="F1471" s="149" t="s">
        <v>3006</v>
      </c>
    </row>
    <row r="1472" spans="1:6" ht="10.9" customHeight="1" x14ac:dyDescent="0.35">
      <c r="A1472" s="149" t="s">
        <v>3107</v>
      </c>
      <c r="B1472" s="149" t="s">
        <v>3108</v>
      </c>
      <c r="C1472" s="149" t="s">
        <v>296</v>
      </c>
      <c r="D1472" s="150">
        <v>21401</v>
      </c>
      <c r="E1472" s="149">
        <v>11510</v>
      </c>
      <c r="F1472" s="149" t="s">
        <v>3006</v>
      </c>
    </row>
    <row r="1473" spans="1:6" ht="10.9" customHeight="1" x14ac:dyDescent="0.35">
      <c r="A1473" s="149" t="s">
        <v>3109</v>
      </c>
      <c r="B1473" s="149" t="s">
        <v>3110</v>
      </c>
      <c r="C1473" s="149" t="s">
        <v>296</v>
      </c>
      <c r="D1473" s="150">
        <v>21401</v>
      </c>
      <c r="E1473" s="149">
        <v>11510</v>
      </c>
      <c r="F1473" s="149" t="s">
        <v>3006</v>
      </c>
    </row>
    <row r="1474" spans="1:6" ht="10.9" customHeight="1" x14ac:dyDescent="0.35">
      <c r="A1474" s="149" t="s">
        <v>3111</v>
      </c>
      <c r="B1474" s="149" t="s">
        <v>3112</v>
      </c>
      <c r="C1474" s="149" t="s">
        <v>296</v>
      </c>
      <c r="D1474" s="150">
        <v>21401</v>
      </c>
      <c r="E1474" s="149">
        <v>11510</v>
      </c>
      <c r="F1474" s="149" t="s">
        <v>3006</v>
      </c>
    </row>
    <row r="1475" spans="1:6" ht="10.9" customHeight="1" x14ac:dyDescent="0.35">
      <c r="A1475" s="149" t="s">
        <v>3113</v>
      </c>
      <c r="B1475" s="149" t="s">
        <v>3114</v>
      </c>
      <c r="C1475" s="149" t="s">
        <v>296</v>
      </c>
      <c r="D1475" s="150">
        <v>21401</v>
      </c>
      <c r="E1475" s="149">
        <v>11510</v>
      </c>
      <c r="F1475" s="149" t="s">
        <v>3006</v>
      </c>
    </row>
    <row r="1476" spans="1:6" ht="10.9" customHeight="1" x14ac:dyDescent="0.35">
      <c r="A1476" s="149" t="s">
        <v>3115</v>
      </c>
      <c r="B1476" s="149" t="s">
        <v>3116</v>
      </c>
      <c r="C1476" s="149" t="s">
        <v>296</v>
      </c>
      <c r="D1476" s="150">
        <v>21401</v>
      </c>
      <c r="E1476" s="149">
        <v>11510</v>
      </c>
      <c r="F1476" s="149" t="s">
        <v>3006</v>
      </c>
    </row>
    <row r="1477" spans="1:6" ht="10.9" customHeight="1" x14ac:dyDescent="0.35">
      <c r="A1477" s="149" t="s">
        <v>3117</v>
      </c>
      <c r="B1477" s="149" t="s">
        <v>3118</v>
      </c>
      <c r="C1477" s="149" t="s">
        <v>296</v>
      </c>
      <c r="D1477" s="150">
        <v>21401</v>
      </c>
      <c r="E1477" s="149">
        <v>11510</v>
      </c>
      <c r="F1477" s="149" t="s">
        <v>3006</v>
      </c>
    </row>
    <row r="1478" spans="1:6" ht="10.9" customHeight="1" x14ac:dyDescent="0.35">
      <c r="A1478" s="149" t="s">
        <v>3119</v>
      </c>
      <c r="B1478" s="149" t="s">
        <v>3120</v>
      </c>
      <c r="C1478" s="149" t="s">
        <v>296</v>
      </c>
      <c r="D1478" s="150">
        <v>21401</v>
      </c>
      <c r="E1478" s="149">
        <v>11510</v>
      </c>
      <c r="F1478" s="149" t="s">
        <v>3006</v>
      </c>
    </row>
    <row r="1479" spans="1:6" ht="10.9" customHeight="1" x14ac:dyDescent="0.35">
      <c r="A1479" s="149" t="s">
        <v>3121</v>
      </c>
      <c r="B1479" s="149" t="s">
        <v>3106</v>
      </c>
      <c r="C1479" s="149" t="s">
        <v>877</v>
      </c>
      <c r="D1479" s="150">
        <v>21401</v>
      </c>
      <c r="E1479" s="149">
        <v>11510</v>
      </c>
      <c r="F1479" s="149" t="s">
        <v>3006</v>
      </c>
    </row>
    <row r="1480" spans="1:6" ht="10.9" customHeight="1" x14ac:dyDescent="0.35">
      <c r="A1480" s="149" t="s">
        <v>3122</v>
      </c>
      <c r="B1480" s="149" t="s">
        <v>3123</v>
      </c>
      <c r="C1480" s="149" t="s">
        <v>296</v>
      </c>
      <c r="D1480" s="150">
        <v>21401</v>
      </c>
      <c r="E1480" s="149">
        <v>11510</v>
      </c>
      <c r="F1480" s="149" t="s">
        <v>3006</v>
      </c>
    </row>
    <row r="1481" spans="1:6" ht="10.9" customHeight="1" x14ac:dyDescent="0.35">
      <c r="A1481" s="149" t="s">
        <v>3124</v>
      </c>
      <c r="B1481" s="149" t="s">
        <v>3125</v>
      </c>
      <c r="C1481" s="149" t="s">
        <v>296</v>
      </c>
      <c r="D1481" s="150">
        <v>21401</v>
      </c>
      <c r="E1481" s="149">
        <v>11510</v>
      </c>
      <c r="F1481" s="149" t="s">
        <v>3006</v>
      </c>
    </row>
    <row r="1482" spans="1:6" ht="10.9" customHeight="1" x14ac:dyDescent="0.35">
      <c r="A1482" s="149" t="s">
        <v>3126</v>
      </c>
      <c r="B1482" s="149" t="s">
        <v>3127</v>
      </c>
      <c r="C1482" s="149" t="s">
        <v>296</v>
      </c>
      <c r="D1482" s="150">
        <v>21401</v>
      </c>
      <c r="E1482" s="149">
        <v>11510</v>
      </c>
      <c r="F1482" s="149" t="s">
        <v>3006</v>
      </c>
    </row>
    <row r="1483" spans="1:6" ht="10.9" customHeight="1" x14ac:dyDescent="0.35">
      <c r="A1483" s="149" t="s">
        <v>3128</v>
      </c>
      <c r="B1483" s="149" t="s">
        <v>3129</v>
      </c>
      <c r="C1483" s="149" t="s">
        <v>877</v>
      </c>
      <c r="D1483" s="150">
        <v>21401</v>
      </c>
      <c r="E1483" s="149">
        <v>11510</v>
      </c>
      <c r="F1483" s="149" t="s">
        <v>3006</v>
      </c>
    </row>
    <row r="1484" spans="1:6" ht="10.9" customHeight="1" x14ac:dyDescent="0.35">
      <c r="A1484" s="149" t="s">
        <v>3130</v>
      </c>
      <c r="B1484" s="149" t="s">
        <v>3131</v>
      </c>
      <c r="C1484" s="149" t="s">
        <v>877</v>
      </c>
      <c r="D1484" s="150">
        <v>21401</v>
      </c>
      <c r="E1484" s="149">
        <v>11510</v>
      </c>
      <c r="F1484" s="149" t="s">
        <v>3006</v>
      </c>
    </row>
    <row r="1485" spans="1:6" ht="10.9" customHeight="1" x14ac:dyDescent="0.35">
      <c r="A1485" s="149" t="s">
        <v>3132</v>
      </c>
      <c r="B1485" s="149" t="s">
        <v>3133</v>
      </c>
      <c r="C1485" s="149" t="s">
        <v>296</v>
      </c>
      <c r="D1485" s="150">
        <v>21401</v>
      </c>
      <c r="E1485" s="149">
        <v>11510</v>
      </c>
      <c r="F1485" s="149" t="s">
        <v>3006</v>
      </c>
    </row>
    <row r="1486" spans="1:6" ht="10.9" customHeight="1" x14ac:dyDescent="0.35">
      <c r="A1486" s="149" t="s">
        <v>3134</v>
      </c>
      <c r="B1486" s="149" t="s">
        <v>3135</v>
      </c>
      <c r="C1486" s="149" t="s">
        <v>296</v>
      </c>
      <c r="D1486" s="150">
        <v>21401</v>
      </c>
      <c r="E1486" s="149">
        <v>11510</v>
      </c>
      <c r="F1486" s="149" t="s">
        <v>3006</v>
      </c>
    </row>
    <row r="1487" spans="1:6" ht="10.9" customHeight="1" x14ac:dyDescent="0.35">
      <c r="A1487" s="149" t="s">
        <v>3136</v>
      </c>
      <c r="B1487" s="149" t="s">
        <v>3127</v>
      </c>
      <c r="C1487" s="149" t="s">
        <v>539</v>
      </c>
      <c r="D1487" s="150">
        <v>21401</v>
      </c>
      <c r="E1487" s="149">
        <v>11510</v>
      </c>
      <c r="F1487" s="149" t="s">
        <v>3006</v>
      </c>
    </row>
    <row r="1488" spans="1:6" ht="10.9" customHeight="1" x14ac:dyDescent="0.35">
      <c r="A1488" s="149" t="s">
        <v>3137</v>
      </c>
      <c r="B1488" s="149" t="s">
        <v>3138</v>
      </c>
      <c r="C1488" s="149" t="s">
        <v>296</v>
      </c>
      <c r="D1488" s="150">
        <v>21401</v>
      </c>
      <c r="E1488" s="149">
        <v>11510</v>
      </c>
      <c r="F1488" s="149" t="s">
        <v>3006</v>
      </c>
    </row>
    <row r="1489" spans="1:6" ht="10.9" customHeight="1" x14ac:dyDescent="0.35">
      <c r="A1489" s="149" t="s">
        <v>3139</v>
      </c>
      <c r="B1489" s="149" t="s">
        <v>3140</v>
      </c>
      <c r="C1489" s="149" t="s">
        <v>296</v>
      </c>
      <c r="D1489" s="150">
        <v>21401</v>
      </c>
      <c r="E1489" s="149">
        <v>11510</v>
      </c>
      <c r="F1489" s="149" t="s">
        <v>3006</v>
      </c>
    </row>
    <row r="1490" spans="1:6" ht="10.9" customHeight="1" x14ac:dyDescent="0.35">
      <c r="A1490" s="149" t="s">
        <v>3141</v>
      </c>
      <c r="B1490" s="149" t="s">
        <v>3142</v>
      </c>
      <c r="C1490" s="149" t="s">
        <v>420</v>
      </c>
      <c r="D1490" s="150">
        <v>21401</v>
      </c>
      <c r="E1490" s="149">
        <v>11510</v>
      </c>
      <c r="F1490" s="149" t="s">
        <v>3006</v>
      </c>
    </row>
    <row r="1491" spans="1:6" ht="10.9" customHeight="1" x14ac:dyDescent="0.35">
      <c r="A1491" s="149" t="s">
        <v>3143</v>
      </c>
      <c r="B1491" s="149" t="s">
        <v>3144</v>
      </c>
      <c r="C1491" s="149" t="s">
        <v>296</v>
      </c>
      <c r="D1491" s="150">
        <v>21401</v>
      </c>
      <c r="E1491" s="149">
        <v>11510</v>
      </c>
      <c r="F1491" s="149" t="s">
        <v>3006</v>
      </c>
    </row>
    <row r="1492" spans="1:6" ht="10.9" customHeight="1" x14ac:dyDescent="0.35">
      <c r="A1492" s="149" t="s">
        <v>3145</v>
      </c>
      <c r="B1492" s="149" t="s">
        <v>3146</v>
      </c>
      <c r="C1492" s="149" t="s">
        <v>296</v>
      </c>
      <c r="D1492" s="150">
        <v>21401</v>
      </c>
      <c r="E1492" s="149">
        <v>11510</v>
      </c>
      <c r="F1492" s="149" t="s">
        <v>3006</v>
      </c>
    </row>
    <row r="1493" spans="1:6" ht="10.9" customHeight="1" x14ac:dyDescent="0.35">
      <c r="A1493" s="149" t="s">
        <v>3147</v>
      </c>
      <c r="B1493" s="149" t="s">
        <v>216</v>
      </c>
      <c r="C1493" s="149" t="s">
        <v>296</v>
      </c>
      <c r="D1493" s="150">
        <v>21401</v>
      </c>
      <c r="E1493" s="149">
        <v>11510</v>
      </c>
      <c r="F1493" s="149" t="s">
        <v>3006</v>
      </c>
    </row>
    <row r="1494" spans="1:6" ht="10.9" customHeight="1" x14ac:dyDescent="0.35">
      <c r="A1494" s="149" t="s">
        <v>3148</v>
      </c>
      <c r="B1494" s="149" t="s">
        <v>3149</v>
      </c>
      <c r="C1494" s="149" t="s">
        <v>296</v>
      </c>
      <c r="D1494" s="150">
        <v>21401</v>
      </c>
      <c r="E1494" s="149">
        <v>11510</v>
      </c>
      <c r="F1494" s="149" t="s">
        <v>3006</v>
      </c>
    </row>
    <row r="1495" spans="1:6" ht="10.9" customHeight="1" x14ac:dyDescent="0.35">
      <c r="A1495" s="149" t="s">
        <v>3150</v>
      </c>
      <c r="B1495" s="149" t="s">
        <v>95</v>
      </c>
      <c r="C1495" s="149" t="s">
        <v>296</v>
      </c>
      <c r="D1495" s="150">
        <v>21401</v>
      </c>
      <c r="E1495" s="149">
        <v>11510</v>
      </c>
      <c r="F1495" s="149" t="s">
        <v>3006</v>
      </c>
    </row>
    <row r="1496" spans="1:6" ht="10.9" customHeight="1" x14ac:dyDescent="0.35">
      <c r="A1496" s="149" t="s">
        <v>3151</v>
      </c>
      <c r="B1496" s="149" t="s">
        <v>3152</v>
      </c>
      <c r="C1496" s="149" t="s">
        <v>296</v>
      </c>
      <c r="D1496" s="150">
        <v>21401</v>
      </c>
      <c r="E1496" s="149">
        <v>11510</v>
      </c>
      <c r="F1496" s="149" t="s">
        <v>3006</v>
      </c>
    </row>
    <row r="1497" spans="1:6" ht="10.9" customHeight="1" x14ac:dyDescent="0.35">
      <c r="A1497" s="149" t="s">
        <v>3153</v>
      </c>
      <c r="B1497" s="149" t="s">
        <v>3154</v>
      </c>
      <c r="C1497" s="149" t="s">
        <v>296</v>
      </c>
      <c r="D1497" s="150">
        <v>21401</v>
      </c>
      <c r="E1497" s="149">
        <v>11510</v>
      </c>
      <c r="F1497" s="149" t="s">
        <v>3006</v>
      </c>
    </row>
    <row r="1498" spans="1:6" ht="10.9" customHeight="1" x14ac:dyDescent="0.35">
      <c r="A1498" s="149" t="s">
        <v>3155</v>
      </c>
      <c r="B1498" s="149" t="s">
        <v>3156</v>
      </c>
      <c r="C1498" s="149" t="s">
        <v>296</v>
      </c>
      <c r="D1498" s="150">
        <v>21401</v>
      </c>
      <c r="E1498" s="149">
        <v>11510</v>
      </c>
      <c r="F1498" s="149" t="s">
        <v>3006</v>
      </c>
    </row>
    <row r="1499" spans="1:6" ht="10.9" customHeight="1" x14ac:dyDescent="0.35">
      <c r="A1499" s="149" t="s">
        <v>3157</v>
      </c>
      <c r="B1499" s="149" t="s">
        <v>3158</v>
      </c>
      <c r="C1499" s="149" t="s">
        <v>296</v>
      </c>
      <c r="D1499" s="150">
        <v>21401</v>
      </c>
      <c r="E1499" s="149">
        <v>11510</v>
      </c>
      <c r="F1499" s="149" t="s">
        <v>3006</v>
      </c>
    </row>
    <row r="1500" spans="1:6" ht="10.9" customHeight="1" x14ac:dyDescent="0.35">
      <c r="A1500" s="149" t="s">
        <v>3159</v>
      </c>
      <c r="B1500" s="149" t="s">
        <v>3160</v>
      </c>
      <c r="C1500" s="149" t="s">
        <v>296</v>
      </c>
      <c r="D1500" s="150">
        <v>21401</v>
      </c>
      <c r="E1500" s="149">
        <v>11510</v>
      </c>
      <c r="F1500" s="149" t="s">
        <v>3006</v>
      </c>
    </row>
    <row r="1501" spans="1:6" ht="10.9" customHeight="1" x14ac:dyDescent="0.35">
      <c r="A1501" s="149" t="s">
        <v>3161</v>
      </c>
      <c r="B1501" s="149" t="s">
        <v>3162</v>
      </c>
      <c r="C1501" s="149" t="s">
        <v>296</v>
      </c>
      <c r="D1501" s="150">
        <v>21401</v>
      </c>
      <c r="E1501" s="149">
        <v>11510</v>
      </c>
      <c r="F1501" s="149" t="s">
        <v>3006</v>
      </c>
    </row>
    <row r="1502" spans="1:6" ht="10.9" customHeight="1" x14ac:dyDescent="0.35">
      <c r="A1502" s="149" t="s">
        <v>3163</v>
      </c>
      <c r="B1502" s="149" t="s">
        <v>3164</v>
      </c>
      <c r="C1502" s="149" t="s">
        <v>296</v>
      </c>
      <c r="D1502" s="150">
        <v>21401</v>
      </c>
      <c r="E1502" s="149">
        <v>11510</v>
      </c>
      <c r="F1502" s="149" t="s">
        <v>3006</v>
      </c>
    </row>
    <row r="1503" spans="1:6" ht="10.9" customHeight="1" x14ac:dyDescent="0.35">
      <c r="A1503" s="149" t="s">
        <v>3165</v>
      </c>
      <c r="B1503" s="149" t="s">
        <v>3166</v>
      </c>
      <c r="C1503" s="149" t="s">
        <v>296</v>
      </c>
      <c r="D1503" s="150">
        <v>21401</v>
      </c>
      <c r="E1503" s="149">
        <v>11510</v>
      </c>
      <c r="F1503" s="149" t="s">
        <v>3006</v>
      </c>
    </row>
    <row r="1504" spans="1:6" ht="10.9" customHeight="1" x14ac:dyDescent="0.35">
      <c r="A1504" s="149" t="s">
        <v>3167</v>
      </c>
      <c r="B1504" s="149" t="s">
        <v>3168</v>
      </c>
      <c r="C1504" s="149" t="s">
        <v>296</v>
      </c>
      <c r="D1504" s="150">
        <v>21401</v>
      </c>
      <c r="E1504" s="149">
        <v>11510</v>
      </c>
      <c r="F1504" s="149" t="s">
        <v>3006</v>
      </c>
    </row>
    <row r="1505" spans="1:6" ht="10.9" customHeight="1" x14ac:dyDescent="0.35">
      <c r="A1505" s="149" t="s">
        <v>3169</v>
      </c>
      <c r="B1505" s="149" t="s">
        <v>3170</v>
      </c>
      <c r="C1505" s="149" t="s">
        <v>296</v>
      </c>
      <c r="D1505" s="150">
        <v>21401</v>
      </c>
      <c r="E1505" s="149">
        <v>11510</v>
      </c>
      <c r="F1505" s="149" t="s">
        <v>3006</v>
      </c>
    </row>
    <row r="1506" spans="1:6" ht="10.9" customHeight="1" x14ac:dyDescent="0.35">
      <c r="A1506" s="149" t="s">
        <v>3171</v>
      </c>
      <c r="B1506" s="149" t="s">
        <v>3172</v>
      </c>
      <c r="C1506" s="149" t="s">
        <v>296</v>
      </c>
      <c r="D1506" s="150">
        <v>21401</v>
      </c>
      <c r="E1506" s="149">
        <v>11510</v>
      </c>
      <c r="F1506" s="149" t="s">
        <v>3006</v>
      </c>
    </row>
    <row r="1507" spans="1:6" ht="10.9" customHeight="1" x14ac:dyDescent="0.35">
      <c r="A1507" s="149" t="s">
        <v>3173</v>
      </c>
      <c r="B1507" s="149" t="s">
        <v>3174</v>
      </c>
      <c r="C1507" s="149" t="s">
        <v>296</v>
      </c>
      <c r="D1507" s="150">
        <v>21401</v>
      </c>
      <c r="E1507" s="149">
        <v>11510</v>
      </c>
      <c r="F1507" s="149" t="s">
        <v>3006</v>
      </c>
    </row>
    <row r="1508" spans="1:6" ht="10.9" customHeight="1" x14ac:dyDescent="0.35">
      <c r="A1508" s="149" t="s">
        <v>3175</v>
      </c>
      <c r="B1508" s="149" t="s">
        <v>3176</v>
      </c>
      <c r="C1508" s="149" t="s">
        <v>296</v>
      </c>
      <c r="D1508" s="150">
        <v>21401</v>
      </c>
      <c r="E1508" s="149">
        <v>11510</v>
      </c>
      <c r="F1508" s="149" t="s">
        <v>3006</v>
      </c>
    </row>
    <row r="1509" spans="1:6" ht="10.9" customHeight="1" x14ac:dyDescent="0.35">
      <c r="A1509" s="149" t="s">
        <v>3177</v>
      </c>
      <c r="B1509" s="149" t="s">
        <v>3178</v>
      </c>
      <c r="C1509" s="149" t="s">
        <v>296</v>
      </c>
      <c r="D1509" s="150">
        <v>21401</v>
      </c>
      <c r="E1509" s="149">
        <v>11510</v>
      </c>
      <c r="F1509" s="149" t="s">
        <v>3006</v>
      </c>
    </row>
    <row r="1510" spans="1:6" ht="10.9" customHeight="1" x14ac:dyDescent="0.35">
      <c r="A1510" s="149" t="s">
        <v>3179</v>
      </c>
      <c r="B1510" s="149" t="s">
        <v>3180</v>
      </c>
      <c r="C1510" s="149" t="s">
        <v>296</v>
      </c>
      <c r="D1510" s="150">
        <v>21401</v>
      </c>
      <c r="E1510" s="149">
        <v>11510</v>
      </c>
      <c r="F1510" s="149" t="s">
        <v>3006</v>
      </c>
    </row>
    <row r="1511" spans="1:6" ht="10.9" customHeight="1" x14ac:dyDescent="0.35">
      <c r="A1511" s="149" t="s">
        <v>3181</v>
      </c>
      <c r="B1511" s="149" t="s">
        <v>3182</v>
      </c>
      <c r="C1511" s="149" t="s">
        <v>296</v>
      </c>
      <c r="D1511" s="150">
        <v>21401</v>
      </c>
      <c r="E1511" s="149">
        <v>11510</v>
      </c>
      <c r="F1511" s="149" t="s">
        <v>3006</v>
      </c>
    </row>
    <row r="1512" spans="1:6" ht="10.9" customHeight="1" x14ac:dyDescent="0.35">
      <c r="A1512" s="149" t="s">
        <v>3183</v>
      </c>
      <c r="B1512" s="149" t="s">
        <v>3184</v>
      </c>
      <c r="C1512" s="149" t="s">
        <v>296</v>
      </c>
      <c r="D1512" s="150">
        <v>21401</v>
      </c>
      <c r="E1512" s="149">
        <v>11510</v>
      </c>
      <c r="F1512" s="149" t="s">
        <v>3006</v>
      </c>
    </row>
    <row r="1513" spans="1:6" ht="10.9" customHeight="1" x14ac:dyDescent="0.35">
      <c r="A1513" s="149" t="s">
        <v>3185</v>
      </c>
      <c r="B1513" s="149" t="s">
        <v>3186</v>
      </c>
      <c r="C1513" s="149" t="s">
        <v>296</v>
      </c>
      <c r="D1513" s="150">
        <v>21401</v>
      </c>
      <c r="E1513" s="149">
        <v>11510</v>
      </c>
      <c r="F1513" s="149" t="s">
        <v>3006</v>
      </c>
    </row>
    <row r="1514" spans="1:6" ht="10.9" customHeight="1" x14ac:dyDescent="0.35">
      <c r="A1514" s="149" t="s">
        <v>3187</v>
      </c>
      <c r="B1514" s="149" t="s">
        <v>3188</v>
      </c>
      <c r="C1514" s="149" t="s">
        <v>296</v>
      </c>
      <c r="D1514" s="150">
        <v>21401</v>
      </c>
      <c r="E1514" s="149">
        <v>11510</v>
      </c>
      <c r="F1514" s="149" t="s">
        <v>3006</v>
      </c>
    </row>
    <row r="1515" spans="1:6" ht="10.9" customHeight="1" x14ac:dyDescent="0.35">
      <c r="A1515" s="149" t="s">
        <v>3189</v>
      </c>
      <c r="B1515" s="149" t="s">
        <v>3190</v>
      </c>
      <c r="C1515" s="149" t="s">
        <v>296</v>
      </c>
      <c r="D1515" s="150">
        <v>21401</v>
      </c>
      <c r="E1515" s="149">
        <v>11510</v>
      </c>
      <c r="F1515" s="149" t="s">
        <v>3006</v>
      </c>
    </row>
    <row r="1516" spans="1:6" ht="10.9" customHeight="1" x14ac:dyDescent="0.35">
      <c r="A1516" s="149" t="s">
        <v>3191</v>
      </c>
      <c r="B1516" s="149" t="s">
        <v>3192</v>
      </c>
      <c r="C1516" s="149" t="s">
        <v>296</v>
      </c>
      <c r="D1516" s="150">
        <v>21401</v>
      </c>
      <c r="E1516" s="149">
        <v>11510</v>
      </c>
      <c r="F1516" s="149" t="s">
        <v>3006</v>
      </c>
    </row>
    <row r="1517" spans="1:6" ht="10.9" customHeight="1" x14ac:dyDescent="0.35">
      <c r="A1517" s="149" t="s">
        <v>3193</v>
      </c>
      <c r="B1517" s="149" t="s">
        <v>3194</v>
      </c>
      <c r="C1517" s="149" t="s">
        <v>296</v>
      </c>
      <c r="D1517" s="150">
        <v>21401</v>
      </c>
      <c r="E1517" s="149">
        <v>11510</v>
      </c>
      <c r="F1517" s="149" t="s">
        <v>3006</v>
      </c>
    </row>
    <row r="1518" spans="1:6" ht="10.9" customHeight="1" x14ac:dyDescent="0.35">
      <c r="A1518" s="149" t="s">
        <v>3195</v>
      </c>
      <c r="B1518" s="149" t="s">
        <v>3196</v>
      </c>
      <c r="C1518" s="149" t="s">
        <v>296</v>
      </c>
      <c r="D1518" s="150">
        <v>21401</v>
      </c>
      <c r="E1518" s="149">
        <v>11510</v>
      </c>
      <c r="F1518" s="149" t="s">
        <v>3006</v>
      </c>
    </row>
    <row r="1519" spans="1:6" ht="10.9" customHeight="1" x14ac:dyDescent="0.35">
      <c r="A1519" s="149" t="s">
        <v>3197</v>
      </c>
      <c r="B1519" s="149" t="s">
        <v>3198</v>
      </c>
      <c r="C1519" s="149" t="s">
        <v>296</v>
      </c>
      <c r="D1519" s="150">
        <v>21401</v>
      </c>
      <c r="E1519" s="149">
        <v>11510</v>
      </c>
      <c r="F1519" s="149" t="s">
        <v>3006</v>
      </c>
    </row>
    <row r="1520" spans="1:6" ht="10.9" customHeight="1" x14ac:dyDescent="0.35">
      <c r="A1520" s="149" t="s">
        <v>3199</v>
      </c>
      <c r="B1520" s="149" t="s">
        <v>3200</v>
      </c>
      <c r="C1520" s="149" t="s">
        <v>296</v>
      </c>
      <c r="D1520" s="150">
        <v>21401</v>
      </c>
      <c r="E1520" s="149">
        <v>11510</v>
      </c>
      <c r="F1520" s="149" t="s">
        <v>3006</v>
      </c>
    </row>
    <row r="1521" spans="1:6" ht="10.9" customHeight="1" x14ac:dyDescent="0.35">
      <c r="A1521" s="149" t="s">
        <v>3201</v>
      </c>
      <c r="B1521" s="149" t="s">
        <v>3202</v>
      </c>
      <c r="C1521" s="149" t="s">
        <v>296</v>
      </c>
      <c r="D1521" s="150">
        <v>21401</v>
      </c>
      <c r="E1521" s="149">
        <v>11510</v>
      </c>
      <c r="F1521" s="149" t="s">
        <v>3006</v>
      </c>
    </row>
    <row r="1522" spans="1:6" ht="10.9" customHeight="1" x14ac:dyDescent="0.35">
      <c r="A1522" s="149" t="s">
        <v>3203</v>
      </c>
      <c r="B1522" s="149" t="s">
        <v>3204</v>
      </c>
      <c r="C1522" s="149" t="s">
        <v>296</v>
      </c>
      <c r="D1522" s="150">
        <v>21401</v>
      </c>
      <c r="E1522" s="149">
        <v>11510</v>
      </c>
      <c r="F1522" s="149" t="s">
        <v>3006</v>
      </c>
    </row>
    <row r="1523" spans="1:6" ht="10.9" customHeight="1" x14ac:dyDescent="0.35">
      <c r="A1523" s="149" t="s">
        <v>3205</v>
      </c>
      <c r="B1523" s="149" t="s">
        <v>3206</v>
      </c>
      <c r="C1523" s="149" t="s">
        <v>296</v>
      </c>
      <c r="D1523" s="150">
        <v>21401</v>
      </c>
      <c r="E1523" s="149">
        <v>11510</v>
      </c>
      <c r="F1523" s="149" t="s">
        <v>3006</v>
      </c>
    </row>
    <row r="1524" spans="1:6" ht="10.9" customHeight="1" x14ac:dyDescent="0.35">
      <c r="A1524" s="149" t="s">
        <v>3207</v>
      </c>
      <c r="B1524" s="149" t="s">
        <v>3208</v>
      </c>
      <c r="C1524" s="149" t="s">
        <v>296</v>
      </c>
      <c r="D1524" s="150">
        <v>21401</v>
      </c>
      <c r="E1524" s="149">
        <v>11510</v>
      </c>
      <c r="F1524" s="149" t="s">
        <v>3006</v>
      </c>
    </row>
    <row r="1525" spans="1:6" ht="10.9" customHeight="1" x14ac:dyDescent="0.35">
      <c r="A1525" s="149" t="s">
        <v>3209</v>
      </c>
      <c r="B1525" s="149" t="s">
        <v>3210</v>
      </c>
      <c r="C1525" s="149" t="s">
        <v>296</v>
      </c>
      <c r="D1525" s="150">
        <v>21401</v>
      </c>
      <c r="E1525" s="149">
        <v>11510</v>
      </c>
      <c r="F1525" s="149" t="s">
        <v>3006</v>
      </c>
    </row>
    <row r="1526" spans="1:6" ht="10.9" customHeight="1" x14ac:dyDescent="0.35">
      <c r="A1526" s="149" t="s">
        <v>3211</v>
      </c>
      <c r="B1526" s="149" t="s">
        <v>3212</v>
      </c>
      <c r="C1526" s="149" t="s">
        <v>296</v>
      </c>
      <c r="D1526" s="150">
        <v>21401</v>
      </c>
      <c r="E1526" s="149">
        <v>11510</v>
      </c>
      <c r="F1526" s="149" t="s">
        <v>3006</v>
      </c>
    </row>
    <row r="1527" spans="1:6" ht="10.9" customHeight="1" x14ac:dyDescent="0.35">
      <c r="A1527" s="149" t="s">
        <v>3213</v>
      </c>
      <c r="B1527" s="149" t="s">
        <v>3214</v>
      </c>
      <c r="C1527" s="149" t="s">
        <v>296</v>
      </c>
      <c r="D1527" s="150">
        <v>21401</v>
      </c>
      <c r="E1527" s="149">
        <v>11510</v>
      </c>
      <c r="F1527" s="149" t="s">
        <v>3006</v>
      </c>
    </row>
    <row r="1528" spans="1:6" ht="10.9" customHeight="1" x14ac:dyDescent="0.35">
      <c r="A1528" s="149" t="s">
        <v>3215</v>
      </c>
      <c r="B1528" s="149" t="s">
        <v>3216</v>
      </c>
      <c r="C1528" s="149" t="s">
        <v>296</v>
      </c>
      <c r="D1528" s="150">
        <v>21401</v>
      </c>
      <c r="E1528" s="149">
        <v>11510</v>
      </c>
      <c r="F1528" s="149" t="s">
        <v>3006</v>
      </c>
    </row>
    <row r="1529" spans="1:6" ht="10.9" customHeight="1" x14ac:dyDescent="0.35">
      <c r="A1529" s="149" t="s">
        <v>3217</v>
      </c>
      <c r="B1529" s="149" t="s">
        <v>3218</v>
      </c>
      <c r="C1529" s="149" t="s">
        <v>296</v>
      </c>
      <c r="D1529" s="150">
        <v>21401</v>
      </c>
      <c r="E1529" s="149">
        <v>11510</v>
      </c>
      <c r="F1529" s="149" t="s">
        <v>3006</v>
      </c>
    </row>
    <row r="1530" spans="1:6" ht="10.9" customHeight="1" x14ac:dyDescent="0.35">
      <c r="A1530" s="149" t="s">
        <v>3219</v>
      </c>
      <c r="B1530" s="149" t="s">
        <v>3220</v>
      </c>
      <c r="C1530" s="149" t="s">
        <v>296</v>
      </c>
      <c r="D1530" s="150">
        <v>21401</v>
      </c>
      <c r="E1530" s="149">
        <v>11510</v>
      </c>
      <c r="F1530" s="149" t="s">
        <v>3006</v>
      </c>
    </row>
    <row r="1531" spans="1:6" ht="10.9" customHeight="1" x14ac:dyDescent="0.35">
      <c r="A1531" s="149" t="s">
        <v>3221</v>
      </c>
      <c r="B1531" s="149" t="s">
        <v>3222</v>
      </c>
      <c r="C1531" s="149" t="s">
        <v>296</v>
      </c>
      <c r="D1531" s="150">
        <v>21401</v>
      </c>
      <c r="E1531" s="149">
        <v>11510</v>
      </c>
      <c r="F1531" s="149" t="s">
        <v>3006</v>
      </c>
    </row>
    <row r="1532" spans="1:6" ht="10.9" customHeight="1" x14ac:dyDescent="0.35">
      <c r="A1532" s="149" t="s">
        <v>3223</v>
      </c>
      <c r="B1532" s="149" t="s">
        <v>3224</v>
      </c>
      <c r="C1532" s="149" t="s">
        <v>296</v>
      </c>
      <c r="D1532" s="150">
        <v>21401</v>
      </c>
      <c r="E1532" s="149">
        <v>11510</v>
      </c>
      <c r="F1532" s="149" t="s">
        <v>3006</v>
      </c>
    </row>
    <row r="1533" spans="1:6" ht="10.9" customHeight="1" x14ac:dyDescent="0.35">
      <c r="A1533" s="149" t="s">
        <v>3225</v>
      </c>
      <c r="B1533" s="149" t="s">
        <v>3226</v>
      </c>
      <c r="C1533" s="149" t="s">
        <v>296</v>
      </c>
      <c r="D1533" s="150">
        <v>21401</v>
      </c>
      <c r="E1533" s="149">
        <v>11510</v>
      </c>
      <c r="F1533" s="149" t="s">
        <v>3006</v>
      </c>
    </row>
    <row r="1534" spans="1:6" ht="10.9" customHeight="1" x14ac:dyDescent="0.35">
      <c r="A1534" s="149" t="s">
        <v>3227</v>
      </c>
      <c r="B1534" s="149" t="s">
        <v>3228</v>
      </c>
      <c r="C1534" s="149" t="s">
        <v>296</v>
      </c>
      <c r="D1534" s="150">
        <v>21401</v>
      </c>
      <c r="E1534" s="149">
        <v>11510</v>
      </c>
      <c r="F1534" s="149" t="s">
        <v>3006</v>
      </c>
    </row>
    <row r="1535" spans="1:6" ht="10.9" customHeight="1" x14ac:dyDescent="0.35">
      <c r="A1535" s="149" t="s">
        <v>3229</v>
      </c>
      <c r="B1535" s="149" t="s">
        <v>3230</v>
      </c>
      <c r="C1535" s="149" t="s">
        <v>296</v>
      </c>
      <c r="D1535" s="150">
        <v>21401</v>
      </c>
      <c r="E1535" s="149">
        <v>11510</v>
      </c>
      <c r="F1535" s="149" t="s">
        <v>3006</v>
      </c>
    </row>
    <row r="1536" spans="1:6" ht="10.9" customHeight="1" x14ac:dyDescent="0.35">
      <c r="A1536" s="149" t="s">
        <v>3231</v>
      </c>
      <c r="B1536" s="149" t="s">
        <v>3232</v>
      </c>
      <c r="C1536" s="149" t="s">
        <v>296</v>
      </c>
      <c r="D1536" s="150">
        <v>21401</v>
      </c>
      <c r="E1536" s="149">
        <v>11510</v>
      </c>
      <c r="F1536" s="149" t="s">
        <v>3006</v>
      </c>
    </row>
    <row r="1537" spans="1:6" ht="10.9" customHeight="1" x14ac:dyDescent="0.35">
      <c r="A1537" s="149" t="s">
        <v>3233</v>
      </c>
      <c r="B1537" s="149" t="s">
        <v>3234</v>
      </c>
      <c r="C1537" s="149" t="s">
        <v>296</v>
      </c>
      <c r="D1537" s="150">
        <v>21401</v>
      </c>
      <c r="E1537" s="149">
        <v>11510</v>
      </c>
      <c r="F1537" s="149" t="s">
        <v>3006</v>
      </c>
    </row>
    <row r="1538" spans="1:6" ht="10.9" customHeight="1" x14ac:dyDescent="0.35">
      <c r="A1538" s="149" t="s">
        <v>3235</v>
      </c>
      <c r="B1538" s="149" t="s">
        <v>3236</v>
      </c>
      <c r="C1538" s="149" t="s">
        <v>296</v>
      </c>
      <c r="D1538" s="150">
        <v>21401</v>
      </c>
      <c r="E1538" s="149">
        <v>11510</v>
      </c>
      <c r="F1538" s="149" t="s">
        <v>3006</v>
      </c>
    </row>
    <row r="1539" spans="1:6" ht="10.9" customHeight="1" x14ac:dyDescent="0.35">
      <c r="A1539" s="149" t="s">
        <v>3237</v>
      </c>
      <c r="B1539" s="149" t="s">
        <v>3238</v>
      </c>
      <c r="C1539" s="149" t="s">
        <v>296</v>
      </c>
      <c r="D1539" s="150">
        <v>21401</v>
      </c>
      <c r="E1539" s="149">
        <v>11510</v>
      </c>
      <c r="F1539" s="149" t="s">
        <v>3006</v>
      </c>
    </row>
    <row r="1540" spans="1:6" ht="10.9" customHeight="1" x14ac:dyDescent="0.35">
      <c r="A1540" s="149" t="s">
        <v>3239</v>
      </c>
      <c r="B1540" s="149" t="s">
        <v>3240</v>
      </c>
      <c r="C1540" s="149" t="s">
        <v>296</v>
      </c>
      <c r="D1540" s="150">
        <v>21401</v>
      </c>
      <c r="E1540" s="149">
        <v>11510</v>
      </c>
      <c r="F1540" s="149" t="s">
        <v>3006</v>
      </c>
    </row>
    <row r="1541" spans="1:6" ht="10.9" customHeight="1" x14ac:dyDescent="0.35">
      <c r="A1541" s="149" t="s">
        <v>3241</v>
      </c>
      <c r="B1541" s="149" t="s">
        <v>3242</v>
      </c>
      <c r="C1541" s="149" t="s">
        <v>296</v>
      </c>
      <c r="D1541" s="150">
        <v>21401</v>
      </c>
      <c r="E1541" s="149">
        <v>11510</v>
      </c>
      <c r="F1541" s="149" t="s">
        <v>3006</v>
      </c>
    </row>
    <row r="1542" spans="1:6" ht="10.9" customHeight="1" x14ac:dyDescent="0.35">
      <c r="A1542" s="149" t="s">
        <v>3243</v>
      </c>
      <c r="B1542" s="149" t="s">
        <v>3244</v>
      </c>
      <c r="C1542" s="149" t="s">
        <v>296</v>
      </c>
      <c r="D1542" s="150">
        <v>21401</v>
      </c>
      <c r="E1542" s="149">
        <v>11510</v>
      </c>
      <c r="F1542" s="149" t="s">
        <v>3006</v>
      </c>
    </row>
    <row r="1543" spans="1:6" ht="10.9" customHeight="1" x14ac:dyDescent="0.35">
      <c r="A1543" s="149" t="s">
        <v>3245</v>
      </c>
      <c r="B1543" s="149" t="s">
        <v>3246</v>
      </c>
      <c r="C1543" s="149" t="s">
        <v>296</v>
      </c>
      <c r="D1543" s="150">
        <v>21401</v>
      </c>
      <c r="E1543" s="149">
        <v>11510</v>
      </c>
      <c r="F1543" s="149" t="s">
        <v>3006</v>
      </c>
    </row>
    <row r="1544" spans="1:6" ht="10.9" customHeight="1" x14ac:dyDescent="0.35">
      <c r="A1544" s="149" t="s">
        <v>3247</v>
      </c>
      <c r="B1544" s="149" t="s">
        <v>3248</v>
      </c>
      <c r="C1544" s="149" t="s">
        <v>296</v>
      </c>
      <c r="D1544" s="150">
        <v>21401</v>
      </c>
      <c r="E1544" s="149">
        <v>11510</v>
      </c>
      <c r="F1544" s="149" t="s">
        <v>3006</v>
      </c>
    </row>
    <row r="1545" spans="1:6" ht="10.9" customHeight="1" x14ac:dyDescent="0.35">
      <c r="A1545" s="149" t="s">
        <v>3249</v>
      </c>
      <c r="B1545" s="149" t="s">
        <v>3250</v>
      </c>
      <c r="C1545" s="149" t="s">
        <v>296</v>
      </c>
      <c r="D1545" s="150">
        <v>21401</v>
      </c>
      <c r="E1545" s="149">
        <v>11510</v>
      </c>
      <c r="F1545" s="149" t="s">
        <v>3006</v>
      </c>
    </row>
    <row r="1546" spans="1:6" ht="10.9" customHeight="1" x14ac:dyDescent="0.35">
      <c r="A1546" s="149" t="s">
        <v>3251</v>
      </c>
      <c r="B1546" s="149" t="s">
        <v>3252</v>
      </c>
      <c r="C1546" s="149" t="s">
        <v>296</v>
      </c>
      <c r="D1546" s="150">
        <v>21401</v>
      </c>
      <c r="E1546" s="149">
        <v>11510</v>
      </c>
      <c r="F1546" s="149" t="s">
        <v>3006</v>
      </c>
    </row>
    <row r="1547" spans="1:6" ht="10.9" customHeight="1" x14ac:dyDescent="0.35">
      <c r="A1547" s="149" t="s">
        <v>3253</v>
      </c>
      <c r="B1547" s="149" t="s">
        <v>3254</v>
      </c>
      <c r="C1547" s="149" t="s">
        <v>296</v>
      </c>
      <c r="D1547" s="150">
        <v>21401</v>
      </c>
      <c r="E1547" s="149">
        <v>11510</v>
      </c>
      <c r="F1547" s="149" t="s">
        <v>3006</v>
      </c>
    </row>
    <row r="1548" spans="1:6" ht="10.9" customHeight="1" x14ac:dyDescent="0.35">
      <c r="A1548" s="149" t="s">
        <v>3255</v>
      </c>
      <c r="B1548" s="149" t="s">
        <v>3256</v>
      </c>
      <c r="C1548" s="149" t="s">
        <v>296</v>
      </c>
      <c r="D1548" s="150">
        <v>21401</v>
      </c>
      <c r="E1548" s="149">
        <v>11510</v>
      </c>
      <c r="F1548" s="149" t="s">
        <v>3006</v>
      </c>
    </row>
    <row r="1549" spans="1:6" ht="10.9" customHeight="1" x14ac:dyDescent="0.35">
      <c r="A1549" s="149" t="s">
        <v>3257</v>
      </c>
      <c r="B1549" s="149" t="s">
        <v>3258</v>
      </c>
      <c r="C1549" s="149" t="s">
        <v>296</v>
      </c>
      <c r="D1549" s="150">
        <v>21401</v>
      </c>
      <c r="E1549" s="149">
        <v>11510</v>
      </c>
      <c r="F1549" s="149" t="s">
        <v>3006</v>
      </c>
    </row>
    <row r="1550" spans="1:6" ht="10.9" customHeight="1" x14ac:dyDescent="0.35">
      <c r="A1550" s="149" t="s">
        <v>3259</v>
      </c>
      <c r="B1550" s="149" t="s">
        <v>3260</v>
      </c>
      <c r="C1550" s="149" t="s">
        <v>296</v>
      </c>
      <c r="D1550" s="150">
        <v>21401</v>
      </c>
      <c r="E1550" s="149">
        <v>11510</v>
      </c>
      <c r="F1550" s="149" t="s">
        <v>3006</v>
      </c>
    </row>
    <row r="1551" spans="1:6" ht="10.9" customHeight="1" x14ac:dyDescent="0.35">
      <c r="A1551" s="149" t="s">
        <v>3261</v>
      </c>
      <c r="B1551" s="149" t="s">
        <v>3262</v>
      </c>
      <c r="C1551" s="149" t="s">
        <v>296</v>
      </c>
      <c r="D1551" s="150">
        <v>21401</v>
      </c>
      <c r="E1551" s="149">
        <v>11510</v>
      </c>
      <c r="F1551" s="149" t="s">
        <v>3006</v>
      </c>
    </row>
    <row r="1552" spans="1:6" ht="10.9" customHeight="1" x14ac:dyDescent="0.35">
      <c r="A1552" s="149" t="s">
        <v>3263</v>
      </c>
      <c r="B1552" s="149" t="s">
        <v>3264</v>
      </c>
      <c r="C1552" s="149" t="s">
        <v>296</v>
      </c>
      <c r="D1552" s="150">
        <v>21401</v>
      </c>
      <c r="E1552" s="149">
        <v>11510</v>
      </c>
      <c r="F1552" s="149" t="s">
        <v>3006</v>
      </c>
    </row>
    <row r="1553" spans="1:6" ht="10.9" customHeight="1" x14ac:dyDescent="0.35">
      <c r="A1553" s="149" t="s">
        <v>3265</v>
      </c>
      <c r="B1553" s="149" t="s">
        <v>3266</v>
      </c>
      <c r="C1553" s="149" t="s">
        <v>296</v>
      </c>
      <c r="D1553" s="150">
        <v>21401</v>
      </c>
      <c r="E1553" s="149">
        <v>11510</v>
      </c>
      <c r="F1553" s="149" t="s">
        <v>3006</v>
      </c>
    </row>
    <row r="1554" spans="1:6" ht="10.9" customHeight="1" x14ac:dyDescent="0.35">
      <c r="A1554" s="149" t="s">
        <v>3267</v>
      </c>
      <c r="B1554" s="149" t="s">
        <v>3268</v>
      </c>
      <c r="C1554" s="149" t="s">
        <v>296</v>
      </c>
      <c r="D1554" s="150">
        <v>21401</v>
      </c>
      <c r="E1554" s="149">
        <v>11510</v>
      </c>
      <c r="F1554" s="149" t="s">
        <v>3006</v>
      </c>
    </row>
    <row r="1555" spans="1:6" ht="10.9" customHeight="1" x14ac:dyDescent="0.35">
      <c r="A1555" s="149" t="s">
        <v>3269</v>
      </c>
      <c r="B1555" s="149" t="s">
        <v>3270</v>
      </c>
      <c r="C1555" s="149" t="s">
        <v>296</v>
      </c>
      <c r="D1555" s="150">
        <v>21401</v>
      </c>
      <c r="E1555" s="149">
        <v>11510</v>
      </c>
      <c r="F1555" s="149" t="s">
        <v>3006</v>
      </c>
    </row>
    <row r="1556" spans="1:6" ht="10.9" customHeight="1" x14ac:dyDescent="0.35">
      <c r="A1556" s="149" t="s">
        <v>3271</v>
      </c>
      <c r="B1556" s="149" t="s">
        <v>3272</v>
      </c>
      <c r="C1556" s="149" t="s">
        <v>296</v>
      </c>
      <c r="D1556" s="150">
        <v>21401</v>
      </c>
      <c r="E1556" s="149">
        <v>11510</v>
      </c>
      <c r="F1556" s="149" t="s">
        <v>3006</v>
      </c>
    </row>
    <row r="1557" spans="1:6" ht="10.9" customHeight="1" x14ac:dyDescent="0.35">
      <c r="A1557" s="149" t="s">
        <v>3273</v>
      </c>
      <c r="B1557" s="149" t="s">
        <v>3274</v>
      </c>
      <c r="C1557" s="149" t="s">
        <v>296</v>
      </c>
      <c r="D1557" s="150">
        <v>21401</v>
      </c>
      <c r="E1557" s="149">
        <v>11510</v>
      </c>
      <c r="F1557" s="149" t="s">
        <v>3006</v>
      </c>
    </row>
    <row r="1558" spans="1:6" ht="10.9" customHeight="1" x14ac:dyDescent="0.35">
      <c r="A1558" s="149" t="s">
        <v>3275</v>
      </c>
      <c r="B1558" s="149" t="s">
        <v>3276</v>
      </c>
      <c r="C1558" s="149" t="s">
        <v>296</v>
      </c>
      <c r="D1558" s="150">
        <v>21401</v>
      </c>
      <c r="E1558" s="149">
        <v>11510</v>
      </c>
      <c r="F1558" s="149" t="s">
        <v>3006</v>
      </c>
    </row>
    <row r="1559" spans="1:6" ht="10.9" customHeight="1" x14ac:dyDescent="0.35">
      <c r="A1559" s="149" t="s">
        <v>3277</v>
      </c>
      <c r="B1559" s="149" t="s">
        <v>3278</v>
      </c>
      <c r="C1559" s="149" t="s">
        <v>296</v>
      </c>
      <c r="D1559" s="150">
        <v>21401</v>
      </c>
      <c r="E1559" s="149">
        <v>11510</v>
      </c>
      <c r="F1559" s="149" t="s">
        <v>3006</v>
      </c>
    </row>
    <row r="1560" spans="1:6" ht="10.9" customHeight="1" x14ac:dyDescent="0.35">
      <c r="A1560" s="149" t="s">
        <v>3279</v>
      </c>
      <c r="B1560" s="149" t="s">
        <v>3280</v>
      </c>
      <c r="C1560" s="149" t="s">
        <v>296</v>
      </c>
      <c r="D1560" s="150">
        <v>21401</v>
      </c>
      <c r="E1560" s="149">
        <v>11510</v>
      </c>
      <c r="F1560" s="149" t="s">
        <v>3006</v>
      </c>
    </row>
    <row r="1561" spans="1:6" ht="10.9" customHeight="1" x14ac:dyDescent="0.35">
      <c r="A1561" s="149" t="s">
        <v>3281</v>
      </c>
      <c r="B1561" s="149" t="s">
        <v>3282</v>
      </c>
      <c r="C1561" s="149" t="s">
        <v>296</v>
      </c>
      <c r="D1561" s="150">
        <v>21401</v>
      </c>
      <c r="E1561" s="149">
        <v>11510</v>
      </c>
      <c r="F1561" s="149" t="s">
        <v>3006</v>
      </c>
    </row>
    <row r="1562" spans="1:6" ht="10.9" customHeight="1" x14ac:dyDescent="0.35">
      <c r="A1562" s="149" t="s">
        <v>3283</v>
      </c>
      <c r="B1562" s="149" t="s">
        <v>3284</v>
      </c>
      <c r="C1562" s="149" t="s">
        <v>296</v>
      </c>
      <c r="D1562" s="150">
        <v>21401</v>
      </c>
      <c r="E1562" s="149">
        <v>11510</v>
      </c>
      <c r="F1562" s="149" t="s">
        <v>3006</v>
      </c>
    </row>
    <row r="1563" spans="1:6" ht="10.9" customHeight="1" x14ac:dyDescent="0.35">
      <c r="A1563" s="149" t="s">
        <v>3285</v>
      </c>
      <c r="B1563" s="149" t="s">
        <v>3286</v>
      </c>
      <c r="C1563" s="149" t="s">
        <v>296</v>
      </c>
      <c r="D1563" s="150">
        <v>21401</v>
      </c>
      <c r="E1563" s="149">
        <v>11510</v>
      </c>
      <c r="F1563" s="149" t="s">
        <v>3006</v>
      </c>
    </row>
    <row r="1564" spans="1:6" ht="10.9" customHeight="1" x14ac:dyDescent="0.35">
      <c r="A1564" s="149" t="s">
        <v>3287</v>
      </c>
      <c r="B1564" s="149" t="s">
        <v>3288</v>
      </c>
      <c r="C1564" s="149" t="s">
        <v>296</v>
      </c>
      <c r="D1564" s="150">
        <v>21401</v>
      </c>
      <c r="E1564" s="149">
        <v>11510</v>
      </c>
      <c r="F1564" s="149" t="s">
        <v>3006</v>
      </c>
    </row>
    <row r="1565" spans="1:6" ht="10.9" customHeight="1" x14ac:dyDescent="0.35">
      <c r="A1565" s="149" t="s">
        <v>3289</v>
      </c>
      <c r="B1565" s="149" t="s">
        <v>3290</v>
      </c>
      <c r="C1565" s="149" t="s">
        <v>296</v>
      </c>
      <c r="D1565" s="150">
        <v>21401</v>
      </c>
      <c r="E1565" s="149">
        <v>11510</v>
      </c>
      <c r="F1565" s="149" t="s">
        <v>3006</v>
      </c>
    </row>
    <row r="1566" spans="1:6" ht="10.9" customHeight="1" x14ac:dyDescent="0.35">
      <c r="A1566" s="149" t="s">
        <v>3291</v>
      </c>
      <c r="B1566" s="149" t="s">
        <v>3292</v>
      </c>
      <c r="C1566" s="149" t="s">
        <v>296</v>
      </c>
      <c r="D1566" s="150">
        <v>21401</v>
      </c>
      <c r="E1566" s="149">
        <v>11510</v>
      </c>
      <c r="F1566" s="149" t="s">
        <v>3006</v>
      </c>
    </row>
    <row r="1567" spans="1:6" ht="10.9" customHeight="1" x14ac:dyDescent="0.35">
      <c r="A1567" s="149" t="s">
        <v>3293</v>
      </c>
      <c r="B1567" s="149" t="s">
        <v>3294</v>
      </c>
      <c r="C1567" s="149" t="s">
        <v>296</v>
      </c>
      <c r="D1567" s="150">
        <v>21401</v>
      </c>
      <c r="E1567" s="149">
        <v>11510</v>
      </c>
      <c r="F1567" s="149" t="s">
        <v>3006</v>
      </c>
    </row>
    <row r="1568" spans="1:6" ht="10.9" customHeight="1" x14ac:dyDescent="0.35">
      <c r="A1568" s="149" t="s">
        <v>3295</v>
      </c>
      <c r="B1568" s="149" t="s">
        <v>3296</v>
      </c>
      <c r="C1568" s="149" t="s">
        <v>296</v>
      </c>
      <c r="D1568" s="150">
        <v>21401</v>
      </c>
      <c r="E1568" s="149">
        <v>11510</v>
      </c>
      <c r="F1568" s="149" t="s">
        <v>3006</v>
      </c>
    </row>
    <row r="1569" spans="1:6" ht="10.9" customHeight="1" x14ac:dyDescent="0.35">
      <c r="A1569" s="149" t="s">
        <v>3297</v>
      </c>
      <c r="B1569" s="149" t="s">
        <v>3298</v>
      </c>
      <c r="C1569" s="149" t="s">
        <v>296</v>
      </c>
      <c r="D1569" s="150">
        <v>21401</v>
      </c>
      <c r="E1569" s="149">
        <v>11510</v>
      </c>
      <c r="F1569" s="149" t="s">
        <v>3006</v>
      </c>
    </row>
    <row r="1570" spans="1:6" ht="10.9" customHeight="1" x14ac:dyDescent="0.35">
      <c r="A1570" s="149" t="s">
        <v>3299</v>
      </c>
      <c r="B1570" s="149" t="s">
        <v>3300</v>
      </c>
      <c r="C1570" s="149" t="s">
        <v>296</v>
      </c>
      <c r="D1570" s="150">
        <v>21401</v>
      </c>
      <c r="E1570" s="149">
        <v>11510</v>
      </c>
      <c r="F1570" s="149" t="s">
        <v>3006</v>
      </c>
    </row>
    <row r="1571" spans="1:6" ht="10.9" customHeight="1" x14ac:dyDescent="0.35">
      <c r="A1571" s="149" t="s">
        <v>3301</v>
      </c>
      <c r="B1571" s="149" t="s">
        <v>3302</v>
      </c>
      <c r="C1571" s="149" t="s">
        <v>296</v>
      </c>
      <c r="D1571" s="150">
        <v>21401</v>
      </c>
      <c r="E1571" s="149">
        <v>11510</v>
      </c>
      <c r="F1571" s="149" t="s">
        <v>3006</v>
      </c>
    </row>
    <row r="1572" spans="1:6" ht="10.9" customHeight="1" x14ac:dyDescent="0.35">
      <c r="A1572" s="149" t="s">
        <v>3303</v>
      </c>
      <c r="B1572" s="149" t="s">
        <v>3304</v>
      </c>
      <c r="C1572" s="149" t="s">
        <v>296</v>
      </c>
      <c r="D1572" s="150">
        <v>21401</v>
      </c>
      <c r="E1572" s="149">
        <v>11510</v>
      </c>
      <c r="F1572" s="149" t="s">
        <v>3006</v>
      </c>
    </row>
    <row r="1573" spans="1:6" ht="10.9" customHeight="1" x14ac:dyDescent="0.35">
      <c r="A1573" s="149" t="s">
        <v>3305</v>
      </c>
      <c r="B1573" s="149" t="s">
        <v>3306</v>
      </c>
      <c r="C1573" s="149" t="s">
        <v>296</v>
      </c>
      <c r="D1573" s="150">
        <v>21401</v>
      </c>
      <c r="E1573" s="149">
        <v>11510</v>
      </c>
      <c r="F1573" s="149" t="s">
        <v>3006</v>
      </c>
    </row>
    <row r="1574" spans="1:6" ht="10.9" customHeight="1" x14ac:dyDescent="0.35">
      <c r="A1574" s="149" t="s">
        <v>3307</v>
      </c>
      <c r="B1574" s="149" t="s">
        <v>3308</v>
      </c>
      <c r="C1574" s="149" t="s">
        <v>296</v>
      </c>
      <c r="D1574" s="150">
        <v>21401</v>
      </c>
      <c r="E1574" s="149">
        <v>11510</v>
      </c>
      <c r="F1574" s="149" t="s">
        <v>3006</v>
      </c>
    </row>
    <row r="1575" spans="1:6" ht="10.9" customHeight="1" x14ac:dyDescent="0.35">
      <c r="A1575" s="149" t="s">
        <v>3309</v>
      </c>
      <c r="B1575" s="149" t="s">
        <v>3310</v>
      </c>
      <c r="C1575" s="149" t="s">
        <v>296</v>
      </c>
      <c r="D1575" s="150">
        <v>21401</v>
      </c>
      <c r="E1575" s="149">
        <v>11510</v>
      </c>
      <c r="F1575" s="149" t="s">
        <v>3006</v>
      </c>
    </row>
    <row r="1576" spans="1:6" ht="10.9" customHeight="1" x14ac:dyDescent="0.35">
      <c r="A1576" s="149" t="s">
        <v>3311</v>
      </c>
      <c r="B1576" s="149" t="s">
        <v>3312</v>
      </c>
      <c r="C1576" s="149" t="s">
        <v>296</v>
      </c>
      <c r="D1576" s="150">
        <v>21401</v>
      </c>
      <c r="E1576" s="149">
        <v>11510</v>
      </c>
      <c r="F1576" s="149" t="s">
        <v>3006</v>
      </c>
    </row>
    <row r="1577" spans="1:6" ht="10.9" customHeight="1" x14ac:dyDescent="0.35">
      <c r="A1577" s="149" t="s">
        <v>3313</v>
      </c>
      <c r="B1577" s="149" t="s">
        <v>3314</v>
      </c>
      <c r="C1577" s="149" t="s">
        <v>296</v>
      </c>
      <c r="D1577" s="150">
        <v>21401</v>
      </c>
      <c r="E1577" s="149">
        <v>11510</v>
      </c>
      <c r="F1577" s="149" t="s">
        <v>3006</v>
      </c>
    </row>
    <row r="1578" spans="1:6" ht="10.9" customHeight="1" x14ac:dyDescent="0.35">
      <c r="A1578" s="149" t="s">
        <v>3315</v>
      </c>
      <c r="B1578" s="149" t="s">
        <v>3316</v>
      </c>
      <c r="C1578" s="149" t="s">
        <v>296</v>
      </c>
      <c r="D1578" s="150">
        <v>21401</v>
      </c>
      <c r="E1578" s="149">
        <v>11510</v>
      </c>
      <c r="F1578" s="149" t="s">
        <v>3006</v>
      </c>
    </row>
    <row r="1579" spans="1:6" ht="10.9" customHeight="1" x14ac:dyDescent="0.35">
      <c r="A1579" s="149" t="s">
        <v>3317</v>
      </c>
      <c r="B1579" s="149" t="s">
        <v>3318</v>
      </c>
      <c r="C1579" s="149" t="s">
        <v>296</v>
      </c>
      <c r="D1579" s="150">
        <v>21401</v>
      </c>
      <c r="E1579" s="149">
        <v>11510</v>
      </c>
      <c r="F1579" s="149" t="s">
        <v>3006</v>
      </c>
    </row>
    <row r="1580" spans="1:6" ht="10.9" customHeight="1" x14ac:dyDescent="0.35">
      <c r="A1580" s="149" t="s">
        <v>3319</v>
      </c>
      <c r="B1580" s="149" t="s">
        <v>3320</v>
      </c>
      <c r="C1580" s="149" t="s">
        <v>296</v>
      </c>
      <c r="D1580" s="150">
        <v>21401</v>
      </c>
      <c r="E1580" s="149">
        <v>11510</v>
      </c>
      <c r="F1580" s="149" t="s">
        <v>3006</v>
      </c>
    </row>
    <row r="1581" spans="1:6" ht="10.9" customHeight="1" x14ac:dyDescent="0.35">
      <c r="A1581" s="149" t="s">
        <v>3321</v>
      </c>
      <c r="B1581" s="149" t="s">
        <v>3322</v>
      </c>
      <c r="C1581" s="149" t="s">
        <v>296</v>
      </c>
      <c r="D1581" s="150">
        <v>21401</v>
      </c>
      <c r="E1581" s="149">
        <v>11510</v>
      </c>
      <c r="F1581" s="149" t="s">
        <v>3006</v>
      </c>
    </row>
    <row r="1582" spans="1:6" ht="10.9" customHeight="1" x14ac:dyDescent="0.35">
      <c r="A1582" s="149" t="s">
        <v>3323</v>
      </c>
      <c r="B1582" s="149" t="s">
        <v>3324</v>
      </c>
      <c r="C1582" s="149" t="s">
        <v>296</v>
      </c>
      <c r="D1582" s="150">
        <v>21401</v>
      </c>
      <c r="E1582" s="149">
        <v>11510</v>
      </c>
      <c r="F1582" s="149" t="s">
        <v>3006</v>
      </c>
    </row>
    <row r="1583" spans="1:6" ht="10.9" customHeight="1" x14ac:dyDescent="0.35">
      <c r="A1583" s="149" t="s">
        <v>3325</v>
      </c>
      <c r="B1583" s="149" t="s">
        <v>3326</v>
      </c>
      <c r="C1583" s="149" t="s">
        <v>296</v>
      </c>
      <c r="D1583" s="150">
        <v>21401</v>
      </c>
      <c r="E1583" s="149">
        <v>11510</v>
      </c>
      <c r="F1583" s="149" t="s">
        <v>3006</v>
      </c>
    </row>
    <row r="1584" spans="1:6" ht="10.9" customHeight="1" x14ac:dyDescent="0.35">
      <c r="A1584" s="149" t="s">
        <v>3327</v>
      </c>
      <c r="B1584" s="149" t="s">
        <v>3328</v>
      </c>
      <c r="C1584" s="149" t="s">
        <v>296</v>
      </c>
      <c r="D1584" s="150">
        <v>21401</v>
      </c>
      <c r="E1584" s="149">
        <v>11510</v>
      </c>
      <c r="F1584" s="149" t="s">
        <v>3006</v>
      </c>
    </row>
    <row r="1585" spans="1:6" ht="10.9" customHeight="1" x14ac:dyDescent="0.35">
      <c r="A1585" s="149" t="s">
        <v>3329</v>
      </c>
      <c r="B1585" s="149" t="s">
        <v>3330</v>
      </c>
      <c r="C1585" s="149" t="s">
        <v>296</v>
      </c>
      <c r="D1585" s="150">
        <v>21401</v>
      </c>
      <c r="E1585" s="149">
        <v>11510</v>
      </c>
      <c r="F1585" s="149" t="s">
        <v>3006</v>
      </c>
    </row>
    <row r="1586" spans="1:6" ht="10.9" customHeight="1" x14ac:dyDescent="0.35">
      <c r="A1586" s="149" t="s">
        <v>3331</v>
      </c>
      <c r="B1586" s="149" t="s">
        <v>3332</v>
      </c>
      <c r="C1586" s="149" t="s">
        <v>296</v>
      </c>
      <c r="D1586" s="150">
        <v>21401</v>
      </c>
      <c r="E1586" s="149">
        <v>11510</v>
      </c>
      <c r="F1586" s="149" t="s">
        <v>3006</v>
      </c>
    </row>
    <row r="1587" spans="1:6" ht="10.9" customHeight="1" x14ac:dyDescent="0.35">
      <c r="A1587" s="149" t="s">
        <v>3333</v>
      </c>
      <c r="B1587" s="149" t="s">
        <v>3334</v>
      </c>
      <c r="C1587" s="149" t="s">
        <v>296</v>
      </c>
      <c r="D1587" s="150">
        <v>21401</v>
      </c>
      <c r="E1587" s="149">
        <v>11510</v>
      </c>
      <c r="F1587" s="149" t="s">
        <v>3006</v>
      </c>
    </row>
    <row r="1588" spans="1:6" ht="10.9" customHeight="1" x14ac:dyDescent="0.35">
      <c r="A1588" s="149" t="s">
        <v>3335</v>
      </c>
      <c r="B1588" s="149" t="s">
        <v>3336</v>
      </c>
      <c r="C1588" s="149" t="s">
        <v>296</v>
      </c>
      <c r="D1588" s="150">
        <v>21401</v>
      </c>
      <c r="E1588" s="149">
        <v>11510</v>
      </c>
      <c r="F1588" s="149" t="s">
        <v>3006</v>
      </c>
    </row>
    <row r="1589" spans="1:6" ht="10.9" customHeight="1" x14ac:dyDescent="0.35">
      <c r="A1589" s="149" t="s">
        <v>3337</v>
      </c>
      <c r="B1589" s="149" t="s">
        <v>3338</v>
      </c>
      <c r="C1589" s="149" t="s">
        <v>296</v>
      </c>
      <c r="D1589" s="150">
        <v>21401</v>
      </c>
      <c r="E1589" s="149">
        <v>11510</v>
      </c>
      <c r="F1589" s="149" t="s">
        <v>3006</v>
      </c>
    </row>
    <row r="1590" spans="1:6" ht="10.9" customHeight="1" x14ac:dyDescent="0.35">
      <c r="A1590" s="149" t="s">
        <v>3339</v>
      </c>
      <c r="B1590" s="149" t="s">
        <v>3340</v>
      </c>
      <c r="C1590" s="149" t="s">
        <v>296</v>
      </c>
      <c r="D1590" s="150">
        <v>21401</v>
      </c>
      <c r="E1590" s="149">
        <v>11510</v>
      </c>
      <c r="F1590" s="149" t="s">
        <v>3006</v>
      </c>
    </row>
    <row r="1591" spans="1:6" ht="10.9" customHeight="1" x14ac:dyDescent="0.35">
      <c r="A1591" s="149" t="s">
        <v>3341</v>
      </c>
      <c r="B1591" s="149" t="s">
        <v>3342</v>
      </c>
      <c r="C1591" s="149" t="s">
        <v>296</v>
      </c>
      <c r="D1591" s="150">
        <v>21401</v>
      </c>
      <c r="E1591" s="149">
        <v>11510</v>
      </c>
      <c r="F1591" s="149" t="s">
        <v>3006</v>
      </c>
    </row>
    <row r="1592" spans="1:6" ht="10.9" customHeight="1" x14ac:dyDescent="0.35">
      <c r="A1592" s="149" t="s">
        <v>3343</v>
      </c>
      <c r="B1592" s="149" t="s">
        <v>3344</v>
      </c>
      <c r="C1592" s="149" t="s">
        <v>296</v>
      </c>
      <c r="D1592" s="150">
        <v>21401</v>
      </c>
      <c r="E1592" s="149">
        <v>11510</v>
      </c>
      <c r="F1592" s="149" t="s">
        <v>3006</v>
      </c>
    </row>
    <row r="1593" spans="1:6" ht="10.9" customHeight="1" x14ac:dyDescent="0.35">
      <c r="A1593" s="149" t="s">
        <v>3345</v>
      </c>
      <c r="B1593" s="149" t="s">
        <v>3346</v>
      </c>
      <c r="C1593" s="149" t="s">
        <v>296</v>
      </c>
      <c r="D1593" s="150">
        <v>21401</v>
      </c>
      <c r="E1593" s="149">
        <v>11510</v>
      </c>
      <c r="F1593" s="149" t="s">
        <v>3006</v>
      </c>
    </row>
    <row r="1594" spans="1:6" ht="10.9" customHeight="1" x14ac:dyDescent="0.35">
      <c r="A1594" s="149" t="s">
        <v>3347</v>
      </c>
      <c r="B1594" s="149" t="s">
        <v>3348</v>
      </c>
      <c r="C1594" s="149" t="s">
        <v>296</v>
      </c>
      <c r="D1594" s="150">
        <v>21401</v>
      </c>
      <c r="E1594" s="149">
        <v>11510</v>
      </c>
      <c r="F1594" s="149" t="s">
        <v>3006</v>
      </c>
    </row>
    <row r="1595" spans="1:6" ht="10.9" customHeight="1" x14ac:dyDescent="0.35">
      <c r="A1595" s="149" t="s">
        <v>3349</v>
      </c>
      <c r="B1595" s="149" t="s">
        <v>3350</v>
      </c>
      <c r="C1595" s="149" t="s">
        <v>296</v>
      </c>
      <c r="D1595" s="150">
        <v>21401</v>
      </c>
      <c r="E1595" s="149">
        <v>11510</v>
      </c>
      <c r="F1595" s="149" t="s">
        <v>3006</v>
      </c>
    </row>
    <row r="1596" spans="1:6" ht="10.9" customHeight="1" x14ac:dyDescent="0.35">
      <c r="A1596" s="149" t="s">
        <v>3351</v>
      </c>
      <c r="B1596" s="149" t="s">
        <v>3352</v>
      </c>
      <c r="C1596" s="149" t="s">
        <v>296</v>
      </c>
      <c r="D1596" s="150">
        <v>21401</v>
      </c>
      <c r="E1596" s="149">
        <v>11510</v>
      </c>
      <c r="F1596" s="149" t="s">
        <v>3006</v>
      </c>
    </row>
    <row r="1597" spans="1:6" ht="10.9" customHeight="1" x14ac:dyDescent="0.35">
      <c r="A1597" s="149" t="s">
        <v>3353</v>
      </c>
      <c r="B1597" s="149" t="s">
        <v>3354</v>
      </c>
      <c r="C1597" s="149" t="s">
        <v>296</v>
      </c>
      <c r="D1597" s="150">
        <v>21401</v>
      </c>
      <c r="E1597" s="149">
        <v>11510</v>
      </c>
      <c r="F1597" s="149" t="s">
        <v>3006</v>
      </c>
    </row>
    <row r="1598" spans="1:6" ht="10.9" customHeight="1" x14ac:dyDescent="0.35">
      <c r="A1598" s="149" t="s">
        <v>3355</v>
      </c>
      <c r="B1598" s="149" t="s">
        <v>3356</v>
      </c>
      <c r="C1598" s="149" t="s">
        <v>296</v>
      </c>
      <c r="D1598" s="150">
        <v>21401</v>
      </c>
      <c r="E1598" s="149">
        <v>11510</v>
      </c>
      <c r="F1598" s="149" t="s">
        <v>3006</v>
      </c>
    </row>
    <row r="1599" spans="1:6" ht="10.9" customHeight="1" x14ac:dyDescent="0.35">
      <c r="A1599" s="149" t="s">
        <v>3357</v>
      </c>
      <c r="B1599" s="149" t="s">
        <v>3358</v>
      </c>
      <c r="C1599" s="149" t="s">
        <v>296</v>
      </c>
      <c r="D1599" s="150">
        <v>21401</v>
      </c>
      <c r="E1599" s="149">
        <v>11510</v>
      </c>
      <c r="F1599" s="149" t="s">
        <v>3006</v>
      </c>
    </row>
    <row r="1600" spans="1:6" ht="10.9" customHeight="1" x14ac:dyDescent="0.35">
      <c r="A1600" s="149" t="s">
        <v>3359</v>
      </c>
      <c r="B1600" s="149" t="s">
        <v>3360</v>
      </c>
      <c r="C1600" s="149" t="s">
        <v>296</v>
      </c>
      <c r="D1600" s="150">
        <v>21401</v>
      </c>
      <c r="E1600" s="149">
        <v>11510</v>
      </c>
      <c r="F1600" s="149" t="s">
        <v>3006</v>
      </c>
    </row>
    <row r="1601" spans="1:6" ht="10.9" customHeight="1" x14ac:dyDescent="0.35">
      <c r="A1601" s="149" t="s">
        <v>3361</v>
      </c>
      <c r="B1601" s="149" t="s">
        <v>3362</v>
      </c>
      <c r="C1601" s="149" t="s">
        <v>1446</v>
      </c>
      <c r="D1601" s="150">
        <v>21401</v>
      </c>
      <c r="E1601" s="149">
        <v>11510</v>
      </c>
      <c r="F1601" s="149" t="s">
        <v>3006</v>
      </c>
    </row>
    <row r="1602" spans="1:6" ht="10.9" customHeight="1" x14ac:dyDescent="0.35">
      <c r="A1602" s="149" t="s">
        <v>3363</v>
      </c>
      <c r="B1602" s="149" t="s">
        <v>3364</v>
      </c>
      <c r="C1602" s="149" t="s">
        <v>296</v>
      </c>
      <c r="D1602" s="150">
        <v>21401</v>
      </c>
      <c r="E1602" s="149">
        <v>11510</v>
      </c>
      <c r="F1602" s="149" t="s">
        <v>3006</v>
      </c>
    </row>
    <row r="1603" spans="1:6" ht="10.9" customHeight="1" x14ac:dyDescent="0.35">
      <c r="A1603" s="149" t="s">
        <v>3365</v>
      </c>
      <c r="B1603" s="149" t="s">
        <v>3366</v>
      </c>
      <c r="C1603" s="149" t="s">
        <v>296</v>
      </c>
      <c r="D1603" s="150">
        <v>21401</v>
      </c>
      <c r="E1603" s="149">
        <v>11510</v>
      </c>
      <c r="F1603" s="149" t="s">
        <v>3006</v>
      </c>
    </row>
    <row r="1604" spans="1:6" ht="10.9" customHeight="1" x14ac:dyDescent="0.35">
      <c r="A1604" s="149" t="s">
        <v>3367</v>
      </c>
      <c r="B1604" s="149" t="s">
        <v>3368</v>
      </c>
      <c r="C1604" s="149" t="s">
        <v>296</v>
      </c>
      <c r="D1604" s="150">
        <v>21401</v>
      </c>
      <c r="E1604" s="149">
        <v>11510</v>
      </c>
      <c r="F1604" s="149" t="s">
        <v>3006</v>
      </c>
    </row>
    <row r="1605" spans="1:6" ht="10.9" customHeight="1" x14ac:dyDescent="0.35">
      <c r="A1605" s="149" t="s">
        <v>3369</v>
      </c>
      <c r="B1605" s="149" t="s">
        <v>3370</v>
      </c>
      <c r="C1605" s="149" t="s">
        <v>296</v>
      </c>
      <c r="D1605" s="150">
        <v>21401</v>
      </c>
      <c r="E1605" s="149">
        <v>11510</v>
      </c>
      <c r="F1605" s="149" t="s">
        <v>3006</v>
      </c>
    </row>
    <row r="1606" spans="1:6" ht="10.9" customHeight="1" x14ac:dyDescent="0.35">
      <c r="A1606" s="149" t="s">
        <v>3371</v>
      </c>
      <c r="B1606" s="149" t="s">
        <v>3372</v>
      </c>
      <c r="C1606" s="149" t="s">
        <v>296</v>
      </c>
      <c r="D1606" s="150">
        <v>21401</v>
      </c>
      <c r="E1606" s="149">
        <v>11510</v>
      </c>
      <c r="F1606" s="149" t="s">
        <v>3006</v>
      </c>
    </row>
    <row r="1607" spans="1:6" ht="10.9" customHeight="1" x14ac:dyDescent="0.35">
      <c r="A1607" s="149" t="s">
        <v>3373</v>
      </c>
      <c r="B1607" s="149" t="s">
        <v>3374</v>
      </c>
      <c r="C1607" s="149" t="s">
        <v>296</v>
      </c>
      <c r="D1607" s="150">
        <v>21401</v>
      </c>
      <c r="E1607" s="149">
        <v>11510</v>
      </c>
      <c r="F1607" s="149" t="s">
        <v>3006</v>
      </c>
    </row>
    <row r="1608" spans="1:6" ht="10.9" customHeight="1" x14ac:dyDescent="0.35">
      <c r="A1608" s="149" t="s">
        <v>3375</v>
      </c>
      <c r="B1608" s="149" t="s">
        <v>3376</v>
      </c>
      <c r="C1608" s="149" t="s">
        <v>296</v>
      </c>
      <c r="D1608" s="150">
        <v>21401</v>
      </c>
      <c r="E1608" s="149">
        <v>11510</v>
      </c>
      <c r="F1608" s="149" t="s">
        <v>3006</v>
      </c>
    </row>
    <row r="1609" spans="1:6" ht="10.9" customHeight="1" x14ac:dyDescent="0.35">
      <c r="A1609" s="149" t="s">
        <v>3377</v>
      </c>
      <c r="B1609" s="149" t="s">
        <v>3378</v>
      </c>
      <c r="C1609" s="149" t="s">
        <v>296</v>
      </c>
      <c r="D1609" s="150">
        <v>21401</v>
      </c>
      <c r="E1609" s="149">
        <v>11510</v>
      </c>
      <c r="F1609" s="149" t="s">
        <v>3006</v>
      </c>
    </row>
    <row r="1610" spans="1:6" ht="10.9" customHeight="1" x14ac:dyDescent="0.35">
      <c r="A1610" s="149" t="s">
        <v>3379</v>
      </c>
      <c r="B1610" s="149" t="s">
        <v>3380</v>
      </c>
      <c r="C1610" s="149" t="s">
        <v>296</v>
      </c>
      <c r="D1610" s="150">
        <v>21401</v>
      </c>
      <c r="E1610" s="149">
        <v>11510</v>
      </c>
      <c r="F1610" s="149" t="s">
        <v>3006</v>
      </c>
    </row>
    <row r="1611" spans="1:6" ht="10.9" customHeight="1" x14ac:dyDescent="0.35">
      <c r="A1611" s="149" t="s">
        <v>3381</v>
      </c>
      <c r="B1611" s="149" t="s">
        <v>3382</v>
      </c>
      <c r="C1611" s="149" t="s">
        <v>296</v>
      </c>
      <c r="D1611" s="150">
        <v>21401</v>
      </c>
      <c r="E1611" s="149">
        <v>11510</v>
      </c>
      <c r="F1611" s="149" t="s">
        <v>3006</v>
      </c>
    </row>
    <row r="1612" spans="1:6" ht="10.9" customHeight="1" x14ac:dyDescent="0.35">
      <c r="A1612" s="149" t="s">
        <v>3383</v>
      </c>
      <c r="B1612" s="149" t="s">
        <v>3384</v>
      </c>
      <c r="C1612" s="149" t="s">
        <v>296</v>
      </c>
      <c r="D1612" s="150">
        <v>21401</v>
      </c>
      <c r="E1612" s="149">
        <v>11510</v>
      </c>
      <c r="F1612" s="149" t="s">
        <v>3006</v>
      </c>
    </row>
    <row r="1613" spans="1:6" ht="10.9" customHeight="1" x14ac:dyDescent="0.35">
      <c r="A1613" s="149" t="s">
        <v>3385</v>
      </c>
      <c r="B1613" s="149" t="s">
        <v>3386</v>
      </c>
      <c r="C1613" s="149" t="s">
        <v>296</v>
      </c>
      <c r="D1613" s="150">
        <v>21401</v>
      </c>
      <c r="E1613" s="149">
        <v>11510</v>
      </c>
      <c r="F1613" s="149" t="s">
        <v>3006</v>
      </c>
    </row>
    <row r="1614" spans="1:6" ht="10.9" customHeight="1" x14ac:dyDescent="0.35">
      <c r="A1614" s="149" t="s">
        <v>3387</v>
      </c>
      <c r="B1614" s="149" t="s">
        <v>3388</v>
      </c>
      <c r="C1614" s="149" t="s">
        <v>296</v>
      </c>
      <c r="D1614" s="150">
        <v>21401</v>
      </c>
      <c r="E1614" s="149">
        <v>11510</v>
      </c>
      <c r="F1614" s="149" t="s">
        <v>3006</v>
      </c>
    </row>
    <row r="1615" spans="1:6" ht="10.9" customHeight="1" x14ac:dyDescent="0.35">
      <c r="A1615" s="149" t="s">
        <v>3389</v>
      </c>
      <c r="B1615" s="149" t="s">
        <v>3390</v>
      </c>
      <c r="C1615" s="149" t="s">
        <v>296</v>
      </c>
      <c r="D1615" s="150">
        <v>21401</v>
      </c>
      <c r="E1615" s="149">
        <v>11510</v>
      </c>
      <c r="F1615" s="149" t="s">
        <v>3006</v>
      </c>
    </row>
    <row r="1616" spans="1:6" ht="10.9" customHeight="1" x14ac:dyDescent="0.35">
      <c r="A1616" s="149" t="s">
        <v>3391</v>
      </c>
      <c r="B1616" s="149" t="s">
        <v>3392</v>
      </c>
      <c r="C1616" s="149" t="s">
        <v>296</v>
      </c>
      <c r="D1616" s="150">
        <v>21401</v>
      </c>
      <c r="E1616" s="149">
        <v>11510</v>
      </c>
      <c r="F1616" s="149" t="s">
        <v>3006</v>
      </c>
    </row>
    <row r="1617" spans="1:6" ht="10.9" customHeight="1" x14ac:dyDescent="0.35">
      <c r="A1617" s="149" t="s">
        <v>3393</v>
      </c>
      <c r="B1617" s="149" t="s">
        <v>3394</v>
      </c>
      <c r="C1617" s="149" t="s">
        <v>296</v>
      </c>
      <c r="D1617" s="150">
        <v>21401</v>
      </c>
      <c r="E1617" s="149">
        <v>11510</v>
      </c>
      <c r="F1617" s="149" t="s">
        <v>3006</v>
      </c>
    </row>
    <row r="1618" spans="1:6" ht="10.9" customHeight="1" x14ac:dyDescent="0.35">
      <c r="A1618" s="149" t="s">
        <v>3395</v>
      </c>
      <c r="B1618" s="149" t="s">
        <v>3396</v>
      </c>
      <c r="C1618" s="149" t="s">
        <v>296</v>
      </c>
      <c r="D1618" s="150">
        <v>21401</v>
      </c>
      <c r="E1618" s="149">
        <v>11510</v>
      </c>
      <c r="F1618" s="149" t="s">
        <v>3006</v>
      </c>
    </row>
    <row r="1619" spans="1:6" ht="10.9" customHeight="1" x14ac:dyDescent="0.35">
      <c r="A1619" s="149" t="s">
        <v>3397</v>
      </c>
      <c r="B1619" s="149" t="s">
        <v>3398</v>
      </c>
      <c r="C1619" s="149" t="s">
        <v>296</v>
      </c>
      <c r="D1619" s="150">
        <v>21401</v>
      </c>
      <c r="E1619" s="149">
        <v>11510</v>
      </c>
      <c r="F1619" s="149" t="s">
        <v>3006</v>
      </c>
    </row>
    <row r="1620" spans="1:6" ht="10.9" customHeight="1" x14ac:dyDescent="0.35">
      <c r="A1620" s="149" t="s">
        <v>3399</v>
      </c>
      <c r="B1620" s="149" t="s">
        <v>3400</v>
      </c>
      <c r="C1620" s="149" t="s">
        <v>296</v>
      </c>
      <c r="D1620" s="150">
        <v>21401</v>
      </c>
      <c r="E1620" s="149">
        <v>11510</v>
      </c>
      <c r="F1620" s="149" t="s">
        <v>3006</v>
      </c>
    </row>
    <row r="1621" spans="1:6" ht="10.9" customHeight="1" x14ac:dyDescent="0.35">
      <c r="A1621" s="149" t="s">
        <v>3401</v>
      </c>
      <c r="B1621" s="149" t="s">
        <v>3402</v>
      </c>
      <c r="C1621" s="149" t="s">
        <v>296</v>
      </c>
      <c r="D1621" s="150">
        <v>21401</v>
      </c>
      <c r="E1621" s="149">
        <v>11510</v>
      </c>
      <c r="F1621" s="149" t="s">
        <v>3006</v>
      </c>
    </row>
    <row r="1622" spans="1:6" ht="10.9" customHeight="1" x14ac:dyDescent="0.35">
      <c r="A1622" s="149" t="s">
        <v>3403</v>
      </c>
      <c r="B1622" s="149" t="s">
        <v>3404</v>
      </c>
      <c r="C1622" s="149" t="s">
        <v>296</v>
      </c>
      <c r="D1622" s="150">
        <v>21401</v>
      </c>
      <c r="E1622" s="149">
        <v>11510</v>
      </c>
      <c r="F1622" s="149" t="s">
        <v>3006</v>
      </c>
    </row>
    <row r="1623" spans="1:6" ht="10.9" customHeight="1" x14ac:dyDescent="0.35">
      <c r="A1623" s="149" t="s">
        <v>3405</v>
      </c>
      <c r="B1623" s="149" t="s">
        <v>3406</v>
      </c>
      <c r="C1623" s="149" t="s">
        <v>296</v>
      </c>
      <c r="D1623" s="150">
        <v>21401</v>
      </c>
      <c r="E1623" s="149">
        <v>11510</v>
      </c>
      <c r="F1623" s="149" t="s">
        <v>3006</v>
      </c>
    </row>
    <row r="1624" spans="1:6" ht="10.9" customHeight="1" x14ac:dyDescent="0.35">
      <c r="A1624" s="149" t="s">
        <v>3407</v>
      </c>
      <c r="B1624" s="149" t="s">
        <v>3408</v>
      </c>
      <c r="C1624" s="149" t="s">
        <v>296</v>
      </c>
      <c r="D1624" s="150">
        <v>21401</v>
      </c>
      <c r="E1624" s="149">
        <v>11510</v>
      </c>
      <c r="F1624" s="149" t="s">
        <v>3006</v>
      </c>
    </row>
    <row r="1625" spans="1:6" ht="10.9" customHeight="1" x14ac:dyDescent="0.35">
      <c r="A1625" s="149" t="s">
        <v>3409</v>
      </c>
      <c r="B1625" s="149" t="s">
        <v>3410</v>
      </c>
      <c r="C1625" s="149" t="s">
        <v>296</v>
      </c>
      <c r="D1625" s="150">
        <v>21401</v>
      </c>
      <c r="E1625" s="149">
        <v>11510</v>
      </c>
      <c r="F1625" s="149" t="s">
        <v>3006</v>
      </c>
    </row>
    <row r="1626" spans="1:6" ht="10.9" customHeight="1" x14ac:dyDescent="0.35">
      <c r="A1626" s="149" t="s">
        <v>3411</v>
      </c>
      <c r="B1626" s="149" t="s">
        <v>3412</v>
      </c>
      <c r="C1626" s="149" t="s">
        <v>296</v>
      </c>
      <c r="D1626" s="150">
        <v>21401</v>
      </c>
      <c r="E1626" s="149">
        <v>11510</v>
      </c>
      <c r="F1626" s="149" t="s">
        <v>3006</v>
      </c>
    </row>
    <row r="1627" spans="1:6" ht="10.9" customHeight="1" x14ac:dyDescent="0.35">
      <c r="A1627" s="149" t="s">
        <v>3413</v>
      </c>
      <c r="B1627" s="149" t="s">
        <v>3414</v>
      </c>
      <c r="C1627" s="149" t="s">
        <v>296</v>
      </c>
      <c r="D1627" s="150">
        <v>21401</v>
      </c>
      <c r="E1627" s="149">
        <v>11510</v>
      </c>
      <c r="F1627" s="149" t="s">
        <v>3006</v>
      </c>
    </row>
    <row r="1628" spans="1:6" ht="10.9" customHeight="1" x14ac:dyDescent="0.35">
      <c r="A1628" s="149" t="s">
        <v>3415</v>
      </c>
      <c r="B1628" s="149" t="s">
        <v>3416</v>
      </c>
      <c r="C1628" s="149" t="s">
        <v>296</v>
      </c>
      <c r="D1628" s="150">
        <v>21401</v>
      </c>
      <c r="E1628" s="149">
        <v>11510</v>
      </c>
      <c r="F1628" s="149" t="s">
        <v>3006</v>
      </c>
    </row>
    <row r="1629" spans="1:6" ht="10.9" customHeight="1" x14ac:dyDescent="0.35">
      <c r="A1629" s="149" t="s">
        <v>3417</v>
      </c>
      <c r="B1629" s="149" t="s">
        <v>3418</v>
      </c>
      <c r="C1629" s="149" t="s">
        <v>296</v>
      </c>
      <c r="D1629" s="150">
        <v>21401</v>
      </c>
      <c r="E1629" s="149">
        <v>11510</v>
      </c>
      <c r="F1629" s="149" t="s">
        <v>3006</v>
      </c>
    </row>
    <row r="1630" spans="1:6" ht="10.9" customHeight="1" x14ac:dyDescent="0.35">
      <c r="A1630" s="149" t="s">
        <v>3419</v>
      </c>
      <c r="B1630" s="149" t="s">
        <v>3420</v>
      </c>
      <c r="C1630" s="149" t="s">
        <v>296</v>
      </c>
      <c r="D1630" s="150">
        <v>21401</v>
      </c>
      <c r="E1630" s="149">
        <v>11510</v>
      </c>
      <c r="F1630" s="149" t="s">
        <v>3006</v>
      </c>
    </row>
    <row r="1631" spans="1:6" ht="10.9" customHeight="1" x14ac:dyDescent="0.35">
      <c r="A1631" s="149" t="s">
        <v>3421</v>
      </c>
      <c r="B1631" s="149" t="s">
        <v>3422</v>
      </c>
      <c r="C1631" s="149" t="s">
        <v>296</v>
      </c>
      <c r="D1631" s="150">
        <v>21401</v>
      </c>
      <c r="E1631" s="149">
        <v>11510</v>
      </c>
      <c r="F1631" s="149" t="s">
        <v>3006</v>
      </c>
    </row>
    <row r="1632" spans="1:6" ht="10.9" customHeight="1" x14ac:dyDescent="0.35">
      <c r="A1632" s="149" t="s">
        <v>3423</v>
      </c>
      <c r="B1632" s="149" t="s">
        <v>3424</v>
      </c>
      <c r="C1632" s="149" t="s">
        <v>296</v>
      </c>
      <c r="D1632" s="150">
        <v>21401</v>
      </c>
      <c r="E1632" s="149">
        <v>11510</v>
      </c>
      <c r="F1632" s="149" t="s">
        <v>3006</v>
      </c>
    </row>
    <row r="1633" spans="1:6" ht="10.9" customHeight="1" x14ac:dyDescent="0.35">
      <c r="A1633" s="149" t="s">
        <v>3425</v>
      </c>
      <c r="B1633" s="149" t="s">
        <v>3426</v>
      </c>
      <c r="C1633" s="149" t="s">
        <v>296</v>
      </c>
      <c r="D1633" s="150">
        <v>21401</v>
      </c>
      <c r="E1633" s="149">
        <v>11510</v>
      </c>
      <c r="F1633" s="149" t="s">
        <v>3006</v>
      </c>
    </row>
    <row r="1634" spans="1:6" ht="10.9" customHeight="1" x14ac:dyDescent="0.35">
      <c r="A1634" s="149" t="s">
        <v>3427</v>
      </c>
      <c r="B1634" s="149" t="s">
        <v>3428</v>
      </c>
      <c r="C1634" s="149" t="s">
        <v>296</v>
      </c>
      <c r="D1634" s="150">
        <v>21401</v>
      </c>
      <c r="E1634" s="149">
        <v>11510</v>
      </c>
      <c r="F1634" s="149" t="s">
        <v>3006</v>
      </c>
    </row>
    <row r="1635" spans="1:6" ht="10.9" customHeight="1" x14ac:dyDescent="0.35">
      <c r="A1635" s="149" t="s">
        <v>3429</v>
      </c>
      <c r="B1635" s="149" t="s">
        <v>3430</v>
      </c>
      <c r="C1635" s="149" t="s">
        <v>296</v>
      </c>
      <c r="D1635" s="150">
        <v>21401</v>
      </c>
      <c r="E1635" s="149">
        <v>11510</v>
      </c>
      <c r="F1635" s="149" t="s">
        <v>3006</v>
      </c>
    </row>
    <row r="1636" spans="1:6" ht="10.9" customHeight="1" x14ac:dyDescent="0.35">
      <c r="A1636" s="149" t="s">
        <v>3431</v>
      </c>
      <c r="B1636" s="149" t="s">
        <v>3432</v>
      </c>
      <c r="C1636" s="149" t="s">
        <v>296</v>
      </c>
      <c r="D1636" s="150">
        <v>21401</v>
      </c>
      <c r="E1636" s="149">
        <v>11510</v>
      </c>
      <c r="F1636" s="149" t="s">
        <v>3006</v>
      </c>
    </row>
    <row r="1637" spans="1:6" ht="10.9" customHeight="1" x14ac:dyDescent="0.35">
      <c r="A1637" s="149" t="s">
        <v>3433</v>
      </c>
      <c r="B1637" s="149" t="s">
        <v>3434</v>
      </c>
      <c r="C1637" s="149" t="s">
        <v>296</v>
      </c>
      <c r="D1637" s="150">
        <v>21401</v>
      </c>
      <c r="E1637" s="149">
        <v>11510</v>
      </c>
      <c r="F1637" s="149" t="s">
        <v>3006</v>
      </c>
    </row>
    <row r="1638" spans="1:6" ht="10.9" customHeight="1" x14ac:dyDescent="0.35">
      <c r="A1638" s="149" t="s">
        <v>3435</v>
      </c>
      <c r="B1638" s="149" t="s">
        <v>3436</v>
      </c>
      <c r="C1638" s="149" t="s">
        <v>296</v>
      </c>
      <c r="D1638" s="150">
        <v>21401</v>
      </c>
      <c r="E1638" s="149">
        <v>11510</v>
      </c>
      <c r="F1638" s="149" t="s">
        <v>3006</v>
      </c>
    </row>
    <row r="1639" spans="1:6" ht="10.9" customHeight="1" x14ac:dyDescent="0.35">
      <c r="A1639" s="149" t="s">
        <v>3437</v>
      </c>
      <c r="B1639" s="149" t="s">
        <v>3438</v>
      </c>
      <c r="C1639" s="149" t="s">
        <v>296</v>
      </c>
      <c r="D1639" s="150">
        <v>21401</v>
      </c>
      <c r="E1639" s="149">
        <v>11510</v>
      </c>
      <c r="F1639" s="149" t="s">
        <v>3006</v>
      </c>
    </row>
    <row r="1640" spans="1:6" ht="10.9" customHeight="1" x14ac:dyDescent="0.35">
      <c r="A1640" s="149" t="s">
        <v>3439</v>
      </c>
      <c r="B1640" s="149" t="s">
        <v>3440</v>
      </c>
      <c r="C1640" s="149" t="s">
        <v>296</v>
      </c>
      <c r="D1640" s="150">
        <v>21401</v>
      </c>
      <c r="E1640" s="149">
        <v>11510</v>
      </c>
      <c r="F1640" s="149" t="s">
        <v>3006</v>
      </c>
    </row>
    <row r="1641" spans="1:6" ht="10.9" customHeight="1" x14ac:dyDescent="0.35">
      <c r="A1641" s="149" t="s">
        <v>3441</v>
      </c>
      <c r="B1641" s="149" t="s">
        <v>3442</v>
      </c>
      <c r="C1641" s="149" t="s">
        <v>296</v>
      </c>
      <c r="D1641" s="150">
        <v>21401</v>
      </c>
      <c r="E1641" s="149">
        <v>11510</v>
      </c>
      <c r="F1641" s="149" t="s">
        <v>3006</v>
      </c>
    </row>
    <row r="1642" spans="1:6" ht="10.9" customHeight="1" x14ac:dyDescent="0.35">
      <c r="A1642" s="149" t="s">
        <v>3443</v>
      </c>
      <c r="B1642" s="149" t="s">
        <v>3444</v>
      </c>
      <c r="C1642" s="149" t="s">
        <v>296</v>
      </c>
      <c r="D1642" s="150">
        <v>21401</v>
      </c>
      <c r="E1642" s="149">
        <v>11510</v>
      </c>
      <c r="F1642" s="149" t="s">
        <v>3006</v>
      </c>
    </row>
    <row r="1643" spans="1:6" ht="10.9" customHeight="1" x14ac:dyDescent="0.35">
      <c r="A1643" s="149" t="s">
        <v>3445</v>
      </c>
      <c r="B1643" s="149" t="s">
        <v>3446</v>
      </c>
      <c r="C1643" s="149" t="s">
        <v>296</v>
      </c>
      <c r="D1643" s="150">
        <v>21401</v>
      </c>
      <c r="E1643" s="149">
        <v>11510</v>
      </c>
      <c r="F1643" s="149" t="s">
        <v>3006</v>
      </c>
    </row>
    <row r="1644" spans="1:6" ht="10.9" customHeight="1" x14ac:dyDescent="0.35">
      <c r="A1644" s="149" t="s">
        <v>3447</v>
      </c>
      <c r="B1644" s="149" t="s">
        <v>3448</v>
      </c>
      <c r="C1644" s="149" t="s">
        <v>296</v>
      </c>
      <c r="D1644" s="150">
        <v>21401</v>
      </c>
      <c r="E1644" s="149">
        <v>11510</v>
      </c>
      <c r="F1644" s="149" t="s">
        <v>3006</v>
      </c>
    </row>
    <row r="1645" spans="1:6" ht="10.9" customHeight="1" x14ac:dyDescent="0.35">
      <c r="A1645" s="149" t="s">
        <v>3449</v>
      </c>
      <c r="B1645" s="149" t="s">
        <v>3450</v>
      </c>
      <c r="C1645" s="149" t="s">
        <v>296</v>
      </c>
      <c r="D1645" s="150">
        <v>21401</v>
      </c>
      <c r="E1645" s="149">
        <v>11510</v>
      </c>
      <c r="F1645" s="149" t="s">
        <v>3006</v>
      </c>
    </row>
    <row r="1646" spans="1:6" ht="10.9" customHeight="1" x14ac:dyDescent="0.35">
      <c r="A1646" s="149" t="s">
        <v>3451</v>
      </c>
      <c r="B1646" s="149" t="s">
        <v>3452</v>
      </c>
      <c r="C1646" s="149" t="s">
        <v>296</v>
      </c>
      <c r="D1646" s="150">
        <v>21401</v>
      </c>
      <c r="E1646" s="149">
        <v>11510</v>
      </c>
      <c r="F1646" s="149" t="s">
        <v>3006</v>
      </c>
    </row>
    <row r="1647" spans="1:6" ht="10.9" customHeight="1" x14ac:dyDescent="0.35">
      <c r="A1647" s="149" t="s">
        <v>3453</v>
      </c>
      <c r="B1647" s="149" t="s">
        <v>3454</v>
      </c>
      <c r="C1647" s="149" t="s">
        <v>296</v>
      </c>
      <c r="D1647" s="150">
        <v>21401</v>
      </c>
      <c r="E1647" s="149">
        <v>11510</v>
      </c>
      <c r="F1647" s="149" t="s">
        <v>3006</v>
      </c>
    </row>
    <row r="1648" spans="1:6" ht="10.9" customHeight="1" x14ac:dyDescent="0.35">
      <c r="A1648" s="149" t="s">
        <v>3455</v>
      </c>
      <c r="B1648" s="149" t="s">
        <v>3456</v>
      </c>
      <c r="C1648" s="149" t="s">
        <v>296</v>
      </c>
      <c r="D1648" s="150">
        <v>21401</v>
      </c>
      <c r="E1648" s="149">
        <v>11510</v>
      </c>
      <c r="F1648" s="149" t="s">
        <v>3006</v>
      </c>
    </row>
    <row r="1649" spans="1:6" ht="10.9" customHeight="1" x14ac:dyDescent="0.35">
      <c r="A1649" s="149" t="s">
        <v>3457</v>
      </c>
      <c r="B1649" s="149" t="s">
        <v>3458</v>
      </c>
      <c r="C1649" s="149" t="s">
        <v>296</v>
      </c>
      <c r="D1649" s="150">
        <v>21401</v>
      </c>
      <c r="E1649" s="149">
        <v>11510</v>
      </c>
      <c r="F1649" s="149" t="s">
        <v>3006</v>
      </c>
    </row>
    <row r="1650" spans="1:6" ht="10.9" customHeight="1" x14ac:dyDescent="0.35">
      <c r="A1650" s="149" t="s">
        <v>3459</v>
      </c>
      <c r="B1650" s="149" t="s">
        <v>3460</v>
      </c>
      <c r="C1650" s="149" t="s">
        <v>296</v>
      </c>
      <c r="D1650" s="150">
        <v>21401</v>
      </c>
      <c r="E1650" s="149">
        <v>11510</v>
      </c>
      <c r="F1650" s="149" t="s">
        <v>3006</v>
      </c>
    </row>
    <row r="1651" spans="1:6" ht="10.9" customHeight="1" x14ac:dyDescent="0.35">
      <c r="A1651" s="149" t="s">
        <v>3461</v>
      </c>
      <c r="B1651" s="149" t="s">
        <v>3462</v>
      </c>
      <c r="C1651" s="149" t="s">
        <v>296</v>
      </c>
      <c r="D1651" s="150">
        <v>21401</v>
      </c>
      <c r="E1651" s="149">
        <v>11510</v>
      </c>
      <c r="F1651" s="149" t="s">
        <v>3006</v>
      </c>
    </row>
    <row r="1652" spans="1:6" ht="10.9" customHeight="1" x14ac:dyDescent="0.35">
      <c r="A1652" s="149" t="s">
        <v>3463</v>
      </c>
      <c r="B1652" s="149" t="s">
        <v>3464</v>
      </c>
      <c r="C1652" s="149" t="s">
        <v>296</v>
      </c>
      <c r="D1652" s="150">
        <v>21401</v>
      </c>
      <c r="E1652" s="149">
        <v>11510</v>
      </c>
      <c r="F1652" s="149" t="s">
        <v>3006</v>
      </c>
    </row>
    <row r="1653" spans="1:6" ht="10.9" customHeight="1" x14ac:dyDescent="0.35">
      <c r="A1653" s="149" t="s">
        <v>3465</v>
      </c>
      <c r="B1653" s="149" t="s">
        <v>3466</v>
      </c>
      <c r="C1653" s="149" t="s">
        <v>296</v>
      </c>
      <c r="D1653" s="150">
        <v>21401</v>
      </c>
      <c r="E1653" s="149">
        <v>11510</v>
      </c>
      <c r="F1653" s="149" t="s">
        <v>3006</v>
      </c>
    </row>
    <row r="1654" spans="1:6" ht="10.9" customHeight="1" x14ac:dyDescent="0.35">
      <c r="A1654" s="149" t="s">
        <v>3467</v>
      </c>
      <c r="B1654" s="149" t="s">
        <v>3468</v>
      </c>
      <c r="C1654" s="149" t="s">
        <v>296</v>
      </c>
      <c r="D1654" s="150">
        <v>21401</v>
      </c>
      <c r="E1654" s="149">
        <v>11510</v>
      </c>
      <c r="F1654" s="149" t="s">
        <v>3006</v>
      </c>
    </row>
    <row r="1655" spans="1:6" ht="10.9" customHeight="1" x14ac:dyDescent="0.35">
      <c r="A1655" s="149" t="s">
        <v>3469</v>
      </c>
      <c r="B1655" s="149" t="s">
        <v>3470</v>
      </c>
      <c r="C1655" s="149" t="s">
        <v>296</v>
      </c>
      <c r="D1655" s="150">
        <v>21401</v>
      </c>
      <c r="E1655" s="149">
        <v>11510</v>
      </c>
      <c r="F1655" s="149" t="s">
        <v>3006</v>
      </c>
    </row>
    <row r="1656" spans="1:6" ht="10.9" customHeight="1" x14ac:dyDescent="0.35">
      <c r="A1656" s="149" t="s">
        <v>3471</v>
      </c>
      <c r="B1656" s="149" t="s">
        <v>3472</v>
      </c>
      <c r="C1656" s="149" t="s">
        <v>296</v>
      </c>
      <c r="D1656" s="150">
        <v>21401</v>
      </c>
      <c r="E1656" s="149">
        <v>11510</v>
      </c>
      <c r="F1656" s="149" t="s">
        <v>3006</v>
      </c>
    </row>
    <row r="1657" spans="1:6" ht="10.9" customHeight="1" x14ac:dyDescent="0.35">
      <c r="A1657" s="149" t="s">
        <v>3473</v>
      </c>
      <c r="B1657" s="149" t="s">
        <v>3474</v>
      </c>
      <c r="C1657" s="149" t="s">
        <v>296</v>
      </c>
      <c r="D1657" s="150">
        <v>21401</v>
      </c>
      <c r="E1657" s="149">
        <v>11510</v>
      </c>
      <c r="F1657" s="149" t="s">
        <v>3006</v>
      </c>
    </row>
    <row r="1658" spans="1:6" ht="10.9" customHeight="1" x14ac:dyDescent="0.35">
      <c r="A1658" s="149" t="s">
        <v>3475</v>
      </c>
      <c r="B1658" s="149" t="s">
        <v>3476</v>
      </c>
      <c r="C1658" s="149" t="s">
        <v>296</v>
      </c>
      <c r="D1658" s="150">
        <v>21401</v>
      </c>
      <c r="E1658" s="149">
        <v>11510</v>
      </c>
      <c r="F1658" s="149" t="s">
        <v>3006</v>
      </c>
    </row>
    <row r="1659" spans="1:6" ht="10.9" customHeight="1" x14ac:dyDescent="0.35">
      <c r="A1659" s="149" t="s">
        <v>3477</v>
      </c>
      <c r="B1659" s="149" t="s">
        <v>3478</v>
      </c>
      <c r="C1659" s="149" t="s">
        <v>296</v>
      </c>
      <c r="D1659" s="150">
        <v>21401</v>
      </c>
      <c r="E1659" s="149">
        <v>11510</v>
      </c>
      <c r="F1659" s="149" t="s">
        <v>3006</v>
      </c>
    </row>
    <row r="1660" spans="1:6" ht="10.9" customHeight="1" x14ac:dyDescent="0.35">
      <c r="A1660" s="149" t="s">
        <v>3479</v>
      </c>
      <c r="B1660" s="149" t="s">
        <v>3480</v>
      </c>
      <c r="C1660" s="149" t="s">
        <v>296</v>
      </c>
      <c r="D1660" s="150">
        <v>21401</v>
      </c>
      <c r="E1660" s="149">
        <v>11510</v>
      </c>
      <c r="F1660" s="149" t="s">
        <v>3006</v>
      </c>
    </row>
    <row r="1661" spans="1:6" ht="10.9" customHeight="1" x14ac:dyDescent="0.35">
      <c r="A1661" s="149" t="s">
        <v>3481</v>
      </c>
      <c r="B1661" s="149" t="s">
        <v>3482</v>
      </c>
      <c r="C1661" s="149" t="s">
        <v>296</v>
      </c>
      <c r="D1661" s="150">
        <v>21401</v>
      </c>
      <c r="E1661" s="149">
        <v>11510</v>
      </c>
      <c r="F1661" s="149" t="s">
        <v>3006</v>
      </c>
    </row>
    <row r="1662" spans="1:6" ht="10.9" customHeight="1" x14ac:dyDescent="0.35">
      <c r="A1662" s="149" t="s">
        <v>3483</v>
      </c>
      <c r="B1662" s="149" t="s">
        <v>3484</v>
      </c>
      <c r="C1662" s="149" t="s">
        <v>296</v>
      </c>
      <c r="D1662" s="150">
        <v>21401</v>
      </c>
      <c r="E1662" s="149">
        <v>11510</v>
      </c>
      <c r="F1662" s="149" t="s">
        <v>3006</v>
      </c>
    </row>
    <row r="1663" spans="1:6" ht="10.9" customHeight="1" x14ac:dyDescent="0.35">
      <c r="A1663" s="149" t="s">
        <v>3485</v>
      </c>
      <c r="B1663" s="149" t="s">
        <v>3486</v>
      </c>
      <c r="C1663" s="149" t="s">
        <v>296</v>
      </c>
      <c r="D1663" s="150">
        <v>21401</v>
      </c>
      <c r="E1663" s="149">
        <v>11510</v>
      </c>
      <c r="F1663" s="149" t="s">
        <v>3006</v>
      </c>
    </row>
    <row r="1664" spans="1:6" ht="10.9" customHeight="1" x14ac:dyDescent="0.35">
      <c r="A1664" s="149" t="s">
        <v>3487</v>
      </c>
      <c r="B1664" s="149" t="s">
        <v>3488</v>
      </c>
      <c r="C1664" s="149" t="s">
        <v>296</v>
      </c>
      <c r="D1664" s="150">
        <v>21401</v>
      </c>
      <c r="E1664" s="149">
        <v>11510</v>
      </c>
      <c r="F1664" s="149" t="s">
        <v>3006</v>
      </c>
    </row>
    <row r="1665" spans="1:6" ht="10.9" customHeight="1" x14ac:dyDescent="0.35">
      <c r="A1665" s="149" t="s">
        <v>3489</v>
      </c>
      <c r="B1665" s="149" t="s">
        <v>3490</v>
      </c>
      <c r="C1665" s="149" t="s">
        <v>296</v>
      </c>
      <c r="D1665" s="150">
        <v>21401</v>
      </c>
      <c r="E1665" s="149">
        <v>11510</v>
      </c>
      <c r="F1665" s="149" t="s">
        <v>3006</v>
      </c>
    </row>
    <row r="1666" spans="1:6" ht="10.9" customHeight="1" x14ac:dyDescent="0.35">
      <c r="A1666" s="149" t="s">
        <v>3491</v>
      </c>
      <c r="B1666" s="149" t="s">
        <v>3492</v>
      </c>
      <c r="C1666" s="149" t="s">
        <v>296</v>
      </c>
      <c r="D1666" s="150">
        <v>21401</v>
      </c>
      <c r="E1666" s="149">
        <v>11510</v>
      </c>
      <c r="F1666" s="149" t="s">
        <v>3006</v>
      </c>
    </row>
    <row r="1667" spans="1:6" ht="10.9" customHeight="1" x14ac:dyDescent="0.35">
      <c r="A1667" s="149" t="s">
        <v>3493</v>
      </c>
      <c r="B1667" s="149" t="s">
        <v>3494</v>
      </c>
      <c r="C1667" s="149" t="s">
        <v>296</v>
      </c>
      <c r="D1667" s="150">
        <v>21401</v>
      </c>
      <c r="E1667" s="149">
        <v>11510</v>
      </c>
      <c r="F1667" s="149" t="s">
        <v>3006</v>
      </c>
    </row>
    <row r="1668" spans="1:6" ht="10.9" customHeight="1" x14ac:dyDescent="0.35">
      <c r="A1668" s="149" t="s">
        <v>3495</v>
      </c>
      <c r="B1668" s="149" t="s">
        <v>3496</v>
      </c>
      <c r="C1668" s="149" t="s">
        <v>296</v>
      </c>
      <c r="D1668" s="150">
        <v>21401</v>
      </c>
      <c r="E1668" s="149">
        <v>11510</v>
      </c>
      <c r="F1668" s="149" t="s">
        <v>3006</v>
      </c>
    </row>
    <row r="1669" spans="1:6" ht="10.9" customHeight="1" x14ac:dyDescent="0.35">
      <c r="A1669" s="149" t="s">
        <v>3497</v>
      </c>
      <c r="B1669" s="149" t="s">
        <v>3498</v>
      </c>
      <c r="C1669" s="149" t="s">
        <v>296</v>
      </c>
      <c r="D1669" s="150">
        <v>21401</v>
      </c>
      <c r="E1669" s="149">
        <v>11510</v>
      </c>
      <c r="F1669" s="149" t="s">
        <v>3006</v>
      </c>
    </row>
    <row r="1670" spans="1:6" ht="10.9" customHeight="1" x14ac:dyDescent="0.35">
      <c r="A1670" s="149" t="s">
        <v>3499</v>
      </c>
      <c r="B1670" s="149" t="s">
        <v>3500</v>
      </c>
      <c r="C1670" s="149" t="s">
        <v>296</v>
      </c>
      <c r="D1670" s="150">
        <v>21401</v>
      </c>
      <c r="E1670" s="149">
        <v>11510</v>
      </c>
      <c r="F1670" s="149" t="s">
        <v>3006</v>
      </c>
    </row>
    <row r="1671" spans="1:6" ht="10.9" customHeight="1" x14ac:dyDescent="0.35">
      <c r="A1671" s="149" t="s">
        <v>3501</v>
      </c>
      <c r="B1671" s="149" t="s">
        <v>3502</v>
      </c>
      <c r="C1671" s="149" t="s">
        <v>296</v>
      </c>
      <c r="D1671" s="150">
        <v>21401</v>
      </c>
      <c r="E1671" s="149">
        <v>11510</v>
      </c>
      <c r="F1671" s="149" t="s">
        <v>3006</v>
      </c>
    </row>
    <row r="1672" spans="1:6" ht="10.9" customHeight="1" x14ac:dyDescent="0.35">
      <c r="A1672" s="149" t="s">
        <v>3503</v>
      </c>
      <c r="B1672" s="149" t="s">
        <v>3504</v>
      </c>
      <c r="C1672" s="149" t="s">
        <v>296</v>
      </c>
      <c r="D1672" s="150">
        <v>21401</v>
      </c>
      <c r="E1672" s="149">
        <v>11510</v>
      </c>
      <c r="F1672" s="149" t="s">
        <v>3006</v>
      </c>
    </row>
    <row r="1673" spans="1:6" ht="10.9" customHeight="1" x14ac:dyDescent="0.35">
      <c r="A1673" s="149" t="s">
        <v>3505</v>
      </c>
      <c r="B1673" s="149" t="s">
        <v>3506</v>
      </c>
      <c r="C1673" s="149" t="s">
        <v>296</v>
      </c>
      <c r="D1673" s="150">
        <v>21401</v>
      </c>
      <c r="E1673" s="149">
        <v>11510</v>
      </c>
      <c r="F1673" s="149" t="s">
        <v>3006</v>
      </c>
    </row>
    <row r="1674" spans="1:6" ht="10.9" customHeight="1" x14ac:dyDescent="0.35">
      <c r="A1674" s="149" t="s">
        <v>3507</v>
      </c>
      <c r="B1674" s="149" t="s">
        <v>3508</v>
      </c>
      <c r="C1674" s="149" t="s">
        <v>296</v>
      </c>
      <c r="D1674" s="150">
        <v>21401</v>
      </c>
      <c r="E1674" s="149">
        <v>11510</v>
      </c>
      <c r="F1674" s="149" t="s">
        <v>3006</v>
      </c>
    </row>
    <row r="1675" spans="1:6" ht="10.9" customHeight="1" x14ac:dyDescent="0.35">
      <c r="A1675" s="149" t="s">
        <v>3509</v>
      </c>
      <c r="B1675" s="149" t="s">
        <v>3510</v>
      </c>
      <c r="C1675" s="149" t="s">
        <v>296</v>
      </c>
      <c r="D1675" s="150">
        <v>21401</v>
      </c>
      <c r="E1675" s="149">
        <v>11510</v>
      </c>
      <c r="F1675" s="149" t="s">
        <v>3006</v>
      </c>
    </row>
    <row r="1676" spans="1:6" ht="10.9" customHeight="1" x14ac:dyDescent="0.35">
      <c r="A1676" s="149" t="s">
        <v>3511</v>
      </c>
      <c r="B1676" s="149" t="s">
        <v>3512</v>
      </c>
      <c r="C1676" s="149" t="s">
        <v>296</v>
      </c>
      <c r="D1676" s="150">
        <v>21401</v>
      </c>
      <c r="E1676" s="149">
        <v>11510</v>
      </c>
      <c r="F1676" s="149" t="s">
        <v>3006</v>
      </c>
    </row>
    <row r="1677" spans="1:6" ht="10.9" customHeight="1" x14ac:dyDescent="0.35">
      <c r="A1677" s="149" t="s">
        <v>3513</v>
      </c>
      <c r="B1677" s="149" t="s">
        <v>3514</v>
      </c>
      <c r="C1677" s="149" t="s">
        <v>296</v>
      </c>
      <c r="D1677" s="150">
        <v>21401</v>
      </c>
      <c r="E1677" s="149">
        <v>11510</v>
      </c>
      <c r="F1677" s="149" t="s">
        <v>3006</v>
      </c>
    </row>
    <row r="1678" spans="1:6" ht="10.9" customHeight="1" x14ac:dyDescent="0.35">
      <c r="A1678" s="149" t="s">
        <v>3515</v>
      </c>
      <c r="B1678" s="149" t="s">
        <v>3516</v>
      </c>
      <c r="C1678" s="149" t="s">
        <v>296</v>
      </c>
      <c r="D1678" s="150">
        <v>21401</v>
      </c>
      <c r="E1678" s="149">
        <v>11510</v>
      </c>
      <c r="F1678" s="149" t="s">
        <v>3006</v>
      </c>
    </row>
    <row r="1679" spans="1:6" ht="10.9" customHeight="1" x14ac:dyDescent="0.35">
      <c r="A1679" s="149" t="s">
        <v>3517</v>
      </c>
      <c r="B1679" s="149" t="s">
        <v>3518</v>
      </c>
      <c r="C1679" s="149" t="s">
        <v>296</v>
      </c>
      <c r="D1679" s="150">
        <v>21401</v>
      </c>
      <c r="E1679" s="149">
        <v>11510</v>
      </c>
      <c r="F1679" s="149" t="s">
        <v>3006</v>
      </c>
    </row>
    <row r="1680" spans="1:6" ht="10.9" customHeight="1" x14ac:dyDescent="0.35">
      <c r="A1680" s="149" t="s">
        <v>3519</v>
      </c>
      <c r="B1680" s="149" t="s">
        <v>3520</v>
      </c>
      <c r="C1680" s="149" t="s">
        <v>296</v>
      </c>
      <c r="D1680" s="150">
        <v>21401</v>
      </c>
      <c r="E1680" s="149">
        <v>11510</v>
      </c>
      <c r="F1680" s="149" t="s">
        <v>3006</v>
      </c>
    </row>
    <row r="1681" spans="1:6" ht="10.9" customHeight="1" x14ac:dyDescent="0.35">
      <c r="A1681" s="149" t="s">
        <v>3521</v>
      </c>
      <c r="B1681" s="149" t="s">
        <v>3522</v>
      </c>
      <c r="C1681" s="149" t="s">
        <v>296</v>
      </c>
      <c r="D1681" s="150">
        <v>21401</v>
      </c>
      <c r="E1681" s="149">
        <v>11510</v>
      </c>
      <c r="F1681" s="149" t="s">
        <v>3006</v>
      </c>
    </row>
    <row r="1682" spans="1:6" ht="10.9" customHeight="1" x14ac:dyDescent="0.35">
      <c r="A1682" s="149" t="s">
        <v>3523</v>
      </c>
      <c r="B1682" s="149" t="s">
        <v>3524</v>
      </c>
      <c r="C1682" s="149" t="s">
        <v>296</v>
      </c>
      <c r="D1682" s="150">
        <v>21401</v>
      </c>
      <c r="E1682" s="149">
        <v>11510</v>
      </c>
      <c r="F1682" s="149" t="s">
        <v>3006</v>
      </c>
    </row>
    <row r="1683" spans="1:6" ht="10.9" customHeight="1" x14ac:dyDescent="0.35">
      <c r="A1683" s="149" t="s">
        <v>3525</v>
      </c>
      <c r="B1683" s="149" t="s">
        <v>3526</v>
      </c>
      <c r="C1683" s="149" t="s">
        <v>296</v>
      </c>
      <c r="D1683" s="150">
        <v>21401</v>
      </c>
      <c r="E1683" s="149">
        <v>11510</v>
      </c>
      <c r="F1683" s="149" t="s">
        <v>3006</v>
      </c>
    </row>
    <row r="1684" spans="1:6" ht="10.9" customHeight="1" x14ac:dyDescent="0.35">
      <c r="A1684" s="149" t="s">
        <v>3527</v>
      </c>
      <c r="B1684" s="149" t="s">
        <v>3528</v>
      </c>
      <c r="C1684" s="149" t="s">
        <v>296</v>
      </c>
      <c r="D1684" s="150">
        <v>21401</v>
      </c>
      <c r="E1684" s="149">
        <v>11510</v>
      </c>
      <c r="F1684" s="149" t="s">
        <v>3006</v>
      </c>
    </row>
    <row r="1685" spans="1:6" ht="10.9" customHeight="1" x14ac:dyDescent="0.35">
      <c r="A1685" s="149" t="s">
        <v>3529</v>
      </c>
      <c r="B1685" s="149" t="s">
        <v>3530</v>
      </c>
      <c r="C1685" s="149" t="s">
        <v>296</v>
      </c>
      <c r="D1685" s="150">
        <v>21401</v>
      </c>
      <c r="E1685" s="149">
        <v>11510</v>
      </c>
      <c r="F1685" s="149" t="s">
        <v>3006</v>
      </c>
    </row>
    <row r="1686" spans="1:6" ht="10.9" customHeight="1" x14ac:dyDescent="0.35">
      <c r="A1686" s="149" t="s">
        <v>3531</v>
      </c>
      <c r="B1686" s="149" t="s">
        <v>3532</v>
      </c>
      <c r="C1686" s="149" t="s">
        <v>296</v>
      </c>
      <c r="D1686" s="150">
        <v>21401</v>
      </c>
      <c r="E1686" s="149">
        <v>11510</v>
      </c>
      <c r="F1686" s="149" t="s">
        <v>3006</v>
      </c>
    </row>
    <row r="1687" spans="1:6" ht="10.9" customHeight="1" x14ac:dyDescent="0.35">
      <c r="A1687" s="149" t="s">
        <v>3533</v>
      </c>
      <c r="B1687" s="149" t="s">
        <v>3534</v>
      </c>
      <c r="C1687" s="149" t="s">
        <v>296</v>
      </c>
      <c r="D1687" s="150">
        <v>21401</v>
      </c>
      <c r="E1687" s="149">
        <v>11510</v>
      </c>
      <c r="F1687" s="149" t="s">
        <v>3006</v>
      </c>
    </row>
    <row r="1688" spans="1:6" ht="10.9" customHeight="1" x14ac:dyDescent="0.35">
      <c r="A1688" s="149" t="s">
        <v>3535</v>
      </c>
      <c r="B1688" s="149" t="s">
        <v>3536</v>
      </c>
      <c r="C1688" s="149" t="s">
        <v>296</v>
      </c>
      <c r="D1688" s="150">
        <v>21401</v>
      </c>
      <c r="E1688" s="149">
        <v>11510</v>
      </c>
      <c r="F1688" s="149" t="s">
        <v>3006</v>
      </c>
    </row>
    <row r="1689" spans="1:6" ht="10.9" customHeight="1" x14ac:dyDescent="0.35">
      <c r="A1689" s="149" t="s">
        <v>3537</v>
      </c>
      <c r="B1689" s="149" t="s">
        <v>3538</v>
      </c>
      <c r="C1689" s="149" t="s">
        <v>296</v>
      </c>
      <c r="D1689" s="150">
        <v>21401</v>
      </c>
      <c r="E1689" s="149">
        <v>11510</v>
      </c>
      <c r="F1689" s="149" t="s">
        <v>3006</v>
      </c>
    </row>
    <row r="1690" spans="1:6" ht="10.9" customHeight="1" x14ac:dyDescent="0.35">
      <c r="A1690" s="149" t="s">
        <v>3539</v>
      </c>
      <c r="B1690" s="149" t="s">
        <v>3540</v>
      </c>
      <c r="C1690" s="149" t="s">
        <v>296</v>
      </c>
      <c r="D1690" s="150">
        <v>21401</v>
      </c>
      <c r="E1690" s="149">
        <v>11510</v>
      </c>
      <c r="F1690" s="149" t="s">
        <v>3006</v>
      </c>
    </row>
    <row r="1691" spans="1:6" ht="10.9" customHeight="1" x14ac:dyDescent="0.35">
      <c r="A1691" s="149" t="s">
        <v>3541</v>
      </c>
      <c r="B1691" s="149" t="s">
        <v>3542</v>
      </c>
      <c r="C1691" s="149" t="s">
        <v>296</v>
      </c>
      <c r="D1691" s="150">
        <v>21401</v>
      </c>
      <c r="E1691" s="149">
        <v>11510</v>
      </c>
      <c r="F1691" s="149" t="s">
        <v>3006</v>
      </c>
    </row>
    <row r="1692" spans="1:6" ht="10.9" customHeight="1" x14ac:dyDescent="0.35">
      <c r="A1692" s="149" t="s">
        <v>3543</v>
      </c>
      <c r="B1692" s="149" t="s">
        <v>3544</v>
      </c>
      <c r="C1692" s="149" t="s">
        <v>296</v>
      </c>
      <c r="D1692" s="150">
        <v>21401</v>
      </c>
      <c r="E1692" s="149">
        <v>11510</v>
      </c>
      <c r="F1692" s="149" t="s">
        <v>3006</v>
      </c>
    </row>
    <row r="1693" spans="1:6" ht="10.9" customHeight="1" x14ac:dyDescent="0.35">
      <c r="A1693" s="149" t="s">
        <v>3545</v>
      </c>
      <c r="B1693" s="149" t="s">
        <v>3546</v>
      </c>
      <c r="C1693" s="149" t="s">
        <v>296</v>
      </c>
      <c r="D1693" s="150">
        <v>21401</v>
      </c>
      <c r="E1693" s="149">
        <v>11510</v>
      </c>
      <c r="F1693" s="149" t="s">
        <v>3006</v>
      </c>
    </row>
    <row r="1694" spans="1:6" ht="10.9" customHeight="1" x14ac:dyDescent="0.35">
      <c r="A1694" s="149" t="s">
        <v>3547</v>
      </c>
      <c r="B1694" s="149" t="s">
        <v>3548</v>
      </c>
      <c r="C1694" s="149" t="s">
        <v>296</v>
      </c>
      <c r="D1694" s="150">
        <v>21401</v>
      </c>
      <c r="E1694" s="149">
        <v>11510</v>
      </c>
      <c r="F1694" s="149" t="s">
        <v>3006</v>
      </c>
    </row>
    <row r="1695" spans="1:6" ht="10.9" customHeight="1" x14ac:dyDescent="0.35">
      <c r="A1695" s="149" t="s">
        <v>3549</v>
      </c>
      <c r="B1695" s="149" t="s">
        <v>3550</v>
      </c>
      <c r="C1695" s="149" t="s">
        <v>296</v>
      </c>
      <c r="D1695" s="150">
        <v>21401</v>
      </c>
      <c r="E1695" s="149">
        <v>11510</v>
      </c>
      <c r="F1695" s="149" t="s">
        <v>3006</v>
      </c>
    </row>
    <row r="1696" spans="1:6" ht="10.9" customHeight="1" x14ac:dyDescent="0.35">
      <c r="A1696" s="149" t="s">
        <v>3551</v>
      </c>
      <c r="B1696" s="149" t="s">
        <v>3552</v>
      </c>
      <c r="C1696" s="149" t="s">
        <v>296</v>
      </c>
      <c r="D1696" s="150">
        <v>21401</v>
      </c>
      <c r="E1696" s="149">
        <v>11510</v>
      </c>
      <c r="F1696" s="149" t="s">
        <v>3006</v>
      </c>
    </row>
    <row r="1697" spans="1:6" ht="10.9" customHeight="1" x14ac:dyDescent="0.35">
      <c r="A1697" s="149" t="s">
        <v>3553</v>
      </c>
      <c r="B1697" s="149" t="s">
        <v>3554</v>
      </c>
      <c r="C1697" s="149" t="s">
        <v>296</v>
      </c>
      <c r="D1697" s="150">
        <v>21401</v>
      </c>
      <c r="E1697" s="149">
        <v>11510</v>
      </c>
      <c r="F1697" s="149" t="s">
        <v>3006</v>
      </c>
    </row>
    <row r="1698" spans="1:6" ht="10.9" customHeight="1" x14ac:dyDescent="0.35">
      <c r="A1698" s="149" t="s">
        <v>3555</v>
      </c>
      <c r="B1698" s="149" t="s">
        <v>3556</v>
      </c>
      <c r="C1698" s="149" t="s">
        <v>296</v>
      </c>
      <c r="D1698" s="150">
        <v>21401</v>
      </c>
      <c r="E1698" s="149">
        <v>11510</v>
      </c>
      <c r="F1698" s="149" t="s">
        <v>3006</v>
      </c>
    </row>
    <row r="1699" spans="1:6" ht="10.9" customHeight="1" x14ac:dyDescent="0.35">
      <c r="A1699" s="149" t="s">
        <v>3557</v>
      </c>
      <c r="B1699" s="149" t="s">
        <v>3558</v>
      </c>
      <c r="C1699" s="149" t="s">
        <v>296</v>
      </c>
      <c r="D1699" s="150">
        <v>21401</v>
      </c>
      <c r="E1699" s="149">
        <v>11510</v>
      </c>
      <c r="F1699" s="149" t="s">
        <v>3006</v>
      </c>
    </row>
    <row r="1700" spans="1:6" ht="10.9" customHeight="1" x14ac:dyDescent="0.35">
      <c r="A1700" s="149" t="s">
        <v>3559</v>
      </c>
      <c r="B1700" s="149" t="s">
        <v>3560</v>
      </c>
      <c r="C1700" s="149" t="s">
        <v>296</v>
      </c>
      <c r="D1700" s="150">
        <v>21401</v>
      </c>
      <c r="E1700" s="149">
        <v>11510</v>
      </c>
      <c r="F1700" s="149" t="s">
        <v>3006</v>
      </c>
    </row>
    <row r="1701" spans="1:6" ht="10.9" customHeight="1" x14ac:dyDescent="0.35">
      <c r="A1701" s="149" t="s">
        <v>3561</v>
      </c>
      <c r="B1701" s="149" t="s">
        <v>3562</v>
      </c>
      <c r="C1701" s="149" t="s">
        <v>296</v>
      </c>
      <c r="D1701" s="150">
        <v>21401</v>
      </c>
      <c r="E1701" s="149">
        <v>11510</v>
      </c>
      <c r="F1701" s="149" t="s">
        <v>3006</v>
      </c>
    </row>
    <row r="1702" spans="1:6" ht="10.9" customHeight="1" x14ac:dyDescent="0.35">
      <c r="A1702" s="149" t="s">
        <v>3563</v>
      </c>
      <c r="B1702" s="149" t="s">
        <v>3564</v>
      </c>
      <c r="C1702" s="149" t="s">
        <v>296</v>
      </c>
      <c r="D1702" s="150">
        <v>21401</v>
      </c>
      <c r="E1702" s="149">
        <v>11510</v>
      </c>
      <c r="F1702" s="149" t="s">
        <v>3006</v>
      </c>
    </row>
    <row r="1703" spans="1:6" ht="10.9" customHeight="1" x14ac:dyDescent="0.35">
      <c r="A1703" s="149" t="s">
        <v>3565</v>
      </c>
      <c r="B1703" s="149" t="s">
        <v>3566</v>
      </c>
      <c r="C1703" s="149" t="s">
        <v>296</v>
      </c>
      <c r="D1703" s="150">
        <v>21401</v>
      </c>
      <c r="E1703" s="149">
        <v>11510</v>
      </c>
      <c r="F1703" s="149" t="s">
        <v>3006</v>
      </c>
    </row>
    <row r="1704" spans="1:6" ht="10.9" customHeight="1" x14ac:dyDescent="0.35">
      <c r="A1704" s="149" t="s">
        <v>3567</v>
      </c>
      <c r="B1704" s="149" t="s">
        <v>3568</v>
      </c>
      <c r="C1704" s="149" t="s">
        <v>296</v>
      </c>
      <c r="D1704" s="150">
        <v>21401</v>
      </c>
      <c r="E1704" s="149">
        <v>11510</v>
      </c>
      <c r="F1704" s="149" t="s">
        <v>3006</v>
      </c>
    </row>
    <row r="1705" spans="1:6" ht="10.9" customHeight="1" x14ac:dyDescent="0.35">
      <c r="A1705" s="149" t="s">
        <v>3569</v>
      </c>
      <c r="B1705" s="149" t="s">
        <v>3570</v>
      </c>
      <c r="C1705" s="149" t="s">
        <v>296</v>
      </c>
      <c r="D1705" s="150">
        <v>21401</v>
      </c>
      <c r="E1705" s="149">
        <v>11510</v>
      </c>
      <c r="F1705" s="149" t="s">
        <v>3006</v>
      </c>
    </row>
    <row r="1706" spans="1:6" ht="10.9" customHeight="1" x14ac:dyDescent="0.35">
      <c r="A1706" s="149" t="s">
        <v>3571</v>
      </c>
      <c r="B1706" s="149" t="s">
        <v>3572</v>
      </c>
      <c r="C1706" s="149" t="s">
        <v>296</v>
      </c>
      <c r="D1706" s="150">
        <v>21401</v>
      </c>
      <c r="E1706" s="149">
        <v>11510</v>
      </c>
      <c r="F1706" s="149" t="s">
        <v>3006</v>
      </c>
    </row>
    <row r="1707" spans="1:6" ht="10.9" customHeight="1" x14ac:dyDescent="0.35">
      <c r="A1707" s="149" t="s">
        <v>3573</v>
      </c>
      <c r="B1707" s="149" t="s">
        <v>3574</v>
      </c>
      <c r="C1707" s="149" t="s">
        <v>296</v>
      </c>
      <c r="D1707" s="150">
        <v>21401</v>
      </c>
      <c r="E1707" s="149">
        <v>11510</v>
      </c>
      <c r="F1707" s="149" t="s">
        <v>3006</v>
      </c>
    </row>
    <row r="1708" spans="1:6" ht="10.9" customHeight="1" x14ac:dyDescent="0.35">
      <c r="A1708" s="149" t="s">
        <v>3575</v>
      </c>
      <c r="B1708" s="149" t="s">
        <v>3576</v>
      </c>
      <c r="C1708" s="149" t="s">
        <v>296</v>
      </c>
      <c r="D1708" s="150">
        <v>21401</v>
      </c>
      <c r="E1708" s="149">
        <v>11510</v>
      </c>
      <c r="F1708" s="149" t="s">
        <v>3006</v>
      </c>
    </row>
    <row r="1709" spans="1:6" ht="10.9" customHeight="1" x14ac:dyDescent="0.35">
      <c r="A1709" s="149" t="s">
        <v>3577</v>
      </c>
      <c r="B1709" s="149" t="s">
        <v>3578</v>
      </c>
      <c r="C1709" s="149" t="s">
        <v>296</v>
      </c>
      <c r="D1709" s="150">
        <v>21401</v>
      </c>
      <c r="E1709" s="149">
        <v>11510</v>
      </c>
      <c r="F1709" s="149" t="s">
        <v>3006</v>
      </c>
    </row>
    <row r="1710" spans="1:6" ht="10.9" customHeight="1" x14ac:dyDescent="0.35">
      <c r="A1710" s="149" t="s">
        <v>3579</v>
      </c>
      <c r="B1710" s="149" t="s">
        <v>3580</v>
      </c>
      <c r="C1710" s="149" t="s">
        <v>296</v>
      </c>
      <c r="D1710" s="150">
        <v>21401</v>
      </c>
      <c r="E1710" s="149">
        <v>11510</v>
      </c>
      <c r="F1710" s="149" t="s">
        <v>3006</v>
      </c>
    </row>
    <row r="1711" spans="1:6" ht="10.9" customHeight="1" x14ac:dyDescent="0.35">
      <c r="A1711" s="149" t="s">
        <v>3581</v>
      </c>
      <c r="B1711" s="149" t="s">
        <v>3582</v>
      </c>
      <c r="C1711" s="149" t="s">
        <v>296</v>
      </c>
      <c r="D1711" s="150">
        <v>21401</v>
      </c>
      <c r="E1711" s="149">
        <v>11510</v>
      </c>
      <c r="F1711" s="149" t="s">
        <v>3006</v>
      </c>
    </row>
    <row r="1712" spans="1:6" ht="10.9" customHeight="1" x14ac:dyDescent="0.35">
      <c r="A1712" s="149" t="s">
        <v>3583</v>
      </c>
      <c r="B1712" s="149" t="s">
        <v>3584</v>
      </c>
      <c r="C1712" s="149" t="s">
        <v>296</v>
      </c>
      <c r="D1712" s="150">
        <v>21401</v>
      </c>
      <c r="E1712" s="149">
        <v>11510</v>
      </c>
      <c r="F1712" s="149" t="s">
        <v>3006</v>
      </c>
    </row>
    <row r="1713" spans="1:6" ht="10.9" customHeight="1" x14ac:dyDescent="0.35">
      <c r="A1713" s="149" t="s">
        <v>3585</v>
      </c>
      <c r="B1713" s="149" t="s">
        <v>3586</v>
      </c>
      <c r="C1713" s="149" t="s">
        <v>296</v>
      </c>
      <c r="D1713" s="150">
        <v>21401</v>
      </c>
      <c r="E1713" s="149">
        <v>11510</v>
      </c>
      <c r="F1713" s="149" t="s">
        <v>3006</v>
      </c>
    </row>
    <row r="1714" spans="1:6" ht="10.9" customHeight="1" x14ac:dyDescent="0.35">
      <c r="A1714" s="149" t="s">
        <v>3587</v>
      </c>
      <c r="B1714" s="149" t="s">
        <v>3588</v>
      </c>
      <c r="C1714" s="149" t="s">
        <v>296</v>
      </c>
      <c r="D1714" s="150">
        <v>21401</v>
      </c>
      <c r="E1714" s="149">
        <v>11510</v>
      </c>
      <c r="F1714" s="149" t="s">
        <v>3006</v>
      </c>
    </row>
    <row r="1715" spans="1:6" ht="10.9" customHeight="1" x14ac:dyDescent="0.35">
      <c r="A1715" s="149" t="s">
        <v>3589</v>
      </c>
      <c r="B1715" s="149" t="s">
        <v>3590</v>
      </c>
      <c r="C1715" s="149" t="s">
        <v>296</v>
      </c>
      <c r="D1715" s="150">
        <v>21401</v>
      </c>
      <c r="E1715" s="149">
        <v>11510</v>
      </c>
      <c r="F1715" s="149" t="s">
        <v>3006</v>
      </c>
    </row>
    <row r="1716" spans="1:6" ht="10.9" customHeight="1" x14ac:dyDescent="0.35">
      <c r="A1716" s="149" t="s">
        <v>3591</v>
      </c>
      <c r="B1716" s="149" t="s">
        <v>3592</v>
      </c>
      <c r="C1716" s="149" t="s">
        <v>296</v>
      </c>
      <c r="D1716" s="150">
        <v>21401</v>
      </c>
      <c r="E1716" s="149">
        <v>11510</v>
      </c>
      <c r="F1716" s="149" t="s">
        <v>3006</v>
      </c>
    </row>
    <row r="1717" spans="1:6" ht="10.9" customHeight="1" x14ac:dyDescent="0.35">
      <c r="A1717" s="149" t="s">
        <v>3593</v>
      </c>
      <c r="B1717" s="149" t="s">
        <v>3594</v>
      </c>
      <c r="C1717" s="149" t="s">
        <v>296</v>
      </c>
      <c r="D1717" s="150">
        <v>21401</v>
      </c>
      <c r="E1717" s="149">
        <v>11510</v>
      </c>
      <c r="F1717" s="149" t="s">
        <v>3006</v>
      </c>
    </row>
    <row r="1718" spans="1:6" ht="10.9" customHeight="1" x14ac:dyDescent="0.35">
      <c r="A1718" s="149" t="s">
        <v>3595</v>
      </c>
      <c r="B1718" s="149" t="s">
        <v>3596</v>
      </c>
      <c r="C1718" s="149" t="s">
        <v>296</v>
      </c>
      <c r="D1718" s="150">
        <v>21401</v>
      </c>
      <c r="E1718" s="149">
        <v>11510</v>
      </c>
      <c r="F1718" s="149" t="s">
        <v>3006</v>
      </c>
    </row>
    <row r="1719" spans="1:6" ht="10.9" customHeight="1" x14ac:dyDescent="0.35">
      <c r="A1719" s="149" t="s">
        <v>3597</v>
      </c>
      <c r="B1719" s="149" t="s">
        <v>3598</v>
      </c>
      <c r="C1719" s="149" t="s">
        <v>296</v>
      </c>
      <c r="D1719" s="150">
        <v>21401</v>
      </c>
      <c r="E1719" s="149">
        <v>11510</v>
      </c>
      <c r="F1719" s="149" t="s">
        <v>3006</v>
      </c>
    </row>
    <row r="1720" spans="1:6" ht="10.9" customHeight="1" x14ac:dyDescent="0.35">
      <c r="A1720" s="149" t="s">
        <v>3599</v>
      </c>
      <c r="B1720" s="149" t="s">
        <v>3600</v>
      </c>
      <c r="C1720" s="149" t="s">
        <v>296</v>
      </c>
      <c r="D1720" s="150">
        <v>21401</v>
      </c>
      <c r="E1720" s="149">
        <v>11510</v>
      </c>
      <c r="F1720" s="149" t="s">
        <v>3006</v>
      </c>
    </row>
    <row r="1721" spans="1:6" ht="10.9" customHeight="1" x14ac:dyDescent="0.35">
      <c r="A1721" s="149" t="s">
        <v>3601</v>
      </c>
      <c r="B1721" s="149" t="s">
        <v>3602</v>
      </c>
      <c r="C1721" s="149" t="s">
        <v>296</v>
      </c>
      <c r="D1721" s="150">
        <v>21401</v>
      </c>
      <c r="E1721" s="149">
        <v>11510</v>
      </c>
      <c r="F1721" s="149" t="s">
        <v>3006</v>
      </c>
    </row>
    <row r="1722" spans="1:6" ht="10.9" customHeight="1" x14ac:dyDescent="0.35">
      <c r="A1722" s="149" t="s">
        <v>3603</v>
      </c>
      <c r="B1722" s="149" t="s">
        <v>3604</v>
      </c>
      <c r="C1722" s="149" t="s">
        <v>296</v>
      </c>
      <c r="D1722" s="150">
        <v>21401</v>
      </c>
      <c r="E1722" s="149">
        <v>11510</v>
      </c>
      <c r="F1722" s="149" t="s">
        <v>3006</v>
      </c>
    </row>
    <row r="1723" spans="1:6" ht="10.9" customHeight="1" x14ac:dyDescent="0.35">
      <c r="A1723" s="149" t="s">
        <v>3605</v>
      </c>
      <c r="B1723" s="149" t="s">
        <v>3606</v>
      </c>
      <c r="C1723" s="149" t="s">
        <v>296</v>
      </c>
      <c r="D1723" s="150">
        <v>21401</v>
      </c>
      <c r="E1723" s="149">
        <v>11510</v>
      </c>
      <c r="F1723" s="149" t="s">
        <v>3006</v>
      </c>
    </row>
    <row r="1724" spans="1:6" ht="10.9" customHeight="1" x14ac:dyDescent="0.35">
      <c r="A1724" s="149" t="s">
        <v>3607</v>
      </c>
      <c r="B1724" s="149" t="s">
        <v>3608</v>
      </c>
      <c r="C1724" s="149" t="s">
        <v>296</v>
      </c>
      <c r="D1724" s="150">
        <v>21401</v>
      </c>
      <c r="E1724" s="149">
        <v>11510</v>
      </c>
      <c r="F1724" s="149" t="s">
        <v>3006</v>
      </c>
    </row>
    <row r="1725" spans="1:6" ht="10.9" customHeight="1" x14ac:dyDescent="0.35">
      <c r="A1725" s="149" t="s">
        <v>3609</v>
      </c>
      <c r="B1725" s="149" t="s">
        <v>3610</v>
      </c>
      <c r="C1725" s="149" t="s">
        <v>296</v>
      </c>
      <c r="D1725" s="150">
        <v>21401</v>
      </c>
      <c r="E1725" s="149">
        <v>11510</v>
      </c>
      <c r="F1725" s="149" t="s">
        <v>3006</v>
      </c>
    </row>
    <row r="1726" spans="1:6" ht="10.9" customHeight="1" x14ac:dyDescent="0.35">
      <c r="A1726" s="149" t="s">
        <v>3611</v>
      </c>
      <c r="B1726" s="149" t="s">
        <v>3612</v>
      </c>
      <c r="C1726" s="149" t="s">
        <v>296</v>
      </c>
      <c r="D1726" s="150">
        <v>21401</v>
      </c>
      <c r="E1726" s="149">
        <v>11510</v>
      </c>
      <c r="F1726" s="149" t="s">
        <v>3006</v>
      </c>
    </row>
    <row r="1727" spans="1:6" ht="10.9" customHeight="1" x14ac:dyDescent="0.35">
      <c r="A1727" s="149" t="s">
        <v>3613</v>
      </c>
      <c r="B1727" s="149" t="s">
        <v>3614</v>
      </c>
      <c r="C1727" s="149" t="s">
        <v>296</v>
      </c>
      <c r="D1727" s="150">
        <v>21401</v>
      </c>
      <c r="E1727" s="149">
        <v>11510</v>
      </c>
      <c r="F1727" s="149" t="s">
        <v>3006</v>
      </c>
    </row>
    <row r="1728" spans="1:6" ht="10.9" customHeight="1" x14ac:dyDescent="0.35">
      <c r="A1728" s="149" t="s">
        <v>3615</v>
      </c>
      <c r="B1728" s="149" t="s">
        <v>3616</v>
      </c>
      <c r="C1728" s="149" t="s">
        <v>296</v>
      </c>
      <c r="D1728" s="150">
        <v>21401</v>
      </c>
      <c r="E1728" s="149">
        <v>11510</v>
      </c>
      <c r="F1728" s="149" t="s">
        <v>3006</v>
      </c>
    </row>
    <row r="1729" spans="1:6" ht="10.9" customHeight="1" x14ac:dyDescent="0.35">
      <c r="A1729" s="149" t="s">
        <v>3617</v>
      </c>
      <c r="B1729" s="149" t="s">
        <v>3618</v>
      </c>
      <c r="C1729" s="149" t="s">
        <v>296</v>
      </c>
      <c r="D1729" s="150">
        <v>21401</v>
      </c>
      <c r="E1729" s="149">
        <v>11510</v>
      </c>
      <c r="F1729" s="149" t="s">
        <v>3006</v>
      </c>
    </row>
    <row r="1730" spans="1:6" ht="10.9" customHeight="1" x14ac:dyDescent="0.35">
      <c r="A1730" s="149" t="s">
        <v>3619</v>
      </c>
      <c r="B1730" s="149" t="s">
        <v>3620</v>
      </c>
      <c r="C1730" s="149" t="s">
        <v>296</v>
      </c>
      <c r="D1730" s="150">
        <v>21401</v>
      </c>
      <c r="E1730" s="149">
        <v>11510</v>
      </c>
      <c r="F1730" s="149" t="s">
        <v>3006</v>
      </c>
    </row>
    <row r="1731" spans="1:6" ht="10.9" customHeight="1" x14ac:dyDescent="0.35">
      <c r="A1731" s="149" t="s">
        <v>3621</v>
      </c>
      <c r="B1731" s="149" t="s">
        <v>3622</v>
      </c>
      <c r="C1731" s="149" t="s">
        <v>296</v>
      </c>
      <c r="D1731" s="150">
        <v>21401</v>
      </c>
      <c r="E1731" s="149">
        <v>11510</v>
      </c>
      <c r="F1731" s="149" t="s">
        <v>3006</v>
      </c>
    </row>
    <row r="1732" spans="1:6" ht="10.9" customHeight="1" x14ac:dyDescent="0.35">
      <c r="A1732" s="149" t="s">
        <v>3623</v>
      </c>
      <c r="B1732" s="149" t="s">
        <v>3624</v>
      </c>
      <c r="C1732" s="149" t="s">
        <v>296</v>
      </c>
      <c r="D1732" s="150">
        <v>21401</v>
      </c>
      <c r="E1732" s="149">
        <v>11510</v>
      </c>
      <c r="F1732" s="149" t="s">
        <v>3006</v>
      </c>
    </row>
    <row r="1733" spans="1:6" ht="10.9" customHeight="1" x14ac:dyDescent="0.35">
      <c r="A1733" s="149" t="s">
        <v>3625</v>
      </c>
      <c r="B1733" s="149" t="s">
        <v>3626</v>
      </c>
      <c r="C1733" s="149" t="s">
        <v>296</v>
      </c>
      <c r="D1733" s="150">
        <v>21401</v>
      </c>
      <c r="E1733" s="149">
        <v>11510</v>
      </c>
      <c r="F1733" s="149" t="s">
        <v>3006</v>
      </c>
    </row>
    <row r="1734" spans="1:6" ht="10.9" customHeight="1" x14ac:dyDescent="0.35">
      <c r="A1734" s="149" t="s">
        <v>3627</v>
      </c>
      <c r="B1734" s="149" t="s">
        <v>3628</v>
      </c>
      <c r="C1734" s="149" t="s">
        <v>296</v>
      </c>
      <c r="D1734" s="150">
        <v>21401</v>
      </c>
      <c r="E1734" s="149">
        <v>11510</v>
      </c>
      <c r="F1734" s="149" t="s">
        <v>3006</v>
      </c>
    </row>
    <row r="1735" spans="1:6" ht="10.9" customHeight="1" x14ac:dyDescent="0.35">
      <c r="A1735" s="149" t="s">
        <v>3629</v>
      </c>
      <c r="B1735" s="149" t="s">
        <v>3630</v>
      </c>
      <c r="C1735" s="149" t="s">
        <v>501</v>
      </c>
      <c r="D1735" s="150">
        <v>21401</v>
      </c>
      <c r="E1735" s="149">
        <v>11510</v>
      </c>
      <c r="F1735" s="149" t="s">
        <v>3006</v>
      </c>
    </row>
    <row r="1736" spans="1:6" ht="10.9" customHeight="1" x14ac:dyDescent="0.35">
      <c r="A1736" s="149" t="s">
        <v>3631</v>
      </c>
      <c r="B1736" s="149" t="s">
        <v>3632</v>
      </c>
      <c r="C1736" s="149" t="s">
        <v>296</v>
      </c>
      <c r="D1736" s="150">
        <v>21401</v>
      </c>
      <c r="E1736" s="149">
        <v>11510</v>
      </c>
      <c r="F1736" s="149" t="s">
        <v>3006</v>
      </c>
    </row>
    <row r="1737" spans="1:6" ht="10.9" customHeight="1" x14ac:dyDescent="0.35">
      <c r="A1737" s="149" t="s">
        <v>3633</v>
      </c>
      <c r="B1737" s="149" t="s">
        <v>3634</v>
      </c>
      <c r="C1737" s="149" t="s">
        <v>296</v>
      </c>
      <c r="D1737" s="150">
        <v>21401</v>
      </c>
      <c r="E1737" s="149">
        <v>11510</v>
      </c>
      <c r="F1737" s="149" t="s">
        <v>3006</v>
      </c>
    </row>
    <row r="1738" spans="1:6" ht="10.9" customHeight="1" x14ac:dyDescent="0.35">
      <c r="A1738" s="149" t="s">
        <v>3635</v>
      </c>
      <c r="B1738" s="149" t="s">
        <v>3636</v>
      </c>
      <c r="C1738" s="149" t="s">
        <v>296</v>
      </c>
      <c r="D1738" s="150">
        <v>21401</v>
      </c>
      <c r="E1738" s="149">
        <v>11510</v>
      </c>
      <c r="F1738" s="149" t="s">
        <v>3006</v>
      </c>
    </row>
    <row r="1739" spans="1:6" ht="10.9" customHeight="1" x14ac:dyDescent="0.35">
      <c r="A1739" s="149" t="s">
        <v>3637</v>
      </c>
      <c r="B1739" s="149" t="s">
        <v>3638</v>
      </c>
      <c r="C1739" s="149" t="s">
        <v>296</v>
      </c>
      <c r="D1739" s="150">
        <v>21401</v>
      </c>
      <c r="E1739" s="149">
        <v>11510</v>
      </c>
      <c r="F1739" s="149" t="s">
        <v>3006</v>
      </c>
    </row>
    <row r="1740" spans="1:6" ht="10.9" customHeight="1" x14ac:dyDescent="0.35">
      <c r="A1740" s="149" t="s">
        <v>3639</v>
      </c>
      <c r="B1740" s="149" t="s">
        <v>3640</v>
      </c>
      <c r="C1740" s="149" t="s">
        <v>296</v>
      </c>
      <c r="D1740" s="150">
        <v>21401</v>
      </c>
      <c r="E1740" s="149">
        <v>11510</v>
      </c>
      <c r="F1740" s="149" t="s">
        <v>3006</v>
      </c>
    </row>
    <row r="1741" spans="1:6" ht="10.9" customHeight="1" x14ac:dyDescent="0.35">
      <c r="A1741" s="149" t="s">
        <v>3641</v>
      </c>
      <c r="B1741" s="149" t="s">
        <v>3642</v>
      </c>
      <c r="C1741" s="149" t="s">
        <v>296</v>
      </c>
      <c r="D1741" s="150">
        <v>21401</v>
      </c>
      <c r="E1741" s="149">
        <v>11510</v>
      </c>
      <c r="F1741" s="149" t="s">
        <v>3006</v>
      </c>
    </row>
    <row r="1742" spans="1:6" ht="10.9" customHeight="1" x14ac:dyDescent="0.35">
      <c r="A1742" s="149" t="s">
        <v>3643</v>
      </c>
      <c r="B1742" s="149" t="s">
        <v>3644</v>
      </c>
      <c r="C1742" s="149" t="s">
        <v>296</v>
      </c>
      <c r="D1742" s="150">
        <v>21401</v>
      </c>
      <c r="E1742" s="149">
        <v>11510</v>
      </c>
      <c r="F1742" s="149" t="s">
        <v>3006</v>
      </c>
    </row>
    <row r="1743" spans="1:6" ht="10.9" customHeight="1" x14ac:dyDescent="0.35">
      <c r="A1743" s="149" t="s">
        <v>3645</v>
      </c>
      <c r="B1743" s="149" t="s">
        <v>3646</v>
      </c>
      <c r="C1743" s="149" t="s">
        <v>296</v>
      </c>
      <c r="D1743" s="150">
        <v>21401</v>
      </c>
      <c r="E1743" s="149">
        <v>11510</v>
      </c>
      <c r="F1743" s="149" t="s">
        <v>3006</v>
      </c>
    </row>
    <row r="1744" spans="1:6" ht="10.9" customHeight="1" x14ac:dyDescent="0.35">
      <c r="A1744" s="149" t="s">
        <v>3647</v>
      </c>
      <c r="B1744" s="149" t="s">
        <v>3648</v>
      </c>
      <c r="C1744" s="149" t="s">
        <v>296</v>
      </c>
      <c r="D1744" s="150">
        <v>21401</v>
      </c>
      <c r="E1744" s="149">
        <v>11510</v>
      </c>
      <c r="F1744" s="149" t="s">
        <v>3006</v>
      </c>
    </row>
    <row r="1745" spans="1:6" ht="10.9" customHeight="1" x14ac:dyDescent="0.35">
      <c r="A1745" s="149" t="s">
        <v>3649</v>
      </c>
      <c r="B1745" s="149" t="s">
        <v>3650</v>
      </c>
      <c r="C1745" s="149" t="s">
        <v>296</v>
      </c>
      <c r="D1745" s="150">
        <v>21401</v>
      </c>
      <c r="E1745" s="149">
        <v>11510</v>
      </c>
      <c r="F1745" s="149" t="s">
        <v>3006</v>
      </c>
    </row>
    <row r="1746" spans="1:6" ht="10.9" customHeight="1" x14ac:dyDescent="0.35">
      <c r="A1746" s="149" t="s">
        <v>3651</v>
      </c>
      <c r="B1746" s="149" t="s">
        <v>3652</v>
      </c>
      <c r="C1746" s="149" t="s">
        <v>296</v>
      </c>
      <c r="D1746" s="150">
        <v>21401</v>
      </c>
      <c r="E1746" s="149">
        <v>11510</v>
      </c>
      <c r="F1746" s="149" t="s">
        <v>3006</v>
      </c>
    </row>
    <row r="1747" spans="1:6" ht="10.9" customHeight="1" x14ac:dyDescent="0.35">
      <c r="A1747" s="149" t="s">
        <v>3653</v>
      </c>
      <c r="B1747" s="149" t="s">
        <v>3654</v>
      </c>
      <c r="C1747" s="149" t="s">
        <v>296</v>
      </c>
      <c r="D1747" s="150">
        <v>21401</v>
      </c>
      <c r="E1747" s="149">
        <v>11510</v>
      </c>
      <c r="F1747" s="149" t="s">
        <v>3006</v>
      </c>
    </row>
    <row r="1748" spans="1:6" ht="10.9" customHeight="1" x14ac:dyDescent="0.35">
      <c r="A1748" s="149" t="s">
        <v>3655</v>
      </c>
      <c r="B1748" s="149" t="s">
        <v>3656</v>
      </c>
      <c r="C1748" s="149" t="s">
        <v>296</v>
      </c>
      <c r="D1748" s="150">
        <v>21401</v>
      </c>
      <c r="E1748" s="149">
        <v>11510</v>
      </c>
      <c r="F1748" s="149" t="s">
        <v>3006</v>
      </c>
    </row>
    <row r="1749" spans="1:6" ht="10.9" customHeight="1" x14ac:dyDescent="0.35">
      <c r="A1749" s="149" t="s">
        <v>3657</v>
      </c>
      <c r="B1749" s="149" t="s">
        <v>3658</v>
      </c>
      <c r="C1749" s="149" t="s">
        <v>296</v>
      </c>
      <c r="D1749" s="150">
        <v>21401</v>
      </c>
      <c r="E1749" s="149">
        <v>11510</v>
      </c>
      <c r="F1749" s="149" t="s">
        <v>3006</v>
      </c>
    </row>
    <row r="1750" spans="1:6" ht="10.9" customHeight="1" x14ac:dyDescent="0.35">
      <c r="A1750" s="149" t="s">
        <v>3659</v>
      </c>
      <c r="B1750" s="149" t="s">
        <v>3660</v>
      </c>
      <c r="C1750" s="149" t="s">
        <v>296</v>
      </c>
      <c r="D1750" s="150">
        <v>21401</v>
      </c>
      <c r="E1750" s="149">
        <v>11510</v>
      </c>
      <c r="F1750" s="149" t="s">
        <v>3006</v>
      </c>
    </row>
    <row r="1751" spans="1:6" ht="10.9" customHeight="1" x14ac:dyDescent="0.35">
      <c r="A1751" s="149" t="s">
        <v>3661</v>
      </c>
      <c r="B1751" s="149" t="s">
        <v>3662</v>
      </c>
      <c r="C1751" s="149" t="s">
        <v>296</v>
      </c>
      <c r="D1751" s="150">
        <v>21401</v>
      </c>
      <c r="E1751" s="149">
        <v>11510</v>
      </c>
      <c r="F1751" s="149" t="s">
        <v>3006</v>
      </c>
    </row>
    <row r="1752" spans="1:6" ht="10.9" customHeight="1" x14ac:dyDescent="0.35">
      <c r="A1752" s="149" t="s">
        <v>3663</v>
      </c>
      <c r="B1752" s="149" t="s">
        <v>3664</v>
      </c>
      <c r="C1752" s="149" t="s">
        <v>296</v>
      </c>
      <c r="D1752" s="150">
        <v>21401</v>
      </c>
      <c r="E1752" s="149">
        <v>11510</v>
      </c>
      <c r="F1752" s="149" t="s">
        <v>3006</v>
      </c>
    </row>
    <row r="1753" spans="1:6" ht="10.9" customHeight="1" x14ac:dyDescent="0.35">
      <c r="A1753" s="149" t="s">
        <v>3665</v>
      </c>
      <c r="B1753" s="149" t="s">
        <v>3666</v>
      </c>
      <c r="C1753" s="149" t="s">
        <v>296</v>
      </c>
      <c r="D1753" s="150">
        <v>21401</v>
      </c>
      <c r="E1753" s="149">
        <v>11510</v>
      </c>
      <c r="F1753" s="149" t="s">
        <v>3006</v>
      </c>
    </row>
    <row r="1754" spans="1:6" ht="10.9" customHeight="1" x14ac:dyDescent="0.35">
      <c r="A1754" s="149" t="s">
        <v>3667</v>
      </c>
      <c r="B1754" s="149" t="s">
        <v>3668</v>
      </c>
      <c r="C1754" s="149" t="s">
        <v>296</v>
      </c>
      <c r="D1754" s="150">
        <v>21401</v>
      </c>
      <c r="E1754" s="149">
        <v>11510</v>
      </c>
      <c r="F1754" s="149" t="s">
        <v>3006</v>
      </c>
    </row>
    <row r="1755" spans="1:6" ht="10.9" customHeight="1" x14ac:dyDescent="0.35">
      <c r="A1755" s="149" t="s">
        <v>3669</v>
      </c>
      <c r="B1755" s="149" t="s">
        <v>3670</v>
      </c>
      <c r="C1755" s="149" t="s">
        <v>296</v>
      </c>
      <c r="D1755" s="150">
        <v>21401</v>
      </c>
      <c r="E1755" s="149">
        <v>11510</v>
      </c>
      <c r="F1755" s="149" t="s">
        <v>3006</v>
      </c>
    </row>
    <row r="1756" spans="1:6" ht="10.9" customHeight="1" x14ac:dyDescent="0.35">
      <c r="A1756" s="149" t="s">
        <v>3671</v>
      </c>
      <c r="B1756" s="149" t="s">
        <v>3672</v>
      </c>
      <c r="C1756" s="149" t="s">
        <v>296</v>
      </c>
      <c r="D1756" s="150">
        <v>21401</v>
      </c>
      <c r="E1756" s="149">
        <v>11510</v>
      </c>
      <c r="F1756" s="149" t="s">
        <v>3006</v>
      </c>
    </row>
    <row r="1757" spans="1:6" ht="10.9" customHeight="1" x14ac:dyDescent="0.35">
      <c r="A1757" s="149" t="s">
        <v>3673</v>
      </c>
      <c r="B1757" s="149" t="s">
        <v>3674</v>
      </c>
      <c r="C1757" s="149" t="s">
        <v>296</v>
      </c>
      <c r="D1757" s="150">
        <v>21401</v>
      </c>
      <c r="E1757" s="149">
        <v>11510</v>
      </c>
      <c r="F1757" s="149" t="s">
        <v>3006</v>
      </c>
    </row>
    <row r="1758" spans="1:6" ht="10.9" customHeight="1" x14ac:dyDescent="0.35">
      <c r="A1758" s="149" t="s">
        <v>3675</v>
      </c>
      <c r="B1758" s="149" t="s">
        <v>3676</v>
      </c>
      <c r="C1758" s="149" t="s">
        <v>296</v>
      </c>
      <c r="D1758" s="150">
        <v>21401</v>
      </c>
      <c r="E1758" s="149">
        <v>11510</v>
      </c>
      <c r="F1758" s="149" t="s">
        <v>3006</v>
      </c>
    </row>
    <row r="1759" spans="1:6" ht="10.9" customHeight="1" x14ac:dyDescent="0.35">
      <c r="A1759" s="149" t="s">
        <v>3677</v>
      </c>
      <c r="B1759" s="149" t="s">
        <v>3678</v>
      </c>
      <c r="C1759" s="149" t="s">
        <v>296</v>
      </c>
      <c r="D1759" s="150">
        <v>21401</v>
      </c>
      <c r="E1759" s="149">
        <v>11510</v>
      </c>
      <c r="F1759" s="149" t="s">
        <v>3006</v>
      </c>
    </row>
    <row r="1760" spans="1:6" ht="10.9" customHeight="1" x14ac:dyDescent="0.35">
      <c r="A1760" s="149" t="s">
        <v>3679</v>
      </c>
      <c r="B1760" s="149" t="s">
        <v>3680</v>
      </c>
      <c r="C1760" s="149" t="s">
        <v>296</v>
      </c>
      <c r="D1760" s="150">
        <v>21401</v>
      </c>
      <c r="E1760" s="149">
        <v>11510</v>
      </c>
      <c r="F1760" s="149" t="s">
        <v>3006</v>
      </c>
    </row>
    <row r="1761" spans="1:6" ht="10.9" customHeight="1" x14ac:dyDescent="0.35">
      <c r="A1761" s="149" t="s">
        <v>3681</v>
      </c>
      <c r="B1761" s="149" t="s">
        <v>3682</v>
      </c>
      <c r="C1761" s="149" t="s">
        <v>296</v>
      </c>
      <c r="D1761" s="150">
        <v>21401</v>
      </c>
      <c r="E1761" s="149">
        <v>11510</v>
      </c>
      <c r="F1761" s="149" t="s">
        <v>3006</v>
      </c>
    </row>
    <row r="1762" spans="1:6" ht="10.9" customHeight="1" x14ac:dyDescent="0.35">
      <c r="A1762" s="149" t="s">
        <v>3683</v>
      </c>
      <c r="B1762" s="149" t="s">
        <v>3684</v>
      </c>
      <c r="C1762" s="149" t="s">
        <v>296</v>
      </c>
      <c r="D1762" s="150">
        <v>21401</v>
      </c>
      <c r="E1762" s="149">
        <v>11510</v>
      </c>
      <c r="F1762" s="149" t="s">
        <v>3006</v>
      </c>
    </row>
    <row r="1763" spans="1:6" ht="10.9" customHeight="1" x14ac:dyDescent="0.35">
      <c r="A1763" s="149" t="s">
        <v>3685</v>
      </c>
      <c r="B1763" s="149" t="s">
        <v>3686</v>
      </c>
      <c r="C1763" s="149" t="s">
        <v>296</v>
      </c>
      <c r="D1763" s="150">
        <v>21401</v>
      </c>
      <c r="E1763" s="149">
        <v>11510</v>
      </c>
      <c r="F1763" s="149" t="s">
        <v>3006</v>
      </c>
    </row>
    <row r="1764" spans="1:6" ht="10.9" customHeight="1" x14ac:dyDescent="0.35">
      <c r="A1764" s="149" t="s">
        <v>3687</v>
      </c>
      <c r="B1764" s="149" t="s">
        <v>3688</v>
      </c>
      <c r="C1764" s="149" t="s">
        <v>296</v>
      </c>
      <c r="D1764" s="150">
        <v>21401</v>
      </c>
      <c r="E1764" s="149">
        <v>11510</v>
      </c>
      <c r="F1764" s="149" t="s">
        <v>3006</v>
      </c>
    </row>
    <row r="1765" spans="1:6" ht="10.9" customHeight="1" x14ac:dyDescent="0.35">
      <c r="A1765" s="149" t="s">
        <v>3689</v>
      </c>
      <c r="B1765" s="149" t="s">
        <v>3690</v>
      </c>
      <c r="C1765" s="149" t="s">
        <v>296</v>
      </c>
      <c r="D1765" s="150">
        <v>21401</v>
      </c>
      <c r="E1765" s="149">
        <v>11510</v>
      </c>
      <c r="F1765" s="149" t="s">
        <v>3006</v>
      </c>
    </row>
    <row r="1766" spans="1:6" ht="10.9" customHeight="1" x14ac:dyDescent="0.35">
      <c r="A1766" s="149" t="s">
        <v>3691</v>
      </c>
      <c r="B1766" s="149" t="s">
        <v>3692</v>
      </c>
      <c r="C1766" s="149" t="s">
        <v>296</v>
      </c>
      <c r="D1766" s="150">
        <v>21401</v>
      </c>
      <c r="E1766" s="149">
        <v>11510</v>
      </c>
      <c r="F1766" s="149" t="s">
        <v>3006</v>
      </c>
    </row>
    <row r="1767" spans="1:6" ht="10.9" customHeight="1" x14ac:dyDescent="0.35">
      <c r="A1767" s="149" t="s">
        <v>3693</v>
      </c>
      <c r="B1767" s="149" t="s">
        <v>3694</v>
      </c>
      <c r="C1767" s="149" t="s">
        <v>296</v>
      </c>
      <c r="D1767" s="150">
        <v>21401</v>
      </c>
      <c r="E1767" s="149">
        <v>11510</v>
      </c>
      <c r="F1767" s="149" t="s">
        <v>3006</v>
      </c>
    </row>
    <row r="1768" spans="1:6" ht="10.9" customHeight="1" x14ac:dyDescent="0.35">
      <c r="A1768" s="149" t="s">
        <v>3695</v>
      </c>
      <c r="B1768" s="149" t="s">
        <v>3696</v>
      </c>
      <c r="C1768" s="149" t="s">
        <v>296</v>
      </c>
      <c r="D1768" s="150">
        <v>21401</v>
      </c>
      <c r="E1768" s="149">
        <v>11510</v>
      </c>
      <c r="F1768" s="149" t="s">
        <v>3006</v>
      </c>
    </row>
    <row r="1769" spans="1:6" ht="10.9" customHeight="1" x14ac:dyDescent="0.35">
      <c r="A1769" s="149" t="s">
        <v>3697</v>
      </c>
      <c r="B1769" s="149" t="s">
        <v>3698</v>
      </c>
      <c r="C1769" s="149" t="s">
        <v>296</v>
      </c>
      <c r="D1769" s="150">
        <v>21401</v>
      </c>
      <c r="E1769" s="149">
        <v>11510</v>
      </c>
      <c r="F1769" s="149" t="s">
        <v>3006</v>
      </c>
    </row>
    <row r="1770" spans="1:6" ht="10.9" customHeight="1" x14ac:dyDescent="0.35">
      <c r="A1770" s="149" t="s">
        <v>3699</v>
      </c>
      <c r="B1770" s="149" t="s">
        <v>3700</v>
      </c>
      <c r="C1770" s="149" t="s">
        <v>296</v>
      </c>
      <c r="D1770" s="150">
        <v>21401</v>
      </c>
      <c r="E1770" s="149">
        <v>11510</v>
      </c>
      <c r="F1770" s="149" t="s">
        <v>3006</v>
      </c>
    </row>
    <row r="1771" spans="1:6" ht="10.9" customHeight="1" x14ac:dyDescent="0.35">
      <c r="A1771" s="149" t="s">
        <v>3701</v>
      </c>
      <c r="B1771" s="149" t="s">
        <v>3702</v>
      </c>
      <c r="C1771" s="149" t="s">
        <v>296</v>
      </c>
      <c r="D1771" s="150">
        <v>21401</v>
      </c>
      <c r="E1771" s="149">
        <v>11510</v>
      </c>
      <c r="F1771" s="149" t="s">
        <v>3006</v>
      </c>
    </row>
    <row r="1772" spans="1:6" ht="10.9" customHeight="1" x14ac:dyDescent="0.35">
      <c r="A1772" s="149" t="s">
        <v>3703</v>
      </c>
      <c r="B1772" s="149" t="s">
        <v>3704</v>
      </c>
      <c r="C1772" s="149" t="s">
        <v>296</v>
      </c>
      <c r="D1772" s="150">
        <v>21401</v>
      </c>
      <c r="E1772" s="149">
        <v>11510</v>
      </c>
      <c r="F1772" s="149" t="s">
        <v>3006</v>
      </c>
    </row>
    <row r="1773" spans="1:6" ht="10.9" customHeight="1" x14ac:dyDescent="0.35">
      <c r="A1773" s="149" t="s">
        <v>3705</v>
      </c>
      <c r="B1773" s="149" t="s">
        <v>3706</v>
      </c>
      <c r="C1773" s="149" t="s">
        <v>296</v>
      </c>
      <c r="D1773" s="150">
        <v>21401</v>
      </c>
      <c r="E1773" s="149">
        <v>11510</v>
      </c>
      <c r="F1773" s="149" t="s">
        <v>3006</v>
      </c>
    </row>
    <row r="1774" spans="1:6" ht="10.9" customHeight="1" x14ac:dyDescent="0.35">
      <c r="A1774" s="149" t="s">
        <v>3707</v>
      </c>
      <c r="B1774" s="149" t="s">
        <v>3708</v>
      </c>
      <c r="C1774" s="149" t="s">
        <v>296</v>
      </c>
      <c r="D1774" s="150">
        <v>21401</v>
      </c>
      <c r="E1774" s="149">
        <v>11510</v>
      </c>
      <c r="F1774" s="149" t="s">
        <v>3006</v>
      </c>
    </row>
    <row r="1775" spans="1:6" ht="10.9" customHeight="1" x14ac:dyDescent="0.35">
      <c r="A1775" s="149" t="s">
        <v>3709</v>
      </c>
      <c r="B1775" s="149" t="s">
        <v>3710</v>
      </c>
      <c r="C1775" s="149" t="s">
        <v>296</v>
      </c>
      <c r="D1775" s="150">
        <v>21401</v>
      </c>
      <c r="E1775" s="149">
        <v>11510</v>
      </c>
      <c r="F1775" s="149" t="s">
        <v>3006</v>
      </c>
    </row>
    <row r="1776" spans="1:6" ht="10.9" customHeight="1" x14ac:dyDescent="0.35">
      <c r="A1776" s="149" t="s">
        <v>3711</v>
      </c>
      <c r="B1776" s="149" t="s">
        <v>3712</v>
      </c>
      <c r="C1776" s="149" t="s">
        <v>296</v>
      </c>
      <c r="D1776" s="150">
        <v>21401</v>
      </c>
      <c r="E1776" s="149">
        <v>11510</v>
      </c>
      <c r="F1776" s="149" t="s">
        <v>3006</v>
      </c>
    </row>
    <row r="1777" spans="1:6" ht="10.9" customHeight="1" x14ac:dyDescent="0.35">
      <c r="A1777" s="149" t="s">
        <v>3713</v>
      </c>
      <c r="B1777" s="149" t="s">
        <v>3714</v>
      </c>
      <c r="C1777" s="149" t="s">
        <v>296</v>
      </c>
      <c r="D1777" s="150">
        <v>21401</v>
      </c>
      <c r="E1777" s="149">
        <v>11510</v>
      </c>
      <c r="F1777" s="149" t="s">
        <v>3006</v>
      </c>
    </row>
    <row r="1778" spans="1:6" ht="10.9" customHeight="1" x14ac:dyDescent="0.35">
      <c r="A1778" s="149" t="s">
        <v>3715</v>
      </c>
      <c r="B1778" s="149" t="s">
        <v>3716</v>
      </c>
      <c r="C1778" s="149" t="s">
        <v>296</v>
      </c>
      <c r="D1778" s="150">
        <v>21401</v>
      </c>
      <c r="E1778" s="149">
        <v>11510</v>
      </c>
      <c r="F1778" s="149" t="s">
        <v>3006</v>
      </c>
    </row>
    <row r="1779" spans="1:6" ht="10.9" customHeight="1" x14ac:dyDescent="0.35">
      <c r="A1779" s="149" t="s">
        <v>3717</v>
      </c>
      <c r="B1779" s="149" t="s">
        <v>3718</v>
      </c>
      <c r="C1779" s="149" t="s">
        <v>296</v>
      </c>
      <c r="D1779" s="150">
        <v>21401</v>
      </c>
      <c r="E1779" s="149">
        <v>11510</v>
      </c>
      <c r="F1779" s="149" t="s">
        <v>3006</v>
      </c>
    </row>
    <row r="1780" spans="1:6" ht="10.9" customHeight="1" x14ac:dyDescent="0.35">
      <c r="A1780" s="149" t="s">
        <v>3719</v>
      </c>
      <c r="B1780" s="149" t="s">
        <v>3720</v>
      </c>
      <c r="C1780" s="149" t="s">
        <v>296</v>
      </c>
      <c r="D1780" s="150">
        <v>21401</v>
      </c>
      <c r="E1780" s="149">
        <v>11510</v>
      </c>
      <c r="F1780" s="149" t="s">
        <v>3006</v>
      </c>
    </row>
    <row r="1781" spans="1:6" ht="10.9" customHeight="1" x14ac:dyDescent="0.35">
      <c r="A1781" s="149" t="s">
        <v>3721</v>
      </c>
      <c r="B1781" s="149" t="s">
        <v>3722</v>
      </c>
      <c r="C1781" s="149" t="s">
        <v>296</v>
      </c>
      <c r="D1781" s="150">
        <v>21401</v>
      </c>
      <c r="E1781" s="149">
        <v>11510</v>
      </c>
      <c r="F1781" s="149" t="s">
        <v>3006</v>
      </c>
    </row>
    <row r="1782" spans="1:6" ht="10.9" customHeight="1" x14ac:dyDescent="0.35">
      <c r="A1782" s="149" t="s">
        <v>3723</v>
      </c>
      <c r="B1782" s="149" t="s">
        <v>3724</v>
      </c>
      <c r="C1782" s="149" t="s">
        <v>296</v>
      </c>
      <c r="D1782" s="150">
        <v>21401</v>
      </c>
      <c r="E1782" s="149">
        <v>11510</v>
      </c>
      <c r="F1782" s="149" t="s">
        <v>3006</v>
      </c>
    </row>
    <row r="1783" spans="1:6" ht="10.9" customHeight="1" x14ac:dyDescent="0.35">
      <c r="A1783" s="149" t="s">
        <v>3725</v>
      </c>
      <c r="B1783" s="149" t="s">
        <v>3726</v>
      </c>
      <c r="C1783" s="149" t="s">
        <v>296</v>
      </c>
      <c r="D1783" s="150">
        <v>21401</v>
      </c>
      <c r="E1783" s="149">
        <v>11510</v>
      </c>
      <c r="F1783" s="149" t="s">
        <v>3006</v>
      </c>
    </row>
    <row r="1784" spans="1:6" ht="10.9" customHeight="1" x14ac:dyDescent="0.35">
      <c r="A1784" s="149" t="s">
        <v>3727</v>
      </c>
      <c r="B1784" s="149" t="s">
        <v>3728</v>
      </c>
      <c r="C1784" s="149" t="s">
        <v>296</v>
      </c>
      <c r="D1784" s="150">
        <v>21401</v>
      </c>
      <c r="E1784" s="149">
        <v>11510</v>
      </c>
      <c r="F1784" s="149" t="s">
        <v>3006</v>
      </c>
    </row>
    <row r="1785" spans="1:6" ht="10.9" customHeight="1" x14ac:dyDescent="0.35">
      <c r="A1785" s="149" t="s">
        <v>3729</v>
      </c>
      <c r="B1785" s="149" t="s">
        <v>3730</v>
      </c>
      <c r="C1785" s="149" t="s">
        <v>296</v>
      </c>
      <c r="D1785" s="150">
        <v>21401</v>
      </c>
      <c r="E1785" s="149">
        <v>11510</v>
      </c>
      <c r="F1785" s="149" t="s">
        <v>3006</v>
      </c>
    </row>
    <row r="1786" spans="1:6" ht="10.9" customHeight="1" x14ac:dyDescent="0.35">
      <c r="A1786" s="149" t="s">
        <v>3731</v>
      </c>
      <c r="B1786" s="149" t="s">
        <v>3732</v>
      </c>
      <c r="C1786" s="149" t="s">
        <v>296</v>
      </c>
      <c r="D1786" s="150">
        <v>21401</v>
      </c>
      <c r="E1786" s="149">
        <v>11510</v>
      </c>
      <c r="F1786" s="149" t="s">
        <v>3006</v>
      </c>
    </row>
    <row r="1787" spans="1:6" ht="10.9" customHeight="1" x14ac:dyDescent="0.35">
      <c r="A1787" s="149" t="s">
        <v>3733</v>
      </c>
      <c r="B1787" s="149" t="s">
        <v>3734</v>
      </c>
      <c r="C1787" s="149" t="s">
        <v>296</v>
      </c>
      <c r="D1787" s="150">
        <v>21401</v>
      </c>
      <c r="E1787" s="149">
        <v>11510</v>
      </c>
      <c r="F1787" s="149" t="s">
        <v>3006</v>
      </c>
    </row>
    <row r="1788" spans="1:6" ht="10.9" customHeight="1" x14ac:dyDescent="0.35">
      <c r="A1788" s="149" t="s">
        <v>3735</v>
      </c>
      <c r="B1788" s="149" t="s">
        <v>3736</v>
      </c>
      <c r="C1788" s="149" t="s">
        <v>296</v>
      </c>
      <c r="D1788" s="150">
        <v>21401</v>
      </c>
      <c r="E1788" s="149">
        <v>11510</v>
      </c>
      <c r="F1788" s="149" t="s">
        <v>3006</v>
      </c>
    </row>
    <row r="1789" spans="1:6" ht="10.9" customHeight="1" x14ac:dyDescent="0.35">
      <c r="A1789" s="149" t="s">
        <v>3737</v>
      </c>
      <c r="B1789" s="149" t="s">
        <v>3738</v>
      </c>
      <c r="C1789" s="149" t="s">
        <v>296</v>
      </c>
      <c r="D1789" s="150">
        <v>21401</v>
      </c>
      <c r="E1789" s="149">
        <v>11510</v>
      </c>
      <c r="F1789" s="149" t="s">
        <v>3006</v>
      </c>
    </row>
    <row r="1790" spans="1:6" ht="10.9" customHeight="1" x14ac:dyDescent="0.35">
      <c r="A1790" s="149" t="s">
        <v>3739</v>
      </c>
      <c r="B1790" s="149" t="s">
        <v>3740</v>
      </c>
      <c r="C1790" s="149" t="s">
        <v>296</v>
      </c>
      <c r="D1790" s="150">
        <v>21401</v>
      </c>
      <c r="E1790" s="149">
        <v>11510</v>
      </c>
      <c r="F1790" s="149" t="s">
        <v>3006</v>
      </c>
    </row>
    <row r="1791" spans="1:6" ht="10.9" customHeight="1" x14ac:dyDescent="0.35">
      <c r="A1791" s="149" t="s">
        <v>3741</v>
      </c>
      <c r="B1791" s="149" t="s">
        <v>3742</v>
      </c>
      <c r="C1791" s="149" t="s">
        <v>296</v>
      </c>
      <c r="D1791" s="150">
        <v>21401</v>
      </c>
      <c r="E1791" s="149">
        <v>11510</v>
      </c>
      <c r="F1791" s="149" t="s">
        <v>3006</v>
      </c>
    </row>
    <row r="1792" spans="1:6" ht="10.9" customHeight="1" x14ac:dyDescent="0.35">
      <c r="A1792" s="149" t="s">
        <v>3743</v>
      </c>
      <c r="B1792" s="149" t="s">
        <v>3744</v>
      </c>
      <c r="C1792" s="149" t="s">
        <v>296</v>
      </c>
      <c r="D1792" s="150">
        <v>21401</v>
      </c>
      <c r="E1792" s="149">
        <v>11510</v>
      </c>
      <c r="F1792" s="149" t="s">
        <v>3006</v>
      </c>
    </row>
    <row r="1793" spans="1:6" ht="10.9" customHeight="1" x14ac:dyDescent="0.35">
      <c r="A1793" s="149" t="s">
        <v>3745</v>
      </c>
      <c r="B1793" s="149" t="s">
        <v>3746</v>
      </c>
      <c r="C1793" s="149" t="s">
        <v>296</v>
      </c>
      <c r="D1793" s="150">
        <v>21401</v>
      </c>
      <c r="E1793" s="149">
        <v>11510</v>
      </c>
      <c r="F1793" s="149" t="s">
        <v>3006</v>
      </c>
    </row>
    <row r="1794" spans="1:6" ht="10.9" customHeight="1" x14ac:dyDescent="0.35">
      <c r="A1794" s="149" t="s">
        <v>3747</v>
      </c>
      <c r="B1794" s="149" t="s">
        <v>3748</v>
      </c>
      <c r="C1794" s="149" t="s">
        <v>296</v>
      </c>
      <c r="D1794" s="150">
        <v>21401</v>
      </c>
      <c r="E1794" s="149">
        <v>11510</v>
      </c>
      <c r="F1794" s="149" t="s">
        <v>3006</v>
      </c>
    </row>
    <row r="1795" spans="1:6" ht="10.9" customHeight="1" x14ac:dyDescent="0.35">
      <c r="A1795" s="149" t="s">
        <v>3749</v>
      </c>
      <c r="B1795" s="149" t="s">
        <v>3750</v>
      </c>
      <c r="C1795" s="149" t="s">
        <v>296</v>
      </c>
      <c r="D1795" s="150">
        <v>21401</v>
      </c>
      <c r="E1795" s="149">
        <v>11510</v>
      </c>
      <c r="F1795" s="149" t="s">
        <v>3006</v>
      </c>
    </row>
    <row r="1796" spans="1:6" ht="10.9" customHeight="1" x14ac:dyDescent="0.35">
      <c r="A1796" s="149" t="s">
        <v>3751</v>
      </c>
      <c r="B1796" s="149" t="s">
        <v>3752</v>
      </c>
      <c r="C1796" s="149" t="s">
        <v>296</v>
      </c>
      <c r="D1796" s="150">
        <v>21401</v>
      </c>
      <c r="E1796" s="149">
        <v>11510</v>
      </c>
      <c r="F1796" s="149" t="s">
        <v>3006</v>
      </c>
    </row>
    <row r="1797" spans="1:6" ht="10.9" customHeight="1" x14ac:dyDescent="0.35">
      <c r="A1797" s="149" t="s">
        <v>3753</v>
      </c>
      <c r="B1797" s="149" t="s">
        <v>3754</v>
      </c>
      <c r="C1797" s="149" t="s">
        <v>296</v>
      </c>
      <c r="D1797" s="150">
        <v>21401</v>
      </c>
      <c r="E1797" s="149">
        <v>11510</v>
      </c>
      <c r="F1797" s="149" t="s">
        <v>3006</v>
      </c>
    </row>
    <row r="1798" spans="1:6" ht="10.9" customHeight="1" x14ac:dyDescent="0.35">
      <c r="A1798" s="149" t="s">
        <v>3755</v>
      </c>
      <c r="B1798" s="149" t="s">
        <v>3756</v>
      </c>
      <c r="C1798" s="149" t="s">
        <v>296</v>
      </c>
      <c r="D1798" s="150">
        <v>21401</v>
      </c>
      <c r="E1798" s="149">
        <v>11510</v>
      </c>
      <c r="F1798" s="149" t="s">
        <v>3006</v>
      </c>
    </row>
    <row r="1799" spans="1:6" ht="10.9" customHeight="1" x14ac:dyDescent="0.35">
      <c r="A1799" s="149" t="s">
        <v>3757</v>
      </c>
      <c r="B1799" s="149" t="s">
        <v>3758</v>
      </c>
      <c r="C1799" s="149" t="s">
        <v>296</v>
      </c>
      <c r="D1799" s="150">
        <v>21401</v>
      </c>
      <c r="E1799" s="149">
        <v>11510</v>
      </c>
      <c r="F1799" s="149" t="s">
        <v>3006</v>
      </c>
    </row>
    <row r="1800" spans="1:6" ht="10.9" customHeight="1" x14ac:dyDescent="0.35">
      <c r="A1800" s="149" t="s">
        <v>3759</v>
      </c>
      <c r="B1800" s="149" t="s">
        <v>3760</v>
      </c>
      <c r="C1800" s="149" t="s">
        <v>296</v>
      </c>
      <c r="D1800" s="150">
        <v>21401</v>
      </c>
      <c r="E1800" s="149">
        <v>11510</v>
      </c>
      <c r="F1800" s="149" t="s">
        <v>3006</v>
      </c>
    </row>
    <row r="1801" spans="1:6" ht="10.9" customHeight="1" x14ac:dyDescent="0.35">
      <c r="A1801" s="149" t="s">
        <v>3761</v>
      </c>
      <c r="B1801" s="149" t="s">
        <v>3762</v>
      </c>
      <c r="C1801" s="149" t="s">
        <v>296</v>
      </c>
      <c r="D1801" s="150">
        <v>21401</v>
      </c>
      <c r="E1801" s="149">
        <v>11510</v>
      </c>
      <c r="F1801" s="149" t="s">
        <v>3006</v>
      </c>
    </row>
    <row r="1802" spans="1:6" ht="10.9" customHeight="1" x14ac:dyDescent="0.35">
      <c r="A1802" s="149" t="s">
        <v>3763</v>
      </c>
      <c r="B1802" s="149" t="s">
        <v>3764</v>
      </c>
      <c r="C1802" s="149" t="s">
        <v>296</v>
      </c>
      <c r="D1802" s="150">
        <v>21401</v>
      </c>
      <c r="E1802" s="149">
        <v>11510</v>
      </c>
      <c r="F1802" s="149" t="s">
        <v>3006</v>
      </c>
    </row>
    <row r="1803" spans="1:6" ht="10.9" customHeight="1" x14ac:dyDescent="0.35">
      <c r="A1803" s="149" t="s">
        <v>3765</v>
      </c>
      <c r="B1803" s="149" t="s">
        <v>3766</v>
      </c>
      <c r="C1803" s="149" t="s">
        <v>296</v>
      </c>
      <c r="D1803" s="150">
        <v>21401</v>
      </c>
      <c r="E1803" s="149">
        <v>11510</v>
      </c>
      <c r="F1803" s="149" t="s">
        <v>3006</v>
      </c>
    </row>
    <row r="1804" spans="1:6" ht="10.9" customHeight="1" x14ac:dyDescent="0.35">
      <c r="A1804" s="149" t="s">
        <v>3767</v>
      </c>
      <c r="B1804" s="149" t="s">
        <v>3768</v>
      </c>
      <c r="C1804" s="149" t="s">
        <v>296</v>
      </c>
      <c r="D1804" s="150">
        <v>21401</v>
      </c>
      <c r="E1804" s="149">
        <v>11510</v>
      </c>
      <c r="F1804" s="149" t="s">
        <v>3006</v>
      </c>
    </row>
    <row r="1805" spans="1:6" ht="10.9" customHeight="1" x14ac:dyDescent="0.35">
      <c r="A1805" s="149" t="s">
        <v>3769</v>
      </c>
      <c r="B1805" s="149" t="s">
        <v>3770</v>
      </c>
      <c r="C1805" s="149" t="s">
        <v>296</v>
      </c>
      <c r="D1805" s="150">
        <v>21401</v>
      </c>
      <c r="E1805" s="149">
        <v>11510</v>
      </c>
      <c r="F1805" s="149" t="s">
        <v>3006</v>
      </c>
    </row>
    <row r="1806" spans="1:6" ht="10.9" customHeight="1" x14ac:dyDescent="0.35">
      <c r="A1806" s="149" t="s">
        <v>3771</v>
      </c>
      <c r="B1806" s="149" t="s">
        <v>3772</v>
      </c>
      <c r="C1806" s="149" t="s">
        <v>296</v>
      </c>
      <c r="D1806" s="150">
        <v>21401</v>
      </c>
      <c r="E1806" s="149">
        <v>11510</v>
      </c>
      <c r="F1806" s="149" t="s">
        <v>3006</v>
      </c>
    </row>
    <row r="1807" spans="1:6" ht="10.9" customHeight="1" x14ac:dyDescent="0.35">
      <c r="A1807" s="149" t="s">
        <v>3773</v>
      </c>
      <c r="B1807" s="149" t="s">
        <v>3774</v>
      </c>
      <c r="C1807" s="149" t="s">
        <v>296</v>
      </c>
      <c r="D1807" s="150">
        <v>21401</v>
      </c>
      <c r="E1807" s="149">
        <v>11510</v>
      </c>
      <c r="F1807" s="149" t="s">
        <v>3006</v>
      </c>
    </row>
    <row r="1808" spans="1:6" ht="10.9" customHeight="1" x14ac:dyDescent="0.35">
      <c r="A1808" s="149" t="s">
        <v>3775</v>
      </c>
      <c r="B1808" s="149" t="s">
        <v>3776</v>
      </c>
      <c r="C1808" s="149" t="s">
        <v>296</v>
      </c>
      <c r="D1808" s="150">
        <v>21401</v>
      </c>
      <c r="E1808" s="149">
        <v>11510</v>
      </c>
      <c r="F1808" s="149" t="s">
        <v>3006</v>
      </c>
    </row>
    <row r="1809" spans="1:6" ht="10.9" customHeight="1" x14ac:dyDescent="0.35">
      <c r="A1809" s="149" t="s">
        <v>3777</v>
      </c>
      <c r="B1809" s="149" t="s">
        <v>3778</v>
      </c>
      <c r="C1809" s="149" t="s">
        <v>296</v>
      </c>
      <c r="D1809" s="150">
        <v>21401</v>
      </c>
      <c r="E1809" s="149">
        <v>11510</v>
      </c>
      <c r="F1809" s="149" t="s">
        <v>3006</v>
      </c>
    </row>
    <row r="1810" spans="1:6" ht="10.9" customHeight="1" x14ac:dyDescent="0.35">
      <c r="A1810" s="149" t="s">
        <v>3779</v>
      </c>
      <c r="B1810" s="149" t="s">
        <v>3780</v>
      </c>
      <c r="C1810" s="149" t="s">
        <v>296</v>
      </c>
      <c r="D1810" s="150">
        <v>21401</v>
      </c>
      <c r="E1810" s="149">
        <v>11510</v>
      </c>
      <c r="F1810" s="149" t="s">
        <v>3006</v>
      </c>
    </row>
    <row r="1811" spans="1:6" ht="10.9" customHeight="1" x14ac:dyDescent="0.35">
      <c r="A1811" s="149" t="s">
        <v>3781</v>
      </c>
      <c r="B1811" s="149" t="s">
        <v>3782</v>
      </c>
      <c r="C1811" s="149" t="s">
        <v>296</v>
      </c>
      <c r="D1811" s="150">
        <v>21401</v>
      </c>
      <c r="E1811" s="149">
        <v>11510</v>
      </c>
      <c r="F1811" s="149" t="s">
        <v>3006</v>
      </c>
    </row>
    <row r="1812" spans="1:6" ht="10.9" customHeight="1" x14ac:dyDescent="0.35">
      <c r="A1812" s="149" t="s">
        <v>3783</v>
      </c>
      <c r="B1812" s="149" t="s">
        <v>3784</v>
      </c>
      <c r="C1812" s="149" t="s">
        <v>296</v>
      </c>
      <c r="D1812" s="150">
        <v>21401</v>
      </c>
      <c r="E1812" s="149">
        <v>11510</v>
      </c>
      <c r="F1812" s="149" t="s">
        <v>3006</v>
      </c>
    </row>
    <row r="1813" spans="1:6" ht="10.9" customHeight="1" x14ac:dyDescent="0.35">
      <c r="A1813" s="149" t="s">
        <v>3785</v>
      </c>
      <c r="B1813" s="149" t="s">
        <v>3786</v>
      </c>
      <c r="C1813" s="149" t="s">
        <v>296</v>
      </c>
      <c r="D1813" s="150">
        <v>21401</v>
      </c>
      <c r="E1813" s="149">
        <v>11510</v>
      </c>
      <c r="F1813" s="149" t="s">
        <v>3006</v>
      </c>
    </row>
    <row r="1814" spans="1:6" ht="10.9" customHeight="1" x14ac:dyDescent="0.35">
      <c r="A1814" s="149" t="s">
        <v>3787</v>
      </c>
      <c r="B1814" s="149" t="s">
        <v>3788</v>
      </c>
      <c r="C1814" s="149" t="s">
        <v>296</v>
      </c>
      <c r="D1814" s="150">
        <v>21401</v>
      </c>
      <c r="E1814" s="149">
        <v>11510</v>
      </c>
      <c r="F1814" s="149" t="s">
        <v>3006</v>
      </c>
    </row>
    <row r="1815" spans="1:6" ht="10.9" customHeight="1" x14ac:dyDescent="0.35">
      <c r="A1815" s="149" t="s">
        <v>3789</v>
      </c>
      <c r="B1815" s="149" t="s">
        <v>3790</v>
      </c>
      <c r="C1815" s="149" t="s">
        <v>296</v>
      </c>
      <c r="D1815" s="150">
        <v>21401</v>
      </c>
      <c r="E1815" s="149">
        <v>11510</v>
      </c>
      <c r="F1815" s="149" t="s">
        <v>3006</v>
      </c>
    </row>
    <row r="1816" spans="1:6" ht="10.9" customHeight="1" x14ac:dyDescent="0.35">
      <c r="A1816" s="149" t="s">
        <v>3791</v>
      </c>
      <c r="B1816" s="149" t="s">
        <v>3792</v>
      </c>
      <c r="C1816" s="149" t="s">
        <v>296</v>
      </c>
      <c r="D1816" s="150">
        <v>21401</v>
      </c>
      <c r="E1816" s="149">
        <v>11510</v>
      </c>
      <c r="F1816" s="149" t="s">
        <v>3006</v>
      </c>
    </row>
    <row r="1817" spans="1:6" ht="10.9" customHeight="1" x14ac:dyDescent="0.35">
      <c r="A1817" s="149" t="s">
        <v>3793</v>
      </c>
      <c r="B1817" s="149" t="s">
        <v>3794</v>
      </c>
      <c r="C1817" s="149" t="s">
        <v>296</v>
      </c>
      <c r="D1817" s="150">
        <v>21401</v>
      </c>
      <c r="E1817" s="149">
        <v>11510</v>
      </c>
      <c r="F1817" s="149" t="s">
        <v>3006</v>
      </c>
    </row>
    <row r="1818" spans="1:6" ht="10.9" customHeight="1" x14ac:dyDescent="0.35">
      <c r="A1818" s="149" t="s">
        <v>3795</v>
      </c>
      <c r="B1818" s="149" t="s">
        <v>3796</v>
      </c>
      <c r="C1818" s="149" t="s">
        <v>296</v>
      </c>
      <c r="D1818" s="150">
        <v>21401</v>
      </c>
      <c r="E1818" s="149">
        <v>11510</v>
      </c>
      <c r="F1818" s="149" t="s">
        <v>3006</v>
      </c>
    </row>
    <row r="1819" spans="1:6" ht="10.9" customHeight="1" x14ac:dyDescent="0.35">
      <c r="A1819" s="149" t="s">
        <v>3797</v>
      </c>
      <c r="B1819" s="149" t="s">
        <v>3798</v>
      </c>
      <c r="C1819" s="149" t="s">
        <v>296</v>
      </c>
      <c r="D1819" s="150">
        <v>21401</v>
      </c>
      <c r="E1819" s="149">
        <v>11510</v>
      </c>
      <c r="F1819" s="149" t="s">
        <v>3006</v>
      </c>
    </row>
    <row r="1820" spans="1:6" ht="10.9" customHeight="1" x14ac:dyDescent="0.35">
      <c r="A1820" s="149" t="s">
        <v>3799</v>
      </c>
      <c r="B1820" s="149" t="s">
        <v>3800</v>
      </c>
      <c r="C1820" s="149" t="s">
        <v>296</v>
      </c>
      <c r="D1820" s="150">
        <v>21401</v>
      </c>
      <c r="E1820" s="149">
        <v>11510</v>
      </c>
      <c r="F1820" s="149" t="s">
        <v>3006</v>
      </c>
    </row>
    <row r="1821" spans="1:6" ht="10.9" customHeight="1" x14ac:dyDescent="0.35">
      <c r="A1821" s="149" t="s">
        <v>3801</v>
      </c>
      <c r="B1821" s="149" t="s">
        <v>3802</v>
      </c>
      <c r="C1821" s="149" t="s">
        <v>296</v>
      </c>
      <c r="D1821" s="150">
        <v>21401</v>
      </c>
      <c r="E1821" s="149">
        <v>11510</v>
      </c>
      <c r="F1821" s="149" t="s">
        <v>3006</v>
      </c>
    </row>
    <row r="1822" spans="1:6" ht="10.9" customHeight="1" x14ac:dyDescent="0.35">
      <c r="A1822" s="149" t="s">
        <v>3803</v>
      </c>
      <c r="B1822" s="149" t="s">
        <v>3804</v>
      </c>
      <c r="C1822" s="149" t="s">
        <v>296</v>
      </c>
      <c r="D1822" s="150">
        <v>21401</v>
      </c>
      <c r="E1822" s="149">
        <v>11510</v>
      </c>
      <c r="F1822" s="149" t="s">
        <v>3006</v>
      </c>
    </row>
    <row r="1823" spans="1:6" ht="10.9" customHeight="1" x14ac:dyDescent="0.35">
      <c r="A1823" s="149" t="s">
        <v>3805</v>
      </c>
      <c r="B1823" s="149" t="s">
        <v>3806</v>
      </c>
      <c r="C1823" s="149" t="s">
        <v>296</v>
      </c>
      <c r="D1823" s="150">
        <v>21401</v>
      </c>
      <c r="E1823" s="149">
        <v>11510</v>
      </c>
      <c r="F1823" s="149" t="s">
        <v>3006</v>
      </c>
    </row>
    <row r="1824" spans="1:6" ht="10.9" customHeight="1" x14ac:dyDescent="0.35">
      <c r="A1824" s="149" t="s">
        <v>3807</v>
      </c>
      <c r="B1824" s="149" t="s">
        <v>3808</v>
      </c>
      <c r="C1824" s="149" t="s">
        <v>296</v>
      </c>
      <c r="D1824" s="150">
        <v>21401</v>
      </c>
      <c r="E1824" s="149">
        <v>11510</v>
      </c>
      <c r="F1824" s="149" t="s">
        <v>3006</v>
      </c>
    </row>
    <row r="1825" spans="1:6" ht="10.9" customHeight="1" x14ac:dyDescent="0.35">
      <c r="A1825" s="149" t="s">
        <v>3809</v>
      </c>
      <c r="B1825" s="149" t="s">
        <v>3810</v>
      </c>
      <c r="C1825" s="149" t="s">
        <v>296</v>
      </c>
      <c r="D1825" s="150">
        <v>21401</v>
      </c>
      <c r="E1825" s="149">
        <v>11510</v>
      </c>
      <c r="F1825" s="149" t="s">
        <v>3006</v>
      </c>
    </row>
    <row r="1826" spans="1:6" ht="10.9" customHeight="1" x14ac:dyDescent="0.35">
      <c r="A1826" s="149" t="s">
        <v>3811</v>
      </c>
      <c r="B1826" s="149" t="s">
        <v>3812</v>
      </c>
      <c r="C1826" s="149" t="s">
        <v>296</v>
      </c>
      <c r="D1826" s="150">
        <v>21401</v>
      </c>
      <c r="E1826" s="149">
        <v>11510</v>
      </c>
      <c r="F1826" s="149" t="s">
        <v>3006</v>
      </c>
    </row>
    <row r="1827" spans="1:6" ht="10.9" customHeight="1" x14ac:dyDescent="0.35">
      <c r="A1827" s="149" t="s">
        <v>3813</v>
      </c>
      <c r="B1827" s="149" t="s">
        <v>3814</v>
      </c>
      <c r="C1827" s="149" t="s">
        <v>296</v>
      </c>
      <c r="D1827" s="150">
        <v>21401</v>
      </c>
      <c r="E1827" s="149">
        <v>11510</v>
      </c>
      <c r="F1827" s="149" t="s">
        <v>3006</v>
      </c>
    </row>
    <row r="1828" spans="1:6" ht="10.9" customHeight="1" x14ac:dyDescent="0.35">
      <c r="A1828" s="149" t="s">
        <v>3815</v>
      </c>
      <c r="B1828" s="149" t="s">
        <v>3816</v>
      </c>
      <c r="C1828" s="149" t="s">
        <v>296</v>
      </c>
      <c r="D1828" s="150">
        <v>21401</v>
      </c>
      <c r="E1828" s="149">
        <v>11510</v>
      </c>
      <c r="F1828" s="149" t="s">
        <v>3006</v>
      </c>
    </row>
    <row r="1829" spans="1:6" ht="10.9" customHeight="1" x14ac:dyDescent="0.35">
      <c r="A1829" s="149" t="s">
        <v>3817</v>
      </c>
      <c r="B1829" s="149" t="s">
        <v>3818</v>
      </c>
      <c r="C1829" s="149" t="s">
        <v>296</v>
      </c>
      <c r="D1829" s="150">
        <v>21401</v>
      </c>
      <c r="E1829" s="149">
        <v>11510</v>
      </c>
      <c r="F1829" s="149" t="s">
        <v>3006</v>
      </c>
    </row>
    <row r="1830" spans="1:6" ht="10.9" customHeight="1" x14ac:dyDescent="0.35">
      <c r="A1830" s="149" t="s">
        <v>3819</v>
      </c>
      <c r="B1830" s="149" t="s">
        <v>3820</v>
      </c>
      <c r="C1830" s="149" t="s">
        <v>296</v>
      </c>
      <c r="D1830" s="150">
        <v>21401</v>
      </c>
      <c r="E1830" s="149">
        <v>11510</v>
      </c>
      <c r="F1830" s="149" t="s">
        <v>3006</v>
      </c>
    </row>
    <row r="1831" spans="1:6" ht="10.9" customHeight="1" x14ac:dyDescent="0.35">
      <c r="A1831" s="149" t="s">
        <v>3821</v>
      </c>
      <c r="B1831" s="149" t="s">
        <v>3822</v>
      </c>
      <c r="C1831" s="149" t="s">
        <v>296</v>
      </c>
      <c r="D1831" s="150">
        <v>21401</v>
      </c>
      <c r="E1831" s="149">
        <v>11510</v>
      </c>
      <c r="F1831" s="149" t="s">
        <v>3006</v>
      </c>
    </row>
    <row r="1832" spans="1:6" ht="10.9" customHeight="1" x14ac:dyDescent="0.35">
      <c r="A1832" s="149" t="s">
        <v>3823</v>
      </c>
      <c r="B1832" s="149" t="s">
        <v>3824</v>
      </c>
      <c r="C1832" s="149" t="s">
        <v>296</v>
      </c>
      <c r="D1832" s="150">
        <v>21401</v>
      </c>
      <c r="E1832" s="149">
        <v>11510</v>
      </c>
      <c r="F1832" s="149" t="s">
        <v>3006</v>
      </c>
    </row>
    <row r="1833" spans="1:6" ht="10.9" customHeight="1" x14ac:dyDescent="0.35">
      <c r="A1833" s="149" t="s">
        <v>3825</v>
      </c>
      <c r="B1833" s="149" t="s">
        <v>3826</v>
      </c>
      <c r="C1833" s="149" t="s">
        <v>296</v>
      </c>
      <c r="D1833" s="150">
        <v>21401</v>
      </c>
      <c r="E1833" s="149">
        <v>11510</v>
      </c>
      <c r="F1833" s="149" t="s">
        <v>3006</v>
      </c>
    </row>
    <row r="1834" spans="1:6" ht="10.9" customHeight="1" x14ac:dyDescent="0.35">
      <c r="A1834" s="149" t="s">
        <v>3827</v>
      </c>
      <c r="B1834" s="149" t="s">
        <v>3828</v>
      </c>
      <c r="C1834" s="149" t="s">
        <v>296</v>
      </c>
      <c r="D1834" s="150">
        <v>21401</v>
      </c>
      <c r="E1834" s="149">
        <v>11510</v>
      </c>
      <c r="F1834" s="149" t="s">
        <v>3006</v>
      </c>
    </row>
    <row r="1835" spans="1:6" ht="10.9" customHeight="1" x14ac:dyDescent="0.35">
      <c r="A1835" s="149" t="s">
        <v>3829</v>
      </c>
      <c r="B1835" s="149" t="s">
        <v>3830</v>
      </c>
      <c r="C1835" s="149" t="s">
        <v>296</v>
      </c>
      <c r="D1835" s="150">
        <v>21401</v>
      </c>
      <c r="E1835" s="149">
        <v>11510</v>
      </c>
      <c r="F1835" s="149" t="s">
        <v>3006</v>
      </c>
    </row>
    <row r="1836" spans="1:6" ht="10.9" customHeight="1" x14ac:dyDescent="0.35">
      <c r="A1836" s="149" t="s">
        <v>3831</v>
      </c>
      <c r="B1836" s="149" t="s">
        <v>3832</v>
      </c>
      <c r="C1836" s="149" t="s">
        <v>296</v>
      </c>
      <c r="D1836" s="150">
        <v>21401</v>
      </c>
      <c r="E1836" s="149">
        <v>11510</v>
      </c>
      <c r="F1836" s="149" t="s">
        <v>3006</v>
      </c>
    </row>
    <row r="1837" spans="1:6" ht="10.9" customHeight="1" x14ac:dyDescent="0.35">
      <c r="A1837" s="149" t="s">
        <v>3833</v>
      </c>
      <c r="B1837" s="149" t="s">
        <v>3834</v>
      </c>
      <c r="C1837" s="149" t="s">
        <v>296</v>
      </c>
      <c r="D1837" s="150">
        <v>21401</v>
      </c>
      <c r="E1837" s="149">
        <v>11510</v>
      </c>
      <c r="F1837" s="149" t="s">
        <v>3006</v>
      </c>
    </row>
    <row r="1838" spans="1:6" ht="10.9" customHeight="1" x14ac:dyDescent="0.35">
      <c r="A1838" s="149" t="s">
        <v>3835</v>
      </c>
      <c r="B1838" s="149" t="s">
        <v>3836</v>
      </c>
      <c r="C1838" s="149" t="s">
        <v>296</v>
      </c>
      <c r="D1838" s="150">
        <v>21401</v>
      </c>
      <c r="E1838" s="149">
        <v>11510</v>
      </c>
      <c r="F1838" s="149" t="s">
        <v>3006</v>
      </c>
    </row>
    <row r="1839" spans="1:6" ht="10.9" customHeight="1" x14ac:dyDescent="0.35">
      <c r="A1839" s="149" t="s">
        <v>3837</v>
      </c>
      <c r="B1839" s="149" t="s">
        <v>3838</v>
      </c>
      <c r="C1839" s="149" t="s">
        <v>296</v>
      </c>
      <c r="D1839" s="150">
        <v>21401</v>
      </c>
      <c r="E1839" s="149">
        <v>11510</v>
      </c>
      <c r="F1839" s="149" t="s">
        <v>3006</v>
      </c>
    </row>
    <row r="1840" spans="1:6" ht="10.9" customHeight="1" x14ac:dyDescent="0.35">
      <c r="A1840" s="149" t="s">
        <v>3839</v>
      </c>
      <c r="B1840" s="149" t="s">
        <v>3840</v>
      </c>
      <c r="C1840" s="149" t="s">
        <v>296</v>
      </c>
      <c r="D1840" s="150">
        <v>21401</v>
      </c>
      <c r="E1840" s="149">
        <v>11510</v>
      </c>
      <c r="F1840" s="149" t="s">
        <v>3006</v>
      </c>
    </row>
    <row r="1841" spans="1:6" ht="10.9" customHeight="1" x14ac:dyDescent="0.35">
      <c r="A1841" s="149" t="s">
        <v>3841</v>
      </c>
      <c r="B1841" s="149" t="s">
        <v>3842</v>
      </c>
      <c r="C1841" s="149" t="s">
        <v>296</v>
      </c>
      <c r="D1841" s="150">
        <v>21401</v>
      </c>
      <c r="E1841" s="149">
        <v>11510</v>
      </c>
      <c r="F1841" s="149" t="s">
        <v>3006</v>
      </c>
    </row>
    <row r="1842" spans="1:6" ht="10.9" customHeight="1" x14ac:dyDescent="0.35">
      <c r="A1842" s="149" t="s">
        <v>3843</v>
      </c>
      <c r="B1842" s="149" t="s">
        <v>3844</v>
      </c>
      <c r="C1842" s="149" t="s">
        <v>296</v>
      </c>
      <c r="D1842" s="150">
        <v>21401</v>
      </c>
      <c r="E1842" s="149">
        <v>11510</v>
      </c>
      <c r="F1842" s="149" t="s">
        <v>3006</v>
      </c>
    </row>
    <row r="1843" spans="1:6" ht="10.9" customHeight="1" x14ac:dyDescent="0.35">
      <c r="A1843" s="149" t="s">
        <v>3845</v>
      </c>
      <c r="B1843" s="149" t="s">
        <v>3846</v>
      </c>
      <c r="C1843" s="149" t="s">
        <v>296</v>
      </c>
      <c r="D1843" s="150">
        <v>21401</v>
      </c>
      <c r="E1843" s="149">
        <v>11510</v>
      </c>
      <c r="F1843" s="149" t="s">
        <v>3006</v>
      </c>
    </row>
    <row r="1844" spans="1:6" ht="10.9" customHeight="1" x14ac:dyDescent="0.35">
      <c r="A1844" s="149" t="s">
        <v>3847</v>
      </c>
      <c r="B1844" s="149" t="s">
        <v>3848</v>
      </c>
      <c r="C1844" s="149" t="s">
        <v>296</v>
      </c>
      <c r="D1844" s="150">
        <v>21401</v>
      </c>
      <c r="E1844" s="149">
        <v>11510</v>
      </c>
      <c r="F1844" s="149" t="s">
        <v>3006</v>
      </c>
    </row>
    <row r="1845" spans="1:6" ht="10.9" customHeight="1" x14ac:dyDescent="0.35">
      <c r="A1845" s="149" t="s">
        <v>3849</v>
      </c>
      <c r="B1845" s="149" t="s">
        <v>3850</v>
      </c>
      <c r="C1845" s="149" t="s">
        <v>296</v>
      </c>
      <c r="D1845" s="150">
        <v>21401</v>
      </c>
      <c r="E1845" s="149">
        <v>11510</v>
      </c>
      <c r="F1845" s="149" t="s">
        <v>3006</v>
      </c>
    </row>
    <row r="1846" spans="1:6" ht="10.9" customHeight="1" x14ac:dyDescent="0.35">
      <c r="A1846" s="149" t="s">
        <v>3851</v>
      </c>
      <c r="B1846" s="149" t="s">
        <v>3852</v>
      </c>
      <c r="C1846" s="149" t="s">
        <v>296</v>
      </c>
      <c r="D1846" s="150">
        <v>21401</v>
      </c>
      <c r="E1846" s="149">
        <v>11510</v>
      </c>
      <c r="F1846" s="149" t="s">
        <v>3006</v>
      </c>
    </row>
    <row r="1847" spans="1:6" ht="10.9" customHeight="1" x14ac:dyDescent="0.35">
      <c r="A1847" s="149" t="s">
        <v>3853</v>
      </c>
      <c r="B1847" s="149" t="s">
        <v>3854</v>
      </c>
      <c r="C1847" s="149" t="s">
        <v>296</v>
      </c>
      <c r="D1847" s="150">
        <v>21401</v>
      </c>
      <c r="E1847" s="149">
        <v>11510</v>
      </c>
      <c r="F1847" s="149" t="s">
        <v>3006</v>
      </c>
    </row>
    <row r="1848" spans="1:6" ht="10.9" customHeight="1" x14ac:dyDescent="0.35">
      <c r="A1848" s="149" t="s">
        <v>3855</v>
      </c>
      <c r="B1848" s="149" t="s">
        <v>3856</v>
      </c>
      <c r="C1848" s="149" t="s">
        <v>296</v>
      </c>
      <c r="D1848" s="150">
        <v>21401</v>
      </c>
      <c r="E1848" s="149">
        <v>11510</v>
      </c>
      <c r="F1848" s="149" t="s">
        <v>3006</v>
      </c>
    </row>
    <row r="1849" spans="1:6" ht="10.9" customHeight="1" x14ac:dyDescent="0.35">
      <c r="A1849" s="149" t="s">
        <v>3857</v>
      </c>
      <c r="B1849" s="149" t="s">
        <v>3858</v>
      </c>
      <c r="C1849" s="149" t="s">
        <v>296</v>
      </c>
      <c r="D1849" s="150">
        <v>21401</v>
      </c>
      <c r="E1849" s="149">
        <v>11510</v>
      </c>
      <c r="F1849" s="149" t="s">
        <v>3006</v>
      </c>
    </row>
    <row r="1850" spans="1:6" ht="10.9" customHeight="1" x14ac:dyDescent="0.35">
      <c r="A1850" s="149" t="s">
        <v>3859</v>
      </c>
      <c r="B1850" s="149" t="s">
        <v>3860</v>
      </c>
      <c r="C1850" s="149" t="s">
        <v>296</v>
      </c>
      <c r="D1850" s="150">
        <v>21401</v>
      </c>
      <c r="E1850" s="149">
        <v>11510</v>
      </c>
      <c r="F1850" s="149" t="s">
        <v>3006</v>
      </c>
    </row>
    <row r="1851" spans="1:6" ht="10.9" customHeight="1" x14ac:dyDescent="0.35">
      <c r="A1851" s="149" t="s">
        <v>3861</v>
      </c>
      <c r="B1851" s="149" t="s">
        <v>3862</v>
      </c>
      <c r="C1851" s="149" t="s">
        <v>296</v>
      </c>
      <c r="D1851" s="150">
        <v>21401</v>
      </c>
      <c r="E1851" s="149">
        <v>11510</v>
      </c>
      <c r="F1851" s="149" t="s">
        <v>3006</v>
      </c>
    </row>
    <row r="1852" spans="1:6" ht="10.9" customHeight="1" x14ac:dyDescent="0.35">
      <c r="A1852" s="149" t="s">
        <v>3863</v>
      </c>
      <c r="B1852" s="149" t="s">
        <v>3864</v>
      </c>
      <c r="C1852" s="149" t="s">
        <v>296</v>
      </c>
      <c r="D1852" s="150">
        <v>21401</v>
      </c>
      <c r="E1852" s="149">
        <v>11510</v>
      </c>
      <c r="F1852" s="149" t="s">
        <v>3006</v>
      </c>
    </row>
    <row r="1853" spans="1:6" ht="10.9" customHeight="1" x14ac:dyDescent="0.35">
      <c r="A1853" s="149" t="s">
        <v>3865</v>
      </c>
      <c r="B1853" s="149" t="s">
        <v>3866</v>
      </c>
      <c r="C1853" s="149" t="s">
        <v>296</v>
      </c>
      <c r="D1853" s="150">
        <v>21401</v>
      </c>
      <c r="E1853" s="149">
        <v>11510</v>
      </c>
      <c r="F1853" s="149" t="s">
        <v>3006</v>
      </c>
    </row>
    <row r="1854" spans="1:6" ht="10.9" customHeight="1" x14ac:dyDescent="0.35">
      <c r="A1854" s="149" t="s">
        <v>3867</v>
      </c>
      <c r="B1854" s="149" t="s">
        <v>3868</v>
      </c>
      <c r="C1854" s="149" t="s">
        <v>296</v>
      </c>
      <c r="D1854" s="150">
        <v>21401</v>
      </c>
      <c r="E1854" s="149">
        <v>11510</v>
      </c>
      <c r="F1854" s="149" t="s">
        <v>3006</v>
      </c>
    </row>
    <row r="1855" spans="1:6" ht="10.9" customHeight="1" x14ac:dyDescent="0.35">
      <c r="A1855" s="149" t="s">
        <v>3869</v>
      </c>
      <c r="B1855" s="149" t="s">
        <v>3870</v>
      </c>
      <c r="C1855" s="149" t="s">
        <v>296</v>
      </c>
      <c r="D1855" s="150">
        <v>21401</v>
      </c>
      <c r="E1855" s="149">
        <v>11510</v>
      </c>
      <c r="F1855" s="149" t="s">
        <v>3006</v>
      </c>
    </row>
    <row r="1856" spans="1:6" ht="10.9" customHeight="1" x14ac:dyDescent="0.35">
      <c r="A1856" s="149" t="s">
        <v>3871</v>
      </c>
      <c r="B1856" s="149" t="s">
        <v>3872</v>
      </c>
      <c r="C1856" s="149" t="s">
        <v>296</v>
      </c>
      <c r="D1856" s="150">
        <v>21401</v>
      </c>
      <c r="E1856" s="149">
        <v>11510</v>
      </c>
      <c r="F1856" s="149" t="s">
        <v>3006</v>
      </c>
    </row>
    <row r="1857" spans="1:6" ht="10.9" customHeight="1" x14ac:dyDescent="0.35">
      <c r="A1857" s="149" t="s">
        <v>3873</v>
      </c>
      <c r="B1857" s="149" t="s">
        <v>3874</v>
      </c>
      <c r="C1857" s="149" t="s">
        <v>296</v>
      </c>
      <c r="D1857" s="150">
        <v>21401</v>
      </c>
      <c r="E1857" s="149">
        <v>11510</v>
      </c>
      <c r="F1857" s="149" t="s">
        <v>3006</v>
      </c>
    </row>
    <row r="1858" spans="1:6" ht="10.9" customHeight="1" x14ac:dyDescent="0.35">
      <c r="A1858" s="149" t="s">
        <v>3875</v>
      </c>
      <c r="B1858" s="149" t="s">
        <v>3876</v>
      </c>
      <c r="C1858" s="149" t="s">
        <v>296</v>
      </c>
      <c r="D1858" s="150">
        <v>21401</v>
      </c>
      <c r="E1858" s="149">
        <v>11510</v>
      </c>
      <c r="F1858" s="149" t="s">
        <v>3006</v>
      </c>
    </row>
    <row r="1859" spans="1:6" ht="10.9" customHeight="1" x14ac:dyDescent="0.35">
      <c r="A1859" s="149" t="s">
        <v>3877</v>
      </c>
      <c r="B1859" s="149" t="s">
        <v>3878</v>
      </c>
      <c r="C1859" s="149" t="s">
        <v>296</v>
      </c>
      <c r="D1859" s="150">
        <v>21401</v>
      </c>
      <c r="E1859" s="149">
        <v>11510</v>
      </c>
      <c r="F1859" s="149" t="s">
        <v>3006</v>
      </c>
    </row>
    <row r="1860" spans="1:6" ht="10.9" customHeight="1" x14ac:dyDescent="0.35">
      <c r="A1860" s="149" t="s">
        <v>3879</v>
      </c>
      <c r="B1860" s="149" t="s">
        <v>3880</v>
      </c>
      <c r="C1860" s="149" t="s">
        <v>296</v>
      </c>
      <c r="D1860" s="150">
        <v>21401</v>
      </c>
      <c r="E1860" s="149">
        <v>11510</v>
      </c>
      <c r="F1860" s="149" t="s">
        <v>3006</v>
      </c>
    </row>
    <row r="1861" spans="1:6" ht="10.9" customHeight="1" x14ac:dyDescent="0.35">
      <c r="A1861" s="149" t="s">
        <v>3881</v>
      </c>
      <c r="B1861" s="149" t="s">
        <v>3882</v>
      </c>
      <c r="C1861" s="149" t="s">
        <v>296</v>
      </c>
      <c r="D1861" s="150">
        <v>21401</v>
      </c>
      <c r="E1861" s="149">
        <v>11510</v>
      </c>
      <c r="F1861" s="149" t="s">
        <v>3006</v>
      </c>
    </row>
    <row r="1862" spans="1:6" ht="10.9" customHeight="1" x14ac:dyDescent="0.35">
      <c r="A1862" s="149" t="s">
        <v>3883</v>
      </c>
      <c r="B1862" s="149" t="s">
        <v>3884</v>
      </c>
      <c r="C1862" s="149" t="s">
        <v>296</v>
      </c>
      <c r="D1862" s="150">
        <v>21401</v>
      </c>
      <c r="E1862" s="149">
        <v>11510</v>
      </c>
      <c r="F1862" s="149" t="s">
        <v>3006</v>
      </c>
    </row>
    <row r="1863" spans="1:6" ht="10.9" customHeight="1" x14ac:dyDescent="0.35">
      <c r="A1863" s="149" t="s">
        <v>3885</v>
      </c>
      <c r="B1863" s="149" t="s">
        <v>3886</v>
      </c>
      <c r="C1863" s="149" t="s">
        <v>296</v>
      </c>
      <c r="D1863" s="150">
        <v>21401</v>
      </c>
      <c r="E1863" s="149">
        <v>11510</v>
      </c>
      <c r="F1863" s="149" t="s">
        <v>3006</v>
      </c>
    </row>
    <row r="1864" spans="1:6" ht="10.9" customHeight="1" x14ac:dyDescent="0.35">
      <c r="A1864" s="149" t="s">
        <v>3887</v>
      </c>
      <c r="B1864" s="149" t="s">
        <v>3888</v>
      </c>
      <c r="C1864" s="149" t="s">
        <v>296</v>
      </c>
      <c r="D1864" s="150">
        <v>21401</v>
      </c>
      <c r="E1864" s="149">
        <v>11510</v>
      </c>
      <c r="F1864" s="149" t="s">
        <v>3006</v>
      </c>
    </row>
    <row r="1865" spans="1:6" ht="10.9" customHeight="1" x14ac:dyDescent="0.35">
      <c r="A1865" s="149" t="s">
        <v>3889</v>
      </c>
      <c r="B1865" s="149" t="s">
        <v>3890</v>
      </c>
      <c r="C1865" s="149" t="s">
        <v>296</v>
      </c>
      <c r="D1865" s="150">
        <v>21401</v>
      </c>
      <c r="E1865" s="149">
        <v>11510</v>
      </c>
      <c r="F1865" s="149" t="s">
        <v>3006</v>
      </c>
    </row>
    <row r="1866" spans="1:6" ht="10.9" customHeight="1" x14ac:dyDescent="0.35">
      <c r="A1866" s="149" t="s">
        <v>3891</v>
      </c>
      <c r="B1866" s="149" t="s">
        <v>3892</v>
      </c>
      <c r="C1866" s="149" t="s">
        <v>296</v>
      </c>
      <c r="D1866" s="150">
        <v>21401</v>
      </c>
      <c r="E1866" s="149">
        <v>11510</v>
      </c>
      <c r="F1866" s="149" t="s">
        <v>3006</v>
      </c>
    </row>
    <row r="1867" spans="1:6" ht="10.9" customHeight="1" x14ac:dyDescent="0.35">
      <c r="A1867" s="149" t="s">
        <v>3893</v>
      </c>
      <c r="B1867" s="149" t="s">
        <v>3894</v>
      </c>
      <c r="C1867" s="149" t="s">
        <v>296</v>
      </c>
      <c r="D1867" s="150">
        <v>21401</v>
      </c>
      <c r="E1867" s="149">
        <v>11510</v>
      </c>
      <c r="F1867" s="149" t="s">
        <v>3006</v>
      </c>
    </row>
    <row r="1868" spans="1:6" ht="10.9" customHeight="1" x14ac:dyDescent="0.35">
      <c r="A1868" s="149" t="s">
        <v>3895</v>
      </c>
      <c r="B1868" s="149" t="s">
        <v>3896</v>
      </c>
      <c r="C1868" s="149" t="s">
        <v>296</v>
      </c>
      <c r="D1868" s="150">
        <v>21401</v>
      </c>
      <c r="E1868" s="149">
        <v>11510</v>
      </c>
      <c r="F1868" s="149" t="s">
        <v>3006</v>
      </c>
    </row>
    <row r="1869" spans="1:6" ht="10.9" customHeight="1" x14ac:dyDescent="0.35">
      <c r="A1869" s="149" t="s">
        <v>3897</v>
      </c>
      <c r="B1869" s="149" t="s">
        <v>3898</v>
      </c>
      <c r="C1869" s="149" t="s">
        <v>296</v>
      </c>
      <c r="D1869" s="150">
        <v>21401</v>
      </c>
      <c r="E1869" s="149">
        <v>11510</v>
      </c>
      <c r="F1869" s="149" t="s">
        <v>3006</v>
      </c>
    </row>
    <row r="1870" spans="1:6" ht="10.9" customHeight="1" x14ac:dyDescent="0.35">
      <c r="A1870" s="149" t="s">
        <v>3899</v>
      </c>
      <c r="B1870" s="149" t="s">
        <v>3900</v>
      </c>
      <c r="C1870" s="149" t="s">
        <v>296</v>
      </c>
      <c r="D1870" s="150">
        <v>21401</v>
      </c>
      <c r="E1870" s="149">
        <v>11510</v>
      </c>
      <c r="F1870" s="149" t="s">
        <v>3006</v>
      </c>
    </row>
    <row r="1871" spans="1:6" ht="10.9" customHeight="1" x14ac:dyDescent="0.35">
      <c r="A1871" s="149" t="s">
        <v>3901</v>
      </c>
      <c r="B1871" s="149" t="s">
        <v>3902</v>
      </c>
      <c r="C1871" s="149" t="s">
        <v>296</v>
      </c>
      <c r="D1871" s="150">
        <v>21401</v>
      </c>
      <c r="E1871" s="149">
        <v>11510</v>
      </c>
      <c r="F1871" s="149" t="s">
        <v>3006</v>
      </c>
    </row>
    <row r="1872" spans="1:6" ht="10.9" customHeight="1" x14ac:dyDescent="0.35">
      <c r="A1872" s="149" t="s">
        <v>3903</v>
      </c>
      <c r="B1872" s="149" t="s">
        <v>3904</v>
      </c>
      <c r="C1872" s="149" t="s">
        <v>296</v>
      </c>
      <c r="D1872" s="150">
        <v>21401</v>
      </c>
      <c r="E1872" s="149">
        <v>11510</v>
      </c>
      <c r="F1872" s="149" t="s">
        <v>3006</v>
      </c>
    </row>
    <row r="1873" spans="1:6" ht="10.9" customHeight="1" x14ac:dyDescent="0.35">
      <c r="A1873" s="149" t="s">
        <v>3905</v>
      </c>
      <c r="B1873" s="149" t="s">
        <v>3906</v>
      </c>
      <c r="C1873" s="149" t="s">
        <v>296</v>
      </c>
      <c r="D1873" s="150">
        <v>21401</v>
      </c>
      <c r="E1873" s="149">
        <v>11510</v>
      </c>
      <c r="F1873" s="149" t="s">
        <v>3006</v>
      </c>
    </row>
    <row r="1874" spans="1:6" ht="10.9" customHeight="1" x14ac:dyDescent="0.35">
      <c r="A1874" s="149" t="s">
        <v>3907</v>
      </c>
      <c r="B1874" s="149" t="s">
        <v>3908</v>
      </c>
      <c r="C1874" s="149" t="s">
        <v>296</v>
      </c>
      <c r="D1874" s="150">
        <v>21401</v>
      </c>
      <c r="E1874" s="149">
        <v>11510</v>
      </c>
      <c r="F1874" s="149" t="s">
        <v>3006</v>
      </c>
    </row>
    <row r="1875" spans="1:6" ht="10.9" customHeight="1" x14ac:dyDescent="0.35">
      <c r="A1875" s="149" t="s">
        <v>3909</v>
      </c>
      <c r="B1875" s="149" t="s">
        <v>3910</v>
      </c>
      <c r="C1875" s="149" t="s">
        <v>296</v>
      </c>
      <c r="D1875" s="150">
        <v>21401</v>
      </c>
      <c r="E1875" s="149">
        <v>11510</v>
      </c>
      <c r="F1875" s="149" t="s">
        <v>3006</v>
      </c>
    </row>
    <row r="1876" spans="1:6" ht="10.9" customHeight="1" x14ac:dyDescent="0.35">
      <c r="A1876" s="149" t="s">
        <v>3911</v>
      </c>
      <c r="B1876" s="149" t="s">
        <v>3912</v>
      </c>
      <c r="C1876" s="149" t="s">
        <v>296</v>
      </c>
      <c r="D1876" s="150">
        <v>21401</v>
      </c>
      <c r="E1876" s="149">
        <v>11510</v>
      </c>
      <c r="F1876" s="149" t="s">
        <v>3006</v>
      </c>
    </row>
    <row r="1877" spans="1:6" ht="10.9" customHeight="1" x14ac:dyDescent="0.35">
      <c r="A1877" s="149" t="s">
        <v>3913</v>
      </c>
      <c r="B1877" s="149" t="s">
        <v>3914</v>
      </c>
      <c r="C1877" s="149" t="s">
        <v>296</v>
      </c>
      <c r="D1877" s="150">
        <v>21401</v>
      </c>
      <c r="E1877" s="149">
        <v>11510</v>
      </c>
      <c r="F1877" s="149" t="s">
        <v>3006</v>
      </c>
    </row>
    <row r="1878" spans="1:6" ht="10.9" customHeight="1" x14ac:dyDescent="0.35">
      <c r="A1878" s="149" t="s">
        <v>3915</v>
      </c>
      <c r="B1878" s="149" t="s">
        <v>3916</v>
      </c>
      <c r="C1878" s="149" t="s">
        <v>296</v>
      </c>
      <c r="D1878" s="150">
        <v>21401</v>
      </c>
      <c r="E1878" s="149">
        <v>11510</v>
      </c>
      <c r="F1878" s="149" t="s">
        <v>3006</v>
      </c>
    </row>
    <row r="1879" spans="1:6" ht="10.9" customHeight="1" x14ac:dyDescent="0.35">
      <c r="A1879" s="149" t="s">
        <v>3917</v>
      </c>
      <c r="B1879" s="149" t="s">
        <v>3918</v>
      </c>
      <c r="C1879" s="149" t="s">
        <v>296</v>
      </c>
      <c r="D1879" s="150">
        <v>21401</v>
      </c>
      <c r="E1879" s="149">
        <v>11510</v>
      </c>
      <c r="F1879" s="149" t="s">
        <v>3006</v>
      </c>
    </row>
    <row r="1880" spans="1:6" ht="10.9" customHeight="1" x14ac:dyDescent="0.35">
      <c r="A1880" s="149" t="s">
        <v>3919</v>
      </c>
      <c r="B1880" s="149" t="s">
        <v>3920</v>
      </c>
      <c r="C1880" s="149" t="s">
        <v>296</v>
      </c>
      <c r="D1880" s="150">
        <v>21401</v>
      </c>
      <c r="E1880" s="149">
        <v>11510</v>
      </c>
      <c r="F1880" s="149" t="s">
        <v>3006</v>
      </c>
    </row>
    <row r="1881" spans="1:6" ht="10.9" customHeight="1" x14ac:dyDescent="0.35">
      <c r="A1881" s="149" t="s">
        <v>3921</v>
      </c>
      <c r="B1881" s="149" t="s">
        <v>3922</v>
      </c>
      <c r="C1881" s="149" t="s">
        <v>296</v>
      </c>
      <c r="D1881" s="150">
        <v>21401</v>
      </c>
      <c r="E1881" s="149">
        <v>11510</v>
      </c>
      <c r="F1881" s="149" t="s">
        <v>3006</v>
      </c>
    </row>
    <row r="1882" spans="1:6" ht="10.9" customHeight="1" x14ac:dyDescent="0.35">
      <c r="A1882" s="149" t="s">
        <v>3923</v>
      </c>
      <c r="B1882" s="149" t="s">
        <v>3924</v>
      </c>
      <c r="C1882" s="149" t="s">
        <v>296</v>
      </c>
      <c r="D1882" s="150">
        <v>21401</v>
      </c>
      <c r="E1882" s="149">
        <v>11510</v>
      </c>
      <c r="F1882" s="149" t="s">
        <v>3006</v>
      </c>
    </row>
    <row r="1883" spans="1:6" ht="10.9" customHeight="1" x14ac:dyDescent="0.35">
      <c r="A1883" s="149" t="s">
        <v>3925</v>
      </c>
      <c r="B1883" s="149" t="s">
        <v>3926</v>
      </c>
      <c r="C1883" s="149" t="s">
        <v>296</v>
      </c>
      <c r="D1883" s="150">
        <v>21401</v>
      </c>
      <c r="E1883" s="149">
        <v>11510</v>
      </c>
      <c r="F1883" s="149" t="s">
        <v>3006</v>
      </c>
    </row>
    <row r="1884" spans="1:6" ht="10.9" customHeight="1" x14ac:dyDescent="0.35">
      <c r="A1884" s="149" t="s">
        <v>3927</v>
      </c>
      <c r="B1884" s="149" t="s">
        <v>3928</v>
      </c>
      <c r="C1884" s="149" t="s">
        <v>296</v>
      </c>
      <c r="D1884" s="150">
        <v>21401</v>
      </c>
      <c r="E1884" s="149">
        <v>11510</v>
      </c>
      <c r="F1884" s="149" t="s">
        <v>3006</v>
      </c>
    </row>
    <row r="1885" spans="1:6" ht="10.9" customHeight="1" x14ac:dyDescent="0.35">
      <c r="A1885" s="149" t="s">
        <v>3929</v>
      </c>
      <c r="B1885" s="149" t="s">
        <v>3930</v>
      </c>
      <c r="C1885" s="149" t="s">
        <v>296</v>
      </c>
      <c r="D1885" s="150">
        <v>21401</v>
      </c>
      <c r="E1885" s="149">
        <v>11510</v>
      </c>
      <c r="F1885" s="149" t="s">
        <v>3006</v>
      </c>
    </row>
    <row r="1886" spans="1:6" ht="10.9" customHeight="1" x14ac:dyDescent="0.35">
      <c r="A1886" s="149" t="s">
        <v>3931</v>
      </c>
      <c r="B1886" s="149" t="s">
        <v>3932</v>
      </c>
      <c r="C1886" s="149" t="s">
        <v>296</v>
      </c>
      <c r="D1886" s="150">
        <v>21401</v>
      </c>
      <c r="E1886" s="149">
        <v>11510</v>
      </c>
      <c r="F1886" s="149" t="s">
        <v>3006</v>
      </c>
    </row>
    <row r="1887" spans="1:6" ht="10.9" customHeight="1" x14ac:dyDescent="0.35">
      <c r="A1887" s="149" t="s">
        <v>3933</v>
      </c>
      <c r="B1887" s="149" t="s">
        <v>3934</v>
      </c>
      <c r="C1887" s="149" t="s">
        <v>296</v>
      </c>
      <c r="D1887" s="150">
        <v>21401</v>
      </c>
      <c r="E1887" s="149">
        <v>11510</v>
      </c>
      <c r="F1887" s="149" t="s">
        <v>3006</v>
      </c>
    </row>
    <row r="1888" spans="1:6" ht="10.9" customHeight="1" x14ac:dyDescent="0.35">
      <c r="A1888" s="149" t="s">
        <v>3935</v>
      </c>
      <c r="B1888" s="149" t="s">
        <v>3936</v>
      </c>
      <c r="C1888" s="149" t="s">
        <v>296</v>
      </c>
      <c r="D1888" s="150">
        <v>21401</v>
      </c>
      <c r="E1888" s="149">
        <v>11510</v>
      </c>
      <c r="F1888" s="149" t="s">
        <v>3006</v>
      </c>
    </row>
    <row r="1889" spans="1:6" ht="10.9" customHeight="1" x14ac:dyDescent="0.35">
      <c r="A1889" s="149" t="s">
        <v>3937</v>
      </c>
      <c r="B1889" s="149" t="s">
        <v>3938</v>
      </c>
      <c r="C1889" s="149" t="s">
        <v>296</v>
      </c>
      <c r="D1889" s="150">
        <v>21401</v>
      </c>
      <c r="E1889" s="149">
        <v>11510</v>
      </c>
      <c r="F1889" s="149" t="s">
        <v>3006</v>
      </c>
    </row>
    <row r="1890" spans="1:6" ht="10.9" customHeight="1" x14ac:dyDescent="0.35">
      <c r="A1890" s="149" t="s">
        <v>3939</v>
      </c>
      <c r="B1890" s="149" t="s">
        <v>3940</v>
      </c>
      <c r="C1890" s="149" t="s">
        <v>296</v>
      </c>
      <c r="D1890" s="150">
        <v>21401</v>
      </c>
      <c r="E1890" s="149">
        <v>11510</v>
      </c>
      <c r="F1890" s="149" t="s">
        <v>3006</v>
      </c>
    </row>
    <row r="1891" spans="1:6" ht="10.9" customHeight="1" x14ac:dyDescent="0.35">
      <c r="A1891" s="149" t="s">
        <v>3941</v>
      </c>
      <c r="B1891" s="149" t="s">
        <v>3942</v>
      </c>
      <c r="C1891" s="149" t="s">
        <v>296</v>
      </c>
      <c r="D1891" s="150">
        <v>21401</v>
      </c>
      <c r="E1891" s="149">
        <v>11510</v>
      </c>
      <c r="F1891" s="149" t="s">
        <v>3006</v>
      </c>
    </row>
    <row r="1892" spans="1:6" ht="10.9" customHeight="1" x14ac:dyDescent="0.35">
      <c r="A1892" s="149" t="s">
        <v>3943</v>
      </c>
      <c r="B1892" s="149" t="s">
        <v>3944</v>
      </c>
      <c r="C1892" s="149" t="s">
        <v>296</v>
      </c>
      <c r="D1892" s="150">
        <v>21401</v>
      </c>
      <c r="E1892" s="149">
        <v>11510</v>
      </c>
      <c r="F1892" s="149" t="s">
        <v>3006</v>
      </c>
    </row>
    <row r="1893" spans="1:6" ht="10.9" customHeight="1" x14ac:dyDescent="0.35">
      <c r="A1893" s="149" t="s">
        <v>3945</v>
      </c>
      <c r="B1893" s="149" t="s">
        <v>3946</v>
      </c>
      <c r="C1893" s="149" t="s">
        <v>296</v>
      </c>
      <c r="D1893" s="150">
        <v>21401</v>
      </c>
      <c r="E1893" s="149">
        <v>11510</v>
      </c>
      <c r="F1893" s="149" t="s">
        <v>3006</v>
      </c>
    </row>
    <row r="1894" spans="1:6" ht="10.9" customHeight="1" x14ac:dyDescent="0.35">
      <c r="A1894" s="149" t="s">
        <v>3947</v>
      </c>
      <c r="B1894" s="149" t="s">
        <v>3948</v>
      </c>
      <c r="C1894" s="149" t="s">
        <v>296</v>
      </c>
      <c r="D1894" s="150">
        <v>21401</v>
      </c>
      <c r="E1894" s="149">
        <v>11510</v>
      </c>
      <c r="F1894" s="149" t="s">
        <v>3006</v>
      </c>
    </row>
    <row r="1895" spans="1:6" ht="10.9" customHeight="1" x14ac:dyDescent="0.35">
      <c r="A1895" s="149" t="s">
        <v>3949</v>
      </c>
      <c r="B1895" s="149" t="s">
        <v>3950</v>
      </c>
      <c r="C1895" s="149" t="s">
        <v>296</v>
      </c>
      <c r="D1895" s="150">
        <v>21401</v>
      </c>
      <c r="E1895" s="149">
        <v>11510</v>
      </c>
      <c r="F1895" s="149" t="s">
        <v>3006</v>
      </c>
    </row>
    <row r="1896" spans="1:6" ht="10.9" customHeight="1" x14ac:dyDescent="0.35">
      <c r="A1896" s="149" t="s">
        <v>3951</v>
      </c>
      <c r="B1896" s="149" t="s">
        <v>3952</v>
      </c>
      <c r="C1896" s="149" t="s">
        <v>296</v>
      </c>
      <c r="D1896" s="150">
        <v>21401</v>
      </c>
      <c r="E1896" s="149">
        <v>11510</v>
      </c>
      <c r="F1896" s="149" t="s">
        <v>3006</v>
      </c>
    </row>
    <row r="1897" spans="1:6" ht="10.9" customHeight="1" x14ac:dyDescent="0.35">
      <c r="A1897" s="149" t="s">
        <v>3953</v>
      </c>
      <c r="B1897" s="149" t="s">
        <v>3954</v>
      </c>
      <c r="C1897" s="149" t="s">
        <v>296</v>
      </c>
      <c r="D1897" s="150">
        <v>21401</v>
      </c>
      <c r="E1897" s="149">
        <v>11510</v>
      </c>
      <c r="F1897" s="149" t="s">
        <v>3006</v>
      </c>
    </row>
    <row r="1898" spans="1:6" ht="10.9" customHeight="1" x14ac:dyDescent="0.35">
      <c r="A1898" s="149" t="s">
        <v>3955</v>
      </c>
      <c r="B1898" s="149" t="s">
        <v>3956</v>
      </c>
      <c r="C1898" s="149" t="s">
        <v>296</v>
      </c>
      <c r="D1898" s="150">
        <v>21401</v>
      </c>
      <c r="E1898" s="149">
        <v>11510</v>
      </c>
      <c r="F1898" s="149" t="s">
        <v>3006</v>
      </c>
    </row>
    <row r="1899" spans="1:6" ht="10.9" customHeight="1" x14ac:dyDescent="0.35">
      <c r="A1899" s="149" t="s">
        <v>3957</v>
      </c>
      <c r="B1899" s="149" t="s">
        <v>3958</v>
      </c>
      <c r="C1899" s="149" t="s">
        <v>296</v>
      </c>
      <c r="D1899" s="150">
        <v>21401</v>
      </c>
      <c r="E1899" s="149">
        <v>11510</v>
      </c>
      <c r="F1899" s="149" t="s">
        <v>3006</v>
      </c>
    </row>
    <row r="1900" spans="1:6" ht="10.9" customHeight="1" x14ac:dyDescent="0.35">
      <c r="A1900" s="149" t="s">
        <v>3959</v>
      </c>
      <c r="B1900" s="149" t="s">
        <v>3960</v>
      </c>
      <c r="C1900" s="149" t="s">
        <v>296</v>
      </c>
      <c r="D1900" s="150">
        <v>21401</v>
      </c>
      <c r="E1900" s="149">
        <v>11510</v>
      </c>
      <c r="F1900" s="149" t="s">
        <v>3006</v>
      </c>
    </row>
    <row r="1901" spans="1:6" ht="10.9" customHeight="1" x14ac:dyDescent="0.35">
      <c r="A1901" s="149" t="s">
        <v>3961</v>
      </c>
      <c r="B1901" s="149" t="s">
        <v>3962</v>
      </c>
      <c r="C1901" s="149" t="s">
        <v>296</v>
      </c>
      <c r="D1901" s="150">
        <v>21401</v>
      </c>
      <c r="E1901" s="149">
        <v>11510</v>
      </c>
      <c r="F1901" s="149" t="s">
        <v>3006</v>
      </c>
    </row>
    <row r="1902" spans="1:6" ht="10.9" customHeight="1" x14ac:dyDescent="0.35">
      <c r="A1902" s="149" t="s">
        <v>3963</v>
      </c>
      <c r="B1902" s="149" t="s">
        <v>3964</v>
      </c>
      <c r="C1902" s="149" t="s">
        <v>296</v>
      </c>
      <c r="D1902" s="150">
        <v>21401</v>
      </c>
      <c r="E1902" s="149">
        <v>11510</v>
      </c>
      <c r="F1902" s="149" t="s">
        <v>3006</v>
      </c>
    </row>
    <row r="1903" spans="1:6" ht="10.9" customHeight="1" x14ac:dyDescent="0.35">
      <c r="A1903" s="149" t="s">
        <v>3965</v>
      </c>
      <c r="B1903" s="149" t="s">
        <v>3966</v>
      </c>
      <c r="C1903" s="149" t="s">
        <v>296</v>
      </c>
      <c r="D1903" s="150">
        <v>21401</v>
      </c>
      <c r="E1903" s="149">
        <v>11510</v>
      </c>
      <c r="F1903" s="149" t="s">
        <v>3006</v>
      </c>
    </row>
    <row r="1904" spans="1:6" ht="10.9" customHeight="1" x14ac:dyDescent="0.35">
      <c r="A1904" s="149" t="s">
        <v>3967</v>
      </c>
      <c r="B1904" s="149" t="s">
        <v>3968</v>
      </c>
      <c r="C1904" s="149" t="s">
        <v>296</v>
      </c>
      <c r="D1904" s="150">
        <v>21401</v>
      </c>
      <c r="E1904" s="149">
        <v>11510</v>
      </c>
      <c r="F1904" s="149" t="s">
        <v>3006</v>
      </c>
    </row>
    <row r="1905" spans="1:6" ht="10.9" customHeight="1" x14ac:dyDescent="0.35">
      <c r="A1905" s="149" t="s">
        <v>3969</v>
      </c>
      <c r="B1905" s="149" t="s">
        <v>3970</v>
      </c>
      <c r="C1905" s="149" t="s">
        <v>296</v>
      </c>
      <c r="D1905" s="150">
        <v>21401</v>
      </c>
      <c r="E1905" s="149">
        <v>11510</v>
      </c>
      <c r="F1905" s="149" t="s">
        <v>3006</v>
      </c>
    </row>
    <row r="1906" spans="1:6" ht="10.9" customHeight="1" x14ac:dyDescent="0.35">
      <c r="A1906" s="149" t="s">
        <v>3971</v>
      </c>
      <c r="B1906" s="149" t="s">
        <v>3972</v>
      </c>
      <c r="C1906" s="149" t="s">
        <v>296</v>
      </c>
      <c r="D1906" s="150">
        <v>21401</v>
      </c>
      <c r="E1906" s="149">
        <v>11510</v>
      </c>
      <c r="F1906" s="149" t="s">
        <v>3006</v>
      </c>
    </row>
    <row r="1907" spans="1:6" ht="10.9" customHeight="1" x14ac:dyDescent="0.35">
      <c r="A1907" s="149" t="s">
        <v>3973</v>
      </c>
      <c r="B1907" s="149" t="s">
        <v>3974</v>
      </c>
      <c r="C1907" s="149" t="s">
        <v>420</v>
      </c>
      <c r="D1907" s="150">
        <v>21401</v>
      </c>
      <c r="E1907" s="149">
        <v>11510</v>
      </c>
      <c r="F1907" s="149" t="s">
        <v>3006</v>
      </c>
    </row>
    <row r="1908" spans="1:6" ht="10.9" customHeight="1" x14ac:dyDescent="0.35">
      <c r="A1908" s="149" t="s">
        <v>3975</v>
      </c>
      <c r="B1908" s="149" t="s">
        <v>3976</v>
      </c>
      <c r="C1908" s="149" t="s">
        <v>420</v>
      </c>
      <c r="D1908" s="150">
        <v>21401</v>
      </c>
      <c r="E1908" s="149">
        <v>11510</v>
      </c>
      <c r="F1908" s="149" t="s">
        <v>3006</v>
      </c>
    </row>
    <row r="1909" spans="1:6" ht="10.9" customHeight="1" x14ac:dyDescent="0.35">
      <c r="A1909" s="149" t="s">
        <v>3977</v>
      </c>
      <c r="B1909" s="149" t="s">
        <v>3978</v>
      </c>
      <c r="C1909" s="149" t="s">
        <v>296</v>
      </c>
      <c r="D1909" s="150">
        <v>21401</v>
      </c>
      <c r="E1909" s="149">
        <v>11510</v>
      </c>
      <c r="F1909" s="149" t="s">
        <v>3006</v>
      </c>
    </row>
    <row r="1910" spans="1:6" ht="10.9" customHeight="1" x14ac:dyDescent="0.35">
      <c r="A1910" s="149" t="s">
        <v>3979</v>
      </c>
      <c r="B1910" s="149" t="s">
        <v>3980</v>
      </c>
      <c r="C1910" s="149" t="s">
        <v>296</v>
      </c>
      <c r="D1910" s="150">
        <v>21401</v>
      </c>
      <c r="E1910" s="149">
        <v>11510</v>
      </c>
      <c r="F1910" s="149" t="s">
        <v>3006</v>
      </c>
    </row>
    <row r="1911" spans="1:6" ht="10.9" customHeight="1" x14ac:dyDescent="0.35">
      <c r="A1911" s="149" t="s">
        <v>3981</v>
      </c>
      <c r="B1911" s="149" t="s">
        <v>3982</v>
      </c>
      <c r="C1911" s="149" t="s">
        <v>296</v>
      </c>
      <c r="D1911" s="150">
        <v>21401</v>
      </c>
      <c r="E1911" s="149">
        <v>11510</v>
      </c>
      <c r="F1911" s="149" t="s">
        <v>3006</v>
      </c>
    </row>
    <row r="1912" spans="1:6" ht="10.9" customHeight="1" x14ac:dyDescent="0.35">
      <c r="A1912" s="149" t="s">
        <v>3983</v>
      </c>
      <c r="B1912" s="149" t="s">
        <v>3984</v>
      </c>
      <c r="C1912" s="149" t="s">
        <v>296</v>
      </c>
      <c r="D1912" s="150">
        <v>21401</v>
      </c>
      <c r="E1912" s="149">
        <v>11510</v>
      </c>
      <c r="F1912" s="149" t="s">
        <v>3006</v>
      </c>
    </row>
    <row r="1913" spans="1:6" ht="10.9" customHeight="1" x14ac:dyDescent="0.35">
      <c r="A1913" s="149" t="s">
        <v>3985</v>
      </c>
      <c r="B1913" s="149" t="s">
        <v>3986</v>
      </c>
      <c r="C1913" s="149" t="s">
        <v>296</v>
      </c>
      <c r="D1913" s="150">
        <v>21401</v>
      </c>
      <c r="E1913" s="149">
        <v>11510</v>
      </c>
      <c r="F1913" s="149" t="s">
        <v>3006</v>
      </c>
    </row>
    <row r="1914" spans="1:6" ht="10.9" customHeight="1" x14ac:dyDescent="0.35">
      <c r="A1914" s="149" t="s">
        <v>3987</v>
      </c>
      <c r="B1914" s="149" t="s">
        <v>3988</v>
      </c>
      <c r="C1914" s="149" t="s">
        <v>296</v>
      </c>
      <c r="D1914" s="150">
        <v>21401</v>
      </c>
      <c r="E1914" s="149">
        <v>11510</v>
      </c>
      <c r="F1914" s="149" t="s">
        <v>3006</v>
      </c>
    </row>
    <row r="1915" spans="1:6" ht="10.9" customHeight="1" x14ac:dyDescent="0.35">
      <c r="A1915" s="149" t="s">
        <v>3989</v>
      </c>
      <c r="B1915" s="149" t="s">
        <v>3990</v>
      </c>
      <c r="C1915" s="149" t="s">
        <v>296</v>
      </c>
      <c r="D1915" s="150">
        <v>21401</v>
      </c>
      <c r="E1915" s="149">
        <v>11510</v>
      </c>
      <c r="F1915" s="149" t="s">
        <v>3006</v>
      </c>
    </row>
    <row r="1916" spans="1:6" ht="10.9" customHeight="1" x14ac:dyDescent="0.35">
      <c r="A1916" s="149" t="s">
        <v>3991</v>
      </c>
      <c r="B1916" s="149" t="s">
        <v>3992</v>
      </c>
      <c r="C1916" s="149" t="s">
        <v>296</v>
      </c>
      <c r="D1916" s="150">
        <v>21401</v>
      </c>
      <c r="E1916" s="149">
        <v>11510</v>
      </c>
      <c r="F1916" s="149" t="s">
        <v>3006</v>
      </c>
    </row>
    <row r="1917" spans="1:6" ht="10.9" customHeight="1" x14ac:dyDescent="0.35">
      <c r="A1917" s="149" t="s">
        <v>3993</v>
      </c>
      <c r="B1917" s="149" t="s">
        <v>3994</v>
      </c>
      <c r="C1917" s="149" t="s">
        <v>296</v>
      </c>
      <c r="D1917" s="150">
        <v>21401</v>
      </c>
      <c r="E1917" s="149">
        <v>11510</v>
      </c>
      <c r="F1917" s="149" t="s">
        <v>3006</v>
      </c>
    </row>
    <row r="1918" spans="1:6" ht="10.9" customHeight="1" x14ac:dyDescent="0.35">
      <c r="A1918" s="149" t="s">
        <v>3995</v>
      </c>
      <c r="B1918" s="149" t="s">
        <v>3996</v>
      </c>
      <c r="C1918" s="149" t="s">
        <v>296</v>
      </c>
      <c r="D1918" s="150">
        <v>21401</v>
      </c>
      <c r="E1918" s="149">
        <v>11510</v>
      </c>
      <c r="F1918" s="149" t="s">
        <v>3006</v>
      </c>
    </row>
    <row r="1919" spans="1:6" ht="10.9" customHeight="1" x14ac:dyDescent="0.35">
      <c r="A1919" s="149" t="s">
        <v>3997</v>
      </c>
      <c r="B1919" s="149" t="s">
        <v>3998</v>
      </c>
      <c r="C1919" s="149" t="s">
        <v>296</v>
      </c>
      <c r="D1919" s="150">
        <v>21401</v>
      </c>
      <c r="E1919" s="149">
        <v>11510</v>
      </c>
      <c r="F1919" s="149" t="s">
        <v>3006</v>
      </c>
    </row>
    <row r="1920" spans="1:6" ht="10.9" customHeight="1" x14ac:dyDescent="0.35">
      <c r="A1920" s="149" t="s">
        <v>3999</v>
      </c>
      <c r="B1920" s="149" t="s">
        <v>4000</v>
      </c>
      <c r="C1920" s="149" t="s">
        <v>296</v>
      </c>
      <c r="D1920" s="150">
        <v>21401</v>
      </c>
      <c r="E1920" s="149">
        <v>11510</v>
      </c>
      <c r="F1920" s="149" t="s">
        <v>3006</v>
      </c>
    </row>
    <row r="1921" spans="1:6" ht="10.9" customHeight="1" x14ac:dyDescent="0.35">
      <c r="A1921" s="149" t="s">
        <v>4001</v>
      </c>
      <c r="B1921" s="149" t="s">
        <v>4002</v>
      </c>
      <c r="C1921" s="149" t="s">
        <v>296</v>
      </c>
      <c r="D1921" s="150">
        <v>21401</v>
      </c>
      <c r="E1921" s="149">
        <v>11510</v>
      </c>
      <c r="F1921" s="149" t="s">
        <v>3006</v>
      </c>
    </row>
    <row r="1922" spans="1:6" ht="10.9" customHeight="1" x14ac:dyDescent="0.35">
      <c r="A1922" s="149" t="s">
        <v>4003</v>
      </c>
      <c r="B1922" s="149" t="s">
        <v>4004</v>
      </c>
      <c r="C1922" s="149" t="s">
        <v>296</v>
      </c>
      <c r="D1922" s="150">
        <v>21401</v>
      </c>
      <c r="E1922" s="149">
        <v>11510</v>
      </c>
      <c r="F1922" s="149" t="s">
        <v>3006</v>
      </c>
    </row>
    <row r="1923" spans="1:6" ht="10.9" customHeight="1" x14ac:dyDescent="0.35">
      <c r="A1923" s="149" t="s">
        <v>4005</v>
      </c>
      <c r="B1923" s="149" t="s">
        <v>4006</v>
      </c>
      <c r="C1923" s="149" t="s">
        <v>296</v>
      </c>
      <c r="D1923" s="150">
        <v>21401</v>
      </c>
      <c r="E1923" s="149">
        <v>11510</v>
      </c>
      <c r="F1923" s="149" t="s">
        <v>3006</v>
      </c>
    </row>
    <row r="1924" spans="1:6" ht="10.9" customHeight="1" x14ac:dyDescent="0.35">
      <c r="A1924" s="149" t="s">
        <v>4007</v>
      </c>
      <c r="B1924" s="149" t="s">
        <v>4008</v>
      </c>
      <c r="C1924" s="149" t="s">
        <v>296</v>
      </c>
      <c r="D1924" s="150">
        <v>21401</v>
      </c>
      <c r="E1924" s="149">
        <v>11510</v>
      </c>
      <c r="F1924" s="149" t="s">
        <v>3006</v>
      </c>
    </row>
    <row r="1925" spans="1:6" ht="10.9" customHeight="1" x14ac:dyDescent="0.35">
      <c r="A1925" s="149" t="s">
        <v>4009</v>
      </c>
      <c r="B1925" s="149" t="s">
        <v>4010</v>
      </c>
      <c r="C1925" s="149" t="s">
        <v>296</v>
      </c>
      <c r="D1925" s="150">
        <v>21401</v>
      </c>
      <c r="E1925" s="149">
        <v>11510</v>
      </c>
      <c r="F1925" s="149" t="s">
        <v>3006</v>
      </c>
    </row>
    <row r="1926" spans="1:6" ht="10.9" customHeight="1" x14ac:dyDescent="0.35">
      <c r="A1926" s="149" t="s">
        <v>4011</v>
      </c>
      <c r="B1926" s="149" t="s">
        <v>4012</v>
      </c>
      <c r="C1926" s="149" t="s">
        <v>296</v>
      </c>
      <c r="D1926" s="150">
        <v>21401</v>
      </c>
      <c r="E1926" s="149">
        <v>11510</v>
      </c>
      <c r="F1926" s="149" t="s">
        <v>3006</v>
      </c>
    </row>
    <row r="1927" spans="1:6" ht="10.9" customHeight="1" x14ac:dyDescent="0.35">
      <c r="A1927" s="149" t="s">
        <v>4013</v>
      </c>
      <c r="B1927" s="149" t="s">
        <v>4014</v>
      </c>
      <c r="C1927" s="149" t="s">
        <v>296</v>
      </c>
      <c r="D1927" s="150">
        <v>21401</v>
      </c>
      <c r="E1927" s="149">
        <v>11510</v>
      </c>
      <c r="F1927" s="149" t="s">
        <v>3006</v>
      </c>
    </row>
    <row r="1928" spans="1:6" ht="10.9" customHeight="1" x14ac:dyDescent="0.35">
      <c r="A1928" s="149" t="s">
        <v>4015</v>
      </c>
      <c r="B1928" s="149" t="s">
        <v>4016</v>
      </c>
      <c r="C1928" s="149" t="s">
        <v>296</v>
      </c>
      <c r="D1928" s="150">
        <v>21401</v>
      </c>
      <c r="E1928" s="149">
        <v>11510</v>
      </c>
      <c r="F1928" s="149" t="s">
        <v>3006</v>
      </c>
    </row>
    <row r="1929" spans="1:6" ht="10.9" customHeight="1" x14ac:dyDescent="0.35">
      <c r="A1929" s="149" t="s">
        <v>4017</v>
      </c>
      <c r="B1929" s="149" t="s">
        <v>4018</v>
      </c>
      <c r="C1929" s="149" t="s">
        <v>296</v>
      </c>
      <c r="D1929" s="150">
        <v>21401</v>
      </c>
      <c r="E1929" s="149">
        <v>11510</v>
      </c>
      <c r="F1929" s="149" t="s">
        <v>3006</v>
      </c>
    </row>
    <row r="1930" spans="1:6" ht="10.9" customHeight="1" x14ac:dyDescent="0.35">
      <c r="A1930" s="149" t="s">
        <v>4019</v>
      </c>
      <c r="B1930" s="149" t="s">
        <v>4020</v>
      </c>
      <c r="C1930" s="149" t="s">
        <v>296</v>
      </c>
      <c r="D1930" s="150">
        <v>21401</v>
      </c>
      <c r="E1930" s="149">
        <v>11510</v>
      </c>
      <c r="F1930" s="149" t="s">
        <v>3006</v>
      </c>
    </row>
    <row r="1931" spans="1:6" ht="10.9" customHeight="1" x14ac:dyDescent="0.35">
      <c r="A1931" s="149" t="s">
        <v>4021</v>
      </c>
      <c r="B1931" s="149" t="s">
        <v>4022</v>
      </c>
      <c r="C1931" s="149" t="s">
        <v>296</v>
      </c>
      <c r="D1931" s="150">
        <v>21401</v>
      </c>
      <c r="E1931" s="149">
        <v>11510</v>
      </c>
      <c r="F1931" s="149" t="s">
        <v>3006</v>
      </c>
    </row>
    <row r="1932" spans="1:6" ht="10.9" customHeight="1" x14ac:dyDescent="0.35">
      <c r="A1932" s="149" t="s">
        <v>4023</v>
      </c>
      <c r="B1932" s="149" t="s">
        <v>4024</v>
      </c>
      <c r="C1932" s="149" t="s">
        <v>296</v>
      </c>
      <c r="D1932" s="150">
        <v>21401</v>
      </c>
      <c r="E1932" s="149">
        <v>11510</v>
      </c>
      <c r="F1932" s="149" t="s">
        <v>3006</v>
      </c>
    </row>
    <row r="1933" spans="1:6" ht="10.9" customHeight="1" x14ac:dyDescent="0.35">
      <c r="A1933" s="149" t="s">
        <v>4025</v>
      </c>
      <c r="B1933" s="149" t="s">
        <v>4026</v>
      </c>
      <c r="C1933" s="149" t="s">
        <v>296</v>
      </c>
      <c r="D1933" s="150">
        <v>21401</v>
      </c>
      <c r="E1933" s="149">
        <v>11510</v>
      </c>
      <c r="F1933" s="149" t="s">
        <v>3006</v>
      </c>
    </row>
    <row r="1934" spans="1:6" ht="10.9" customHeight="1" x14ac:dyDescent="0.35">
      <c r="A1934" s="149" t="s">
        <v>4027</v>
      </c>
      <c r="B1934" s="149" t="s">
        <v>4028</v>
      </c>
      <c r="C1934" s="149" t="s">
        <v>296</v>
      </c>
      <c r="D1934" s="150">
        <v>21401</v>
      </c>
      <c r="E1934" s="149">
        <v>11510</v>
      </c>
      <c r="F1934" s="149" t="s">
        <v>3006</v>
      </c>
    </row>
    <row r="1935" spans="1:6" ht="10.9" customHeight="1" x14ac:dyDescent="0.35">
      <c r="A1935" s="149" t="s">
        <v>4029</v>
      </c>
      <c r="B1935" s="149" t="s">
        <v>4030</v>
      </c>
      <c r="C1935" s="149" t="s">
        <v>4031</v>
      </c>
      <c r="D1935" s="150">
        <v>21401</v>
      </c>
      <c r="E1935" s="149">
        <v>11510</v>
      </c>
      <c r="F1935" s="149" t="s">
        <v>3006</v>
      </c>
    </row>
    <row r="1936" spans="1:6" ht="10.9" customHeight="1" x14ac:dyDescent="0.35">
      <c r="A1936" s="149" t="s">
        <v>4032</v>
      </c>
      <c r="B1936" s="149" t="s">
        <v>4033</v>
      </c>
      <c r="C1936" s="149" t="s">
        <v>296</v>
      </c>
      <c r="D1936" s="150">
        <v>21401</v>
      </c>
      <c r="E1936" s="149">
        <v>11510</v>
      </c>
      <c r="F1936" s="149" t="s">
        <v>3006</v>
      </c>
    </row>
    <row r="1937" spans="1:6" ht="10.9" customHeight="1" x14ac:dyDescent="0.35">
      <c r="A1937" s="149" t="s">
        <v>4034</v>
      </c>
      <c r="B1937" s="149" t="s">
        <v>4035</v>
      </c>
      <c r="C1937" s="149" t="s">
        <v>296</v>
      </c>
      <c r="D1937" s="150">
        <v>21401</v>
      </c>
      <c r="E1937" s="149">
        <v>11510</v>
      </c>
      <c r="F1937" s="149" t="s">
        <v>3006</v>
      </c>
    </row>
    <row r="1938" spans="1:6" ht="10.9" customHeight="1" x14ac:dyDescent="0.35">
      <c r="A1938" s="149" t="s">
        <v>4036</v>
      </c>
      <c r="B1938" s="149" t="s">
        <v>4037</v>
      </c>
      <c r="C1938" s="149" t="s">
        <v>296</v>
      </c>
      <c r="D1938" s="150">
        <v>21401</v>
      </c>
      <c r="E1938" s="149">
        <v>11510</v>
      </c>
      <c r="F1938" s="149" t="s">
        <v>3006</v>
      </c>
    </row>
    <row r="1939" spans="1:6" ht="10.9" customHeight="1" x14ac:dyDescent="0.35">
      <c r="A1939" s="149" t="s">
        <v>4038</v>
      </c>
      <c r="B1939" s="149" t="s">
        <v>4039</v>
      </c>
      <c r="C1939" s="149" t="s">
        <v>296</v>
      </c>
      <c r="D1939" s="150">
        <v>21401</v>
      </c>
      <c r="E1939" s="149">
        <v>11510</v>
      </c>
      <c r="F1939" s="149" t="s">
        <v>3006</v>
      </c>
    </row>
    <row r="1940" spans="1:6" ht="10.9" customHeight="1" x14ac:dyDescent="0.35">
      <c r="A1940" s="149" t="s">
        <v>4040</v>
      </c>
      <c r="B1940" s="149" t="s">
        <v>4041</v>
      </c>
      <c r="C1940" s="149" t="s">
        <v>296</v>
      </c>
      <c r="D1940" s="150">
        <v>21401</v>
      </c>
      <c r="E1940" s="149">
        <v>11510</v>
      </c>
      <c r="F1940" s="149" t="s">
        <v>3006</v>
      </c>
    </row>
    <row r="1941" spans="1:6" ht="10.9" customHeight="1" x14ac:dyDescent="0.35">
      <c r="A1941" s="149" t="s">
        <v>4042</v>
      </c>
      <c r="B1941" s="149" t="s">
        <v>4043</v>
      </c>
      <c r="C1941" s="149" t="s">
        <v>296</v>
      </c>
      <c r="D1941" s="150">
        <v>21401</v>
      </c>
      <c r="E1941" s="149">
        <v>11510</v>
      </c>
      <c r="F1941" s="149" t="s">
        <v>3006</v>
      </c>
    </row>
    <row r="1942" spans="1:6" ht="10.9" customHeight="1" x14ac:dyDescent="0.35">
      <c r="A1942" s="149" t="s">
        <v>4044</v>
      </c>
      <c r="B1942" s="149" t="s">
        <v>4045</v>
      </c>
      <c r="C1942" s="149" t="s">
        <v>296</v>
      </c>
      <c r="D1942" s="150">
        <v>21401</v>
      </c>
      <c r="E1942" s="149">
        <v>11510</v>
      </c>
      <c r="F1942" s="149" t="s">
        <v>3006</v>
      </c>
    </row>
    <row r="1943" spans="1:6" ht="10.9" customHeight="1" x14ac:dyDescent="0.35">
      <c r="A1943" s="149" t="s">
        <v>4046</v>
      </c>
      <c r="B1943" s="149" t="s">
        <v>4047</v>
      </c>
      <c r="C1943" s="149" t="s">
        <v>296</v>
      </c>
      <c r="D1943" s="150">
        <v>21401</v>
      </c>
      <c r="E1943" s="149">
        <v>11510</v>
      </c>
      <c r="F1943" s="149" t="s">
        <v>3006</v>
      </c>
    </row>
    <row r="1944" spans="1:6" ht="10.9" customHeight="1" x14ac:dyDescent="0.35">
      <c r="A1944" s="149" t="s">
        <v>4048</v>
      </c>
      <c r="B1944" s="149" t="s">
        <v>4049</v>
      </c>
      <c r="C1944" s="149" t="s">
        <v>296</v>
      </c>
      <c r="D1944" s="150">
        <v>21401</v>
      </c>
      <c r="E1944" s="149">
        <v>11510</v>
      </c>
      <c r="F1944" s="149" t="s">
        <v>3006</v>
      </c>
    </row>
    <row r="1945" spans="1:6" ht="10.9" customHeight="1" x14ac:dyDescent="0.35">
      <c r="A1945" s="149" t="s">
        <v>4050</v>
      </c>
      <c r="B1945" s="149" t="s">
        <v>4051</v>
      </c>
      <c r="C1945" s="149" t="s">
        <v>296</v>
      </c>
      <c r="D1945" s="150">
        <v>21401</v>
      </c>
      <c r="E1945" s="149">
        <v>11510</v>
      </c>
      <c r="F1945" s="149" t="s">
        <v>3006</v>
      </c>
    </row>
    <row r="1946" spans="1:6" ht="10.9" customHeight="1" x14ac:dyDescent="0.35">
      <c r="A1946" s="149" t="s">
        <v>4052</v>
      </c>
      <c r="B1946" s="149" t="s">
        <v>4053</v>
      </c>
      <c r="C1946" s="149" t="s">
        <v>296</v>
      </c>
      <c r="D1946" s="150">
        <v>21401</v>
      </c>
      <c r="E1946" s="149">
        <v>11510</v>
      </c>
      <c r="F1946" s="149" t="s">
        <v>3006</v>
      </c>
    </row>
    <row r="1947" spans="1:6" ht="10.9" customHeight="1" x14ac:dyDescent="0.35">
      <c r="A1947" s="149" t="s">
        <v>4054</v>
      </c>
      <c r="B1947" s="149" t="s">
        <v>4055</v>
      </c>
      <c r="C1947" s="149" t="s">
        <v>296</v>
      </c>
      <c r="D1947" s="150">
        <v>21401</v>
      </c>
      <c r="E1947" s="149">
        <v>11510</v>
      </c>
      <c r="F1947" s="149" t="s">
        <v>3006</v>
      </c>
    </row>
    <row r="1948" spans="1:6" ht="10.9" customHeight="1" x14ac:dyDescent="0.35">
      <c r="A1948" s="149" t="s">
        <v>4056</v>
      </c>
      <c r="B1948" s="149" t="s">
        <v>4057</v>
      </c>
      <c r="C1948" s="149" t="s">
        <v>296</v>
      </c>
      <c r="D1948" s="150">
        <v>21401</v>
      </c>
      <c r="E1948" s="149">
        <v>11510</v>
      </c>
      <c r="F1948" s="149" t="s">
        <v>3006</v>
      </c>
    </row>
    <row r="1949" spans="1:6" ht="10.9" customHeight="1" x14ac:dyDescent="0.35">
      <c r="A1949" s="149" t="s">
        <v>4058</v>
      </c>
      <c r="B1949" s="149" t="s">
        <v>4059</v>
      </c>
      <c r="C1949" s="149" t="s">
        <v>296</v>
      </c>
      <c r="D1949" s="150">
        <v>21401</v>
      </c>
      <c r="E1949" s="149">
        <v>11510</v>
      </c>
      <c r="F1949" s="149" t="s">
        <v>3006</v>
      </c>
    </row>
    <row r="1950" spans="1:6" ht="10.9" customHeight="1" x14ac:dyDescent="0.35">
      <c r="A1950" s="149" t="s">
        <v>4060</v>
      </c>
      <c r="B1950" s="149" t="s">
        <v>4061</v>
      </c>
      <c r="C1950" s="149" t="s">
        <v>296</v>
      </c>
      <c r="D1950" s="150">
        <v>21401</v>
      </c>
      <c r="E1950" s="149">
        <v>11510</v>
      </c>
      <c r="F1950" s="149" t="s">
        <v>3006</v>
      </c>
    </row>
    <row r="1951" spans="1:6" ht="10.9" customHeight="1" x14ac:dyDescent="0.35">
      <c r="A1951" s="149" t="s">
        <v>4062</v>
      </c>
      <c r="B1951" s="149" t="s">
        <v>4063</v>
      </c>
      <c r="C1951" s="149" t="s">
        <v>296</v>
      </c>
      <c r="D1951" s="150">
        <v>21401</v>
      </c>
      <c r="E1951" s="149">
        <v>11510</v>
      </c>
      <c r="F1951" s="149" t="s">
        <v>3006</v>
      </c>
    </row>
    <row r="1952" spans="1:6" ht="10.9" customHeight="1" x14ac:dyDescent="0.35">
      <c r="A1952" s="149" t="s">
        <v>4064</v>
      </c>
      <c r="B1952" s="149" t="s">
        <v>4065</v>
      </c>
      <c r="C1952" s="149" t="s">
        <v>296</v>
      </c>
      <c r="D1952" s="150">
        <v>21401</v>
      </c>
      <c r="E1952" s="149">
        <v>11510</v>
      </c>
      <c r="F1952" s="149" t="s">
        <v>3006</v>
      </c>
    </row>
    <row r="1953" spans="1:6" ht="10.9" customHeight="1" x14ac:dyDescent="0.35">
      <c r="A1953" s="149" t="s">
        <v>4066</v>
      </c>
      <c r="B1953" s="149" t="s">
        <v>4067</v>
      </c>
      <c r="C1953" s="149" t="s">
        <v>296</v>
      </c>
      <c r="D1953" s="150">
        <v>21401</v>
      </c>
      <c r="E1953" s="149">
        <v>11510</v>
      </c>
      <c r="F1953" s="149" t="s">
        <v>3006</v>
      </c>
    </row>
    <row r="1954" spans="1:6" ht="10.9" customHeight="1" x14ac:dyDescent="0.35">
      <c r="A1954" s="149" t="s">
        <v>4068</v>
      </c>
      <c r="B1954" s="149" t="s">
        <v>4069</v>
      </c>
      <c r="C1954" s="149" t="s">
        <v>296</v>
      </c>
      <c r="D1954" s="150">
        <v>21401</v>
      </c>
      <c r="E1954" s="149">
        <v>11510</v>
      </c>
      <c r="F1954" s="149" t="s">
        <v>3006</v>
      </c>
    </row>
    <row r="1955" spans="1:6" ht="10.9" customHeight="1" x14ac:dyDescent="0.35">
      <c r="A1955" s="149" t="s">
        <v>4070</v>
      </c>
      <c r="B1955" s="149" t="s">
        <v>4071</v>
      </c>
      <c r="C1955" s="149" t="s">
        <v>296</v>
      </c>
      <c r="D1955" s="150">
        <v>21401</v>
      </c>
      <c r="E1955" s="149">
        <v>11510</v>
      </c>
      <c r="F1955" s="149" t="s">
        <v>3006</v>
      </c>
    </row>
    <row r="1956" spans="1:6" ht="10.9" customHeight="1" x14ac:dyDescent="0.35">
      <c r="A1956" s="149" t="s">
        <v>4072</v>
      </c>
      <c r="B1956" s="149" t="s">
        <v>4073</v>
      </c>
      <c r="C1956" s="149" t="s">
        <v>296</v>
      </c>
      <c r="D1956" s="150">
        <v>21401</v>
      </c>
      <c r="E1956" s="149">
        <v>11510</v>
      </c>
      <c r="F1956" s="149" t="s">
        <v>3006</v>
      </c>
    </row>
    <row r="1957" spans="1:6" ht="10.9" customHeight="1" x14ac:dyDescent="0.35">
      <c r="A1957" s="149" t="s">
        <v>4074</v>
      </c>
      <c r="B1957" s="149" t="s">
        <v>4075</v>
      </c>
      <c r="C1957" s="149" t="s">
        <v>296</v>
      </c>
      <c r="D1957" s="150">
        <v>21401</v>
      </c>
      <c r="E1957" s="149">
        <v>11510</v>
      </c>
      <c r="F1957" s="149" t="s">
        <v>3006</v>
      </c>
    </row>
    <row r="1958" spans="1:6" ht="10.9" customHeight="1" x14ac:dyDescent="0.35">
      <c r="A1958" s="149" t="s">
        <v>4076</v>
      </c>
      <c r="B1958" s="149" t="s">
        <v>4077</v>
      </c>
      <c r="C1958" s="149" t="s">
        <v>296</v>
      </c>
      <c r="D1958" s="150">
        <v>21401</v>
      </c>
      <c r="E1958" s="149">
        <v>11510</v>
      </c>
      <c r="F1958" s="149" t="s">
        <v>3006</v>
      </c>
    </row>
    <row r="1959" spans="1:6" ht="10.9" customHeight="1" x14ac:dyDescent="0.35">
      <c r="A1959" s="149" t="s">
        <v>4078</v>
      </c>
      <c r="B1959" s="149" t="s">
        <v>4079</v>
      </c>
      <c r="C1959" s="149" t="s">
        <v>296</v>
      </c>
      <c r="D1959" s="150">
        <v>21401</v>
      </c>
      <c r="E1959" s="149">
        <v>11510</v>
      </c>
      <c r="F1959" s="149" t="s">
        <v>3006</v>
      </c>
    </row>
    <row r="1960" spans="1:6" ht="10.9" customHeight="1" x14ac:dyDescent="0.35">
      <c r="A1960" s="149" t="s">
        <v>4080</v>
      </c>
      <c r="B1960" s="149" t="s">
        <v>4081</v>
      </c>
      <c r="C1960" s="149" t="s">
        <v>296</v>
      </c>
      <c r="D1960" s="150">
        <v>21401</v>
      </c>
      <c r="E1960" s="149">
        <v>11510</v>
      </c>
      <c r="F1960" s="149" t="s">
        <v>3006</v>
      </c>
    </row>
    <row r="1961" spans="1:6" ht="10.9" customHeight="1" x14ac:dyDescent="0.35">
      <c r="A1961" s="149" t="s">
        <v>4082</v>
      </c>
      <c r="B1961" s="149" t="s">
        <v>4083</v>
      </c>
      <c r="C1961" s="149" t="s">
        <v>296</v>
      </c>
      <c r="D1961" s="150">
        <v>21401</v>
      </c>
      <c r="E1961" s="149">
        <v>11510</v>
      </c>
      <c r="F1961" s="149" t="s">
        <v>3006</v>
      </c>
    </row>
    <row r="1962" spans="1:6" ht="10.9" customHeight="1" x14ac:dyDescent="0.35">
      <c r="A1962" s="149" t="s">
        <v>4084</v>
      </c>
      <c r="B1962" s="149" t="s">
        <v>4085</v>
      </c>
      <c r="C1962" s="149" t="s">
        <v>296</v>
      </c>
      <c r="D1962" s="150">
        <v>21401</v>
      </c>
      <c r="E1962" s="149">
        <v>11510</v>
      </c>
      <c r="F1962" s="149" t="s">
        <v>3006</v>
      </c>
    </row>
    <row r="1963" spans="1:6" ht="10.9" customHeight="1" x14ac:dyDescent="0.35">
      <c r="A1963" s="149" t="s">
        <v>4086</v>
      </c>
      <c r="B1963" s="149" t="s">
        <v>4087</v>
      </c>
      <c r="C1963" s="149" t="s">
        <v>296</v>
      </c>
      <c r="D1963" s="150">
        <v>21401</v>
      </c>
      <c r="E1963" s="149">
        <v>11510</v>
      </c>
      <c r="F1963" s="149" t="s">
        <v>3006</v>
      </c>
    </row>
    <row r="1964" spans="1:6" ht="10.9" customHeight="1" x14ac:dyDescent="0.35">
      <c r="A1964" s="149" t="s">
        <v>4088</v>
      </c>
      <c r="B1964" s="149" t="s">
        <v>4089</v>
      </c>
      <c r="C1964" s="149" t="s">
        <v>296</v>
      </c>
      <c r="D1964" s="150">
        <v>21401</v>
      </c>
      <c r="E1964" s="149">
        <v>11510</v>
      </c>
      <c r="F1964" s="149" t="s">
        <v>3006</v>
      </c>
    </row>
    <row r="1965" spans="1:6" ht="10.9" customHeight="1" x14ac:dyDescent="0.35">
      <c r="A1965" s="149" t="s">
        <v>4090</v>
      </c>
      <c r="B1965" s="149" t="s">
        <v>4091</v>
      </c>
      <c r="C1965" s="149" t="s">
        <v>296</v>
      </c>
      <c r="D1965" s="150">
        <v>21401</v>
      </c>
      <c r="E1965" s="149">
        <v>11510</v>
      </c>
      <c r="F1965" s="149" t="s">
        <v>3006</v>
      </c>
    </row>
    <row r="1966" spans="1:6" ht="10.9" customHeight="1" x14ac:dyDescent="0.35">
      <c r="A1966" s="149" t="s">
        <v>4092</v>
      </c>
      <c r="B1966" s="149" t="s">
        <v>4093</v>
      </c>
      <c r="C1966" s="149" t="s">
        <v>296</v>
      </c>
      <c r="D1966" s="150">
        <v>21401</v>
      </c>
      <c r="E1966" s="149">
        <v>11510</v>
      </c>
      <c r="F1966" s="149" t="s">
        <v>3006</v>
      </c>
    </row>
    <row r="1967" spans="1:6" ht="10.9" customHeight="1" x14ac:dyDescent="0.35">
      <c r="A1967" s="149" t="s">
        <v>4094</v>
      </c>
      <c r="B1967" s="149" t="s">
        <v>4095</v>
      </c>
      <c r="C1967" s="149" t="s">
        <v>296</v>
      </c>
      <c r="D1967" s="150">
        <v>21401</v>
      </c>
      <c r="E1967" s="149">
        <v>11510</v>
      </c>
      <c r="F1967" s="149" t="s">
        <v>3006</v>
      </c>
    </row>
    <row r="1968" spans="1:6" ht="10.9" customHeight="1" x14ac:dyDescent="0.35">
      <c r="A1968" s="149" t="s">
        <v>4096</v>
      </c>
      <c r="B1968" s="149" t="s">
        <v>4097</v>
      </c>
      <c r="C1968" s="149" t="s">
        <v>296</v>
      </c>
      <c r="D1968" s="150">
        <v>21401</v>
      </c>
      <c r="E1968" s="149">
        <v>11510</v>
      </c>
      <c r="F1968" s="149" t="s">
        <v>3006</v>
      </c>
    </row>
    <row r="1969" spans="1:6" ht="10.9" customHeight="1" x14ac:dyDescent="0.35">
      <c r="A1969" s="149" t="s">
        <v>4098</v>
      </c>
      <c r="B1969" s="149" t="s">
        <v>4099</v>
      </c>
      <c r="C1969" s="149" t="s">
        <v>296</v>
      </c>
      <c r="D1969" s="150">
        <v>21401</v>
      </c>
      <c r="E1969" s="149">
        <v>11510</v>
      </c>
      <c r="F1969" s="149" t="s">
        <v>3006</v>
      </c>
    </row>
    <row r="1970" spans="1:6" ht="10.9" customHeight="1" x14ac:dyDescent="0.35">
      <c r="A1970" s="149" t="s">
        <v>4100</v>
      </c>
      <c r="B1970" s="149" t="s">
        <v>4101</v>
      </c>
      <c r="C1970" s="149" t="s">
        <v>296</v>
      </c>
      <c r="D1970" s="150">
        <v>21401</v>
      </c>
      <c r="E1970" s="149">
        <v>11510</v>
      </c>
      <c r="F1970" s="149" t="s">
        <v>3006</v>
      </c>
    </row>
    <row r="1971" spans="1:6" ht="10.9" customHeight="1" x14ac:dyDescent="0.35">
      <c r="A1971" s="149" t="s">
        <v>4102</v>
      </c>
      <c r="B1971" s="149" t="s">
        <v>4103</v>
      </c>
      <c r="C1971" s="149" t="s">
        <v>296</v>
      </c>
      <c r="D1971" s="150">
        <v>21401</v>
      </c>
      <c r="E1971" s="149">
        <v>11510</v>
      </c>
      <c r="F1971" s="149" t="s">
        <v>3006</v>
      </c>
    </row>
    <row r="1972" spans="1:6" ht="10.9" customHeight="1" x14ac:dyDescent="0.35">
      <c r="A1972" s="149" t="s">
        <v>4104</v>
      </c>
      <c r="B1972" s="149" t="s">
        <v>4105</v>
      </c>
      <c r="C1972" s="149" t="s">
        <v>296</v>
      </c>
      <c r="D1972" s="150">
        <v>21401</v>
      </c>
      <c r="E1972" s="149">
        <v>11510</v>
      </c>
      <c r="F1972" s="149" t="s">
        <v>3006</v>
      </c>
    </row>
    <row r="1973" spans="1:6" ht="10.9" customHeight="1" x14ac:dyDescent="0.35">
      <c r="A1973" s="149" t="s">
        <v>4106</v>
      </c>
      <c r="B1973" s="149" t="s">
        <v>4107</v>
      </c>
      <c r="C1973" s="149" t="s">
        <v>296</v>
      </c>
      <c r="D1973" s="150">
        <v>21401</v>
      </c>
      <c r="E1973" s="149">
        <v>11510</v>
      </c>
      <c r="F1973" s="149" t="s">
        <v>3006</v>
      </c>
    </row>
    <row r="1974" spans="1:6" ht="10.9" customHeight="1" x14ac:dyDescent="0.35">
      <c r="A1974" s="149" t="s">
        <v>4108</v>
      </c>
      <c r="B1974" s="149" t="s">
        <v>4109</v>
      </c>
      <c r="C1974" s="149" t="s">
        <v>296</v>
      </c>
      <c r="D1974" s="150">
        <v>21401</v>
      </c>
      <c r="E1974" s="149">
        <v>11510</v>
      </c>
      <c r="F1974" s="149" t="s">
        <v>3006</v>
      </c>
    </row>
    <row r="1975" spans="1:6" ht="10.9" customHeight="1" x14ac:dyDescent="0.35">
      <c r="A1975" s="149" t="s">
        <v>4110</v>
      </c>
      <c r="B1975" s="149" t="s">
        <v>4111</v>
      </c>
      <c r="C1975" s="149" t="s">
        <v>296</v>
      </c>
      <c r="D1975" s="150">
        <v>21401</v>
      </c>
      <c r="E1975" s="149">
        <v>11510</v>
      </c>
      <c r="F1975" s="149" t="s">
        <v>3006</v>
      </c>
    </row>
    <row r="1976" spans="1:6" ht="10.9" customHeight="1" x14ac:dyDescent="0.35">
      <c r="A1976" s="149" t="s">
        <v>4112</v>
      </c>
      <c r="B1976" s="149" t="s">
        <v>4113</v>
      </c>
      <c r="C1976" s="149" t="s">
        <v>296</v>
      </c>
      <c r="D1976" s="150">
        <v>21401</v>
      </c>
      <c r="E1976" s="149">
        <v>11510</v>
      </c>
      <c r="F1976" s="149" t="s">
        <v>3006</v>
      </c>
    </row>
    <row r="1977" spans="1:6" ht="10.9" customHeight="1" x14ac:dyDescent="0.35">
      <c r="A1977" s="149" t="s">
        <v>4114</v>
      </c>
      <c r="B1977" s="149" t="s">
        <v>4115</v>
      </c>
      <c r="C1977" s="149" t="s">
        <v>296</v>
      </c>
      <c r="D1977" s="150">
        <v>21401</v>
      </c>
      <c r="E1977" s="149">
        <v>11510</v>
      </c>
      <c r="F1977" s="149" t="s">
        <v>3006</v>
      </c>
    </row>
    <row r="1978" spans="1:6" ht="10.9" customHeight="1" x14ac:dyDescent="0.35">
      <c r="A1978" s="149" t="s">
        <v>4116</v>
      </c>
      <c r="B1978" s="149" t="s">
        <v>4117</v>
      </c>
      <c r="C1978" s="149" t="s">
        <v>296</v>
      </c>
      <c r="D1978" s="150">
        <v>21401</v>
      </c>
      <c r="E1978" s="149">
        <v>11510</v>
      </c>
      <c r="F1978" s="149" t="s">
        <v>3006</v>
      </c>
    </row>
    <row r="1979" spans="1:6" ht="10.9" customHeight="1" x14ac:dyDescent="0.35">
      <c r="A1979" s="149" t="s">
        <v>4118</v>
      </c>
      <c r="B1979" s="149" t="s">
        <v>4119</v>
      </c>
      <c r="C1979" s="149" t="s">
        <v>296</v>
      </c>
      <c r="D1979" s="150">
        <v>21401</v>
      </c>
      <c r="E1979" s="149">
        <v>11510</v>
      </c>
      <c r="F1979" s="149" t="s">
        <v>3006</v>
      </c>
    </row>
    <row r="1980" spans="1:6" ht="10.9" customHeight="1" x14ac:dyDescent="0.35">
      <c r="A1980" s="149" t="s">
        <v>4120</v>
      </c>
      <c r="B1980" s="149" t="s">
        <v>4121</v>
      </c>
      <c r="C1980" s="149" t="s">
        <v>296</v>
      </c>
      <c r="D1980" s="150">
        <v>21401</v>
      </c>
      <c r="E1980" s="149">
        <v>11510</v>
      </c>
      <c r="F1980" s="149" t="s">
        <v>3006</v>
      </c>
    </row>
    <row r="1981" spans="1:6" ht="10.9" customHeight="1" x14ac:dyDescent="0.35">
      <c r="A1981" s="149" t="s">
        <v>4122</v>
      </c>
      <c r="B1981" s="149" t="s">
        <v>4123</v>
      </c>
      <c r="C1981" s="149" t="s">
        <v>296</v>
      </c>
      <c r="D1981" s="150">
        <v>21401</v>
      </c>
      <c r="E1981" s="149">
        <v>11510</v>
      </c>
      <c r="F1981" s="149" t="s">
        <v>3006</v>
      </c>
    </row>
    <row r="1982" spans="1:6" ht="10.9" customHeight="1" x14ac:dyDescent="0.35">
      <c r="A1982" s="149" t="s">
        <v>4124</v>
      </c>
      <c r="B1982" s="149" t="s">
        <v>4125</v>
      </c>
      <c r="C1982" s="149" t="s">
        <v>296</v>
      </c>
      <c r="D1982" s="150">
        <v>21401</v>
      </c>
      <c r="E1982" s="149">
        <v>11510</v>
      </c>
      <c r="F1982" s="149" t="s">
        <v>3006</v>
      </c>
    </row>
    <row r="1983" spans="1:6" ht="10.9" customHeight="1" x14ac:dyDescent="0.35">
      <c r="A1983" s="149" t="s">
        <v>4126</v>
      </c>
      <c r="B1983" s="149" t="s">
        <v>4127</v>
      </c>
      <c r="C1983" s="149" t="s">
        <v>296</v>
      </c>
      <c r="D1983" s="150">
        <v>21401</v>
      </c>
      <c r="E1983" s="149">
        <v>11510</v>
      </c>
      <c r="F1983" s="149" t="s">
        <v>3006</v>
      </c>
    </row>
    <row r="1984" spans="1:6" ht="10.9" customHeight="1" x14ac:dyDescent="0.35">
      <c r="A1984" s="149" t="s">
        <v>4128</v>
      </c>
      <c r="B1984" s="149" t="s">
        <v>4129</v>
      </c>
      <c r="C1984" s="149" t="s">
        <v>296</v>
      </c>
      <c r="D1984" s="150">
        <v>21401</v>
      </c>
      <c r="E1984" s="149">
        <v>11510</v>
      </c>
      <c r="F1984" s="149" t="s">
        <v>3006</v>
      </c>
    </row>
    <row r="1985" spans="1:6" ht="10.9" customHeight="1" x14ac:dyDescent="0.35">
      <c r="A1985" s="149" t="s">
        <v>4130</v>
      </c>
      <c r="B1985" s="149" t="s">
        <v>4131</v>
      </c>
      <c r="C1985" s="149" t="s">
        <v>296</v>
      </c>
      <c r="D1985" s="150">
        <v>21401</v>
      </c>
      <c r="E1985" s="149">
        <v>11510</v>
      </c>
      <c r="F1985" s="149" t="s">
        <v>3006</v>
      </c>
    </row>
    <row r="1986" spans="1:6" ht="10.9" customHeight="1" x14ac:dyDescent="0.35">
      <c r="A1986" s="149" t="s">
        <v>4132</v>
      </c>
      <c r="B1986" s="149" t="s">
        <v>4133</v>
      </c>
      <c r="C1986" s="149" t="s">
        <v>296</v>
      </c>
      <c r="D1986" s="150">
        <v>21401</v>
      </c>
      <c r="E1986" s="149">
        <v>11510</v>
      </c>
      <c r="F1986" s="149" t="s">
        <v>3006</v>
      </c>
    </row>
    <row r="1987" spans="1:6" ht="10.9" customHeight="1" x14ac:dyDescent="0.35">
      <c r="A1987" s="149" t="s">
        <v>4134</v>
      </c>
      <c r="B1987" s="149" t="s">
        <v>4135</v>
      </c>
      <c r="C1987" s="149" t="s">
        <v>296</v>
      </c>
      <c r="D1987" s="150">
        <v>21401</v>
      </c>
      <c r="E1987" s="149">
        <v>11510</v>
      </c>
      <c r="F1987" s="149" t="s">
        <v>3006</v>
      </c>
    </row>
    <row r="1988" spans="1:6" ht="10.9" customHeight="1" x14ac:dyDescent="0.35">
      <c r="A1988" s="149" t="s">
        <v>4136</v>
      </c>
      <c r="B1988" s="149" t="s">
        <v>4137</v>
      </c>
      <c r="C1988" s="149" t="s">
        <v>296</v>
      </c>
      <c r="D1988" s="150">
        <v>21401</v>
      </c>
      <c r="E1988" s="149">
        <v>11510</v>
      </c>
      <c r="F1988" s="149" t="s">
        <v>3006</v>
      </c>
    </row>
    <row r="1989" spans="1:6" ht="10.9" customHeight="1" x14ac:dyDescent="0.35">
      <c r="A1989" s="149" t="s">
        <v>4138</v>
      </c>
      <c r="B1989" s="149" t="s">
        <v>4139</v>
      </c>
      <c r="C1989" s="149" t="s">
        <v>296</v>
      </c>
      <c r="D1989" s="150">
        <v>21401</v>
      </c>
      <c r="E1989" s="149">
        <v>11510</v>
      </c>
      <c r="F1989" s="149" t="s">
        <v>3006</v>
      </c>
    </row>
    <row r="1990" spans="1:6" ht="10.9" customHeight="1" x14ac:dyDescent="0.35">
      <c r="A1990" s="149" t="s">
        <v>4140</v>
      </c>
      <c r="B1990" s="149" t="s">
        <v>4141</v>
      </c>
      <c r="C1990" s="149" t="s">
        <v>296</v>
      </c>
      <c r="D1990" s="150">
        <v>21401</v>
      </c>
      <c r="E1990" s="149">
        <v>11510</v>
      </c>
      <c r="F1990" s="149" t="s">
        <v>3006</v>
      </c>
    </row>
    <row r="1991" spans="1:6" ht="10.9" customHeight="1" x14ac:dyDescent="0.35">
      <c r="A1991" s="149" t="s">
        <v>4142</v>
      </c>
      <c r="B1991" s="149" t="s">
        <v>4143</v>
      </c>
      <c r="C1991" s="149" t="s">
        <v>296</v>
      </c>
      <c r="D1991" s="150">
        <v>21401</v>
      </c>
      <c r="E1991" s="149">
        <v>11510</v>
      </c>
      <c r="F1991" s="149" t="s">
        <v>3006</v>
      </c>
    </row>
    <row r="1992" spans="1:6" ht="10.9" customHeight="1" x14ac:dyDescent="0.35">
      <c r="A1992" s="149" t="s">
        <v>4144</v>
      </c>
      <c r="B1992" s="149" t="s">
        <v>4145</v>
      </c>
      <c r="C1992" s="149" t="s">
        <v>296</v>
      </c>
      <c r="D1992" s="150">
        <v>21401</v>
      </c>
      <c r="E1992" s="149">
        <v>11510</v>
      </c>
      <c r="F1992" s="149" t="s">
        <v>3006</v>
      </c>
    </row>
    <row r="1993" spans="1:6" ht="10.9" customHeight="1" x14ac:dyDescent="0.35">
      <c r="A1993" s="149" t="s">
        <v>4146</v>
      </c>
      <c r="B1993" s="149" t="s">
        <v>4147</v>
      </c>
      <c r="C1993" s="149" t="s">
        <v>296</v>
      </c>
      <c r="D1993" s="150">
        <v>21401</v>
      </c>
      <c r="E1993" s="149">
        <v>11510</v>
      </c>
      <c r="F1993" s="149" t="s">
        <v>3006</v>
      </c>
    </row>
    <row r="1994" spans="1:6" ht="10.9" customHeight="1" x14ac:dyDescent="0.35">
      <c r="A1994" s="149" t="s">
        <v>4148</v>
      </c>
      <c r="B1994" s="149" t="s">
        <v>4149</v>
      </c>
      <c r="C1994" s="149" t="s">
        <v>296</v>
      </c>
      <c r="D1994" s="150">
        <v>21401</v>
      </c>
      <c r="E1994" s="149">
        <v>11510</v>
      </c>
      <c r="F1994" s="149" t="s">
        <v>3006</v>
      </c>
    </row>
    <row r="1995" spans="1:6" ht="10.9" customHeight="1" x14ac:dyDescent="0.35">
      <c r="A1995" s="149" t="s">
        <v>4150</v>
      </c>
      <c r="B1995" s="149" t="s">
        <v>4151</v>
      </c>
      <c r="C1995" s="149" t="s">
        <v>296</v>
      </c>
      <c r="D1995" s="150">
        <v>21401</v>
      </c>
      <c r="E1995" s="149">
        <v>11510</v>
      </c>
      <c r="F1995" s="149" t="s">
        <v>3006</v>
      </c>
    </row>
    <row r="1996" spans="1:6" ht="10.9" customHeight="1" x14ac:dyDescent="0.35">
      <c r="A1996" s="149" t="s">
        <v>4152</v>
      </c>
      <c r="B1996" s="149" t="s">
        <v>4153</v>
      </c>
      <c r="C1996" s="149" t="s">
        <v>296</v>
      </c>
      <c r="D1996" s="150">
        <v>21401</v>
      </c>
      <c r="E1996" s="149">
        <v>11510</v>
      </c>
      <c r="F1996" s="149" t="s">
        <v>3006</v>
      </c>
    </row>
    <row r="1997" spans="1:6" ht="10.9" customHeight="1" x14ac:dyDescent="0.35">
      <c r="A1997" s="149" t="s">
        <v>4154</v>
      </c>
      <c r="B1997" s="149" t="s">
        <v>4155</v>
      </c>
      <c r="C1997" s="149" t="s">
        <v>296</v>
      </c>
      <c r="D1997" s="150">
        <v>21401</v>
      </c>
      <c r="E1997" s="149">
        <v>11510</v>
      </c>
      <c r="F1997" s="149" t="s">
        <v>3006</v>
      </c>
    </row>
    <row r="1998" spans="1:6" ht="10.9" customHeight="1" x14ac:dyDescent="0.35">
      <c r="A1998" s="149" t="s">
        <v>4156</v>
      </c>
      <c r="B1998" s="149" t="s">
        <v>4157</v>
      </c>
      <c r="C1998" s="149" t="s">
        <v>296</v>
      </c>
      <c r="D1998" s="150">
        <v>21401</v>
      </c>
      <c r="E1998" s="149">
        <v>11510</v>
      </c>
      <c r="F1998" s="149" t="s">
        <v>3006</v>
      </c>
    </row>
    <row r="1999" spans="1:6" ht="10.9" customHeight="1" x14ac:dyDescent="0.35">
      <c r="A1999" s="149" t="s">
        <v>4158</v>
      </c>
      <c r="B1999" s="149" t="s">
        <v>4159</v>
      </c>
      <c r="C1999" s="149" t="s">
        <v>296</v>
      </c>
      <c r="D1999" s="150">
        <v>21401</v>
      </c>
      <c r="E1999" s="149">
        <v>11510</v>
      </c>
      <c r="F1999" s="149" t="s">
        <v>3006</v>
      </c>
    </row>
    <row r="2000" spans="1:6" ht="10.9" customHeight="1" x14ac:dyDescent="0.35">
      <c r="A2000" s="149" t="s">
        <v>4160</v>
      </c>
      <c r="B2000" s="149" t="s">
        <v>4161</v>
      </c>
      <c r="C2000" s="149" t="s">
        <v>296</v>
      </c>
      <c r="D2000" s="150">
        <v>21401</v>
      </c>
      <c r="E2000" s="149">
        <v>11510</v>
      </c>
      <c r="F2000" s="149" t="s">
        <v>3006</v>
      </c>
    </row>
    <row r="2001" spans="1:6" ht="10.9" customHeight="1" x14ac:dyDescent="0.35">
      <c r="A2001" s="149" t="s">
        <v>4162</v>
      </c>
      <c r="B2001" s="149" t="s">
        <v>4163</v>
      </c>
      <c r="C2001" s="149" t="s">
        <v>296</v>
      </c>
      <c r="D2001" s="150">
        <v>21401</v>
      </c>
      <c r="E2001" s="149">
        <v>11510</v>
      </c>
      <c r="F2001" s="149" t="s">
        <v>3006</v>
      </c>
    </row>
    <row r="2002" spans="1:6" ht="10.9" customHeight="1" x14ac:dyDescent="0.35">
      <c r="A2002" s="149" t="s">
        <v>4164</v>
      </c>
      <c r="B2002" s="149" t="s">
        <v>4165</v>
      </c>
      <c r="C2002" s="149" t="s">
        <v>296</v>
      </c>
      <c r="D2002" s="150">
        <v>21401</v>
      </c>
      <c r="E2002" s="149">
        <v>11510</v>
      </c>
      <c r="F2002" s="149" t="s">
        <v>3006</v>
      </c>
    </row>
    <row r="2003" spans="1:6" ht="10.9" customHeight="1" x14ac:dyDescent="0.35">
      <c r="A2003" s="149" t="s">
        <v>4166</v>
      </c>
      <c r="B2003" s="149" t="s">
        <v>4167</v>
      </c>
      <c r="C2003" s="149" t="s">
        <v>296</v>
      </c>
      <c r="D2003" s="150">
        <v>21401</v>
      </c>
      <c r="E2003" s="149">
        <v>11510</v>
      </c>
      <c r="F2003" s="149" t="s">
        <v>3006</v>
      </c>
    </row>
    <row r="2004" spans="1:6" ht="10.9" customHeight="1" x14ac:dyDescent="0.35">
      <c r="A2004" s="149" t="s">
        <v>4168</v>
      </c>
      <c r="B2004" s="149" t="s">
        <v>4169</v>
      </c>
      <c r="C2004" s="149" t="s">
        <v>296</v>
      </c>
      <c r="D2004" s="150">
        <v>21401</v>
      </c>
      <c r="E2004" s="149">
        <v>11510</v>
      </c>
      <c r="F2004" s="149" t="s">
        <v>3006</v>
      </c>
    </row>
    <row r="2005" spans="1:6" ht="10.9" customHeight="1" x14ac:dyDescent="0.35">
      <c r="A2005" s="149" t="s">
        <v>4170</v>
      </c>
      <c r="B2005" s="149" t="s">
        <v>4171</v>
      </c>
      <c r="C2005" s="149" t="s">
        <v>296</v>
      </c>
      <c r="D2005" s="150">
        <v>21401</v>
      </c>
      <c r="E2005" s="149">
        <v>11510</v>
      </c>
      <c r="F2005" s="149" t="s">
        <v>3006</v>
      </c>
    </row>
    <row r="2006" spans="1:6" ht="10.9" customHeight="1" x14ac:dyDescent="0.35">
      <c r="A2006" s="149" t="s">
        <v>4172</v>
      </c>
      <c r="B2006" s="149" t="s">
        <v>4173</v>
      </c>
      <c r="C2006" s="149" t="s">
        <v>296</v>
      </c>
      <c r="D2006" s="150">
        <v>21401</v>
      </c>
      <c r="E2006" s="149">
        <v>11510</v>
      </c>
      <c r="F2006" s="149" t="s">
        <v>3006</v>
      </c>
    </row>
    <row r="2007" spans="1:6" ht="10.9" customHeight="1" x14ac:dyDescent="0.35">
      <c r="A2007" s="149" t="s">
        <v>4174</v>
      </c>
      <c r="B2007" s="149" t="s">
        <v>4175</v>
      </c>
      <c r="C2007" s="149" t="s">
        <v>296</v>
      </c>
      <c r="D2007" s="150">
        <v>21401</v>
      </c>
      <c r="E2007" s="149">
        <v>11510</v>
      </c>
      <c r="F2007" s="149" t="s">
        <v>3006</v>
      </c>
    </row>
    <row r="2008" spans="1:6" ht="10.9" customHeight="1" x14ac:dyDescent="0.35">
      <c r="A2008" s="149" t="s">
        <v>4176</v>
      </c>
      <c r="B2008" s="149" t="s">
        <v>4177</v>
      </c>
      <c r="C2008" s="149" t="s">
        <v>296</v>
      </c>
      <c r="D2008" s="150">
        <v>21401</v>
      </c>
      <c r="E2008" s="149">
        <v>11510</v>
      </c>
      <c r="F2008" s="149" t="s">
        <v>3006</v>
      </c>
    </row>
    <row r="2009" spans="1:6" ht="10.9" customHeight="1" x14ac:dyDescent="0.35">
      <c r="A2009" s="149" t="s">
        <v>4178</v>
      </c>
      <c r="B2009" s="149" t="s">
        <v>4179</v>
      </c>
      <c r="C2009" s="149" t="s">
        <v>296</v>
      </c>
      <c r="D2009" s="150">
        <v>21401</v>
      </c>
      <c r="E2009" s="149">
        <v>11510</v>
      </c>
      <c r="F2009" s="149" t="s">
        <v>3006</v>
      </c>
    </row>
    <row r="2010" spans="1:6" ht="10.9" customHeight="1" x14ac:dyDescent="0.35">
      <c r="A2010" s="149" t="s">
        <v>4180</v>
      </c>
      <c r="B2010" s="149" t="s">
        <v>4181</v>
      </c>
      <c r="C2010" s="149" t="s">
        <v>296</v>
      </c>
      <c r="D2010" s="150">
        <v>21401</v>
      </c>
      <c r="E2010" s="149">
        <v>11510</v>
      </c>
      <c r="F2010" s="149" t="s">
        <v>3006</v>
      </c>
    </row>
    <row r="2011" spans="1:6" ht="10.9" customHeight="1" x14ac:dyDescent="0.35">
      <c r="A2011" s="149" t="s">
        <v>4182</v>
      </c>
      <c r="B2011" s="149" t="s">
        <v>4183</v>
      </c>
      <c r="C2011" s="149" t="s">
        <v>296</v>
      </c>
      <c r="D2011" s="150">
        <v>21401</v>
      </c>
      <c r="E2011" s="149">
        <v>11510</v>
      </c>
      <c r="F2011" s="149" t="s">
        <v>3006</v>
      </c>
    </row>
    <row r="2012" spans="1:6" ht="10.9" customHeight="1" x14ac:dyDescent="0.35">
      <c r="A2012" s="149" t="s">
        <v>4184</v>
      </c>
      <c r="B2012" s="149" t="s">
        <v>4185</v>
      </c>
      <c r="C2012" s="149" t="s">
        <v>296</v>
      </c>
      <c r="D2012" s="150">
        <v>21401</v>
      </c>
      <c r="E2012" s="149">
        <v>11510</v>
      </c>
      <c r="F2012" s="149" t="s">
        <v>3006</v>
      </c>
    </row>
    <row r="2013" spans="1:6" ht="10.9" customHeight="1" x14ac:dyDescent="0.35">
      <c r="A2013" s="149" t="s">
        <v>4186</v>
      </c>
      <c r="B2013" s="149" t="s">
        <v>4187</v>
      </c>
      <c r="C2013" s="149" t="s">
        <v>296</v>
      </c>
      <c r="D2013" s="150">
        <v>21401</v>
      </c>
      <c r="E2013" s="149">
        <v>11510</v>
      </c>
      <c r="F2013" s="149" t="s">
        <v>3006</v>
      </c>
    </row>
    <row r="2014" spans="1:6" ht="10.9" customHeight="1" x14ac:dyDescent="0.35">
      <c r="A2014" s="149" t="s">
        <v>4188</v>
      </c>
      <c r="B2014" s="149" t="s">
        <v>4189</v>
      </c>
      <c r="C2014" s="149" t="s">
        <v>296</v>
      </c>
      <c r="D2014" s="150">
        <v>21401</v>
      </c>
      <c r="E2014" s="149">
        <v>11510</v>
      </c>
      <c r="F2014" s="149" t="s">
        <v>3006</v>
      </c>
    </row>
    <row r="2015" spans="1:6" ht="10.9" customHeight="1" x14ac:dyDescent="0.35">
      <c r="A2015" s="149" t="s">
        <v>4190</v>
      </c>
      <c r="B2015" s="149" t="s">
        <v>4191</v>
      </c>
      <c r="C2015" s="149" t="s">
        <v>296</v>
      </c>
      <c r="D2015" s="150">
        <v>21401</v>
      </c>
      <c r="E2015" s="149">
        <v>11510</v>
      </c>
      <c r="F2015" s="149" t="s">
        <v>3006</v>
      </c>
    </row>
    <row r="2016" spans="1:6" ht="10.9" customHeight="1" x14ac:dyDescent="0.35">
      <c r="A2016" s="149" t="s">
        <v>4192</v>
      </c>
      <c r="B2016" s="149" t="s">
        <v>4193</v>
      </c>
      <c r="C2016" s="149" t="s">
        <v>296</v>
      </c>
      <c r="D2016" s="150">
        <v>21401</v>
      </c>
      <c r="E2016" s="149">
        <v>11510</v>
      </c>
      <c r="F2016" s="149" t="s">
        <v>3006</v>
      </c>
    </row>
    <row r="2017" spans="1:6" ht="10.9" customHeight="1" x14ac:dyDescent="0.35">
      <c r="A2017" s="149" t="s">
        <v>4194</v>
      </c>
      <c r="B2017" s="149" t="s">
        <v>4195</v>
      </c>
      <c r="C2017" s="149" t="s">
        <v>296</v>
      </c>
      <c r="D2017" s="150">
        <v>21401</v>
      </c>
      <c r="E2017" s="149">
        <v>11510</v>
      </c>
      <c r="F2017" s="149" t="s">
        <v>3006</v>
      </c>
    </row>
    <row r="2018" spans="1:6" ht="10.9" customHeight="1" x14ac:dyDescent="0.35">
      <c r="A2018" s="149" t="s">
        <v>4196</v>
      </c>
      <c r="B2018" s="149" t="s">
        <v>4197</v>
      </c>
      <c r="C2018" s="149" t="s">
        <v>296</v>
      </c>
      <c r="D2018" s="150">
        <v>21401</v>
      </c>
      <c r="E2018" s="149">
        <v>11510</v>
      </c>
      <c r="F2018" s="149" t="s">
        <v>3006</v>
      </c>
    </row>
    <row r="2019" spans="1:6" ht="10.9" customHeight="1" x14ac:dyDescent="0.35">
      <c r="A2019" s="149" t="s">
        <v>4198</v>
      </c>
      <c r="B2019" s="149" t="s">
        <v>4199</v>
      </c>
      <c r="C2019" s="149" t="s">
        <v>296</v>
      </c>
      <c r="D2019" s="150">
        <v>21401</v>
      </c>
      <c r="E2019" s="149">
        <v>11510</v>
      </c>
      <c r="F2019" s="149" t="s">
        <v>3006</v>
      </c>
    </row>
    <row r="2020" spans="1:6" ht="10.9" customHeight="1" x14ac:dyDescent="0.35">
      <c r="A2020" s="149" t="s">
        <v>4200</v>
      </c>
      <c r="B2020" s="149" t="s">
        <v>4201</v>
      </c>
      <c r="C2020" s="149" t="s">
        <v>296</v>
      </c>
      <c r="D2020" s="150">
        <v>21401</v>
      </c>
      <c r="E2020" s="149">
        <v>11510</v>
      </c>
      <c r="F2020" s="149" t="s">
        <v>3006</v>
      </c>
    </row>
    <row r="2021" spans="1:6" ht="10.9" customHeight="1" x14ac:dyDescent="0.35">
      <c r="A2021" s="149" t="s">
        <v>4202</v>
      </c>
      <c r="B2021" s="149" t="s">
        <v>4203</v>
      </c>
      <c r="C2021" s="149" t="s">
        <v>296</v>
      </c>
      <c r="D2021" s="150">
        <v>21401</v>
      </c>
      <c r="E2021" s="149">
        <v>11510</v>
      </c>
      <c r="F2021" s="149" t="s">
        <v>3006</v>
      </c>
    </row>
    <row r="2022" spans="1:6" ht="10.9" customHeight="1" x14ac:dyDescent="0.35">
      <c r="A2022" s="149" t="s">
        <v>4204</v>
      </c>
      <c r="B2022" s="149" t="s">
        <v>4205</v>
      </c>
      <c r="C2022" s="149" t="s">
        <v>296</v>
      </c>
      <c r="D2022" s="150">
        <v>21401</v>
      </c>
      <c r="E2022" s="149">
        <v>11510</v>
      </c>
      <c r="F2022" s="149" t="s">
        <v>3006</v>
      </c>
    </row>
    <row r="2023" spans="1:6" ht="10.9" customHeight="1" x14ac:dyDescent="0.35">
      <c r="A2023" s="149" t="s">
        <v>4206</v>
      </c>
      <c r="B2023" s="149" t="s">
        <v>4207</v>
      </c>
      <c r="C2023" s="149" t="s">
        <v>296</v>
      </c>
      <c r="D2023" s="150">
        <v>21401</v>
      </c>
      <c r="E2023" s="149">
        <v>11510</v>
      </c>
      <c r="F2023" s="149" t="s">
        <v>3006</v>
      </c>
    </row>
    <row r="2024" spans="1:6" ht="10.9" customHeight="1" x14ac:dyDescent="0.35">
      <c r="A2024" s="149" t="s">
        <v>4208</v>
      </c>
      <c r="B2024" s="149" t="s">
        <v>4209</v>
      </c>
      <c r="C2024" s="149" t="s">
        <v>296</v>
      </c>
      <c r="D2024" s="150">
        <v>21401</v>
      </c>
      <c r="E2024" s="149">
        <v>11510</v>
      </c>
      <c r="F2024" s="149" t="s">
        <v>3006</v>
      </c>
    </row>
    <row r="2025" spans="1:6" ht="10.9" customHeight="1" x14ac:dyDescent="0.35">
      <c r="A2025" s="149" t="s">
        <v>4210</v>
      </c>
      <c r="B2025" s="149" t="s">
        <v>4211</v>
      </c>
      <c r="C2025" s="149" t="s">
        <v>296</v>
      </c>
      <c r="D2025" s="150">
        <v>21401</v>
      </c>
      <c r="E2025" s="149">
        <v>11510</v>
      </c>
      <c r="F2025" s="149" t="s">
        <v>3006</v>
      </c>
    </row>
    <row r="2026" spans="1:6" ht="10.9" customHeight="1" x14ac:dyDescent="0.35">
      <c r="A2026" s="149" t="s">
        <v>4212</v>
      </c>
      <c r="B2026" s="149" t="s">
        <v>4213</v>
      </c>
      <c r="C2026" s="149" t="s">
        <v>296</v>
      </c>
      <c r="D2026" s="150">
        <v>21401</v>
      </c>
      <c r="E2026" s="149">
        <v>11510</v>
      </c>
      <c r="F2026" s="149" t="s">
        <v>3006</v>
      </c>
    </row>
    <row r="2027" spans="1:6" ht="10.9" customHeight="1" x14ac:dyDescent="0.35">
      <c r="A2027" s="149" t="s">
        <v>4214</v>
      </c>
      <c r="B2027" s="149" t="s">
        <v>4215</v>
      </c>
      <c r="C2027" s="149" t="s">
        <v>296</v>
      </c>
      <c r="D2027" s="150">
        <v>21401</v>
      </c>
      <c r="E2027" s="149">
        <v>11510</v>
      </c>
      <c r="F2027" s="149" t="s">
        <v>3006</v>
      </c>
    </row>
    <row r="2028" spans="1:6" ht="10.9" customHeight="1" x14ac:dyDescent="0.35">
      <c r="A2028" s="149" t="s">
        <v>4216</v>
      </c>
      <c r="B2028" s="149" t="s">
        <v>4217</v>
      </c>
      <c r="C2028" s="149" t="s">
        <v>296</v>
      </c>
      <c r="D2028" s="150">
        <v>21401</v>
      </c>
      <c r="E2028" s="149">
        <v>11510</v>
      </c>
      <c r="F2028" s="149" t="s">
        <v>3006</v>
      </c>
    </row>
    <row r="2029" spans="1:6" ht="10.9" customHeight="1" x14ac:dyDescent="0.35">
      <c r="A2029" s="149" t="s">
        <v>4218</v>
      </c>
      <c r="B2029" s="149" t="s">
        <v>4219</v>
      </c>
      <c r="C2029" s="149" t="s">
        <v>296</v>
      </c>
      <c r="D2029" s="150">
        <v>21401</v>
      </c>
      <c r="E2029" s="149">
        <v>11510</v>
      </c>
      <c r="F2029" s="149" t="s">
        <v>3006</v>
      </c>
    </row>
    <row r="2030" spans="1:6" ht="10.9" customHeight="1" x14ac:dyDescent="0.35">
      <c r="A2030" s="149" t="s">
        <v>4220</v>
      </c>
      <c r="B2030" s="149" t="s">
        <v>4221</v>
      </c>
      <c r="C2030" s="149" t="s">
        <v>296</v>
      </c>
      <c r="D2030" s="150">
        <v>21401</v>
      </c>
      <c r="E2030" s="149">
        <v>11510</v>
      </c>
      <c r="F2030" s="149" t="s">
        <v>3006</v>
      </c>
    </row>
    <row r="2031" spans="1:6" ht="10.9" customHeight="1" x14ac:dyDescent="0.35">
      <c r="A2031" s="149" t="s">
        <v>4222</v>
      </c>
      <c r="B2031" s="149" t="s">
        <v>4223</v>
      </c>
      <c r="C2031" s="149" t="s">
        <v>296</v>
      </c>
      <c r="D2031" s="150">
        <v>21401</v>
      </c>
      <c r="E2031" s="149">
        <v>11510</v>
      </c>
      <c r="F2031" s="149" t="s">
        <v>3006</v>
      </c>
    </row>
    <row r="2032" spans="1:6" ht="10.9" customHeight="1" x14ac:dyDescent="0.35">
      <c r="A2032" s="149" t="s">
        <v>4224</v>
      </c>
      <c r="B2032" s="149" t="s">
        <v>4225</v>
      </c>
      <c r="C2032" s="149" t="s">
        <v>296</v>
      </c>
      <c r="D2032" s="150">
        <v>21401</v>
      </c>
      <c r="E2032" s="149">
        <v>11510</v>
      </c>
      <c r="F2032" s="149" t="s">
        <v>3006</v>
      </c>
    </row>
    <row r="2033" spans="1:6" ht="10.9" customHeight="1" x14ac:dyDescent="0.35">
      <c r="A2033" s="149" t="s">
        <v>4226</v>
      </c>
      <c r="B2033" s="149" t="s">
        <v>4227</v>
      </c>
      <c r="C2033" s="149" t="s">
        <v>296</v>
      </c>
      <c r="D2033" s="150">
        <v>21401</v>
      </c>
      <c r="E2033" s="149">
        <v>11510</v>
      </c>
      <c r="F2033" s="149" t="s">
        <v>3006</v>
      </c>
    </row>
    <row r="2034" spans="1:6" ht="10.9" customHeight="1" x14ac:dyDescent="0.35">
      <c r="A2034" s="149" t="s">
        <v>4228</v>
      </c>
      <c r="B2034" s="149" t="s">
        <v>4229</v>
      </c>
      <c r="C2034" s="149" t="s">
        <v>296</v>
      </c>
      <c r="D2034" s="150">
        <v>21401</v>
      </c>
      <c r="E2034" s="149">
        <v>11510</v>
      </c>
      <c r="F2034" s="149" t="s">
        <v>3006</v>
      </c>
    </row>
    <row r="2035" spans="1:6" ht="10.9" customHeight="1" x14ac:dyDescent="0.35">
      <c r="A2035" s="149" t="s">
        <v>4230</v>
      </c>
      <c r="B2035" s="149" t="s">
        <v>4231</v>
      </c>
      <c r="C2035" s="149" t="s">
        <v>296</v>
      </c>
      <c r="D2035" s="150">
        <v>21401</v>
      </c>
      <c r="E2035" s="149">
        <v>11510</v>
      </c>
      <c r="F2035" s="149" t="s">
        <v>3006</v>
      </c>
    </row>
    <row r="2036" spans="1:6" ht="10.9" customHeight="1" x14ac:dyDescent="0.35">
      <c r="A2036" s="149" t="s">
        <v>4232</v>
      </c>
      <c r="B2036" s="149" t="s">
        <v>4233</v>
      </c>
      <c r="C2036" s="149" t="s">
        <v>296</v>
      </c>
      <c r="D2036" s="150">
        <v>21401</v>
      </c>
      <c r="E2036" s="149">
        <v>11510</v>
      </c>
      <c r="F2036" s="149" t="s">
        <v>3006</v>
      </c>
    </row>
    <row r="2037" spans="1:6" ht="10.9" customHeight="1" x14ac:dyDescent="0.35">
      <c r="A2037" s="149" t="s">
        <v>4234</v>
      </c>
      <c r="B2037" s="149" t="s">
        <v>4235</v>
      </c>
      <c r="C2037" s="149" t="s">
        <v>296</v>
      </c>
      <c r="D2037" s="150">
        <v>21401</v>
      </c>
      <c r="E2037" s="149">
        <v>11510</v>
      </c>
      <c r="F2037" s="149" t="s">
        <v>3006</v>
      </c>
    </row>
    <row r="2038" spans="1:6" ht="10.9" customHeight="1" x14ac:dyDescent="0.35">
      <c r="A2038" s="149" t="s">
        <v>4236</v>
      </c>
      <c r="B2038" s="149" t="s">
        <v>4237</v>
      </c>
      <c r="C2038" s="149" t="s">
        <v>296</v>
      </c>
      <c r="D2038" s="150">
        <v>21401</v>
      </c>
      <c r="E2038" s="149">
        <v>11510</v>
      </c>
      <c r="F2038" s="149" t="s">
        <v>3006</v>
      </c>
    </row>
    <row r="2039" spans="1:6" ht="10.9" customHeight="1" x14ac:dyDescent="0.35">
      <c r="A2039" s="149" t="s">
        <v>4238</v>
      </c>
      <c r="B2039" s="149" t="s">
        <v>4239</v>
      </c>
      <c r="C2039" s="149" t="s">
        <v>296</v>
      </c>
      <c r="D2039" s="150">
        <v>21401</v>
      </c>
      <c r="E2039" s="149">
        <v>11510</v>
      </c>
      <c r="F2039" s="149" t="s">
        <v>3006</v>
      </c>
    </row>
    <row r="2040" spans="1:6" ht="10.9" customHeight="1" x14ac:dyDescent="0.35">
      <c r="A2040" s="149" t="s">
        <v>4240</v>
      </c>
      <c r="B2040" s="149" t="s">
        <v>4241</v>
      </c>
      <c r="C2040" s="149" t="s">
        <v>420</v>
      </c>
      <c r="D2040" s="150">
        <v>21401</v>
      </c>
      <c r="E2040" s="149">
        <v>11510</v>
      </c>
      <c r="F2040" s="149" t="s">
        <v>3006</v>
      </c>
    </row>
    <row r="2041" spans="1:6" ht="10.9" customHeight="1" x14ac:dyDescent="0.35">
      <c r="A2041" s="149" t="s">
        <v>4242</v>
      </c>
      <c r="B2041" s="149" t="s">
        <v>4243</v>
      </c>
      <c r="C2041" s="149" t="s">
        <v>296</v>
      </c>
      <c r="D2041" s="150">
        <v>21401</v>
      </c>
      <c r="E2041" s="149">
        <v>11510</v>
      </c>
      <c r="F2041" s="149" t="s">
        <v>3006</v>
      </c>
    </row>
    <row r="2042" spans="1:6" ht="10.9" customHeight="1" x14ac:dyDescent="0.35">
      <c r="A2042" s="149" t="s">
        <v>4244</v>
      </c>
      <c r="B2042" s="149" t="s">
        <v>4245</v>
      </c>
      <c r="C2042" s="149" t="s">
        <v>296</v>
      </c>
      <c r="D2042" s="150">
        <v>21401</v>
      </c>
      <c r="E2042" s="149">
        <v>11510</v>
      </c>
      <c r="F2042" s="149" t="s">
        <v>3006</v>
      </c>
    </row>
    <row r="2043" spans="1:6" ht="10.9" customHeight="1" x14ac:dyDescent="0.35">
      <c r="A2043" s="149" t="s">
        <v>4246</v>
      </c>
      <c r="B2043" s="149" t="s">
        <v>4247</v>
      </c>
      <c r="C2043" s="149" t="s">
        <v>296</v>
      </c>
      <c r="D2043" s="150">
        <v>21401</v>
      </c>
      <c r="E2043" s="149">
        <v>11510</v>
      </c>
      <c r="F2043" s="149" t="s">
        <v>3006</v>
      </c>
    </row>
    <row r="2044" spans="1:6" ht="10.9" customHeight="1" x14ac:dyDescent="0.35">
      <c r="A2044" s="149" t="s">
        <v>4248</v>
      </c>
      <c r="B2044" s="149" t="s">
        <v>4249</v>
      </c>
      <c r="C2044" s="149" t="s">
        <v>296</v>
      </c>
      <c r="D2044" s="150">
        <v>21401</v>
      </c>
      <c r="E2044" s="149">
        <v>11510</v>
      </c>
      <c r="F2044" s="149" t="s">
        <v>3006</v>
      </c>
    </row>
    <row r="2045" spans="1:6" ht="10.9" customHeight="1" x14ac:dyDescent="0.35">
      <c r="A2045" s="149" t="s">
        <v>4250</v>
      </c>
      <c r="B2045" s="149" t="s">
        <v>4251</v>
      </c>
      <c r="C2045" s="149" t="s">
        <v>296</v>
      </c>
      <c r="D2045" s="150">
        <v>21401</v>
      </c>
      <c r="E2045" s="149">
        <v>11510</v>
      </c>
      <c r="F2045" s="149" t="s">
        <v>3006</v>
      </c>
    </row>
    <row r="2046" spans="1:6" ht="10.9" customHeight="1" x14ac:dyDescent="0.35">
      <c r="A2046" s="149" t="s">
        <v>4252</v>
      </c>
      <c r="B2046" s="149" t="s">
        <v>4253</v>
      </c>
      <c r="C2046" s="149" t="s">
        <v>296</v>
      </c>
      <c r="D2046" s="150">
        <v>21401</v>
      </c>
      <c r="E2046" s="149">
        <v>11510</v>
      </c>
      <c r="F2046" s="149" t="s">
        <v>3006</v>
      </c>
    </row>
    <row r="2047" spans="1:6" ht="10.9" customHeight="1" x14ac:dyDescent="0.35">
      <c r="A2047" s="149" t="s">
        <v>4254</v>
      </c>
      <c r="B2047" s="149" t="s">
        <v>4255</v>
      </c>
      <c r="C2047" s="149" t="s">
        <v>296</v>
      </c>
      <c r="D2047" s="150">
        <v>21401</v>
      </c>
      <c r="E2047" s="149">
        <v>11510</v>
      </c>
      <c r="F2047" s="149" t="s">
        <v>3006</v>
      </c>
    </row>
    <row r="2048" spans="1:6" ht="10.9" customHeight="1" x14ac:dyDescent="0.35">
      <c r="A2048" s="149" t="s">
        <v>4256</v>
      </c>
      <c r="B2048" s="149" t="s">
        <v>4257</v>
      </c>
      <c r="C2048" s="149" t="s">
        <v>296</v>
      </c>
      <c r="D2048" s="150">
        <v>21401</v>
      </c>
      <c r="E2048" s="149">
        <v>11510</v>
      </c>
      <c r="F2048" s="149" t="s">
        <v>3006</v>
      </c>
    </row>
    <row r="2049" spans="1:6" ht="10.9" customHeight="1" x14ac:dyDescent="0.35">
      <c r="A2049" s="149" t="s">
        <v>4258</v>
      </c>
      <c r="B2049" s="149" t="s">
        <v>4259</v>
      </c>
      <c r="C2049" s="149" t="s">
        <v>296</v>
      </c>
      <c r="D2049" s="150">
        <v>21401</v>
      </c>
      <c r="E2049" s="149">
        <v>11510</v>
      </c>
      <c r="F2049" s="149" t="s">
        <v>3006</v>
      </c>
    </row>
    <row r="2050" spans="1:6" ht="10.9" customHeight="1" x14ac:dyDescent="0.35">
      <c r="A2050" s="149" t="s">
        <v>4260</v>
      </c>
      <c r="B2050" s="149" t="s">
        <v>4261</v>
      </c>
      <c r="C2050" s="149" t="s">
        <v>296</v>
      </c>
      <c r="D2050" s="150">
        <v>21401</v>
      </c>
      <c r="E2050" s="149">
        <v>11510</v>
      </c>
      <c r="F2050" s="149" t="s">
        <v>3006</v>
      </c>
    </row>
    <row r="2051" spans="1:6" ht="10.9" customHeight="1" x14ac:dyDescent="0.35">
      <c r="A2051" s="149" t="s">
        <v>4262</v>
      </c>
      <c r="B2051" s="149" t="s">
        <v>4263</v>
      </c>
      <c r="C2051" s="149" t="s">
        <v>296</v>
      </c>
      <c r="D2051" s="150">
        <v>21401</v>
      </c>
      <c r="E2051" s="149">
        <v>11510</v>
      </c>
      <c r="F2051" s="149" t="s">
        <v>3006</v>
      </c>
    </row>
    <row r="2052" spans="1:6" ht="10.9" customHeight="1" x14ac:dyDescent="0.35">
      <c r="A2052" s="149" t="s">
        <v>4264</v>
      </c>
      <c r="B2052" s="149" t="s">
        <v>4265</v>
      </c>
      <c r="C2052" s="149" t="s">
        <v>296</v>
      </c>
      <c r="D2052" s="150">
        <v>21401</v>
      </c>
      <c r="E2052" s="149">
        <v>11510</v>
      </c>
      <c r="F2052" s="149" t="s">
        <v>3006</v>
      </c>
    </row>
    <row r="2053" spans="1:6" ht="10.9" customHeight="1" x14ac:dyDescent="0.35">
      <c r="A2053" s="149" t="s">
        <v>4266</v>
      </c>
      <c r="B2053" s="149" t="s">
        <v>4267</v>
      </c>
      <c r="C2053" s="149" t="s">
        <v>296</v>
      </c>
      <c r="D2053" s="150">
        <v>21401</v>
      </c>
      <c r="E2053" s="149">
        <v>11510</v>
      </c>
      <c r="F2053" s="149" t="s">
        <v>3006</v>
      </c>
    </row>
    <row r="2054" spans="1:6" ht="10.9" customHeight="1" x14ac:dyDescent="0.35">
      <c r="A2054" s="149" t="s">
        <v>4268</v>
      </c>
      <c r="B2054" s="149" t="s">
        <v>4269</v>
      </c>
      <c r="C2054" s="149" t="s">
        <v>296</v>
      </c>
      <c r="D2054" s="150">
        <v>21401</v>
      </c>
      <c r="E2054" s="149">
        <v>11510</v>
      </c>
      <c r="F2054" s="149" t="s">
        <v>3006</v>
      </c>
    </row>
    <row r="2055" spans="1:6" ht="10.9" customHeight="1" x14ac:dyDescent="0.35">
      <c r="A2055" s="149" t="s">
        <v>4270</v>
      </c>
      <c r="B2055" s="149" t="s">
        <v>4271</v>
      </c>
      <c r="C2055" s="149" t="s">
        <v>296</v>
      </c>
      <c r="D2055" s="150">
        <v>21401</v>
      </c>
      <c r="E2055" s="149">
        <v>11510</v>
      </c>
      <c r="F2055" s="149" t="s">
        <v>3006</v>
      </c>
    </row>
    <row r="2056" spans="1:6" ht="10.9" customHeight="1" x14ac:dyDescent="0.35">
      <c r="A2056" s="149" t="s">
        <v>4272</v>
      </c>
      <c r="B2056" s="149" t="s">
        <v>4273</v>
      </c>
      <c r="C2056" s="149" t="s">
        <v>296</v>
      </c>
      <c r="D2056" s="150">
        <v>21401</v>
      </c>
      <c r="E2056" s="149">
        <v>11510</v>
      </c>
      <c r="F2056" s="149" t="s">
        <v>3006</v>
      </c>
    </row>
    <row r="2057" spans="1:6" ht="10.9" customHeight="1" x14ac:dyDescent="0.35">
      <c r="A2057" s="149" t="s">
        <v>4274</v>
      </c>
      <c r="B2057" s="149" t="s">
        <v>4275</v>
      </c>
      <c r="C2057" s="149" t="s">
        <v>296</v>
      </c>
      <c r="D2057" s="150">
        <v>21401</v>
      </c>
      <c r="E2057" s="149">
        <v>11510</v>
      </c>
      <c r="F2057" s="149" t="s">
        <v>3006</v>
      </c>
    </row>
    <row r="2058" spans="1:6" ht="10.9" customHeight="1" x14ac:dyDescent="0.35">
      <c r="A2058" s="149" t="s">
        <v>4276</v>
      </c>
      <c r="B2058" s="149" t="s">
        <v>4277</v>
      </c>
      <c r="C2058" s="149" t="s">
        <v>296</v>
      </c>
      <c r="D2058" s="150">
        <v>21401</v>
      </c>
      <c r="E2058" s="149">
        <v>11510</v>
      </c>
      <c r="F2058" s="149" t="s">
        <v>3006</v>
      </c>
    </row>
    <row r="2059" spans="1:6" ht="10.9" customHeight="1" x14ac:dyDescent="0.35">
      <c r="A2059" s="149" t="s">
        <v>4278</v>
      </c>
      <c r="B2059" s="149" t="s">
        <v>4279</v>
      </c>
      <c r="C2059" s="149" t="s">
        <v>296</v>
      </c>
      <c r="D2059" s="150">
        <v>21401</v>
      </c>
      <c r="E2059" s="149">
        <v>11510</v>
      </c>
      <c r="F2059" s="149" t="s">
        <v>3006</v>
      </c>
    </row>
    <row r="2060" spans="1:6" ht="10.9" customHeight="1" x14ac:dyDescent="0.35">
      <c r="A2060" s="149" t="s">
        <v>4280</v>
      </c>
      <c r="B2060" s="149" t="s">
        <v>4281</v>
      </c>
      <c r="C2060" s="149" t="s">
        <v>296</v>
      </c>
      <c r="D2060" s="150">
        <v>21401</v>
      </c>
      <c r="E2060" s="149">
        <v>11510</v>
      </c>
      <c r="F2060" s="149" t="s">
        <v>3006</v>
      </c>
    </row>
    <row r="2061" spans="1:6" ht="10.9" customHeight="1" x14ac:dyDescent="0.35">
      <c r="A2061" s="149" t="s">
        <v>4282</v>
      </c>
      <c r="B2061" s="149" t="s">
        <v>4283</v>
      </c>
      <c r="C2061" s="149" t="s">
        <v>296</v>
      </c>
      <c r="D2061" s="150">
        <v>21401</v>
      </c>
      <c r="E2061" s="149">
        <v>11510</v>
      </c>
      <c r="F2061" s="149" t="s">
        <v>3006</v>
      </c>
    </row>
    <row r="2062" spans="1:6" ht="10.9" customHeight="1" x14ac:dyDescent="0.35">
      <c r="A2062" s="149" t="s">
        <v>4284</v>
      </c>
      <c r="B2062" s="149" t="s">
        <v>4285</v>
      </c>
      <c r="C2062" s="149" t="s">
        <v>296</v>
      </c>
      <c r="D2062" s="150">
        <v>21401</v>
      </c>
      <c r="E2062" s="149">
        <v>11510</v>
      </c>
      <c r="F2062" s="149" t="s">
        <v>3006</v>
      </c>
    </row>
    <row r="2063" spans="1:6" ht="10.9" customHeight="1" x14ac:dyDescent="0.35">
      <c r="A2063" s="149" t="s">
        <v>4286</v>
      </c>
      <c r="B2063" s="149" t="s">
        <v>4287</v>
      </c>
      <c r="C2063" s="149" t="s">
        <v>296</v>
      </c>
      <c r="D2063" s="150">
        <v>21401</v>
      </c>
      <c r="E2063" s="149">
        <v>11510</v>
      </c>
      <c r="F2063" s="149" t="s">
        <v>3006</v>
      </c>
    </row>
    <row r="2064" spans="1:6" ht="10.9" customHeight="1" x14ac:dyDescent="0.35">
      <c r="A2064" s="149" t="s">
        <v>4288</v>
      </c>
      <c r="B2064" s="149" t="s">
        <v>4289</v>
      </c>
      <c r="C2064" s="149" t="s">
        <v>296</v>
      </c>
      <c r="D2064" s="150">
        <v>21401</v>
      </c>
      <c r="E2064" s="149">
        <v>11510</v>
      </c>
      <c r="F2064" s="149" t="s">
        <v>3006</v>
      </c>
    </row>
    <row r="2065" spans="1:6" ht="10.9" customHeight="1" x14ac:dyDescent="0.35">
      <c r="A2065" s="149" t="s">
        <v>4290</v>
      </c>
      <c r="B2065" s="149" t="s">
        <v>4291</v>
      </c>
      <c r="C2065" s="149" t="s">
        <v>296</v>
      </c>
      <c r="D2065" s="150">
        <v>21401</v>
      </c>
      <c r="E2065" s="149">
        <v>11510</v>
      </c>
      <c r="F2065" s="149" t="s">
        <v>3006</v>
      </c>
    </row>
    <row r="2066" spans="1:6" ht="10.9" customHeight="1" x14ac:dyDescent="0.35">
      <c r="A2066" s="149" t="s">
        <v>4292</v>
      </c>
      <c r="B2066" s="149" t="s">
        <v>4293</v>
      </c>
      <c r="C2066" s="149" t="s">
        <v>296</v>
      </c>
      <c r="D2066" s="150">
        <v>21401</v>
      </c>
      <c r="E2066" s="149">
        <v>11510</v>
      </c>
      <c r="F2066" s="149" t="s">
        <v>3006</v>
      </c>
    </row>
    <row r="2067" spans="1:6" ht="10.9" customHeight="1" x14ac:dyDescent="0.35">
      <c r="A2067" s="149" t="s">
        <v>4294</v>
      </c>
      <c r="B2067" s="149" t="s">
        <v>4295</v>
      </c>
      <c r="C2067" s="149" t="s">
        <v>296</v>
      </c>
      <c r="D2067" s="150">
        <v>21401</v>
      </c>
      <c r="E2067" s="149">
        <v>11510</v>
      </c>
      <c r="F2067" s="149" t="s">
        <v>3006</v>
      </c>
    </row>
    <row r="2068" spans="1:6" ht="10.9" customHeight="1" x14ac:dyDescent="0.35">
      <c r="A2068" s="149" t="s">
        <v>4296</v>
      </c>
      <c r="B2068" s="149" t="s">
        <v>4297</v>
      </c>
      <c r="C2068" s="149" t="s">
        <v>296</v>
      </c>
      <c r="D2068" s="150">
        <v>21401</v>
      </c>
      <c r="E2068" s="149">
        <v>11510</v>
      </c>
      <c r="F2068" s="149" t="s">
        <v>3006</v>
      </c>
    </row>
    <row r="2069" spans="1:6" ht="10.9" customHeight="1" x14ac:dyDescent="0.35">
      <c r="A2069" s="149" t="s">
        <v>4298</v>
      </c>
      <c r="B2069" s="149" t="s">
        <v>4299</v>
      </c>
      <c r="C2069" s="149" t="s">
        <v>296</v>
      </c>
      <c r="D2069" s="150">
        <v>21401</v>
      </c>
      <c r="E2069" s="149">
        <v>11510</v>
      </c>
      <c r="F2069" s="149" t="s">
        <v>3006</v>
      </c>
    </row>
    <row r="2070" spans="1:6" ht="10.9" customHeight="1" x14ac:dyDescent="0.35">
      <c r="A2070" s="149" t="s">
        <v>4300</v>
      </c>
      <c r="B2070" s="149" t="s">
        <v>4301</v>
      </c>
      <c r="C2070" s="149" t="s">
        <v>296</v>
      </c>
      <c r="D2070" s="150">
        <v>21401</v>
      </c>
      <c r="E2070" s="149">
        <v>11510</v>
      </c>
      <c r="F2070" s="149" t="s">
        <v>3006</v>
      </c>
    </row>
    <row r="2071" spans="1:6" ht="10.9" customHeight="1" x14ac:dyDescent="0.35">
      <c r="A2071" s="149" t="s">
        <v>4302</v>
      </c>
      <c r="B2071" s="149" t="s">
        <v>4303</v>
      </c>
      <c r="C2071" s="149" t="s">
        <v>296</v>
      </c>
      <c r="D2071" s="150">
        <v>21401</v>
      </c>
      <c r="E2071" s="149">
        <v>11510</v>
      </c>
      <c r="F2071" s="149" t="s">
        <v>3006</v>
      </c>
    </row>
    <row r="2072" spans="1:6" ht="10.9" customHeight="1" x14ac:dyDescent="0.35">
      <c r="A2072" s="149" t="s">
        <v>4304</v>
      </c>
      <c r="B2072" s="149" t="s">
        <v>4305</v>
      </c>
      <c r="C2072" s="149" t="s">
        <v>296</v>
      </c>
      <c r="D2072" s="150">
        <v>21401</v>
      </c>
      <c r="E2072" s="149">
        <v>11510</v>
      </c>
      <c r="F2072" s="149" t="s">
        <v>3006</v>
      </c>
    </row>
    <row r="2073" spans="1:6" ht="10.9" customHeight="1" x14ac:dyDescent="0.35">
      <c r="A2073" s="149" t="s">
        <v>4306</v>
      </c>
      <c r="B2073" s="149" t="s">
        <v>4307</v>
      </c>
      <c r="C2073" s="149" t="s">
        <v>296</v>
      </c>
      <c r="D2073" s="150">
        <v>21401</v>
      </c>
      <c r="E2073" s="149">
        <v>11510</v>
      </c>
      <c r="F2073" s="149" t="s">
        <v>3006</v>
      </c>
    </row>
    <row r="2074" spans="1:6" ht="10.9" customHeight="1" x14ac:dyDescent="0.35">
      <c r="A2074" s="149" t="s">
        <v>4308</v>
      </c>
      <c r="B2074" s="149" t="s">
        <v>4309</v>
      </c>
      <c r="C2074" s="149" t="s">
        <v>296</v>
      </c>
      <c r="D2074" s="150">
        <v>21401</v>
      </c>
      <c r="E2074" s="149">
        <v>11510</v>
      </c>
      <c r="F2074" s="149" t="s">
        <v>3006</v>
      </c>
    </row>
    <row r="2075" spans="1:6" ht="10.9" customHeight="1" x14ac:dyDescent="0.35">
      <c r="A2075" s="149" t="s">
        <v>4310</v>
      </c>
      <c r="B2075" s="149" t="s">
        <v>4311</v>
      </c>
      <c r="C2075" s="149" t="s">
        <v>296</v>
      </c>
      <c r="D2075" s="150">
        <v>21401</v>
      </c>
      <c r="E2075" s="149">
        <v>11510</v>
      </c>
      <c r="F2075" s="149" t="s">
        <v>3006</v>
      </c>
    </row>
    <row r="2076" spans="1:6" ht="10.9" customHeight="1" x14ac:dyDescent="0.35">
      <c r="A2076" s="149" t="s">
        <v>4312</v>
      </c>
      <c r="B2076" s="149" t="s">
        <v>4313</v>
      </c>
      <c r="C2076" s="149" t="s">
        <v>296</v>
      </c>
      <c r="D2076" s="150">
        <v>21401</v>
      </c>
      <c r="E2076" s="149">
        <v>11510</v>
      </c>
      <c r="F2076" s="149" t="s">
        <v>3006</v>
      </c>
    </row>
    <row r="2077" spans="1:6" ht="10.9" customHeight="1" x14ac:dyDescent="0.35">
      <c r="A2077" s="149" t="s">
        <v>4314</v>
      </c>
      <c r="B2077" s="149" t="s">
        <v>4315</v>
      </c>
      <c r="C2077" s="149" t="s">
        <v>296</v>
      </c>
      <c r="D2077" s="150">
        <v>21401</v>
      </c>
      <c r="E2077" s="149">
        <v>11510</v>
      </c>
      <c r="F2077" s="149" t="s">
        <v>3006</v>
      </c>
    </row>
    <row r="2078" spans="1:6" ht="10.9" customHeight="1" x14ac:dyDescent="0.35">
      <c r="A2078" s="149" t="s">
        <v>4316</v>
      </c>
      <c r="B2078" s="149" t="s">
        <v>4317</v>
      </c>
      <c r="C2078" s="149" t="s">
        <v>296</v>
      </c>
      <c r="D2078" s="150">
        <v>21401</v>
      </c>
      <c r="E2078" s="149">
        <v>11510</v>
      </c>
      <c r="F2078" s="149" t="s">
        <v>3006</v>
      </c>
    </row>
    <row r="2079" spans="1:6" ht="10.9" customHeight="1" x14ac:dyDescent="0.35">
      <c r="A2079" s="149" t="s">
        <v>4318</v>
      </c>
      <c r="B2079" s="149" t="s">
        <v>4319</v>
      </c>
      <c r="C2079" s="149" t="s">
        <v>296</v>
      </c>
      <c r="D2079" s="150">
        <v>21401</v>
      </c>
      <c r="E2079" s="149">
        <v>11510</v>
      </c>
      <c r="F2079" s="149" t="s">
        <v>3006</v>
      </c>
    </row>
    <row r="2080" spans="1:6" ht="10.9" customHeight="1" x14ac:dyDescent="0.35">
      <c r="A2080" s="149" t="s">
        <v>4320</v>
      </c>
      <c r="B2080" s="149" t="s">
        <v>4321</v>
      </c>
      <c r="C2080" s="149" t="s">
        <v>296</v>
      </c>
      <c r="D2080" s="150">
        <v>21401</v>
      </c>
      <c r="E2080" s="149">
        <v>11510</v>
      </c>
      <c r="F2080" s="149" t="s">
        <v>3006</v>
      </c>
    </row>
    <row r="2081" spans="1:6" ht="10.9" customHeight="1" x14ac:dyDescent="0.35">
      <c r="A2081" s="149" t="s">
        <v>4322</v>
      </c>
      <c r="B2081" s="149" t="s">
        <v>4323</v>
      </c>
      <c r="C2081" s="149" t="s">
        <v>296</v>
      </c>
      <c r="D2081" s="150">
        <v>21401</v>
      </c>
      <c r="E2081" s="149">
        <v>11510</v>
      </c>
      <c r="F2081" s="149" t="s">
        <v>3006</v>
      </c>
    </row>
    <row r="2082" spans="1:6" ht="10.9" customHeight="1" x14ac:dyDescent="0.35">
      <c r="A2082" s="149" t="s">
        <v>4324</v>
      </c>
      <c r="B2082" s="149" t="s">
        <v>4325</v>
      </c>
      <c r="C2082" s="149" t="s">
        <v>296</v>
      </c>
      <c r="D2082" s="150">
        <v>21401</v>
      </c>
      <c r="E2082" s="149">
        <v>11510</v>
      </c>
      <c r="F2082" s="149" t="s">
        <v>3006</v>
      </c>
    </row>
    <row r="2083" spans="1:6" ht="10.9" customHeight="1" x14ac:dyDescent="0.35">
      <c r="A2083" s="149" t="s">
        <v>4326</v>
      </c>
      <c r="B2083" s="149" t="s">
        <v>4327</v>
      </c>
      <c r="C2083" s="149" t="s">
        <v>296</v>
      </c>
      <c r="D2083" s="150">
        <v>21401</v>
      </c>
      <c r="E2083" s="149">
        <v>11510</v>
      </c>
      <c r="F2083" s="149" t="s">
        <v>3006</v>
      </c>
    </row>
    <row r="2084" spans="1:6" ht="10.9" customHeight="1" x14ac:dyDescent="0.35">
      <c r="A2084" s="149" t="s">
        <v>4328</v>
      </c>
      <c r="B2084" s="149" t="s">
        <v>4329</v>
      </c>
      <c r="C2084" s="149" t="s">
        <v>296</v>
      </c>
      <c r="D2084" s="150">
        <v>21401</v>
      </c>
      <c r="E2084" s="149">
        <v>11510</v>
      </c>
      <c r="F2084" s="149" t="s">
        <v>3006</v>
      </c>
    </row>
    <row r="2085" spans="1:6" ht="10.9" customHeight="1" x14ac:dyDescent="0.35">
      <c r="A2085" s="149" t="s">
        <v>4330</v>
      </c>
      <c r="B2085" s="149" t="s">
        <v>4331</v>
      </c>
      <c r="C2085" s="149" t="s">
        <v>296</v>
      </c>
      <c r="D2085" s="150">
        <v>21401</v>
      </c>
      <c r="E2085" s="149">
        <v>11510</v>
      </c>
      <c r="F2085" s="149" t="s">
        <v>3006</v>
      </c>
    </row>
    <row r="2086" spans="1:6" ht="10.9" customHeight="1" x14ac:dyDescent="0.35">
      <c r="A2086" s="149" t="s">
        <v>4332</v>
      </c>
      <c r="B2086" s="149" t="s">
        <v>4333</v>
      </c>
      <c r="C2086" s="149" t="s">
        <v>296</v>
      </c>
      <c r="D2086" s="150">
        <v>21401</v>
      </c>
      <c r="E2086" s="149">
        <v>11510</v>
      </c>
      <c r="F2086" s="149" t="s">
        <v>3006</v>
      </c>
    </row>
    <row r="2087" spans="1:6" ht="10.9" customHeight="1" x14ac:dyDescent="0.35">
      <c r="A2087" s="149" t="s">
        <v>4334</v>
      </c>
      <c r="B2087" s="149" t="s">
        <v>4335</v>
      </c>
      <c r="C2087" s="149" t="s">
        <v>296</v>
      </c>
      <c r="D2087" s="150">
        <v>21401</v>
      </c>
      <c r="E2087" s="149">
        <v>11510</v>
      </c>
      <c r="F2087" s="149" t="s">
        <v>3006</v>
      </c>
    </row>
    <row r="2088" spans="1:6" ht="10.9" customHeight="1" x14ac:dyDescent="0.35">
      <c r="A2088" s="149" t="s">
        <v>4336</v>
      </c>
      <c r="B2088" s="149" t="s">
        <v>4337</v>
      </c>
      <c r="C2088" s="149" t="s">
        <v>296</v>
      </c>
      <c r="D2088" s="150">
        <v>21401</v>
      </c>
      <c r="E2088" s="149">
        <v>11510</v>
      </c>
      <c r="F2088" s="149" t="s">
        <v>3006</v>
      </c>
    </row>
    <row r="2089" spans="1:6" ht="10.9" customHeight="1" x14ac:dyDescent="0.35">
      <c r="A2089" s="149" t="s">
        <v>4338</v>
      </c>
      <c r="B2089" s="149" t="s">
        <v>4339</v>
      </c>
      <c r="C2089" s="149" t="s">
        <v>296</v>
      </c>
      <c r="D2089" s="150">
        <v>21401</v>
      </c>
      <c r="E2089" s="149">
        <v>11510</v>
      </c>
      <c r="F2089" s="149" t="s">
        <v>3006</v>
      </c>
    </row>
    <row r="2090" spans="1:6" ht="10.9" customHeight="1" x14ac:dyDescent="0.35">
      <c r="A2090" s="149" t="s">
        <v>4340</v>
      </c>
      <c r="B2090" s="149" t="s">
        <v>4341</v>
      </c>
      <c r="C2090" s="149" t="s">
        <v>296</v>
      </c>
      <c r="D2090" s="150">
        <v>21401</v>
      </c>
      <c r="E2090" s="149">
        <v>11510</v>
      </c>
      <c r="F2090" s="149" t="s">
        <v>3006</v>
      </c>
    </row>
    <row r="2091" spans="1:6" ht="10.9" customHeight="1" x14ac:dyDescent="0.35">
      <c r="A2091" s="149" t="s">
        <v>4342</v>
      </c>
      <c r="B2091" s="149" t="s">
        <v>4343</v>
      </c>
      <c r="C2091" s="149" t="s">
        <v>296</v>
      </c>
      <c r="D2091" s="150">
        <v>21401</v>
      </c>
      <c r="E2091" s="149">
        <v>11510</v>
      </c>
      <c r="F2091" s="149" t="s">
        <v>3006</v>
      </c>
    </row>
    <row r="2092" spans="1:6" ht="10.9" customHeight="1" x14ac:dyDescent="0.35">
      <c r="A2092" s="149" t="s">
        <v>4344</v>
      </c>
      <c r="B2092" s="149" t="s">
        <v>4345</v>
      </c>
      <c r="C2092" s="149" t="s">
        <v>296</v>
      </c>
      <c r="D2092" s="150">
        <v>21401</v>
      </c>
      <c r="E2092" s="149">
        <v>11510</v>
      </c>
      <c r="F2092" s="149" t="s">
        <v>3006</v>
      </c>
    </row>
    <row r="2093" spans="1:6" ht="10.9" customHeight="1" x14ac:dyDescent="0.35">
      <c r="A2093" s="149" t="s">
        <v>4346</v>
      </c>
      <c r="B2093" s="149" t="s">
        <v>4347</v>
      </c>
      <c r="C2093" s="149" t="s">
        <v>296</v>
      </c>
      <c r="D2093" s="150">
        <v>21401</v>
      </c>
      <c r="E2093" s="149">
        <v>11510</v>
      </c>
      <c r="F2093" s="149" t="s">
        <v>3006</v>
      </c>
    </row>
    <row r="2094" spans="1:6" ht="10.9" customHeight="1" x14ac:dyDescent="0.35">
      <c r="A2094" s="149" t="s">
        <v>4348</v>
      </c>
      <c r="B2094" s="149" t="s">
        <v>4349</v>
      </c>
      <c r="C2094" s="149" t="s">
        <v>296</v>
      </c>
      <c r="D2094" s="150">
        <v>21401</v>
      </c>
      <c r="E2094" s="149">
        <v>11510</v>
      </c>
      <c r="F2094" s="149" t="s">
        <v>3006</v>
      </c>
    </row>
    <row r="2095" spans="1:6" ht="10.9" customHeight="1" x14ac:dyDescent="0.35">
      <c r="A2095" s="149" t="s">
        <v>4350</v>
      </c>
      <c r="B2095" s="149" t="s">
        <v>4351</v>
      </c>
      <c r="C2095" s="149" t="s">
        <v>296</v>
      </c>
      <c r="D2095" s="150">
        <v>21401</v>
      </c>
      <c r="E2095" s="149">
        <v>11510</v>
      </c>
      <c r="F2095" s="149" t="s">
        <v>3006</v>
      </c>
    </row>
    <row r="2096" spans="1:6" ht="10.9" customHeight="1" x14ac:dyDescent="0.35">
      <c r="A2096" s="149" t="s">
        <v>4352</v>
      </c>
      <c r="B2096" s="149" t="s">
        <v>4353</v>
      </c>
      <c r="C2096" s="149" t="s">
        <v>296</v>
      </c>
      <c r="D2096" s="150">
        <v>21401</v>
      </c>
      <c r="E2096" s="149">
        <v>11510</v>
      </c>
      <c r="F2096" s="149" t="s">
        <v>3006</v>
      </c>
    </row>
    <row r="2097" spans="1:6" ht="10.9" customHeight="1" x14ac:dyDescent="0.35">
      <c r="A2097" s="149" t="s">
        <v>4354</v>
      </c>
      <c r="B2097" s="149" t="s">
        <v>4355</v>
      </c>
      <c r="C2097" s="149" t="s">
        <v>296</v>
      </c>
      <c r="D2097" s="150">
        <v>21401</v>
      </c>
      <c r="E2097" s="149">
        <v>11510</v>
      </c>
      <c r="F2097" s="149" t="s">
        <v>3006</v>
      </c>
    </row>
    <row r="2098" spans="1:6" ht="10.9" customHeight="1" x14ac:dyDescent="0.35">
      <c r="A2098" s="149" t="s">
        <v>4356</v>
      </c>
      <c r="B2098" s="149" t="s">
        <v>4357</v>
      </c>
      <c r="C2098" s="149" t="s">
        <v>296</v>
      </c>
      <c r="D2098" s="150">
        <v>21401</v>
      </c>
      <c r="E2098" s="149">
        <v>11510</v>
      </c>
      <c r="F2098" s="149" t="s">
        <v>3006</v>
      </c>
    </row>
    <row r="2099" spans="1:6" ht="10.9" customHeight="1" x14ac:dyDescent="0.35">
      <c r="A2099" s="149" t="s">
        <v>4358</v>
      </c>
      <c r="B2099" s="149" t="s">
        <v>4359</v>
      </c>
      <c r="C2099" s="149" t="s">
        <v>296</v>
      </c>
      <c r="D2099" s="150">
        <v>21401</v>
      </c>
      <c r="E2099" s="149">
        <v>11510</v>
      </c>
      <c r="F2099" s="149" t="s">
        <v>3006</v>
      </c>
    </row>
    <row r="2100" spans="1:6" ht="10.9" customHeight="1" x14ac:dyDescent="0.35">
      <c r="A2100" s="149" t="s">
        <v>4360</v>
      </c>
      <c r="B2100" s="149" t="s">
        <v>4361</v>
      </c>
      <c r="C2100" s="149" t="s">
        <v>296</v>
      </c>
      <c r="D2100" s="150">
        <v>21401</v>
      </c>
      <c r="E2100" s="149">
        <v>11510</v>
      </c>
      <c r="F2100" s="149" t="s">
        <v>3006</v>
      </c>
    </row>
    <row r="2101" spans="1:6" ht="10.9" customHeight="1" x14ac:dyDescent="0.35">
      <c r="A2101" s="149" t="s">
        <v>4362</v>
      </c>
      <c r="B2101" s="149" t="s">
        <v>4363</v>
      </c>
      <c r="C2101" s="149" t="s">
        <v>296</v>
      </c>
      <c r="D2101" s="150">
        <v>21401</v>
      </c>
      <c r="E2101" s="149">
        <v>11510</v>
      </c>
      <c r="F2101" s="149" t="s">
        <v>3006</v>
      </c>
    </row>
    <row r="2102" spans="1:6" ht="10.9" customHeight="1" x14ac:dyDescent="0.35">
      <c r="A2102" s="149" t="s">
        <v>4364</v>
      </c>
      <c r="B2102" s="149" t="s">
        <v>4365</v>
      </c>
      <c r="C2102" s="149" t="s">
        <v>296</v>
      </c>
      <c r="D2102" s="150">
        <v>21401</v>
      </c>
      <c r="E2102" s="149">
        <v>11510</v>
      </c>
      <c r="F2102" s="149" t="s">
        <v>3006</v>
      </c>
    </row>
    <row r="2103" spans="1:6" ht="10.9" customHeight="1" x14ac:dyDescent="0.35">
      <c r="A2103" s="149" t="s">
        <v>4366</v>
      </c>
      <c r="B2103" s="149" t="s">
        <v>4367</v>
      </c>
      <c r="C2103" s="149" t="s">
        <v>296</v>
      </c>
      <c r="D2103" s="150">
        <v>21401</v>
      </c>
      <c r="E2103" s="149">
        <v>11510</v>
      </c>
      <c r="F2103" s="149" t="s">
        <v>3006</v>
      </c>
    </row>
    <row r="2104" spans="1:6" ht="10.9" customHeight="1" x14ac:dyDescent="0.35">
      <c r="A2104" s="149" t="s">
        <v>4368</v>
      </c>
      <c r="B2104" s="149" t="s">
        <v>4369</v>
      </c>
      <c r="C2104" s="149" t="s">
        <v>296</v>
      </c>
      <c r="D2104" s="150">
        <v>21401</v>
      </c>
      <c r="E2104" s="149">
        <v>11510</v>
      </c>
      <c r="F2104" s="149" t="s">
        <v>3006</v>
      </c>
    </row>
    <row r="2105" spans="1:6" ht="10.9" customHeight="1" x14ac:dyDescent="0.35">
      <c r="A2105" s="149" t="s">
        <v>4370</v>
      </c>
      <c r="B2105" s="149" t="s">
        <v>4371</v>
      </c>
      <c r="C2105" s="149" t="s">
        <v>296</v>
      </c>
      <c r="D2105" s="150">
        <v>21401</v>
      </c>
      <c r="E2105" s="149">
        <v>11510</v>
      </c>
      <c r="F2105" s="149" t="s">
        <v>3006</v>
      </c>
    </row>
    <row r="2106" spans="1:6" ht="10.9" customHeight="1" x14ac:dyDescent="0.35">
      <c r="A2106" s="149" t="s">
        <v>4372</v>
      </c>
      <c r="B2106" s="149" t="s">
        <v>4373</v>
      </c>
      <c r="C2106" s="149" t="s">
        <v>296</v>
      </c>
      <c r="D2106" s="150">
        <v>21401</v>
      </c>
      <c r="E2106" s="149">
        <v>11510</v>
      </c>
      <c r="F2106" s="149" t="s">
        <v>3006</v>
      </c>
    </row>
    <row r="2107" spans="1:6" ht="10.9" customHeight="1" x14ac:dyDescent="0.35">
      <c r="A2107" s="149" t="s">
        <v>4374</v>
      </c>
      <c r="B2107" s="149" t="s">
        <v>4375</v>
      </c>
      <c r="C2107" s="149" t="s">
        <v>296</v>
      </c>
      <c r="D2107" s="150">
        <v>21401</v>
      </c>
      <c r="E2107" s="149">
        <v>11510</v>
      </c>
      <c r="F2107" s="149" t="s">
        <v>3006</v>
      </c>
    </row>
    <row r="2108" spans="1:6" ht="10.9" customHeight="1" x14ac:dyDescent="0.35">
      <c r="A2108" s="149" t="s">
        <v>4376</v>
      </c>
      <c r="B2108" s="149" t="s">
        <v>4377</v>
      </c>
      <c r="C2108" s="149" t="s">
        <v>296</v>
      </c>
      <c r="D2108" s="150">
        <v>21401</v>
      </c>
      <c r="E2108" s="149">
        <v>11510</v>
      </c>
      <c r="F2108" s="149" t="s">
        <v>3006</v>
      </c>
    </row>
    <row r="2109" spans="1:6" ht="10.9" customHeight="1" x14ac:dyDescent="0.35">
      <c r="A2109" s="149" t="s">
        <v>4378</v>
      </c>
      <c r="B2109" s="149" t="s">
        <v>4379</v>
      </c>
      <c r="C2109" s="149" t="s">
        <v>296</v>
      </c>
      <c r="D2109" s="150">
        <v>21401</v>
      </c>
      <c r="E2109" s="149">
        <v>11510</v>
      </c>
      <c r="F2109" s="149" t="s">
        <v>3006</v>
      </c>
    </row>
    <row r="2110" spans="1:6" ht="10.9" customHeight="1" x14ac:dyDescent="0.35">
      <c r="A2110" s="149" t="s">
        <v>4380</v>
      </c>
      <c r="B2110" s="149" t="s">
        <v>4381</v>
      </c>
      <c r="C2110" s="149" t="s">
        <v>296</v>
      </c>
      <c r="D2110" s="150">
        <v>21401</v>
      </c>
      <c r="E2110" s="149">
        <v>11510</v>
      </c>
      <c r="F2110" s="149" t="s">
        <v>3006</v>
      </c>
    </row>
    <row r="2111" spans="1:6" ht="10.9" customHeight="1" x14ac:dyDescent="0.35">
      <c r="A2111" s="149" t="s">
        <v>4382</v>
      </c>
      <c r="B2111" s="149" t="s">
        <v>4383</v>
      </c>
      <c r="C2111" s="149" t="s">
        <v>296</v>
      </c>
      <c r="D2111" s="150">
        <v>21401</v>
      </c>
      <c r="E2111" s="149">
        <v>11510</v>
      </c>
      <c r="F2111" s="149" t="s">
        <v>3006</v>
      </c>
    </row>
    <row r="2112" spans="1:6" ht="10.9" customHeight="1" x14ac:dyDescent="0.35">
      <c r="A2112" s="149" t="s">
        <v>4384</v>
      </c>
      <c r="B2112" s="149" t="s">
        <v>4385</v>
      </c>
      <c r="C2112" s="149" t="s">
        <v>296</v>
      </c>
      <c r="D2112" s="150">
        <v>21401</v>
      </c>
      <c r="E2112" s="149">
        <v>11510</v>
      </c>
      <c r="F2112" s="149" t="s">
        <v>3006</v>
      </c>
    </row>
    <row r="2113" spans="1:6" ht="10.9" customHeight="1" x14ac:dyDescent="0.35">
      <c r="A2113" s="149" t="s">
        <v>4386</v>
      </c>
      <c r="B2113" s="149" t="s">
        <v>4387</v>
      </c>
      <c r="C2113" s="149" t="s">
        <v>296</v>
      </c>
      <c r="D2113" s="150">
        <v>21401</v>
      </c>
      <c r="E2113" s="149">
        <v>11510</v>
      </c>
      <c r="F2113" s="149" t="s">
        <v>3006</v>
      </c>
    </row>
    <row r="2114" spans="1:6" ht="10.9" customHeight="1" x14ac:dyDescent="0.35">
      <c r="A2114" s="149" t="s">
        <v>4388</v>
      </c>
      <c r="B2114" s="149" t="s">
        <v>4389</v>
      </c>
      <c r="C2114" s="149" t="s">
        <v>296</v>
      </c>
      <c r="D2114" s="150">
        <v>21401</v>
      </c>
      <c r="E2114" s="149">
        <v>11510</v>
      </c>
      <c r="F2114" s="149" t="s">
        <v>3006</v>
      </c>
    </row>
    <row r="2115" spans="1:6" ht="10.9" customHeight="1" x14ac:dyDescent="0.35">
      <c r="A2115" s="149" t="s">
        <v>4390</v>
      </c>
      <c r="B2115" s="149" t="s">
        <v>4391</v>
      </c>
      <c r="C2115" s="149" t="s">
        <v>296</v>
      </c>
      <c r="D2115" s="150">
        <v>21401</v>
      </c>
      <c r="E2115" s="149">
        <v>11510</v>
      </c>
      <c r="F2115" s="149" t="s">
        <v>3006</v>
      </c>
    </row>
    <row r="2116" spans="1:6" ht="10.9" customHeight="1" x14ac:dyDescent="0.35">
      <c r="A2116" s="149" t="s">
        <v>4392</v>
      </c>
      <c r="B2116" s="149" t="s">
        <v>4393</v>
      </c>
      <c r="C2116" s="149" t="s">
        <v>296</v>
      </c>
      <c r="D2116" s="150">
        <v>21401</v>
      </c>
      <c r="E2116" s="149">
        <v>11510</v>
      </c>
      <c r="F2116" s="149" t="s">
        <v>3006</v>
      </c>
    </row>
    <row r="2117" spans="1:6" ht="10.9" customHeight="1" x14ac:dyDescent="0.35">
      <c r="A2117" s="149" t="s">
        <v>4394</v>
      </c>
      <c r="B2117" s="149" t="s">
        <v>4395</v>
      </c>
      <c r="C2117" s="149" t="s">
        <v>296</v>
      </c>
      <c r="D2117" s="150">
        <v>21401</v>
      </c>
      <c r="E2117" s="149">
        <v>11510</v>
      </c>
      <c r="F2117" s="149" t="s">
        <v>3006</v>
      </c>
    </row>
    <row r="2118" spans="1:6" ht="10.9" customHeight="1" x14ac:dyDescent="0.35">
      <c r="A2118" s="149" t="s">
        <v>4396</v>
      </c>
      <c r="B2118" s="149" t="s">
        <v>4397</v>
      </c>
      <c r="C2118" s="149" t="s">
        <v>296</v>
      </c>
      <c r="D2118" s="150">
        <v>21401</v>
      </c>
      <c r="E2118" s="149">
        <v>11510</v>
      </c>
      <c r="F2118" s="149" t="s">
        <v>3006</v>
      </c>
    </row>
    <row r="2119" spans="1:6" ht="10.9" customHeight="1" x14ac:dyDescent="0.35">
      <c r="A2119" s="149" t="s">
        <v>4398</v>
      </c>
      <c r="B2119" s="149" t="s">
        <v>4399</v>
      </c>
      <c r="C2119" s="149" t="s">
        <v>296</v>
      </c>
      <c r="D2119" s="150">
        <v>21401</v>
      </c>
      <c r="E2119" s="149">
        <v>11510</v>
      </c>
      <c r="F2119" s="149" t="s">
        <v>3006</v>
      </c>
    </row>
    <row r="2120" spans="1:6" ht="10.9" customHeight="1" x14ac:dyDescent="0.35">
      <c r="A2120" s="149" t="s">
        <v>4400</v>
      </c>
      <c r="B2120" s="149" t="s">
        <v>4401</v>
      </c>
      <c r="C2120" s="149" t="s">
        <v>296</v>
      </c>
      <c r="D2120" s="150">
        <v>21401</v>
      </c>
      <c r="E2120" s="149">
        <v>11510</v>
      </c>
      <c r="F2120" s="149" t="s">
        <v>3006</v>
      </c>
    </row>
    <row r="2121" spans="1:6" ht="10.9" customHeight="1" x14ac:dyDescent="0.35">
      <c r="A2121" s="149" t="s">
        <v>4402</v>
      </c>
      <c r="B2121" s="149" t="s">
        <v>4403</v>
      </c>
      <c r="C2121" s="149" t="s">
        <v>296</v>
      </c>
      <c r="D2121" s="150">
        <v>21401</v>
      </c>
      <c r="E2121" s="149">
        <v>11510</v>
      </c>
      <c r="F2121" s="149" t="s">
        <v>3006</v>
      </c>
    </row>
    <row r="2122" spans="1:6" ht="10.9" customHeight="1" x14ac:dyDescent="0.35">
      <c r="A2122" s="149" t="s">
        <v>4404</v>
      </c>
      <c r="B2122" s="149" t="s">
        <v>4405</v>
      </c>
      <c r="C2122" s="149" t="s">
        <v>296</v>
      </c>
      <c r="D2122" s="150">
        <v>21401</v>
      </c>
      <c r="E2122" s="149">
        <v>11510</v>
      </c>
      <c r="F2122" s="149" t="s">
        <v>3006</v>
      </c>
    </row>
    <row r="2123" spans="1:6" ht="10.9" customHeight="1" x14ac:dyDescent="0.35">
      <c r="A2123" s="149" t="s">
        <v>4406</v>
      </c>
      <c r="B2123" s="149" t="s">
        <v>4407</v>
      </c>
      <c r="C2123" s="149" t="s">
        <v>296</v>
      </c>
      <c r="D2123" s="150">
        <v>21401</v>
      </c>
      <c r="E2123" s="149">
        <v>11510</v>
      </c>
      <c r="F2123" s="149" t="s">
        <v>3006</v>
      </c>
    </row>
    <row r="2124" spans="1:6" ht="10.9" customHeight="1" x14ac:dyDescent="0.35">
      <c r="A2124" s="149" t="s">
        <v>4408</v>
      </c>
      <c r="B2124" s="149" t="s">
        <v>4409</v>
      </c>
      <c r="C2124" s="149" t="s">
        <v>296</v>
      </c>
      <c r="D2124" s="150">
        <v>21401</v>
      </c>
      <c r="E2124" s="149">
        <v>11510</v>
      </c>
      <c r="F2124" s="149" t="s">
        <v>3006</v>
      </c>
    </row>
    <row r="2125" spans="1:6" ht="10.9" customHeight="1" x14ac:dyDescent="0.35">
      <c r="A2125" s="149" t="s">
        <v>4410</v>
      </c>
      <c r="B2125" s="149" t="s">
        <v>4411</v>
      </c>
      <c r="C2125" s="149" t="s">
        <v>296</v>
      </c>
      <c r="D2125" s="150">
        <v>21401</v>
      </c>
      <c r="E2125" s="149">
        <v>11510</v>
      </c>
      <c r="F2125" s="149" t="s">
        <v>3006</v>
      </c>
    </row>
    <row r="2126" spans="1:6" ht="10.9" customHeight="1" x14ac:dyDescent="0.35">
      <c r="A2126" s="149" t="s">
        <v>4412</v>
      </c>
      <c r="B2126" s="149" t="s">
        <v>4413</v>
      </c>
      <c r="C2126" s="149" t="s">
        <v>296</v>
      </c>
      <c r="D2126" s="150">
        <v>21401</v>
      </c>
      <c r="E2126" s="149">
        <v>11510</v>
      </c>
      <c r="F2126" s="149" t="s">
        <v>3006</v>
      </c>
    </row>
    <row r="2127" spans="1:6" ht="10.9" customHeight="1" x14ac:dyDescent="0.35">
      <c r="A2127" s="149" t="s">
        <v>4414</v>
      </c>
      <c r="B2127" s="149" t="s">
        <v>4415</v>
      </c>
      <c r="C2127" s="149" t="s">
        <v>296</v>
      </c>
      <c r="D2127" s="150">
        <v>21401</v>
      </c>
      <c r="E2127" s="149">
        <v>11510</v>
      </c>
      <c r="F2127" s="149" t="s">
        <v>3006</v>
      </c>
    </row>
    <row r="2128" spans="1:6" ht="10.9" customHeight="1" x14ac:dyDescent="0.35">
      <c r="A2128" s="149" t="s">
        <v>4416</v>
      </c>
      <c r="B2128" s="149" t="s">
        <v>4417</v>
      </c>
      <c r="C2128" s="149" t="s">
        <v>296</v>
      </c>
      <c r="D2128" s="150">
        <v>21401</v>
      </c>
      <c r="E2128" s="149">
        <v>11510</v>
      </c>
      <c r="F2128" s="149" t="s">
        <v>3006</v>
      </c>
    </row>
    <row r="2129" spans="1:6" ht="10.9" customHeight="1" x14ac:dyDescent="0.35">
      <c r="A2129" s="149" t="s">
        <v>4418</v>
      </c>
      <c r="B2129" s="149" t="s">
        <v>4419</v>
      </c>
      <c r="C2129" s="149" t="s">
        <v>296</v>
      </c>
      <c r="D2129" s="150">
        <v>21401</v>
      </c>
      <c r="E2129" s="149">
        <v>11510</v>
      </c>
      <c r="F2129" s="149" t="s">
        <v>3006</v>
      </c>
    </row>
    <row r="2130" spans="1:6" ht="10.9" customHeight="1" x14ac:dyDescent="0.35">
      <c r="A2130" s="149" t="s">
        <v>4420</v>
      </c>
      <c r="B2130" s="149" t="s">
        <v>4421</v>
      </c>
      <c r="C2130" s="149" t="s">
        <v>296</v>
      </c>
      <c r="D2130" s="150">
        <v>21401</v>
      </c>
      <c r="E2130" s="149">
        <v>11510</v>
      </c>
      <c r="F2130" s="149" t="s">
        <v>3006</v>
      </c>
    </row>
    <row r="2131" spans="1:6" ht="10.9" customHeight="1" x14ac:dyDescent="0.35">
      <c r="A2131" s="149" t="s">
        <v>4422</v>
      </c>
      <c r="B2131" s="149" t="s">
        <v>4423</v>
      </c>
      <c r="C2131" s="149" t="s">
        <v>296</v>
      </c>
      <c r="D2131" s="150">
        <v>21401</v>
      </c>
      <c r="E2131" s="149">
        <v>11510</v>
      </c>
      <c r="F2131" s="149" t="s">
        <v>3006</v>
      </c>
    </row>
    <row r="2132" spans="1:6" ht="10.9" customHeight="1" x14ac:dyDescent="0.35">
      <c r="A2132" s="149" t="s">
        <v>4424</v>
      </c>
      <c r="B2132" s="149" t="s">
        <v>4425</v>
      </c>
      <c r="C2132" s="149" t="s">
        <v>296</v>
      </c>
      <c r="D2132" s="150">
        <v>21401</v>
      </c>
      <c r="E2132" s="149">
        <v>11510</v>
      </c>
      <c r="F2132" s="149" t="s">
        <v>3006</v>
      </c>
    </row>
    <row r="2133" spans="1:6" ht="10.9" customHeight="1" x14ac:dyDescent="0.35">
      <c r="A2133" s="149" t="s">
        <v>4426</v>
      </c>
      <c r="B2133" s="149" t="s">
        <v>4427</v>
      </c>
      <c r="C2133" s="149" t="s">
        <v>296</v>
      </c>
      <c r="D2133" s="150">
        <v>21401</v>
      </c>
      <c r="E2133" s="149">
        <v>11510</v>
      </c>
      <c r="F2133" s="149" t="s">
        <v>3006</v>
      </c>
    </row>
    <row r="2134" spans="1:6" ht="10.9" customHeight="1" x14ac:dyDescent="0.35">
      <c r="A2134" s="149" t="s">
        <v>4428</v>
      </c>
      <c r="B2134" s="149" t="s">
        <v>4429</v>
      </c>
      <c r="C2134" s="149" t="s">
        <v>296</v>
      </c>
      <c r="D2134" s="150">
        <v>21401</v>
      </c>
      <c r="E2134" s="149">
        <v>11510</v>
      </c>
      <c r="F2134" s="149" t="s">
        <v>3006</v>
      </c>
    </row>
    <row r="2135" spans="1:6" ht="10.9" customHeight="1" x14ac:dyDescent="0.35">
      <c r="A2135" s="149" t="s">
        <v>4430</v>
      </c>
      <c r="B2135" s="149" t="s">
        <v>4431</v>
      </c>
      <c r="C2135" s="149" t="s">
        <v>296</v>
      </c>
      <c r="D2135" s="150">
        <v>21401</v>
      </c>
      <c r="E2135" s="149">
        <v>11510</v>
      </c>
      <c r="F2135" s="149" t="s">
        <v>3006</v>
      </c>
    </row>
    <row r="2136" spans="1:6" ht="10.9" customHeight="1" x14ac:dyDescent="0.35">
      <c r="A2136" s="149" t="s">
        <v>4432</v>
      </c>
      <c r="B2136" s="149" t="s">
        <v>4433</v>
      </c>
      <c r="C2136" s="149" t="s">
        <v>296</v>
      </c>
      <c r="D2136" s="150">
        <v>21401</v>
      </c>
      <c r="E2136" s="149">
        <v>11510</v>
      </c>
      <c r="F2136" s="149" t="s">
        <v>3006</v>
      </c>
    </row>
    <row r="2137" spans="1:6" ht="10.9" customHeight="1" x14ac:dyDescent="0.35">
      <c r="A2137" s="149" t="s">
        <v>4434</v>
      </c>
      <c r="B2137" s="149" t="s">
        <v>4435</v>
      </c>
      <c r="C2137" s="149" t="s">
        <v>296</v>
      </c>
      <c r="D2137" s="150">
        <v>21401</v>
      </c>
      <c r="E2137" s="149">
        <v>11510</v>
      </c>
      <c r="F2137" s="149" t="s">
        <v>3006</v>
      </c>
    </row>
    <row r="2138" spans="1:6" ht="10.9" customHeight="1" x14ac:dyDescent="0.35">
      <c r="A2138" s="149" t="s">
        <v>4436</v>
      </c>
      <c r="B2138" s="149" t="s">
        <v>4437</v>
      </c>
      <c r="C2138" s="149" t="s">
        <v>296</v>
      </c>
      <c r="D2138" s="150">
        <v>21401</v>
      </c>
      <c r="E2138" s="149">
        <v>11510</v>
      </c>
      <c r="F2138" s="149" t="s">
        <v>3006</v>
      </c>
    </row>
    <row r="2139" spans="1:6" ht="10.9" customHeight="1" x14ac:dyDescent="0.35">
      <c r="A2139" s="149" t="s">
        <v>4438</v>
      </c>
      <c r="B2139" s="149" t="s">
        <v>4439</v>
      </c>
      <c r="C2139" s="149" t="s">
        <v>296</v>
      </c>
      <c r="D2139" s="150">
        <v>21401</v>
      </c>
      <c r="E2139" s="149">
        <v>11510</v>
      </c>
      <c r="F2139" s="149" t="s">
        <v>3006</v>
      </c>
    </row>
    <row r="2140" spans="1:6" ht="10.9" customHeight="1" x14ac:dyDescent="0.35">
      <c r="A2140" s="149" t="s">
        <v>4440</v>
      </c>
      <c r="B2140" s="149" t="s">
        <v>4441</v>
      </c>
      <c r="C2140" s="149" t="s">
        <v>296</v>
      </c>
      <c r="D2140" s="150">
        <v>21401</v>
      </c>
      <c r="E2140" s="149">
        <v>11510</v>
      </c>
      <c r="F2140" s="149" t="s">
        <v>3006</v>
      </c>
    </row>
    <row r="2141" spans="1:6" ht="10.9" customHeight="1" x14ac:dyDescent="0.35">
      <c r="A2141" s="149" t="s">
        <v>4442</v>
      </c>
      <c r="B2141" s="149" t="s">
        <v>4443</v>
      </c>
      <c r="C2141" s="149" t="s">
        <v>296</v>
      </c>
      <c r="D2141" s="150">
        <v>21401</v>
      </c>
      <c r="E2141" s="149">
        <v>11510</v>
      </c>
      <c r="F2141" s="149" t="s">
        <v>3006</v>
      </c>
    </row>
    <row r="2142" spans="1:6" ht="10.9" customHeight="1" x14ac:dyDescent="0.35">
      <c r="A2142" s="149" t="s">
        <v>4444</v>
      </c>
      <c r="B2142" s="149" t="s">
        <v>4445</v>
      </c>
      <c r="C2142" s="149" t="s">
        <v>296</v>
      </c>
      <c r="D2142" s="150">
        <v>21401</v>
      </c>
      <c r="E2142" s="149">
        <v>11510</v>
      </c>
      <c r="F2142" s="149" t="s">
        <v>3006</v>
      </c>
    </row>
    <row r="2143" spans="1:6" ht="10.9" customHeight="1" x14ac:dyDescent="0.35">
      <c r="A2143" s="149" t="s">
        <v>4446</v>
      </c>
      <c r="B2143" s="149" t="s">
        <v>4447</v>
      </c>
      <c r="C2143" s="149" t="s">
        <v>296</v>
      </c>
      <c r="D2143" s="150">
        <v>21401</v>
      </c>
      <c r="E2143" s="149">
        <v>11510</v>
      </c>
      <c r="F2143" s="149" t="s">
        <v>3006</v>
      </c>
    </row>
    <row r="2144" spans="1:6" ht="10.9" customHeight="1" x14ac:dyDescent="0.35">
      <c r="A2144" s="149" t="s">
        <v>4448</v>
      </c>
      <c r="B2144" s="149" t="s">
        <v>4449</v>
      </c>
      <c r="C2144" s="149" t="s">
        <v>296</v>
      </c>
      <c r="D2144" s="150">
        <v>21401</v>
      </c>
      <c r="E2144" s="149">
        <v>11510</v>
      </c>
      <c r="F2144" s="149" t="s">
        <v>3006</v>
      </c>
    </row>
    <row r="2145" spans="1:6" ht="10.9" customHeight="1" x14ac:dyDescent="0.35">
      <c r="A2145" s="149" t="s">
        <v>4450</v>
      </c>
      <c r="B2145" s="149" t="s">
        <v>4451</v>
      </c>
      <c r="C2145" s="149" t="s">
        <v>296</v>
      </c>
      <c r="D2145" s="150">
        <v>21401</v>
      </c>
      <c r="E2145" s="149">
        <v>11510</v>
      </c>
      <c r="F2145" s="149" t="s">
        <v>3006</v>
      </c>
    </row>
    <row r="2146" spans="1:6" ht="10.9" customHeight="1" x14ac:dyDescent="0.35">
      <c r="A2146" s="149" t="s">
        <v>4452</v>
      </c>
      <c r="B2146" s="149" t="s">
        <v>4453</v>
      </c>
      <c r="C2146" s="149" t="s">
        <v>296</v>
      </c>
      <c r="D2146" s="150">
        <v>21401</v>
      </c>
      <c r="E2146" s="149">
        <v>11510</v>
      </c>
      <c r="F2146" s="149" t="s">
        <v>3006</v>
      </c>
    </row>
    <row r="2147" spans="1:6" ht="10.9" customHeight="1" x14ac:dyDescent="0.35">
      <c r="A2147" s="149" t="s">
        <v>4454</v>
      </c>
      <c r="B2147" s="149" t="s">
        <v>4455</v>
      </c>
      <c r="C2147" s="149" t="s">
        <v>296</v>
      </c>
      <c r="D2147" s="150">
        <v>21401</v>
      </c>
      <c r="E2147" s="149">
        <v>11510</v>
      </c>
      <c r="F2147" s="149" t="s">
        <v>3006</v>
      </c>
    </row>
    <row r="2148" spans="1:6" ht="10.9" customHeight="1" x14ac:dyDescent="0.35">
      <c r="A2148" s="149" t="s">
        <v>4456</v>
      </c>
      <c r="B2148" s="149" t="s">
        <v>4457</v>
      </c>
      <c r="C2148" s="149" t="s">
        <v>296</v>
      </c>
      <c r="D2148" s="150">
        <v>21401</v>
      </c>
      <c r="E2148" s="149">
        <v>11510</v>
      </c>
      <c r="F2148" s="149" t="s">
        <v>3006</v>
      </c>
    </row>
    <row r="2149" spans="1:6" ht="10.9" customHeight="1" x14ac:dyDescent="0.35">
      <c r="A2149" s="149" t="s">
        <v>4458</v>
      </c>
      <c r="B2149" s="149" t="s">
        <v>4459</v>
      </c>
      <c r="C2149" s="149" t="s">
        <v>296</v>
      </c>
      <c r="D2149" s="150">
        <v>21401</v>
      </c>
      <c r="E2149" s="149">
        <v>11510</v>
      </c>
      <c r="F2149" s="149" t="s">
        <v>3006</v>
      </c>
    </row>
    <row r="2150" spans="1:6" ht="10.9" customHeight="1" x14ac:dyDescent="0.35">
      <c r="A2150" s="149" t="s">
        <v>4460</v>
      </c>
      <c r="B2150" s="149" t="s">
        <v>4461</v>
      </c>
      <c r="C2150" s="149" t="s">
        <v>296</v>
      </c>
      <c r="D2150" s="150">
        <v>21401</v>
      </c>
      <c r="E2150" s="149">
        <v>11510</v>
      </c>
      <c r="F2150" s="149" t="s">
        <v>3006</v>
      </c>
    </row>
    <row r="2151" spans="1:6" ht="10.9" customHeight="1" x14ac:dyDescent="0.35">
      <c r="A2151" s="149" t="s">
        <v>4462</v>
      </c>
      <c r="B2151" s="149" t="s">
        <v>4463</v>
      </c>
      <c r="C2151" s="149" t="s">
        <v>296</v>
      </c>
      <c r="D2151" s="150">
        <v>21401</v>
      </c>
      <c r="E2151" s="149">
        <v>11510</v>
      </c>
      <c r="F2151" s="149" t="s">
        <v>3006</v>
      </c>
    </row>
    <row r="2152" spans="1:6" ht="10.9" customHeight="1" x14ac:dyDescent="0.35">
      <c r="A2152" s="149" t="s">
        <v>4464</v>
      </c>
      <c r="B2152" s="149" t="s">
        <v>4465</v>
      </c>
      <c r="C2152" s="149" t="s">
        <v>296</v>
      </c>
      <c r="D2152" s="150">
        <v>21401</v>
      </c>
      <c r="E2152" s="149">
        <v>11510</v>
      </c>
      <c r="F2152" s="149" t="s">
        <v>3006</v>
      </c>
    </row>
    <row r="2153" spans="1:6" ht="10.9" customHeight="1" x14ac:dyDescent="0.35">
      <c r="A2153" s="149" t="s">
        <v>4466</v>
      </c>
      <c r="B2153" s="149" t="s">
        <v>4467</v>
      </c>
      <c r="C2153" s="149" t="s">
        <v>296</v>
      </c>
      <c r="D2153" s="150">
        <v>21401</v>
      </c>
      <c r="E2153" s="149">
        <v>11510</v>
      </c>
      <c r="F2153" s="149" t="s">
        <v>3006</v>
      </c>
    </row>
    <row r="2154" spans="1:6" ht="10.9" customHeight="1" x14ac:dyDescent="0.35">
      <c r="A2154" s="149" t="s">
        <v>4468</v>
      </c>
      <c r="B2154" s="149" t="s">
        <v>4469</v>
      </c>
      <c r="C2154" s="149" t="s">
        <v>296</v>
      </c>
      <c r="D2154" s="150">
        <v>21401</v>
      </c>
      <c r="E2154" s="149">
        <v>11510</v>
      </c>
      <c r="F2154" s="149" t="s">
        <v>3006</v>
      </c>
    </row>
    <row r="2155" spans="1:6" ht="10.9" customHeight="1" x14ac:dyDescent="0.35">
      <c r="A2155" s="149" t="s">
        <v>4470</v>
      </c>
      <c r="B2155" s="149" t="s">
        <v>4471</v>
      </c>
      <c r="C2155" s="149" t="s">
        <v>296</v>
      </c>
      <c r="D2155" s="150">
        <v>21401</v>
      </c>
      <c r="E2155" s="149">
        <v>11510</v>
      </c>
      <c r="F2155" s="149" t="s">
        <v>3006</v>
      </c>
    </row>
    <row r="2156" spans="1:6" ht="10.9" customHeight="1" x14ac:dyDescent="0.35">
      <c r="A2156" s="149" t="s">
        <v>4472</v>
      </c>
      <c r="B2156" s="149" t="s">
        <v>4473</v>
      </c>
      <c r="C2156" s="149" t="s">
        <v>296</v>
      </c>
      <c r="D2156" s="150">
        <v>21401</v>
      </c>
      <c r="E2156" s="149">
        <v>11510</v>
      </c>
      <c r="F2156" s="149" t="s">
        <v>3006</v>
      </c>
    </row>
    <row r="2157" spans="1:6" ht="10.9" customHeight="1" x14ac:dyDescent="0.35">
      <c r="A2157" s="149" t="s">
        <v>4474</v>
      </c>
      <c r="B2157" s="149" t="s">
        <v>4475</v>
      </c>
      <c r="C2157" s="149" t="s">
        <v>296</v>
      </c>
      <c r="D2157" s="150">
        <v>21401</v>
      </c>
      <c r="E2157" s="149">
        <v>11510</v>
      </c>
      <c r="F2157" s="149" t="s">
        <v>3006</v>
      </c>
    </row>
    <row r="2158" spans="1:6" ht="10.9" customHeight="1" x14ac:dyDescent="0.35">
      <c r="A2158" s="149" t="s">
        <v>4476</v>
      </c>
      <c r="B2158" s="149" t="s">
        <v>4477</v>
      </c>
      <c r="C2158" s="149" t="s">
        <v>296</v>
      </c>
      <c r="D2158" s="150">
        <v>21401</v>
      </c>
      <c r="E2158" s="149">
        <v>11510</v>
      </c>
      <c r="F2158" s="149" t="s">
        <v>3006</v>
      </c>
    </row>
    <row r="2159" spans="1:6" ht="10.9" customHeight="1" x14ac:dyDescent="0.35">
      <c r="A2159" s="149" t="s">
        <v>4478</v>
      </c>
      <c r="B2159" s="149" t="s">
        <v>4479</v>
      </c>
      <c r="C2159" s="149" t="s">
        <v>296</v>
      </c>
      <c r="D2159" s="150">
        <v>21401</v>
      </c>
      <c r="E2159" s="149">
        <v>11510</v>
      </c>
      <c r="F2159" s="149" t="s">
        <v>3006</v>
      </c>
    </row>
    <row r="2160" spans="1:6" ht="10.9" customHeight="1" x14ac:dyDescent="0.35">
      <c r="A2160" s="149" t="s">
        <v>4480</v>
      </c>
      <c r="B2160" s="149" t="s">
        <v>4481</v>
      </c>
      <c r="C2160" s="149" t="s">
        <v>296</v>
      </c>
      <c r="D2160" s="150">
        <v>21401</v>
      </c>
      <c r="E2160" s="149">
        <v>11510</v>
      </c>
      <c r="F2160" s="149" t="s">
        <v>3006</v>
      </c>
    </row>
    <row r="2161" spans="1:6" ht="10.9" customHeight="1" x14ac:dyDescent="0.35">
      <c r="A2161" s="149" t="s">
        <v>4482</v>
      </c>
      <c r="B2161" s="149" t="s">
        <v>4483</v>
      </c>
      <c r="C2161" s="149" t="s">
        <v>296</v>
      </c>
      <c r="D2161" s="150">
        <v>21401</v>
      </c>
      <c r="E2161" s="149">
        <v>11510</v>
      </c>
      <c r="F2161" s="149" t="s">
        <v>3006</v>
      </c>
    </row>
    <row r="2162" spans="1:6" ht="10.9" customHeight="1" x14ac:dyDescent="0.35">
      <c r="A2162" s="149" t="s">
        <v>4484</v>
      </c>
      <c r="B2162" s="149" t="s">
        <v>4485</v>
      </c>
      <c r="C2162" s="149" t="s">
        <v>296</v>
      </c>
      <c r="D2162" s="150">
        <v>21401</v>
      </c>
      <c r="E2162" s="149">
        <v>11510</v>
      </c>
      <c r="F2162" s="149" t="s">
        <v>3006</v>
      </c>
    </row>
    <row r="2163" spans="1:6" ht="10.9" customHeight="1" x14ac:dyDescent="0.35">
      <c r="A2163" s="149" t="s">
        <v>4486</v>
      </c>
      <c r="B2163" s="149" t="s">
        <v>4487</v>
      </c>
      <c r="C2163" s="149" t="s">
        <v>296</v>
      </c>
      <c r="D2163" s="150">
        <v>21401</v>
      </c>
      <c r="E2163" s="149">
        <v>11510</v>
      </c>
      <c r="F2163" s="149" t="s">
        <v>3006</v>
      </c>
    </row>
    <row r="2164" spans="1:6" ht="10.9" customHeight="1" x14ac:dyDescent="0.35">
      <c r="A2164" s="149" t="s">
        <v>4488</v>
      </c>
      <c r="B2164" s="149" t="s">
        <v>4489</v>
      </c>
      <c r="C2164" s="149" t="s">
        <v>296</v>
      </c>
      <c r="D2164" s="150">
        <v>21401</v>
      </c>
      <c r="E2164" s="149">
        <v>11510</v>
      </c>
      <c r="F2164" s="149" t="s">
        <v>3006</v>
      </c>
    </row>
    <row r="2165" spans="1:6" ht="10.9" customHeight="1" x14ac:dyDescent="0.35">
      <c r="A2165" s="149" t="s">
        <v>4490</v>
      </c>
      <c r="B2165" s="149" t="s">
        <v>4491</v>
      </c>
      <c r="C2165" s="149" t="s">
        <v>296</v>
      </c>
      <c r="D2165" s="150">
        <v>21401</v>
      </c>
      <c r="E2165" s="149">
        <v>11510</v>
      </c>
      <c r="F2165" s="149" t="s">
        <v>3006</v>
      </c>
    </row>
    <row r="2166" spans="1:6" ht="10.9" customHeight="1" x14ac:dyDescent="0.35">
      <c r="A2166" s="149" t="s">
        <v>4492</v>
      </c>
      <c r="B2166" s="149" t="s">
        <v>4493</v>
      </c>
      <c r="C2166" s="149" t="s">
        <v>296</v>
      </c>
      <c r="D2166" s="150">
        <v>21401</v>
      </c>
      <c r="E2166" s="149">
        <v>11510</v>
      </c>
      <c r="F2166" s="149" t="s">
        <v>3006</v>
      </c>
    </row>
    <row r="2167" spans="1:6" ht="10.9" customHeight="1" x14ac:dyDescent="0.35">
      <c r="A2167" s="149" t="s">
        <v>4494</v>
      </c>
      <c r="B2167" s="149" t="s">
        <v>4495</v>
      </c>
      <c r="C2167" s="149" t="s">
        <v>296</v>
      </c>
      <c r="D2167" s="150">
        <v>21401</v>
      </c>
      <c r="E2167" s="149">
        <v>11510</v>
      </c>
      <c r="F2167" s="149" t="s">
        <v>3006</v>
      </c>
    </row>
    <row r="2168" spans="1:6" ht="10.9" customHeight="1" x14ac:dyDescent="0.35">
      <c r="A2168" s="149" t="s">
        <v>4496</v>
      </c>
      <c r="B2168" s="149" t="s">
        <v>4497</v>
      </c>
      <c r="C2168" s="149" t="s">
        <v>296</v>
      </c>
      <c r="D2168" s="150">
        <v>21401</v>
      </c>
      <c r="E2168" s="149">
        <v>11510</v>
      </c>
      <c r="F2168" s="149" t="s">
        <v>3006</v>
      </c>
    </row>
    <row r="2169" spans="1:6" ht="10.9" customHeight="1" x14ac:dyDescent="0.35">
      <c r="A2169" s="149" t="s">
        <v>4498</v>
      </c>
      <c r="B2169" s="149" t="s">
        <v>4499</v>
      </c>
      <c r="C2169" s="149" t="s">
        <v>296</v>
      </c>
      <c r="D2169" s="150">
        <v>21401</v>
      </c>
      <c r="E2169" s="149">
        <v>11510</v>
      </c>
      <c r="F2169" s="149" t="s">
        <v>3006</v>
      </c>
    </row>
    <row r="2170" spans="1:6" ht="10.9" customHeight="1" x14ac:dyDescent="0.35">
      <c r="A2170" s="149" t="s">
        <v>4500</v>
      </c>
      <c r="B2170" s="149" t="s">
        <v>4501</v>
      </c>
      <c r="C2170" s="149" t="s">
        <v>296</v>
      </c>
      <c r="D2170" s="150">
        <v>21401</v>
      </c>
      <c r="E2170" s="149">
        <v>11510</v>
      </c>
      <c r="F2170" s="149" t="s">
        <v>3006</v>
      </c>
    </row>
    <row r="2171" spans="1:6" ht="10.9" customHeight="1" x14ac:dyDescent="0.35">
      <c r="A2171" s="149" t="s">
        <v>4502</v>
      </c>
      <c r="B2171" s="149" t="s">
        <v>4503</v>
      </c>
      <c r="C2171" s="149" t="s">
        <v>296</v>
      </c>
      <c r="D2171" s="150">
        <v>21401</v>
      </c>
      <c r="E2171" s="149">
        <v>11510</v>
      </c>
      <c r="F2171" s="149" t="s">
        <v>3006</v>
      </c>
    </row>
    <row r="2172" spans="1:6" ht="10.9" customHeight="1" x14ac:dyDescent="0.35">
      <c r="A2172" s="149" t="s">
        <v>4504</v>
      </c>
      <c r="B2172" s="149" t="s">
        <v>4505</v>
      </c>
      <c r="C2172" s="149" t="s">
        <v>296</v>
      </c>
      <c r="D2172" s="150">
        <v>21401</v>
      </c>
      <c r="E2172" s="149">
        <v>11510</v>
      </c>
      <c r="F2172" s="149" t="s">
        <v>3006</v>
      </c>
    </row>
    <row r="2173" spans="1:6" ht="10.9" customHeight="1" x14ac:dyDescent="0.35">
      <c r="A2173" s="149" t="s">
        <v>4506</v>
      </c>
      <c r="B2173" s="149" t="s">
        <v>4507</v>
      </c>
      <c r="C2173" s="149" t="s">
        <v>296</v>
      </c>
      <c r="D2173" s="150">
        <v>21401</v>
      </c>
      <c r="E2173" s="149">
        <v>11510</v>
      </c>
      <c r="F2173" s="149" t="s">
        <v>3006</v>
      </c>
    </row>
    <row r="2174" spans="1:6" ht="10.9" customHeight="1" x14ac:dyDescent="0.35">
      <c r="A2174" s="149" t="s">
        <v>4508</v>
      </c>
      <c r="B2174" s="149" t="s">
        <v>4509</v>
      </c>
      <c r="C2174" s="149" t="s">
        <v>296</v>
      </c>
      <c r="D2174" s="150">
        <v>21401</v>
      </c>
      <c r="E2174" s="149">
        <v>11510</v>
      </c>
      <c r="F2174" s="149" t="s">
        <v>3006</v>
      </c>
    </row>
    <row r="2175" spans="1:6" ht="10.9" customHeight="1" x14ac:dyDescent="0.35">
      <c r="A2175" s="149" t="s">
        <v>4510</v>
      </c>
      <c r="B2175" s="149" t="s">
        <v>4511</v>
      </c>
      <c r="C2175" s="149" t="s">
        <v>296</v>
      </c>
      <c r="D2175" s="150">
        <v>21401</v>
      </c>
      <c r="E2175" s="149">
        <v>11510</v>
      </c>
      <c r="F2175" s="149" t="s">
        <v>3006</v>
      </c>
    </row>
    <row r="2176" spans="1:6" ht="10.9" customHeight="1" x14ac:dyDescent="0.35">
      <c r="A2176" s="149" t="s">
        <v>4512</v>
      </c>
      <c r="B2176" s="149" t="s">
        <v>4513</v>
      </c>
      <c r="C2176" s="149" t="s">
        <v>296</v>
      </c>
      <c r="D2176" s="150">
        <v>21401</v>
      </c>
      <c r="E2176" s="149">
        <v>11510</v>
      </c>
      <c r="F2176" s="149" t="s">
        <v>3006</v>
      </c>
    </row>
    <row r="2177" spans="1:6" ht="10.9" customHeight="1" x14ac:dyDescent="0.35">
      <c r="A2177" s="149" t="s">
        <v>4514</v>
      </c>
      <c r="B2177" s="149" t="s">
        <v>4515</v>
      </c>
      <c r="C2177" s="149" t="s">
        <v>296</v>
      </c>
      <c r="D2177" s="150">
        <v>21401</v>
      </c>
      <c r="E2177" s="149">
        <v>11510</v>
      </c>
      <c r="F2177" s="149" t="s">
        <v>3006</v>
      </c>
    </row>
    <row r="2178" spans="1:6" ht="10.9" customHeight="1" x14ac:dyDescent="0.35">
      <c r="A2178" s="149" t="s">
        <v>4516</v>
      </c>
      <c r="B2178" s="149" t="s">
        <v>4517</v>
      </c>
      <c r="C2178" s="149" t="s">
        <v>296</v>
      </c>
      <c r="D2178" s="150">
        <v>21401</v>
      </c>
      <c r="E2178" s="149">
        <v>11510</v>
      </c>
      <c r="F2178" s="149" t="s">
        <v>3006</v>
      </c>
    </row>
    <row r="2179" spans="1:6" ht="10.9" customHeight="1" x14ac:dyDescent="0.35">
      <c r="A2179" s="149" t="s">
        <v>4518</v>
      </c>
      <c r="B2179" s="149" t="s">
        <v>4519</v>
      </c>
      <c r="C2179" s="149" t="s">
        <v>296</v>
      </c>
      <c r="D2179" s="150">
        <v>21401</v>
      </c>
      <c r="E2179" s="149">
        <v>11510</v>
      </c>
      <c r="F2179" s="149" t="s">
        <v>3006</v>
      </c>
    </row>
    <row r="2180" spans="1:6" ht="10.9" customHeight="1" x14ac:dyDescent="0.35">
      <c r="A2180" s="149" t="s">
        <v>4520</v>
      </c>
      <c r="B2180" s="149" t="s">
        <v>4521</v>
      </c>
      <c r="C2180" s="149" t="s">
        <v>296</v>
      </c>
      <c r="D2180" s="150">
        <v>21401</v>
      </c>
      <c r="E2180" s="149">
        <v>11510</v>
      </c>
      <c r="F2180" s="149" t="s">
        <v>3006</v>
      </c>
    </row>
    <row r="2181" spans="1:6" ht="10.9" customHeight="1" x14ac:dyDescent="0.35">
      <c r="A2181" s="149" t="s">
        <v>4522</v>
      </c>
      <c r="B2181" s="149" t="s">
        <v>4523</v>
      </c>
      <c r="C2181" s="149" t="s">
        <v>296</v>
      </c>
      <c r="D2181" s="150">
        <v>21401</v>
      </c>
      <c r="E2181" s="149">
        <v>11510</v>
      </c>
      <c r="F2181" s="149" t="s">
        <v>3006</v>
      </c>
    </row>
    <row r="2182" spans="1:6" ht="10.9" customHeight="1" x14ac:dyDescent="0.35">
      <c r="A2182" s="149" t="s">
        <v>4524</v>
      </c>
      <c r="B2182" s="149" t="s">
        <v>4525</v>
      </c>
      <c r="C2182" s="149" t="s">
        <v>296</v>
      </c>
      <c r="D2182" s="150">
        <v>21401</v>
      </c>
      <c r="E2182" s="149">
        <v>11510</v>
      </c>
      <c r="F2182" s="149" t="s">
        <v>3006</v>
      </c>
    </row>
    <row r="2183" spans="1:6" ht="10.9" customHeight="1" x14ac:dyDescent="0.35">
      <c r="A2183" s="149" t="s">
        <v>4526</v>
      </c>
      <c r="B2183" s="149" t="s">
        <v>4527</v>
      </c>
      <c r="C2183" s="149" t="s">
        <v>296</v>
      </c>
      <c r="D2183" s="150">
        <v>21401</v>
      </c>
      <c r="E2183" s="149">
        <v>11510</v>
      </c>
      <c r="F2183" s="149" t="s">
        <v>3006</v>
      </c>
    </row>
    <row r="2184" spans="1:6" ht="10.9" customHeight="1" x14ac:dyDescent="0.35">
      <c r="A2184" s="149" t="s">
        <v>4528</v>
      </c>
      <c r="B2184" s="149" t="s">
        <v>4529</v>
      </c>
      <c r="C2184" s="149" t="s">
        <v>296</v>
      </c>
      <c r="D2184" s="150">
        <v>21401</v>
      </c>
      <c r="E2184" s="149">
        <v>11510</v>
      </c>
      <c r="F2184" s="149" t="s">
        <v>3006</v>
      </c>
    </row>
    <row r="2185" spans="1:6" ht="10.9" customHeight="1" x14ac:dyDescent="0.35">
      <c r="A2185" s="149" t="s">
        <v>4530</v>
      </c>
      <c r="B2185" s="149" t="s">
        <v>4531</v>
      </c>
      <c r="C2185" s="149" t="s">
        <v>296</v>
      </c>
      <c r="D2185" s="150">
        <v>21401</v>
      </c>
      <c r="E2185" s="149">
        <v>11510</v>
      </c>
      <c r="F2185" s="149" t="s">
        <v>3006</v>
      </c>
    </row>
    <row r="2186" spans="1:6" ht="10.9" customHeight="1" x14ac:dyDescent="0.35">
      <c r="A2186" s="149" t="s">
        <v>4532</v>
      </c>
      <c r="B2186" s="149" t="s">
        <v>4533</v>
      </c>
      <c r="C2186" s="149" t="s">
        <v>296</v>
      </c>
      <c r="D2186" s="150">
        <v>21401</v>
      </c>
      <c r="E2186" s="149">
        <v>11510</v>
      </c>
      <c r="F2186" s="149" t="s">
        <v>3006</v>
      </c>
    </row>
    <row r="2187" spans="1:6" ht="10.9" customHeight="1" x14ac:dyDescent="0.35">
      <c r="A2187" s="149" t="s">
        <v>4534</v>
      </c>
      <c r="B2187" s="149" t="s">
        <v>4535</v>
      </c>
      <c r="C2187" s="149" t="s">
        <v>296</v>
      </c>
      <c r="D2187" s="150">
        <v>21401</v>
      </c>
      <c r="E2187" s="149">
        <v>11510</v>
      </c>
      <c r="F2187" s="149" t="s">
        <v>3006</v>
      </c>
    </row>
    <row r="2188" spans="1:6" ht="10.9" customHeight="1" x14ac:dyDescent="0.35">
      <c r="A2188" s="149" t="s">
        <v>4536</v>
      </c>
      <c r="B2188" s="149" t="s">
        <v>4537</v>
      </c>
      <c r="C2188" s="149" t="s">
        <v>296</v>
      </c>
      <c r="D2188" s="150">
        <v>21401</v>
      </c>
      <c r="E2188" s="149">
        <v>11510</v>
      </c>
      <c r="F2188" s="149" t="s">
        <v>3006</v>
      </c>
    </row>
    <row r="2189" spans="1:6" ht="10.9" customHeight="1" x14ac:dyDescent="0.35">
      <c r="A2189" s="149" t="s">
        <v>4538</v>
      </c>
      <c r="B2189" s="149" t="s">
        <v>4539</v>
      </c>
      <c r="C2189" s="149" t="s">
        <v>296</v>
      </c>
      <c r="D2189" s="150">
        <v>21401</v>
      </c>
      <c r="E2189" s="149">
        <v>11510</v>
      </c>
      <c r="F2189" s="149" t="s">
        <v>3006</v>
      </c>
    </row>
    <row r="2190" spans="1:6" ht="10.9" customHeight="1" x14ac:dyDescent="0.35">
      <c r="A2190" s="149" t="s">
        <v>4540</v>
      </c>
      <c r="B2190" s="149" t="s">
        <v>4541</v>
      </c>
      <c r="C2190" s="149" t="s">
        <v>296</v>
      </c>
      <c r="D2190" s="150">
        <v>21401</v>
      </c>
      <c r="E2190" s="149">
        <v>11510</v>
      </c>
      <c r="F2190" s="149" t="s">
        <v>3006</v>
      </c>
    </row>
    <row r="2191" spans="1:6" ht="10.9" customHeight="1" x14ac:dyDescent="0.35">
      <c r="A2191" s="149" t="s">
        <v>4542</v>
      </c>
      <c r="B2191" s="149" t="s">
        <v>4543</v>
      </c>
      <c r="C2191" s="149" t="s">
        <v>296</v>
      </c>
      <c r="D2191" s="150">
        <v>21401</v>
      </c>
      <c r="E2191" s="149">
        <v>11510</v>
      </c>
      <c r="F2191" s="149" t="s">
        <v>3006</v>
      </c>
    </row>
    <row r="2192" spans="1:6" ht="10.9" customHeight="1" x14ac:dyDescent="0.35">
      <c r="A2192" s="149" t="s">
        <v>4544</v>
      </c>
      <c r="B2192" s="149" t="s">
        <v>4545</v>
      </c>
      <c r="C2192" s="149" t="s">
        <v>296</v>
      </c>
      <c r="D2192" s="150">
        <v>21401</v>
      </c>
      <c r="E2192" s="149">
        <v>11510</v>
      </c>
      <c r="F2192" s="149" t="s">
        <v>3006</v>
      </c>
    </row>
    <row r="2193" spans="1:6" ht="10.9" customHeight="1" x14ac:dyDescent="0.35">
      <c r="A2193" s="149" t="s">
        <v>4546</v>
      </c>
      <c r="B2193" s="149" t="s">
        <v>4547</v>
      </c>
      <c r="C2193" s="149" t="s">
        <v>296</v>
      </c>
      <c r="D2193" s="150">
        <v>21401</v>
      </c>
      <c r="E2193" s="149">
        <v>11510</v>
      </c>
      <c r="F2193" s="149" t="s">
        <v>3006</v>
      </c>
    </row>
    <row r="2194" spans="1:6" ht="10.9" customHeight="1" x14ac:dyDescent="0.35">
      <c r="A2194" s="149" t="s">
        <v>4548</v>
      </c>
      <c r="B2194" s="149" t="s">
        <v>4549</v>
      </c>
      <c r="C2194" s="149" t="s">
        <v>296</v>
      </c>
      <c r="D2194" s="150">
        <v>21401</v>
      </c>
      <c r="E2194" s="149">
        <v>11510</v>
      </c>
      <c r="F2194" s="149" t="s">
        <v>3006</v>
      </c>
    </row>
    <row r="2195" spans="1:6" ht="10.9" customHeight="1" x14ac:dyDescent="0.35">
      <c r="A2195" s="149" t="s">
        <v>4550</v>
      </c>
      <c r="B2195" s="149" t="s">
        <v>4551</v>
      </c>
      <c r="C2195" s="149" t="s">
        <v>296</v>
      </c>
      <c r="D2195" s="150">
        <v>21401</v>
      </c>
      <c r="E2195" s="149">
        <v>11510</v>
      </c>
      <c r="F2195" s="149" t="s">
        <v>3006</v>
      </c>
    </row>
    <row r="2196" spans="1:6" ht="10.9" customHeight="1" x14ac:dyDescent="0.35">
      <c r="A2196" s="149" t="s">
        <v>4552</v>
      </c>
      <c r="B2196" s="149" t="s">
        <v>4553</v>
      </c>
      <c r="C2196" s="149" t="s">
        <v>296</v>
      </c>
      <c r="D2196" s="150">
        <v>21401</v>
      </c>
      <c r="E2196" s="149">
        <v>11510</v>
      </c>
      <c r="F2196" s="149" t="s">
        <v>3006</v>
      </c>
    </row>
    <row r="2197" spans="1:6" ht="10.9" customHeight="1" x14ac:dyDescent="0.35">
      <c r="A2197" s="149" t="s">
        <v>4554</v>
      </c>
      <c r="B2197" s="149" t="s">
        <v>4555</v>
      </c>
      <c r="C2197" s="149" t="s">
        <v>296</v>
      </c>
      <c r="D2197" s="150">
        <v>21401</v>
      </c>
      <c r="E2197" s="149">
        <v>11510</v>
      </c>
      <c r="F2197" s="149" t="s">
        <v>3006</v>
      </c>
    </row>
    <row r="2198" spans="1:6" ht="10.9" customHeight="1" x14ac:dyDescent="0.35">
      <c r="A2198" s="149" t="s">
        <v>4556</v>
      </c>
      <c r="B2198" s="149" t="s">
        <v>4557</v>
      </c>
      <c r="C2198" s="149" t="s">
        <v>296</v>
      </c>
      <c r="D2198" s="150">
        <v>21401</v>
      </c>
      <c r="E2198" s="149">
        <v>11510</v>
      </c>
      <c r="F2198" s="149" t="s">
        <v>3006</v>
      </c>
    </row>
    <row r="2199" spans="1:6" ht="10.9" customHeight="1" x14ac:dyDescent="0.35">
      <c r="A2199" s="149" t="s">
        <v>4558</v>
      </c>
      <c r="B2199" s="149" t="s">
        <v>4559</v>
      </c>
      <c r="C2199" s="149" t="s">
        <v>296</v>
      </c>
      <c r="D2199" s="150">
        <v>21401</v>
      </c>
      <c r="E2199" s="149">
        <v>11510</v>
      </c>
      <c r="F2199" s="149" t="s">
        <v>3006</v>
      </c>
    </row>
    <row r="2200" spans="1:6" ht="10.9" customHeight="1" x14ac:dyDescent="0.35">
      <c r="A2200" s="149" t="s">
        <v>4560</v>
      </c>
      <c r="B2200" s="149" t="s">
        <v>4561</v>
      </c>
      <c r="C2200" s="149" t="s">
        <v>296</v>
      </c>
      <c r="D2200" s="150">
        <v>21401</v>
      </c>
      <c r="E2200" s="149">
        <v>11510</v>
      </c>
      <c r="F2200" s="149" t="s">
        <v>3006</v>
      </c>
    </row>
    <row r="2201" spans="1:6" ht="10.9" customHeight="1" x14ac:dyDescent="0.35">
      <c r="A2201" s="149" t="s">
        <v>4562</v>
      </c>
      <c r="B2201" s="149" t="s">
        <v>4563</v>
      </c>
      <c r="C2201" s="149" t="s">
        <v>296</v>
      </c>
      <c r="D2201" s="150">
        <v>21401</v>
      </c>
      <c r="E2201" s="149">
        <v>11510</v>
      </c>
      <c r="F2201" s="149" t="s">
        <v>3006</v>
      </c>
    </row>
    <row r="2202" spans="1:6" ht="10.9" customHeight="1" x14ac:dyDescent="0.35">
      <c r="A2202" s="149" t="s">
        <v>4564</v>
      </c>
      <c r="B2202" s="149" t="s">
        <v>4565</v>
      </c>
      <c r="C2202" s="149" t="s">
        <v>296</v>
      </c>
      <c r="D2202" s="150">
        <v>21401</v>
      </c>
      <c r="E2202" s="149">
        <v>11510</v>
      </c>
      <c r="F2202" s="149" t="s">
        <v>3006</v>
      </c>
    </row>
    <row r="2203" spans="1:6" ht="10.9" customHeight="1" x14ac:dyDescent="0.35">
      <c r="A2203" s="149" t="s">
        <v>4566</v>
      </c>
      <c r="B2203" s="149" t="s">
        <v>4567</v>
      </c>
      <c r="C2203" s="149" t="s">
        <v>296</v>
      </c>
      <c r="D2203" s="150">
        <v>21401</v>
      </c>
      <c r="E2203" s="149">
        <v>11510</v>
      </c>
      <c r="F2203" s="149" t="s">
        <v>3006</v>
      </c>
    </row>
    <row r="2204" spans="1:6" ht="10.9" customHeight="1" x14ac:dyDescent="0.35">
      <c r="A2204" s="149" t="s">
        <v>4568</v>
      </c>
      <c r="B2204" s="149" t="s">
        <v>4569</v>
      </c>
      <c r="C2204" s="149" t="s">
        <v>296</v>
      </c>
      <c r="D2204" s="150">
        <v>21401</v>
      </c>
      <c r="E2204" s="149">
        <v>11510</v>
      </c>
      <c r="F2204" s="149" t="s">
        <v>3006</v>
      </c>
    </row>
    <row r="2205" spans="1:6" ht="10.9" customHeight="1" x14ac:dyDescent="0.35">
      <c r="A2205" s="149" t="s">
        <v>4570</v>
      </c>
      <c r="B2205" s="149" t="s">
        <v>4571</v>
      </c>
      <c r="C2205" s="149" t="s">
        <v>296</v>
      </c>
      <c r="D2205" s="150">
        <v>21401</v>
      </c>
      <c r="E2205" s="149">
        <v>11510</v>
      </c>
      <c r="F2205" s="149" t="s">
        <v>3006</v>
      </c>
    </row>
    <row r="2206" spans="1:6" ht="10.9" customHeight="1" x14ac:dyDescent="0.35">
      <c r="A2206" s="149" t="s">
        <v>4572</v>
      </c>
      <c r="B2206" s="149" t="s">
        <v>4573</v>
      </c>
      <c r="C2206" s="149" t="s">
        <v>296</v>
      </c>
      <c r="D2206" s="150">
        <v>21401</v>
      </c>
      <c r="E2206" s="149">
        <v>11510</v>
      </c>
      <c r="F2206" s="149" t="s">
        <v>3006</v>
      </c>
    </row>
    <row r="2207" spans="1:6" ht="10.9" customHeight="1" x14ac:dyDescent="0.35">
      <c r="A2207" s="149" t="s">
        <v>4574</v>
      </c>
      <c r="B2207" s="149" t="s">
        <v>4575</v>
      </c>
      <c r="C2207" s="149" t="s">
        <v>296</v>
      </c>
      <c r="D2207" s="150">
        <v>21401</v>
      </c>
      <c r="E2207" s="149">
        <v>11510</v>
      </c>
      <c r="F2207" s="149" t="s">
        <v>3006</v>
      </c>
    </row>
    <row r="2208" spans="1:6" ht="10.9" customHeight="1" x14ac:dyDescent="0.35">
      <c r="A2208" s="149" t="s">
        <v>4576</v>
      </c>
      <c r="B2208" s="149" t="s">
        <v>4577</v>
      </c>
      <c r="C2208" s="149" t="s">
        <v>296</v>
      </c>
      <c r="D2208" s="150">
        <v>21401</v>
      </c>
      <c r="E2208" s="149">
        <v>11510</v>
      </c>
      <c r="F2208" s="149" t="s">
        <v>3006</v>
      </c>
    </row>
    <row r="2209" spans="1:6" ht="10.9" customHeight="1" x14ac:dyDescent="0.35">
      <c r="A2209" s="149" t="s">
        <v>4578</v>
      </c>
      <c r="B2209" s="149" t="s">
        <v>4579</v>
      </c>
      <c r="C2209" s="149" t="s">
        <v>296</v>
      </c>
      <c r="D2209" s="150">
        <v>21401</v>
      </c>
      <c r="E2209" s="149">
        <v>11510</v>
      </c>
      <c r="F2209" s="149" t="s">
        <v>3006</v>
      </c>
    </row>
    <row r="2210" spans="1:6" ht="10.9" customHeight="1" x14ac:dyDescent="0.35">
      <c r="A2210" s="149" t="s">
        <v>4580</v>
      </c>
      <c r="B2210" s="149" t="s">
        <v>4581</v>
      </c>
      <c r="C2210" s="149" t="s">
        <v>296</v>
      </c>
      <c r="D2210" s="150">
        <v>21401</v>
      </c>
      <c r="E2210" s="149">
        <v>11510</v>
      </c>
      <c r="F2210" s="149" t="s">
        <v>3006</v>
      </c>
    </row>
    <row r="2211" spans="1:6" ht="10.9" customHeight="1" x14ac:dyDescent="0.35">
      <c r="A2211" s="149" t="s">
        <v>4582</v>
      </c>
      <c r="B2211" s="149" t="s">
        <v>4583</v>
      </c>
      <c r="C2211" s="149" t="s">
        <v>296</v>
      </c>
      <c r="D2211" s="150">
        <v>21401</v>
      </c>
      <c r="E2211" s="149">
        <v>11510</v>
      </c>
      <c r="F2211" s="149" t="s">
        <v>3006</v>
      </c>
    </row>
    <row r="2212" spans="1:6" ht="10.9" customHeight="1" x14ac:dyDescent="0.35">
      <c r="A2212" s="149" t="s">
        <v>4584</v>
      </c>
      <c r="B2212" s="149" t="s">
        <v>4585</v>
      </c>
      <c r="C2212" s="149" t="s">
        <v>296</v>
      </c>
      <c r="D2212" s="150">
        <v>21401</v>
      </c>
      <c r="E2212" s="149">
        <v>11510</v>
      </c>
      <c r="F2212" s="149" t="s">
        <v>3006</v>
      </c>
    </row>
    <row r="2213" spans="1:6" ht="10.9" customHeight="1" x14ac:dyDescent="0.35">
      <c r="A2213" s="149" t="s">
        <v>4586</v>
      </c>
      <c r="B2213" s="149" t="s">
        <v>4587</v>
      </c>
      <c r="C2213" s="149" t="s">
        <v>296</v>
      </c>
      <c r="D2213" s="150">
        <v>21401</v>
      </c>
      <c r="E2213" s="149">
        <v>11510</v>
      </c>
      <c r="F2213" s="149" t="s">
        <v>3006</v>
      </c>
    </row>
    <row r="2214" spans="1:6" ht="10.9" customHeight="1" x14ac:dyDescent="0.35">
      <c r="A2214" s="149" t="s">
        <v>4588</v>
      </c>
      <c r="B2214" s="149" t="s">
        <v>4589</v>
      </c>
      <c r="C2214" s="149" t="s">
        <v>296</v>
      </c>
      <c r="D2214" s="150">
        <v>21401</v>
      </c>
      <c r="E2214" s="149">
        <v>11510</v>
      </c>
      <c r="F2214" s="149" t="s">
        <v>3006</v>
      </c>
    </row>
    <row r="2215" spans="1:6" ht="10.9" customHeight="1" x14ac:dyDescent="0.35">
      <c r="A2215" s="149" t="s">
        <v>4590</v>
      </c>
      <c r="B2215" s="149" t="s">
        <v>4591</v>
      </c>
      <c r="C2215" s="149" t="s">
        <v>296</v>
      </c>
      <c r="D2215" s="150">
        <v>21401</v>
      </c>
      <c r="E2215" s="149">
        <v>11510</v>
      </c>
      <c r="F2215" s="149" t="s">
        <v>3006</v>
      </c>
    </row>
    <row r="2216" spans="1:6" ht="10.9" customHeight="1" x14ac:dyDescent="0.35">
      <c r="A2216" s="149" t="s">
        <v>4592</v>
      </c>
      <c r="B2216" s="149" t="s">
        <v>4593</v>
      </c>
      <c r="C2216" s="149" t="s">
        <v>296</v>
      </c>
      <c r="D2216" s="150">
        <v>21401</v>
      </c>
      <c r="E2216" s="149">
        <v>11510</v>
      </c>
      <c r="F2216" s="149" t="s">
        <v>3006</v>
      </c>
    </row>
    <row r="2217" spans="1:6" ht="10.9" customHeight="1" x14ac:dyDescent="0.35">
      <c r="A2217" s="149" t="s">
        <v>4594</v>
      </c>
      <c r="B2217" s="149" t="s">
        <v>4595</v>
      </c>
      <c r="C2217" s="149" t="s">
        <v>296</v>
      </c>
      <c r="D2217" s="150">
        <v>21401</v>
      </c>
      <c r="E2217" s="149">
        <v>11510</v>
      </c>
      <c r="F2217" s="149" t="s">
        <v>3006</v>
      </c>
    </row>
    <row r="2218" spans="1:6" ht="10.9" customHeight="1" x14ac:dyDescent="0.35">
      <c r="A2218" s="149" t="s">
        <v>4596</v>
      </c>
      <c r="B2218" s="149" t="s">
        <v>4597</v>
      </c>
      <c r="C2218" s="149" t="s">
        <v>296</v>
      </c>
      <c r="D2218" s="150">
        <v>21401</v>
      </c>
      <c r="E2218" s="149">
        <v>11510</v>
      </c>
      <c r="F2218" s="149" t="s">
        <v>3006</v>
      </c>
    </row>
    <row r="2219" spans="1:6" ht="10.9" customHeight="1" x14ac:dyDescent="0.35">
      <c r="A2219" s="149" t="s">
        <v>4598</v>
      </c>
      <c r="B2219" s="149" t="s">
        <v>4599</v>
      </c>
      <c r="C2219" s="149" t="s">
        <v>296</v>
      </c>
      <c r="D2219" s="150">
        <v>21401</v>
      </c>
      <c r="E2219" s="149">
        <v>11510</v>
      </c>
      <c r="F2219" s="149" t="s">
        <v>3006</v>
      </c>
    </row>
    <row r="2220" spans="1:6" ht="10.9" customHeight="1" x14ac:dyDescent="0.35">
      <c r="A2220" s="149" t="s">
        <v>4600</v>
      </c>
      <c r="B2220" s="149" t="s">
        <v>4601</v>
      </c>
      <c r="C2220" s="149" t="s">
        <v>296</v>
      </c>
      <c r="D2220" s="150">
        <v>21401</v>
      </c>
      <c r="E2220" s="149">
        <v>11510</v>
      </c>
      <c r="F2220" s="149" t="s">
        <v>3006</v>
      </c>
    </row>
    <row r="2221" spans="1:6" ht="10.9" customHeight="1" x14ac:dyDescent="0.35">
      <c r="A2221" s="149" t="s">
        <v>4602</v>
      </c>
      <c r="B2221" s="149" t="s">
        <v>4603</v>
      </c>
      <c r="C2221" s="149" t="s">
        <v>296</v>
      </c>
      <c r="D2221" s="150">
        <v>21401</v>
      </c>
      <c r="E2221" s="149">
        <v>11510</v>
      </c>
      <c r="F2221" s="149" t="s">
        <v>3006</v>
      </c>
    </row>
    <row r="2222" spans="1:6" ht="10.9" customHeight="1" x14ac:dyDescent="0.35">
      <c r="A2222" s="149" t="s">
        <v>4604</v>
      </c>
      <c r="B2222" s="149" t="s">
        <v>4605</v>
      </c>
      <c r="C2222" s="149" t="s">
        <v>296</v>
      </c>
      <c r="D2222" s="150">
        <v>21401</v>
      </c>
      <c r="E2222" s="149">
        <v>11510</v>
      </c>
      <c r="F2222" s="149" t="s">
        <v>3006</v>
      </c>
    </row>
    <row r="2223" spans="1:6" ht="10.9" customHeight="1" x14ac:dyDescent="0.35">
      <c r="A2223" s="149" t="s">
        <v>4606</v>
      </c>
      <c r="B2223" s="149" t="s">
        <v>4607</v>
      </c>
      <c r="C2223" s="149" t="s">
        <v>296</v>
      </c>
      <c r="D2223" s="150">
        <v>21401</v>
      </c>
      <c r="E2223" s="149">
        <v>11510</v>
      </c>
      <c r="F2223" s="149" t="s">
        <v>3006</v>
      </c>
    </row>
    <row r="2224" spans="1:6" ht="10.9" customHeight="1" x14ac:dyDescent="0.35">
      <c r="A2224" s="149" t="s">
        <v>4608</v>
      </c>
      <c r="B2224" s="149" t="s">
        <v>4609</v>
      </c>
      <c r="C2224" s="149" t="s">
        <v>296</v>
      </c>
      <c r="D2224" s="150">
        <v>21401</v>
      </c>
      <c r="E2224" s="149">
        <v>11510</v>
      </c>
      <c r="F2224" s="149" t="s">
        <v>3006</v>
      </c>
    </row>
    <row r="2225" spans="1:6" ht="10.9" customHeight="1" x14ac:dyDescent="0.35">
      <c r="A2225" s="149" t="s">
        <v>4610</v>
      </c>
      <c r="B2225" s="149" t="s">
        <v>4611</v>
      </c>
      <c r="C2225" s="149" t="s">
        <v>296</v>
      </c>
      <c r="D2225" s="150">
        <v>21401</v>
      </c>
      <c r="E2225" s="149">
        <v>11510</v>
      </c>
      <c r="F2225" s="149" t="s">
        <v>3006</v>
      </c>
    </row>
    <row r="2226" spans="1:6" ht="10.9" customHeight="1" x14ac:dyDescent="0.35">
      <c r="A2226" s="149" t="s">
        <v>4612</v>
      </c>
      <c r="B2226" s="149" t="s">
        <v>4613</v>
      </c>
      <c r="C2226" s="149" t="s">
        <v>296</v>
      </c>
      <c r="D2226" s="150">
        <v>21401</v>
      </c>
      <c r="E2226" s="149">
        <v>11510</v>
      </c>
      <c r="F2226" s="149" t="s">
        <v>3006</v>
      </c>
    </row>
    <row r="2227" spans="1:6" ht="10.9" customHeight="1" x14ac:dyDescent="0.35">
      <c r="A2227" s="149" t="s">
        <v>4614</v>
      </c>
      <c r="B2227" s="149" t="s">
        <v>4615</v>
      </c>
      <c r="C2227" s="149" t="s">
        <v>296</v>
      </c>
      <c r="D2227" s="150">
        <v>21401</v>
      </c>
      <c r="E2227" s="149">
        <v>11510</v>
      </c>
      <c r="F2227" s="149" t="s">
        <v>3006</v>
      </c>
    </row>
    <row r="2228" spans="1:6" ht="10.9" customHeight="1" x14ac:dyDescent="0.35">
      <c r="A2228" s="149" t="s">
        <v>4616</v>
      </c>
      <c r="B2228" s="149" t="s">
        <v>4617</v>
      </c>
      <c r="C2228" s="149" t="s">
        <v>296</v>
      </c>
      <c r="D2228" s="150">
        <v>21401</v>
      </c>
      <c r="E2228" s="149">
        <v>11510</v>
      </c>
      <c r="F2228" s="149" t="s">
        <v>3006</v>
      </c>
    </row>
    <row r="2229" spans="1:6" ht="10.9" customHeight="1" x14ac:dyDescent="0.35">
      <c r="A2229" s="149" t="s">
        <v>4618</v>
      </c>
      <c r="B2229" s="149" t="s">
        <v>4619</v>
      </c>
      <c r="C2229" s="149" t="s">
        <v>296</v>
      </c>
      <c r="D2229" s="150">
        <v>21401</v>
      </c>
      <c r="E2229" s="149">
        <v>11510</v>
      </c>
      <c r="F2229" s="149" t="s">
        <v>3006</v>
      </c>
    </row>
    <row r="2230" spans="1:6" ht="10.9" customHeight="1" x14ac:dyDescent="0.35">
      <c r="A2230" s="149" t="s">
        <v>4620</v>
      </c>
      <c r="B2230" s="149" t="s">
        <v>4621</v>
      </c>
      <c r="C2230" s="149" t="s">
        <v>296</v>
      </c>
      <c r="D2230" s="150">
        <v>21401</v>
      </c>
      <c r="E2230" s="149">
        <v>11510</v>
      </c>
      <c r="F2230" s="149" t="s">
        <v>3006</v>
      </c>
    </row>
    <row r="2231" spans="1:6" ht="10.9" customHeight="1" x14ac:dyDescent="0.35">
      <c r="A2231" s="149" t="s">
        <v>4622</v>
      </c>
      <c r="B2231" s="149" t="s">
        <v>4623</v>
      </c>
      <c r="C2231" s="149" t="s">
        <v>296</v>
      </c>
      <c r="D2231" s="150">
        <v>21401</v>
      </c>
      <c r="E2231" s="149">
        <v>11510</v>
      </c>
      <c r="F2231" s="149" t="s">
        <v>3006</v>
      </c>
    </row>
    <row r="2232" spans="1:6" ht="10.9" customHeight="1" x14ac:dyDescent="0.35">
      <c r="A2232" s="149" t="s">
        <v>4624</v>
      </c>
      <c r="B2232" s="149" t="s">
        <v>4625</v>
      </c>
      <c r="C2232" s="149" t="s">
        <v>296</v>
      </c>
      <c r="D2232" s="150">
        <v>21401</v>
      </c>
      <c r="E2232" s="149">
        <v>11510</v>
      </c>
      <c r="F2232" s="149" t="s">
        <v>3006</v>
      </c>
    </row>
    <row r="2233" spans="1:6" ht="10.9" customHeight="1" x14ac:dyDescent="0.35">
      <c r="A2233" s="149" t="s">
        <v>4626</v>
      </c>
      <c r="B2233" s="149" t="s">
        <v>4627</v>
      </c>
      <c r="C2233" s="149" t="s">
        <v>296</v>
      </c>
      <c r="D2233" s="150">
        <v>21401</v>
      </c>
      <c r="E2233" s="149">
        <v>11510</v>
      </c>
      <c r="F2233" s="149" t="s">
        <v>3006</v>
      </c>
    </row>
    <row r="2234" spans="1:6" ht="10.9" customHeight="1" x14ac:dyDescent="0.35">
      <c r="A2234" s="149" t="s">
        <v>4628</v>
      </c>
      <c r="B2234" s="149" t="s">
        <v>4629</v>
      </c>
      <c r="C2234" s="149" t="s">
        <v>296</v>
      </c>
      <c r="D2234" s="150">
        <v>21401</v>
      </c>
      <c r="E2234" s="149">
        <v>11510</v>
      </c>
      <c r="F2234" s="149" t="s">
        <v>3006</v>
      </c>
    </row>
    <row r="2235" spans="1:6" ht="10.9" customHeight="1" x14ac:dyDescent="0.35">
      <c r="A2235" s="149" t="s">
        <v>4630</v>
      </c>
      <c r="B2235" s="149" t="s">
        <v>4631</v>
      </c>
      <c r="C2235" s="149" t="s">
        <v>296</v>
      </c>
      <c r="D2235" s="150">
        <v>21401</v>
      </c>
      <c r="E2235" s="149">
        <v>11510</v>
      </c>
      <c r="F2235" s="149" t="s">
        <v>3006</v>
      </c>
    </row>
    <row r="2236" spans="1:6" ht="10.9" customHeight="1" x14ac:dyDescent="0.35">
      <c r="A2236" s="149" t="s">
        <v>4632</v>
      </c>
      <c r="B2236" s="149" t="s">
        <v>217</v>
      </c>
      <c r="C2236" s="149" t="s">
        <v>2415</v>
      </c>
      <c r="D2236" s="150">
        <v>21401</v>
      </c>
      <c r="E2236" s="149">
        <v>11510</v>
      </c>
      <c r="F2236" s="149" t="s">
        <v>3006</v>
      </c>
    </row>
    <row r="2237" spans="1:6" ht="10.9" customHeight="1" x14ac:dyDescent="0.35">
      <c r="A2237" s="149" t="s">
        <v>4633</v>
      </c>
      <c r="B2237" s="149" t="s">
        <v>4634</v>
      </c>
      <c r="C2237" s="149" t="s">
        <v>296</v>
      </c>
      <c r="D2237" s="150">
        <v>21401</v>
      </c>
      <c r="E2237" s="149">
        <v>11510</v>
      </c>
      <c r="F2237" s="149" t="s">
        <v>3006</v>
      </c>
    </row>
    <row r="2238" spans="1:6" ht="10.9" customHeight="1" x14ac:dyDescent="0.35">
      <c r="A2238" s="149" t="s">
        <v>4635</v>
      </c>
      <c r="B2238" s="149" t="s">
        <v>4636</v>
      </c>
      <c r="C2238" s="149" t="s">
        <v>296</v>
      </c>
      <c r="D2238" s="150">
        <v>21401</v>
      </c>
      <c r="E2238" s="149">
        <v>11510</v>
      </c>
      <c r="F2238" s="149" t="s">
        <v>3006</v>
      </c>
    </row>
    <row r="2239" spans="1:6" ht="10.9" customHeight="1" x14ac:dyDescent="0.35">
      <c r="A2239" s="149" t="s">
        <v>4637</v>
      </c>
      <c r="B2239" s="149" t="s">
        <v>4638</v>
      </c>
      <c r="C2239" s="149" t="s">
        <v>296</v>
      </c>
      <c r="D2239" s="150">
        <v>21401</v>
      </c>
      <c r="E2239" s="149">
        <v>11510</v>
      </c>
      <c r="F2239" s="149" t="s">
        <v>3006</v>
      </c>
    </row>
    <row r="2240" spans="1:6" ht="10.9" customHeight="1" x14ac:dyDescent="0.35">
      <c r="A2240" s="149" t="s">
        <v>4639</v>
      </c>
      <c r="B2240" s="149" t="s">
        <v>4640</v>
      </c>
      <c r="C2240" s="149" t="s">
        <v>296</v>
      </c>
      <c r="D2240" s="150">
        <v>21401</v>
      </c>
      <c r="E2240" s="149">
        <v>11510</v>
      </c>
      <c r="F2240" s="149" t="s">
        <v>3006</v>
      </c>
    </row>
    <row r="2241" spans="1:6" ht="10.9" customHeight="1" x14ac:dyDescent="0.35">
      <c r="A2241" s="149" t="s">
        <v>4641</v>
      </c>
      <c r="B2241" s="149" t="s">
        <v>4642</v>
      </c>
      <c r="C2241" s="149" t="s">
        <v>296</v>
      </c>
      <c r="D2241" s="150">
        <v>21401</v>
      </c>
      <c r="E2241" s="149">
        <v>11510</v>
      </c>
      <c r="F2241" s="149" t="s">
        <v>3006</v>
      </c>
    </row>
    <row r="2242" spans="1:6" ht="10.9" customHeight="1" x14ac:dyDescent="0.35">
      <c r="A2242" s="149" t="s">
        <v>4643</v>
      </c>
      <c r="B2242" s="149" t="s">
        <v>4644</v>
      </c>
      <c r="C2242" s="149" t="s">
        <v>296</v>
      </c>
      <c r="D2242" s="150">
        <v>21401</v>
      </c>
      <c r="E2242" s="149">
        <v>11510</v>
      </c>
      <c r="F2242" s="149" t="s">
        <v>3006</v>
      </c>
    </row>
    <row r="2243" spans="1:6" ht="10.9" customHeight="1" x14ac:dyDescent="0.35">
      <c r="A2243" s="149" t="s">
        <v>4645</v>
      </c>
      <c r="B2243" s="149" t="s">
        <v>4646</v>
      </c>
      <c r="C2243" s="149" t="s">
        <v>296</v>
      </c>
      <c r="D2243" s="150">
        <v>21401</v>
      </c>
      <c r="E2243" s="149">
        <v>11510</v>
      </c>
      <c r="F2243" s="149" t="s">
        <v>3006</v>
      </c>
    </row>
    <row r="2244" spans="1:6" ht="10.9" customHeight="1" x14ac:dyDescent="0.35">
      <c r="A2244" s="149" t="s">
        <v>4647</v>
      </c>
      <c r="B2244" s="149" t="s">
        <v>4648</v>
      </c>
      <c r="C2244" s="149" t="s">
        <v>296</v>
      </c>
      <c r="D2244" s="150">
        <v>21401</v>
      </c>
      <c r="E2244" s="149">
        <v>11510</v>
      </c>
      <c r="F2244" s="149" t="s">
        <v>3006</v>
      </c>
    </row>
    <row r="2245" spans="1:6" ht="10.9" customHeight="1" x14ac:dyDescent="0.35">
      <c r="A2245" s="149" t="s">
        <v>4649</v>
      </c>
      <c r="B2245" s="149" t="s">
        <v>4650</v>
      </c>
      <c r="C2245" s="149" t="s">
        <v>296</v>
      </c>
      <c r="D2245" s="150">
        <v>21401</v>
      </c>
      <c r="E2245" s="149">
        <v>11510</v>
      </c>
      <c r="F2245" s="149" t="s">
        <v>3006</v>
      </c>
    </row>
    <row r="2246" spans="1:6" ht="10.9" customHeight="1" x14ac:dyDescent="0.35">
      <c r="A2246" s="149" t="s">
        <v>4651</v>
      </c>
      <c r="B2246" s="149" t="s">
        <v>4652</v>
      </c>
      <c r="C2246" s="149" t="s">
        <v>296</v>
      </c>
      <c r="D2246" s="150">
        <v>21401</v>
      </c>
      <c r="E2246" s="149">
        <v>11510</v>
      </c>
      <c r="F2246" s="149" t="s">
        <v>3006</v>
      </c>
    </row>
    <row r="2247" spans="1:6" ht="10.9" customHeight="1" x14ac:dyDescent="0.35">
      <c r="A2247" s="149" t="s">
        <v>4653</v>
      </c>
      <c r="B2247" s="149" t="s">
        <v>4654</v>
      </c>
      <c r="C2247" s="149" t="s">
        <v>296</v>
      </c>
      <c r="D2247" s="150">
        <v>21401</v>
      </c>
      <c r="E2247" s="149">
        <v>11510</v>
      </c>
      <c r="F2247" s="149" t="s">
        <v>3006</v>
      </c>
    </row>
    <row r="2248" spans="1:6" ht="10.9" customHeight="1" x14ac:dyDescent="0.35">
      <c r="A2248" s="149" t="s">
        <v>4655</v>
      </c>
      <c r="B2248" s="149" t="s">
        <v>4656</v>
      </c>
      <c r="C2248" s="149" t="s">
        <v>296</v>
      </c>
      <c r="D2248" s="150">
        <v>21401</v>
      </c>
      <c r="E2248" s="149">
        <v>11510</v>
      </c>
      <c r="F2248" s="149" t="s">
        <v>3006</v>
      </c>
    </row>
    <row r="2249" spans="1:6" ht="10.9" customHeight="1" x14ac:dyDescent="0.35">
      <c r="A2249" s="149" t="s">
        <v>4657</v>
      </c>
      <c r="B2249" s="149" t="s">
        <v>4658</v>
      </c>
      <c r="C2249" s="149" t="s">
        <v>296</v>
      </c>
      <c r="D2249" s="150">
        <v>21401</v>
      </c>
      <c r="E2249" s="149">
        <v>11510</v>
      </c>
      <c r="F2249" s="149" t="s">
        <v>3006</v>
      </c>
    </row>
    <row r="2250" spans="1:6" ht="10.9" customHeight="1" x14ac:dyDescent="0.35">
      <c r="A2250" s="149" t="s">
        <v>4659</v>
      </c>
      <c r="B2250" s="149" t="s">
        <v>4660</v>
      </c>
      <c r="C2250" s="149" t="s">
        <v>296</v>
      </c>
      <c r="D2250" s="150">
        <v>21401</v>
      </c>
      <c r="E2250" s="149">
        <v>11510</v>
      </c>
      <c r="F2250" s="149" t="s">
        <v>3006</v>
      </c>
    </row>
    <row r="2251" spans="1:6" ht="10.9" customHeight="1" x14ac:dyDescent="0.35">
      <c r="A2251" s="149" t="s">
        <v>4661</v>
      </c>
      <c r="B2251" s="149" t="s">
        <v>4662</v>
      </c>
      <c r="C2251" s="149" t="s">
        <v>296</v>
      </c>
      <c r="D2251" s="150">
        <v>21401</v>
      </c>
      <c r="E2251" s="149">
        <v>11510</v>
      </c>
      <c r="F2251" s="149" t="s">
        <v>3006</v>
      </c>
    </row>
    <row r="2252" spans="1:6" ht="10.9" customHeight="1" x14ac:dyDescent="0.35">
      <c r="A2252" s="149" t="s">
        <v>4663</v>
      </c>
      <c r="B2252" s="149" t="s">
        <v>4664</v>
      </c>
      <c r="C2252" s="149" t="s">
        <v>296</v>
      </c>
      <c r="D2252" s="150">
        <v>21401</v>
      </c>
      <c r="E2252" s="149">
        <v>11510</v>
      </c>
      <c r="F2252" s="149" t="s">
        <v>3006</v>
      </c>
    </row>
    <row r="2253" spans="1:6" ht="10.9" customHeight="1" x14ac:dyDescent="0.35">
      <c r="A2253" s="149" t="s">
        <v>4665</v>
      </c>
      <c r="B2253" s="149" t="s">
        <v>4666</v>
      </c>
      <c r="C2253" s="149" t="s">
        <v>296</v>
      </c>
      <c r="D2253" s="150">
        <v>21401</v>
      </c>
      <c r="E2253" s="149">
        <v>11510</v>
      </c>
      <c r="F2253" s="149" t="s">
        <v>3006</v>
      </c>
    </row>
    <row r="2254" spans="1:6" ht="10.9" customHeight="1" x14ac:dyDescent="0.35">
      <c r="A2254" s="149" t="s">
        <v>4667</v>
      </c>
      <c r="B2254" s="149" t="s">
        <v>4668</v>
      </c>
      <c r="C2254" s="149" t="s">
        <v>296</v>
      </c>
      <c r="D2254" s="150">
        <v>21401</v>
      </c>
      <c r="E2254" s="149">
        <v>11510</v>
      </c>
      <c r="F2254" s="149" t="s">
        <v>3006</v>
      </c>
    </row>
    <row r="2255" spans="1:6" ht="10.9" customHeight="1" x14ac:dyDescent="0.35">
      <c r="A2255" s="149" t="s">
        <v>4669</v>
      </c>
      <c r="B2255" s="149" t="s">
        <v>4670</v>
      </c>
      <c r="C2255" s="149" t="s">
        <v>296</v>
      </c>
      <c r="D2255" s="150">
        <v>21401</v>
      </c>
      <c r="E2255" s="149">
        <v>11510</v>
      </c>
      <c r="F2255" s="149" t="s">
        <v>3006</v>
      </c>
    </row>
    <row r="2256" spans="1:6" ht="10.9" customHeight="1" x14ac:dyDescent="0.35">
      <c r="A2256" s="149" t="s">
        <v>4671</v>
      </c>
      <c r="B2256" s="149" t="s">
        <v>4672</v>
      </c>
      <c r="C2256" s="149" t="s">
        <v>296</v>
      </c>
      <c r="D2256" s="150">
        <v>21401</v>
      </c>
      <c r="E2256" s="149">
        <v>11510</v>
      </c>
      <c r="F2256" s="149" t="s">
        <v>3006</v>
      </c>
    </row>
    <row r="2257" spans="1:6" ht="10.9" customHeight="1" x14ac:dyDescent="0.35">
      <c r="A2257" s="149" t="s">
        <v>4673</v>
      </c>
      <c r="B2257" s="149" t="s">
        <v>4674</v>
      </c>
      <c r="C2257" s="149" t="s">
        <v>296</v>
      </c>
      <c r="D2257" s="150">
        <v>21401</v>
      </c>
      <c r="E2257" s="149">
        <v>11510</v>
      </c>
      <c r="F2257" s="149" t="s">
        <v>3006</v>
      </c>
    </row>
    <row r="2258" spans="1:6" ht="10.9" customHeight="1" x14ac:dyDescent="0.35">
      <c r="A2258" s="149" t="s">
        <v>4675</v>
      </c>
      <c r="B2258" s="149" t="s">
        <v>4676</v>
      </c>
      <c r="C2258" s="149" t="s">
        <v>296</v>
      </c>
      <c r="D2258" s="150">
        <v>21401</v>
      </c>
      <c r="E2258" s="149">
        <v>11510</v>
      </c>
      <c r="F2258" s="149" t="s">
        <v>3006</v>
      </c>
    </row>
    <row r="2259" spans="1:6" ht="10.9" customHeight="1" x14ac:dyDescent="0.35">
      <c r="A2259" s="149" t="s">
        <v>4677</v>
      </c>
      <c r="B2259" s="149" t="s">
        <v>4678</v>
      </c>
      <c r="C2259" s="149" t="s">
        <v>296</v>
      </c>
      <c r="D2259" s="150">
        <v>21401</v>
      </c>
      <c r="E2259" s="149">
        <v>11510</v>
      </c>
      <c r="F2259" s="149" t="s">
        <v>3006</v>
      </c>
    </row>
    <row r="2260" spans="1:6" ht="10.9" customHeight="1" x14ac:dyDescent="0.35">
      <c r="A2260" s="149" t="s">
        <v>4679</v>
      </c>
      <c r="B2260" s="149" t="s">
        <v>4680</v>
      </c>
      <c r="C2260" s="149" t="s">
        <v>296</v>
      </c>
      <c r="D2260" s="150">
        <v>21401</v>
      </c>
      <c r="E2260" s="149">
        <v>11510</v>
      </c>
      <c r="F2260" s="149" t="s">
        <v>3006</v>
      </c>
    </row>
    <row r="2261" spans="1:6" ht="10.9" customHeight="1" x14ac:dyDescent="0.35">
      <c r="A2261" s="149" t="s">
        <v>4681</v>
      </c>
      <c r="B2261" s="149" t="s">
        <v>4682</v>
      </c>
      <c r="C2261" s="149" t="s">
        <v>296</v>
      </c>
      <c r="D2261" s="150">
        <v>21401</v>
      </c>
      <c r="E2261" s="149">
        <v>11510</v>
      </c>
      <c r="F2261" s="149" t="s">
        <v>3006</v>
      </c>
    </row>
    <row r="2262" spans="1:6" ht="10.9" customHeight="1" x14ac:dyDescent="0.35">
      <c r="A2262" s="149" t="s">
        <v>4683</v>
      </c>
      <c r="B2262" s="149" t="s">
        <v>4684</v>
      </c>
      <c r="C2262" s="149" t="s">
        <v>296</v>
      </c>
      <c r="D2262" s="150">
        <v>21401</v>
      </c>
      <c r="E2262" s="149">
        <v>11510</v>
      </c>
      <c r="F2262" s="149" t="s">
        <v>3006</v>
      </c>
    </row>
    <row r="2263" spans="1:6" ht="10.9" customHeight="1" x14ac:dyDescent="0.35">
      <c r="A2263" s="149" t="s">
        <v>4685</v>
      </c>
      <c r="B2263" s="149" t="s">
        <v>4686</v>
      </c>
      <c r="C2263" s="149" t="s">
        <v>296</v>
      </c>
      <c r="D2263" s="150">
        <v>21401</v>
      </c>
      <c r="E2263" s="149">
        <v>11510</v>
      </c>
      <c r="F2263" s="149" t="s">
        <v>3006</v>
      </c>
    </row>
    <row r="2264" spans="1:6" ht="10.9" customHeight="1" x14ac:dyDescent="0.35">
      <c r="A2264" s="149" t="s">
        <v>4687</v>
      </c>
      <c r="B2264" s="149" t="s">
        <v>4688</v>
      </c>
      <c r="C2264" s="149" t="s">
        <v>296</v>
      </c>
      <c r="D2264" s="150">
        <v>21401</v>
      </c>
      <c r="E2264" s="149">
        <v>11510</v>
      </c>
      <c r="F2264" s="149" t="s">
        <v>3006</v>
      </c>
    </row>
    <row r="2265" spans="1:6" ht="10.9" customHeight="1" x14ac:dyDescent="0.35">
      <c r="A2265" s="149" t="s">
        <v>4689</v>
      </c>
      <c r="B2265" s="149" t="s">
        <v>4690</v>
      </c>
      <c r="C2265" s="149" t="s">
        <v>296</v>
      </c>
      <c r="D2265" s="150">
        <v>21401</v>
      </c>
      <c r="E2265" s="149">
        <v>11510</v>
      </c>
      <c r="F2265" s="149" t="s">
        <v>3006</v>
      </c>
    </row>
    <row r="2266" spans="1:6" ht="10.9" customHeight="1" x14ac:dyDescent="0.35">
      <c r="A2266" s="149" t="s">
        <v>4691</v>
      </c>
      <c r="B2266" s="149" t="s">
        <v>4692</v>
      </c>
      <c r="C2266" s="149" t="s">
        <v>296</v>
      </c>
      <c r="D2266" s="150">
        <v>21401</v>
      </c>
      <c r="E2266" s="149">
        <v>11510</v>
      </c>
      <c r="F2266" s="149" t="s">
        <v>3006</v>
      </c>
    </row>
    <row r="2267" spans="1:6" ht="10.9" customHeight="1" x14ac:dyDescent="0.35">
      <c r="A2267" s="149" t="s">
        <v>4693</v>
      </c>
      <c r="B2267" s="149" t="s">
        <v>4694</v>
      </c>
      <c r="C2267" s="149" t="s">
        <v>296</v>
      </c>
      <c r="D2267" s="150">
        <v>21401</v>
      </c>
      <c r="E2267" s="149">
        <v>11510</v>
      </c>
      <c r="F2267" s="149" t="s">
        <v>3006</v>
      </c>
    </row>
    <row r="2268" spans="1:6" ht="10.9" customHeight="1" x14ac:dyDescent="0.35">
      <c r="A2268" s="149" t="s">
        <v>4695</v>
      </c>
      <c r="B2268" s="149" t="s">
        <v>4696</v>
      </c>
      <c r="C2268" s="149" t="s">
        <v>296</v>
      </c>
      <c r="D2268" s="150">
        <v>21401</v>
      </c>
      <c r="E2268" s="149">
        <v>11510</v>
      </c>
      <c r="F2268" s="149" t="s">
        <v>3006</v>
      </c>
    </row>
    <row r="2269" spans="1:6" ht="10.9" customHeight="1" x14ac:dyDescent="0.35">
      <c r="A2269" s="149" t="s">
        <v>4697</v>
      </c>
      <c r="B2269" s="149" t="s">
        <v>4698</v>
      </c>
      <c r="C2269" s="149" t="s">
        <v>296</v>
      </c>
      <c r="D2269" s="150">
        <v>21401</v>
      </c>
      <c r="E2269" s="149">
        <v>11510</v>
      </c>
      <c r="F2269" s="149" t="s">
        <v>3006</v>
      </c>
    </row>
    <row r="2270" spans="1:6" ht="10.9" customHeight="1" x14ac:dyDescent="0.35">
      <c r="A2270" s="149" t="s">
        <v>4699</v>
      </c>
      <c r="B2270" s="149" t="s">
        <v>4700</v>
      </c>
      <c r="C2270" s="149" t="s">
        <v>296</v>
      </c>
      <c r="D2270" s="150">
        <v>21401</v>
      </c>
      <c r="E2270" s="149">
        <v>11510</v>
      </c>
      <c r="F2270" s="149" t="s">
        <v>3006</v>
      </c>
    </row>
    <row r="2271" spans="1:6" ht="10.9" customHeight="1" x14ac:dyDescent="0.35">
      <c r="A2271" s="149" t="s">
        <v>4701</v>
      </c>
      <c r="B2271" s="149" t="s">
        <v>4702</v>
      </c>
      <c r="C2271" s="149" t="s">
        <v>296</v>
      </c>
      <c r="D2271" s="150">
        <v>21401</v>
      </c>
      <c r="E2271" s="149">
        <v>11510</v>
      </c>
      <c r="F2271" s="149" t="s">
        <v>3006</v>
      </c>
    </row>
    <row r="2272" spans="1:6" ht="10.9" customHeight="1" x14ac:dyDescent="0.35">
      <c r="A2272" s="149" t="s">
        <v>4703</v>
      </c>
      <c r="B2272" s="149" t="s">
        <v>4704</v>
      </c>
      <c r="C2272" s="149" t="s">
        <v>296</v>
      </c>
      <c r="D2272" s="150">
        <v>21401</v>
      </c>
      <c r="E2272" s="149">
        <v>11510</v>
      </c>
      <c r="F2272" s="149" t="s">
        <v>3006</v>
      </c>
    </row>
    <row r="2273" spans="1:6" ht="10.9" customHeight="1" x14ac:dyDescent="0.35">
      <c r="A2273" s="149" t="s">
        <v>4705</v>
      </c>
      <c r="B2273" s="149" t="s">
        <v>4706</v>
      </c>
      <c r="C2273" s="149" t="s">
        <v>296</v>
      </c>
      <c r="D2273" s="150">
        <v>21401</v>
      </c>
      <c r="E2273" s="149">
        <v>11510</v>
      </c>
      <c r="F2273" s="149" t="s">
        <v>3006</v>
      </c>
    </row>
    <row r="2274" spans="1:6" ht="10.9" customHeight="1" x14ac:dyDescent="0.35">
      <c r="A2274" s="149" t="s">
        <v>4707</v>
      </c>
      <c r="B2274" s="149" t="s">
        <v>4708</v>
      </c>
      <c r="C2274" s="149" t="s">
        <v>296</v>
      </c>
      <c r="D2274" s="150">
        <v>21401</v>
      </c>
      <c r="E2274" s="149">
        <v>11510</v>
      </c>
      <c r="F2274" s="149" t="s">
        <v>3006</v>
      </c>
    </row>
    <row r="2275" spans="1:6" ht="10.9" customHeight="1" x14ac:dyDescent="0.35">
      <c r="A2275" s="149" t="s">
        <v>4709</v>
      </c>
      <c r="B2275" s="149" t="s">
        <v>4710</v>
      </c>
      <c r="C2275" s="149" t="s">
        <v>296</v>
      </c>
      <c r="D2275" s="150">
        <v>21401</v>
      </c>
      <c r="E2275" s="149">
        <v>11510</v>
      </c>
      <c r="F2275" s="149" t="s">
        <v>3006</v>
      </c>
    </row>
    <row r="2276" spans="1:6" ht="10.9" customHeight="1" x14ac:dyDescent="0.35">
      <c r="A2276" s="149" t="s">
        <v>4711</v>
      </c>
      <c r="B2276" s="149" t="s">
        <v>4712</v>
      </c>
      <c r="C2276" s="149" t="s">
        <v>296</v>
      </c>
      <c r="D2276" s="150">
        <v>21401</v>
      </c>
      <c r="E2276" s="149">
        <v>11510</v>
      </c>
      <c r="F2276" s="149" t="s">
        <v>3006</v>
      </c>
    </row>
    <row r="2277" spans="1:6" ht="10.9" customHeight="1" x14ac:dyDescent="0.35">
      <c r="A2277" s="149" t="s">
        <v>4713</v>
      </c>
      <c r="B2277" s="149" t="s">
        <v>4714</v>
      </c>
      <c r="C2277" s="149" t="s">
        <v>296</v>
      </c>
      <c r="D2277" s="150">
        <v>21401</v>
      </c>
      <c r="E2277" s="149">
        <v>11510</v>
      </c>
      <c r="F2277" s="149" t="s">
        <v>3006</v>
      </c>
    </row>
    <row r="2278" spans="1:6" ht="10.9" customHeight="1" x14ac:dyDescent="0.35">
      <c r="A2278" s="149" t="s">
        <v>4715</v>
      </c>
      <c r="B2278" s="149" t="s">
        <v>4716</v>
      </c>
      <c r="C2278" s="149" t="s">
        <v>296</v>
      </c>
      <c r="D2278" s="150">
        <v>21401</v>
      </c>
      <c r="E2278" s="149">
        <v>11510</v>
      </c>
      <c r="F2278" s="149" t="s">
        <v>3006</v>
      </c>
    </row>
    <row r="2279" spans="1:6" ht="10.9" customHeight="1" x14ac:dyDescent="0.35">
      <c r="A2279" s="149" t="s">
        <v>4717</v>
      </c>
      <c r="B2279" s="149" t="s">
        <v>4718</v>
      </c>
      <c r="C2279" s="149" t="s">
        <v>296</v>
      </c>
      <c r="D2279" s="150">
        <v>21401</v>
      </c>
      <c r="E2279" s="149">
        <v>11510</v>
      </c>
      <c r="F2279" s="149" t="s">
        <v>3006</v>
      </c>
    </row>
    <row r="2280" spans="1:6" ht="10.9" customHeight="1" x14ac:dyDescent="0.35">
      <c r="A2280" s="149" t="s">
        <v>4719</v>
      </c>
      <c r="B2280" s="149" t="s">
        <v>4720</v>
      </c>
      <c r="C2280" s="149" t="s">
        <v>296</v>
      </c>
      <c r="D2280" s="150">
        <v>21401</v>
      </c>
      <c r="E2280" s="149">
        <v>11510</v>
      </c>
      <c r="F2280" s="149" t="s">
        <v>3006</v>
      </c>
    </row>
    <row r="2281" spans="1:6" ht="10.9" customHeight="1" x14ac:dyDescent="0.35">
      <c r="A2281" s="149" t="s">
        <v>4721</v>
      </c>
      <c r="B2281" s="149" t="s">
        <v>4722</v>
      </c>
      <c r="C2281" s="149" t="s">
        <v>296</v>
      </c>
      <c r="D2281" s="150">
        <v>21401</v>
      </c>
      <c r="E2281" s="149">
        <v>11510</v>
      </c>
      <c r="F2281" s="149" t="s">
        <v>3006</v>
      </c>
    </row>
    <row r="2282" spans="1:6" ht="10.9" customHeight="1" x14ac:dyDescent="0.35">
      <c r="A2282" s="149" t="s">
        <v>4723</v>
      </c>
      <c r="B2282" s="149" t="s">
        <v>4724</v>
      </c>
      <c r="C2282" s="149" t="s">
        <v>877</v>
      </c>
      <c r="D2282" s="150">
        <v>21401</v>
      </c>
      <c r="E2282" s="149">
        <v>11510</v>
      </c>
      <c r="F2282" s="149" t="s">
        <v>3006</v>
      </c>
    </row>
    <row r="2283" spans="1:6" ht="10.9" customHeight="1" x14ac:dyDescent="0.35">
      <c r="A2283" s="149" t="s">
        <v>4725</v>
      </c>
      <c r="B2283" s="149" t="s">
        <v>4726</v>
      </c>
      <c r="C2283" s="149" t="s">
        <v>296</v>
      </c>
      <c r="D2283" s="150">
        <v>21401</v>
      </c>
      <c r="E2283" s="149">
        <v>11510</v>
      </c>
      <c r="F2283" s="149" t="s">
        <v>3006</v>
      </c>
    </row>
    <row r="2284" spans="1:6" ht="10.9" customHeight="1" x14ac:dyDescent="0.35">
      <c r="A2284" s="149" t="s">
        <v>4727</v>
      </c>
      <c r="B2284" s="149" t="s">
        <v>4728</v>
      </c>
      <c r="C2284" s="149" t="s">
        <v>296</v>
      </c>
      <c r="D2284" s="150">
        <v>21401</v>
      </c>
      <c r="E2284" s="149">
        <v>11510</v>
      </c>
      <c r="F2284" s="149" t="s">
        <v>3006</v>
      </c>
    </row>
    <row r="2285" spans="1:6" ht="10.9" customHeight="1" x14ac:dyDescent="0.35">
      <c r="A2285" s="149" t="s">
        <v>4729</v>
      </c>
      <c r="B2285" s="149" t="s">
        <v>4730</v>
      </c>
      <c r="C2285" s="149" t="s">
        <v>296</v>
      </c>
      <c r="D2285" s="150">
        <v>21401</v>
      </c>
      <c r="E2285" s="149">
        <v>11510</v>
      </c>
      <c r="F2285" s="149" t="s">
        <v>3006</v>
      </c>
    </row>
    <row r="2286" spans="1:6" ht="10.9" customHeight="1" x14ac:dyDescent="0.35">
      <c r="A2286" s="149" t="s">
        <v>4731</v>
      </c>
      <c r="B2286" s="149" t="s">
        <v>4732</v>
      </c>
      <c r="C2286" s="149" t="s">
        <v>296</v>
      </c>
      <c r="D2286" s="150">
        <v>21401</v>
      </c>
      <c r="E2286" s="149">
        <v>11510</v>
      </c>
      <c r="F2286" s="149" t="s">
        <v>3006</v>
      </c>
    </row>
    <row r="2287" spans="1:6" ht="10.9" customHeight="1" x14ac:dyDescent="0.35">
      <c r="A2287" s="149" t="s">
        <v>4733</v>
      </c>
      <c r="B2287" s="149" t="s">
        <v>4734</v>
      </c>
      <c r="C2287" s="149" t="s">
        <v>296</v>
      </c>
      <c r="D2287" s="150">
        <v>21401</v>
      </c>
      <c r="E2287" s="149">
        <v>11510</v>
      </c>
      <c r="F2287" s="149" t="s">
        <v>3006</v>
      </c>
    </row>
    <row r="2288" spans="1:6" ht="10.9" customHeight="1" x14ac:dyDescent="0.35">
      <c r="A2288" s="149" t="s">
        <v>4735</v>
      </c>
      <c r="B2288" s="149" t="s">
        <v>4736</v>
      </c>
      <c r="C2288" s="149" t="s">
        <v>296</v>
      </c>
      <c r="D2288" s="150">
        <v>21401</v>
      </c>
      <c r="E2288" s="149">
        <v>11510</v>
      </c>
      <c r="F2288" s="149" t="s">
        <v>3006</v>
      </c>
    </row>
    <row r="2289" spans="1:6" ht="10.9" customHeight="1" x14ac:dyDescent="0.35">
      <c r="A2289" s="149" t="s">
        <v>4737</v>
      </c>
      <c r="B2289" s="149" t="s">
        <v>4738</v>
      </c>
      <c r="C2289" s="149" t="s">
        <v>296</v>
      </c>
      <c r="D2289" s="150">
        <v>21401</v>
      </c>
      <c r="E2289" s="149">
        <v>11510</v>
      </c>
      <c r="F2289" s="149" t="s">
        <v>3006</v>
      </c>
    </row>
    <row r="2290" spans="1:6" ht="10.9" customHeight="1" x14ac:dyDescent="0.35">
      <c r="A2290" s="149" t="s">
        <v>4739</v>
      </c>
      <c r="B2290" s="149" t="s">
        <v>4740</v>
      </c>
      <c r="C2290" s="149" t="s">
        <v>296</v>
      </c>
      <c r="D2290" s="150">
        <v>21401</v>
      </c>
      <c r="E2290" s="149">
        <v>11510</v>
      </c>
      <c r="F2290" s="149" t="s">
        <v>3006</v>
      </c>
    </row>
    <row r="2291" spans="1:6" ht="10.9" customHeight="1" x14ac:dyDescent="0.35">
      <c r="A2291" s="149" t="s">
        <v>4741</v>
      </c>
      <c r="B2291" s="149" t="s">
        <v>4742</v>
      </c>
      <c r="C2291" s="149" t="s">
        <v>296</v>
      </c>
      <c r="D2291" s="150">
        <v>21401</v>
      </c>
      <c r="E2291" s="149">
        <v>11510</v>
      </c>
      <c r="F2291" s="149" t="s">
        <v>3006</v>
      </c>
    </row>
    <row r="2292" spans="1:6" ht="10.9" customHeight="1" x14ac:dyDescent="0.35">
      <c r="A2292" s="149" t="s">
        <v>4743</v>
      </c>
      <c r="B2292" s="149" t="s">
        <v>4744</v>
      </c>
      <c r="C2292" s="149" t="s">
        <v>296</v>
      </c>
      <c r="D2292" s="150">
        <v>21401</v>
      </c>
      <c r="E2292" s="149">
        <v>11510</v>
      </c>
      <c r="F2292" s="149" t="s">
        <v>3006</v>
      </c>
    </row>
    <row r="2293" spans="1:6" ht="10.9" customHeight="1" x14ac:dyDescent="0.35">
      <c r="A2293" s="149" t="s">
        <v>4745</v>
      </c>
      <c r="B2293" s="149" t="s">
        <v>4746</v>
      </c>
      <c r="C2293" s="149" t="s">
        <v>296</v>
      </c>
      <c r="D2293" s="150">
        <v>21401</v>
      </c>
      <c r="E2293" s="149">
        <v>11510</v>
      </c>
      <c r="F2293" s="149" t="s">
        <v>3006</v>
      </c>
    </row>
    <row r="2294" spans="1:6" ht="10.9" customHeight="1" x14ac:dyDescent="0.35">
      <c r="A2294" s="149" t="s">
        <v>4747</v>
      </c>
      <c r="B2294" s="149" t="s">
        <v>4748</v>
      </c>
      <c r="C2294" s="149" t="s">
        <v>296</v>
      </c>
      <c r="D2294" s="150">
        <v>21401</v>
      </c>
      <c r="E2294" s="149">
        <v>11510</v>
      </c>
      <c r="F2294" s="149" t="s">
        <v>3006</v>
      </c>
    </row>
    <row r="2295" spans="1:6" ht="10.9" customHeight="1" x14ac:dyDescent="0.35">
      <c r="A2295" s="149" t="s">
        <v>4749</v>
      </c>
      <c r="B2295" s="149" t="s">
        <v>4750</v>
      </c>
      <c r="C2295" s="149" t="s">
        <v>296</v>
      </c>
      <c r="D2295" s="150">
        <v>21401</v>
      </c>
      <c r="E2295" s="149">
        <v>11510</v>
      </c>
      <c r="F2295" s="149" t="s">
        <v>3006</v>
      </c>
    </row>
    <row r="2296" spans="1:6" ht="10.9" customHeight="1" x14ac:dyDescent="0.35">
      <c r="A2296" s="149" t="s">
        <v>4751</v>
      </c>
      <c r="B2296" s="149" t="s">
        <v>4752</v>
      </c>
      <c r="C2296" s="149" t="s">
        <v>296</v>
      </c>
      <c r="D2296" s="150">
        <v>21401</v>
      </c>
      <c r="E2296" s="149">
        <v>11510</v>
      </c>
      <c r="F2296" s="149" t="s">
        <v>3006</v>
      </c>
    </row>
    <row r="2297" spans="1:6" ht="10.9" customHeight="1" x14ac:dyDescent="0.35">
      <c r="A2297" s="149" t="s">
        <v>4753</v>
      </c>
      <c r="B2297" s="149" t="s">
        <v>4754</v>
      </c>
      <c r="C2297" s="149" t="s">
        <v>296</v>
      </c>
      <c r="D2297" s="150">
        <v>21401</v>
      </c>
      <c r="E2297" s="149">
        <v>11510</v>
      </c>
      <c r="F2297" s="149" t="s">
        <v>3006</v>
      </c>
    </row>
    <row r="2298" spans="1:6" ht="10.9" customHeight="1" x14ac:dyDescent="0.35">
      <c r="A2298" s="149" t="s">
        <v>4755</v>
      </c>
      <c r="B2298" s="149" t="s">
        <v>4756</v>
      </c>
      <c r="C2298" s="149" t="s">
        <v>296</v>
      </c>
      <c r="D2298" s="150">
        <v>21401</v>
      </c>
      <c r="E2298" s="149">
        <v>11510</v>
      </c>
      <c r="F2298" s="149" t="s">
        <v>3006</v>
      </c>
    </row>
    <row r="2299" spans="1:6" ht="10.9" customHeight="1" x14ac:dyDescent="0.35">
      <c r="A2299" s="149" t="s">
        <v>4757</v>
      </c>
      <c r="B2299" s="149" t="s">
        <v>4758</v>
      </c>
      <c r="C2299" s="149" t="s">
        <v>296</v>
      </c>
      <c r="D2299" s="150">
        <v>21401</v>
      </c>
      <c r="E2299" s="149">
        <v>11510</v>
      </c>
      <c r="F2299" s="149" t="s">
        <v>3006</v>
      </c>
    </row>
    <row r="2300" spans="1:6" ht="10.9" customHeight="1" x14ac:dyDescent="0.35">
      <c r="A2300" s="149" t="s">
        <v>4759</v>
      </c>
      <c r="B2300" s="149" t="s">
        <v>4760</v>
      </c>
      <c r="C2300" s="149" t="s">
        <v>296</v>
      </c>
      <c r="D2300" s="150">
        <v>21401</v>
      </c>
      <c r="E2300" s="149">
        <v>11510</v>
      </c>
      <c r="F2300" s="149" t="s">
        <v>3006</v>
      </c>
    </row>
    <row r="2301" spans="1:6" ht="10.9" customHeight="1" x14ac:dyDescent="0.35">
      <c r="A2301" s="149" t="s">
        <v>4761</v>
      </c>
      <c r="B2301" s="149" t="s">
        <v>4762</v>
      </c>
      <c r="C2301" s="149" t="s">
        <v>296</v>
      </c>
      <c r="D2301" s="150">
        <v>21401</v>
      </c>
      <c r="E2301" s="149">
        <v>11510</v>
      </c>
      <c r="F2301" s="149" t="s">
        <v>3006</v>
      </c>
    </row>
    <row r="2302" spans="1:6" ht="10.9" customHeight="1" x14ac:dyDescent="0.35">
      <c r="A2302" s="149" t="s">
        <v>4763</v>
      </c>
      <c r="B2302" s="149" t="s">
        <v>4764</v>
      </c>
      <c r="C2302" s="149" t="s">
        <v>296</v>
      </c>
      <c r="D2302" s="150">
        <v>21401</v>
      </c>
      <c r="E2302" s="149">
        <v>11510</v>
      </c>
      <c r="F2302" s="149" t="s">
        <v>3006</v>
      </c>
    </row>
    <row r="2303" spans="1:6" ht="10.9" customHeight="1" x14ac:dyDescent="0.35">
      <c r="A2303" s="149" t="s">
        <v>4765</v>
      </c>
      <c r="B2303" s="149" t="s">
        <v>4766</v>
      </c>
      <c r="C2303" s="149" t="s">
        <v>296</v>
      </c>
      <c r="D2303" s="150">
        <v>21401</v>
      </c>
      <c r="E2303" s="149">
        <v>11510</v>
      </c>
      <c r="F2303" s="149" t="s">
        <v>3006</v>
      </c>
    </row>
    <row r="2304" spans="1:6" ht="10.9" customHeight="1" x14ac:dyDescent="0.35">
      <c r="A2304" s="149" t="s">
        <v>4767</v>
      </c>
      <c r="B2304" s="149" t="s">
        <v>4768</v>
      </c>
      <c r="C2304" s="149" t="s">
        <v>296</v>
      </c>
      <c r="D2304" s="150">
        <v>21401</v>
      </c>
      <c r="E2304" s="149">
        <v>11510</v>
      </c>
      <c r="F2304" s="149" t="s">
        <v>3006</v>
      </c>
    </row>
    <row r="2305" spans="1:6" ht="10.9" customHeight="1" x14ac:dyDescent="0.35">
      <c r="A2305" s="149" t="s">
        <v>4769</v>
      </c>
      <c r="B2305" s="149" t="s">
        <v>4770</v>
      </c>
      <c r="C2305" s="149" t="s">
        <v>296</v>
      </c>
      <c r="D2305" s="150">
        <v>21401</v>
      </c>
      <c r="E2305" s="149">
        <v>11510</v>
      </c>
      <c r="F2305" s="149" t="s">
        <v>3006</v>
      </c>
    </row>
    <row r="2306" spans="1:6" ht="10.9" customHeight="1" x14ac:dyDescent="0.35">
      <c r="A2306" s="149" t="s">
        <v>4771</v>
      </c>
      <c r="B2306" s="149" t="s">
        <v>4772</v>
      </c>
      <c r="C2306" s="149" t="s">
        <v>296</v>
      </c>
      <c r="D2306" s="150">
        <v>21401</v>
      </c>
      <c r="E2306" s="149">
        <v>11510</v>
      </c>
      <c r="F2306" s="149" t="s">
        <v>3006</v>
      </c>
    </row>
    <row r="2307" spans="1:6" ht="10.9" customHeight="1" x14ac:dyDescent="0.35">
      <c r="A2307" s="149" t="s">
        <v>4773</v>
      </c>
      <c r="B2307" s="149" t="s">
        <v>4774</v>
      </c>
      <c r="C2307" s="149" t="s">
        <v>296</v>
      </c>
      <c r="D2307" s="150">
        <v>21401</v>
      </c>
      <c r="E2307" s="149">
        <v>11510</v>
      </c>
      <c r="F2307" s="149" t="s">
        <v>3006</v>
      </c>
    </row>
    <row r="2308" spans="1:6" ht="10.9" customHeight="1" x14ac:dyDescent="0.35">
      <c r="A2308" s="149" t="s">
        <v>4775</v>
      </c>
      <c r="B2308" s="149" t="s">
        <v>4776</v>
      </c>
      <c r="C2308" s="149" t="s">
        <v>296</v>
      </c>
      <c r="D2308" s="150">
        <v>21401</v>
      </c>
      <c r="E2308" s="149">
        <v>11510</v>
      </c>
      <c r="F2308" s="149" t="s">
        <v>3006</v>
      </c>
    </row>
    <row r="2309" spans="1:6" ht="10.9" customHeight="1" x14ac:dyDescent="0.35">
      <c r="A2309" s="149" t="s">
        <v>4777</v>
      </c>
      <c r="B2309" s="149" t="s">
        <v>4778</v>
      </c>
      <c r="C2309" s="149" t="s">
        <v>296</v>
      </c>
      <c r="D2309" s="150">
        <v>21401</v>
      </c>
      <c r="E2309" s="149">
        <v>11510</v>
      </c>
      <c r="F2309" s="149" t="s">
        <v>3006</v>
      </c>
    </row>
    <row r="2310" spans="1:6" ht="10.9" customHeight="1" x14ac:dyDescent="0.35">
      <c r="A2310" s="149" t="s">
        <v>4779</v>
      </c>
      <c r="B2310" s="149" t="s">
        <v>4780</v>
      </c>
      <c r="C2310" s="149" t="s">
        <v>296</v>
      </c>
      <c r="D2310" s="150">
        <v>21401</v>
      </c>
      <c r="E2310" s="149">
        <v>11510</v>
      </c>
      <c r="F2310" s="149" t="s">
        <v>3006</v>
      </c>
    </row>
    <row r="2311" spans="1:6" ht="10.9" customHeight="1" x14ac:dyDescent="0.35">
      <c r="A2311" s="149" t="s">
        <v>4781</v>
      </c>
      <c r="B2311" s="149" t="s">
        <v>4782</v>
      </c>
      <c r="C2311" s="149" t="s">
        <v>296</v>
      </c>
      <c r="D2311" s="150">
        <v>21401</v>
      </c>
      <c r="E2311" s="149">
        <v>11510</v>
      </c>
      <c r="F2311" s="149" t="s">
        <v>3006</v>
      </c>
    </row>
    <row r="2312" spans="1:6" ht="10.9" customHeight="1" x14ac:dyDescent="0.35">
      <c r="A2312" s="149" t="s">
        <v>4783</v>
      </c>
      <c r="B2312" s="149" t="s">
        <v>4784</v>
      </c>
      <c r="C2312" s="149" t="s">
        <v>296</v>
      </c>
      <c r="D2312" s="150">
        <v>21401</v>
      </c>
      <c r="E2312" s="149">
        <v>11510</v>
      </c>
      <c r="F2312" s="149" t="s">
        <v>3006</v>
      </c>
    </row>
    <row r="2313" spans="1:6" ht="10.9" customHeight="1" x14ac:dyDescent="0.35">
      <c r="A2313" s="149" t="s">
        <v>4785</v>
      </c>
      <c r="B2313" s="149" t="s">
        <v>4786</v>
      </c>
      <c r="C2313" s="149" t="s">
        <v>296</v>
      </c>
      <c r="D2313" s="150">
        <v>21401</v>
      </c>
      <c r="E2313" s="149">
        <v>11510</v>
      </c>
      <c r="F2313" s="149" t="s">
        <v>3006</v>
      </c>
    </row>
    <row r="2314" spans="1:6" ht="10.9" customHeight="1" x14ac:dyDescent="0.35">
      <c r="A2314" s="149" t="s">
        <v>4787</v>
      </c>
      <c r="B2314" s="149" t="s">
        <v>4788</v>
      </c>
      <c r="C2314" s="149" t="s">
        <v>296</v>
      </c>
      <c r="D2314" s="150">
        <v>21401</v>
      </c>
      <c r="E2314" s="149">
        <v>11510</v>
      </c>
      <c r="F2314" s="149" t="s">
        <v>3006</v>
      </c>
    </row>
    <row r="2315" spans="1:6" ht="10.9" customHeight="1" x14ac:dyDescent="0.35">
      <c r="A2315" s="149" t="s">
        <v>4789</v>
      </c>
      <c r="B2315" s="149" t="s">
        <v>4790</v>
      </c>
      <c r="C2315" s="149" t="s">
        <v>296</v>
      </c>
      <c r="D2315" s="150">
        <v>21401</v>
      </c>
      <c r="E2315" s="149">
        <v>11510</v>
      </c>
      <c r="F2315" s="149" t="s">
        <v>3006</v>
      </c>
    </row>
    <row r="2316" spans="1:6" ht="10.9" customHeight="1" x14ac:dyDescent="0.35">
      <c r="A2316" s="149" t="s">
        <v>4791</v>
      </c>
      <c r="B2316" s="149" t="s">
        <v>4792</v>
      </c>
      <c r="C2316" s="149" t="s">
        <v>296</v>
      </c>
      <c r="D2316" s="150">
        <v>21401</v>
      </c>
      <c r="E2316" s="149">
        <v>11510</v>
      </c>
      <c r="F2316" s="149" t="s">
        <v>3006</v>
      </c>
    </row>
    <row r="2317" spans="1:6" ht="10.9" customHeight="1" x14ac:dyDescent="0.35">
      <c r="A2317" s="149" t="s">
        <v>4793</v>
      </c>
      <c r="B2317" s="149" t="s">
        <v>4557</v>
      </c>
      <c r="C2317" s="149" t="s">
        <v>296</v>
      </c>
      <c r="D2317" s="150">
        <v>21401</v>
      </c>
      <c r="E2317" s="149">
        <v>11510</v>
      </c>
      <c r="F2317" s="149" t="s">
        <v>3006</v>
      </c>
    </row>
    <row r="2318" spans="1:6" ht="10.9" customHeight="1" x14ac:dyDescent="0.35">
      <c r="A2318" s="149" t="s">
        <v>4794</v>
      </c>
      <c r="B2318" s="149" t="s">
        <v>4698</v>
      </c>
      <c r="C2318" s="149" t="s">
        <v>296</v>
      </c>
      <c r="D2318" s="150">
        <v>21401</v>
      </c>
      <c r="E2318" s="149">
        <v>11510</v>
      </c>
      <c r="F2318" s="149" t="s">
        <v>3006</v>
      </c>
    </row>
    <row r="2319" spans="1:6" ht="10.9" customHeight="1" x14ac:dyDescent="0.35">
      <c r="A2319" s="149" t="s">
        <v>4795</v>
      </c>
      <c r="B2319" s="149" t="s">
        <v>4796</v>
      </c>
      <c r="C2319" s="149" t="s">
        <v>296</v>
      </c>
      <c r="D2319" s="150">
        <v>21401</v>
      </c>
      <c r="E2319" s="149">
        <v>11510</v>
      </c>
      <c r="F2319" s="149" t="s">
        <v>3006</v>
      </c>
    </row>
    <row r="2320" spans="1:6" ht="10.9" customHeight="1" x14ac:dyDescent="0.35">
      <c r="A2320" s="149" t="s">
        <v>4797</v>
      </c>
      <c r="B2320" s="149" t="s">
        <v>4798</v>
      </c>
      <c r="C2320" s="149" t="s">
        <v>296</v>
      </c>
      <c r="D2320" s="150">
        <v>21401</v>
      </c>
      <c r="E2320" s="149">
        <v>11510</v>
      </c>
      <c r="F2320" s="149" t="s">
        <v>3006</v>
      </c>
    </row>
    <row r="2321" spans="1:6" ht="10.9" customHeight="1" x14ac:dyDescent="0.35">
      <c r="A2321" s="149" t="s">
        <v>4799</v>
      </c>
      <c r="B2321" s="149" t="s">
        <v>4800</v>
      </c>
      <c r="C2321" s="149" t="s">
        <v>296</v>
      </c>
      <c r="D2321" s="150">
        <v>21401</v>
      </c>
      <c r="E2321" s="149">
        <v>11510</v>
      </c>
      <c r="F2321" s="149" t="s">
        <v>3006</v>
      </c>
    </row>
    <row r="2322" spans="1:6" ht="10.9" customHeight="1" x14ac:dyDescent="0.35">
      <c r="A2322" s="149" t="s">
        <v>4801</v>
      </c>
      <c r="B2322" s="149" t="s">
        <v>4802</v>
      </c>
      <c r="C2322" s="149" t="s">
        <v>296</v>
      </c>
      <c r="D2322" s="150">
        <v>21401</v>
      </c>
      <c r="E2322" s="149">
        <v>11510</v>
      </c>
      <c r="F2322" s="149" t="s">
        <v>3006</v>
      </c>
    </row>
    <row r="2323" spans="1:6" ht="10.9" customHeight="1" x14ac:dyDescent="0.35">
      <c r="A2323" s="149" t="s">
        <v>4803</v>
      </c>
      <c r="B2323" s="149" t="s">
        <v>4804</v>
      </c>
      <c r="C2323" s="149" t="s">
        <v>296</v>
      </c>
      <c r="D2323" s="150">
        <v>21401</v>
      </c>
      <c r="E2323" s="149">
        <v>11510</v>
      </c>
      <c r="F2323" s="149" t="s">
        <v>3006</v>
      </c>
    </row>
    <row r="2324" spans="1:6" ht="10.9" customHeight="1" x14ac:dyDescent="0.35">
      <c r="A2324" s="149" t="s">
        <v>4805</v>
      </c>
      <c r="B2324" s="149" t="s">
        <v>4806</v>
      </c>
      <c r="C2324" s="149" t="s">
        <v>296</v>
      </c>
      <c r="D2324" s="150">
        <v>21401</v>
      </c>
      <c r="E2324" s="149">
        <v>11510</v>
      </c>
      <c r="F2324" s="149" t="s">
        <v>3006</v>
      </c>
    </row>
    <row r="2325" spans="1:6" ht="10.9" customHeight="1" x14ac:dyDescent="0.35">
      <c r="A2325" s="149" t="s">
        <v>4807</v>
      </c>
      <c r="B2325" s="149" t="s">
        <v>4808</v>
      </c>
      <c r="C2325" s="149" t="s">
        <v>296</v>
      </c>
      <c r="D2325" s="150">
        <v>21401</v>
      </c>
      <c r="E2325" s="149">
        <v>11510</v>
      </c>
      <c r="F2325" s="149" t="s">
        <v>3006</v>
      </c>
    </row>
    <row r="2326" spans="1:6" ht="10.9" customHeight="1" x14ac:dyDescent="0.35">
      <c r="A2326" s="149" t="s">
        <v>4809</v>
      </c>
      <c r="B2326" s="149" t="s">
        <v>4810</v>
      </c>
      <c r="C2326" s="149" t="s">
        <v>296</v>
      </c>
      <c r="D2326" s="150">
        <v>21401</v>
      </c>
      <c r="E2326" s="149">
        <v>11510</v>
      </c>
      <c r="F2326" s="149" t="s">
        <v>3006</v>
      </c>
    </row>
    <row r="2327" spans="1:6" ht="10.9" customHeight="1" x14ac:dyDescent="0.35">
      <c r="A2327" s="149" t="s">
        <v>4811</v>
      </c>
      <c r="B2327" s="149" t="s">
        <v>4812</v>
      </c>
      <c r="C2327" s="149" t="s">
        <v>296</v>
      </c>
      <c r="D2327" s="150">
        <v>21401</v>
      </c>
      <c r="E2327" s="149">
        <v>11510</v>
      </c>
      <c r="F2327" s="149" t="s">
        <v>3006</v>
      </c>
    </row>
    <row r="2328" spans="1:6" ht="10.9" customHeight="1" x14ac:dyDescent="0.35">
      <c r="A2328" s="149" t="s">
        <v>4813</v>
      </c>
      <c r="B2328" s="149" t="s">
        <v>4814</v>
      </c>
      <c r="C2328" s="149" t="s">
        <v>296</v>
      </c>
      <c r="D2328" s="150">
        <v>21401</v>
      </c>
      <c r="E2328" s="149">
        <v>11510</v>
      </c>
      <c r="F2328" s="149" t="s">
        <v>3006</v>
      </c>
    </row>
    <row r="2329" spans="1:6" ht="10.9" customHeight="1" x14ac:dyDescent="0.35">
      <c r="A2329" s="149" t="s">
        <v>4815</v>
      </c>
      <c r="B2329" s="149" t="s">
        <v>4816</v>
      </c>
      <c r="C2329" s="149" t="s">
        <v>296</v>
      </c>
      <c r="D2329" s="150">
        <v>21401</v>
      </c>
      <c r="E2329" s="149">
        <v>11510</v>
      </c>
      <c r="F2329" s="149" t="s">
        <v>3006</v>
      </c>
    </row>
    <row r="2330" spans="1:6" ht="10.9" customHeight="1" x14ac:dyDescent="0.35">
      <c r="A2330" s="149" t="s">
        <v>4817</v>
      </c>
      <c r="B2330" s="149" t="s">
        <v>4818</v>
      </c>
      <c r="C2330" s="149" t="s">
        <v>296</v>
      </c>
      <c r="D2330" s="150">
        <v>21401</v>
      </c>
      <c r="E2330" s="149">
        <v>11510</v>
      </c>
      <c r="F2330" s="149" t="s">
        <v>3006</v>
      </c>
    </row>
    <row r="2331" spans="1:6" ht="10.9" customHeight="1" x14ac:dyDescent="0.35">
      <c r="A2331" s="149" t="s">
        <v>4819</v>
      </c>
      <c r="B2331" s="149" t="s">
        <v>4820</v>
      </c>
      <c r="C2331" s="149" t="s">
        <v>296</v>
      </c>
      <c r="D2331" s="150">
        <v>21401</v>
      </c>
      <c r="E2331" s="149">
        <v>11510</v>
      </c>
      <c r="F2331" s="149" t="s">
        <v>3006</v>
      </c>
    </row>
    <row r="2332" spans="1:6" ht="10.9" customHeight="1" x14ac:dyDescent="0.35">
      <c r="A2332" s="149" t="s">
        <v>4821</v>
      </c>
      <c r="B2332" s="149" t="s">
        <v>4822</v>
      </c>
      <c r="C2332" s="149" t="s">
        <v>296</v>
      </c>
      <c r="D2332" s="150">
        <v>21401</v>
      </c>
      <c r="E2332" s="149">
        <v>11510</v>
      </c>
      <c r="F2332" s="149" t="s">
        <v>3006</v>
      </c>
    </row>
    <row r="2333" spans="1:6" ht="10.9" customHeight="1" x14ac:dyDescent="0.35">
      <c r="A2333" s="149" t="s">
        <v>4823</v>
      </c>
      <c r="B2333" s="149" t="s">
        <v>4824</v>
      </c>
      <c r="C2333" s="149" t="s">
        <v>296</v>
      </c>
      <c r="D2333" s="150">
        <v>21401</v>
      </c>
      <c r="E2333" s="149">
        <v>11510</v>
      </c>
      <c r="F2333" s="149" t="s">
        <v>3006</v>
      </c>
    </row>
    <row r="2334" spans="1:6" ht="10.9" customHeight="1" x14ac:dyDescent="0.35">
      <c r="A2334" s="149" t="s">
        <v>4825</v>
      </c>
      <c r="B2334" s="149" t="s">
        <v>4826</v>
      </c>
      <c r="C2334" s="149" t="s">
        <v>296</v>
      </c>
      <c r="D2334" s="150">
        <v>21401</v>
      </c>
      <c r="E2334" s="149">
        <v>11510</v>
      </c>
      <c r="F2334" s="149" t="s">
        <v>3006</v>
      </c>
    </row>
    <row r="2335" spans="1:6" ht="10.9" customHeight="1" x14ac:dyDescent="0.35">
      <c r="A2335" s="149" t="s">
        <v>4827</v>
      </c>
      <c r="B2335" s="149" t="s">
        <v>4828</v>
      </c>
      <c r="C2335" s="149" t="s">
        <v>296</v>
      </c>
      <c r="D2335" s="150">
        <v>21401</v>
      </c>
      <c r="E2335" s="149">
        <v>11510</v>
      </c>
      <c r="F2335" s="149" t="s">
        <v>3006</v>
      </c>
    </row>
    <row r="2336" spans="1:6" ht="10.9" customHeight="1" x14ac:dyDescent="0.35">
      <c r="A2336" s="149" t="s">
        <v>4829</v>
      </c>
      <c r="B2336" s="149" t="s">
        <v>4830</v>
      </c>
      <c r="C2336" s="149" t="s">
        <v>296</v>
      </c>
      <c r="D2336" s="150">
        <v>21401</v>
      </c>
      <c r="E2336" s="149">
        <v>11510</v>
      </c>
      <c r="F2336" s="149" t="s">
        <v>3006</v>
      </c>
    </row>
    <row r="2337" spans="1:6" ht="10.9" customHeight="1" x14ac:dyDescent="0.35">
      <c r="A2337" s="149" t="s">
        <v>4831</v>
      </c>
      <c r="B2337" s="149" t="s">
        <v>4832</v>
      </c>
      <c r="C2337" s="149" t="s">
        <v>296</v>
      </c>
      <c r="D2337" s="150">
        <v>21401</v>
      </c>
      <c r="E2337" s="149">
        <v>11510</v>
      </c>
      <c r="F2337" s="149" t="s">
        <v>3006</v>
      </c>
    </row>
    <row r="2338" spans="1:6" ht="10.9" customHeight="1" x14ac:dyDescent="0.35">
      <c r="A2338" s="149" t="s">
        <v>4833</v>
      </c>
      <c r="B2338" s="149" t="s">
        <v>4834</v>
      </c>
      <c r="C2338" s="149" t="s">
        <v>296</v>
      </c>
      <c r="D2338" s="150">
        <v>21401</v>
      </c>
      <c r="E2338" s="149">
        <v>11510</v>
      </c>
      <c r="F2338" s="149" t="s">
        <v>3006</v>
      </c>
    </row>
    <row r="2339" spans="1:6" ht="10.9" customHeight="1" x14ac:dyDescent="0.35">
      <c r="A2339" s="149" t="s">
        <v>4835</v>
      </c>
      <c r="B2339" s="149" t="s">
        <v>4836</v>
      </c>
      <c r="C2339" s="149" t="s">
        <v>296</v>
      </c>
      <c r="D2339" s="150">
        <v>21401</v>
      </c>
      <c r="E2339" s="149">
        <v>11510</v>
      </c>
      <c r="F2339" s="149" t="s">
        <v>3006</v>
      </c>
    </row>
    <row r="2340" spans="1:6" ht="10.9" customHeight="1" x14ac:dyDescent="0.35">
      <c r="A2340" s="149" t="s">
        <v>4837</v>
      </c>
      <c r="B2340" s="149" t="s">
        <v>4838</v>
      </c>
      <c r="C2340" s="149" t="s">
        <v>296</v>
      </c>
      <c r="D2340" s="150">
        <v>21401</v>
      </c>
      <c r="E2340" s="149">
        <v>11510</v>
      </c>
      <c r="F2340" s="149" t="s">
        <v>3006</v>
      </c>
    </row>
    <row r="2341" spans="1:6" ht="10.9" customHeight="1" x14ac:dyDescent="0.35">
      <c r="A2341" s="149" t="s">
        <v>4839</v>
      </c>
      <c r="B2341" s="149" t="s">
        <v>4840</v>
      </c>
      <c r="C2341" s="149" t="s">
        <v>296</v>
      </c>
      <c r="D2341" s="150">
        <v>21401</v>
      </c>
      <c r="E2341" s="149">
        <v>11510</v>
      </c>
      <c r="F2341" s="149" t="s">
        <v>3006</v>
      </c>
    </row>
    <row r="2342" spans="1:6" ht="10.9" customHeight="1" x14ac:dyDescent="0.35">
      <c r="A2342" s="149" t="s">
        <v>4841</v>
      </c>
      <c r="B2342" s="149" t="s">
        <v>4842</v>
      </c>
      <c r="C2342" s="149" t="s">
        <v>296</v>
      </c>
      <c r="D2342" s="150">
        <v>21401</v>
      </c>
      <c r="E2342" s="149">
        <v>11510</v>
      </c>
      <c r="F2342" s="149" t="s">
        <v>3006</v>
      </c>
    </row>
    <row r="2343" spans="1:6" ht="10.9" customHeight="1" x14ac:dyDescent="0.35">
      <c r="A2343" s="149" t="s">
        <v>4843</v>
      </c>
      <c r="B2343" s="149" t="s">
        <v>4844</v>
      </c>
      <c r="C2343" s="149" t="s">
        <v>296</v>
      </c>
      <c r="D2343" s="150">
        <v>21401</v>
      </c>
      <c r="E2343" s="149">
        <v>11510</v>
      </c>
      <c r="F2343" s="149" t="s">
        <v>3006</v>
      </c>
    </row>
    <row r="2344" spans="1:6" ht="10.9" customHeight="1" x14ac:dyDescent="0.35">
      <c r="A2344" s="149" t="s">
        <v>4845</v>
      </c>
      <c r="B2344" s="149" t="s">
        <v>4846</v>
      </c>
      <c r="C2344" s="149" t="s">
        <v>296</v>
      </c>
      <c r="D2344" s="150">
        <v>21401</v>
      </c>
      <c r="E2344" s="149">
        <v>11510</v>
      </c>
      <c r="F2344" s="149" t="s">
        <v>3006</v>
      </c>
    </row>
    <row r="2345" spans="1:6" ht="10.9" customHeight="1" x14ac:dyDescent="0.35">
      <c r="A2345" s="149" t="s">
        <v>4847</v>
      </c>
      <c r="B2345" s="149" t="s">
        <v>4848</v>
      </c>
      <c r="C2345" s="149" t="s">
        <v>296</v>
      </c>
      <c r="D2345" s="150">
        <v>21401</v>
      </c>
      <c r="E2345" s="149">
        <v>11510</v>
      </c>
      <c r="F2345" s="149" t="s">
        <v>3006</v>
      </c>
    </row>
    <row r="2346" spans="1:6" ht="10.9" customHeight="1" x14ac:dyDescent="0.35">
      <c r="A2346" s="149" t="s">
        <v>4849</v>
      </c>
      <c r="B2346" s="149" t="s">
        <v>4850</v>
      </c>
      <c r="C2346" s="149" t="s">
        <v>296</v>
      </c>
      <c r="D2346" s="150">
        <v>21401</v>
      </c>
      <c r="E2346" s="149">
        <v>11510</v>
      </c>
      <c r="F2346" s="149" t="s">
        <v>3006</v>
      </c>
    </row>
    <row r="2347" spans="1:6" ht="10.9" customHeight="1" x14ac:dyDescent="0.35">
      <c r="A2347" s="149" t="s">
        <v>4851</v>
      </c>
      <c r="B2347" s="149" t="s">
        <v>4852</v>
      </c>
      <c r="C2347" s="149" t="s">
        <v>296</v>
      </c>
      <c r="D2347" s="150">
        <v>21401</v>
      </c>
      <c r="E2347" s="149">
        <v>11510</v>
      </c>
      <c r="F2347" s="149" t="s">
        <v>3006</v>
      </c>
    </row>
    <row r="2348" spans="1:6" ht="10.9" customHeight="1" x14ac:dyDescent="0.35">
      <c r="A2348" s="149" t="s">
        <v>4853</v>
      </c>
      <c r="B2348" s="149" t="s">
        <v>4854</v>
      </c>
      <c r="C2348" s="149" t="s">
        <v>296</v>
      </c>
      <c r="D2348" s="150">
        <v>21401</v>
      </c>
      <c r="E2348" s="149">
        <v>11510</v>
      </c>
      <c r="F2348" s="149" t="s">
        <v>3006</v>
      </c>
    </row>
    <row r="2349" spans="1:6" ht="10.9" customHeight="1" x14ac:dyDescent="0.35">
      <c r="A2349" s="149" t="s">
        <v>4855</v>
      </c>
      <c r="B2349" s="149" t="s">
        <v>4856</v>
      </c>
      <c r="C2349" s="149" t="s">
        <v>296</v>
      </c>
      <c r="D2349" s="150">
        <v>21401</v>
      </c>
      <c r="E2349" s="149">
        <v>11510</v>
      </c>
      <c r="F2349" s="149" t="s">
        <v>3006</v>
      </c>
    </row>
    <row r="2350" spans="1:6" ht="10.9" customHeight="1" x14ac:dyDescent="0.35">
      <c r="A2350" s="149" t="s">
        <v>4857</v>
      </c>
      <c r="B2350" s="149" t="s">
        <v>4858</v>
      </c>
      <c r="C2350" s="149" t="s">
        <v>296</v>
      </c>
      <c r="D2350" s="150">
        <v>21401</v>
      </c>
      <c r="E2350" s="149">
        <v>11510</v>
      </c>
      <c r="F2350" s="149" t="s">
        <v>3006</v>
      </c>
    </row>
    <row r="2351" spans="1:6" ht="10.9" customHeight="1" x14ac:dyDescent="0.35">
      <c r="A2351" s="149" t="s">
        <v>4859</v>
      </c>
      <c r="B2351" s="149" t="s">
        <v>4860</v>
      </c>
      <c r="C2351" s="149" t="s">
        <v>296</v>
      </c>
      <c r="D2351" s="150">
        <v>21401</v>
      </c>
      <c r="E2351" s="149">
        <v>11510</v>
      </c>
      <c r="F2351" s="149" t="s">
        <v>3006</v>
      </c>
    </row>
    <row r="2352" spans="1:6" ht="10.9" customHeight="1" x14ac:dyDescent="0.35">
      <c r="A2352" s="149" t="s">
        <v>4861</v>
      </c>
      <c r="B2352" s="149" t="s">
        <v>4862</v>
      </c>
      <c r="C2352" s="149" t="s">
        <v>296</v>
      </c>
      <c r="D2352" s="150">
        <v>21401</v>
      </c>
      <c r="E2352" s="149">
        <v>11510</v>
      </c>
      <c r="F2352" s="149" t="s">
        <v>3006</v>
      </c>
    </row>
    <row r="2353" spans="1:6" ht="10.9" customHeight="1" x14ac:dyDescent="0.35">
      <c r="A2353" s="149" t="s">
        <v>4863</v>
      </c>
      <c r="B2353" s="149" t="s">
        <v>4864</v>
      </c>
      <c r="C2353" s="149" t="s">
        <v>296</v>
      </c>
      <c r="D2353" s="150">
        <v>21401</v>
      </c>
      <c r="E2353" s="149">
        <v>11510</v>
      </c>
      <c r="F2353" s="149" t="s">
        <v>3006</v>
      </c>
    </row>
    <row r="2354" spans="1:6" ht="10.9" customHeight="1" x14ac:dyDescent="0.35">
      <c r="A2354" s="149" t="s">
        <v>4865</v>
      </c>
      <c r="B2354" s="149" t="s">
        <v>4866</v>
      </c>
      <c r="C2354" s="149" t="s">
        <v>296</v>
      </c>
      <c r="D2354" s="150">
        <v>21401</v>
      </c>
      <c r="E2354" s="149">
        <v>11510</v>
      </c>
      <c r="F2354" s="149" t="s">
        <v>3006</v>
      </c>
    </row>
    <row r="2355" spans="1:6" ht="10.9" customHeight="1" x14ac:dyDescent="0.35">
      <c r="A2355" s="149" t="s">
        <v>4867</v>
      </c>
      <c r="B2355" s="149" t="s">
        <v>4868</v>
      </c>
      <c r="C2355" s="149" t="s">
        <v>296</v>
      </c>
      <c r="D2355" s="150">
        <v>21401</v>
      </c>
      <c r="E2355" s="149">
        <v>11510</v>
      </c>
      <c r="F2355" s="149" t="s">
        <v>3006</v>
      </c>
    </row>
    <row r="2356" spans="1:6" ht="10.9" customHeight="1" x14ac:dyDescent="0.35">
      <c r="A2356" s="149" t="s">
        <v>4869</v>
      </c>
      <c r="B2356" s="149" t="s">
        <v>4870</v>
      </c>
      <c r="C2356" s="149" t="s">
        <v>296</v>
      </c>
      <c r="D2356" s="150">
        <v>21401</v>
      </c>
      <c r="E2356" s="149">
        <v>11510</v>
      </c>
      <c r="F2356" s="149" t="s">
        <v>3006</v>
      </c>
    </row>
    <row r="2357" spans="1:6" ht="10.9" customHeight="1" x14ac:dyDescent="0.35">
      <c r="A2357" s="149" t="s">
        <v>4871</v>
      </c>
      <c r="B2357" s="149" t="s">
        <v>4872</v>
      </c>
      <c r="C2357" s="149" t="s">
        <v>296</v>
      </c>
      <c r="D2357" s="150">
        <v>21401</v>
      </c>
      <c r="E2357" s="149">
        <v>11510</v>
      </c>
      <c r="F2357" s="149" t="s">
        <v>3006</v>
      </c>
    </row>
    <row r="2358" spans="1:6" ht="10.9" customHeight="1" x14ac:dyDescent="0.35">
      <c r="A2358" s="149" t="s">
        <v>4873</v>
      </c>
      <c r="B2358" s="149" t="s">
        <v>4874</v>
      </c>
      <c r="C2358" s="149" t="s">
        <v>296</v>
      </c>
      <c r="D2358" s="150">
        <v>21401</v>
      </c>
      <c r="E2358" s="149">
        <v>11510</v>
      </c>
      <c r="F2358" s="149" t="s">
        <v>3006</v>
      </c>
    </row>
    <row r="2359" spans="1:6" ht="10.9" customHeight="1" x14ac:dyDescent="0.35">
      <c r="A2359" s="149" t="s">
        <v>4875</v>
      </c>
      <c r="B2359" s="149" t="s">
        <v>4876</v>
      </c>
      <c r="C2359" s="149" t="s">
        <v>296</v>
      </c>
      <c r="D2359" s="150">
        <v>21401</v>
      </c>
      <c r="E2359" s="149">
        <v>11510</v>
      </c>
      <c r="F2359" s="149" t="s">
        <v>3006</v>
      </c>
    </row>
    <row r="2360" spans="1:6" ht="10.9" customHeight="1" x14ac:dyDescent="0.35">
      <c r="A2360" s="149" t="s">
        <v>4877</v>
      </c>
      <c r="B2360" s="149" t="s">
        <v>4878</v>
      </c>
      <c r="C2360" s="149" t="s">
        <v>296</v>
      </c>
      <c r="D2360" s="150">
        <v>21401</v>
      </c>
      <c r="E2360" s="149">
        <v>11510</v>
      </c>
      <c r="F2360" s="149" t="s">
        <v>3006</v>
      </c>
    </row>
    <row r="2361" spans="1:6" ht="10.9" customHeight="1" x14ac:dyDescent="0.35">
      <c r="A2361" s="149" t="s">
        <v>4879</v>
      </c>
      <c r="B2361" s="149" t="s">
        <v>4880</v>
      </c>
      <c r="C2361" s="149" t="s">
        <v>296</v>
      </c>
      <c r="D2361" s="150">
        <v>21401</v>
      </c>
      <c r="E2361" s="149">
        <v>11510</v>
      </c>
      <c r="F2361" s="149" t="s">
        <v>3006</v>
      </c>
    </row>
    <row r="2362" spans="1:6" ht="10.9" customHeight="1" x14ac:dyDescent="0.35">
      <c r="A2362" s="149" t="s">
        <v>4881</v>
      </c>
      <c r="B2362" s="149" t="s">
        <v>4882</v>
      </c>
      <c r="C2362" s="149" t="s">
        <v>296</v>
      </c>
      <c r="D2362" s="150">
        <v>21401</v>
      </c>
      <c r="E2362" s="149">
        <v>11510</v>
      </c>
      <c r="F2362" s="149" t="s">
        <v>3006</v>
      </c>
    </row>
    <row r="2363" spans="1:6" ht="10.9" customHeight="1" x14ac:dyDescent="0.35">
      <c r="A2363" s="149" t="s">
        <v>4883</v>
      </c>
      <c r="B2363" s="149" t="s">
        <v>4884</v>
      </c>
      <c r="C2363" s="149" t="s">
        <v>296</v>
      </c>
      <c r="D2363" s="150">
        <v>21401</v>
      </c>
      <c r="E2363" s="149">
        <v>11510</v>
      </c>
      <c r="F2363" s="149" t="s">
        <v>3006</v>
      </c>
    </row>
    <row r="2364" spans="1:6" ht="10.9" customHeight="1" x14ac:dyDescent="0.35">
      <c r="A2364" s="149" t="s">
        <v>4885</v>
      </c>
      <c r="B2364" s="149" t="s">
        <v>4886</v>
      </c>
      <c r="C2364" s="149" t="s">
        <v>296</v>
      </c>
      <c r="D2364" s="150">
        <v>21401</v>
      </c>
      <c r="E2364" s="149">
        <v>11510</v>
      </c>
      <c r="F2364" s="149" t="s">
        <v>3006</v>
      </c>
    </row>
    <row r="2365" spans="1:6" ht="10.9" customHeight="1" x14ac:dyDescent="0.35">
      <c r="A2365" s="149" t="s">
        <v>4887</v>
      </c>
      <c r="B2365" s="149" t="s">
        <v>4888</v>
      </c>
      <c r="C2365" s="149" t="s">
        <v>296</v>
      </c>
      <c r="D2365" s="150">
        <v>21401</v>
      </c>
      <c r="E2365" s="149">
        <v>11510</v>
      </c>
      <c r="F2365" s="149" t="s">
        <v>3006</v>
      </c>
    </row>
    <row r="2366" spans="1:6" ht="10.9" customHeight="1" x14ac:dyDescent="0.35">
      <c r="A2366" s="149" t="s">
        <v>4889</v>
      </c>
      <c r="B2366" s="149" t="s">
        <v>4890</v>
      </c>
      <c r="C2366" s="149" t="s">
        <v>296</v>
      </c>
      <c r="D2366" s="150">
        <v>21401</v>
      </c>
      <c r="E2366" s="149">
        <v>11510</v>
      </c>
      <c r="F2366" s="149" t="s">
        <v>3006</v>
      </c>
    </row>
    <row r="2367" spans="1:6" ht="10.9" customHeight="1" x14ac:dyDescent="0.35">
      <c r="A2367" s="149" t="s">
        <v>4891</v>
      </c>
      <c r="B2367" s="149" t="s">
        <v>4892</v>
      </c>
      <c r="C2367" s="149" t="s">
        <v>296</v>
      </c>
      <c r="D2367" s="150">
        <v>21401</v>
      </c>
      <c r="E2367" s="149">
        <v>11510</v>
      </c>
      <c r="F2367" s="149" t="s">
        <v>3006</v>
      </c>
    </row>
    <row r="2368" spans="1:6" ht="10.9" customHeight="1" x14ac:dyDescent="0.35">
      <c r="A2368" s="149" t="s">
        <v>4893</v>
      </c>
      <c r="B2368" s="149" t="s">
        <v>4894</v>
      </c>
      <c r="C2368" s="149" t="s">
        <v>296</v>
      </c>
      <c r="D2368" s="150">
        <v>21401</v>
      </c>
      <c r="E2368" s="149">
        <v>11510</v>
      </c>
      <c r="F2368" s="149" t="s">
        <v>3006</v>
      </c>
    </row>
    <row r="2369" spans="1:6" ht="10.9" customHeight="1" x14ac:dyDescent="0.35">
      <c r="A2369" s="149" t="s">
        <v>4895</v>
      </c>
      <c r="B2369" s="149" t="s">
        <v>4896</v>
      </c>
      <c r="C2369" s="149" t="s">
        <v>296</v>
      </c>
      <c r="D2369" s="150">
        <v>21401</v>
      </c>
      <c r="E2369" s="149">
        <v>11510</v>
      </c>
      <c r="F2369" s="149" t="s">
        <v>3006</v>
      </c>
    </row>
    <row r="2370" spans="1:6" ht="10.9" customHeight="1" x14ac:dyDescent="0.35">
      <c r="A2370" s="149" t="s">
        <v>4897</v>
      </c>
      <c r="B2370" s="149" t="s">
        <v>4898</v>
      </c>
      <c r="C2370" s="149" t="s">
        <v>296</v>
      </c>
      <c r="D2370" s="150">
        <v>21401</v>
      </c>
      <c r="E2370" s="149">
        <v>11510</v>
      </c>
      <c r="F2370" s="149" t="s">
        <v>3006</v>
      </c>
    </row>
    <row r="2371" spans="1:6" ht="10.9" customHeight="1" x14ac:dyDescent="0.35">
      <c r="A2371" s="149" t="s">
        <v>4899</v>
      </c>
      <c r="B2371" s="149" t="s">
        <v>4900</v>
      </c>
      <c r="C2371" s="149" t="s">
        <v>296</v>
      </c>
      <c r="D2371" s="150">
        <v>21401</v>
      </c>
      <c r="E2371" s="149">
        <v>11510</v>
      </c>
      <c r="F2371" s="149" t="s">
        <v>3006</v>
      </c>
    </row>
    <row r="2372" spans="1:6" ht="10.9" customHeight="1" x14ac:dyDescent="0.35">
      <c r="A2372" s="149" t="s">
        <v>4901</v>
      </c>
      <c r="B2372" s="149" t="s">
        <v>4902</v>
      </c>
      <c r="C2372" s="149" t="s">
        <v>296</v>
      </c>
      <c r="D2372" s="150">
        <v>21401</v>
      </c>
      <c r="E2372" s="149">
        <v>11510</v>
      </c>
      <c r="F2372" s="149" t="s">
        <v>3006</v>
      </c>
    </row>
    <row r="2373" spans="1:6" ht="10.9" customHeight="1" x14ac:dyDescent="0.35">
      <c r="A2373" s="149" t="s">
        <v>4903</v>
      </c>
      <c r="B2373" s="149" t="s">
        <v>4904</v>
      </c>
      <c r="C2373" s="149" t="s">
        <v>296</v>
      </c>
      <c r="D2373" s="150">
        <v>21401</v>
      </c>
      <c r="E2373" s="149">
        <v>11510</v>
      </c>
      <c r="F2373" s="149" t="s">
        <v>3006</v>
      </c>
    </row>
    <row r="2374" spans="1:6" ht="10.9" customHeight="1" x14ac:dyDescent="0.35">
      <c r="A2374" s="149" t="s">
        <v>4905</v>
      </c>
      <c r="B2374" s="149" t="s">
        <v>4906</v>
      </c>
      <c r="C2374" s="149" t="s">
        <v>296</v>
      </c>
      <c r="D2374" s="150">
        <v>21401</v>
      </c>
      <c r="E2374" s="149">
        <v>11510</v>
      </c>
      <c r="F2374" s="149" t="s">
        <v>3006</v>
      </c>
    </row>
    <row r="2375" spans="1:6" ht="10.9" customHeight="1" x14ac:dyDescent="0.35">
      <c r="A2375" s="149" t="s">
        <v>4907</v>
      </c>
      <c r="B2375" s="149" t="s">
        <v>4908</v>
      </c>
      <c r="C2375" s="149" t="s">
        <v>296</v>
      </c>
      <c r="D2375" s="150">
        <v>21401</v>
      </c>
      <c r="E2375" s="149">
        <v>11510</v>
      </c>
      <c r="F2375" s="149" t="s">
        <v>3006</v>
      </c>
    </row>
    <row r="2376" spans="1:6" ht="10.9" customHeight="1" x14ac:dyDescent="0.35">
      <c r="A2376" s="149" t="s">
        <v>4909</v>
      </c>
      <c r="B2376" s="149" t="s">
        <v>4910</v>
      </c>
      <c r="C2376" s="149" t="s">
        <v>296</v>
      </c>
      <c r="D2376" s="150">
        <v>21401</v>
      </c>
      <c r="E2376" s="149">
        <v>11510</v>
      </c>
      <c r="F2376" s="149" t="s">
        <v>3006</v>
      </c>
    </row>
    <row r="2377" spans="1:6" ht="10.9" customHeight="1" x14ac:dyDescent="0.35">
      <c r="A2377" s="149" t="s">
        <v>4911</v>
      </c>
      <c r="B2377" s="149" t="s">
        <v>4912</v>
      </c>
      <c r="C2377" s="149" t="s">
        <v>296</v>
      </c>
      <c r="D2377" s="150">
        <v>21401</v>
      </c>
      <c r="E2377" s="149">
        <v>11510</v>
      </c>
      <c r="F2377" s="149" t="s">
        <v>3006</v>
      </c>
    </row>
    <row r="2378" spans="1:6" ht="10.9" customHeight="1" x14ac:dyDescent="0.35">
      <c r="A2378" s="149" t="s">
        <v>4913</v>
      </c>
      <c r="B2378" s="149" t="s">
        <v>4914</v>
      </c>
      <c r="C2378" s="149" t="s">
        <v>296</v>
      </c>
      <c r="D2378" s="150">
        <v>21401</v>
      </c>
      <c r="E2378" s="149">
        <v>11510</v>
      </c>
      <c r="F2378" s="149" t="s">
        <v>3006</v>
      </c>
    </row>
    <row r="2379" spans="1:6" ht="10.9" customHeight="1" x14ac:dyDescent="0.35">
      <c r="A2379" s="149" t="s">
        <v>4915</v>
      </c>
      <c r="B2379" s="149" t="s">
        <v>4916</v>
      </c>
      <c r="C2379" s="149" t="s">
        <v>296</v>
      </c>
      <c r="D2379" s="150">
        <v>21401</v>
      </c>
      <c r="E2379" s="149">
        <v>11510</v>
      </c>
      <c r="F2379" s="149" t="s">
        <v>3006</v>
      </c>
    </row>
    <row r="2380" spans="1:6" ht="10.9" customHeight="1" x14ac:dyDescent="0.35">
      <c r="A2380" s="149" t="s">
        <v>4917</v>
      </c>
      <c r="B2380" s="149" t="s">
        <v>4918</v>
      </c>
      <c r="C2380" s="149" t="s">
        <v>296</v>
      </c>
      <c r="D2380" s="150">
        <v>21401</v>
      </c>
      <c r="E2380" s="149">
        <v>11510</v>
      </c>
      <c r="F2380" s="149" t="s">
        <v>3006</v>
      </c>
    </row>
    <row r="2381" spans="1:6" ht="10.9" customHeight="1" x14ac:dyDescent="0.35">
      <c r="A2381" s="149" t="s">
        <v>4919</v>
      </c>
      <c r="B2381" s="149" t="s">
        <v>4920</v>
      </c>
      <c r="C2381" s="149" t="s">
        <v>296</v>
      </c>
      <c r="D2381" s="150">
        <v>21401</v>
      </c>
      <c r="E2381" s="149">
        <v>11510</v>
      </c>
      <c r="F2381" s="149" t="s">
        <v>3006</v>
      </c>
    </row>
    <row r="2382" spans="1:6" ht="10.9" customHeight="1" x14ac:dyDescent="0.35">
      <c r="A2382" s="149" t="s">
        <v>4921</v>
      </c>
      <c r="B2382" s="149" t="s">
        <v>4922</v>
      </c>
      <c r="C2382" s="149" t="s">
        <v>296</v>
      </c>
      <c r="D2382" s="150">
        <v>21401</v>
      </c>
      <c r="E2382" s="149">
        <v>11510</v>
      </c>
      <c r="F2382" s="149" t="s">
        <v>3006</v>
      </c>
    </row>
    <row r="2383" spans="1:6" ht="10.9" customHeight="1" x14ac:dyDescent="0.35">
      <c r="A2383" s="149" t="s">
        <v>4923</v>
      </c>
      <c r="B2383" s="149" t="s">
        <v>4924</v>
      </c>
      <c r="C2383" s="149" t="s">
        <v>296</v>
      </c>
      <c r="D2383" s="150">
        <v>21401</v>
      </c>
      <c r="E2383" s="149">
        <v>11510</v>
      </c>
      <c r="F2383" s="149" t="s">
        <v>3006</v>
      </c>
    </row>
    <row r="2384" spans="1:6" ht="10.9" customHeight="1" x14ac:dyDescent="0.35">
      <c r="A2384" s="149" t="s">
        <v>4925</v>
      </c>
      <c r="B2384" s="149" t="s">
        <v>4926</v>
      </c>
      <c r="C2384" s="149" t="s">
        <v>296</v>
      </c>
      <c r="D2384" s="150">
        <v>21401</v>
      </c>
      <c r="E2384" s="149">
        <v>11510</v>
      </c>
      <c r="F2384" s="149" t="s">
        <v>3006</v>
      </c>
    </row>
    <row r="2385" spans="1:6" ht="10.9" customHeight="1" x14ac:dyDescent="0.35">
      <c r="A2385" s="149" t="s">
        <v>4927</v>
      </c>
      <c r="B2385" s="149" t="s">
        <v>4928</v>
      </c>
      <c r="C2385" s="149" t="s">
        <v>296</v>
      </c>
      <c r="D2385" s="150">
        <v>21401</v>
      </c>
      <c r="E2385" s="149">
        <v>11510</v>
      </c>
      <c r="F2385" s="149" t="s">
        <v>3006</v>
      </c>
    </row>
    <row r="2386" spans="1:6" ht="10.9" customHeight="1" x14ac:dyDescent="0.35">
      <c r="A2386" s="149" t="s">
        <v>4929</v>
      </c>
      <c r="B2386" s="149" t="s">
        <v>4930</v>
      </c>
      <c r="C2386" s="149" t="s">
        <v>296</v>
      </c>
      <c r="D2386" s="150">
        <v>21401</v>
      </c>
      <c r="E2386" s="149">
        <v>11510</v>
      </c>
      <c r="F2386" s="149" t="s">
        <v>3006</v>
      </c>
    </row>
    <row r="2387" spans="1:6" ht="10.9" customHeight="1" x14ac:dyDescent="0.35">
      <c r="A2387" s="149" t="s">
        <v>4931</v>
      </c>
      <c r="B2387" s="149" t="s">
        <v>4932</v>
      </c>
      <c r="C2387" s="149" t="s">
        <v>296</v>
      </c>
      <c r="D2387" s="150">
        <v>21401</v>
      </c>
      <c r="E2387" s="149">
        <v>11510</v>
      </c>
      <c r="F2387" s="149" t="s">
        <v>3006</v>
      </c>
    </row>
    <row r="2388" spans="1:6" ht="10.9" customHeight="1" x14ac:dyDescent="0.35">
      <c r="A2388" s="149" t="s">
        <v>4933</v>
      </c>
      <c r="B2388" s="149" t="s">
        <v>4934</v>
      </c>
      <c r="C2388" s="149" t="s">
        <v>296</v>
      </c>
      <c r="D2388" s="150">
        <v>21401</v>
      </c>
      <c r="E2388" s="149">
        <v>11510</v>
      </c>
      <c r="F2388" s="149" t="s">
        <v>3006</v>
      </c>
    </row>
    <row r="2389" spans="1:6" ht="10.9" customHeight="1" x14ac:dyDescent="0.35">
      <c r="A2389" s="149" t="s">
        <v>4935</v>
      </c>
      <c r="B2389" s="149" t="s">
        <v>4936</v>
      </c>
      <c r="C2389" s="149" t="s">
        <v>296</v>
      </c>
      <c r="D2389" s="150">
        <v>21401</v>
      </c>
      <c r="E2389" s="149">
        <v>11510</v>
      </c>
      <c r="F2389" s="149" t="s">
        <v>3006</v>
      </c>
    </row>
    <row r="2390" spans="1:6" ht="10.9" customHeight="1" x14ac:dyDescent="0.35">
      <c r="A2390" s="149" t="s">
        <v>4937</v>
      </c>
      <c r="B2390" s="149" t="s">
        <v>4938</v>
      </c>
      <c r="C2390" s="149" t="s">
        <v>296</v>
      </c>
      <c r="D2390" s="150">
        <v>21401</v>
      </c>
      <c r="E2390" s="149">
        <v>11510</v>
      </c>
      <c r="F2390" s="149" t="s">
        <v>3006</v>
      </c>
    </row>
    <row r="2391" spans="1:6" ht="10.9" customHeight="1" x14ac:dyDescent="0.35">
      <c r="A2391" s="149" t="s">
        <v>4939</v>
      </c>
      <c r="B2391" s="149" t="s">
        <v>4940</v>
      </c>
      <c r="C2391" s="149" t="s">
        <v>296</v>
      </c>
      <c r="D2391" s="150">
        <v>21401</v>
      </c>
      <c r="E2391" s="149">
        <v>11510</v>
      </c>
      <c r="F2391" s="149" t="s">
        <v>3006</v>
      </c>
    </row>
    <row r="2392" spans="1:6" ht="10.9" customHeight="1" x14ac:dyDescent="0.35">
      <c r="A2392" s="149" t="s">
        <v>4941</v>
      </c>
      <c r="B2392" s="149" t="s">
        <v>4942</v>
      </c>
      <c r="C2392" s="149" t="s">
        <v>296</v>
      </c>
      <c r="D2392" s="150">
        <v>21401</v>
      </c>
      <c r="E2392" s="149">
        <v>11510</v>
      </c>
      <c r="F2392" s="149" t="s">
        <v>3006</v>
      </c>
    </row>
    <row r="2393" spans="1:6" ht="10.9" customHeight="1" x14ac:dyDescent="0.35">
      <c r="A2393" s="149" t="s">
        <v>4943</v>
      </c>
      <c r="B2393" s="149" t="s">
        <v>4944</v>
      </c>
      <c r="C2393" s="149" t="s">
        <v>296</v>
      </c>
      <c r="D2393" s="150">
        <v>21401</v>
      </c>
      <c r="E2393" s="149">
        <v>11510</v>
      </c>
      <c r="F2393" s="149" t="s">
        <v>3006</v>
      </c>
    </row>
    <row r="2394" spans="1:6" ht="10.9" customHeight="1" x14ac:dyDescent="0.35">
      <c r="A2394" s="149" t="s">
        <v>4945</v>
      </c>
      <c r="B2394" s="149" t="s">
        <v>4946</v>
      </c>
      <c r="C2394" s="149" t="s">
        <v>296</v>
      </c>
      <c r="D2394" s="150">
        <v>21401</v>
      </c>
      <c r="E2394" s="149">
        <v>11510</v>
      </c>
      <c r="F2394" s="149" t="s">
        <v>3006</v>
      </c>
    </row>
    <row r="2395" spans="1:6" ht="10.9" customHeight="1" x14ac:dyDescent="0.35">
      <c r="A2395" s="149" t="s">
        <v>4947</v>
      </c>
      <c r="B2395" s="149" t="s">
        <v>4948</v>
      </c>
      <c r="C2395" s="149" t="s">
        <v>296</v>
      </c>
      <c r="D2395" s="150">
        <v>21401</v>
      </c>
      <c r="E2395" s="149">
        <v>11510</v>
      </c>
      <c r="F2395" s="149" t="s">
        <v>3006</v>
      </c>
    </row>
    <row r="2396" spans="1:6" ht="10.9" customHeight="1" x14ac:dyDescent="0.35">
      <c r="A2396" s="149" t="s">
        <v>4949</v>
      </c>
      <c r="B2396" s="149" t="s">
        <v>4950</v>
      </c>
      <c r="C2396" s="149" t="s">
        <v>296</v>
      </c>
      <c r="D2396" s="150">
        <v>21401</v>
      </c>
      <c r="E2396" s="149">
        <v>11510</v>
      </c>
      <c r="F2396" s="149" t="s">
        <v>3006</v>
      </c>
    </row>
    <row r="2397" spans="1:6" ht="10.9" customHeight="1" x14ac:dyDescent="0.35">
      <c r="A2397" s="149" t="s">
        <v>4951</v>
      </c>
      <c r="B2397" s="149" t="s">
        <v>4952</v>
      </c>
      <c r="C2397" s="149" t="s">
        <v>296</v>
      </c>
      <c r="D2397" s="150">
        <v>21401</v>
      </c>
      <c r="E2397" s="149">
        <v>11510</v>
      </c>
      <c r="F2397" s="149" t="s">
        <v>3006</v>
      </c>
    </row>
    <row r="2398" spans="1:6" ht="10.9" customHeight="1" x14ac:dyDescent="0.35">
      <c r="A2398" s="149" t="s">
        <v>4953</v>
      </c>
      <c r="B2398" s="149" t="s">
        <v>4954</v>
      </c>
      <c r="C2398" s="149" t="s">
        <v>296</v>
      </c>
      <c r="D2398" s="150">
        <v>21401</v>
      </c>
      <c r="E2398" s="149">
        <v>11510</v>
      </c>
      <c r="F2398" s="149" t="s">
        <v>3006</v>
      </c>
    </row>
    <row r="2399" spans="1:6" ht="10.9" customHeight="1" x14ac:dyDescent="0.35">
      <c r="A2399" s="149" t="s">
        <v>4955</v>
      </c>
      <c r="B2399" s="149" t="s">
        <v>4956</v>
      </c>
      <c r="C2399" s="149" t="s">
        <v>296</v>
      </c>
      <c r="D2399" s="150">
        <v>21401</v>
      </c>
      <c r="E2399" s="149">
        <v>11510</v>
      </c>
      <c r="F2399" s="149" t="s">
        <v>3006</v>
      </c>
    </row>
    <row r="2400" spans="1:6" ht="10.9" customHeight="1" x14ac:dyDescent="0.35">
      <c r="A2400" s="149" t="s">
        <v>4957</v>
      </c>
      <c r="B2400" s="149" t="s">
        <v>4958</v>
      </c>
      <c r="C2400" s="149" t="s">
        <v>296</v>
      </c>
      <c r="D2400" s="150">
        <v>21401</v>
      </c>
      <c r="E2400" s="149">
        <v>11510</v>
      </c>
      <c r="F2400" s="149" t="s">
        <v>3006</v>
      </c>
    </row>
    <row r="2401" spans="1:6" ht="10.9" customHeight="1" x14ac:dyDescent="0.35">
      <c r="A2401" s="149" t="s">
        <v>4959</v>
      </c>
      <c r="B2401" s="149" t="s">
        <v>4960</v>
      </c>
      <c r="C2401" s="149" t="s">
        <v>296</v>
      </c>
      <c r="D2401" s="150">
        <v>21401</v>
      </c>
      <c r="E2401" s="149">
        <v>11510</v>
      </c>
      <c r="F2401" s="149" t="s">
        <v>3006</v>
      </c>
    </row>
    <row r="2402" spans="1:6" ht="10.9" customHeight="1" x14ac:dyDescent="0.35">
      <c r="A2402" s="149" t="s">
        <v>4961</v>
      </c>
      <c r="B2402" s="149" t="s">
        <v>4962</v>
      </c>
      <c r="C2402" s="149" t="s">
        <v>296</v>
      </c>
      <c r="D2402" s="150">
        <v>21401</v>
      </c>
      <c r="E2402" s="149">
        <v>11510</v>
      </c>
      <c r="F2402" s="149" t="s">
        <v>3006</v>
      </c>
    </row>
    <row r="2403" spans="1:6" ht="10.9" customHeight="1" x14ac:dyDescent="0.35">
      <c r="A2403" s="149" t="s">
        <v>4963</v>
      </c>
      <c r="B2403" s="149" t="s">
        <v>4964</v>
      </c>
      <c r="C2403" s="149" t="s">
        <v>296</v>
      </c>
      <c r="D2403" s="150">
        <v>21401</v>
      </c>
      <c r="E2403" s="149">
        <v>11510</v>
      </c>
      <c r="F2403" s="149" t="s">
        <v>3006</v>
      </c>
    </row>
    <row r="2404" spans="1:6" ht="10.9" customHeight="1" x14ac:dyDescent="0.35">
      <c r="A2404" s="149" t="s">
        <v>4965</v>
      </c>
      <c r="B2404" s="149" t="s">
        <v>4966</v>
      </c>
      <c r="C2404" s="149" t="s">
        <v>296</v>
      </c>
      <c r="D2404" s="150">
        <v>21401</v>
      </c>
      <c r="E2404" s="149">
        <v>11510</v>
      </c>
      <c r="F2404" s="149" t="s">
        <v>3006</v>
      </c>
    </row>
    <row r="2405" spans="1:6" ht="10.9" customHeight="1" x14ac:dyDescent="0.35">
      <c r="A2405" s="149" t="s">
        <v>4967</v>
      </c>
      <c r="B2405" s="149" t="s">
        <v>4968</v>
      </c>
      <c r="C2405" s="149" t="s">
        <v>296</v>
      </c>
      <c r="D2405" s="150">
        <v>21401</v>
      </c>
      <c r="E2405" s="149">
        <v>11510</v>
      </c>
      <c r="F2405" s="149" t="s">
        <v>3006</v>
      </c>
    </row>
    <row r="2406" spans="1:6" ht="10.9" customHeight="1" x14ac:dyDescent="0.35">
      <c r="A2406" s="149" t="s">
        <v>4969</v>
      </c>
      <c r="B2406" s="149" t="s">
        <v>4970</v>
      </c>
      <c r="C2406" s="149" t="s">
        <v>296</v>
      </c>
      <c r="D2406" s="150">
        <v>21401</v>
      </c>
      <c r="E2406" s="149">
        <v>11510</v>
      </c>
      <c r="F2406" s="149" t="s">
        <v>3006</v>
      </c>
    </row>
    <row r="2407" spans="1:6" ht="10.9" customHeight="1" x14ac:dyDescent="0.35">
      <c r="A2407" s="149" t="s">
        <v>4971</v>
      </c>
      <c r="B2407" s="149" t="s">
        <v>4972</v>
      </c>
      <c r="C2407" s="149" t="s">
        <v>296</v>
      </c>
      <c r="D2407" s="150">
        <v>21401</v>
      </c>
      <c r="E2407" s="149">
        <v>11510</v>
      </c>
      <c r="F2407" s="149" t="s">
        <v>3006</v>
      </c>
    </row>
    <row r="2408" spans="1:6" ht="10.9" customHeight="1" x14ac:dyDescent="0.35">
      <c r="A2408" s="149" t="s">
        <v>4973</v>
      </c>
      <c r="B2408" s="149" t="s">
        <v>4974</v>
      </c>
      <c r="C2408" s="149" t="s">
        <v>296</v>
      </c>
      <c r="D2408" s="150">
        <v>21401</v>
      </c>
      <c r="E2408" s="149">
        <v>11510</v>
      </c>
      <c r="F2408" s="149" t="s">
        <v>3006</v>
      </c>
    </row>
    <row r="2409" spans="1:6" ht="10.9" customHeight="1" x14ac:dyDescent="0.35">
      <c r="A2409" s="149" t="s">
        <v>4975</v>
      </c>
      <c r="B2409" s="149" t="s">
        <v>4976</v>
      </c>
      <c r="C2409" s="149" t="s">
        <v>296</v>
      </c>
      <c r="D2409" s="150">
        <v>21401</v>
      </c>
      <c r="E2409" s="149">
        <v>11510</v>
      </c>
      <c r="F2409" s="149" t="s">
        <v>3006</v>
      </c>
    </row>
    <row r="2410" spans="1:6" ht="10.9" customHeight="1" x14ac:dyDescent="0.35">
      <c r="A2410" s="149" t="s">
        <v>4977</v>
      </c>
      <c r="B2410" s="149" t="s">
        <v>4978</v>
      </c>
      <c r="C2410" s="149" t="s">
        <v>296</v>
      </c>
      <c r="D2410" s="150">
        <v>21401</v>
      </c>
      <c r="E2410" s="149">
        <v>11510</v>
      </c>
      <c r="F2410" s="149" t="s">
        <v>3006</v>
      </c>
    </row>
    <row r="2411" spans="1:6" ht="10.9" customHeight="1" x14ac:dyDescent="0.35">
      <c r="A2411" s="149" t="s">
        <v>4979</v>
      </c>
      <c r="B2411" s="149" t="s">
        <v>4980</v>
      </c>
      <c r="C2411" s="149" t="s">
        <v>296</v>
      </c>
      <c r="D2411" s="150">
        <v>21401</v>
      </c>
      <c r="E2411" s="149">
        <v>11510</v>
      </c>
      <c r="F2411" s="149" t="s">
        <v>3006</v>
      </c>
    </row>
    <row r="2412" spans="1:6" ht="10.9" customHeight="1" x14ac:dyDescent="0.35">
      <c r="A2412" s="149" t="s">
        <v>4981</v>
      </c>
      <c r="B2412" s="149" t="s">
        <v>4982</v>
      </c>
      <c r="C2412" s="149" t="s">
        <v>296</v>
      </c>
      <c r="D2412" s="150">
        <v>21401</v>
      </c>
      <c r="E2412" s="149">
        <v>11510</v>
      </c>
      <c r="F2412" s="149" t="s">
        <v>3006</v>
      </c>
    </row>
    <row r="2413" spans="1:6" ht="10.9" customHeight="1" x14ac:dyDescent="0.35">
      <c r="A2413" s="149" t="s">
        <v>4983</v>
      </c>
      <c r="B2413" s="149" t="s">
        <v>4984</v>
      </c>
      <c r="C2413" s="149" t="s">
        <v>296</v>
      </c>
      <c r="D2413" s="150">
        <v>21401</v>
      </c>
      <c r="E2413" s="149">
        <v>11510</v>
      </c>
      <c r="F2413" s="149" t="s">
        <v>3006</v>
      </c>
    </row>
    <row r="2414" spans="1:6" ht="10.9" customHeight="1" x14ac:dyDescent="0.35">
      <c r="A2414" s="149" t="s">
        <v>4985</v>
      </c>
      <c r="B2414" s="149" t="s">
        <v>4986</v>
      </c>
      <c r="C2414" s="149" t="s">
        <v>296</v>
      </c>
      <c r="D2414" s="150">
        <v>21401</v>
      </c>
      <c r="E2414" s="149">
        <v>11510</v>
      </c>
      <c r="F2414" s="149" t="s">
        <v>3006</v>
      </c>
    </row>
    <row r="2415" spans="1:6" ht="10.9" customHeight="1" x14ac:dyDescent="0.35">
      <c r="A2415" s="149" t="s">
        <v>4987</v>
      </c>
      <c r="B2415" s="149" t="s">
        <v>4988</v>
      </c>
      <c r="C2415" s="149" t="s">
        <v>296</v>
      </c>
      <c r="D2415" s="150">
        <v>21401</v>
      </c>
      <c r="E2415" s="149">
        <v>11510</v>
      </c>
      <c r="F2415" s="149" t="s">
        <v>3006</v>
      </c>
    </row>
    <row r="2416" spans="1:6" ht="10.9" customHeight="1" x14ac:dyDescent="0.35">
      <c r="A2416" s="149" t="s">
        <v>4989</v>
      </c>
      <c r="B2416" s="149" t="s">
        <v>4990</v>
      </c>
      <c r="C2416" s="149" t="s">
        <v>296</v>
      </c>
      <c r="D2416" s="150">
        <v>21401</v>
      </c>
      <c r="E2416" s="149">
        <v>11510</v>
      </c>
      <c r="F2416" s="149" t="s">
        <v>3006</v>
      </c>
    </row>
    <row r="2417" spans="1:6" ht="10.9" customHeight="1" x14ac:dyDescent="0.35">
      <c r="A2417" s="149" t="s">
        <v>4991</v>
      </c>
      <c r="B2417" s="149" t="s">
        <v>4992</v>
      </c>
      <c r="C2417" s="149" t="s">
        <v>296</v>
      </c>
      <c r="D2417" s="150">
        <v>21401</v>
      </c>
      <c r="E2417" s="149">
        <v>11510</v>
      </c>
      <c r="F2417" s="149" t="s">
        <v>3006</v>
      </c>
    </row>
    <row r="2418" spans="1:6" ht="10.9" customHeight="1" x14ac:dyDescent="0.35">
      <c r="A2418" s="149" t="s">
        <v>4993</v>
      </c>
      <c r="B2418" s="149" t="s">
        <v>4994</v>
      </c>
      <c r="C2418" s="149" t="s">
        <v>296</v>
      </c>
      <c r="D2418" s="150">
        <v>21401</v>
      </c>
      <c r="E2418" s="149">
        <v>11510</v>
      </c>
      <c r="F2418" s="149" t="s">
        <v>3006</v>
      </c>
    </row>
    <row r="2419" spans="1:6" ht="10.9" customHeight="1" x14ac:dyDescent="0.35">
      <c r="A2419" s="149" t="s">
        <v>4995</v>
      </c>
      <c r="B2419" s="149" t="s">
        <v>4996</v>
      </c>
      <c r="C2419" s="149" t="s">
        <v>296</v>
      </c>
      <c r="D2419" s="150">
        <v>21401</v>
      </c>
      <c r="E2419" s="149">
        <v>11510</v>
      </c>
      <c r="F2419" s="149" t="s">
        <v>3006</v>
      </c>
    </row>
    <row r="2420" spans="1:6" ht="10.9" customHeight="1" x14ac:dyDescent="0.35">
      <c r="A2420" s="149" t="s">
        <v>4997</v>
      </c>
      <c r="B2420" s="149" t="s">
        <v>4998</v>
      </c>
      <c r="C2420" s="149" t="s">
        <v>296</v>
      </c>
      <c r="D2420" s="150">
        <v>21401</v>
      </c>
      <c r="E2420" s="149">
        <v>11510</v>
      </c>
      <c r="F2420" s="149" t="s">
        <v>3006</v>
      </c>
    </row>
    <row r="2421" spans="1:6" ht="10.9" customHeight="1" x14ac:dyDescent="0.35">
      <c r="A2421" s="149" t="s">
        <v>4999</v>
      </c>
      <c r="B2421" s="149" t="s">
        <v>5000</v>
      </c>
      <c r="C2421" s="149" t="s">
        <v>296</v>
      </c>
      <c r="D2421" s="150">
        <v>21401</v>
      </c>
      <c r="E2421" s="149">
        <v>11510</v>
      </c>
      <c r="F2421" s="149" t="s">
        <v>3006</v>
      </c>
    </row>
    <row r="2422" spans="1:6" ht="10.9" customHeight="1" x14ac:dyDescent="0.35">
      <c r="A2422" s="149" t="s">
        <v>5001</v>
      </c>
      <c r="B2422" s="149" t="s">
        <v>5002</v>
      </c>
      <c r="C2422" s="149" t="s">
        <v>296</v>
      </c>
      <c r="D2422" s="150">
        <v>21401</v>
      </c>
      <c r="E2422" s="149">
        <v>11510</v>
      </c>
      <c r="F2422" s="149" t="s">
        <v>3006</v>
      </c>
    </row>
    <row r="2423" spans="1:6" ht="10.9" customHeight="1" x14ac:dyDescent="0.35">
      <c r="A2423" s="149" t="s">
        <v>5003</v>
      </c>
      <c r="B2423" s="149" t="s">
        <v>5004</v>
      </c>
      <c r="C2423" s="149" t="s">
        <v>296</v>
      </c>
      <c r="D2423" s="150">
        <v>21401</v>
      </c>
      <c r="E2423" s="149">
        <v>11510</v>
      </c>
      <c r="F2423" s="149" t="s">
        <v>3006</v>
      </c>
    </row>
    <row r="2424" spans="1:6" ht="10.9" customHeight="1" x14ac:dyDescent="0.35">
      <c r="A2424" s="149" t="s">
        <v>5005</v>
      </c>
      <c r="B2424" s="149" t="s">
        <v>5006</v>
      </c>
      <c r="C2424" s="149" t="s">
        <v>296</v>
      </c>
      <c r="D2424" s="150">
        <v>21401</v>
      </c>
      <c r="E2424" s="149">
        <v>11510</v>
      </c>
      <c r="F2424" s="149" t="s">
        <v>3006</v>
      </c>
    </row>
    <row r="2425" spans="1:6" ht="10.9" customHeight="1" x14ac:dyDescent="0.35">
      <c r="A2425" s="149" t="s">
        <v>5007</v>
      </c>
      <c r="B2425" s="149" t="s">
        <v>5008</v>
      </c>
      <c r="C2425" s="149" t="s">
        <v>296</v>
      </c>
      <c r="D2425" s="150">
        <v>21401</v>
      </c>
      <c r="E2425" s="149">
        <v>11510</v>
      </c>
      <c r="F2425" s="149" t="s">
        <v>3006</v>
      </c>
    </row>
    <row r="2426" spans="1:6" ht="10.9" customHeight="1" x14ac:dyDescent="0.35">
      <c r="A2426" s="149" t="s">
        <v>5009</v>
      </c>
      <c r="B2426" s="149" t="s">
        <v>5010</v>
      </c>
      <c r="C2426" s="149" t="s">
        <v>296</v>
      </c>
      <c r="D2426" s="150">
        <v>21401</v>
      </c>
      <c r="E2426" s="149">
        <v>11510</v>
      </c>
      <c r="F2426" s="149" t="s">
        <v>3006</v>
      </c>
    </row>
    <row r="2427" spans="1:6" ht="10.9" customHeight="1" x14ac:dyDescent="0.35">
      <c r="A2427" s="149" t="s">
        <v>5011</v>
      </c>
      <c r="B2427" s="149" t="s">
        <v>5012</v>
      </c>
      <c r="C2427" s="149" t="s">
        <v>296</v>
      </c>
      <c r="D2427" s="150">
        <v>21401</v>
      </c>
      <c r="E2427" s="149">
        <v>11510</v>
      </c>
      <c r="F2427" s="149" t="s">
        <v>3006</v>
      </c>
    </row>
    <row r="2428" spans="1:6" ht="10.9" customHeight="1" x14ac:dyDescent="0.35">
      <c r="A2428" s="149" t="s">
        <v>5013</v>
      </c>
      <c r="B2428" s="149" t="s">
        <v>5014</v>
      </c>
      <c r="C2428" s="149" t="s">
        <v>296</v>
      </c>
      <c r="D2428" s="150">
        <v>21401</v>
      </c>
      <c r="E2428" s="149">
        <v>11510</v>
      </c>
      <c r="F2428" s="149" t="s">
        <v>3006</v>
      </c>
    </row>
    <row r="2429" spans="1:6" ht="10.9" customHeight="1" x14ac:dyDescent="0.35">
      <c r="A2429" s="149" t="s">
        <v>5015</v>
      </c>
      <c r="B2429" s="149" t="s">
        <v>5016</v>
      </c>
      <c r="C2429" s="149" t="s">
        <v>296</v>
      </c>
      <c r="D2429" s="150">
        <v>21401</v>
      </c>
      <c r="E2429" s="149">
        <v>11510</v>
      </c>
      <c r="F2429" s="149" t="s">
        <v>3006</v>
      </c>
    </row>
    <row r="2430" spans="1:6" ht="10.9" customHeight="1" x14ac:dyDescent="0.35">
      <c r="A2430" s="149" t="s">
        <v>5017</v>
      </c>
      <c r="B2430" s="149" t="s">
        <v>5018</v>
      </c>
      <c r="C2430" s="149" t="s">
        <v>296</v>
      </c>
      <c r="D2430" s="150">
        <v>21401</v>
      </c>
      <c r="E2430" s="149">
        <v>11510</v>
      </c>
      <c r="F2430" s="149" t="s">
        <v>3006</v>
      </c>
    </row>
    <row r="2431" spans="1:6" ht="10.9" customHeight="1" x14ac:dyDescent="0.35">
      <c r="A2431" s="149" t="s">
        <v>5019</v>
      </c>
      <c r="B2431" s="149" t="s">
        <v>5020</v>
      </c>
      <c r="C2431" s="149" t="s">
        <v>296</v>
      </c>
      <c r="D2431" s="150">
        <v>21401</v>
      </c>
      <c r="E2431" s="149">
        <v>11510</v>
      </c>
      <c r="F2431" s="149" t="s">
        <v>3006</v>
      </c>
    </row>
    <row r="2432" spans="1:6" ht="10.9" customHeight="1" x14ac:dyDescent="0.35">
      <c r="A2432" s="149" t="s">
        <v>5021</v>
      </c>
      <c r="B2432" s="149" t="s">
        <v>5022</v>
      </c>
      <c r="C2432" s="149" t="s">
        <v>296</v>
      </c>
      <c r="D2432" s="150">
        <v>21401</v>
      </c>
      <c r="E2432" s="149">
        <v>11510</v>
      </c>
      <c r="F2432" s="149" t="s">
        <v>3006</v>
      </c>
    </row>
    <row r="2433" spans="1:6" ht="10.9" customHeight="1" x14ac:dyDescent="0.35">
      <c r="A2433" s="149" t="s">
        <v>5023</v>
      </c>
      <c r="B2433" s="149" t="s">
        <v>5024</v>
      </c>
      <c r="C2433" s="149" t="s">
        <v>296</v>
      </c>
      <c r="D2433" s="150">
        <v>21401</v>
      </c>
      <c r="E2433" s="149">
        <v>11510</v>
      </c>
      <c r="F2433" s="149" t="s">
        <v>3006</v>
      </c>
    </row>
    <row r="2434" spans="1:6" ht="10.9" customHeight="1" x14ac:dyDescent="0.35">
      <c r="A2434" s="149" t="s">
        <v>5025</v>
      </c>
      <c r="B2434" s="149" t="s">
        <v>5026</v>
      </c>
      <c r="C2434" s="149" t="s">
        <v>296</v>
      </c>
      <c r="D2434" s="150">
        <v>21401</v>
      </c>
      <c r="E2434" s="149">
        <v>11510</v>
      </c>
      <c r="F2434" s="149" t="s">
        <v>3006</v>
      </c>
    </row>
    <row r="2435" spans="1:6" ht="10.9" customHeight="1" x14ac:dyDescent="0.35">
      <c r="A2435" s="149" t="s">
        <v>5027</v>
      </c>
      <c r="B2435" s="149" t="s">
        <v>5028</v>
      </c>
      <c r="C2435" s="149" t="s">
        <v>296</v>
      </c>
      <c r="D2435" s="150">
        <v>21401</v>
      </c>
      <c r="E2435" s="149">
        <v>11510</v>
      </c>
      <c r="F2435" s="149" t="s">
        <v>3006</v>
      </c>
    </row>
    <row r="2436" spans="1:6" ht="10.9" customHeight="1" x14ac:dyDescent="0.35">
      <c r="A2436" s="149" t="s">
        <v>5029</v>
      </c>
      <c r="B2436" s="149" t="s">
        <v>5030</v>
      </c>
      <c r="C2436" s="149" t="s">
        <v>296</v>
      </c>
      <c r="D2436" s="150">
        <v>21401</v>
      </c>
      <c r="E2436" s="149">
        <v>11510</v>
      </c>
      <c r="F2436" s="149" t="s">
        <v>3006</v>
      </c>
    </row>
    <row r="2437" spans="1:6" ht="10.9" customHeight="1" x14ac:dyDescent="0.35">
      <c r="A2437" s="149" t="s">
        <v>5031</v>
      </c>
      <c r="B2437" s="149" t="s">
        <v>5032</v>
      </c>
      <c r="C2437" s="149" t="s">
        <v>296</v>
      </c>
      <c r="D2437" s="150">
        <v>21401</v>
      </c>
      <c r="E2437" s="149">
        <v>11510</v>
      </c>
      <c r="F2437" s="149" t="s">
        <v>3006</v>
      </c>
    </row>
    <row r="2438" spans="1:6" ht="10.9" customHeight="1" x14ac:dyDescent="0.35">
      <c r="A2438" s="149" t="s">
        <v>5033</v>
      </c>
      <c r="B2438" s="149" t="s">
        <v>5034</v>
      </c>
      <c r="C2438" s="149" t="s">
        <v>296</v>
      </c>
      <c r="D2438" s="150">
        <v>21401</v>
      </c>
      <c r="E2438" s="149">
        <v>11510</v>
      </c>
      <c r="F2438" s="149" t="s">
        <v>3006</v>
      </c>
    </row>
    <row r="2439" spans="1:6" ht="10.9" customHeight="1" x14ac:dyDescent="0.35">
      <c r="A2439" s="149" t="s">
        <v>5035</v>
      </c>
      <c r="B2439" s="149" t="s">
        <v>5036</v>
      </c>
      <c r="C2439" s="149" t="s">
        <v>296</v>
      </c>
      <c r="D2439" s="150">
        <v>21401</v>
      </c>
      <c r="E2439" s="149">
        <v>11510</v>
      </c>
      <c r="F2439" s="149" t="s">
        <v>3006</v>
      </c>
    </row>
    <row r="2440" spans="1:6" ht="10.9" customHeight="1" x14ac:dyDescent="0.35">
      <c r="A2440" s="149" t="s">
        <v>5037</v>
      </c>
      <c r="B2440" s="149" t="s">
        <v>5038</v>
      </c>
      <c r="C2440" s="149" t="s">
        <v>296</v>
      </c>
      <c r="D2440" s="150">
        <v>21401</v>
      </c>
      <c r="E2440" s="149">
        <v>11510</v>
      </c>
      <c r="F2440" s="149" t="s">
        <v>3006</v>
      </c>
    </row>
    <row r="2441" spans="1:6" ht="10.9" customHeight="1" x14ac:dyDescent="0.35">
      <c r="A2441" s="149" t="s">
        <v>5039</v>
      </c>
      <c r="B2441" s="149" t="s">
        <v>5040</v>
      </c>
      <c r="C2441" s="149" t="s">
        <v>296</v>
      </c>
      <c r="D2441" s="150">
        <v>21401</v>
      </c>
      <c r="E2441" s="149">
        <v>11510</v>
      </c>
      <c r="F2441" s="149" t="s">
        <v>3006</v>
      </c>
    </row>
    <row r="2442" spans="1:6" ht="10.9" customHeight="1" x14ac:dyDescent="0.35">
      <c r="A2442" s="149" t="s">
        <v>5041</v>
      </c>
      <c r="B2442" s="149" t="s">
        <v>5042</v>
      </c>
      <c r="C2442" s="149" t="s">
        <v>296</v>
      </c>
      <c r="D2442" s="150">
        <v>21401</v>
      </c>
      <c r="E2442" s="149">
        <v>11510</v>
      </c>
      <c r="F2442" s="149" t="s">
        <v>3006</v>
      </c>
    </row>
    <row r="2443" spans="1:6" ht="10.9" customHeight="1" x14ac:dyDescent="0.35">
      <c r="A2443" s="149" t="s">
        <v>5043</v>
      </c>
      <c r="B2443" s="149" t="s">
        <v>5044</v>
      </c>
      <c r="C2443" s="149" t="s">
        <v>296</v>
      </c>
      <c r="D2443" s="150">
        <v>21401</v>
      </c>
      <c r="E2443" s="149">
        <v>11510</v>
      </c>
      <c r="F2443" s="149" t="s">
        <v>3006</v>
      </c>
    </row>
    <row r="2444" spans="1:6" ht="10.9" customHeight="1" x14ac:dyDescent="0.35">
      <c r="A2444" s="149" t="s">
        <v>5045</v>
      </c>
      <c r="B2444" s="149" t="s">
        <v>5046</v>
      </c>
      <c r="C2444" s="149" t="s">
        <v>296</v>
      </c>
      <c r="D2444" s="150">
        <v>21401</v>
      </c>
      <c r="E2444" s="149">
        <v>11510</v>
      </c>
      <c r="F2444" s="149" t="s">
        <v>3006</v>
      </c>
    </row>
    <row r="2445" spans="1:6" ht="10.9" customHeight="1" x14ac:dyDescent="0.35">
      <c r="A2445" s="149" t="s">
        <v>5047</v>
      </c>
      <c r="B2445" s="149" t="s">
        <v>5048</v>
      </c>
      <c r="C2445" s="149" t="s">
        <v>296</v>
      </c>
      <c r="D2445" s="150">
        <v>21401</v>
      </c>
      <c r="E2445" s="149">
        <v>11510</v>
      </c>
      <c r="F2445" s="149" t="s">
        <v>3006</v>
      </c>
    </row>
    <row r="2446" spans="1:6" ht="10.9" customHeight="1" x14ac:dyDescent="0.35">
      <c r="A2446" s="149" t="s">
        <v>5049</v>
      </c>
      <c r="B2446" s="149" t="s">
        <v>5050</v>
      </c>
      <c r="C2446" s="149" t="s">
        <v>296</v>
      </c>
      <c r="D2446" s="150">
        <v>21401</v>
      </c>
      <c r="E2446" s="149">
        <v>11510</v>
      </c>
      <c r="F2446" s="149" t="s">
        <v>3006</v>
      </c>
    </row>
    <row r="2447" spans="1:6" ht="10.9" customHeight="1" x14ac:dyDescent="0.35">
      <c r="A2447" s="149" t="s">
        <v>5051</v>
      </c>
      <c r="B2447" s="149" t="s">
        <v>5052</v>
      </c>
      <c r="C2447" s="149" t="s">
        <v>296</v>
      </c>
      <c r="D2447" s="150">
        <v>21401</v>
      </c>
      <c r="E2447" s="149">
        <v>11510</v>
      </c>
      <c r="F2447" s="149" t="s">
        <v>3006</v>
      </c>
    </row>
    <row r="2448" spans="1:6" ht="10.9" customHeight="1" x14ac:dyDescent="0.35">
      <c r="A2448" s="149" t="s">
        <v>5053</v>
      </c>
      <c r="B2448" s="149" t="s">
        <v>5054</v>
      </c>
      <c r="C2448" s="149" t="s">
        <v>296</v>
      </c>
      <c r="D2448" s="150">
        <v>21401</v>
      </c>
      <c r="E2448" s="149">
        <v>11510</v>
      </c>
      <c r="F2448" s="149" t="s">
        <v>3006</v>
      </c>
    </row>
    <row r="2449" spans="1:6" ht="10.9" customHeight="1" x14ac:dyDescent="0.35">
      <c r="A2449" s="149" t="s">
        <v>5055</v>
      </c>
      <c r="B2449" s="149" t="s">
        <v>5056</v>
      </c>
      <c r="C2449" s="149" t="s">
        <v>296</v>
      </c>
      <c r="D2449" s="150">
        <v>21401</v>
      </c>
      <c r="E2449" s="149">
        <v>11510</v>
      </c>
      <c r="F2449" s="149" t="s">
        <v>3006</v>
      </c>
    </row>
    <row r="2450" spans="1:6" ht="10.9" customHeight="1" x14ac:dyDescent="0.35">
      <c r="A2450" s="149" t="s">
        <v>5057</v>
      </c>
      <c r="B2450" s="149" t="s">
        <v>5058</v>
      </c>
      <c r="C2450" s="149" t="s">
        <v>296</v>
      </c>
      <c r="D2450" s="150">
        <v>21401</v>
      </c>
      <c r="E2450" s="149">
        <v>11510</v>
      </c>
      <c r="F2450" s="149" t="s">
        <v>3006</v>
      </c>
    </row>
    <row r="2451" spans="1:6" ht="10.9" customHeight="1" x14ac:dyDescent="0.35">
      <c r="A2451" s="149" t="s">
        <v>5059</v>
      </c>
      <c r="B2451" s="149" t="s">
        <v>5060</v>
      </c>
      <c r="C2451" s="149" t="s">
        <v>296</v>
      </c>
      <c r="D2451" s="150">
        <v>21401</v>
      </c>
      <c r="E2451" s="149">
        <v>11510</v>
      </c>
      <c r="F2451" s="149" t="s">
        <v>3006</v>
      </c>
    </row>
    <row r="2452" spans="1:6" ht="10.9" customHeight="1" x14ac:dyDescent="0.35">
      <c r="A2452" s="149" t="s">
        <v>5061</v>
      </c>
      <c r="B2452" s="149" t="s">
        <v>5062</v>
      </c>
      <c r="C2452" s="149" t="s">
        <v>296</v>
      </c>
      <c r="D2452" s="150">
        <v>21401</v>
      </c>
      <c r="E2452" s="149">
        <v>11510</v>
      </c>
      <c r="F2452" s="149" t="s">
        <v>3006</v>
      </c>
    </row>
    <row r="2453" spans="1:6" ht="10.9" customHeight="1" x14ac:dyDescent="0.35">
      <c r="A2453" s="149" t="s">
        <v>5063</v>
      </c>
      <c r="B2453" s="149" t="s">
        <v>5064</v>
      </c>
      <c r="C2453" s="149" t="s">
        <v>296</v>
      </c>
      <c r="D2453" s="150">
        <v>21401</v>
      </c>
      <c r="E2453" s="149">
        <v>11510</v>
      </c>
      <c r="F2453" s="149" t="s">
        <v>3006</v>
      </c>
    </row>
    <row r="2454" spans="1:6" ht="10.9" customHeight="1" x14ac:dyDescent="0.35">
      <c r="A2454" s="149" t="s">
        <v>5065</v>
      </c>
      <c r="B2454" s="149" t="s">
        <v>5066</v>
      </c>
      <c r="C2454" s="149" t="s">
        <v>296</v>
      </c>
      <c r="D2454" s="150">
        <v>21401</v>
      </c>
      <c r="E2454" s="149">
        <v>11510</v>
      </c>
      <c r="F2454" s="149" t="s">
        <v>3006</v>
      </c>
    </row>
    <row r="2455" spans="1:6" ht="10.9" customHeight="1" x14ac:dyDescent="0.35">
      <c r="A2455" s="149" t="s">
        <v>5067</v>
      </c>
      <c r="B2455" s="149" t="s">
        <v>5068</v>
      </c>
      <c r="C2455" s="149" t="s">
        <v>296</v>
      </c>
      <c r="D2455" s="150">
        <v>21401</v>
      </c>
      <c r="E2455" s="149">
        <v>11510</v>
      </c>
      <c r="F2455" s="149" t="s">
        <v>3006</v>
      </c>
    </row>
    <row r="2456" spans="1:6" ht="10.9" customHeight="1" x14ac:dyDescent="0.35">
      <c r="A2456" s="149" t="s">
        <v>5069</v>
      </c>
      <c r="B2456" s="149" t="s">
        <v>5070</v>
      </c>
      <c r="C2456" s="149" t="s">
        <v>296</v>
      </c>
      <c r="D2456" s="150">
        <v>21401</v>
      </c>
      <c r="E2456" s="149">
        <v>11510</v>
      </c>
      <c r="F2456" s="149" t="s">
        <v>3006</v>
      </c>
    </row>
    <row r="2457" spans="1:6" ht="10.9" customHeight="1" x14ac:dyDescent="0.35">
      <c r="A2457" s="149" t="s">
        <v>5071</v>
      </c>
      <c r="B2457" s="149" t="s">
        <v>5072</v>
      </c>
      <c r="C2457" s="149" t="s">
        <v>296</v>
      </c>
      <c r="D2457" s="150">
        <v>21401</v>
      </c>
      <c r="E2457" s="149">
        <v>11510</v>
      </c>
      <c r="F2457" s="149" t="s">
        <v>3006</v>
      </c>
    </row>
    <row r="2458" spans="1:6" ht="10.9" customHeight="1" x14ac:dyDescent="0.35">
      <c r="A2458" s="149" t="s">
        <v>5073</v>
      </c>
      <c r="B2458" s="149" t="s">
        <v>5074</v>
      </c>
      <c r="C2458" s="149" t="s">
        <v>296</v>
      </c>
      <c r="D2458" s="150">
        <v>21401</v>
      </c>
      <c r="E2458" s="149">
        <v>11510</v>
      </c>
      <c r="F2458" s="149" t="s">
        <v>3006</v>
      </c>
    </row>
    <row r="2459" spans="1:6" ht="10.9" customHeight="1" x14ac:dyDescent="0.35">
      <c r="A2459" s="149" t="s">
        <v>5075</v>
      </c>
      <c r="B2459" s="149" t="s">
        <v>5076</v>
      </c>
      <c r="C2459" s="149" t="s">
        <v>296</v>
      </c>
      <c r="D2459" s="150">
        <v>21401</v>
      </c>
      <c r="E2459" s="149">
        <v>11510</v>
      </c>
      <c r="F2459" s="149" t="s">
        <v>3006</v>
      </c>
    </row>
    <row r="2460" spans="1:6" ht="10.9" customHeight="1" x14ac:dyDescent="0.35">
      <c r="A2460" s="149" t="s">
        <v>5077</v>
      </c>
      <c r="B2460" s="149" t="s">
        <v>5078</v>
      </c>
      <c r="C2460" s="149" t="s">
        <v>296</v>
      </c>
      <c r="D2460" s="150">
        <v>21401</v>
      </c>
      <c r="E2460" s="149">
        <v>11510</v>
      </c>
      <c r="F2460" s="149" t="s">
        <v>3006</v>
      </c>
    </row>
    <row r="2461" spans="1:6" ht="10.9" customHeight="1" x14ac:dyDescent="0.35">
      <c r="A2461" s="149" t="s">
        <v>5079</v>
      </c>
      <c r="B2461" s="149" t="s">
        <v>5080</v>
      </c>
      <c r="C2461" s="149" t="s">
        <v>296</v>
      </c>
      <c r="D2461" s="150">
        <v>21401</v>
      </c>
      <c r="E2461" s="149">
        <v>11510</v>
      </c>
      <c r="F2461" s="149" t="s">
        <v>3006</v>
      </c>
    </row>
    <row r="2462" spans="1:6" ht="10.9" customHeight="1" x14ac:dyDescent="0.35">
      <c r="A2462" s="149" t="s">
        <v>5081</v>
      </c>
      <c r="B2462" s="149" t="s">
        <v>5082</v>
      </c>
      <c r="C2462" s="149" t="s">
        <v>296</v>
      </c>
      <c r="D2462" s="150">
        <v>21401</v>
      </c>
      <c r="E2462" s="149">
        <v>11510</v>
      </c>
      <c r="F2462" s="149" t="s">
        <v>3006</v>
      </c>
    </row>
    <row r="2463" spans="1:6" ht="10.9" customHeight="1" x14ac:dyDescent="0.35">
      <c r="A2463" s="149" t="s">
        <v>5083</v>
      </c>
      <c r="B2463" s="149" t="s">
        <v>5084</v>
      </c>
      <c r="C2463" s="149" t="s">
        <v>296</v>
      </c>
      <c r="D2463" s="150">
        <v>21401</v>
      </c>
      <c r="E2463" s="149">
        <v>11510</v>
      </c>
      <c r="F2463" s="149" t="s">
        <v>3006</v>
      </c>
    </row>
    <row r="2464" spans="1:6" ht="10.9" customHeight="1" x14ac:dyDescent="0.35">
      <c r="A2464" s="149" t="s">
        <v>5085</v>
      </c>
      <c r="B2464" s="149" t="s">
        <v>5086</v>
      </c>
      <c r="C2464" s="149" t="s">
        <v>296</v>
      </c>
      <c r="D2464" s="150">
        <v>21401</v>
      </c>
      <c r="E2464" s="149">
        <v>11510</v>
      </c>
      <c r="F2464" s="149" t="s">
        <v>3006</v>
      </c>
    </row>
    <row r="2465" spans="1:6" ht="10.9" customHeight="1" x14ac:dyDescent="0.35">
      <c r="A2465" s="149" t="s">
        <v>5087</v>
      </c>
      <c r="B2465" s="149" t="s">
        <v>5088</v>
      </c>
      <c r="C2465" s="149" t="s">
        <v>296</v>
      </c>
      <c r="D2465" s="150">
        <v>21401</v>
      </c>
      <c r="E2465" s="149">
        <v>11510</v>
      </c>
      <c r="F2465" s="149" t="s">
        <v>3006</v>
      </c>
    </row>
    <row r="2466" spans="1:6" ht="10.9" customHeight="1" x14ac:dyDescent="0.35">
      <c r="A2466" s="149" t="s">
        <v>5089</v>
      </c>
      <c r="B2466" s="149" t="s">
        <v>5090</v>
      </c>
      <c r="C2466" s="149" t="s">
        <v>296</v>
      </c>
      <c r="D2466" s="150">
        <v>21401</v>
      </c>
      <c r="E2466" s="149">
        <v>11510</v>
      </c>
      <c r="F2466" s="149" t="s">
        <v>3006</v>
      </c>
    </row>
    <row r="2467" spans="1:6" ht="10.9" customHeight="1" x14ac:dyDescent="0.35">
      <c r="A2467" s="149" t="s">
        <v>5091</v>
      </c>
      <c r="B2467" s="149" t="s">
        <v>5092</v>
      </c>
      <c r="C2467" s="149" t="s">
        <v>296</v>
      </c>
      <c r="D2467" s="150">
        <v>21401</v>
      </c>
      <c r="E2467" s="149">
        <v>11510</v>
      </c>
      <c r="F2467" s="149" t="s">
        <v>3006</v>
      </c>
    </row>
    <row r="2468" spans="1:6" ht="10.9" customHeight="1" x14ac:dyDescent="0.35">
      <c r="A2468" s="149" t="s">
        <v>5093</v>
      </c>
      <c r="B2468" s="149" t="s">
        <v>5094</v>
      </c>
      <c r="C2468" s="149" t="s">
        <v>296</v>
      </c>
      <c r="D2468" s="150">
        <v>21401</v>
      </c>
      <c r="E2468" s="149">
        <v>11510</v>
      </c>
      <c r="F2468" s="149" t="s">
        <v>3006</v>
      </c>
    </row>
    <row r="2469" spans="1:6" ht="10.9" customHeight="1" x14ac:dyDescent="0.35">
      <c r="A2469" s="149" t="s">
        <v>5095</v>
      </c>
      <c r="B2469" s="149" t="s">
        <v>5096</v>
      </c>
      <c r="C2469" s="149" t="s">
        <v>296</v>
      </c>
      <c r="D2469" s="150">
        <v>21401</v>
      </c>
      <c r="E2469" s="149">
        <v>11510</v>
      </c>
      <c r="F2469" s="149" t="s">
        <v>3006</v>
      </c>
    </row>
    <row r="2470" spans="1:6" ht="10.9" customHeight="1" x14ac:dyDescent="0.35">
      <c r="A2470" s="149" t="s">
        <v>5097</v>
      </c>
      <c r="B2470" s="149" t="s">
        <v>5098</v>
      </c>
      <c r="C2470" s="149" t="s">
        <v>296</v>
      </c>
      <c r="D2470" s="150">
        <v>21401</v>
      </c>
      <c r="E2470" s="149">
        <v>11510</v>
      </c>
      <c r="F2470" s="149" t="s">
        <v>3006</v>
      </c>
    </row>
    <row r="2471" spans="1:6" ht="10.9" customHeight="1" x14ac:dyDescent="0.35">
      <c r="A2471" s="149" t="s">
        <v>5099</v>
      </c>
      <c r="B2471" s="149" t="s">
        <v>5100</v>
      </c>
      <c r="C2471" s="149" t="s">
        <v>296</v>
      </c>
      <c r="D2471" s="150">
        <v>21401</v>
      </c>
      <c r="E2471" s="149">
        <v>11510</v>
      </c>
      <c r="F2471" s="149" t="s">
        <v>3006</v>
      </c>
    </row>
    <row r="2472" spans="1:6" ht="10.9" customHeight="1" x14ac:dyDescent="0.35">
      <c r="A2472" s="149" t="s">
        <v>5101</v>
      </c>
      <c r="B2472" s="149" t="s">
        <v>5102</v>
      </c>
      <c r="C2472" s="149" t="s">
        <v>296</v>
      </c>
      <c r="D2472" s="150">
        <v>21401</v>
      </c>
      <c r="E2472" s="149">
        <v>11510</v>
      </c>
      <c r="F2472" s="149" t="s">
        <v>3006</v>
      </c>
    </row>
    <row r="2473" spans="1:6" ht="10.9" customHeight="1" x14ac:dyDescent="0.35">
      <c r="A2473" s="149" t="s">
        <v>5103</v>
      </c>
      <c r="B2473" s="149" t="s">
        <v>5104</v>
      </c>
      <c r="C2473" s="149" t="s">
        <v>296</v>
      </c>
      <c r="D2473" s="150">
        <v>21401</v>
      </c>
      <c r="E2473" s="149">
        <v>11510</v>
      </c>
      <c r="F2473" s="149" t="s">
        <v>3006</v>
      </c>
    </row>
    <row r="2474" spans="1:6" ht="10.9" customHeight="1" x14ac:dyDescent="0.35">
      <c r="A2474" s="149" t="s">
        <v>5105</v>
      </c>
      <c r="B2474" s="149" t="s">
        <v>5106</v>
      </c>
      <c r="C2474" s="149" t="s">
        <v>296</v>
      </c>
      <c r="D2474" s="150">
        <v>21401</v>
      </c>
      <c r="E2474" s="149">
        <v>11510</v>
      </c>
      <c r="F2474" s="149" t="s">
        <v>3006</v>
      </c>
    </row>
    <row r="2475" spans="1:6" ht="10.9" customHeight="1" x14ac:dyDescent="0.35">
      <c r="A2475" s="149" t="s">
        <v>5107</v>
      </c>
      <c r="B2475" s="149" t="s">
        <v>5108</v>
      </c>
      <c r="C2475" s="149" t="s">
        <v>296</v>
      </c>
      <c r="D2475" s="150">
        <v>21401</v>
      </c>
      <c r="E2475" s="149">
        <v>11510</v>
      </c>
      <c r="F2475" s="149" t="s">
        <v>3006</v>
      </c>
    </row>
    <row r="2476" spans="1:6" ht="10.9" customHeight="1" x14ac:dyDescent="0.35">
      <c r="A2476" s="149" t="s">
        <v>5109</v>
      </c>
      <c r="B2476" s="149" t="s">
        <v>5110</v>
      </c>
      <c r="C2476" s="149" t="s">
        <v>296</v>
      </c>
      <c r="D2476" s="150">
        <v>21401</v>
      </c>
      <c r="E2476" s="149">
        <v>11510</v>
      </c>
      <c r="F2476" s="149" t="s">
        <v>3006</v>
      </c>
    </row>
    <row r="2477" spans="1:6" ht="10.9" customHeight="1" x14ac:dyDescent="0.35">
      <c r="A2477" s="149" t="s">
        <v>5111</v>
      </c>
      <c r="B2477" s="149" t="s">
        <v>5112</v>
      </c>
      <c r="C2477" s="149" t="s">
        <v>296</v>
      </c>
      <c r="D2477" s="150">
        <v>21401</v>
      </c>
      <c r="E2477" s="149">
        <v>11510</v>
      </c>
      <c r="F2477" s="149" t="s">
        <v>3006</v>
      </c>
    </row>
    <row r="2478" spans="1:6" ht="10.9" customHeight="1" x14ac:dyDescent="0.35">
      <c r="A2478" s="149" t="s">
        <v>5113</v>
      </c>
      <c r="B2478" s="149" t="s">
        <v>5114</v>
      </c>
      <c r="C2478" s="149" t="s">
        <v>296</v>
      </c>
      <c r="D2478" s="150">
        <v>21401</v>
      </c>
      <c r="E2478" s="149">
        <v>11510</v>
      </c>
      <c r="F2478" s="149" t="s">
        <v>3006</v>
      </c>
    </row>
    <row r="2479" spans="1:6" ht="10.9" customHeight="1" x14ac:dyDescent="0.35">
      <c r="A2479" s="149" t="s">
        <v>5115</v>
      </c>
      <c r="B2479" s="149" t="s">
        <v>5116</v>
      </c>
      <c r="C2479" s="149" t="s">
        <v>296</v>
      </c>
      <c r="D2479" s="150">
        <v>21401</v>
      </c>
      <c r="E2479" s="149">
        <v>11510</v>
      </c>
      <c r="F2479" s="149" t="s">
        <v>3006</v>
      </c>
    </row>
    <row r="2480" spans="1:6" ht="10.9" customHeight="1" x14ac:dyDescent="0.35">
      <c r="A2480" s="149" t="s">
        <v>5117</v>
      </c>
      <c r="B2480" s="149" t="s">
        <v>5118</v>
      </c>
      <c r="C2480" s="149" t="s">
        <v>296</v>
      </c>
      <c r="D2480" s="150">
        <v>21401</v>
      </c>
      <c r="E2480" s="149">
        <v>11510</v>
      </c>
      <c r="F2480" s="149" t="s">
        <v>3006</v>
      </c>
    </row>
    <row r="2481" spans="1:6" ht="10.9" customHeight="1" x14ac:dyDescent="0.35">
      <c r="A2481" s="149" t="s">
        <v>5119</v>
      </c>
      <c r="B2481" s="149" t="s">
        <v>5120</v>
      </c>
      <c r="C2481" s="149" t="s">
        <v>296</v>
      </c>
      <c r="D2481" s="150">
        <v>21401</v>
      </c>
      <c r="E2481" s="149">
        <v>11510</v>
      </c>
      <c r="F2481" s="149" t="s">
        <v>3006</v>
      </c>
    </row>
    <row r="2482" spans="1:6" ht="10.9" customHeight="1" x14ac:dyDescent="0.35">
      <c r="A2482" s="149" t="s">
        <v>5121</v>
      </c>
      <c r="B2482" s="149" t="s">
        <v>5122</v>
      </c>
      <c r="C2482" s="149" t="s">
        <v>296</v>
      </c>
      <c r="D2482" s="150">
        <v>21401</v>
      </c>
      <c r="E2482" s="149">
        <v>11510</v>
      </c>
      <c r="F2482" s="149" t="s">
        <v>3006</v>
      </c>
    </row>
    <row r="2483" spans="1:6" ht="10.9" customHeight="1" x14ac:dyDescent="0.35">
      <c r="A2483" s="149" t="s">
        <v>5123</v>
      </c>
      <c r="B2483" s="149" t="s">
        <v>5124</v>
      </c>
      <c r="C2483" s="149" t="s">
        <v>296</v>
      </c>
      <c r="D2483" s="150">
        <v>21401</v>
      </c>
      <c r="E2483" s="149">
        <v>11510</v>
      </c>
      <c r="F2483" s="149" t="s">
        <v>3006</v>
      </c>
    </row>
    <row r="2484" spans="1:6" ht="10.9" customHeight="1" x14ac:dyDescent="0.35">
      <c r="A2484" s="149" t="s">
        <v>5125</v>
      </c>
      <c r="B2484" s="149" t="s">
        <v>5126</v>
      </c>
      <c r="C2484" s="149" t="s">
        <v>296</v>
      </c>
      <c r="D2484" s="150">
        <v>21401</v>
      </c>
      <c r="E2484" s="149">
        <v>11510</v>
      </c>
      <c r="F2484" s="149" t="s">
        <v>3006</v>
      </c>
    </row>
    <row r="2485" spans="1:6" ht="10.9" customHeight="1" x14ac:dyDescent="0.35">
      <c r="A2485" s="149" t="s">
        <v>5127</v>
      </c>
      <c r="B2485" s="149" t="s">
        <v>5128</v>
      </c>
      <c r="C2485" s="149" t="s">
        <v>296</v>
      </c>
      <c r="D2485" s="150">
        <v>21401</v>
      </c>
      <c r="E2485" s="149">
        <v>11510</v>
      </c>
      <c r="F2485" s="149" t="s">
        <v>3006</v>
      </c>
    </row>
    <row r="2486" spans="1:6" ht="10.9" customHeight="1" x14ac:dyDescent="0.35">
      <c r="A2486" s="149" t="s">
        <v>5129</v>
      </c>
      <c r="B2486" s="149" t="s">
        <v>5130</v>
      </c>
      <c r="C2486" s="149" t="s">
        <v>296</v>
      </c>
      <c r="D2486" s="150">
        <v>21401</v>
      </c>
      <c r="E2486" s="149">
        <v>11510</v>
      </c>
      <c r="F2486" s="149" t="s">
        <v>3006</v>
      </c>
    </row>
    <row r="2487" spans="1:6" ht="10.9" customHeight="1" x14ac:dyDescent="0.35">
      <c r="A2487" s="149" t="s">
        <v>5131</v>
      </c>
      <c r="B2487" s="149" t="s">
        <v>5132</v>
      </c>
      <c r="C2487" s="149" t="s">
        <v>296</v>
      </c>
      <c r="D2487" s="150">
        <v>21401</v>
      </c>
      <c r="E2487" s="149">
        <v>11510</v>
      </c>
      <c r="F2487" s="149" t="s">
        <v>3006</v>
      </c>
    </row>
    <row r="2488" spans="1:6" ht="10.9" customHeight="1" x14ac:dyDescent="0.35">
      <c r="A2488" s="149" t="s">
        <v>5133</v>
      </c>
      <c r="B2488" s="149" t="s">
        <v>5134</v>
      </c>
      <c r="C2488" s="149" t="s">
        <v>296</v>
      </c>
      <c r="D2488" s="150">
        <v>21401</v>
      </c>
      <c r="E2488" s="149">
        <v>11510</v>
      </c>
      <c r="F2488" s="149" t="s">
        <v>3006</v>
      </c>
    </row>
    <row r="2489" spans="1:6" ht="10.9" customHeight="1" x14ac:dyDescent="0.35">
      <c r="A2489" s="149" t="s">
        <v>5135</v>
      </c>
      <c r="B2489" s="149" t="s">
        <v>5136</v>
      </c>
      <c r="C2489" s="149" t="s">
        <v>296</v>
      </c>
      <c r="D2489" s="150">
        <v>21401</v>
      </c>
      <c r="E2489" s="149">
        <v>11510</v>
      </c>
      <c r="F2489" s="149" t="s">
        <v>3006</v>
      </c>
    </row>
    <row r="2490" spans="1:6" ht="10.9" customHeight="1" x14ac:dyDescent="0.35">
      <c r="A2490" s="149" t="s">
        <v>5137</v>
      </c>
      <c r="B2490" s="149" t="s">
        <v>5138</v>
      </c>
      <c r="C2490" s="149" t="s">
        <v>296</v>
      </c>
      <c r="D2490" s="150">
        <v>21401</v>
      </c>
      <c r="E2490" s="149">
        <v>11510</v>
      </c>
      <c r="F2490" s="149" t="s">
        <v>3006</v>
      </c>
    </row>
    <row r="2491" spans="1:6" ht="10.9" customHeight="1" x14ac:dyDescent="0.35">
      <c r="A2491" s="149" t="s">
        <v>5139</v>
      </c>
      <c r="B2491" s="149" t="s">
        <v>5140</v>
      </c>
      <c r="C2491" s="149" t="s">
        <v>296</v>
      </c>
      <c r="D2491" s="150">
        <v>21401</v>
      </c>
      <c r="E2491" s="149">
        <v>11510</v>
      </c>
      <c r="F2491" s="149" t="s">
        <v>3006</v>
      </c>
    </row>
    <row r="2492" spans="1:6" ht="10.9" customHeight="1" x14ac:dyDescent="0.35">
      <c r="A2492" s="149" t="s">
        <v>5141</v>
      </c>
      <c r="B2492" s="149" t="s">
        <v>5142</v>
      </c>
      <c r="C2492" s="149" t="s">
        <v>296</v>
      </c>
      <c r="D2492" s="150">
        <v>21401</v>
      </c>
      <c r="E2492" s="149">
        <v>11510</v>
      </c>
      <c r="F2492" s="149" t="s">
        <v>3006</v>
      </c>
    </row>
    <row r="2493" spans="1:6" ht="10.9" customHeight="1" x14ac:dyDescent="0.35">
      <c r="A2493" s="149" t="s">
        <v>5143</v>
      </c>
      <c r="B2493" s="149" t="s">
        <v>5144</v>
      </c>
      <c r="C2493" s="149" t="s">
        <v>296</v>
      </c>
      <c r="D2493" s="150">
        <v>21401</v>
      </c>
      <c r="E2493" s="149">
        <v>11510</v>
      </c>
      <c r="F2493" s="149" t="s">
        <v>3006</v>
      </c>
    </row>
    <row r="2494" spans="1:6" ht="10.9" customHeight="1" x14ac:dyDescent="0.35">
      <c r="A2494" s="149" t="s">
        <v>5145</v>
      </c>
      <c r="B2494" s="149" t="s">
        <v>5146</v>
      </c>
      <c r="C2494" s="149" t="s">
        <v>296</v>
      </c>
      <c r="D2494" s="150">
        <v>21401</v>
      </c>
      <c r="E2494" s="149">
        <v>11510</v>
      </c>
      <c r="F2494" s="149" t="s">
        <v>3006</v>
      </c>
    </row>
    <row r="2495" spans="1:6" ht="10.9" customHeight="1" x14ac:dyDescent="0.35">
      <c r="A2495" s="149" t="s">
        <v>5147</v>
      </c>
      <c r="B2495" s="149" t="s">
        <v>5148</v>
      </c>
      <c r="C2495" s="149" t="s">
        <v>296</v>
      </c>
      <c r="D2495" s="150">
        <v>21401</v>
      </c>
      <c r="E2495" s="149">
        <v>11510</v>
      </c>
      <c r="F2495" s="149" t="s">
        <v>3006</v>
      </c>
    </row>
    <row r="2496" spans="1:6" ht="10.9" customHeight="1" x14ac:dyDescent="0.35">
      <c r="A2496" s="149" t="s">
        <v>5149</v>
      </c>
      <c r="B2496" s="149" t="s">
        <v>5150</v>
      </c>
      <c r="C2496" s="149" t="s">
        <v>296</v>
      </c>
      <c r="D2496" s="150">
        <v>21401</v>
      </c>
      <c r="E2496" s="149">
        <v>11510</v>
      </c>
      <c r="F2496" s="149" t="s">
        <v>3006</v>
      </c>
    </row>
    <row r="2497" spans="1:6" ht="10.9" customHeight="1" x14ac:dyDescent="0.35">
      <c r="A2497" s="149" t="s">
        <v>5151</v>
      </c>
      <c r="B2497" s="149" t="s">
        <v>5152</v>
      </c>
      <c r="C2497" s="149" t="s">
        <v>296</v>
      </c>
      <c r="D2497" s="150">
        <v>21401</v>
      </c>
      <c r="E2497" s="149">
        <v>11510</v>
      </c>
      <c r="F2497" s="149" t="s">
        <v>3006</v>
      </c>
    </row>
    <row r="2498" spans="1:6" ht="10.9" customHeight="1" x14ac:dyDescent="0.35">
      <c r="A2498" s="149" t="s">
        <v>5153</v>
      </c>
      <c r="B2498" s="149" t="s">
        <v>5154</v>
      </c>
      <c r="C2498" s="149" t="s">
        <v>296</v>
      </c>
      <c r="D2498" s="150">
        <v>21401</v>
      </c>
      <c r="E2498" s="149">
        <v>11510</v>
      </c>
      <c r="F2498" s="149" t="s">
        <v>3006</v>
      </c>
    </row>
    <row r="2499" spans="1:6" ht="10.9" customHeight="1" x14ac:dyDescent="0.35">
      <c r="A2499" s="149" t="s">
        <v>5155</v>
      </c>
      <c r="B2499" s="149" t="s">
        <v>5156</v>
      </c>
      <c r="C2499" s="149" t="s">
        <v>296</v>
      </c>
      <c r="D2499" s="150">
        <v>21401</v>
      </c>
      <c r="E2499" s="149">
        <v>11510</v>
      </c>
      <c r="F2499" s="149" t="s">
        <v>3006</v>
      </c>
    </row>
    <row r="2500" spans="1:6" ht="10.9" customHeight="1" x14ac:dyDescent="0.35">
      <c r="A2500" s="149" t="s">
        <v>5157</v>
      </c>
      <c r="B2500" s="149" t="s">
        <v>5158</v>
      </c>
      <c r="C2500" s="149" t="s">
        <v>296</v>
      </c>
      <c r="D2500" s="150">
        <v>21401</v>
      </c>
      <c r="E2500" s="149">
        <v>11510</v>
      </c>
      <c r="F2500" s="149" t="s">
        <v>3006</v>
      </c>
    </row>
    <row r="2501" spans="1:6" ht="10.9" customHeight="1" x14ac:dyDescent="0.35">
      <c r="A2501" s="149" t="s">
        <v>5159</v>
      </c>
      <c r="B2501" s="149" t="s">
        <v>5160</v>
      </c>
      <c r="C2501" s="149" t="s">
        <v>296</v>
      </c>
      <c r="D2501" s="150">
        <v>21401</v>
      </c>
      <c r="E2501" s="149">
        <v>11510</v>
      </c>
      <c r="F2501" s="149" t="s">
        <v>3006</v>
      </c>
    </row>
    <row r="2502" spans="1:6" ht="10.9" customHeight="1" x14ac:dyDescent="0.35">
      <c r="A2502" s="149" t="s">
        <v>5161</v>
      </c>
      <c r="B2502" s="149" t="s">
        <v>5162</v>
      </c>
      <c r="C2502" s="149" t="s">
        <v>296</v>
      </c>
      <c r="D2502" s="150">
        <v>21401</v>
      </c>
      <c r="E2502" s="149">
        <v>11510</v>
      </c>
      <c r="F2502" s="149" t="s">
        <v>3006</v>
      </c>
    </row>
    <row r="2503" spans="1:6" ht="10.9" customHeight="1" x14ac:dyDescent="0.35">
      <c r="A2503" s="149" t="s">
        <v>5163</v>
      </c>
      <c r="B2503" s="149" t="s">
        <v>5164</v>
      </c>
      <c r="C2503" s="149" t="s">
        <v>296</v>
      </c>
      <c r="D2503" s="150">
        <v>21401</v>
      </c>
      <c r="E2503" s="149">
        <v>11510</v>
      </c>
      <c r="F2503" s="149" t="s">
        <v>3006</v>
      </c>
    </row>
    <row r="2504" spans="1:6" ht="10.9" customHeight="1" x14ac:dyDescent="0.35">
      <c r="A2504" s="149" t="s">
        <v>5165</v>
      </c>
      <c r="B2504" s="149" t="s">
        <v>5166</v>
      </c>
      <c r="C2504" s="149" t="s">
        <v>296</v>
      </c>
      <c r="D2504" s="150">
        <v>21401</v>
      </c>
      <c r="E2504" s="149">
        <v>11510</v>
      </c>
      <c r="F2504" s="149" t="s">
        <v>3006</v>
      </c>
    </row>
    <row r="2505" spans="1:6" ht="10.9" customHeight="1" x14ac:dyDescent="0.35">
      <c r="A2505" s="149" t="s">
        <v>5167</v>
      </c>
      <c r="B2505" s="149" t="s">
        <v>5168</v>
      </c>
      <c r="C2505" s="149" t="s">
        <v>296</v>
      </c>
      <c r="D2505" s="150">
        <v>21401</v>
      </c>
      <c r="E2505" s="149">
        <v>11510</v>
      </c>
      <c r="F2505" s="149" t="s">
        <v>3006</v>
      </c>
    </row>
    <row r="2506" spans="1:6" ht="10.9" customHeight="1" x14ac:dyDescent="0.35">
      <c r="A2506" s="149" t="s">
        <v>5169</v>
      </c>
      <c r="B2506" s="149" t="s">
        <v>5170</v>
      </c>
      <c r="C2506" s="149" t="s">
        <v>296</v>
      </c>
      <c r="D2506" s="150">
        <v>21401</v>
      </c>
      <c r="E2506" s="149">
        <v>11510</v>
      </c>
      <c r="F2506" s="149" t="s">
        <v>3006</v>
      </c>
    </row>
    <row r="2507" spans="1:6" ht="10.9" customHeight="1" x14ac:dyDescent="0.35">
      <c r="A2507" s="149" t="s">
        <v>5171</v>
      </c>
      <c r="B2507" s="149" t="s">
        <v>5172</v>
      </c>
      <c r="C2507" s="149" t="s">
        <v>296</v>
      </c>
      <c r="D2507" s="150">
        <v>21401</v>
      </c>
      <c r="E2507" s="149">
        <v>11510</v>
      </c>
      <c r="F2507" s="149" t="s">
        <v>3006</v>
      </c>
    </row>
    <row r="2508" spans="1:6" ht="10.9" customHeight="1" x14ac:dyDescent="0.35">
      <c r="A2508" s="149" t="s">
        <v>5173</v>
      </c>
      <c r="B2508" s="149" t="s">
        <v>5174</v>
      </c>
      <c r="C2508" s="149" t="s">
        <v>296</v>
      </c>
      <c r="D2508" s="150">
        <v>21401</v>
      </c>
      <c r="E2508" s="149">
        <v>11510</v>
      </c>
      <c r="F2508" s="149" t="s">
        <v>3006</v>
      </c>
    </row>
    <row r="2509" spans="1:6" ht="10.9" customHeight="1" x14ac:dyDescent="0.35">
      <c r="A2509" s="149" t="s">
        <v>5175</v>
      </c>
      <c r="B2509" s="149" t="s">
        <v>5176</v>
      </c>
      <c r="C2509" s="149" t="s">
        <v>296</v>
      </c>
      <c r="D2509" s="150">
        <v>21401</v>
      </c>
      <c r="E2509" s="149">
        <v>11510</v>
      </c>
      <c r="F2509" s="149" t="s">
        <v>3006</v>
      </c>
    </row>
    <row r="2510" spans="1:6" ht="10.9" customHeight="1" x14ac:dyDescent="0.35">
      <c r="A2510" s="149" t="s">
        <v>5177</v>
      </c>
      <c r="B2510" s="149" t="s">
        <v>5178</v>
      </c>
      <c r="C2510" s="149" t="s">
        <v>296</v>
      </c>
      <c r="D2510" s="150">
        <v>21401</v>
      </c>
      <c r="E2510" s="149">
        <v>11510</v>
      </c>
      <c r="F2510" s="149" t="s">
        <v>3006</v>
      </c>
    </row>
    <row r="2511" spans="1:6" ht="10.9" customHeight="1" x14ac:dyDescent="0.35">
      <c r="A2511" s="149" t="s">
        <v>5179</v>
      </c>
      <c r="B2511" s="149" t="s">
        <v>5180</v>
      </c>
      <c r="C2511" s="149" t="s">
        <v>296</v>
      </c>
      <c r="D2511" s="150">
        <v>21401</v>
      </c>
      <c r="E2511" s="149">
        <v>11510</v>
      </c>
      <c r="F2511" s="149" t="s">
        <v>3006</v>
      </c>
    </row>
    <row r="2512" spans="1:6" ht="10.9" customHeight="1" x14ac:dyDescent="0.35">
      <c r="A2512" s="149" t="s">
        <v>5181</v>
      </c>
      <c r="B2512" s="149" t="s">
        <v>5182</v>
      </c>
      <c r="C2512" s="149" t="s">
        <v>296</v>
      </c>
      <c r="D2512" s="150">
        <v>21401</v>
      </c>
      <c r="E2512" s="149">
        <v>11510</v>
      </c>
      <c r="F2512" s="149" t="s">
        <v>3006</v>
      </c>
    </row>
    <row r="2513" spans="1:6" ht="10.9" customHeight="1" x14ac:dyDescent="0.35">
      <c r="A2513" s="149" t="s">
        <v>5183</v>
      </c>
      <c r="B2513" s="149" t="s">
        <v>5184</v>
      </c>
      <c r="C2513" s="149" t="s">
        <v>296</v>
      </c>
      <c r="D2513" s="150">
        <v>21401</v>
      </c>
      <c r="E2513" s="149">
        <v>11510</v>
      </c>
      <c r="F2513" s="149" t="s">
        <v>3006</v>
      </c>
    </row>
    <row r="2514" spans="1:6" ht="10.9" customHeight="1" x14ac:dyDescent="0.35">
      <c r="A2514" s="149" t="s">
        <v>5185</v>
      </c>
      <c r="B2514" s="149" t="s">
        <v>5186</v>
      </c>
      <c r="C2514" s="149" t="s">
        <v>296</v>
      </c>
      <c r="D2514" s="150">
        <v>21401</v>
      </c>
      <c r="E2514" s="149">
        <v>11510</v>
      </c>
      <c r="F2514" s="149" t="s">
        <v>3006</v>
      </c>
    </row>
    <row r="2515" spans="1:6" ht="10.9" customHeight="1" x14ac:dyDescent="0.35">
      <c r="A2515" s="149" t="s">
        <v>5187</v>
      </c>
      <c r="B2515" s="149" t="s">
        <v>5188</v>
      </c>
      <c r="C2515" s="149" t="s">
        <v>296</v>
      </c>
      <c r="D2515" s="150">
        <v>21401</v>
      </c>
      <c r="E2515" s="149">
        <v>11510</v>
      </c>
      <c r="F2515" s="149" t="s">
        <v>3006</v>
      </c>
    </row>
    <row r="2516" spans="1:6" ht="10.9" customHeight="1" x14ac:dyDescent="0.35">
      <c r="A2516" s="149" t="s">
        <v>5189</v>
      </c>
      <c r="B2516" s="149" t="s">
        <v>5190</v>
      </c>
      <c r="C2516" s="149" t="s">
        <v>296</v>
      </c>
      <c r="D2516" s="150">
        <v>21401</v>
      </c>
      <c r="E2516" s="149">
        <v>11510</v>
      </c>
      <c r="F2516" s="149" t="s">
        <v>3006</v>
      </c>
    </row>
    <row r="2517" spans="1:6" ht="10.9" customHeight="1" x14ac:dyDescent="0.35">
      <c r="A2517" s="149" t="s">
        <v>5191</v>
      </c>
      <c r="B2517" s="149" t="s">
        <v>5192</v>
      </c>
      <c r="C2517" s="149" t="s">
        <v>296</v>
      </c>
      <c r="D2517" s="150">
        <v>21401</v>
      </c>
      <c r="E2517" s="149">
        <v>11510</v>
      </c>
      <c r="F2517" s="149" t="s">
        <v>3006</v>
      </c>
    </row>
    <row r="2518" spans="1:6" ht="10.9" customHeight="1" x14ac:dyDescent="0.35">
      <c r="A2518" s="149" t="s">
        <v>5193</v>
      </c>
      <c r="B2518" s="149" t="s">
        <v>5194</v>
      </c>
      <c r="C2518" s="149" t="s">
        <v>296</v>
      </c>
      <c r="D2518" s="150">
        <v>21401</v>
      </c>
      <c r="E2518" s="149">
        <v>11510</v>
      </c>
      <c r="F2518" s="149" t="s">
        <v>3006</v>
      </c>
    </row>
    <row r="2519" spans="1:6" ht="10.9" customHeight="1" x14ac:dyDescent="0.35">
      <c r="A2519" s="149" t="s">
        <v>5195</v>
      </c>
      <c r="B2519" s="149" t="s">
        <v>5196</v>
      </c>
      <c r="C2519" s="149" t="s">
        <v>296</v>
      </c>
      <c r="D2519" s="150">
        <v>21401</v>
      </c>
      <c r="E2519" s="149">
        <v>11510</v>
      </c>
      <c r="F2519" s="149" t="s">
        <v>3006</v>
      </c>
    </row>
    <row r="2520" spans="1:6" ht="10.9" customHeight="1" x14ac:dyDescent="0.35">
      <c r="A2520" s="149" t="s">
        <v>5197</v>
      </c>
      <c r="B2520" s="149" t="s">
        <v>5198</v>
      </c>
      <c r="C2520" s="149" t="s">
        <v>296</v>
      </c>
      <c r="D2520" s="150">
        <v>21401</v>
      </c>
      <c r="E2520" s="149">
        <v>11510</v>
      </c>
      <c r="F2520" s="149" t="s">
        <v>3006</v>
      </c>
    </row>
    <row r="2521" spans="1:6" ht="10.9" customHeight="1" x14ac:dyDescent="0.35">
      <c r="A2521" s="149" t="s">
        <v>5199</v>
      </c>
      <c r="B2521" s="149" t="s">
        <v>5200</v>
      </c>
      <c r="C2521" s="149" t="s">
        <v>296</v>
      </c>
      <c r="D2521" s="150">
        <v>21401</v>
      </c>
      <c r="E2521" s="149">
        <v>11510</v>
      </c>
      <c r="F2521" s="149" t="s">
        <v>3006</v>
      </c>
    </row>
    <row r="2522" spans="1:6" ht="10.9" customHeight="1" x14ac:dyDescent="0.35">
      <c r="A2522" s="149" t="s">
        <v>5201</v>
      </c>
      <c r="B2522" s="149" t="s">
        <v>5202</v>
      </c>
      <c r="C2522" s="149" t="s">
        <v>296</v>
      </c>
      <c r="D2522" s="150">
        <v>21401</v>
      </c>
      <c r="E2522" s="149">
        <v>11510</v>
      </c>
      <c r="F2522" s="149" t="s">
        <v>3006</v>
      </c>
    </row>
    <row r="2523" spans="1:6" ht="10.9" customHeight="1" x14ac:dyDescent="0.35">
      <c r="A2523" s="149" t="s">
        <v>5203</v>
      </c>
      <c r="B2523" s="149" t="s">
        <v>5204</v>
      </c>
      <c r="C2523" s="149" t="s">
        <v>296</v>
      </c>
      <c r="D2523" s="150">
        <v>21401</v>
      </c>
      <c r="E2523" s="149">
        <v>11510</v>
      </c>
      <c r="F2523" s="149" t="s">
        <v>3006</v>
      </c>
    </row>
    <row r="2524" spans="1:6" ht="10.9" customHeight="1" x14ac:dyDescent="0.35">
      <c r="A2524" s="149" t="s">
        <v>5205</v>
      </c>
      <c r="B2524" s="149" t="s">
        <v>5206</v>
      </c>
      <c r="C2524" s="149" t="s">
        <v>296</v>
      </c>
      <c r="D2524" s="150">
        <v>21401</v>
      </c>
      <c r="E2524" s="149">
        <v>11510</v>
      </c>
      <c r="F2524" s="149" t="s">
        <v>3006</v>
      </c>
    </row>
    <row r="2525" spans="1:6" ht="10.9" customHeight="1" x14ac:dyDescent="0.35">
      <c r="A2525" s="149" t="s">
        <v>5207</v>
      </c>
      <c r="B2525" s="149" t="s">
        <v>5208</v>
      </c>
      <c r="C2525" s="149" t="s">
        <v>296</v>
      </c>
      <c r="D2525" s="150">
        <v>21401</v>
      </c>
      <c r="E2525" s="149">
        <v>11510</v>
      </c>
      <c r="F2525" s="149" t="s">
        <v>3006</v>
      </c>
    </row>
    <row r="2526" spans="1:6" ht="10.9" customHeight="1" x14ac:dyDescent="0.35">
      <c r="A2526" s="149" t="s">
        <v>5209</v>
      </c>
      <c r="B2526" s="149" t="s">
        <v>5210</v>
      </c>
      <c r="C2526" s="149" t="s">
        <v>296</v>
      </c>
      <c r="D2526" s="150">
        <v>21401</v>
      </c>
      <c r="E2526" s="149">
        <v>11510</v>
      </c>
      <c r="F2526" s="149" t="s">
        <v>3006</v>
      </c>
    </row>
    <row r="2527" spans="1:6" ht="10.9" customHeight="1" x14ac:dyDescent="0.35">
      <c r="A2527" s="149" t="s">
        <v>5211</v>
      </c>
      <c r="B2527" s="149" t="s">
        <v>5212</v>
      </c>
      <c r="C2527" s="149" t="s">
        <v>296</v>
      </c>
      <c r="D2527" s="150">
        <v>21401</v>
      </c>
      <c r="E2527" s="149">
        <v>11510</v>
      </c>
      <c r="F2527" s="149" t="s">
        <v>3006</v>
      </c>
    </row>
    <row r="2528" spans="1:6" ht="10.9" customHeight="1" x14ac:dyDescent="0.35">
      <c r="A2528" s="149" t="s">
        <v>5213</v>
      </c>
      <c r="B2528" s="149" t="s">
        <v>5214</v>
      </c>
      <c r="C2528" s="149" t="s">
        <v>296</v>
      </c>
      <c r="D2528" s="150">
        <v>21401</v>
      </c>
      <c r="E2528" s="149">
        <v>11510</v>
      </c>
      <c r="F2528" s="149" t="s">
        <v>3006</v>
      </c>
    </row>
    <row r="2529" spans="1:6" ht="10.9" customHeight="1" x14ac:dyDescent="0.35">
      <c r="A2529" s="149" t="s">
        <v>5215</v>
      </c>
      <c r="B2529" s="149" t="s">
        <v>5216</v>
      </c>
      <c r="C2529" s="149" t="s">
        <v>296</v>
      </c>
      <c r="D2529" s="150">
        <v>21401</v>
      </c>
      <c r="E2529" s="149">
        <v>11510</v>
      </c>
      <c r="F2529" s="149" t="s">
        <v>3006</v>
      </c>
    </row>
    <row r="2530" spans="1:6" ht="10.9" customHeight="1" x14ac:dyDescent="0.35">
      <c r="A2530" s="149" t="s">
        <v>5217</v>
      </c>
      <c r="B2530" s="149" t="s">
        <v>5218</v>
      </c>
      <c r="C2530" s="149" t="s">
        <v>296</v>
      </c>
      <c r="D2530" s="150">
        <v>21401</v>
      </c>
      <c r="E2530" s="149">
        <v>11510</v>
      </c>
      <c r="F2530" s="149" t="s">
        <v>3006</v>
      </c>
    </row>
    <row r="2531" spans="1:6" ht="10.9" customHeight="1" x14ac:dyDescent="0.35">
      <c r="A2531" s="149" t="s">
        <v>5219</v>
      </c>
      <c r="B2531" s="149" t="s">
        <v>5220</v>
      </c>
      <c r="C2531" s="149" t="s">
        <v>296</v>
      </c>
      <c r="D2531" s="150">
        <v>21401</v>
      </c>
      <c r="E2531" s="149">
        <v>11510</v>
      </c>
      <c r="F2531" s="149" t="s">
        <v>3006</v>
      </c>
    </row>
    <row r="2532" spans="1:6" ht="10.9" customHeight="1" x14ac:dyDescent="0.35">
      <c r="A2532" s="149" t="s">
        <v>5221</v>
      </c>
      <c r="B2532" s="149" t="s">
        <v>5222</v>
      </c>
      <c r="C2532" s="149" t="s">
        <v>296</v>
      </c>
      <c r="D2532" s="150">
        <v>21401</v>
      </c>
      <c r="E2532" s="149">
        <v>11510</v>
      </c>
      <c r="F2532" s="149" t="s">
        <v>3006</v>
      </c>
    </row>
    <row r="2533" spans="1:6" ht="10.9" customHeight="1" x14ac:dyDescent="0.35">
      <c r="A2533" s="149" t="s">
        <v>5223</v>
      </c>
      <c r="B2533" s="149" t="s">
        <v>5224</v>
      </c>
      <c r="C2533" s="149" t="s">
        <v>296</v>
      </c>
      <c r="D2533" s="150">
        <v>21401</v>
      </c>
      <c r="E2533" s="149">
        <v>11510</v>
      </c>
      <c r="F2533" s="149" t="s">
        <v>3006</v>
      </c>
    </row>
    <row r="2534" spans="1:6" ht="10.9" customHeight="1" x14ac:dyDescent="0.35">
      <c r="A2534" s="149" t="s">
        <v>5225</v>
      </c>
      <c r="B2534" s="149" t="s">
        <v>5226</v>
      </c>
      <c r="C2534" s="149" t="s">
        <v>296</v>
      </c>
      <c r="D2534" s="150">
        <v>21401</v>
      </c>
      <c r="E2534" s="149">
        <v>11510</v>
      </c>
      <c r="F2534" s="149" t="s">
        <v>3006</v>
      </c>
    </row>
    <row r="2535" spans="1:6" ht="10.9" customHeight="1" x14ac:dyDescent="0.35">
      <c r="A2535" s="149" t="s">
        <v>5227</v>
      </c>
      <c r="B2535" s="149" t="s">
        <v>5228</v>
      </c>
      <c r="C2535" s="149" t="s">
        <v>296</v>
      </c>
      <c r="D2535" s="150">
        <v>21401</v>
      </c>
      <c r="E2535" s="149">
        <v>11510</v>
      </c>
      <c r="F2535" s="149" t="s">
        <v>3006</v>
      </c>
    </row>
    <row r="2536" spans="1:6" ht="10.9" customHeight="1" x14ac:dyDescent="0.35">
      <c r="A2536" s="149" t="s">
        <v>5229</v>
      </c>
      <c r="B2536" s="149" t="s">
        <v>5230</v>
      </c>
      <c r="C2536" s="149" t="s">
        <v>296</v>
      </c>
      <c r="D2536" s="150">
        <v>21401</v>
      </c>
      <c r="E2536" s="149">
        <v>11510</v>
      </c>
      <c r="F2536" s="149" t="s">
        <v>3006</v>
      </c>
    </row>
    <row r="2537" spans="1:6" ht="10.9" customHeight="1" x14ac:dyDescent="0.35">
      <c r="A2537" s="149" t="s">
        <v>5231</v>
      </c>
      <c r="B2537" s="149" t="s">
        <v>5232</v>
      </c>
      <c r="C2537" s="149" t="s">
        <v>296</v>
      </c>
      <c r="D2537" s="150">
        <v>21401</v>
      </c>
      <c r="E2537" s="149">
        <v>11510</v>
      </c>
      <c r="F2537" s="149" t="s">
        <v>3006</v>
      </c>
    </row>
    <row r="2538" spans="1:6" ht="10.9" customHeight="1" x14ac:dyDescent="0.35">
      <c r="A2538" s="149" t="s">
        <v>5233</v>
      </c>
      <c r="B2538" s="149" t="s">
        <v>5234</v>
      </c>
      <c r="C2538" s="149" t="s">
        <v>296</v>
      </c>
      <c r="D2538" s="150">
        <v>21401</v>
      </c>
      <c r="E2538" s="149">
        <v>11510</v>
      </c>
      <c r="F2538" s="149" t="s">
        <v>3006</v>
      </c>
    </row>
    <row r="2539" spans="1:6" ht="10.9" customHeight="1" x14ac:dyDescent="0.35">
      <c r="A2539" s="149" t="s">
        <v>5235</v>
      </c>
      <c r="B2539" s="149" t="s">
        <v>5236</v>
      </c>
      <c r="C2539" s="149" t="s">
        <v>296</v>
      </c>
      <c r="D2539" s="150">
        <v>21401</v>
      </c>
      <c r="E2539" s="149">
        <v>11510</v>
      </c>
      <c r="F2539" s="149" t="s">
        <v>3006</v>
      </c>
    </row>
    <row r="2540" spans="1:6" ht="10.9" customHeight="1" x14ac:dyDescent="0.35">
      <c r="A2540" s="149" t="s">
        <v>5237</v>
      </c>
      <c r="B2540" s="149" t="s">
        <v>5238</v>
      </c>
      <c r="C2540" s="149" t="s">
        <v>296</v>
      </c>
      <c r="D2540" s="150">
        <v>21401</v>
      </c>
      <c r="E2540" s="149">
        <v>11510</v>
      </c>
      <c r="F2540" s="149" t="s">
        <v>3006</v>
      </c>
    </row>
    <row r="2541" spans="1:6" ht="10.9" customHeight="1" x14ac:dyDescent="0.35">
      <c r="A2541" s="149" t="s">
        <v>5239</v>
      </c>
      <c r="B2541" s="149" t="s">
        <v>5240</v>
      </c>
      <c r="C2541" s="149" t="s">
        <v>296</v>
      </c>
      <c r="D2541" s="150">
        <v>21401</v>
      </c>
      <c r="E2541" s="149">
        <v>11510</v>
      </c>
      <c r="F2541" s="149" t="s">
        <v>3006</v>
      </c>
    </row>
    <row r="2542" spans="1:6" ht="10.9" customHeight="1" x14ac:dyDescent="0.35">
      <c r="A2542" s="149" t="s">
        <v>5241</v>
      </c>
      <c r="B2542" s="149" t="s">
        <v>5242</v>
      </c>
      <c r="C2542" s="149" t="s">
        <v>296</v>
      </c>
      <c r="D2542" s="150">
        <v>21401</v>
      </c>
      <c r="E2542" s="149">
        <v>11510</v>
      </c>
      <c r="F2542" s="149" t="s">
        <v>3006</v>
      </c>
    </row>
    <row r="2543" spans="1:6" ht="10.9" customHeight="1" x14ac:dyDescent="0.35">
      <c r="A2543" s="149" t="s">
        <v>5243</v>
      </c>
      <c r="B2543" s="149" t="s">
        <v>5244</v>
      </c>
      <c r="C2543" s="149" t="s">
        <v>296</v>
      </c>
      <c r="D2543" s="150">
        <v>21401</v>
      </c>
      <c r="E2543" s="149">
        <v>11510</v>
      </c>
      <c r="F2543" s="149" t="s">
        <v>3006</v>
      </c>
    </row>
    <row r="2544" spans="1:6" ht="10.9" customHeight="1" x14ac:dyDescent="0.35">
      <c r="A2544" s="149" t="s">
        <v>5245</v>
      </c>
      <c r="B2544" s="149" t="s">
        <v>5246</v>
      </c>
      <c r="C2544" s="149" t="s">
        <v>296</v>
      </c>
      <c r="D2544" s="150">
        <v>21401</v>
      </c>
      <c r="E2544" s="149">
        <v>11510</v>
      </c>
      <c r="F2544" s="149" t="s">
        <v>3006</v>
      </c>
    </row>
    <row r="2545" spans="1:6" ht="10.9" customHeight="1" x14ac:dyDescent="0.35">
      <c r="A2545" s="149" t="s">
        <v>5247</v>
      </c>
      <c r="B2545" s="149" t="s">
        <v>5248</v>
      </c>
      <c r="C2545" s="149" t="s">
        <v>296</v>
      </c>
      <c r="D2545" s="150">
        <v>21401</v>
      </c>
      <c r="E2545" s="149">
        <v>11510</v>
      </c>
      <c r="F2545" s="149" t="s">
        <v>3006</v>
      </c>
    </row>
    <row r="2546" spans="1:6" ht="10.9" customHeight="1" x14ac:dyDescent="0.35">
      <c r="A2546" s="149" t="s">
        <v>5249</v>
      </c>
      <c r="B2546" s="149" t="s">
        <v>5250</v>
      </c>
      <c r="C2546" s="149" t="s">
        <v>296</v>
      </c>
      <c r="D2546" s="150">
        <v>21401</v>
      </c>
      <c r="E2546" s="149">
        <v>11510</v>
      </c>
      <c r="F2546" s="149" t="s">
        <v>3006</v>
      </c>
    </row>
    <row r="2547" spans="1:6" ht="10.9" customHeight="1" x14ac:dyDescent="0.35">
      <c r="A2547" s="149" t="s">
        <v>5251</v>
      </c>
      <c r="B2547" s="149" t="s">
        <v>5252</v>
      </c>
      <c r="C2547" s="149" t="s">
        <v>296</v>
      </c>
      <c r="D2547" s="150">
        <v>21401</v>
      </c>
      <c r="E2547" s="149">
        <v>11510</v>
      </c>
      <c r="F2547" s="149" t="s">
        <v>3006</v>
      </c>
    </row>
    <row r="2548" spans="1:6" ht="10.9" customHeight="1" x14ac:dyDescent="0.35">
      <c r="A2548" s="149" t="s">
        <v>5253</v>
      </c>
      <c r="B2548" s="149" t="s">
        <v>5254</v>
      </c>
      <c r="C2548" s="149" t="s">
        <v>296</v>
      </c>
      <c r="D2548" s="150">
        <v>21401</v>
      </c>
      <c r="E2548" s="149">
        <v>11510</v>
      </c>
      <c r="F2548" s="149" t="s">
        <v>3006</v>
      </c>
    </row>
    <row r="2549" spans="1:6" ht="10.9" customHeight="1" x14ac:dyDescent="0.35">
      <c r="A2549" s="149" t="s">
        <v>5255</v>
      </c>
      <c r="B2549" s="149" t="s">
        <v>5256</v>
      </c>
      <c r="C2549" s="149" t="s">
        <v>296</v>
      </c>
      <c r="D2549" s="150">
        <v>21401</v>
      </c>
      <c r="E2549" s="149">
        <v>11510</v>
      </c>
      <c r="F2549" s="149" t="s">
        <v>3006</v>
      </c>
    </row>
    <row r="2550" spans="1:6" ht="10.9" customHeight="1" x14ac:dyDescent="0.35">
      <c r="A2550" s="149" t="s">
        <v>5257</v>
      </c>
      <c r="B2550" s="149" t="s">
        <v>5258</v>
      </c>
      <c r="C2550" s="149" t="s">
        <v>296</v>
      </c>
      <c r="D2550" s="150">
        <v>21401</v>
      </c>
      <c r="E2550" s="149">
        <v>11510</v>
      </c>
      <c r="F2550" s="149" t="s">
        <v>3006</v>
      </c>
    </row>
    <row r="2551" spans="1:6" ht="10.9" customHeight="1" x14ac:dyDescent="0.35">
      <c r="A2551" s="149" t="s">
        <v>5259</v>
      </c>
      <c r="B2551" s="149" t="s">
        <v>5260</v>
      </c>
      <c r="C2551" s="149" t="s">
        <v>296</v>
      </c>
      <c r="D2551" s="150">
        <v>21401</v>
      </c>
      <c r="E2551" s="149">
        <v>11510</v>
      </c>
      <c r="F2551" s="149" t="s">
        <v>3006</v>
      </c>
    </row>
    <row r="2552" spans="1:6" ht="10.9" customHeight="1" x14ac:dyDescent="0.35">
      <c r="A2552" s="149" t="s">
        <v>5261</v>
      </c>
      <c r="B2552" s="149" t="s">
        <v>5262</v>
      </c>
      <c r="C2552" s="149" t="s">
        <v>296</v>
      </c>
      <c r="D2552" s="150">
        <v>21401</v>
      </c>
      <c r="E2552" s="149">
        <v>11510</v>
      </c>
      <c r="F2552" s="149" t="s">
        <v>3006</v>
      </c>
    </row>
    <row r="2553" spans="1:6" ht="10.9" customHeight="1" x14ac:dyDescent="0.35">
      <c r="A2553" s="149" t="s">
        <v>5263</v>
      </c>
      <c r="B2553" s="149" t="s">
        <v>5264</v>
      </c>
      <c r="C2553" s="149" t="s">
        <v>296</v>
      </c>
      <c r="D2553" s="150">
        <v>21401</v>
      </c>
      <c r="E2553" s="149">
        <v>11510</v>
      </c>
      <c r="F2553" s="149" t="s">
        <v>3006</v>
      </c>
    </row>
    <row r="2554" spans="1:6" ht="10.9" customHeight="1" x14ac:dyDescent="0.35">
      <c r="A2554" s="149" t="s">
        <v>5265</v>
      </c>
      <c r="B2554" s="149" t="s">
        <v>5266</v>
      </c>
      <c r="C2554" s="149" t="s">
        <v>296</v>
      </c>
      <c r="D2554" s="150">
        <v>21401</v>
      </c>
      <c r="E2554" s="149">
        <v>11510</v>
      </c>
      <c r="F2554" s="149" t="s">
        <v>3006</v>
      </c>
    </row>
    <row r="2555" spans="1:6" ht="10.9" customHeight="1" x14ac:dyDescent="0.35">
      <c r="A2555" s="149" t="s">
        <v>5267</v>
      </c>
      <c r="B2555" s="149" t="s">
        <v>214</v>
      </c>
      <c r="C2555" s="149" t="s">
        <v>296</v>
      </c>
      <c r="D2555" s="150">
        <v>21401</v>
      </c>
      <c r="E2555" s="149">
        <v>11510</v>
      </c>
      <c r="F2555" s="149" t="s">
        <v>3006</v>
      </c>
    </row>
    <row r="2556" spans="1:6" ht="10.9" customHeight="1" x14ac:dyDescent="0.35">
      <c r="A2556" s="149" t="s">
        <v>5268</v>
      </c>
      <c r="B2556" s="149" t="s">
        <v>5269</v>
      </c>
      <c r="C2556" s="149" t="s">
        <v>296</v>
      </c>
      <c r="D2556" s="150">
        <v>21401</v>
      </c>
      <c r="E2556" s="149">
        <v>11510</v>
      </c>
      <c r="F2556" s="149" t="s">
        <v>3006</v>
      </c>
    </row>
    <row r="2557" spans="1:6" ht="10.9" customHeight="1" x14ac:dyDescent="0.35">
      <c r="A2557" s="149" t="s">
        <v>5270</v>
      </c>
      <c r="B2557" s="149" t="s">
        <v>5271</v>
      </c>
      <c r="C2557" s="149" t="s">
        <v>296</v>
      </c>
      <c r="D2557" s="150">
        <v>21401</v>
      </c>
      <c r="E2557" s="149">
        <v>11510</v>
      </c>
      <c r="F2557" s="149" t="s">
        <v>3006</v>
      </c>
    </row>
    <row r="2558" spans="1:6" ht="10.9" customHeight="1" x14ac:dyDescent="0.35">
      <c r="A2558" s="149" t="s">
        <v>5272</v>
      </c>
      <c r="B2558" s="149" t="s">
        <v>5273</v>
      </c>
      <c r="C2558" s="149" t="s">
        <v>296</v>
      </c>
      <c r="D2558" s="150">
        <v>21401</v>
      </c>
      <c r="E2558" s="149">
        <v>11510</v>
      </c>
      <c r="F2558" s="149" t="s">
        <v>3006</v>
      </c>
    </row>
    <row r="2559" spans="1:6" ht="10.9" customHeight="1" x14ac:dyDescent="0.35">
      <c r="A2559" s="149" t="s">
        <v>5274</v>
      </c>
      <c r="B2559" s="149" t="s">
        <v>5275</v>
      </c>
      <c r="C2559" s="149" t="s">
        <v>296</v>
      </c>
      <c r="D2559" s="150">
        <v>21401</v>
      </c>
      <c r="E2559" s="149">
        <v>11510</v>
      </c>
      <c r="F2559" s="149" t="s">
        <v>3006</v>
      </c>
    </row>
    <row r="2560" spans="1:6" ht="10.9" customHeight="1" x14ac:dyDescent="0.35">
      <c r="A2560" s="149" t="s">
        <v>5276</v>
      </c>
      <c r="B2560" s="149" t="s">
        <v>5277</v>
      </c>
      <c r="C2560" s="149" t="s">
        <v>296</v>
      </c>
      <c r="D2560" s="150">
        <v>21401</v>
      </c>
      <c r="E2560" s="149">
        <v>11510</v>
      </c>
      <c r="F2560" s="149" t="s">
        <v>3006</v>
      </c>
    </row>
    <row r="2561" spans="1:6" ht="10.9" customHeight="1" x14ac:dyDescent="0.35">
      <c r="A2561" s="149" t="s">
        <v>5278</v>
      </c>
      <c r="B2561" s="149" t="s">
        <v>5279</v>
      </c>
      <c r="C2561" s="149" t="s">
        <v>296</v>
      </c>
      <c r="D2561" s="150">
        <v>21401</v>
      </c>
      <c r="E2561" s="149">
        <v>11510</v>
      </c>
      <c r="F2561" s="149" t="s">
        <v>3006</v>
      </c>
    </row>
    <row r="2562" spans="1:6" ht="10.9" customHeight="1" x14ac:dyDescent="0.35">
      <c r="A2562" s="149" t="s">
        <v>5280</v>
      </c>
      <c r="B2562" s="149" t="s">
        <v>5281</v>
      </c>
      <c r="C2562" s="149" t="s">
        <v>296</v>
      </c>
      <c r="D2562" s="150">
        <v>21401</v>
      </c>
      <c r="E2562" s="149">
        <v>11510</v>
      </c>
      <c r="F2562" s="149" t="s">
        <v>3006</v>
      </c>
    </row>
    <row r="2563" spans="1:6" ht="10.9" customHeight="1" x14ac:dyDescent="0.35">
      <c r="A2563" s="149" t="s">
        <v>5282</v>
      </c>
      <c r="B2563" s="149" t="s">
        <v>5283</v>
      </c>
      <c r="C2563" s="149" t="s">
        <v>296</v>
      </c>
      <c r="D2563" s="150">
        <v>21401</v>
      </c>
      <c r="E2563" s="149">
        <v>11510</v>
      </c>
      <c r="F2563" s="149" t="s">
        <v>3006</v>
      </c>
    </row>
    <row r="2564" spans="1:6" ht="10.9" customHeight="1" x14ac:dyDescent="0.35">
      <c r="A2564" s="149" t="s">
        <v>5284</v>
      </c>
      <c r="B2564" s="149" t="s">
        <v>5285</v>
      </c>
      <c r="C2564" s="149" t="s">
        <v>296</v>
      </c>
      <c r="D2564" s="150">
        <v>21401</v>
      </c>
      <c r="E2564" s="149">
        <v>11510</v>
      </c>
      <c r="F2564" s="149" t="s">
        <v>3006</v>
      </c>
    </row>
    <row r="2565" spans="1:6" ht="10.9" customHeight="1" x14ac:dyDescent="0.35">
      <c r="A2565" s="149" t="s">
        <v>5286</v>
      </c>
      <c r="B2565" s="149" t="s">
        <v>5287</v>
      </c>
      <c r="C2565" s="149" t="s">
        <v>296</v>
      </c>
      <c r="D2565" s="150">
        <v>21401</v>
      </c>
      <c r="E2565" s="149">
        <v>11510</v>
      </c>
      <c r="F2565" s="149" t="s">
        <v>3006</v>
      </c>
    </row>
    <row r="2566" spans="1:6" ht="10.9" customHeight="1" x14ac:dyDescent="0.35">
      <c r="A2566" s="149" t="s">
        <v>5288</v>
      </c>
      <c r="B2566" s="149" t="s">
        <v>5289</v>
      </c>
      <c r="C2566" s="149" t="s">
        <v>296</v>
      </c>
      <c r="D2566" s="150">
        <v>21401</v>
      </c>
      <c r="E2566" s="149">
        <v>11510</v>
      </c>
      <c r="F2566" s="149" t="s">
        <v>3006</v>
      </c>
    </row>
    <row r="2567" spans="1:6" ht="10.9" customHeight="1" x14ac:dyDescent="0.35">
      <c r="A2567" s="149" t="s">
        <v>5290</v>
      </c>
      <c r="B2567" s="149" t="s">
        <v>5291</v>
      </c>
      <c r="C2567" s="149" t="s">
        <v>296</v>
      </c>
      <c r="D2567" s="150">
        <v>21401</v>
      </c>
      <c r="E2567" s="149">
        <v>11510</v>
      </c>
      <c r="F2567" s="149" t="s">
        <v>3006</v>
      </c>
    </row>
    <row r="2568" spans="1:6" ht="10.9" customHeight="1" x14ac:dyDescent="0.35">
      <c r="A2568" s="149" t="s">
        <v>5292</v>
      </c>
      <c r="B2568" s="149" t="s">
        <v>5293</v>
      </c>
      <c r="C2568" s="149" t="s">
        <v>296</v>
      </c>
      <c r="D2568" s="150">
        <v>21401</v>
      </c>
      <c r="E2568" s="149">
        <v>11510</v>
      </c>
      <c r="F2568" s="149" t="s">
        <v>3006</v>
      </c>
    </row>
    <row r="2569" spans="1:6" ht="10.9" customHeight="1" x14ac:dyDescent="0.35">
      <c r="A2569" s="149" t="s">
        <v>5294</v>
      </c>
      <c r="B2569" s="149" t="s">
        <v>5295</v>
      </c>
      <c r="C2569" s="149" t="s">
        <v>296</v>
      </c>
      <c r="D2569" s="150">
        <v>21401</v>
      </c>
      <c r="E2569" s="149">
        <v>11510</v>
      </c>
      <c r="F2569" s="149" t="s">
        <v>3006</v>
      </c>
    </row>
    <row r="2570" spans="1:6" ht="10.9" customHeight="1" x14ac:dyDescent="0.35">
      <c r="A2570" s="149" t="s">
        <v>5296</v>
      </c>
      <c r="B2570" s="149" t="s">
        <v>5297</v>
      </c>
      <c r="C2570" s="149" t="s">
        <v>296</v>
      </c>
      <c r="D2570" s="150">
        <v>21401</v>
      </c>
      <c r="E2570" s="149">
        <v>11510</v>
      </c>
      <c r="F2570" s="149" t="s">
        <v>3006</v>
      </c>
    </row>
    <row r="2571" spans="1:6" ht="10.9" customHeight="1" x14ac:dyDescent="0.35">
      <c r="A2571" s="149" t="s">
        <v>5298</v>
      </c>
      <c r="B2571" s="149" t="s">
        <v>5299</v>
      </c>
      <c r="C2571" s="149" t="s">
        <v>877</v>
      </c>
      <c r="D2571" s="150">
        <v>21401</v>
      </c>
      <c r="E2571" s="149">
        <v>11510</v>
      </c>
      <c r="F2571" s="149" t="s">
        <v>3006</v>
      </c>
    </row>
    <row r="2572" spans="1:6" ht="10.9" customHeight="1" x14ac:dyDescent="0.35">
      <c r="A2572" s="149" t="s">
        <v>5300</v>
      </c>
      <c r="B2572" s="149" t="s">
        <v>5301</v>
      </c>
      <c r="C2572" s="149" t="s">
        <v>296</v>
      </c>
      <c r="D2572" s="150">
        <v>21401</v>
      </c>
      <c r="E2572" s="149">
        <v>11510</v>
      </c>
      <c r="F2572" s="149" t="s">
        <v>3006</v>
      </c>
    </row>
    <row r="2573" spans="1:6" ht="10.9" customHeight="1" x14ac:dyDescent="0.35">
      <c r="A2573" s="149" t="s">
        <v>5302</v>
      </c>
      <c r="B2573" s="149" t="s">
        <v>5303</v>
      </c>
      <c r="C2573" s="149" t="s">
        <v>296</v>
      </c>
      <c r="D2573" s="150">
        <v>21401</v>
      </c>
      <c r="E2573" s="149">
        <v>11510</v>
      </c>
      <c r="F2573" s="149" t="s">
        <v>3006</v>
      </c>
    </row>
    <row r="2574" spans="1:6" ht="10.9" customHeight="1" x14ac:dyDescent="0.35">
      <c r="A2574" s="149" t="s">
        <v>5304</v>
      </c>
      <c r="B2574" s="149" t="s">
        <v>5305</v>
      </c>
      <c r="C2574" s="149" t="s">
        <v>296</v>
      </c>
      <c r="D2574" s="150">
        <v>21401</v>
      </c>
      <c r="E2574" s="149">
        <v>11510</v>
      </c>
      <c r="F2574" s="149" t="s">
        <v>3006</v>
      </c>
    </row>
    <row r="2575" spans="1:6" ht="10.9" customHeight="1" x14ac:dyDescent="0.35">
      <c r="A2575" s="149" t="s">
        <v>5306</v>
      </c>
      <c r="B2575" s="149" t="s">
        <v>5307</v>
      </c>
      <c r="C2575" s="149" t="s">
        <v>296</v>
      </c>
      <c r="D2575" s="150">
        <v>21401</v>
      </c>
      <c r="E2575" s="149">
        <v>11510</v>
      </c>
      <c r="F2575" s="149" t="s">
        <v>3006</v>
      </c>
    </row>
    <row r="2576" spans="1:6" ht="10.9" customHeight="1" x14ac:dyDescent="0.35">
      <c r="A2576" s="149" t="s">
        <v>5308</v>
      </c>
      <c r="B2576" s="149" t="s">
        <v>5309</v>
      </c>
      <c r="C2576" s="149" t="s">
        <v>296</v>
      </c>
      <c r="D2576" s="150">
        <v>21401</v>
      </c>
      <c r="E2576" s="149">
        <v>11510</v>
      </c>
      <c r="F2576" s="149" t="s">
        <v>3006</v>
      </c>
    </row>
    <row r="2577" spans="1:6" ht="10.9" customHeight="1" x14ac:dyDescent="0.35">
      <c r="A2577" s="149" t="s">
        <v>5310</v>
      </c>
      <c r="B2577" s="149" t="s">
        <v>5311</v>
      </c>
      <c r="C2577" s="149" t="s">
        <v>296</v>
      </c>
      <c r="D2577" s="150">
        <v>21401</v>
      </c>
      <c r="E2577" s="149">
        <v>11510</v>
      </c>
      <c r="F2577" s="149" t="s">
        <v>3006</v>
      </c>
    </row>
    <row r="2578" spans="1:6" ht="10.9" customHeight="1" x14ac:dyDescent="0.35">
      <c r="A2578" s="149" t="s">
        <v>5312</v>
      </c>
      <c r="B2578" s="149" t="s">
        <v>5313</v>
      </c>
      <c r="C2578" s="149" t="s">
        <v>296</v>
      </c>
      <c r="D2578" s="150">
        <v>21401</v>
      </c>
      <c r="E2578" s="149">
        <v>11510</v>
      </c>
      <c r="F2578" s="149" t="s">
        <v>3006</v>
      </c>
    </row>
    <row r="2579" spans="1:6" ht="10.9" customHeight="1" x14ac:dyDescent="0.35">
      <c r="A2579" s="149" t="s">
        <v>5314</v>
      </c>
      <c r="B2579" s="149" t="s">
        <v>5315</v>
      </c>
      <c r="C2579" s="149" t="s">
        <v>296</v>
      </c>
      <c r="D2579" s="150">
        <v>21401</v>
      </c>
      <c r="E2579" s="149">
        <v>11510</v>
      </c>
      <c r="F2579" s="149" t="s">
        <v>3006</v>
      </c>
    </row>
    <row r="2580" spans="1:6" ht="10.9" customHeight="1" x14ac:dyDescent="0.35">
      <c r="A2580" s="149" t="s">
        <v>5316</v>
      </c>
      <c r="B2580" s="149" t="s">
        <v>5317</v>
      </c>
      <c r="C2580" s="149" t="s">
        <v>296</v>
      </c>
      <c r="D2580" s="150">
        <v>21401</v>
      </c>
      <c r="E2580" s="149">
        <v>11510</v>
      </c>
      <c r="F2580" s="149" t="s">
        <v>3006</v>
      </c>
    </row>
    <row r="2581" spans="1:6" ht="10.9" customHeight="1" x14ac:dyDescent="0.35">
      <c r="A2581" s="149" t="s">
        <v>5318</v>
      </c>
      <c r="B2581" s="149" t="s">
        <v>5319</v>
      </c>
      <c r="C2581" s="149" t="s">
        <v>296</v>
      </c>
      <c r="D2581" s="150">
        <v>21401</v>
      </c>
      <c r="E2581" s="149">
        <v>11510</v>
      </c>
      <c r="F2581" s="149" t="s">
        <v>3006</v>
      </c>
    </row>
    <row r="2582" spans="1:6" ht="10.9" customHeight="1" x14ac:dyDescent="0.35">
      <c r="A2582" s="149" t="s">
        <v>5320</v>
      </c>
      <c r="B2582" s="149" t="s">
        <v>5321</v>
      </c>
      <c r="C2582" s="149" t="s">
        <v>296</v>
      </c>
      <c r="D2582" s="150">
        <v>21401</v>
      </c>
      <c r="E2582" s="149">
        <v>11510</v>
      </c>
      <c r="F2582" s="149" t="s">
        <v>3006</v>
      </c>
    </row>
    <row r="2583" spans="1:6" ht="10.9" customHeight="1" x14ac:dyDescent="0.35">
      <c r="A2583" s="149" t="s">
        <v>5322</v>
      </c>
      <c r="B2583" s="149" t="s">
        <v>5323</v>
      </c>
      <c r="C2583" s="149" t="s">
        <v>296</v>
      </c>
      <c r="D2583" s="150">
        <v>21401</v>
      </c>
      <c r="E2583" s="149">
        <v>11510</v>
      </c>
      <c r="F2583" s="149" t="s">
        <v>3006</v>
      </c>
    </row>
    <row r="2584" spans="1:6" ht="10.9" customHeight="1" x14ac:dyDescent="0.35">
      <c r="A2584" s="149" t="s">
        <v>5324</v>
      </c>
      <c r="B2584" s="149" t="s">
        <v>5325</v>
      </c>
      <c r="C2584" s="149" t="s">
        <v>296</v>
      </c>
      <c r="D2584" s="150">
        <v>21401</v>
      </c>
      <c r="E2584" s="149">
        <v>11510</v>
      </c>
      <c r="F2584" s="149" t="s">
        <v>3006</v>
      </c>
    </row>
    <row r="2585" spans="1:6" ht="10.9" customHeight="1" x14ac:dyDescent="0.35">
      <c r="A2585" s="149" t="s">
        <v>5326</v>
      </c>
      <c r="B2585" s="149" t="s">
        <v>5327</v>
      </c>
      <c r="C2585" s="149" t="s">
        <v>296</v>
      </c>
      <c r="D2585" s="150">
        <v>21401</v>
      </c>
      <c r="E2585" s="149">
        <v>11510</v>
      </c>
      <c r="F2585" s="149" t="s">
        <v>3006</v>
      </c>
    </row>
    <row r="2586" spans="1:6" ht="10.9" customHeight="1" x14ac:dyDescent="0.35">
      <c r="A2586" s="149" t="s">
        <v>5328</v>
      </c>
      <c r="B2586" s="149" t="s">
        <v>5329</v>
      </c>
      <c r="C2586" s="149" t="s">
        <v>296</v>
      </c>
      <c r="D2586" s="150">
        <v>21401</v>
      </c>
      <c r="E2586" s="149">
        <v>11510</v>
      </c>
      <c r="F2586" s="149" t="s">
        <v>3006</v>
      </c>
    </row>
    <row r="2587" spans="1:6" ht="10.9" customHeight="1" x14ac:dyDescent="0.35">
      <c r="A2587" s="149" t="s">
        <v>5330</v>
      </c>
      <c r="B2587" s="149" t="s">
        <v>5331</v>
      </c>
      <c r="C2587" s="149" t="s">
        <v>296</v>
      </c>
      <c r="D2587" s="150">
        <v>21401</v>
      </c>
      <c r="E2587" s="149">
        <v>11510</v>
      </c>
      <c r="F2587" s="149" t="s">
        <v>3006</v>
      </c>
    </row>
    <row r="2588" spans="1:6" ht="10.9" customHeight="1" x14ac:dyDescent="0.35">
      <c r="A2588" s="149" t="s">
        <v>5332</v>
      </c>
      <c r="B2588" s="149" t="s">
        <v>5333</v>
      </c>
      <c r="C2588" s="149" t="s">
        <v>296</v>
      </c>
      <c r="D2588" s="150">
        <v>21401</v>
      </c>
      <c r="E2588" s="149">
        <v>11510</v>
      </c>
      <c r="F2588" s="149" t="s">
        <v>3006</v>
      </c>
    </row>
    <row r="2589" spans="1:6" ht="10.9" customHeight="1" x14ac:dyDescent="0.35">
      <c r="A2589" s="149" t="s">
        <v>5334</v>
      </c>
      <c r="B2589" s="149" t="s">
        <v>5335</v>
      </c>
      <c r="C2589" s="149" t="s">
        <v>296</v>
      </c>
      <c r="D2589" s="150">
        <v>21401</v>
      </c>
      <c r="E2589" s="149">
        <v>11510</v>
      </c>
      <c r="F2589" s="149" t="s">
        <v>3006</v>
      </c>
    </row>
    <row r="2590" spans="1:6" ht="10.9" customHeight="1" x14ac:dyDescent="0.35">
      <c r="A2590" s="149" t="s">
        <v>5336</v>
      </c>
      <c r="B2590" s="149" t="s">
        <v>5337</v>
      </c>
      <c r="C2590" s="149" t="s">
        <v>296</v>
      </c>
      <c r="D2590" s="150">
        <v>21401</v>
      </c>
      <c r="E2590" s="149">
        <v>11510</v>
      </c>
      <c r="F2590" s="149" t="s">
        <v>3006</v>
      </c>
    </row>
    <row r="2591" spans="1:6" ht="10.9" customHeight="1" x14ac:dyDescent="0.35">
      <c r="A2591" s="149" t="s">
        <v>5338</v>
      </c>
      <c r="B2591" s="149" t="s">
        <v>5339</v>
      </c>
      <c r="C2591" s="149" t="s">
        <v>296</v>
      </c>
      <c r="D2591" s="150">
        <v>21401</v>
      </c>
      <c r="E2591" s="149">
        <v>11510</v>
      </c>
      <c r="F2591" s="149" t="s">
        <v>3006</v>
      </c>
    </row>
    <row r="2592" spans="1:6" ht="10.9" customHeight="1" x14ac:dyDescent="0.35">
      <c r="A2592" s="149" t="s">
        <v>5340</v>
      </c>
      <c r="B2592" s="149" t="s">
        <v>5341</v>
      </c>
      <c r="C2592" s="149" t="s">
        <v>296</v>
      </c>
      <c r="D2592" s="150">
        <v>21401</v>
      </c>
      <c r="E2592" s="149">
        <v>11510</v>
      </c>
      <c r="F2592" s="149" t="s">
        <v>3006</v>
      </c>
    </row>
    <row r="2593" spans="1:6" ht="10.9" customHeight="1" x14ac:dyDescent="0.35">
      <c r="A2593" s="149" t="s">
        <v>5342</v>
      </c>
      <c r="B2593" s="149" t="s">
        <v>5343</v>
      </c>
      <c r="C2593" s="149" t="s">
        <v>296</v>
      </c>
      <c r="D2593" s="150">
        <v>21401</v>
      </c>
      <c r="E2593" s="149">
        <v>11510</v>
      </c>
      <c r="F2593" s="149" t="s">
        <v>3006</v>
      </c>
    </row>
    <row r="2594" spans="1:6" ht="10.9" customHeight="1" x14ac:dyDescent="0.35">
      <c r="A2594" s="149" t="s">
        <v>5344</v>
      </c>
      <c r="B2594" s="149" t="s">
        <v>5345</v>
      </c>
      <c r="C2594" s="149" t="s">
        <v>296</v>
      </c>
      <c r="D2594" s="150">
        <v>21401</v>
      </c>
      <c r="E2594" s="149">
        <v>11510</v>
      </c>
      <c r="F2594" s="149" t="s">
        <v>3006</v>
      </c>
    </row>
    <row r="2595" spans="1:6" ht="10.9" customHeight="1" x14ac:dyDescent="0.35">
      <c r="A2595" s="149" t="s">
        <v>5346</v>
      </c>
      <c r="B2595" s="149" t="s">
        <v>5347</v>
      </c>
      <c r="C2595" s="149" t="s">
        <v>296</v>
      </c>
      <c r="D2595" s="150">
        <v>21401</v>
      </c>
      <c r="E2595" s="149">
        <v>11510</v>
      </c>
      <c r="F2595" s="149" t="s">
        <v>3006</v>
      </c>
    </row>
    <row r="2596" spans="1:6" ht="10.9" customHeight="1" x14ac:dyDescent="0.35">
      <c r="A2596" s="149" t="s">
        <v>5348</v>
      </c>
      <c r="B2596" s="149" t="s">
        <v>5349</v>
      </c>
      <c r="C2596" s="149" t="s">
        <v>296</v>
      </c>
      <c r="D2596" s="150">
        <v>21401</v>
      </c>
      <c r="E2596" s="149">
        <v>11510</v>
      </c>
      <c r="F2596" s="149" t="s">
        <v>3006</v>
      </c>
    </row>
    <row r="2597" spans="1:6" ht="10.9" customHeight="1" x14ac:dyDescent="0.35">
      <c r="A2597" s="149" t="s">
        <v>5350</v>
      </c>
      <c r="B2597" s="149" t="s">
        <v>5351</v>
      </c>
      <c r="C2597" s="149" t="s">
        <v>296</v>
      </c>
      <c r="D2597" s="150">
        <v>21401</v>
      </c>
      <c r="E2597" s="149">
        <v>11510</v>
      </c>
      <c r="F2597" s="149" t="s">
        <v>3006</v>
      </c>
    </row>
    <row r="2598" spans="1:6" ht="10.9" customHeight="1" x14ac:dyDescent="0.35">
      <c r="A2598" s="149" t="s">
        <v>5352</v>
      </c>
      <c r="B2598" s="149" t="s">
        <v>5353</v>
      </c>
      <c r="C2598" s="149" t="s">
        <v>296</v>
      </c>
      <c r="D2598" s="150">
        <v>21401</v>
      </c>
      <c r="E2598" s="149">
        <v>11510</v>
      </c>
      <c r="F2598" s="149" t="s">
        <v>3006</v>
      </c>
    </row>
    <row r="2599" spans="1:6" ht="10.9" customHeight="1" x14ac:dyDescent="0.35">
      <c r="A2599" s="149" t="s">
        <v>5354</v>
      </c>
      <c r="B2599" s="149" t="s">
        <v>5355</v>
      </c>
      <c r="C2599" s="149" t="s">
        <v>296</v>
      </c>
      <c r="D2599" s="150">
        <v>21401</v>
      </c>
      <c r="E2599" s="149">
        <v>11510</v>
      </c>
      <c r="F2599" s="149" t="s">
        <v>3006</v>
      </c>
    </row>
    <row r="2600" spans="1:6" ht="10.9" customHeight="1" x14ac:dyDescent="0.35">
      <c r="A2600" s="149" t="s">
        <v>5356</v>
      </c>
      <c r="B2600" s="149" t="s">
        <v>5357</v>
      </c>
      <c r="C2600" s="149" t="s">
        <v>296</v>
      </c>
      <c r="D2600" s="150">
        <v>21401</v>
      </c>
      <c r="E2600" s="149">
        <v>11510</v>
      </c>
      <c r="F2600" s="149" t="s">
        <v>3006</v>
      </c>
    </row>
    <row r="2601" spans="1:6" ht="10.9" customHeight="1" x14ac:dyDescent="0.35">
      <c r="A2601" s="149" t="s">
        <v>5358</v>
      </c>
      <c r="B2601" s="149" t="s">
        <v>5359</v>
      </c>
      <c r="C2601" s="149" t="s">
        <v>296</v>
      </c>
      <c r="D2601" s="150">
        <v>21401</v>
      </c>
      <c r="E2601" s="149">
        <v>11510</v>
      </c>
      <c r="F2601" s="149" t="s">
        <v>3006</v>
      </c>
    </row>
    <row r="2602" spans="1:6" ht="10.9" customHeight="1" x14ac:dyDescent="0.35">
      <c r="A2602" s="149" t="s">
        <v>5360</v>
      </c>
      <c r="B2602" s="149" t="s">
        <v>5361</v>
      </c>
      <c r="C2602" s="149" t="s">
        <v>296</v>
      </c>
      <c r="D2602" s="150">
        <v>21401</v>
      </c>
      <c r="E2602" s="149">
        <v>11510</v>
      </c>
      <c r="F2602" s="149" t="s">
        <v>3006</v>
      </c>
    </row>
    <row r="2603" spans="1:6" ht="10.9" customHeight="1" x14ac:dyDescent="0.35">
      <c r="A2603" s="149" t="s">
        <v>5362</v>
      </c>
      <c r="B2603" s="149" t="s">
        <v>5363</v>
      </c>
      <c r="C2603" s="149" t="s">
        <v>296</v>
      </c>
      <c r="D2603" s="150">
        <v>21401</v>
      </c>
      <c r="E2603" s="149">
        <v>11510</v>
      </c>
      <c r="F2603" s="149" t="s">
        <v>3006</v>
      </c>
    </row>
    <row r="2604" spans="1:6" ht="10.9" customHeight="1" x14ac:dyDescent="0.35">
      <c r="A2604" s="149" t="s">
        <v>5364</v>
      </c>
      <c r="B2604" s="149" t="s">
        <v>5365</v>
      </c>
      <c r="C2604" s="149" t="s">
        <v>296</v>
      </c>
      <c r="D2604" s="150">
        <v>21401</v>
      </c>
      <c r="E2604" s="149">
        <v>11510</v>
      </c>
      <c r="F2604" s="149" t="s">
        <v>3006</v>
      </c>
    </row>
    <row r="2605" spans="1:6" ht="10.9" customHeight="1" x14ac:dyDescent="0.35">
      <c r="A2605" s="149" t="s">
        <v>5366</v>
      </c>
      <c r="B2605" s="149" t="s">
        <v>5367</v>
      </c>
      <c r="C2605" s="149" t="s">
        <v>296</v>
      </c>
      <c r="D2605" s="150">
        <v>21401</v>
      </c>
      <c r="E2605" s="149">
        <v>11510</v>
      </c>
      <c r="F2605" s="149" t="s">
        <v>3006</v>
      </c>
    </row>
    <row r="2606" spans="1:6" ht="10.9" customHeight="1" x14ac:dyDescent="0.35">
      <c r="A2606" s="149" t="s">
        <v>5368</v>
      </c>
      <c r="B2606" s="149" t="s">
        <v>5369</v>
      </c>
      <c r="C2606" s="149" t="s">
        <v>296</v>
      </c>
      <c r="D2606" s="150">
        <v>21401</v>
      </c>
      <c r="E2606" s="149">
        <v>11510</v>
      </c>
      <c r="F2606" s="149" t="s">
        <v>3006</v>
      </c>
    </row>
    <row r="2607" spans="1:6" ht="10.9" customHeight="1" x14ac:dyDescent="0.35">
      <c r="A2607" s="149" t="s">
        <v>5370</v>
      </c>
      <c r="B2607" s="149" t="s">
        <v>5371</v>
      </c>
      <c r="C2607" s="149" t="s">
        <v>296</v>
      </c>
      <c r="D2607" s="150">
        <v>21401</v>
      </c>
      <c r="E2607" s="149">
        <v>11510</v>
      </c>
      <c r="F2607" s="149" t="s">
        <v>3006</v>
      </c>
    </row>
    <row r="2608" spans="1:6" ht="10.9" customHeight="1" x14ac:dyDescent="0.35">
      <c r="A2608" s="149" t="s">
        <v>5372</v>
      </c>
      <c r="B2608" s="149" t="s">
        <v>5373</v>
      </c>
      <c r="C2608" s="149" t="s">
        <v>296</v>
      </c>
      <c r="D2608" s="150">
        <v>21401</v>
      </c>
      <c r="E2608" s="149">
        <v>11510</v>
      </c>
      <c r="F2608" s="149" t="s">
        <v>3006</v>
      </c>
    </row>
    <row r="2609" spans="1:6" ht="10.9" customHeight="1" x14ac:dyDescent="0.35">
      <c r="A2609" s="149" t="s">
        <v>5374</v>
      </c>
      <c r="B2609" s="149" t="s">
        <v>5375</v>
      </c>
      <c r="C2609" s="149" t="s">
        <v>296</v>
      </c>
      <c r="D2609" s="150">
        <v>21401</v>
      </c>
      <c r="E2609" s="149">
        <v>11510</v>
      </c>
      <c r="F2609" s="149" t="s">
        <v>3006</v>
      </c>
    </row>
    <row r="2610" spans="1:6" ht="10.9" customHeight="1" x14ac:dyDescent="0.35">
      <c r="A2610" s="149" t="s">
        <v>5376</v>
      </c>
      <c r="B2610" s="149" t="s">
        <v>5377</v>
      </c>
      <c r="C2610" s="149" t="s">
        <v>296</v>
      </c>
      <c r="D2610" s="150">
        <v>21401</v>
      </c>
      <c r="E2610" s="149">
        <v>11510</v>
      </c>
      <c r="F2610" s="149" t="s">
        <v>3006</v>
      </c>
    </row>
    <row r="2611" spans="1:6" ht="10.9" customHeight="1" x14ac:dyDescent="0.35">
      <c r="A2611" s="149" t="s">
        <v>5378</v>
      </c>
      <c r="B2611" s="149" t="s">
        <v>5379</v>
      </c>
      <c r="C2611" s="149" t="s">
        <v>296</v>
      </c>
      <c r="D2611" s="150">
        <v>21401</v>
      </c>
      <c r="E2611" s="149">
        <v>11510</v>
      </c>
      <c r="F2611" s="149" t="s">
        <v>3006</v>
      </c>
    </row>
    <row r="2612" spans="1:6" ht="10.9" customHeight="1" x14ac:dyDescent="0.35">
      <c r="A2612" s="149" t="s">
        <v>5380</v>
      </c>
      <c r="B2612" s="149" t="s">
        <v>5381</v>
      </c>
      <c r="C2612" s="149" t="s">
        <v>296</v>
      </c>
      <c r="D2612" s="150">
        <v>21401</v>
      </c>
      <c r="E2612" s="149">
        <v>11510</v>
      </c>
      <c r="F2612" s="149" t="s">
        <v>3006</v>
      </c>
    </row>
    <row r="2613" spans="1:6" ht="10.9" customHeight="1" x14ac:dyDescent="0.35">
      <c r="A2613" s="149" t="s">
        <v>5382</v>
      </c>
      <c r="B2613" s="149" t="s">
        <v>5383</v>
      </c>
      <c r="C2613" s="149" t="s">
        <v>296</v>
      </c>
      <c r="D2613" s="150">
        <v>21401</v>
      </c>
      <c r="E2613" s="149">
        <v>11510</v>
      </c>
      <c r="F2613" s="149" t="s">
        <v>3006</v>
      </c>
    </row>
    <row r="2614" spans="1:6" ht="10.9" customHeight="1" x14ac:dyDescent="0.35">
      <c r="A2614" s="149" t="s">
        <v>5384</v>
      </c>
      <c r="B2614" s="149" t="s">
        <v>5385</v>
      </c>
      <c r="C2614" s="149" t="s">
        <v>296</v>
      </c>
      <c r="D2614" s="150">
        <v>21401</v>
      </c>
      <c r="E2614" s="149">
        <v>11510</v>
      </c>
      <c r="F2614" s="149" t="s">
        <v>3006</v>
      </c>
    </row>
    <row r="2615" spans="1:6" ht="10.9" customHeight="1" x14ac:dyDescent="0.35">
      <c r="A2615" s="149" t="s">
        <v>5386</v>
      </c>
      <c r="B2615" s="149" t="s">
        <v>5387</v>
      </c>
      <c r="C2615" s="149" t="s">
        <v>296</v>
      </c>
      <c r="D2615" s="150">
        <v>21401</v>
      </c>
      <c r="E2615" s="149">
        <v>11510</v>
      </c>
      <c r="F2615" s="149" t="s">
        <v>3006</v>
      </c>
    </row>
    <row r="2616" spans="1:6" ht="10.9" customHeight="1" x14ac:dyDescent="0.35">
      <c r="A2616" s="149" t="s">
        <v>5388</v>
      </c>
      <c r="B2616" s="149" t="s">
        <v>5389</v>
      </c>
      <c r="C2616" s="149" t="s">
        <v>296</v>
      </c>
      <c r="D2616" s="150">
        <v>21401</v>
      </c>
      <c r="E2616" s="149">
        <v>11510</v>
      </c>
      <c r="F2616" s="149" t="s">
        <v>3006</v>
      </c>
    </row>
    <row r="2617" spans="1:6" ht="10.9" customHeight="1" x14ac:dyDescent="0.35">
      <c r="A2617" s="149" t="s">
        <v>5390</v>
      </c>
      <c r="B2617" s="149" t="s">
        <v>5391</v>
      </c>
      <c r="C2617" s="149" t="s">
        <v>296</v>
      </c>
      <c r="D2617" s="150">
        <v>21401</v>
      </c>
      <c r="E2617" s="149">
        <v>11510</v>
      </c>
      <c r="F2617" s="149" t="s">
        <v>3006</v>
      </c>
    </row>
    <row r="2618" spans="1:6" ht="10.9" customHeight="1" x14ac:dyDescent="0.35">
      <c r="A2618" s="149" t="s">
        <v>5392</v>
      </c>
      <c r="B2618" s="149" t="s">
        <v>5393</v>
      </c>
      <c r="C2618" s="149" t="s">
        <v>296</v>
      </c>
      <c r="D2618" s="150">
        <v>21401</v>
      </c>
      <c r="E2618" s="149">
        <v>11510</v>
      </c>
      <c r="F2618" s="149" t="s">
        <v>3006</v>
      </c>
    </row>
    <row r="2619" spans="1:6" ht="10.9" customHeight="1" x14ac:dyDescent="0.35">
      <c r="A2619" s="149" t="s">
        <v>5394</v>
      </c>
      <c r="B2619" s="149" t="s">
        <v>5395</v>
      </c>
      <c r="C2619" s="149" t="s">
        <v>296</v>
      </c>
      <c r="D2619" s="150">
        <v>21401</v>
      </c>
      <c r="E2619" s="149">
        <v>11510</v>
      </c>
      <c r="F2619" s="149" t="s">
        <v>3006</v>
      </c>
    </row>
    <row r="2620" spans="1:6" ht="10.9" customHeight="1" x14ac:dyDescent="0.35">
      <c r="A2620" s="149" t="s">
        <v>5396</v>
      </c>
      <c r="B2620" s="149" t="s">
        <v>5397</v>
      </c>
      <c r="C2620" s="149" t="s">
        <v>296</v>
      </c>
      <c r="D2620" s="150">
        <v>21401</v>
      </c>
      <c r="E2620" s="149">
        <v>11510</v>
      </c>
      <c r="F2620" s="149" t="s">
        <v>3006</v>
      </c>
    </row>
    <row r="2621" spans="1:6" ht="10.9" customHeight="1" x14ac:dyDescent="0.35">
      <c r="A2621" s="149" t="s">
        <v>5398</v>
      </c>
      <c r="B2621" s="149" t="s">
        <v>5399</v>
      </c>
      <c r="C2621" s="149" t="s">
        <v>296</v>
      </c>
      <c r="D2621" s="150">
        <v>21401</v>
      </c>
      <c r="E2621" s="149">
        <v>11510</v>
      </c>
      <c r="F2621" s="149" t="s">
        <v>3006</v>
      </c>
    </row>
    <row r="2622" spans="1:6" ht="10.9" customHeight="1" x14ac:dyDescent="0.35">
      <c r="A2622" s="149" t="s">
        <v>5400</v>
      </c>
      <c r="B2622" s="149" t="s">
        <v>5401</v>
      </c>
      <c r="C2622" s="149" t="s">
        <v>296</v>
      </c>
      <c r="D2622" s="150">
        <v>21401</v>
      </c>
      <c r="E2622" s="149">
        <v>11510</v>
      </c>
      <c r="F2622" s="149" t="s">
        <v>3006</v>
      </c>
    </row>
    <row r="2623" spans="1:6" ht="10.9" customHeight="1" x14ac:dyDescent="0.35">
      <c r="A2623" s="149" t="s">
        <v>5402</v>
      </c>
      <c r="B2623" s="149" t="s">
        <v>5403</v>
      </c>
      <c r="C2623" s="149" t="s">
        <v>296</v>
      </c>
      <c r="D2623" s="150">
        <v>21401</v>
      </c>
      <c r="E2623" s="149">
        <v>11510</v>
      </c>
      <c r="F2623" s="149" t="s">
        <v>3006</v>
      </c>
    </row>
    <row r="2624" spans="1:6" ht="10.9" customHeight="1" x14ac:dyDescent="0.35">
      <c r="A2624" s="149" t="s">
        <v>5404</v>
      </c>
      <c r="B2624" s="149" t="s">
        <v>5405</v>
      </c>
      <c r="C2624" s="149" t="s">
        <v>296</v>
      </c>
      <c r="D2624" s="150">
        <v>21401</v>
      </c>
      <c r="E2624" s="149">
        <v>11510</v>
      </c>
      <c r="F2624" s="149" t="s">
        <v>3006</v>
      </c>
    </row>
    <row r="2625" spans="1:6" ht="10.9" customHeight="1" x14ac:dyDescent="0.35">
      <c r="A2625" s="149" t="s">
        <v>5406</v>
      </c>
      <c r="B2625" s="149" t="s">
        <v>5407</v>
      </c>
      <c r="C2625" s="149" t="s">
        <v>296</v>
      </c>
      <c r="D2625" s="150">
        <v>21401</v>
      </c>
      <c r="E2625" s="149">
        <v>11510</v>
      </c>
      <c r="F2625" s="149" t="s">
        <v>3006</v>
      </c>
    </row>
    <row r="2626" spans="1:6" ht="10.9" customHeight="1" x14ac:dyDescent="0.35">
      <c r="A2626" s="149" t="s">
        <v>5408</v>
      </c>
      <c r="B2626" s="149" t="s">
        <v>5409</v>
      </c>
      <c r="C2626" s="149" t="s">
        <v>296</v>
      </c>
      <c r="D2626" s="150">
        <v>21401</v>
      </c>
      <c r="E2626" s="149">
        <v>11510</v>
      </c>
      <c r="F2626" s="149" t="s">
        <v>3006</v>
      </c>
    </row>
    <row r="2627" spans="1:6" ht="10.9" customHeight="1" x14ac:dyDescent="0.35">
      <c r="A2627" s="149" t="s">
        <v>5410</v>
      </c>
      <c r="B2627" s="149" t="s">
        <v>5411</v>
      </c>
      <c r="C2627" s="149" t="s">
        <v>296</v>
      </c>
      <c r="D2627" s="150">
        <v>21401</v>
      </c>
      <c r="E2627" s="149">
        <v>11510</v>
      </c>
      <c r="F2627" s="149" t="s">
        <v>3006</v>
      </c>
    </row>
    <row r="2628" spans="1:6" ht="10.9" customHeight="1" x14ac:dyDescent="0.35">
      <c r="A2628" s="149" t="s">
        <v>5412</v>
      </c>
      <c r="B2628" s="149" t="s">
        <v>5413</v>
      </c>
      <c r="C2628" s="149" t="s">
        <v>296</v>
      </c>
      <c r="D2628" s="150">
        <v>21401</v>
      </c>
      <c r="E2628" s="149">
        <v>11510</v>
      </c>
      <c r="F2628" s="149" t="s">
        <v>3006</v>
      </c>
    </row>
    <row r="2629" spans="1:6" ht="10.9" customHeight="1" x14ac:dyDescent="0.35">
      <c r="A2629" s="149" t="s">
        <v>5414</v>
      </c>
      <c r="B2629" s="149" t="s">
        <v>5415</v>
      </c>
      <c r="C2629" s="149" t="s">
        <v>296</v>
      </c>
      <c r="D2629" s="150">
        <v>21401</v>
      </c>
      <c r="E2629" s="149">
        <v>11510</v>
      </c>
      <c r="F2629" s="149" t="s">
        <v>3006</v>
      </c>
    </row>
    <row r="2630" spans="1:6" ht="10.9" customHeight="1" x14ac:dyDescent="0.35">
      <c r="A2630" s="149" t="s">
        <v>5416</v>
      </c>
      <c r="B2630" s="149" t="s">
        <v>5417</v>
      </c>
      <c r="C2630" s="149" t="s">
        <v>296</v>
      </c>
      <c r="D2630" s="150">
        <v>21401</v>
      </c>
      <c r="E2630" s="149">
        <v>11510</v>
      </c>
      <c r="F2630" s="149" t="s">
        <v>3006</v>
      </c>
    </row>
    <row r="2631" spans="1:6" ht="10.9" customHeight="1" x14ac:dyDescent="0.35">
      <c r="A2631" s="149" t="s">
        <v>5418</v>
      </c>
      <c r="B2631" s="149" t="s">
        <v>5419</v>
      </c>
      <c r="C2631" s="149" t="s">
        <v>296</v>
      </c>
      <c r="D2631" s="150">
        <v>21401</v>
      </c>
      <c r="E2631" s="149">
        <v>11510</v>
      </c>
      <c r="F2631" s="149" t="s">
        <v>3006</v>
      </c>
    </row>
    <row r="2632" spans="1:6" ht="10.9" customHeight="1" x14ac:dyDescent="0.35">
      <c r="A2632" s="149" t="s">
        <v>5420</v>
      </c>
      <c r="B2632" s="149" t="s">
        <v>5421</v>
      </c>
      <c r="C2632" s="149" t="s">
        <v>296</v>
      </c>
      <c r="D2632" s="150">
        <v>21401</v>
      </c>
      <c r="E2632" s="149">
        <v>11510</v>
      </c>
      <c r="F2632" s="149" t="s">
        <v>3006</v>
      </c>
    </row>
    <row r="2633" spans="1:6" ht="10.9" customHeight="1" x14ac:dyDescent="0.35">
      <c r="A2633" s="149" t="s">
        <v>5422</v>
      </c>
      <c r="B2633" s="149" t="s">
        <v>5423</v>
      </c>
      <c r="C2633" s="149" t="s">
        <v>296</v>
      </c>
      <c r="D2633" s="150">
        <v>21401</v>
      </c>
      <c r="E2633" s="149">
        <v>11510</v>
      </c>
      <c r="F2633" s="149" t="s">
        <v>3006</v>
      </c>
    </row>
    <row r="2634" spans="1:6" ht="10.9" customHeight="1" x14ac:dyDescent="0.35">
      <c r="A2634" s="149" t="s">
        <v>5424</v>
      </c>
      <c r="B2634" s="149" t="s">
        <v>5425</v>
      </c>
      <c r="C2634" s="149" t="s">
        <v>296</v>
      </c>
      <c r="D2634" s="150">
        <v>21401</v>
      </c>
      <c r="E2634" s="149">
        <v>11510</v>
      </c>
      <c r="F2634" s="149" t="s">
        <v>3006</v>
      </c>
    </row>
    <row r="2635" spans="1:6" ht="10.9" customHeight="1" x14ac:dyDescent="0.35">
      <c r="A2635" s="149" t="s">
        <v>5426</v>
      </c>
      <c r="B2635" s="149" t="s">
        <v>5427</v>
      </c>
      <c r="C2635" s="149" t="s">
        <v>296</v>
      </c>
      <c r="D2635" s="150">
        <v>21401</v>
      </c>
      <c r="E2635" s="149">
        <v>11510</v>
      </c>
      <c r="F2635" s="149" t="s">
        <v>3006</v>
      </c>
    </row>
    <row r="2636" spans="1:6" ht="10.9" customHeight="1" x14ac:dyDescent="0.35">
      <c r="A2636" s="149" t="s">
        <v>5428</v>
      </c>
      <c r="B2636" s="149" t="s">
        <v>5429</v>
      </c>
      <c r="C2636" s="149" t="s">
        <v>296</v>
      </c>
      <c r="D2636" s="150">
        <v>21401</v>
      </c>
      <c r="E2636" s="149">
        <v>11510</v>
      </c>
      <c r="F2636" s="149" t="s">
        <v>3006</v>
      </c>
    </row>
    <row r="2637" spans="1:6" ht="10.9" customHeight="1" x14ac:dyDescent="0.35">
      <c r="A2637" s="149" t="s">
        <v>5430</v>
      </c>
      <c r="B2637" s="149" t="s">
        <v>5431</v>
      </c>
      <c r="C2637" s="149" t="s">
        <v>296</v>
      </c>
      <c r="D2637" s="150">
        <v>21401</v>
      </c>
      <c r="E2637" s="149">
        <v>11510</v>
      </c>
      <c r="F2637" s="149" t="s">
        <v>3006</v>
      </c>
    </row>
    <row r="2638" spans="1:6" ht="10.9" customHeight="1" x14ac:dyDescent="0.35">
      <c r="A2638" s="149" t="s">
        <v>5432</v>
      </c>
      <c r="B2638" s="149" t="s">
        <v>5433</v>
      </c>
      <c r="C2638" s="149" t="s">
        <v>296</v>
      </c>
      <c r="D2638" s="150">
        <v>21401</v>
      </c>
      <c r="E2638" s="149">
        <v>11510</v>
      </c>
      <c r="F2638" s="149" t="s">
        <v>3006</v>
      </c>
    </row>
    <row r="2639" spans="1:6" ht="10.9" customHeight="1" x14ac:dyDescent="0.35">
      <c r="A2639" s="149" t="s">
        <v>5434</v>
      </c>
      <c r="B2639" s="149" t="s">
        <v>5435</v>
      </c>
      <c r="C2639" s="149" t="s">
        <v>296</v>
      </c>
      <c r="D2639" s="150">
        <v>21401</v>
      </c>
      <c r="E2639" s="149">
        <v>11510</v>
      </c>
      <c r="F2639" s="149" t="s">
        <v>3006</v>
      </c>
    </row>
    <row r="2640" spans="1:6" ht="10.9" customHeight="1" x14ac:dyDescent="0.35">
      <c r="A2640" s="149" t="s">
        <v>5436</v>
      </c>
      <c r="B2640" s="149" t="s">
        <v>5437</v>
      </c>
      <c r="C2640" s="149" t="s">
        <v>296</v>
      </c>
      <c r="D2640" s="150">
        <v>21401</v>
      </c>
      <c r="E2640" s="149">
        <v>11510</v>
      </c>
      <c r="F2640" s="149" t="s">
        <v>3006</v>
      </c>
    </row>
    <row r="2641" spans="1:6" ht="10.9" customHeight="1" x14ac:dyDescent="0.35">
      <c r="A2641" s="149" t="s">
        <v>5438</v>
      </c>
      <c r="B2641" s="149" t="s">
        <v>5439</v>
      </c>
      <c r="C2641" s="149" t="s">
        <v>296</v>
      </c>
      <c r="D2641" s="150">
        <v>21401</v>
      </c>
      <c r="E2641" s="149">
        <v>11510</v>
      </c>
      <c r="F2641" s="149" t="s">
        <v>3006</v>
      </c>
    </row>
    <row r="2642" spans="1:6" ht="10.9" customHeight="1" x14ac:dyDescent="0.35">
      <c r="A2642" s="149" t="s">
        <v>5440</v>
      </c>
      <c r="B2642" s="149" t="s">
        <v>5441</v>
      </c>
      <c r="C2642" s="149" t="s">
        <v>296</v>
      </c>
      <c r="D2642" s="150">
        <v>21401</v>
      </c>
      <c r="E2642" s="149">
        <v>11510</v>
      </c>
      <c r="F2642" s="149" t="s">
        <v>3006</v>
      </c>
    </row>
    <row r="2643" spans="1:6" ht="10.9" customHeight="1" x14ac:dyDescent="0.35">
      <c r="A2643" s="149" t="s">
        <v>5442</v>
      </c>
      <c r="B2643" s="149" t="s">
        <v>5443</v>
      </c>
      <c r="C2643" s="149" t="s">
        <v>296</v>
      </c>
      <c r="D2643" s="150">
        <v>21401</v>
      </c>
      <c r="E2643" s="149">
        <v>11510</v>
      </c>
      <c r="F2643" s="149" t="s">
        <v>3006</v>
      </c>
    </row>
    <row r="2644" spans="1:6" ht="10.9" customHeight="1" x14ac:dyDescent="0.35">
      <c r="A2644" s="149" t="s">
        <v>5444</v>
      </c>
      <c r="B2644" s="149" t="s">
        <v>5445</v>
      </c>
      <c r="C2644" s="149" t="s">
        <v>296</v>
      </c>
      <c r="D2644" s="150">
        <v>21401</v>
      </c>
      <c r="E2644" s="149">
        <v>11510</v>
      </c>
      <c r="F2644" s="149" t="s">
        <v>3006</v>
      </c>
    </row>
    <row r="2645" spans="1:6" ht="10.9" customHeight="1" x14ac:dyDescent="0.35">
      <c r="A2645" s="149" t="s">
        <v>5446</v>
      </c>
      <c r="B2645" s="149" t="s">
        <v>5447</v>
      </c>
      <c r="C2645" s="149" t="s">
        <v>539</v>
      </c>
      <c r="D2645" s="150">
        <v>21401</v>
      </c>
      <c r="E2645" s="149">
        <v>11510</v>
      </c>
      <c r="F2645" s="149" t="s">
        <v>3006</v>
      </c>
    </row>
    <row r="2646" spans="1:6" ht="10.9" customHeight="1" x14ac:dyDescent="0.35">
      <c r="A2646" s="149" t="s">
        <v>5448</v>
      </c>
      <c r="B2646" s="149" t="s">
        <v>5449</v>
      </c>
      <c r="C2646" s="149" t="s">
        <v>539</v>
      </c>
      <c r="D2646" s="150">
        <v>21401</v>
      </c>
      <c r="E2646" s="149">
        <v>11510</v>
      </c>
      <c r="F2646" s="149" t="s">
        <v>3006</v>
      </c>
    </row>
    <row r="2647" spans="1:6" ht="10.9" customHeight="1" x14ac:dyDescent="0.35">
      <c r="A2647" s="149" t="s">
        <v>5450</v>
      </c>
      <c r="B2647" s="149" t="s">
        <v>5451</v>
      </c>
      <c r="C2647" s="149" t="s">
        <v>296</v>
      </c>
      <c r="D2647" s="150">
        <v>21401</v>
      </c>
      <c r="E2647" s="149">
        <v>11510</v>
      </c>
      <c r="F2647" s="149" t="s">
        <v>3006</v>
      </c>
    </row>
    <row r="2648" spans="1:6" ht="10.9" customHeight="1" x14ac:dyDescent="0.35">
      <c r="A2648" s="149" t="s">
        <v>5452</v>
      </c>
      <c r="B2648" s="149" t="s">
        <v>5453</v>
      </c>
      <c r="C2648" s="149" t="s">
        <v>296</v>
      </c>
      <c r="D2648" s="150">
        <v>21401</v>
      </c>
      <c r="E2648" s="149">
        <v>11510</v>
      </c>
      <c r="F2648" s="149" t="s">
        <v>3006</v>
      </c>
    </row>
    <row r="2649" spans="1:6" ht="10.9" customHeight="1" x14ac:dyDescent="0.35">
      <c r="A2649" s="149" t="s">
        <v>5454</v>
      </c>
      <c r="B2649" s="149" t="s">
        <v>5455</v>
      </c>
      <c r="C2649" s="149" t="s">
        <v>296</v>
      </c>
      <c r="D2649" s="150">
        <v>21401</v>
      </c>
      <c r="E2649" s="149">
        <v>11510</v>
      </c>
      <c r="F2649" s="149" t="s">
        <v>3006</v>
      </c>
    </row>
    <row r="2650" spans="1:6" ht="10.9" customHeight="1" x14ac:dyDescent="0.35">
      <c r="A2650" s="149" t="s">
        <v>5456</v>
      </c>
      <c r="B2650" s="149" t="s">
        <v>5457</v>
      </c>
      <c r="C2650" s="149" t="s">
        <v>296</v>
      </c>
      <c r="D2650" s="150">
        <v>21401</v>
      </c>
      <c r="E2650" s="149">
        <v>11510</v>
      </c>
      <c r="F2650" s="149" t="s">
        <v>3006</v>
      </c>
    </row>
    <row r="2651" spans="1:6" ht="10.9" customHeight="1" x14ac:dyDescent="0.35">
      <c r="A2651" s="149" t="s">
        <v>5458</v>
      </c>
      <c r="B2651" s="149" t="s">
        <v>5459</v>
      </c>
      <c r="C2651" s="149" t="s">
        <v>296</v>
      </c>
      <c r="D2651" s="150">
        <v>21401</v>
      </c>
      <c r="E2651" s="149">
        <v>11510</v>
      </c>
      <c r="F2651" s="149" t="s">
        <v>3006</v>
      </c>
    </row>
    <row r="2652" spans="1:6" ht="10.9" customHeight="1" x14ac:dyDescent="0.35">
      <c r="A2652" s="149" t="s">
        <v>5460</v>
      </c>
      <c r="B2652" s="149" t="s">
        <v>5461</v>
      </c>
      <c r="C2652" s="149" t="s">
        <v>296</v>
      </c>
      <c r="D2652" s="150">
        <v>21401</v>
      </c>
      <c r="E2652" s="149">
        <v>11510</v>
      </c>
      <c r="F2652" s="149" t="s">
        <v>3006</v>
      </c>
    </row>
    <row r="2653" spans="1:6" ht="10.9" customHeight="1" x14ac:dyDescent="0.35">
      <c r="A2653" s="149" t="s">
        <v>5462</v>
      </c>
      <c r="B2653" s="149" t="s">
        <v>5463</v>
      </c>
      <c r="C2653" s="149" t="s">
        <v>296</v>
      </c>
      <c r="D2653" s="150">
        <v>21401</v>
      </c>
      <c r="E2653" s="149">
        <v>11510</v>
      </c>
      <c r="F2653" s="149" t="s">
        <v>3006</v>
      </c>
    </row>
    <row r="2654" spans="1:6" ht="10.9" customHeight="1" x14ac:dyDescent="0.35">
      <c r="A2654" s="149" t="s">
        <v>5464</v>
      </c>
      <c r="B2654" s="149" t="s">
        <v>5465</v>
      </c>
      <c r="C2654" s="149" t="s">
        <v>296</v>
      </c>
      <c r="D2654" s="150">
        <v>21401</v>
      </c>
      <c r="E2654" s="149">
        <v>11510</v>
      </c>
      <c r="F2654" s="149" t="s">
        <v>3006</v>
      </c>
    </row>
    <row r="2655" spans="1:6" ht="10.9" customHeight="1" x14ac:dyDescent="0.35">
      <c r="A2655" s="149" t="s">
        <v>5466</v>
      </c>
      <c r="B2655" s="149" t="s">
        <v>5467</v>
      </c>
      <c r="C2655" s="149" t="s">
        <v>296</v>
      </c>
      <c r="D2655" s="150">
        <v>21401</v>
      </c>
      <c r="E2655" s="149">
        <v>11510</v>
      </c>
      <c r="F2655" s="149" t="s">
        <v>3006</v>
      </c>
    </row>
    <row r="2656" spans="1:6" ht="10.9" customHeight="1" x14ac:dyDescent="0.35">
      <c r="A2656" s="149" t="s">
        <v>5468</v>
      </c>
      <c r="B2656" s="149" t="s">
        <v>5469</v>
      </c>
      <c r="C2656" s="149" t="s">
        <v>296</v>
      </c>
      <c r="D2656" s="150">
        <v>21401</v>
      </c>
      <c r="E2656" s="149">
        <v>11510</v>
      </c>
      <c r="F2656" s="149" t="s">
        <v>3006</v>
      </c>
    </row>
    <row r="2657" spans="1:6" ht="10.9" customHeight="1" x14ac:dyDescent="0.35">
      <c r="A2657" s="149" t="s">
        <v>5470</v>
      </c>
      <c r="B2657" s="149" t="s">
        <v>5471</v>
      </c>
      <c r="C2657" s="149" t="s">
        <v>296</v>
      </c>
      <c r="D2657" s="150">
        <v>21401</v>
      </c>
      <c r="E2657" s="149">
        <v>11510</v>
      </c>
      <c r="F2657" s="149" t="s">
        <v>3006</v>
      </c>
    </row>
    <row r="2658" spans="1:6" ht="10.9" customHeight="1" x14ac:dyDescent="0.35">
      <c r="A2658" s="149" t="s">
        <v>5472</v>
      </c>
      <c r="B2658" s="149" t="s">
        <v>5473</v>
      </c>
      <c r="C2658" s="149" t="s">
        <v>296</v>
      </c>
      <c r="D2658" s="150">
        <v>21401</v>
      </c>
      <c r="E2658" s="149">
        <v>11510</v>
      </c>
      <c r="F2658" s="149" t="s">
        <v>3006</v>
      </c>
    </row>
    <row r="2659" spans="1:6" ht="10.9" customHeight="1" x14ac:dyDescent="0.35">
      <c r="A2659" s="149" t="s">
        <v>5474</v>
      </c>
      <c r="B2659" s="149" t="s">
        <v>5475</v>
      </c>
      <c r="C2659" s="149" t="s">
        <v>296</v>
      </c>
      <c r="D2659" s="150">
        <v>21401</v>
      </c>
      <c r="E2659" s="149">
        <v>11510</v>
      </c>
      <c r="F2659" s="149" t="s">
        <v>3006</v>
      </c>
    </row>
    <row r="2660" spans="1:6" ht="10.9" customHeight="1" x14ac:dyDescent="0.35">
      <c r="A2660" s="149" t="s">
        <v>5476</v>
      </c>
      <c r="B2660" s="149" t="s">
        <v>5477</v>
      </c>
      <c r="C2660" s="149" t="s">
        <v>296</v>
      </c>
      <c r="D2660" s="150">
        <v>21401</v>
      </c>
      <c r="E2660" s="149">
        <v>11510</v>
      </c>
      <c r="F2660" s="149" t="s">
        <v>3006</v>
      </c>
    </row>
    <row r="2661" spans="1:6" ht="10.9" customHeight="1" x14ac:dyDescent="0.35">
      <c r="A2661" s="149" t="s">
        <v>5478</v>
      </c>
      <c r="B2661" s="149" t="s">
        <v>5479</v>
      </c>
      <c r="C2661" s="149" t="s">
        <v>296</v>
      </c>
      <c r="D2661" s="150">
        <v>21401</v>
      </c>
      <c r="E2661" s="149">
        <v>11510</v>
      </c>
      <c r="F2661" s="149" t="s">
        <v>3006</v>
      </c>
    </row>
    <row r="2662" spans="1:6" ht="10.9" customHeight="1" x14ac:dyDescent="0.35">
      <c r="A2662" s="149" t="s">
        <v>5480</v>
      </c>
      <c r="B2662" s="149" t="s">
        <v>5481</v>
      </c>
      <c r="C2662" s="149" t="s">
        <v>296</v>
      </c>
      <c r="D2662" s="150">
        <v>21401</v>
      </c>
      <c r="E2662" s="149">
        <v>11510</v>
      </c>
      <c r="F2662" s="149" t="s">
        <v>3006</v>
      </c>
    </row>
    <row r="2663" spans="1:6" ht="10.9" customHeight="1" x14ac:dyDescent="0.35">
      <c r="A2663" s="149" t="s">
        <v>5482</v>
      </c>
      <c r="B2663" s="149" t="s">
        <v>5483</v>
      </c>
      <c r="C2663" s="149" t="s">
        <v>296</v>
      </c>
      <c r="D2663" s="150">
        <v>21401</v>
      </c>
      <c r="E2663" s="149">
        <v>11510</v>
      </c>
      <c r="F2663" s="149" t="s">
        <v>3006</v>
      </c>
    </row>
    <row r="2664" spans="1:6" ht="10.9" customHeight="1" x14ac:dyDescent="0.35">
      <c r="A2664" s="149" t="s">
        <v>5484</v>
      </c>
      <c r="B2664" s="149" t="s">
        <v>5485</v>
      </c>
      <c r="C2664" s="149" t="s">
        <v>296</v>
      </c>
      <c r="D2664" s="150">
        <v>21401</v>
      </c>
      <c r="E2664" s="149">
        <v>11510</v>
      </c>
      <c r="F2664" s="149" t="s">
        <v>3006</v>
      </c>
    </row>
    <row r="2665" spans="1:6" ht="10.9" customHeight="1" x14ac:dyDescent="0.35">
      <c r="A2665" s="149" t="s">
        <v>5486</v>
      </c>
      <c r="B2665" s="149" t="s">
        <v>5477</v>
      </c>
      <c r="C2665" s="149" t="s">
        <v>296</v>
      </c>
      <c r="D2665" s="150">
        <v>21401</v>
      </c>
      <c r="E2665" s="149">
        <v>11510</v>
      </c>
      <c r="F2665" s="149" t="s">
        <v>3006</v>
      </c>
    </row>
    <row r="2666" spans="1:6" ht="10.9" customHeight="1" x14ac:dyDescent="0.35">
      <c r="A2666" s="149" t="s">
        <v>5487</v>
      </c>
      <c r="B2666" s="149" t="s">
        <v>5488</v>
      </c>
      <c r="C2666" s="149" t="s">
        <v>296</v>
      </c>
      <c r="D2666" s="150">
        <v>21401</v>
      </c>
      <c r="E2666" s="149">
        <v>11510</v>
      </c>
      <c r="F2666" s="149" t="s">
        <v>3006</v>
      </c>
    </row>
    <row r="2667" spans="1:6" ht="10.9" customHeight="1" x14ac:dyDescent="0.35">
      <c r="A2667" s="149" t="s">
        <v>5489</v>
      </c>
      <c r="B2667" s="149" t="s">
        <v>5490</v>
      </c>
      <c r="C2667" s="149" t="s">
        <v>296</v>
      </c>
      <c r="D2667" s="150">
        <v>21401</v>
      </c>
      <c r="E2667" s="149">
        <v>11510</v>
      </c>
      <c r="F2667" s="149" t="s">
        <v>3006</v>
      </c>
    </row>
    <row r="2668" spans="1:6" ht="10.9" customHeight="1" x14ac:dyDescent="0.35">
      <c r="A2668" s="149" t="s">
        <v>5491</v>
      </c>
      <c r="B2668" s="149" t="s">
        <v>5492</v>
      </c>
      <c r="C2668" s="149" t="s">
        <v>296</v>
      </c>
      <c r="D2668" s="150">
        <v>21401</v>
      </c>
      <c r="E2668" s="149">
        <v>11510</v>
      </c>
      <c r="F2668" s="149" t="s">
        <v>3006</v>
      </c>
    </row>
    <row r="2669" spans="1:6" ht="10.9" customHeight="1" x14ac:dyDescent="0.35">
      <c r="A2669" s="149" t="s">
        <v>5493</v>
      </c>
      <c r="B2669" s="149" t="s">
        <v>5494</v>
      </c>
      <c r="C2669" s="149" t="s">
        <v>296</v>
      </c>
      <c r="D2669" s="150">
        <v>21401</v>
      </c>
      <c r="E2669" s="149">
        <v>11510</v>
      </c>
      <c r="F2669" s="149" t="s">
        <v>3006</v>
      </c>
    </row>
    <row r="2670" spans="1:6" ht="10.9" customHeight="1" x14ac:dyDescent="0.35">
      <c r="A2670" s="149" t="s">
        <v>5495</v>
      </c>
      <c r="B2670" s="149" t="s">
        <v>5496</v>
      </c>
      <c r="C2670" s="149" t="s">
        <v>296</v>
      </c>
      <c r="D2670" s="150">
        <v>21401</v>
      </c>
      <c r="E2670" s="149">
        <v>11510</v>
      </c>
      <c r="F2670" s="149" t="s">
        <v>3006</v>
      </c>
    </row>
    <row r="2671" spans="1:6" ht="10.9" customHeight="1" x14ac:dyDescent="0.35">
      <c r="A2671" s="149" t="s">
        <v>5497</v>
      </c>
      <c r="B2671" s="149" t="s">
        <v>5498</v>
      </c>
      <c r="C2671" s="149" t="s">
        <v>296</v>
      </c>
      <c r="D2671" s="150">
        <v>21401</v>
      </c>
      <c r="E2671" s="149">
        <v>11510</v>
      </c>
      <c r="F2671" s="149" t="s">
        <v>3006</v>
      </c>
    </row>
    <row r="2672" spans="1:6" ht="10.9" customHeight="1" x14ac:dyDescent="0.35">
      <c r="A2672" s="149" t="s">
        <v>5499</v>
      </c>
      <c r="B2672" s="149" t="s">
        <v>5500</v>
      </c>
      <c r="C2672" s="149" t="s">
        <v>296</v>
      </c>
      <c r="D2672" s="150">
        <v>21401</v>
      </c>
      <c r="E2672" s="149">
        <v>11510</v>
      </c>
      <c r="F2672" s="149" t="s">
        <v>3006</v>
      </c>
    </row>
    <row r="2673" spans="1:6" ht="10.9" customHeight="1" x14ac:dyDescent="0.35">
      <c r="A2673" s="149" t="s">
        <v>5501</v>
      </c>
      <c r="B2673" s="149" t="s">
        <v>5502</v>
      </c>
      <c r="C2673" s="149" t="s">
        <v>296</v>
      </c>
      <c r="D2673" s="150">
        <v>21401</v>
      </c>
      <c r="E2673" s="149">
        <v>11510</v>
      </c>
      <c r="F2673" s="149" t="s">
        <v>3006</v>
      </c>
    </row>
    <row r="2674" spans="1:6" ht="10.9" customHeight="1" x14ac:dyDescent="0.35">
      <c r="A2674" s="149" t="s">
        <v>5503</v>
      </c>
      <c r="B2674" s="149" t="s">
        <v>5504</v>
      </c>
      <c r="C2674" s="149" t="s">
        <v>296</v>
      </c>
      <c r="D2674" s="150">
        <v>21401</v>
      </c>
      <c r="E2674" s="149">
        <v>11510</v>
      </c>
      <c r="F2674" s="149" t="s">
        <v>3006</v>
      </c>
    </row>
    <row r="2675" spans="1:6" ht="10.9" customHeight="1" x14ac:dyDescent="0.35">
      <c r="A2675" s="149" t="s">
        <v>5505</v>
      </c>
      <c r="B2675" s="149" t="s">
        <v>5506</v>
      </c>
      <c r="C2675" s="149" t="s">
        <v>296</v>
      </c>
      <c r="D2675" s="150">
        <v>21401</v>
      </c>
      <c r="E2675" s="149">
        <v>11510</v>
      </c>
      <c r="F2675" s="149" t="s">
        <v>3006</v>
      </c>
    </row>
    <row r="2676" spans="1:6" ht="10.9" customHeight="1" x14ac:dyDescent="0.35">
      <c r="A2676" s="149" t="s">
        <v>5507</v>
      </c>
      <c r="B2676" s="149" t="s">
        <v>5508</v>
      </c>
      <c r="C2676" s="149" t="s">
        <v>296</v>
      </c>
      <c r="D2676" s="150">
        <v>21401</v>
      </c>
      <c r="E2676" s="149">
        <v>11510</v>
      </c>
      <c r="F2676" s="149" t="s">
        <v>3006</v>
      </c>
    </row>
    <row r="2677" spans="1:6" ht="10.9" customHeight="1" x14ac:dyDescent="0.35">
      <c r="A2677" s="149" t="s">
        <v>5509</v>
      </c>
      <c r="B2677" s="149" t="s">
        <v>5510</v>
      </c>
      <c r="C2677" s="149" t="s">
        <v>296</v>
      </c>
      <c r="D2677" s="150">
        <v>21401</v>
      </c>
      <c r="E2677" s="149">
        <v>11510</v>
      </c>
      <c r="F2677" s="149" t="s">
        <v>3006</v>
      </c>
    </row>
    <row r="2678" spans="1:6" ht="10.9" customHeight="1" x14ac:dyDescent="0.35">
      <c r="A2678" s="149" t="s">
        <v>5511</v>
      </c>
      <c r="B2678" s="149" t="s">
        <v>5512</v>
      </c>
      <c r="C2678" s="149" t="s">
        <v>296</v>
      </c>
      <c r="D2678" s="150">
        <v>21401</v>
      </c>
      <c r="E2678" s="149">
        <v>11510</v>
      </c>
      <c r="F2678" s="149" t="s">
        <v>3006</v>
      </c>
    </row>
    <row r="2679" spans="1:6" ht="10.9" customHeight="1" x14ac:dyDescent="0.35">
      <c r="A2679" s="149" t="s">
        <v>5513</v>
      </c>
      <c r="B2679" s="149" t="s">
        <v>5514</v>
      </c>
      <c r="C2679" s="149" t="s">
        <v>296</v>
      </c>
      <c r="D2679" s="150">
        <v>21401</v>
      </c>
      <c r="E2679" s="149">
        <v>11510</v>
      </c>
      <c r="F2679" s="149" t="s">
        <v>3006</v>
      </c>
    </row>
    <row r="2680" spans="1:6" ht="10.9" customHeight="1" x14ac:dyDescent="0.35">
      <c r="A2680" s="149" t="s">
        <v>5515</v>
      </c>
      <c r="B2680" s="149" t="s">
        <v>5516</v>
      </c>
      <c r="C2680" s="149" t="s">
        <v>296</v>
      </c>
      <c r="D2680" s="150">
        <v>21401</v>
      </c>
      <c r="E2680" s="149">
        <v>11510</v>
      </c>
      <c r="F2680" s="149" t="s">
        <v>3006</v>
      </c>
    </row>
    <row r="2681" spans="1:6" ht="10.9" customHeight="1" x14ac:dyDescent="0.35">
      <c r="A2681" s="149" t="s">
        <v>5517</v>
      </c>
      <c r="B2681" s="149" t="s">
        <v>5518</v>
      </c>
      <c r="C2681" s="149" t="s">
        <v>296</v>
      </c>
      <c r="D2681" s="150">
        <v>21401</v>
      </c>
      <c r="E2681" s="149">
        <v>11510</v>
      </c>
      <c r="F2681" s="149" t="s">
        <v>3006</v>
      </c>
    </row>
    <row r="2682" spans="1:6" ht="10.9" customHeight="1" x14ac:dyDescent="0.35">
      <c r="A2682" s="149" t="s">
        <v>5519</v>
      </c>
      <c r="B2682" s="149" t="s">
        <v>5520</v>
      </c>
      <c r="C2682" s="149" t="s">
        <v>296</v>
      </c>
      <c r="D2682" s="150">
        <v>21401</v>
      </c>
      <c r="E2682" s="149">
        <v>11510</v>
      </c>
      <c r="F2682" s="149" t="s">
        <v>3006</v>
      </c>
    </row>
    <row r="2683" spans="1:6" ht="10.9" customHeight="1" x14ac:dyDescent="0.35">
      <c r="A2683" s="149" t="s">
        <v>5521</v>
      </c>
      <c r="B2683" s="149" t="s">
        <v>5522</v>
      </c>
      <c r="C2683" s="149" t="s">
        <v>296</v>
      </c>
      <c r="D2683" s="150">
        <v>21401</v>
      </c>
      <c r="E2683" s="149">
        <v>11510</v>
      </c>
      <c r="F2683" s="149" t="s">
        <v>3006</v>
      </c>
    </row>
    <row r="2684" spans="1:6" ht="10.9" customHeight="1" x14ac:dyDescent="0.35">
      <c r="A2684" s="149" t="s">
        <v>5523</v>
      </c>
      <c r="B2684" s="149" t="s">
        <v>5524</v>
      </c>
      <c r="C2684" s="149" t="s">
        <v>296</v>
      </c>
      <c r="D2684" s="150">
        <v>21401</v>
      </c>
      <c r="E2684" s="149">
        <v>11510</v>
      </c>
      <c r="F2684" s="149" t="s">
        <v>3006</v>
      </c>
    </row>
    <row r="2685" spans="1:6" ht="10.9" customHeight="1" x14ac:dyDescent="0.35">
      <c r="A2685" s="149" t="s">
        <v>5525</v>
      </c>
      <c r="B2685" s="149" t="s">
        <v>5526</v>
      </c>
      <c r="C2685" s="149" t="s">
        <v>296</v>
      </c>
      <c r="D2685" s="150">
        <v>21401</v>
      </c>
      <c r="E2685" s="149">
        <v>11510</v>
      </c>
      <c r="F2685" s="149" t="s">
        <v>3006</v>
      </c>
    </row>
    <row r="2686" spans="1:6" ht="10.9" customHeight="1" x14ac:dyDescent="0.35">
      <c r="A2686" s="149" t="s">
        <v>5527</v>
      </c>
      <c r="B2686" s="149" t="s">
        <v>5528</v>
      </c>
      <c r="C2686" s="149" t="s">
        <v>296</v>
      </c>
      <c r="D2686" s="150">
        <v>21401</v>
      </c>
      <c r="E2686" s="149">
        <v>11510</v>
      </c>
      <c r="F2686" s="149" t="s">
        <v>3006</v>
      </c>
    </row>
    <row r="2687" spans="1:6" ht="10.9" customHeight="1" x14ac:dyDescent="0.35">
      <c r="A2687" s="149" t="s">
        <v>5529</v>
      </c>
      <c r="B2687" s="149" t="s">
        <v>5530</v>
      </c>
      <c r="C2687" s="149" t="s">
        <v>296</v>
      </c>
      <c r="D2687" s="150">
        <v>21401</v>
      </c>
      <c r="E2687" s="149">
        <v>11510</v>
      </c>
      <c r="F2687" s="149" t="s">
        <v>3006</v>
      </c>
    </row>
    <row r="2688" spans="1:6" ht="10.9" customHeight="1" x14ac:dyDescent="0.35">
      <c r="A2688" s="149" t="s">
        <v>5531</v>
      </c>
      <c r="B2688" s="149" t="s">
        <v>5532</v>
      </c>
      <c r="C2688" s="149" t="s">
        <v>296</v>
      </c>
      <c r="D2688" s="150">
        <v>21401</v>
      </c>
      <c r="E2688" s="149">
        <v>11510</v>
      </c>
      <c r="F2688" s="149" t="s">
        <v>3006</v>
      </c>
    </row>
    <row r="2689" spans="1:6" ht="10.9" customHeight="1" x14ac:dyDescent="0.35">
      <c r="A2689" s="149" t="s">
        <v>5533</v>
      </c>
      <c r="B2689" s="149" t="s">
        <v>5534</v>
      </c>
      <c r="C2689" s="149" t="s">
        <v>296</v>
      </c>
      <c r="D2689" s="150">
        <v>21401</v>
      </c>
      <c r="E2689" s="149">
        <v>11510</v>
      </c>
      <c r="F2689" s="149" t="s">
        <v>3006</v>
      </c>
    </row>
    <row r="2690" spans="1:6" ht="10.9" customHeight="1" x14ac:dyDescent="0.35">
      <c r="A2690" s="149" t="s">
        <v>5535</v>
      </c>
      <c r="B2690" s="149" t="s">
        <v>5536</v>
      </c>
      <c r="C2690" s="149" t="s">
        <v>296</v>
      </c>
      <c r="D2690" s="150">
        <v>21401</v>
      </c>
      <c r="E2690" s="149">
        <v>11510</v>
      </c>
      <c r="F2690" s="149" t="s">
        <v>3006</v>
      </c>
    </row>
    <row r="2691" spans="1:6" ht="10.9" customHeight="1" x14ac:dyDescent="0.35">
      <c r="A2691" s="149" t="s">
        <v>5537</v>
      </c>
      <c r="B2691" s="149" t="s">
        <v>5502</v>
      </c>
      <c r="C2691" s="149" t="s">
        <v>296</v>
      </c>
      <c r="D2691" s="150">
        <v>21401</v>
      </c>
      <c r="E2691" s="149">
        <v>11510</v>
      </c>
      <c r="F2691" s="149" t="s">
        <v>3006</v>
      </c>
    </row>
    <row r="2692" spans="1:6" ht="10.9" customHeight="1" x14ac:dyDescent="0.35">
      <c r="A2692" s="149" t="s">
        <v>5538</v>
      </c>
      <c r="B2692" s="149" t="s">
        <v>5539</v>
      </c>
      <c r="C2692" s="149" t="s">
        <v>296</v>
      </c>
      <c r="D2692" s="150">
        <v>21401</v>
      </c>
      <c r="E2692" s="149">
        <v>11510</v>
      </c>
      <c r="F2692" s="149" t="s">
        <v>3006</v>
      </c>
    </row>
    <row r="2693" spans="1:6" ht="10.9" customHeight="1" x14ac:dyDescent="0.35">
      <c r="A2693" s="149" t="s">
        <v>5540</v>
      </c>
      <c r="B2693" s="149" t="s">
        <v>5541</v>
      </c>
      <c r="C2693" s="149" t="s">
        <v>296</v>
      </c>
      <c r="D2693" s="150">
        <v>21401</v>
      </c>
      <c r="E2693" s="149">
        <v>11510</v>
      </c>
      <c r="F2693" s="149" t="s">
        <v>3006</v>
      </c>
    </row>
    <row r="2694" spans="1:6" ht="10.9" customHeight="1" x14ac:dyDescent="0.35">
      <c r="A2694" s="149" t="s">
        <v>5542</v>
      </c>
      <c r="B2694" s="149" t="s">
        <v>5543</v>
      </c>
      <c r="C2694" s="149" t="s">
        <v>296</v>
      </c>
      <c r="D2694" s="150">
        <v>21401</v>
      </c>
      <c r="E2694" s="149">
        <v>11510</v>
      </c>
      <c r="F2694" s="149" t="s">
        <v>3006</v>
      </c>
    </row>
    <row r="2695" spans="1:6" ht="10.9" customHeight="1" x14ac:dyDescent="0.35">
      <c r="A2695" s="149" t="s">
        <v>5544</v>
      </c>
      <c r="B2695" s="149" t="s">
        <v>5545</v>
      </c>
      <c r="C2695" s="149" t="s">
        <v>296</v>
      </c>
      <c r="D2695" s="150">
        <v>21401</v>
      </c>
      <c r="E2695" s="149">
        <v>11510</v>
      </c>
      <c r="F2695" s="149" t="s">
        <v>3006</v>
      </c>
    </row>
    <row r="2696" spans="1:6" ht="10.9" customHeight="1" x14ac:dyDescent="0.35">
      <c r="A2696" s="149" t="s">
        <v>5546</v>
      </c>
      <c r="B2696" s="149" t="s">
        <v>5547</v>
      </c>
      <c r="C2696" s="149" t="s">
        <v>296</v>
      </c>
      <c r="D2696" s="150">
        <v>21401</v>
      </c>
      <c r="E2696" s="149">
        <v>11510</v>
      </c>
      <c r="F2696" s="149" t="s">
        <v>3006</v>
      </c>
    </row>
    <row r="2697" spans="1:6" ht="10.9" customHeight="1" x14ac:dyDescent="0.35">
      <c r="A2697" s="149" t="s">
        <v>5548</v>
      </c>
      <c r="B2697" s="149" t="s">
        <v>5549</v>
      </c>
      <c r="C2697" s="149" t="s">
        <v>296</v>
      </c>
      <c r="D2697" s="150">
        <v>21401</v>
      </c>
      <c r="E2697" s="149">
        <v>11510</v>
      </c>
      <c r="F2697" s="149" t="s">
        <v>3006</v>
      </c>
    </row>
    <row r="2698" spans="1:6" ht="10.9" customHeight="1" x14ac:dyDescent="0.35">
      <c r="A2698" s="149" t="s">
        <v>5550</v>
      </c>
      <c r="B2698" s="149" t="s">
        <v>5551</v>
      </c>
      <c r="C2698" s="149" t="s">
        <v>296</v>
      </c>
      <c r="D2698" s="150">
        <v>21401</v>
      </c>
      <c r="E2698" s="149">
        <v>11510</v>
      </c>
      <c r="F2698" s="149" t="s">
        <v>3006</v>
      </c>
    </row>
    <row r="2699" spans="1:6" ht="10.9" customHeight="1" x14ac:dyDescent="0.35">
      <c r="A2699" s="149" t="s">
        <v>5552</v>
      </c>
      <c r="B2699" s="149" t="s">
        <v>5553</v>
      </c>
      <c r="C2699" s="149" t="s">
        <v>296</v>
      </c>
      <c r="D2699" s="150">
        <v>21401</v>
      </c>
      <c r="E2699" s="149">
        <v>11510</v>
      </c>
      <c r="F2699" s="149" t="s">
        <v>3006</v>
      </c>
    </row>
    <row r="2700" spans="1:6" ht="10.9" customHeight="1" x14ac:dyDescent="0.35">
      <c r="A2700" s="149" t="s">
        <v>5554</v>
      </c>
      <c r="B2700" s="149" t="s">
        <v>5555</v>
      </c>
      <c r="C2700" s="149" t="s">
        <v>296</v>
      </c>
      <c r="D2700" s="150">
        <v>21401</v>
      </c>
      <c r="E2700" s="149">
        <v>11510</v>
      </c>
      <c r="F2700" s="149" t="s">
        <v>3006</v>
      </c>
    </row>
    <row r="2701" spans="1:6" ht="10.9" customHeight="1" x14ac:dyDescent="0.35">
      <c r="A2701" s="149" t="s">
        <v>5556</v>
      </c>
      <c r="B2701" s="149" t="s">
        <v>5557</v>
      </c>
      <c r="C2701" s="149" t="s">
        <v>296</v>
      </c>
      <c r="D2701" s="150">
        <v>21401</v>
      </c>
      <c r="E2701" s="149">
        <v>11510</v>
      </c>
      <c r="F2701" s="149" t="s">
        <v>3006</v>
      </c>
    </row>
    <row r="2702" spans="1:6" ht="10.9" customHeight="1" x14ac:dyDescent="0.35">
      <c r="A2702" s="149" t="s">
        <v>5558</v>
      </c>
      <c r="B2702" s="149" t="s">
        <v>5559</v>
      </c>
      <c r="C2702" s="149" t="s">
        <v>296</v>
      </c>
      <c r="D2702" s="150">
        <v>21401</v>
      </c>
      <c r="E2702" s="149">
        <v>11510</v>
      </c>
      <c r="F2702" s="149" t="s">
        <v>3006</v>
      </c>
    </row>
    <row r="2703" spans="1:6" ht="10.9" customHeight="1" x14ac:dyDescent="0.35">
      <c r="A2703" s="149" t="s">
        <v>5560</v>
      </c>
      <c r="B2703" s="149" t="s">
        <v>5561</v>
      </c>
      <c r="C2703" s="149" t="s">
        <v>296</v>
      </c>
      <c r="D2703" s="150">
        <v>21401</v>
      </c>
      <c r="E2703" s="149">
        <v>11510</v>
      </c>
      <c r="F2703" s="149" t="s">
        <v>3006</v>
      </c>
    </row>
    <row r="2704" spans="1:6" ht="10.9" customHeight="1" x14ac:dyDescent="0.35">
      <c r="A2704" s="149" t="s">
        <v>5562</v>
      </c>
      <c r="B2704" s="149" t="s">
        <v>5563</v>
      </c>
      <c r="C2704" s="149" t="s">
        <v>296</v>
      </c>
      <c r="D2704" s="150">
        <v>21401</v>
      </c>
      <c r="E2704" s="149">
        <v>11510</v>
      </c>
      <c r="F2704" s="149" t="s">
        <v>3006</v>
      </c>
    </row>
    <row r="2705" spans="1:6" ht="10.9" customHeight="1" x14ac:dyDescent="0.35">
      <c r="A2705" s="149" t="s">
        <v>5564</v>
      </c>
      <c r="B2705" s="149" t="s">
        <v>5565</v>
      </c>
      <c r="C2705" s="149" t="s">
        <v>296</v>
      </c>
      <c r="D2705" s="150">
        <v>21401</v>
      </c>
      <c r="E2705" s="149">
        <v>11510</v>
      </c>
      <c r="F2705" s="149" t="s">
        <v>3006</v>
      </c>
    </row>
    <row r="2706" spans="1:6" ht="10.9" customHeight="1" x14ac:dyDescent="0.35">
      <c r="A2706" s="149" t="s">
        <v>5566</v>
      </c>
      <c r="B2706" s="149" t="s">
        <v>5567</v>
      </c>
      <c r="C2706" s="149" t="s">
        <v>296</v>
      </c>
      <c r="D2706" s="150">
        <v>21401</v>
      </c>
      <c r="E2706" s="149">
        <v>11510</v>
      </c>
      <c r="F2706" s="149" t="s">
        <v>3006</v>
      </c>
    </row>
    <row r="2707" spans="1:6" ht="10.9" customHeight="1" x14ac:dyDescent="0.35">
      <c r="A2707" s="149" t="s">
        <v>5568</v>
      </c>
      <c r="B2707" s="149" t="s">
        <v>5569</v>
      </c>
      <c r="C2707" s="149" t="s">
        <v>296</v>
      </c>
      <c r="D2707" s="150">
        <v>21401</v>
      </c>
      <c r="E2707" s="149">
        <v>11510</v>
      </c>
      <c r="F2707" s="149" t="s">
        <v>3006</v>
      </c>
    </row>
    <row r="2708" spans="1:6" ht="10.9" customHeight="1" x14ac:dyDescent="0.35">
      <c r="A2708" s="149" t="s">
        <v>5570</v>
      </c>
      <c r="B2708" s="149" t="s">
        <v>5571</v>
      </c>
      <c r="C2708" s="149" t="s">
        <v>296</v>
      </c>
      <c r="D2708" s="150">
        <v>21401</v>
      </c>
      <c r="E2708" s="149">
        <v>11510</v>
      </c>
      <c r="F2708" s="149" t="s">
        <v>3006</v>
      </c>
    </row>
    <row r="2709" spans="1:6" ht="10.9" customHeight="1" x14ac:dyDescent="0.35">
      <c r="A2709" s="149" t="s">
        <v>16393</v>
      </c>
      <c r="B2709" s="149" t="s">
        <v>16394</v>
      </c>
      <c r="C2709" s="149" t="s">
        <v>296</v>
      </c>
      <c r="D2709" s="150">
        <v>21401</v>
      </c>
      <c r="E2709" s="149">
        <v>11510</v>
      </c>
      <c r="F2709" s="149" t="s">
        <v>3006</v>
      </c>
    </row>
    <row r="2710" spans="1:6" ht="10.9" customHeight="1" x14ac:dyDescent="0.35">
      <c r="A2710" s="149" t="s">
        <v>16395</v>
      </c>
      <c r="B2710" s="149" t="s">
        <v>16396</v>
      </c>
      <c r="C2710" s="149" t="s">
        <v>296</v>
      </c>
      <c r="D2710" s="150">
        <v>21401</v>
      </c>
      <c r="E2710" s="149">
        <v>11510</v>
      </c>
      <c r="F2710" s="149" t="s">
        <v>3006</v>
      </c>
    </row>
    <row r="2711" spans="1:6" ht="10.9" customHeight="1" x14ac:dyDescent="0.35">
      <c r="A2711" s="149" t="s">
        <v>16397</v>
      </c>
      <c r="B2711" s="149" t="s">
        <v>16398</v>
      </c>
      <c r="C2711" s="149" t="s">
        <v>296</v>
      </c>
      <c r="D2711" s="150">
        <v>21401</v>
      </c>
      <c r="E2711" s="149">
        <v>11510</v>
      </c>
      <c r="F2711" s="149" t="s">
        <v>3006</v>
      </c>
    </row>
    <row r="2712" spans="1:6" ht="10.9" customHeight="1" x14ac:dyDescent="0.35">
      <c r="A2712" s="149" t="s">
        <v>16399</v>
      </c>
      <c r="B2712" s="149" t="s">
        <v>16400</v>
      </c>
      <c r="C2712" s="149" t="s">
        <v>296</v>
      </c>
      <c r="D2712" s="150">
        <v>21401</v>
      </c>
      <c r="E2712" s="149">
        <v>11510</v>
      </c>
      <c r="F2712" s="149" t="s">
        <v>3006</v>
      </c>
    </row>
    <row r="2713" spans="1:6" ht="10.9" customHeight="1" x14ac:dyDescent="0.35">
      <c r="A2713" s="149" t="s">
        <v>5572</v>
      </c>
      <c r="B2713" s="149" t="s">
        <v>5573</v>
      </c>
      <c r="C2713" s="149" t="s">
        <v>296</v>
      </c>
      <c r="D2713" s="150">
        <v>21501</v>
      </c>
      <c r="E2713" s="149">
        <v>11510</v>
      </c>
      <c r="F2713" s="149" t="s">
        <v>5574</v>
      </c>
    </row>
    <row r="2714" spans="1:6" ht="10.9" customHeight="1" x14ac:dyDescent="0.35">
      <c r="A2714" s="149" t="s">
        <v>5575</v>
      </c>
      <c r="B2714" s="149" t="s">
        <v>5576</v>
      </c>
      <c r="C2714" s="149" t="s">
        <v>296</v>
      </c>
      <c r="D2714" s="150">
        <v>21501</v>
      </c>
      <c r="E2714" s="149">
        <v>11510</v>
      </c>
      <c r="F2714" s="149" t="s">
        <v>5574</v>
      </c>
    </row>
    <row r="2715" spans="1:6" ht="10.9" customHeight="1" x14ac:dyDescent="0.35">
      <c r="A2715" s="149" t="s">
        <v>5577</v>
      </c>
      <c r="B2715" s="149" t="s">
        <v>5578</v>
      </c>
      <c r="C2715" s="149" t="s">
        <v>296</v>
      </c>
      <c r="D2715" s="150">
        <v>21501</v>
      </c>
      <c r="E2715" s="149">
        <v>11510</v>
      </c>
      <c r="F2715" s="149" t="s">
        <v>5574</v>
      </c>
    </row>
    <row r="2716" spans="1:6" ht="10.9" customHeight="1" x14ac:dyDescent="0.35">
      <c r="A2716" s="149" t="s">
        <v>5579</v>
      </c>
      <c r="B2716" s="149" t="s">
        <v>5580</v>
      </c>
      <c r="C2716" s="149" t="s">
        <v>296</v>
      </c>
      <c r="D2716" s="150">
        <v>21501</v>
      </c>
      <c r="E2716" s="149">
        <v>11510</v>
      </c>
      <c r="F2716" s="149" t="s">
        <v>5574</v>
      </c>
    </row>
    <row r="2717" spans="1:6" ht="10.9" customHeight="1" x14ac:dyDescent="0.35">
      <c r="A2717" s="149" t="s">
        <v>5581</v>
      </c>
      <c r="B2717" s="149" t="s">
        <v>5582</v>
      </c>
      <c r="C2717" s="149" t="s">
        <v>296</v>
      </c>
      <c r="D2717" s="150">
        <v>21501</v>
      </c>
      <c r="E2717" s="149">
        <v>11510</v>
      </c>
      <c r="F2717" s="149" t="s">
        <v>5574</v>
      </c>
    </row>
    <row r="2718" spans="1:6" ht="10.9" customHeight="1" x14ac:dyDescent="0.35">
      <c r="A2718" s="149" t="s">
        <v>5583</v>
      </c>
      <c r="B2718" s="149" t="s">
        <v>5584</v>
      </c>
      <c r="C2718" s="149" t="s">
        <v>296</v>
      </c>
      <c r="D2718" s="150">
        <v>21501</v>
      </c>
      <c r="E2718" s="149">
        <v>11510</v>
      </c>
      <c r="F2718" s="149" t="s">
        <v>5574</v>
      </c>
    </row>
    <row r="2719" spans="1:6" ht="10.9" customHeight="1" x14ac:dyDescent="0.35">
      <c r="A2719" s="149" t="s">
        <v>5585</v>
      </c>
      <c r="B2719" s="149" t="s">
        <v>5586</v>
      </c>
      <c r="C2719" s="149" t="s">
        <v>296</v>
      </c>
      <c r="D2719" s="150">
        <v>21501</v>
      </c>
      <c r="E2719" s="149">
        <v>11510</v>
      </c>
      <c r="F2719" s="149" t="s">
        <v>5574</v>
      </c>
    </row>
    <row r="2720" spans="1:6" ht="10.9" customHeight="1" x14ac:dyDescent="0.35">
      <c r="A2720" s="149" t="s">
        <v>5587</v>
      </c>
      <c r="B2720" s="149" t="s">
        <v>5588</v>
      </c>
      <c r="C2720" s="149" t="s">
        <v>296</v>
      </c>
      <c r="D2720" s="150">
        <v>21501</v>
      </c>
      <c r="E2720" s="149">
        <v>11510</v>
      </c>
      <c r="F2720" s="149" t="s">
        <v>5574</v>
      </c>
    </row>
    <row r="2721" spans="1:6" ht="10.9" customHeight="1" x14ac:dyDescent="0.35">
      <c r="A2721" s="149" t="s">
        <v>5589</v>
      </c>
      <c r="B2721" s="149" t="s">
        <v>5590</v>
      </c>
      <c r="C2721" s="149" t="s">
        <v>296</v>
      </c>
      <c r="D2721" s="150">
        <v>21501</v>
      </c>
      <c r="E2721" s="149">
        <v>11510</v>
      </c>
      <c r="F2721" s="149" t="s">
        <v>5574</v>
      </c>
    </row>
    <row r="2722" spans="1:6" ht="10.9" customHeight="1" x14ac:dyDescent="0.35">
      <c r="A2722" s="149" t="s">
        <v>5591</v>
      </c>
      <c r="B2722" s="149" t="s">
        <v>5592</v>
      </c>
      <c r="C2722" s="149" t="s">
        <v>296</v>
      </c>
      <c r="D2722" s="150">
        <v>21501</v>
      </c>
      <c r="E2722" s="149">
        <v>11510</v>
      </c>
      <c r="F2722" s="149" t="s">
        <v>5574</v>
      </c>
    </row>
    <row r="2723" spans="1:6" ht="10.9" customHeight="1" x14ac:dyDescent="0.35">
      <c r="A2723" s="149" t="s">
        <v>5593</v>
      </c>
      <c r="B2723" s="149" t="s">
        <v>5594</v>
      </c>
      <c r="C2723" s="149" t="s">
        <v>296</v>
      </c>
      <c r="D2723" s="150">
        <v>21501</v>
      </c>
      <c r="E2723" s="149">
        <v>11510</v>
      </c>
      <c r="F2723" s="149" t="s">
        <v>5574</v>
      </c>
    </row>
    <row r="2724" spans="1:6" ht="10.9" customHeight="1" x14ac:dyDescent="0.35">
      <c r="A2724" s="149" t="s">
        <v>5595</v>
      </c>
      <c r="B2724" s="149" t="s">
        <v>5596</v>
      </c>
      <c r="C2724" s="149" t="s">
        <v>296</v>
      </c>
      <c r="D2724" s="150">
        <v>21501</v>
      </c>
      <c r="E2724" s="149">
        <v>11510</v>
      </c>
      <c r="F2724" s="149" t="s">
        <v>5574</v>
      </c>
    </row>
    <row r="2725" spans="1:6" ht="10.9" customHeight="1" x14ac:dyDescent="0.35">
      <c r="A2725" s="149" t="s">
        <v>5597</v>
      </c>
      <c r="B2725" s="149" t="s">
        <v>5598</v>
      </c>
      <c r="C2725" s="149" t="s">
        <v>296</v>
      </c>
      <c r="D2725" s="150">
        <v>21501</v>
      </c>
      <c r="E2725" s="149">
        <v>11510</v>
      </c>
      <c r="F2725" s="149" t="s">
        <v>5574</v>
      </c>
    </row>
    <row r="2726" spans="1:6" ht="10.9" customHeight="1" x14ac:dyDescent="0.35">
      <c r="A2726" s="149" t="s">
        <v>5599</v>
      </c>
      <c r="B2726" s="149" t="s">
        <v>5600</v>
      </c>
      <c r="C2726" s="149" t="s">
        <v>296</v>
      </c>
      <c r="D2726" s="150">
        <v>21501</v>
      </c>
      <c r="E2726" s="149">
        <v>11510</v>
      </c>
      <c r="F2726" s="149" t="s">
        <v>5574</v>
      </c>
    </row>
    <row r="2727" spans="1:6" ht="10.9" customHeight="1" x14ac:dyDescent="0.35">
      <c r="A2727" s="149" t="s">
        <v>5601</v>
      </c>
      <c r="B2727" s="149" t="s">
        <v>5602</v>
      </c>
      <c r="C2727" s="149" t="s">
        <v>296</v>
      </c>
      <c r="D2727" s="150">
        <v>21501</v>
      </c>
      <c r="E2727" s="149">
        <v>11510</v>
      </c>
      <c r="F2727" s="149" t="s">
        <v>5574</v>
      </c>
    </row>
    <row r="2728" spans="1:6" ht="10.9" customHeight="1" x14ac:dyDescent="0.35">
      <c r="A2728" s="149" t="s">
        <v>5603</v>
      </c>
      <c r="B2728" s="149" t="s">
        <v>5604</v>
      </c>
      <c r="C2728" s="149" t="s">
        <v>296</v>
      </c>
      <c r="D2728" s="150">
        <v>21501</v>
      </c>
      <c r="E2728" s="149">
        <v>11510</v>
      </c>
      <c r="F2728" s="149" t="s">
        <v>5574</v>
      </c>
    </row>
    <row r="2729" spans="1:6" ht="10.9" customHeight="1" x14ac:dyDescent="0.35">
      <c r="A2729" s="149" t="s">
        <v>5605</v>
      </c>
      <c r="B2729" s="149" t="s">
        <v>5606</v>
      </c>
      <c r="C2729" s="149" t="s">
        <v>296</v>
      </c>
      <c r="D2729" s="150">
        <v>21501</v>
      </c>
      <c r="E2729" s="149">
        <v>11510</v>
      </c>
      <c r="F2729" s="149" t="s">
        <v>5574</v>
      </c>
    </row>
    <row r="2730" spans="1:6" ht="10.9" customHeight="1" x14ac:dyDescent="0.35">
      <c r="A2730" s="149" t="s">
        <v>5607</v>
      </c>
      <c r="B2730" s="149" t="s">
        <v>5608</v>
      </c>
      <c r="C2730" s="149" t="s">
        <v>296</v>
      </c>
      <c r="D2730" s="150">
        <v>21501</v>
      </c>
      <c r="E2730" s="149">
        <v>11510</v>
      </c>
      <c r="F2730" s="149" t="s">
        <v>5574</v>
      </c>
    </row>
    <row r="2731" spans="1:6" ht="10.9" customHeight="1" x14ac:dyDescent="0.35">
      <c r="A2731" s="149" t="s">
        <v>5609</v>
      </c>
      <c r="B2731" s="149" t="s">
        <v>5610</v>
      </c>
      <c r="C2731" s="149" t="s">
        <v>296</v>
      </c>
      <c r="D2731" s="150">
        <v>21501</v>
      </c>
      <c r="E2731" s="149">
        <v>11510</v>
      </c>
      <c r="F2731" s="149" t="s">
        <v>5574</v>
      </c>
    </row>
    <row r="2732" spans="1:6" ht="10.9" customHeight="1" x14ac:dyDescent="0.35">
      <c r="A2732" s="149" t="s">
        <v>5611</v>
      </c>
      <c r="B2732" s="149" t="s">
        <v>5612</v>
      </c>
      <c r="C2732" s="149" t="s">
        <v>296</v>
      </c>
      <c r="D2732" s="150">
        <v>21501</v>
      </c>
      <c r="E2732" s="149">
        <v>11510</v>
      </c>
      <c r="F2732" s="149" t="s">
        <v>5574</v>
      </c>
    </row>
    <row r="2733" spans="1:6" ht="10.9" customHeight="1" x14ac:dyDescent="0.35">
      <c r="A2733" s="149" t="s">
        <v>5613</v>
      </c>
      <c r="B2733" s="149" t="s">
        <v>5614</v>
      </c>
      <c r="C2733" s="149" t="s">
        <v>296</v>
      </c>
      <c r="D2733" s="150">
        <v>21501</v>
      </c>
      <c r="E2733" s="149">
        <v>11510</v>
      </c>
      <c r="F2733" s="149" t="s">
        <v>5574</v>
      </c>
    </row>
    <row r="2734" spans="1:6" ht="10.9" customHeight="1" x14ac:dyDescent="0.35">
      <c r="A2734" s="149" t="s">
        <v>5615</v>
      </c>
      <c r="B2734" s="149" t="s">
        <v>5616</v>
      </c>
      <c r="C2734" s="149" t="s">
        <v>296</v>
      </c>
      <c r="D2734" s="150">
        <v>21501</v>
      </c>
      <c r="E2734" s="149">
        <v>11510</v>
      </c>
      <c r="F2734" s="149" t="s">
        <v>5574</v>
      </c>
    </row>
    <row r="2735" spans="1:6" ht="10.9" customHeight="1" x14ac:dyDescent="0.35">
      <c r="A2735" s="149" t="s">
        <v>5617</v>
      </c>
      <c r="B2735" s="149" t="s">
        <v>5618</v>
      </c>
      <c r="C2735" s="149" t="s">
        <v>296</v>
      </c>
      <c r="D2735" s="150">
        <v>21501</v>
      </c>
      <c r="E2735" s="149">
        <v>11510</v>
      </c>
      <c r="F2735" s="149" t="s">
        <v>5574</v>
      </c>
    </row>
    <row r="2736" spans="1:6" ht="10.9" customHeight="1" x14ac:dyDescent="0.35">
      <c r="A2736" s="149" t="s">
        <v>5619</v>
      </c>
      <c r="B2736" s="149" t="s">
        <v>5620</v>
      </c>
      <c r="C2736" s="149" t="s">
        <v>296</v>
      </c>
      <c r="D2736" s="150">
        <v>21501</v>
      </c>
      <c r="E2736" s="149">
        <v>11510</v>
      </c>
      <c r="F2736" s="149" t="s">
        <v>5574</v>
      </c>
    </row>
    <row r="2737" spans="1:6" ht="10.9" customHeight="1" x14ac:dyDescent="0.35">
      <c r="A2737" s="149" t="s">
        <v>5621</v>
      </c>
      <c r="B2737" s="149" t="s">
        <v>5622</v>
      </c>
      <c r="C2737" s="149" t="s">
        <v>296</v>
      </c>
      <c r="D2737" s="150">
        <v>21501</v>
      </c>
      <c r="E2737" s="149">
        <v>11510</v>
      </c>
      <c r="F2737" s="149" t="s">
        <v>5574</v>
      </c>
    </row>
    <row r="2738" spans="1:6" ht="10.9" customHeight="1" x14ac:dyDescent="0.35">
      <c r="A2738" s="149" t="s">
        <v>5623</v>
      </c>
      <c r="B2738" s="149" t="s">
        <v>5624</v>
      </c>
      <c r="C2738" s="149" t="s">
        <v>296</v>
      </c>
      <c r="D2738" s="150">
        <v>21501</v>
      </c>
      <c r="E2738" s="149">
        <v>11510</v>
      </c>
      <c r="F2738" s="149" t="s">
        <v>5574</v>
      </c>
    </row>
    <row r="2739" spans="1:6" ht="10.9" customHeight="1" x14ac:dyDescent="0.35">
      <c r="A2739" s="149" t="s">
        <v>5625</v>
      </c>
      <c r="B2739" s="149" t="s">
        <v>5626</v>
      </c>
      <c r="C2739" s="149" t="s">
        <v>296</v>
      </c>
      <c r="D2739" s="150">
        <v>21501</v>
      </c>
      <c r="E2739" s="149">
        <v>11510</v>
      </c>
      <c r="F2739" s="149" t="s">
        <v>5574</v>
      </c>
    </row>
    <row r="2740" spans="1:6" ht="10.9" customHeight="1" x14ac:dyDescent="0.35">
      <c r="A2740" s="149" t="s">
        <v>5627</v>
      </c>
      <c r="B2740" s="149" t="s">
        <v>5628</v>
      </c>
      <c r="C2740" s="149" t="s">
        <v>296</v>
      </c>
      <c r="D2740" s="150">
        <v>21501</v>
      </c>
      <c r="E2740" s="149">
        <v>11510</v>
      </c>
      <c r="F2740" s="149" t="s">
        <v>5574</v>
      </c>
    </row>
    <row r="2741" spans="1:6" ht="10.9" customHeight="1" x14ac:dyDescent="0.35">
      <c r="A2741" s="149" t="s">
        <v>5629</v>
      </c>
      <c r="B2741" s="149" t="s">
        <v>5630</v>
      </c>
      <c r="C2741" s="149" t="s">
        <v>5631</v>
      </c>
      <c r="D2741" s="150">
        <v>21501</v>
      </c>
      <c r="E2741" s="149">
        <v>11510</v>
      </c>
      <c r="F2741" s="149" t="s">
        <v>5574</v>
      </c>
    </row>
    <row r="2742" spans="1:6" ht="10.9" customHeight="1" x14ac:dyDescent="0.35">
      <c r="A2742" s="149" t="s">
        <v>5632</v>
      </c>
      <c r="B2742" s="149" t="s">
        <v>5633</v>
      </c>
      <c r="C2742" s="149" t="s">
        <v>296</v>
      </c>
      <c r="D2742" s="150">
        <v>21501</v>
      </c>
      <c r="E2742" s="149">
        <v>11510</v>
      </c>
      <c r="F2742" s="149" t="s">
        <v>5574</v>
      </c>
    </row>
    <row r="2743" spans="1:6" ht="10.9" customHeight="1" x14ac:dyDescent="0.35">
      <c r="A2743" s="149" t="s">
        <v>5634</v>
      </c>
      <c r="B2743" s="149" t="s">
        <v>5635</v>
      </c>
      <c r="C2743" s="149" t="s">
        <v>296</v>
      </c>
      <c r="D2743" s="150">
        <v>21601</v>
      </c>
      <c r="E2743" s="149">
        <v>11510</v>
      </c>
      <c r="F2743" s="149" t="s">
        <v>5636</v>
      </c>
    </row>
    <row r="2744" spans="1:6" ht="10.9" customHeight="1" x14ac:dyDescent="0.35">
      <c r="A2744" s="149" t="s">
        <v>5637</v>
      </c>
      <c r="B2744" s="149" t="s">
        <v>5638</v>
      </c>
      <c r="C2744" s="149" t="s">
        <v>296</v>
      </c>
      <c r="D2744" s="150">
        <v>21601</v>
      </c>
      <c r="E2744" s="149">
        <v>11510</v>
      </c>
      <c r="F2744" s="149" t="s">
        <v>5636</v>
      </c>
    </row>
    <row r="2745" spans="1:6" ht="10.9" customHeight="1" x14ac:dyDescent="0.35">
      <c r="A2745" s="149" t="s">
        <v>5639</v>
      </c>
      <c r="B2745" s="149" t="s">
        <v>5640</v>
      </c>
      <c r="C2745" s="149" t="s">
        <v>296</v>
      </c>
      <c r="D2745" s="150">
        <v>21601</v>
      </c>
      <c r="E2745" s="149">
        <v>11510</v>
      </c>
      <c r="F2745" s="149" t="s">
        <v>5636</v>
      </c>
    </row>
    <row r="2746" spans="1:6" ht="10.9" customHeight="1" x14ac:dyDescent="0.35">
      <c r="A2746" s="149" t="s">
        <v>5641</v>
      </c>
      <c r="B2746" s="149" t="s">
        <v>5642</v>
      </c>
      <c r="C2746" s="149" t="s">
        <v>296</v>
      </c>
      <c r="D2746" s="150">
        <v>21601</v>
      </c>
      <c r="E2746" s="149">
        <v>11510</v>
      </c>
      <c r="F2746" s="149" t="s">
        <v>5636</v>
      </c>
    </row>
    <row r="2747" spans="1:6" ht="10.9" customHeight="1" x14ac:dyDescent="0.35">
      <c r="A2747" s="149" t="s">
        <v>5643</v>
      </c>
      <c r="B2747" s="149" t="s">
        <v>16401</v>
      </c>
      <c r="C2747" s="149" t="s">
        <v>296</v>
      </c>
      <c r="D2747" s="150">
        <v>21601</v>
      </c>
      <c r="E2747" s="149">
        <v>11510</v>
      </c>
      <c r="F2747" s="149" t="s">
        <v>5636</v>
      </c>
    </row>
    <row r="2748" spans="1:6" ht="10.9" customHeight="1" x14ac:dyDescent="0.35">
      <c r="A2748" s="149" t="s">
        <v>5644</v>
      </c>
      <c r="B2748" s="149" t="s">
        <v>5645</v>
      </c>
      <c r="C2748" s="149" t="s">
        <v>2958</v>
      </c>
      <c r="D2748" s="150">
        <v>21601</v>
      </c>
      <c r="E2748" s="149">
        <v>11510</v>
      </c>
      <c r="F2748" s="149" t="s">
        <v>5636</v>
      </c>
    </row>
    <row r="2749" spans="1:6" ht="10.9" customHeight="1" x14ac:dyDescent="0.35">
      <c r="A2749" s="149" t="s">
        <v>5646</v>
      </c>
      <c r="B2749" s="149" t="s">
        <v>5647</v>
      </c>
      <c r="C2749" s="149" t="s">
        <v>296</v>
      </c>
      <c r="D2749" s="150">
        <v>21601</v>
      </c>
      <c r="E2749" s="149">
        <v>11510</v>
      </c>
      <c r="F2749" s="149" t="s">
        <v>5636</v>
      </c>
    </row>
    <row r="2750" spans="1:6" ht="10.9" customHeight="1" x14ac:dyDescent="0.35">
      <c r="A2750" s="149" t="s">
        <v>5648</v>
      </c>
      <c r="B2750" s="149" t="s">
        <v>5649</v>
      </c>
      <c r="C2750" s="149" t="s">
        <v>296</v>
      </c>
      <c r="D2750" s="150">
        <v>21601</v>
      </c>
      <c r="E2750" s="149">
        <v>11510</v>
      </c>
      <c r="F2750" s="149" t="s">
        <v>5636</v>
      </c>
    </row>
    <row r="2751" spans="1:6" ht="10.9" customHeight="1" x14ac:dyDescent="0.35">
      <c r="A2751" s="149" t="s">
        <v>5650</v>
      </c>
      <c r="B2751" s="149" t="s">
        <v>5651</v>
      </c>
      <c r="C2751" s="149" t="s">
        <v>296</v>
      </c>
      <c r="D2751" s="150">
        <v>21601</v>
      </c>
      <c r="E2751" s="149">
        <v>11510</v>
      </c>
      <c r="F2751" s="149" t="s">
        <v>5636</v>
      </c>
    </row>
    <row r="2752" spans="1:6" ht="10.9" customHeight="1" x14ac:dyDescent="0.35">
      <c r="A2752" s="149" t="s">
        <v>5652</v>
      </c>
      <c r="B2752" s="149" t="s">
        <v>5653</v>
      </c>
      <c r="C2752" s="149" t="s">
        <v>296</v>
      </c>
      <c r="D2752" s="150">
        <v>21601</v>
      </c>
      <c r="E2752" s="149">
        <v>11510</v>
      </c>
      <c r="F2752" s="149" t="s">
        <v>5636</v>
      </c>
    </row>
    <row r="2753" spans="1:6" ht="10.9" customHeight="1" x14ac:dyDescent="0.35">
      <c r="A2753" s="149" t="s">
        <v>5654</v>
      </c>
      <c r="B2753" s="149" t="s">
        <v>5655</v>
      </c>
      <c r="C2753" s="149" t="s">
        <v>296</v>
      </c>
      <c r="D2753" s="150">
        <v>21601</v>
      </c>
      <c r="E2753" s="149">
        <v>11510</v>
      </c>
      <c r="F2753" s="149" t="s">
        <v>5636</v>
      </c>
    </row>
    <row r="2754" spans="1:6" ht="10.9" customHeight="1" x14ac:dyDescent="0.35">
      <c r="A2754" s="149" t="s">
        <v>5656</v>
      </c>
      <c r="B2754" s="149" t="s">
        <v>5657</v>
      </c>
      <c r="C2754" s="149" t="s">
        <v>296</v>
      </c>
      <c r="D2754" s="150">
        <v>21601</v>
      </c>
      <c r="E2754" s="149">
        <v>11510</v>
      </c>
      <c r="F2754" s="149" t="s">
        <v>5636</v>
      </c>
    </row>
    <row r="2755" spans="1:6" ht="10.9" customHeight="1" x14ac:dyDescent="0.35">
      <c r="A2755" s="149" t="s">
        <v>5658</v>
      </c>
      <c r="B2755" s="149" t="s">
        <v>5659</v>
      </c>
      <c r="C2755" s="149" t="s">
        <v>296</v>
      </c>
      <c r="D2755" s="150">
        <v>21601</v>
      </c>
      <c r="E2755" s="149">
        <v>11510</v>
      </c>
      <c r="F2755" s="149" t="s">
        <v>5636</v>
      </c>
    </row>
    <row r="2756" spans="1:6" ht="10.9" customHeight="1" x14ac:dyDescent="0.35">
      <c r="A2756" s="149" t="s">
        <v>5660</v>
      </c>
      <c r="B2756" s="149" t="s">
        <v>5661</v>
      </c>
      <c r="C2756" s="149" t="s">
        <v>296</v>
      </c>
      <c r="D2756" s="150">
        <v>21601</v>
      </c>
      <c r="E2756" s="149">
        <v>11510</v>
      </c>
      <c r="F2756" s="149" t="s">
        <v>5636</v>
      </c>
    </row>
    <row r="2757" spans="1:6" ht="10.9" customHeight="1" x14ac:dyDescent="0.35">
      <c r="A2757" s="149" t="s">
        <v>5662</v>
      </c>
      <c r="B2757" s="149" t="s">
        <v>5663</v>
      </c>
      <c r="C2757" s="149" t="s">
        <v>296</v>
      </c>
      <c r="D2757" s="150">
        <v>21601</v>
      </c>
      <c r="E2757" s="149">
        <v>11510</v>
      </c>
      <c r="F2757" s="149" t="s">
        <v>5636</v>
      </c>
    </row>
    <row r="2758" spans="1:6" ht="10.9" customHeight="1" x14ac:dyDescent="0.35">
      <c r="A2758" s="149" t="s">
        <v>5664</v>
      </c>
      <c r="B2758" s="149" t="s">
        <v>5665</v>
      </c>
      <c r="C2758" s="149" t="s">
        <v>296</v>
      </c>
      <c r="D2758" s="150">
        <v>21601</v>
      </c>
      <c r="E2758" s="149">
        <v>11510</v>
      </c>
      <c r="F2758" s="149" t="s">
        <v>5636</v>
      </c>
    </row>
    <row r="2759" spans="1:6" ht="10.9" customHeight="1" x14ac:dyDescent="0.35">
      <c r="A2759" s="149" t="s">
        <v>5666</v>
      </c>
      <c r="B2759" s="149" t="s">
        <v>5667</v>
      </c>
      <c r="C2759" s="149" t="s">
        <v>296</v>
      </c>
      <c r="D2759" s="150">
        <v>21601</v>
      </c>
      <c r="E2759" s="149">
        <v>11510</v>
      </c>
      <c r="F2759" s="149" t="s">
        <v>5636</v>
      </c>
    </row>
    <row r="2760" spans="1:6" ht="10.9" customHeight="1" x14ac:dyDescent="0.35">
      <c r="A2760" s="149" t="s">
        <v>5668</v>
      </c>
      <c r="B2760" s="149" t="s">
        <v>5669</v>
      </c>
      <c r="C2760" s="149" t="s">
        <v>296</v>
      </c>
      <c r="D2760" s="150">
        <v>21601</v>
      </c>
      <c r="E2760" s="149">
        <v>11510</v>
      </c>
      <c r="F2760" s="149" t="s">
        <v>5636</v>
      </c>
    </row>
    <row r="2761" spans="1:6" ht="10.9" customHeight="1" x14ac:dyDescent="0.35">
      <c r="A2761" s="149" t="s">
        <v>5670</v>
      </c>
      <c r="B2761" s="149" t="s">
        <v>5671</v>
      </c>
      <c r="C2761" s="149" t="s">
        <v>296</v>
      </c>
      <c r="D2761" s="150">
        <v>21601</v>
      </c>
      <c r="E2761" s="149">
        <v>11510</v>
      </c>
      <c r="F2761" s="149" t="s">
        <v>5636</v>
      </c>
    </row>
    <row r="2762" spans="1:6" ht="10.9" customHeight="1" x14ac:dyDescent="0.35">
      <c r="A2762" s="149" t="s">
        <v>5672</v>
      </c>
      <c r="B2762" s="149" t="s">
        <v>5673</v>
      </c>
      <c r="C2762" s="149" t="s">
        <v>296</v>
      </c>
      <c r="D2762" s="150">
        <v>21601</v>
      </c>
      <c r="E2762" s="149">
        <v>11510</v>
      </c>
      <c r="F2762" s="149" t="s">
        <v>5636</v>
      </c>
    </row>
    <row r="2763" spans="1:6" ht="10.9" customHeight="1" x14ac:dyDescent="0.35">
      <c r="A2763" s="149" t="s">
        <v>5674</v>
      </c>
      <c r="B2763" s="149" t="s">
        <v>5675</v>
      </c>
      <c r="C2763" s="149" t="s">
        <v>296</v>
      </c>
      <c r="D2763" s="150">
        <v>21601</v>
      </c>
      <c r="E2763" s="149">
        <v>11510</v>
      </c>
      <c r="F2763" s="149" t="s">
        <v>5636</v>
      </c>
    </row>
    <row r="2764" spans="1:6" ht="10.9" customHeight="1" x14ac:dyDescent="0.35">
      <c r="A2764" s="149" t="s">
        <v>5676</v>
      </c>
      <c r="B2764" s="149" t="s">
        <v>5677</v>
      </c>
      <c r="C2764" s="149" t="s">
        <v>296</v>
      </c>
      <c r="D2764" s="150">
        <v>21601</v>
      </c>
      <c r="E2764" s="149">
        <v>11510</v>
      </c>
      <c r="F2764" s="149" t="s">
        <v>5636</v>
      </c>
    </row>
    <row r="2765" spans="1:6" ht="10.9" customHeight="1" x14ac:dyDescent="0.35">
      <c r="A2765" s="149" t="s">
        <v>5678</v>
      </c>
      <c r="B2765" s="149" t="s">
        <v>5679</v>
      </c>
      <c r="C2765" s="149" t="s">
        <v>296</v>
      </c>
      <c r="D2765" s="150">
        <v>21601</v>
      </c>
      <c r="E2765" s="149">
        <v>11510</v>
      </c>
      <c r="F2765" s="149" t="s">
        <v>5636</v>
      </c>
    </row>
    <row r="2766" spans="1:6" ht="10.9" customHeight="1" x14ac:dyDescent="0.35">
      <c r="A2766" s="149" t="s">
        <v>5680</v>
      </c>
      <c r="B2766" s="149" t="s">
        <v>5681</v>
      </c>
      <c r="C2766" s="149" t="s">
        <v>296</v>
      </c>
      <c r="D2766" s="150">
        <v>21601</v>
      </c>
      <c r="E2766" s="149">
        <v>11510</v>
      </c>
      <c r="F2766" s="149" t="s">
        <v>5636</v>
      </c>
    </row>
    <row r="2767" spans="1:6" ht="10.9" customHeight="1" x14ac:dyDescent="0.35">
      <c r="A2767" s="149" t="s">
        <v>5682</v>
      </c>
      <c r="B2767" s="149" t="s">
        <v>104</v>
      </c>
      <c r="C2767" s="149" t="s">
        <v>296</v>
      </c>
      <c r="D2767" s="150">
        <v>21601</v>
      </c>
      <c r="E2767" s="149">
        <v>11510</v>
      </c>
      <c r="F2767" s="149" t="s">
        <v>5636</v>
      </c>
    </row>
    <row r="2768" spans="1:6" ht="10.9" customHeight="1" x14ac:dyDescent="0.35">
      <c r="A2768" s="149" t="s">
        <v>5683</v>
      </c>
      <c r="B2768" s="149" t="s">
        <v>103</v>
      </c>
      <c r="C2768" s="149" t="s">
        <v>1446</v>
      </c>
      <c r="D2768" s="150">
        <v>21601</v>
      </c>
      <c r="E2768" s="149">
        <v>11510</v>
      </c>
      <c r="F2768" s="149" t="s">
        <v>5636</v>
      </c>
    </row>
    <row r="2769" spans="1:6" ht="10.9" customHeight="1" x14ac:dyDescent="0.35">
      <c r="A2769" s="149" t="s">
        <v>5684</v>
      </c>
      <c r="B2769" s="149" t="s">
        <v>278</v>
      </c>
      <c r="C2769" s="149" t="s">
        <v>1446</v>
      </c>
      <c r="D2769" s="150">
        <v>21601</v>
      </c>
      <c r="E2769" s="149">
        <v>11510</v>
      </c>
      <c r="F2769" s="149" t="s">
        <v>5636</v>
      </c>
    </row>
    <row r="2770" spans="1:6" ht="10.9" customHeight="1" x14ac:dyDescent="0.35">
      <c r="A2770" s="149" t="s">
        <v>5685</v>
      </c>
      <c r="B2770" s="149" t="s">
        <v>5686</v>
      </c>
      <c r="C2770" s="149" t="s">
        <v>1446</v>
      </c>
      <c r="D2770" s="150">
        <v>21601</v>
      </c>
      <c r="E2770" s="149">
        <v>11510</v>
      </c>
      <c r="F2770" s="149" t="s">
        <v>5636</v>
      </c>
    </row>
    <row r="2771" spans="1:6" ht="10.9" customHeight="1" x14ac:dyDescent="0.35">
      <c r="A2771" s="149" t="s">
        <v>5687</v>
      </c>
      <c r="B2771" s="149" t="s">
        <v>5688</v>
      </c>
      <c r="C2771" s="149" t="s">
        <v>1446</v>
      </c>
      <c r="D2771" s="150">
        <v>21601</v>
      </c>
      <c r="E2771" s="149">
        <v>11510</v>
      </c>
      <c r="F2771" s="149" t="s">
        <v>5636</v>
      </c>
    </row>
    <row r="2772" spans="1:6" ht="10.9" customHeight="1" x14ac:dyDescent="0.35">
      <c r="A2772" s="149" t="s">
        <v>5689</v>
      </c>
      <c r="B2772" s="149" t="s">
        <v>5690</v>
      </c>
      <c r="C2772" s="149" t="s">
        <v>335</v>
      </c>
      <c r="D2772" s="150">
        <v>21601</v>
      </c>
      <c r="E2772" s="149">
        <v>11510</v>
      </c>
      <c r="F2772" s="149" t="s">
        <v>5636</v>
      </c>
    </row>
    <row r="2773" spans="1:6" ht="10.9" customHeight="1" x14ac:dyDescent="0.35">
      <c r="A2773" s="149" t="s">
        <v>5691</v>
      </c>
      <c r="B2773" s="149" t="s">
        <v>5692</v>
      </c>
      <c r="C2773" s="149" t="s">
        <v>335</v>
      </c>
      <c r="D2773" s="150">
        <v>21601</v>
      </c>
      <c r="E2773" s="149">
        <v>11510</v>
      </c>
      <c r="F2773" s="149" t="s">
        <v>5636</v>
      </c>
    </row>
    <row r="2774" spans="1:6" ht="10.9" customHeight="1" x14ac:dyDescent="0.35">
      <c r="A2774" s="149" t="s">
        <v>5693</v>
      </c>
      <c r="B2774" s="149" t="s">
        <v>5694</v>
      </c>
      <c r="C2774" s="149" t="s">
        <v>335</v>
      </c>
      <c r="D2774" s="150">
        <v>21601</v>
      </c>
      <c r="E2774" s="149">
        <v>11510</v>
      </c>
      <c r="F2774" s="149" t="s">
        <v>5636</v>
      </c>
    </row>
    <row r="2775" spans="1:6" ht="10.9" customHeight="1" x14ac:dyDescent="0.35">
      <c r="A2775" s="149" t="s">
        <v>5695</v>
      </c>
      <c r="B2775" s="149" t="s">
        <v>5696</v>
      </c>
      <c r="C2775" s="149" t="s">
        <v>296</v>
      </c>
      <c r="D2775" s="150">
        <v>21601</v>
      </c>
      <c r="E2775" s="149">
        <v>11510</v>
      </c>
      <c r="F2775" s="149" t="s">
        <v>5636</v>
      </c>
    </row>
    <row r="2776" spans="1:6" ht="10.9" customHeight="1" x14ac:dyDescent="0.35">
      <c r="A2776" s="149" t="s">
        <v>5697</v>
      </c>
      <c r="B2776" s="149" t="s">
        <v>5698</v>
      </c>
      <c r="C2776" s="149" t="s">
        <v>296</v>
      </c>
      <c r="D2776" s="150">
        <v>21601</v>
      </c>
      <c r="E2776" s="149">
        <v>11510</v>
      </c>
      <c r="F2776" s="149" t="s">
        <v>5636</v>
      </c>
    </row>
    <row r="2777" spans="1:6" ht="10.9" customHeight="1" x14ac:dyDescent="0.35">
      <c r="A2777" s="149" t="s">
        <v>5699</v>
      </c>
      <c r="B2777" s="149" t="s">
        <v>16402</v>
      </c>
      <c r="C2777" s="149" t="s">
        <v>296</v>
      </c>
      <c r="D2777" s="150">
        <v>21601</v>
      </c>
      <c r="E2777" s="149">
        <v>11510</v>
      </c>
      <c r="F2777" s="149" t="s">
        <v>5636</v>
      </c>
    </row>
    <row r="2778" spans="1:6" ht="10.9" customHeight="1" x14ac:dyDescent="0.35">
      <c r="A2778" s="149" t="s">
        <v>5700</v>
      </c>
      <c r="B2778" s="149" t="s">
        <v>5701</v>
      </c>
      <c r="C2778" s="149" t="s">
        <v>296</v>
      </c>
      <c r="D2778" s="150">
        <v>21601</v>
      </c>
      <c r="E2778" s="149">
        <v>11510</v>
      </c>
      <c r="F2778" s="149" t="s">
        <v>5636</v>
      </c>
    </row>
    <row r="2779" spans="1:6" ht="10.9" customHeight="1" x14ac:dyDescent="0.35">
      <c r="A2779" s="149" t="s">
        <v>5702</v>
      </c>
      <c r="B2779" s="149" t="s">
        <v>5703</v>
      </c>
      <c r="C2779" s="149" t="s">
        <v>296</v>
      </c>
      <c r="D2779" s="150">
        <v>21601</v>
      </c>
      <c r="E2779" s="149">
        <v>11510</v>
      </c>
      <c r="F2779" s="149" t="s">
        <v>5636</v>
      </c>
    </row>
    <row r="2780" spans="1:6" ht="10.9" customHeight="1" x14ac:dyDescent="0.35">
      <c r="A2780" s="149" t="s">
        <v>5704</v>
      </c>
      <c r="B2780" s="149" t="s">
        <v>5705</v>
      </c>
      <c r="C2780" s="149" t="s">
        <v>296</v>
      </c>
      <c r="D2780" s="150">
        <v>21601</v>
      </c>
      <c r="E2780" s="149">
        <v>11510</v>
      </c>
      <c r="F2780" s="149" t="s">
        <v>5636</v>
      </c>
    </row>
    <row r="2781" spans="1:6" ht="10.9" customHeight="1" x14ac:dyDescent="0.35">
      <c r="A2781" s="149" t="s">
        <v>5706</v>
      </c>
      <c r="B2781" s="149" t="s">
        <v>16403</v>
      </c>
      <c r="C2781" s="149" t="s">
        <v>296</v>
      </c>
      <c r="D2781" s="150">
        <v>21601</v>
      </c>
      <c r="E2781" s="149">
        <v>11510</v>
      </c>
      <c r="F2781" s="149" t="s">
        <v>5636</v>
      </c>
    </row>
    <row r="2782" spans="1:6" ht="10.9" customHeight="1" x14ac:dyDescent="0.35">
      <c r="A2782" s="149" t="s">
        <v>5707</v>
      </c>
      <c r="B2782" s="149" t="s">
        <v>5708</v>
      </c>
      <c r="C2782" s="149" t="s">
        <v>296</v>
      </c>
      <c r="D2782" s="150">
        <v>21601</v>
      </c>
      <c r="E2782" s="149">
        <v>11510</v>
      </c>
      <c r="F2782" s="149" t="s">
        <v>5636</v>
      </c>
    </row>
    <row r="2783" spans="1:6" ht="10.9" customHeight="1" x14ac:dyDescent="0.35">
      <c r="A2783" s="149" t="s">
        <v>5709</v>
      </c>
      <c r="B2783" s="149" t="s">
        <v>5710</v>
      </c>
      <c r="C2783" s="149" t="s">
        <v>5711</v>
      </c>
      <c r="D2783" s="150">
        <v>21601</v>
      </c>
      <c r="E2783" s="149">
        <v>11510</v>
      </c>
      <c r="F2783" s="149" t="s">
        <v>5636</v>
      </c>
    </row>
    <row r="2784" spans="1:6" ht="10.9" customHeight="1" x14ac:dyDescent="0.35">
      <c r="A2784" s="149" t="s">
        <v>5712</v>
      </c>
      <c r="B2784" s="149" t="s">
        <v>5713</v>
      </c>
      <c r="C2784" s="149" t="s">
        <v>296</v>
      </c>
      <c r="D2784" s="150">
        <v>21601</v>
      </c>
      <c r="E2784" s="149">
        <v>11510</v>
      </c>
      <c r="F2784" s="149" t="s">
        <v>5636</v>
      </c>
    </row>
    <row r="2785" spans="1:6" ht="10.9" customHeight="1" x14ac:dyDescent="0.35">
      <c r="A2785" s="149" t="s">
        <v>5714</v>
      </c>
      <c r="B2785" s="149" t="s">
        <v>100</v>
      </c>
      <c r="C2785" s="149" t="s">
        <v>296</v>
      </c>
      <c r="D2785" s="150">
        <v>21601</v>
      </c>
      <c r="E2785" s="149">
        <v>11510</v>
      </c>
      <c r="F2785" s="149" t="s">
        <v>5636</v>
      </c>
    </row>
    <row r="2786" spans="1:6" ht="10.9" customHeight="1" x14ac:dyDescent="0.35">
      <c r="A2786" s="149" t="s">
        <v>5715</v>
      </c>
      <c r="B2786" s="149" t="s">
        <v>102</v>
      </c>
      <c r="C2786" s="149" t="s">
        <v>296</v>
      </c>
      <c r="D2786" s="150">
        <v>21601</v>
      </c>
      <c r="E2786" s="149">
        <v>11510</v>
      </c>
      <c r="F2786" s="149" t="s">
        <v>5636</v>
      </c>
    </row>
    <row r="2787" spans="1:6" ht="10.9" customHeight="1" x14ac:dyDescent="0.35">
      <c r="A2787" s="149" t="s">
        <v>5716</v>
      </c>
      <c r="B2787" s="149" t="s">
        <v>5717</v>
      </c>
      <c r="C2787" s="149" t="s">
        <v>296</v>
      </c>
      <c r="D2787" s="150">
        <v>21601</v>
      </c>
      <c r="E2787" s="149">
        <v>11510</v>
      </c>
      <c r="F2787" s="149" t="s">
        <v>5636</v>
      </c>
    </row>
    <row r="2788" spans="1:6" ht="10.9" customHeight="1" x14ac:dyDescent="0.35">
      <c r="A2788" s="149" t="s">
        <v>5718</v>
      </c>
      <c r="B2788" s="149" t="s">
        <v>5719</v>
      </c>
      <c r="C2788" s="149" t="s">
        <v>296</v>
      </c>
      <c r="D2788" s="150">
        <v>21601</v>
      </c>
      <c r="E2788" s="149">
        <v>11510</v>
      </c>
      <c r="F2788" s="149" t="s">
        <v>5636</v>
      </c>
    </row>
    <row r="2789" spans="1:6" ht="10.9" customHeight="1" x14ac:dyDescent="0.35">
      <c r="A2789" s="149" t="s">
        <v>5720</v>
      </c>
      <c r="B2789" s="149" t="s">
        <v>5721</v>
      </c>
      <c r="C2789" s="149" t="s">
        <v>296</v>
      </c>
      <c r="D2789" s="150">
        <v>21601</v>
      </c>
      <c r="E2789" s="149">
        <v>11510</v>
      </c>
      <c r="F2789" s="149" t="s">
        <v>5636</v>
      </c>
    </row>
    <row r="2790" spans="1:6" ht="10.9" customHeight="1" x14ac:dyDescent="0.35">
      <c r="A2790" s="149" t="s">
        <v>5722</v>
      </c>
      <c r="B2790" s="149" t="s">
        <v>5723</v>
      </c>
      <c r="C2790" s="149" t="s">
        <v>296</v>
      </c>
      <c r="D2790" s="150">
        <v>21601</v>
      </c>
      <c r="E2790" s="149">
        <v>11510</v>
      </c>
      <c r="F2790" s="149" t="s">
        <v>5636</v>
      </c>
    </row>
    <row r="2791" spans="1:6" ht="10.9" customHeight="1" x14ac:dyDescent="0.35">
      <c r="A2791" s="149" t="s">
        <v>5724</v>
      </c>
      <c r="B2791" s="149" t="s">
        <v>5725</v>
      </c>
      <c r="C2791" s="149" t="s">
        <v>296</v>
      </c>
      <c r="D2791" s="150">
        <v>21601</v>
      </c>
      <c r="E2791" s="149">
        <v>11510</v>
      </c>
      <c r="F2791" s="149" t="s">
        <v>5636</v>
      </c>
    </row>
    <row r="2792" spans="1:6" ht="10.9" customHeight="1" x14ac:dyDescent="0.35">
      <c r="A2792" s="149" t="s">
        <v>5726</v>
      </c>
      <c r="B2792" s="149" t="s">
        <v>114</v>
      </c>
      <c r="C2792" s="149" t="s">
        <v>296</v>
      </c>
      <c r="D2792" s="150">
        <v>21601</v>
      </c>
      <c r="E2792" s="149">
        <v>11510</v>
      </c>
      <c r="F2792" s="149" t="s">
        <v>5636</v>
      </c>
    </row>
    <row r="2793" spans="1:6" ht="10.9" customHeight="1" x14ac:dyDescent="0.35">
      <c r="A2793" s="149" t="s">
        <v>5727</v>
      </c>
      <c r="B2793" s="149" t="s">
        <v>5728</v>
      </c>
      <c r="C2793" s="149" t="s">
        <v>296</v>
      </c>
      <c r="D2793" s="150">
        <v>21601</v>
      </c>
      <c r="E2793" s="149">
        <v>11510</v>
      </c>
      <c r="F2793" s="149" t="s">
        <v>5636</v>
      </c>
    </row>
    <row r="2794" spans="1:6" ht="10.9" customHeight="1" x14ac:dyDescent="0.35">
      <c r="A2794" s="149" t="s">
        <v>5729</v>
      </c>
      <c r="B2794" s="149" t="s">
        <v>5730</v>
      </c>
      <c r="C2794" s="149" t="s">
        <v>296</v>
      </c>
      <c r="D2794" s="150">
        <v>21601</v>
      </c>
      <c r="E2794" s="149">
        <v>11510</v>
      </c>
      <c r="F2794" s="149" t="s">
        <v>5636</v>
      </c>
    </row>
    <row r="2795" spans="1:6" ht="10.9" customHeight="1" x14ac:dyDescent="0.35">
      <c r="A2795" s="149" t="s">
        <v>5731</v>
      </c>
      <c r="B2795" s="149" t="s">
        <v>101</v>
      </c>
      <c r="C2795" s="149" t="s">
        <v>296</v>
      </c>
      <c r="D2795" s="150">
        <v>21601</v>
      </c>
      <c r="E2795" s="149">
        <v>11510</v>
      </c>
      <c r="F2795" s="149" t="s">
        <v>5636</v>
      </c>
    </row>
    <row r="2796" spans="1:6" ht="10.9" customHeight="1" x14ac:dyDescent="0.35">
      <c r="A2796" s="149" t="s">
        <v>5732</v>
      </c>
      <c r="B2796" s="149" t="s">
        <v>5733</v>
      </c>
      <c r="C2796" s="149" t="s">
        <v>296</v>
      </c>
      <c r="D2796" s="150">
        <v>21601</v>
      </c>
      <c r="E2796" s="149">
        <v>11510</v>
      </c>
      <c r="F2796" s="149" t="s">
        <v>5636</v>
      </c>
    </row>
    <row r="2797" spans="1:6" ht="10.9" customHeight="1" x14ac:dyDescent="0.35">
      <c r="A2797" s="149" t="s">
        <v>5734</v>
      </c>
      <c r="B2797" s="149" t="s">
        <v>97</v>
      </c>
      <c r="C2797" s="149" t="s">
        <v>296</v>
      </c>
      <c r="D2797" s="150">
        <v>21601</v>
      </c>
      <c r="E2797" s="149">
        <v>11510</v>
      </c>
      <c r="F2797" s="149" t="s">
        <v>5636</v>
      </c>
    </row>
    <row r="2798" spans="1:6" ht="10.9" customHeight="1" x14ac:dyDescent="0.35">
      <c r="A2798" s="149" t="s">
        <v>5735</v>
      </c>
      <c r="B2798" s="149" t="s">
        <v>5736</v>
      </c>
      <c r="C2798" s="149" t="s">
        <v>296</v>
      </c>
      <c r="D2798" s="150">
        <v>21601</v>
      </c>
      <c r="E2798" s="149">
        <v>11510</v>
      </c>
      <c r="F2798" s="149" t="s">
        <v>5636</v>
      </c>
    </row>
    <row r="2799" spans="1:6" ht="10.9" customHeight="1" x14ac:dyDescent="0.35">
      <c r="A2799" s="149" t="s">
        <v>5737</v>
      </c>
      <c r="B2799" s="149" t="s">
        <v>5738</v>
      </c>
      <c r="C2799" s="149" t="s">
        <v>296</v>
      </c>
      <c r="D2799" s="150">
        <v>21601</v>
      </c>
      <c r="E2799" s="149">
        <v>11510</v>
      </c>
      <c r="F2799" s="149" t="s">
        <v>5636</v>
      </c>
    </row>
    <row r="2800" spans="1:6" ht="10.9" customHeight="1" x14ac:dyDescent="0.35">
      <c r="A2800" s="149" t="s">
        <v>5739</v>
      </c>
      <c r="B2800" s="149" t="s">
        <v>5740</v>
      </c>
      <c r="C2800" s="149" t="s">
        <v>335</v>
      </c>
      <c r="D2800" s="150">
        <v>21601</v>
      </c>
      <c r="E2800" s="149">
        <v>11510</v>
      </c>
      <c r="F2800" s="149" t="s">
        <v>5636</v>
      </c>
    </row>
    <row r="2801" spans="1:6" ht="10.9" customHeight="1" x14ac:dyDescent="0.35">
      <c r="A2801" s="149" t="s">
        <v>5741</v>
      </c>
      <c r="B2801" s="149" t="s">
        <v>113</v>
      </c>
      <c r="C2801" s="149" t="s">
        <v>296</v>
      </c>
      <c r="D2801" s="150">
        <v>21601</v>
      </c>
      <c r="E2801" s="149">
        <v>11510</v>
      </c>
      <c r="F2801" s="149" t="s">
        <v>5636</v>
      </c>
    </row>
    <row r="2802" spans="1:6" ht="10.9" customHeight="1" x14ac:dyDescent="0.35">
      <c r="A2802" s="149" t="s">
        <v>5742</v>
      </c>
      <c r="B2802" s="149" t="s">
        <v>5743</v>
      </c>
      <c r="C2802" s="149" t="s">
        <v>5711</v>
      </c>
      <c r="D2802" s="150">
        <v>21601</v>
      </c>
      <c r="E2802" s="149">
        <v>11510</v>
      </c>
      <c r="F2802" s="149" t="s">
        <v>5636</v>
      </c>
    </row>
    <row r="2803" spans="1:6" ht="10.9" customHeight="1" x14ac:dyDescent="0.35">
      <c r="A2803" s="149" t="s">
        <v>5744</v>
      </c>
      <c r="B2803" s="149" t="s">
        <v>243</v>
      </c>
      <c r="C2803" s="149" t="s">
        <v>5711</v>
      </c>
      <c r="D2803" s="150">
        <v>21601</v>
      </c>
      <c r="E2803" s="149">
        <v>11510</v>
      </c>
      <c r="F2803" s="149" t="s">
        <v>5636</v>
      </c>
    </row>
    <row r="2804" spans="1:6" ht="10.9" customHeight="1" x14ac:dyDescent="0.35">
      <c r="A2804" s="149" t="s">
        <v>5745</v>
      </c>
      <c r="B2804" s="149" t="s">
        <v>5746</v>
      </c>
      <c r="C2804" s="149" t="s">
        <v>296</v>
      </c>
      <c r="D2804" s="150">
        <v>21601</v>
      </c>
      <c r="E2804" s="149">
        <v>11510</v>
      </c>
      <c r="F2804" s="149" t="s">
        <v>5636</v>
      </c>
    </row>
    <row r="2805" spans="1:6" ht="10.9" customHeight="1" x14ac:dyDescent="0.35">
      <c r="A2805" s="149" t="s">
        <v>5747</v>
      </c>
      <c r="B2805" s="149" t="s">
        <v>5748</v>
      </c>
      <c r="C2805" s="149" t="s">
        <v>296</v>
      </c>
      <c r="D2805" s="150">
        <v>21601</v>
      </c>
      <c r="E2805" s="149">
        <v>11510</v>
      </c>
      <c r="F2805" s="149" t="s">
        <v>5636</v>
      </c>
    </row>
    <row r="2806" spans="1:6" ht="10.9" customHeight="1" x14ac:dyDescent="0.35">
      <c r="A2806" s="149" t="s">
        <v>5749</v>
      </c>
      <c r="B2806" s="149" t="s">
        <v>5750</v>
      </c>
      <c r="C2806" s="149" t="s">
        <v>296</v>
      </c>
      <c r="D2806" s="150">
        <v>21601</v>
      </c>
      <c r="E2806" s="149">
        <v>11510</v>
      </c>
      <c r="F2806" s="149" t="s">
        <v>5636</v>
      </c>
    </row>
    <row r="2807" spans="1:6" ht="10.9" customHeight="1" x14ac:dyDescent="0.35">
      <c r="A2807" s="149" t="s">
        <v>5751</v>
      </c>
      <c r="B2807" s="149" t="s">
        <v>5752</v>
      </c>
      <c r="C2807" s="149" t="s">
        <v>296</v>
      </c>
      <c r="D2807" s="150">
        <v>21601</v>
      </c>
      <c r="E2807" s="149">
        <v>11510</v>
      </c>
      <c r="F2807" s="149" t="s">
        <v>5636</v>
      </c>
    </row>
    <row r="2808" spans="1:6" ht="10.9" customHeight="1" x14ac:dyDescent="0.35">
      <c r="A2808" s="149" t="s">
        <v>5753</v>
      </c>
      <c r="B2808" s="149" t="s">
        <v>5754</v>
      </c>
      <c r="C2808" s="149" t="s">
        <v>296</v>
      </c>
      <c r="D2808" s="150">
        <v>21601</v>
      </c>
      <c r="E2808" s="149">
        <v>11510</v>
      </c>
      <c r="F2808" s="149" t="s">
        <v>5636</v>
      </c>
    </row>
    <row r="2809" spans="1:6" ht="10.9" customHeight="1" x14ac:dyDescent="0.35">
      <c r="A2809" s="149" t="s">
        <v>5755</v>
      </c>
      <c r="B2809" s="149" t="s">
        <v>5756</v>
      </c>
      <c r="C2809" s="149" t="s">
        <v>296</v>
      </c>
      <c r="D2809" s="150">
        <v>21601</v>
      </c>
      <c r="E2809" s="149">
        <v>11510</v>
      </c>
      <c r="F2809" s="149" t="s">
        <v>5636</v>
      </c>
    </row>
    <row r="2810" spans="1:6" ht="10.9" customHeight="1" x14ac:dyDescent="0.35">
      <c r="A2810" s="149" t="s">
        <v>5757</v>
      </c>
      <c r="B2810" s="149" t="s">
        <v>5758</v>
      </c>
      <c r="C2810" s="149" t="s">
        <v>296</v>
      </c>
      <c r="D2810" s="150">
        <v>21601</v>
      </c>
      <c r="E2810" s="149">
        <v>11510</v>
      </c>
      <c r="F2810" s="149" t="s">
        <v>5636</v>
      </c>
    </row>
    <row r="2811" spans="1:6" ht="10.9" customHeight="1" x14ac:dyDescent="0.35">
      <c r="A2811" s="149" t="s">
        <v>5759</v>
      </c>
      <c r="B2811" s="149" t="s">
        <v>5760</v>
      </c>
      <c r="C2811" s="149" t="s">
        <v>296</v>
      </c>
      <c r="D2811" s="150">
        <v>21601</v>
      </c>
      <c r="E2811" s="149">
        <v>11510</v>
      </c>
      <c r="F2811" s="149" t="s">
        <v>5636</v>
      </c>
    </row>
    <row r="2812" spans="1:6" ht="10.9" customHeight="1" x14ac:dyDescent="0.35">
      <c r="A2812" s="149" t="s">
        <v>5761</v>
      </c>
      <c r="B2812" s="149" t="s">
        <v>5762</v>
      </c>
      <c r="C2812" s="149" t="s">
        <v>296</v>
      </c>
      <c r="D2812" s="150">
        <v>21601</v>
      </c>
      <c r="E2812" s="149">
        <v>11510</v>
      </c>
      <c r="F2812" s="149" t="s">
        <v>5636</v>
      </c>
    </row>
    <row r="2813" spans="1:6" ht="10.9" customHeight="1" x14ac:dyDescent="0.35">
      <c r="A2813" s="149" t="s">
        <v>5763</v>
      </c>
      <c r="B2813" s="149" t="s">
        <v>5764</v>
      </c>
      <c r="C2813" s="149" t="s">
        <v>296</v>
      </c>
      <c r="D2813" s="150">
        <v>21601</v>
      </c>
      <c r="E2813" s="149">
        <v>11510</v>
      </c>
      <c r="F2813" s="149" t="s">
        <v>5636</v>
      </c>
    </row>
    <row r="2814" spans="1:6" ht="10.9" customHeight="1" x14ac:dyDescent="0.35">
      <c r="A2814" s="149" t="s">
        <v>5765</v>
      </c>
      <c r="B2814" s="149" t="s">
        <v>105</v>
      </c>
      <c r="C2814" s="149" t="s">
        <v>296</v>
      </c>
      <c r="D2814" s="150">
        <v>21601</v>
      </c>
      <c r="E2814" s="149">
        <v>11510</v>
      </c>
      <c r="F2814" s="149" t="s">
        <v>5636</v>
      </c>
    </row>
    <row r="2815" spans="1:6" ht="10.9" customHeight="1" x14ac:dyDescent="0.35">
      <c r="A2815" s="149" t="s">
        <v>5766</v>
      </c>
      <c r="B2815" s="149" t="s">
        <v>5767</v>
      </c>
      <c r="C2815" s="149" t="s">
        <v>296</v>
      </c>
      <c r="D2815" s="150">
        <v>21601</v>
      </c>
      <c r="E2815" s="149">
        <v>11510</v>
      </c>
      <c r="F2815" s="149" t="s">
        <v>5636</v>
      </c>
    </row>
    <row r="2816" spans="1:6" ht="10.9" customHeight="1" x14ac:dyDescent="0.35">
      <c r="A2816" s="149" t="s">
        <v>5768</v>
      </c>
      <c r="B2816" s="149" t="s">
        <v>5769</v>
      </c>
      <c r="C2816" s="149" t="s">
        <v>296</v>
      </c>
      <c r="D2816" s="150">
        <v>21601</v>
      </c>
      <c r="E2816" s="149">
        <v>11510</v>
      </c>
      <c r="F2816" s="149" t="s">
        <v>5636</v>
      </c>
    </row>
    <row r="2817" spans="1:6" ht="10.9" customHeight="1" x14ac:dyDescent="0.35">
      <c r="A2817" s="149" t="s">
        <v>5770</v>
      </c>
      <c r="B2817" s="149" t="s">
        <v>109</v>
      </c>
      <c r="C2817" s="149" t="s">
        <v>296</v>
      </c>
      <c r="D2817" s="150">
        <v>21601</v>
      </c>
      <c r="E2817" s="149">
        <v>11510</v>
      </c>
      <c r="F2817" s="149" t="s">
        <v>5636</v>
      </c>
    </row>
    <row r="2818" spans="1:6" ht="10.9" customHeight="1" x14ac:dyDescent="0.35">
      <c r="A2818" s="149" t="s">
        <v>5771</v>
      </c>
      <c r="B2818" s="149" t="s">
        <v>16404</v>
      </c>
      <c r="C2818" s="149" t="s">
        <v>296</v>
      </c>
      <c r="D2818" s="150">
        <v>21601</v>
      </c>
      <c r="E2818" s="149">
        <v>11510</v>
      </c>
      <c r="F2818" s="149" t="s">
        <v>5636</v>
      </c>
    </row>
    <row r="2819" spans="1:6" ht="10.9" customHeight="1" x14ac:dyDescent="0.35">
      <c r="A2819" s="149" t="s">
        <v>5772</v>
      </c>
      <c r="B2819" s="149" t="s">
        <v>16405</v>
      </c>
      <c r="C2819" s="149" t="s">
        <v>296</v>
      </c>
      <c r="D2819" s="150">
        <v>21601</v>
      </c>
      <c r="E2819" s="149">
        <v>11510</v>
      </c>
      <c r="F2819" s="149" t="s">
        <v>5636</v>
      </c>
    </row>
    <row r="2820" spans="1:6" ht="10.9" customHeight="1" x14ac:dyDescent="0.35">
      <c r="A2820" s="149" t="s">
        <v>5773</v>
      </c>
      <c r="B2820" s="149" t="s">
        <v>99</v>
      </c>
      <c r="C2820" s="149" t="s">
        <v>296</v>
      </c>
      <c r="D2820" s="150">
        <v>21601</v>
      </c>
      <c r="E2820" s="149">
        <v>11510</v>
      </c>
      <c r="F2820" s="149" t="s">
        <v>5636</v>
      </c>
    </row>
    <row r="2821" spans="1:6" ht="10.9" customHeight="1" x14ac:dyDescent="0.35">
      <c r="A2821" s="149" t="s">
        <v>5774</v>
      </c>
      <c r="B2821" s="149" t="s">
        <v>5775</v>
      </c>
      <c r="C2821" s="149" t="s">
        <v>335</v>
      </c>
      <c r="D2821" s="150">
        <v>21601</v>
      </c>
      <c r="E2821" s="149">
        <v>11510</v>
      </c>
      <c r="F2821" s="149" t="s">
        <v>5636</v>
      </c>
    </row>
    <row r="2822" spans="1:6" ht="10.9" customHeight="1" x14ac:dyDescent="0.35">
      <c r="A2822" s="149" t="s">
        <v>5776</v>
      </c>
      <c r="B2822" s="149" t="s">
        <v>5777</v>
      </c>
      <c r="C2822" s="149" t="s">
        <v>296</v>
      </c>
      <c r="D2822" s="150">
        <v>21601</v>
      </c>
      <c r="E2822" s="149">
        <v>11510</v>
      </c>
      <c r="F2822" s="149" t="s">
        <v>5636</v>
      </c>
    </row>
    <row r="2823" spans="1:6" ht="10.9" customHeight="1" x14ac:dyDescent="0.35">
      <c r="A2823" s="149" t="s">
        <v>5778</v>
      </c>
      <c r="B2823" s="149" t="s">
        <v>5779</v>
      </c>
      <c r="C2823" s="149" t="s">
        <v>296</v>
      </c>
      <c r="D2823" s="150">
        <v>21601</v>
      </c>
      <c r="E2823" s="149">
        <v>11510</v>
      </c>
      <c r="F2823" s="149" t="s">
        <v>5636</v>
      </c>
    </row>
    <row r="2824" spans="1:6" ht="10.9" customHeight="1" x14ac:dyDescent="0.35">
      <c r="A2824" s="149" t="s">
        <v>5780</v>
      </c>
      <c r="B2824" s="149" t="s">
        <v>237</v>
      </c>
      <c r="C2824" s="149" t="s">
        <v>877</v>
      </c>
      <c r="D2824" s="150">
        <v>21601</v>
      </c>
      <c r="E2824" s="149">
        <v>11510</v>
      </c>
      <c r="F2824" s="149" t="s">
        <v>5636</v>
      </c>
    </row>
    <row r="2825" spans="1:6" ht="10.9" customHeight="1" x14ac:dyDescent="0.35">
      <c r="A2825" s="149" t="s">
        <v>5781</v>
      </c>
      <c r="B2825" s="149" t="s">
        <v>5782</v>
      </c>
      <c r="C2825" s="149" t="s">
        <v>296</v>
      </c>
      <c r="D2825" s="150">
        <v>21601</v>
      </c>
      <c r="E2825" s="149">
        <v>11510</v>
      </c>
      <c r="F2825" s="149" t="s">
        <v>5636</v>
      </c>
    </row>
    <row r="2826" spans="1:6" ht="10.9" customHeight="1" x14ac:dyDescent="0.35">
      <c r="A2826" s="149" t="s">
        <v>5783</v>
      </c>
      <c r="B2826" s="149" t="s">
        <v>117</v>
      </c>
      <c r="C2826" s="149" t="s">
        <v>296</v>
      </c>
      <c r="D2826" s="150">
        <v>21601</v>
      </c>
      <c r="E2826" s="149">
        <v>11510</v>
      </c>
      <c r="F2826" s="149" t="s">
        <v>5636</v>
      </c>
    </row>
    <row r="2827" spans="1:6" ht="10.9" customHeight="1" x14ac:dyDescent="0.35">
      <c r="A2827" s="149" t="s">
        <v>5784</v>
      </c>
      <c r="B2827" s="149" t="s">
        <v>5782</v>
      </c>
      <c r="C2827" s="149" t="s">
        <v>372</v>
      </c>
      <c r="D2827" s="150">
        <v>21601</v>
      </c>
      <c r="E2827" s="149">
        <v>11510</v>
      </c>
      <c r="F2827" s="149" t="s">
        <v>5636</v>
      </c>
    </row>
    <row r="2828" spans="1:6" ht="10.9" customHeight="1" x14ac:dyDescent="0.35">
      <c r="A2828" s="149" t="s">
        <v>5785</v>
      </c>
      <c r="B2828" s="149" t="s">
        <v>112</v>
      </c>
      <c r="C2828" s="149" t="s">
        <v>372</v>
      </c>
      <c r="D2828" s="150">
        <v>21601</v>
      </c>
      <c r="E2828" s="149">
        <v>11510</v>
      </c>
      <c r="F2828" s="149" t="s">
        <v>5636</v>
      </c>
    </row>
    <row r="2829" spans="1:6" ht="10.9" customHeight="1" x14ac:dyDescent="0.35">
      <c r="A2829" s="149" t="s">
        <v>5786</v>
      </c>
      <c r="B2829" s="149" t="s">
        <v>5787</v>
      </c>
      <c r="C2829" s="149" t="s">
        <v>296</v>
      </c>
      <c r="D2829" s="150">
        <v>21601</v>
      </c>
      <c r="E2829" s="149">
        <v>11510</v>
      </c>
      <c r="F2829" s="149" t="s">
        <v>5636</v>
      </c>
    </row>
    <row r="2830" spans="1:6" ht="10.9" customHeight="1" x14ac:dyDescent="0.35">
      <c r="A2830" s="149" t="s">
        <v>5788</v>
      </c>
      <c r="B2830" s="149" t="s">
        <v>5789</v>
      </c>
      <c r="C2830" s="149" t="s">
        <v>372</v>
      </c>
      <c r="D2830" s="150">
        <v>21601</v>
      </c>
      <c r="E2830" s="149">
        <v>11510</v>
      </c>
      <c r="F2830" s="149" t="s">
        <v>5636</v>
      </c>
    </row>
    <row r="2831" spans="1:6" ht="10.9" customHeight="1" x14ac:dyDescent="0.35">
      <c r="A2831" s="149" t="s">
        <v>5790</v>
      </c>
      <c r="B2831" s="149" t="s">
        <v>5791</v>
      </c>
      <c r="C2831" s="149" t="s">
        <v>296</v>
      </c>
      <c r="D2831" s="150">
        <v>21601</v>
      </c>
      <c r="E2831" s="149">
        <v>11510</v>
      </c>
      <c r="F2831" s="149" t="s">
        <v>5636</v>
      </c>
    </row>
    <row r="2832" spans="1:6" ht="10.9" customHeight="1" x14ac:dyDescent="0.35">
      <c r="A2832" s="149" t="s">
        <v>5792</v>
      </c>
      <c r="B2832" s="149" t="s">
        <v>112</v>
      </c>
      <c r="C2832" s="149" t="s">
        <v>1446</v>
      </c>
      <c r="D2832" s="150">
        <v>21601</v>
      </c>
      <c r="E2832" s="149">
        <v>11510</v>
      </c>
      <c r="F2832" s="149" t="s">
        <v>5636</v>
      </c>
    </row>
    <row r="2833" spans="1:6" ht="10.9" customHeight="1" x14ac:dyDescent="0.35">
      <c r="A2833" s="149" t="s">
        <v>5793</v>
      </c>
      <c r="B2833" s="149" t="s">
        <v>279</v>
      </c>
      <c r="C2833" s="149" t="s">
        <v>5794</v>
      </c>
      <c r="D2833" s="150">
        <v>21601</v>
      </c>
      <c r="E2833" s="149">
        <v>11510</v>
      </c>
      <c r="F2833" s="149" t="s">
        <v>5636</v>
      </c>
    </row>
    <row r="2834" spans="1:6" ht="10.9" customHeight="1" x14ac:dyDescent="0.35">
      <c r="A2834" s="149" t="s">
        <v>5795</v>
      </c>
      <c r="B2834" s="149" t="s">
        <v>5796</v>
      </c>
      <c r="C2834" s="149" t="s">
        <v>5794</v>
      </c>
      <c r="D2834" s="150">
        <v>21601</v>
      </c>
      <c r="E2834" s="149">
        <v>11510</v>
      </c>
      <c r="F2834" s="149" t="s">
        <v>5636</v>
      </c>
    </row>
    <row r="2835" spans="1:6" ht="10.9" customHeight="1" x14ac:dyDescent="0.35">
      <c r="A2835" s="149" t="s">
        <v>5797</v>
      </c>
      <c r="B2835" s="149" t="s">
        <v>5798</v>
      </c>
      <c r="C2835" s="149" t="s">
        <v>296</v>
      </c>
      <c r="D2835" s="150">
        <v>21601</v>
      </c>
      <c r="E2835" s="149">
        <v>11510</v>
      </c>
      <c r="F2835" s="149" t="s">
        <v>5636</v>
      </c>
    </row>
    <row r="2836" spans="1:6" ht="10.9" customHeight="1" x14ac:dyDescent="0.35">
      <c r="A2836" s="149" t="s">
        <v>5799</v>
      </c>
      <c r="B2836" s="149" t="s">
        <v>5800</v>
      </c>
      <c r="C2836" s="149" t="s">
        <v>296</v>
      </c>
      <c r="D2836" s="150">
        <v>21601</v>
      </c>
      <c r="E2836" s="149">
        <v>11510</v>
      </c>
      <c r="F2836" s="149" t="s">
        <v>5636</v>
      </c>
    </row>
    <row r="2837" spans="1:6" ht="10.9" customHeight="1" x14ac:dyDescent="0.35">
      <c r="A2837" s="149" t="s">
        <v>5801</v>
      </c>
      <c r="B2837" s="149" t="s">
        <v>16406</v>
      </c>
      <c r="C2837" s="149" t="s">
        <v>296</v>
      </c>
      <c r="D2837" s="150">
        <v>21601</v>
      </c>
      <c r="E2837" s="149">
        <v>11510</v>
      </c>
      <c r="F2837" s="149" t="s">
        <v>5636</v>
      </c>
    </row>
    <row r="2838" spans="1:6" ht="10.9" customHeight="1" x14ac:dyDescent="0.35">
      <c r="A2838" s="149" t="s">
        <v>5802</v>
      </c>
      <c r="B2838" s="149" t="s">
        <v>16407</v>
      </c>
      <c r="C2838" s="149" t="s">
        <v>296</v>
      </c>
      <c r="D2838" s="150">
        <v>21601</v>
      </c>
      <c r="E2838" s="149">
        <v>11510</v>
      </c>
      <c r="F2838" s="149" t="s">
        <v>5636</v>
      </c>
    </row>
    <row r="2839" spans="1:6" ht="10.9" customHeight="1" x14ac:dyDescent="0.35">
      <c r="A2839" s="149" t="s">
        <v>5803</v>
      </c>
      <c r="B2839" s="149" t="s">
        <v>16408</v>
      </c>
      <c r="C2839" s="149" t="s">
        <v>296</v>
      </c>
      <c r="D2839" s="150">
        <v>21601</v>
      </c>
      <c r="E2839" s="149">
        <v>11510</v>
      </c>
      <c r="F2839" s="149" t="s">
        <v>5636</v>
      </c>
    </row>
    <row r="2840" spans="1:6" ht="10.9" customHeight="1" x14ac:dyDescent="0.35">
      <c r="A2840" s="149" t="s">
        <v>5804</v>
      </c>
      <c r="B2840" s="149" t="s">
        <v>16409</v>
      </c>
      <c r="C2840" s="149" t="s">
        <v>296</v>
      </c>
      <c r="D2840" s="150">
        <v>21601</v>
      </c>
      <c r="E2840" s="149">
        <v>11510</v>
      </c>
      <c r="F2840" s="149" t="s">
        <v>5636</v>
      </c>
    </row>
    <row r="2841" spans="1:6" ht="10.9" customHeight="1" x14ac:dyDescent="0.35">
      <c r="A2841" s="149" t="s">
        <v>5805</v>
      </c>
      <c r="B2841" s="149" t="s">
        <v>16410</v>
      </c>
      <c r="C2841" s="149" t="s">
        <v>296</v>
      </c>
      <c r="D2841" s="150">
        <v>21601</v>
      </c>
      <c r="E2841" s="149">
        <v>11510</v>
      </c>
      <c r="F2841" s="149" t="s">
        <v>5636</v>
      </c>
    </row>
    <row r="2842" spans="1:6" ht="10.9" customHeight="1" x14ac:dyDescent="0.35">
      <c r="A2842" s="149" t="s">
        <v>5806</v>
      </c>
      <c r="B2842" s="149" t="s">
        <v>16411</v>
      </c>
      <c r="C2842" s="149" t="s">
        <v>296</v>
      </c>
      <c r="D2842" s="150">
        <v>21601</v>
      </c>
      <c r="E2842" s="149">
        <v>11510</v>
      </c>
      <c r="F2842" s="149" t="s">
        <v>5636</v>
      </c>
    </row>
    <row r="2843" spans="1:6" ht="10.9" customHeight="1" x14ac:dyDescent="0.35">
      <c r="A2843" s="149" t="s">
        <v>5807</v>
      </c>
      <c r="B2843" s="149" t="s">
        <v>16281</v>
      </c>
      <c r="C2843" s="149" t="s">
        <v>296</v>
      </c>
      <c r="D2843" s="150">
        <v>21601</v>
      </c>
      <c r="E2843" s="149">
        <v>11510</v>
      </c>
      <c r="F2843" s="149" t="s">
        <v>5636</v>
      </c>
    </row>
    <row r="2844" spans="1:6" ht="10.9" customHeight="1" x14ac:dyDescent="0.35">
      <c r="A2844" s="149" t="s">
        <v>5808</v>
      </c>
      <c r="B2844" s="149" t="s">
        <v>16280</v>
      </c>
      <c r="C2844" s="149" t="s">
        <v>296</v>
      </c>
      <c r="D2844" s="150">
        <v>21601</v>
      </c>
      <c r="E2844" s="149">
        <v>11510</v>
      </c>
      <c r="F2844" s="149" t="s">
        <v>5636</v>
      </c>
    </row>
    <row r="2845" spans="1:6" ht="10.9" customHeight="1" x14ac:dyDescent="0.35">
      <c r="A2845" s="149" t="s">
        <v>5809</v>
      </c>
      <c r="B2845" s="149" t="s">
        <v>16412</v>
      </c>
      <c r="C2845" s="149" t="s">
        <v>296</v>
      </c>
      <c r="D2845" s="150">
        <v>21601</v>
      </c>
      <c r="E2845" s="149">
        <v>11510</v>
      </c>
      <c r="F2845" s="149" t="s">
        <v>5636</v>
      </c>
    </row>
    <row r="2846" spans="1:6" ht="10.9" customHeight="1" x14ac:dyDescent="0.35">
      <c r="A2846" s="149" t="s">
        <v>5810</v>
      </c>
      <c r="B2846" s="149" t="s">
        <v>16413</v>
      </c>
      <c r="C2846" s="149" t="s">
        <v>296</v>
      </c>
      <c r="D2846" s="150">
        <v>21601</v>
      </c>
      <c r="E2846" s="149">
        <v>11510</v>
      </c>
      <c r="F2846" s="149" t="s">
        <v>5636</v>
      </c>
    </row>
    <row r="2847" spans="1:6" ht="10.9" customHeight="1" x14ac:dyDescent="0.35">
      <c r="A2847" s="149" t="s">
        <v>5811</v>
      </c>
      <c r="B2847" s="149" t="s">
        <v>16414</v>
      </c>
      <c r="C2847" s="149" t="s">
        <v>296</v>
      </c>
      <c r="D2847" s="150">
        <v>21601</v>
      </c>
      <c r="E2847" s="149">
        <v>11510</v>
      </c>
      <c r="F2847" s="149" t="s">
        <v>5636</v>
      </c>
    </row>
    <row r="2848" spans="1:6" ht="10.9" customHeight="1" x14ac:dyDescent="0.35">
      <c r="A2848" s="149" t="s">
        <v>5812</v>
      </c>
      <c r="B2848" s="149" t="s">
        <v>5813</v>
      </c>
      <c r="C2848" s="149" t="s">
        <v>296</v>
      </c>
      <c r="D2848" s="150">
        <v>21601</v>
      </c>
      <c r="E2848" s="149">
        <v>11510</v>
      </c>
      <c r="F2848" s="149" t="s">
        <v>5636</v>
      </c>
    </row>
    <row r="2849" spans="1:6" ht="10.9" customHeight="1" x14ac:dyDescent="0.35">
      <c r="A2849" s="149" t="s">
        <v>5814</v>
      </c>
      <c r="B2849" s="149" t="s">
        <v>5815</v>
      </c>
      <c r="C2849" s="149" t="s">
        <v>296</v>
      </c>
      <c r="D2849" s="150">
        <v>21601</v>
      </c>
      <c r="E2849" s="149">
        <v>11510</v>
      </c>
      <c r="F2849" s="149" t="s">
        <v>5636</v>
      </c>
    </row>
    <row r="2850" spans="1:6" ht="10.9" customHeight="1" x14ac:dyDescent="0.35">
      <c r="A2850" s="149" t="s">
        <v>5816</v>
      </c>
      <c r="B2850" s="149" t="s">
        <v>5817</v>
      </c>
      <c r="C2850" s="149" t="s">
        <v>296</v>
      </c>
      <c r="D2850" s="150">
        <v>21601</v>
      </c>
      <c r="E2850" s="149">
        <v>11510</v>
      </c>
      <c r="F2850" s="149" t="s">
        <v>5636</v>
      </c>
    </row>
    <row r="2851" spans="1:6" ht="10.9" customHeight="1" x14ac:dyDescent="0.35">
      <c r="A2851" s="149" t="s">
        <v>5818</v>
      </c>
      <c r="B2851" s="149" t="s">
        <v>16285</v>
      </c>
      <c r="C2851" s="149" t="s">
        <v>296</v>
      </c>
      <c r="D2851" s="150">
        <v>21601</v>
      </c>
      <c r="E2851" s="149">
        <v>11510</v>
      </c>
      <c r="F2851" s="149" t="s">
        <v>5636</v>
      </c>
    </row>
    <row r="2852" spans="1:6" ht="10.9" customHeight="1" x14ac:dyDescent="0.35">
      <c r="A2852" s="149" t="s">
        <v>5819</v>
      </c>
      <c r="B2852" s="149" t="s">
        <v>16415</v>
      </c>
      <c r="C2852" s="149" t="s">
        <v>296</v>
      </c>
      <c r="D2852" s="150">
        <v>21601</v>
      </c>
      <c r="E2852" s="149">
        <v>11510</v>
      </c>
      <c r="F2852" s="149" t="s">
        <v>5636</v>
      </c>
    </row>
    <row r="2853" spans="1:6" ht="10.9" customHeight="1" x14ac:dyDescent="0.35">
      <c r="A2853" s="149" t="s">
        <v>5820</v>
      </c>
      <c r="B2853" s="149" t="s">
        <v>5821</v>
      </c>
      <c r="C2853" s="149" t="s">
        <v>296</v>
      </c>
      <c r="D2853" s="150">
        <v>21601</v>
      </c>
      <c r="E2853" s="149">
        <v>11510</v>
      </c>
      <c r="F2853" s="149" t="s">
        <v>5636</v>
      </c>
    </row>
    <row r="2854" spans="1:6" ht="10.9" customHeight="1" x14ac:dyDescent="0.35">
      <c r="A2854" s="149" t="s">
        <v>5822</v>
      </c>
      <c r="B2854" s="149" t="s">
        <v>5823</v>
      </c>
      <c r="C2854" s="149" t="s">
        <v>296</v>
      </c>
      <c r="D2854" s="150">
        <v>21601</v>
      </c>
      <c r="E2854" s="149">
        <v>11510</v>
      </c>
      <c r="F2854" s="149" t="s">
        <v>5636</v>
      </c>
    </row>
    <row r="2855" spans="1:6" ht="10.9" customHeight="1" x14ac:dyDescent="0.35">
      <c r="A2855" s="149" t="s">
        <v>5824</v>
      </c>
      <c r="B2855" s="149" t="s">
        <v>5825</v>
      </c>
      <c r="C2855" s="149" t="s">
        <v>296</v>
      </c>
      <c r="D2855" s="150">
        <v>21601</v>
      </c>
      <c r="E2855" s="149">
        <v>11510</v>
      </c>
      <c r="F2855" s="149" t="s">
        <v>5636</v>
      </c>
    </row>
    <row r="2856" spans="1:6" ht="10.9" customHeight="1" x14ac:dyDescent="0.35">
      <c r="A2856" s="149" t="s">
        <v>5826</v>
      </c>
      <c r="B2856" s="149" t="s">
        <v>5827</v>
      </c>
      <c r="C2856" s="149" t="s">
        <v>296</v>
      </c>
      <c r="D2856" s="150">
        <v>21601</v>
      </c>
      <c r="E2856" s="149">
        <v>11510</v>
      </c>
      <c r="F2856" s="149" t="s">
        <v>5636</v>
      </c>
    </row>
    <row r="2857" spans="1:6" ht="10.9" customHeight="1" x14ac:dyDescent="0.35">
      <c r="A2857" s="149" t="s">
        <v>5828</v>
      </c>
      <c r="B2857" s="149" t="s">
        <v>5829</v>
      </c>
      <c r="C2857" s="149" t="s">
        <v>296</v>
      </c>
      <c r="D2857" s="150">
        <v>21601</v>
      </c>
      <c r="E2857" s="149">
        <v>11510</v>
      </c>
      <c r="F2857" s="149" t="s">
        <v>5636</v>
      </c>
    </row>
    <row r="2858" spans="1:6" ht="10.9" customHeight="1" x14ac:dyDescent="0.35">
      <c r="A2858" s="149" t="s">
        <v>5830</v>
      </c>
      <c r="B2858" s="149" t="s">
        <v>239</v>
      </c>
      <c r="C2858" s="149" t="s">
        <v>296</v>
      </c>
      <c r="D2858" s="150">
        <v>21601</v>
      </c>
      <c r="E2858" s="149">
        <v>11510</v>
      </c>
      <c r="F2858" s="149" t="s">
        <v>5636</v>
      </c>
    </row>
    <row r="2859" spans="1:6" ht="10.9" customHeight="1" x14ac:dyDescent="0.35">
      <c r="A2859" s="149" t="s">
        <v>5831</v>
      </c>
      <c r="B2859" s="149" t="s">
        <v>5832</v>
      </c>
      <c r="C2859" s="149" t="s">
        <v>296</v>
      </c>
      <c r="D2859" s="150">
        <v>21601</v>
      </c>
      <c r="E2859" s="149">
        <v>11510</v>
      </c>
      <c r="F2859" s="149" t="s">
        <v>5636</v>
      </c>
    </row>
    <row r="2860" spans="1:6" ht="10.9" customHeight="1" x14ac:dyDescent="0.35">
      <c r="A2860" s="149" t="s">
        <v>5833</v>
      </c>
      <c r="B2860" s="149" t="s">
        <v>5834</v>
      </c>
      <c r="C2860" s="149" t="s">
        <v>296</v>
      </c>
      <c r="D2860" s="150">
        <v>21601</v>
      </c>
      <c r="E2860" s="149">
        <v>11510</v>
      </c>
      <c r="F2860" s="149" t="s">
        <v>5636</v>
      </c>
    </row>
    <row r="2861" spans="1:6" ht="10.9" customHeight="1" x14ac:dyDescent="0.35">
      <c r="A2861" s="149" t="s">
        <v>5835</v>
      </c>
      <c r="B2861" s="149" t="s">
        <v>5836</v>
      </c>
      <c r="C2861" s="149" t="s">
        <v>296</v>
      </c>
      <c r="D2861" s="150">
        <v>21601</v>
      </c>
      <c r="E2861" s="149">
        <v>11510</v>
      </c>
      <c r="F2861" s="149" t="s">
        <v>5636</v>
      </c>
    </row>
    <row r="2862" spans="1:6" ht="10.9" customHeight="1" x14ac:dyDescent="0.35">
      <c r="A2862" s="149" t="s">
        <v>5837</v>
      </c>
      <c r="B2862" s="149" t="s">
        <v>5838</v>
      </c>
      <c r="C2862" s="149" t="s">
        <v>296</v>
      </c>
      <c r="D2862" s="150">
        <v>21601</v>
      </c>
      <c r="E2862" s="149">
        <v>11510</v>
      </c>
      <c r="F2862" s="149" t="s">
        <v>5636</v>
      </c>
    </row>
    <row r="2863" spans="1:6" ht="10.9" customHeight="1" x14ac:dyDescent="0.35">
      <c r="A2863" s="149" t="s">
        <v>5839</v>
      </c>
      <c r="B2863" s="149" t="s">
        <v>5840</v>
      </c>
      <c r="C2863" s="149" t="s">
        <v>296</v>
      </c>
      <c r="D2863" s="150">
        <v>21601</v>
      </c>
      <c r="E2863" s="149">
        <v>11510</v>
      </c>
      <c r="F2863" s="149" t="s">
        <v>5636</v>
      </c>
    </row>
    <row r="2864" spans="1:6" ht="10.9" customHeight="1" x14ac:dyDescent="0.35">
      <c r="A2864" s="149" t="s">
        <v>5841</v>
      </c>
      <c r="B2864" s="149" t="s">
        <v>5842</v>
      </c>
      <c r="C2864" s="149" t="s">
        <v>296</v>
      </c>
      <c r="D2864" s="150">
        <v>21601</v>
      </c>
      <c r="E2864" s="149">
        <v>11510</v>
      </c>
      <c r="F2864" s="149" t="s">
        <v>5636</v>
      </c>
    </row>
    <row r="2865" spans="1:6" ht="10.9" customHeight="1" x14ac:dyDescent="0.35">
      <c r="A2865" s="149" t="s">
        <v>5843</v>
      </c>
      <c r="B2865" s="149" t="s">
        <v>5844</v>
      </c>
      <c r="C2865" s="149" t="s">
        <v>296</v>
      </c>
      <c r="D2865" s="150">
        <v>21601</v>
      </c>
      <c r="E2865" s="149">
        <v>11510</v>
      </c>
      <c r="F2865" s="149" t="s">
        <v>5636</v>
      </c>
    </row>
    <row r="2866" spans="1:6" ht="10.9" customHeight="1" x14ac:dyDescent="0.35">
      <c r="A2866" s="149" t="s">
        <v>5845</v>
      </c>
      <c r="B2866" s="149" t="s">
        <v>5846</v>
      </c>
      <c r="C2866" s="149" t="s">
        <v>296</v>
      </c>
      <c r="D2866" s="150">
        <v>21601</v>
      </c>
      <c r="E2866" s="149">
        <v>11510</v>
      </c>
      <c r="F2866" s="149" t="s">
        <v>5636</v>
      </c>
    </row>
    <row r="2867" spans="1:6" ht="10.9" customHeight="1" x14ac:dyDescent="0.35">
      <c r="A2867" s="149" t="s">
        <v>5847</v>
      </c>
      <c r="B2867" s="149" t="s">
        <v>5848</v>
      </c>
      <c r="C2867" s="149" t="s">
        <v>296</v>
      </c>
      <c r="D2867" s="150">
        <v>21601</v>
      </c>
      <c r="E2867" s="149">
        <v>11510</v>
      </c>
      <c r="F2867" s="149" t="s">
        <v>5636</v>
      </c>
    </row>
    <row r="2868" spans="1:6" ht="10.9" customHeight="1" x14ac:dyDescent="0.35">
      <c r="A2868" s="149" t="s">
        <v>5849</v>
      </c>
      <c r="B2868" s="149" t="s">
        <v>5850</v>
      </c>
      <c r="C2868" s="149" t="s">
        <v>296</v>
      </c>
      <c r="D2868" s="150">
        <v>21601</v>
      </c>
      <c r="E2868" s="149">
        <v>11510</v>
      </c>
      <c r="F2868" s="149" t="s">
        <v>5636</v>
      </c>
    </row>
    <row r="2869" spans="1:6" ht="10.9" customHeight="1" x14ac:dyDescent="0.35">
      <c r="A2869" s="149" t="s">
        <v>5851</v>
      </c>
      <c r="B2869" s="149" t="s">
        <v>5852</v>
      </c>
      <c r="C2869" s="149" t="s">
        <v>296</v>
      </c>
      <c r="D2869" s="150">
        <v>21601</v>
      </c>
      <c r="E2869" s="149">
        <v>11510</v>
      </c>
      <c r="F2869" s="149" t="s">
        <v>5636</v>
      </c>
    </row>
    <row r="2870" spans="1:6" ht="10.9" customHeight="1" x14ac:dyDescent="0.35">
      <c r="A2870" s="149" t="s">
        <v>5853</v>
      </c>
      <c r="B2870" s="149" t="s">
        <v>5854</v>
      </c>
      <c r="C2870" s="149" t="s">
        <v>296</v>
      </c>
      <c r="D2870" s="150">
        <v>21601</v>
      </c>
      <c r="E2870" s="149">
        <v>11510</v>
      </c>
      <c r="F2870" s="149" t="s">
        <v>5636</v>
      </c>
    </row>
    <row r="2871" spans="1:6" ht="10.9" customHeight="1" x14ac:dyDescent="0.35">
      <c r="A2871" s="149" t="s">
        <v>5855</v>
      </c>
      <c r="B2871" s="149" t="s">
        <v>5856</v>
      </c>
      <c r="C2871" s="149" t="s">
        <v>296</v>
      </c>
      <c r="D2871" s="150">
        <v>21601</v>
      </c>
      <c r="E2871" s="149">
        <v>11510</v>
      </c>
      <c r="F2871" s="149" t="s">
        <v>5636</v>
      </c>
    </row>
    <row r="2872" spans="1:6" ht="10.9" customHeight="1" x14ac:dyDescent="0.35">
      <c r="A2872" s="149" t="s">
        <v>5857</v>
      </c>
      <c r="B2872" s="149" t="s">
        <v>5858</v>
      </c>
      <c r="C2872" s="149" t="s">
        <v>296</v>
      </c>
      <c r="D2872" s="150">
        <v>21601</v>
      </c>
      <c r="E2872" s="149">
        <v>11510</v>
      </c>
      <c r="F2872" s="149" t="s">
        <v>5636</v>
      </c>
    </row>
    <row r="2873" spans="1:6" ht="10.9" customHeight="1" x14ac:dyDescent="0.35">
      <c r="A2873" s="149" t="s">
        <v>5859</v>
      </c>
      <c r="B2873" s="149" t="s">
        <v>5860</v>
      </c>
      <c r="C2873" s="149" t="s">
        <v>296</v>
      </c>
      <c r="D2873" s="150">
        <v>21601</v>
      </c>
      <c r="E2873" s="149">
        <v>11510</v>
      </c>
      <c r="F2873" s="149" t="s">
        <v>5636</v>
      </c>
    </row>
    <row r="2874" spans="1:6" ht="10.9" customHeight="1" x14ac:dyDescent="0.35">
      <c r="A2874" s="149" t="s">
        <v>5861</v>
      </c>
      <c r="B2874" s="149" t="s">
        <v>5862</v>
      </c>
      <c r="C2874" s="149" t="s">
        <v>296</v>
      </c>
      <c r="D2874" s="150">
        <v>21601</v>
      </c>
      <c r="E2874" s="149">
        <v>11510</v>
      </c>
      <c r="F2874" s="149" t="s">
        <v>5636</v>
      </c>
    </row>
    <row r="2875" spans="1:6" ht="10.9" customHeight="1" x14ac:dyDescent="0.35">
      <c r="A2875" s="149" t="s">
        <v>5863</v>
      </c>
      <c r="B2875" s="149" t="s">
        <v>115</v>
      </c>
      <c r="C2875" s="149" t="s">
        <v>296</v>
      </c>
      <c r="D2875" s="150">
        <v>21601</v>
      </c>
      <c r="E2875" s="149">
        <v>11510</v>
      </c>
      <c r="F2875" s="149" t="s">
        <v>5636</v>
      </c>
    </row>
    <row r="2876" spans="1:6" ht="10.9" customHeight="1" x14ac:dyDescent="0.35">
      <c r="A2876" s="149" t="s">
        <v>5864</v>
      </c>
      <c r="B2876" s="149" t="s">
        <v>5865</v>
      </c>
      <c r="C2876" s="149" t="s">
        <v>296</v>
      </c>
      <c r="D2876" s="150">
        <v>21601</v>
      </c>
      <c r="E2876" s="149">
        <v>11510</v>
      </c>
      <c r="F2876" s="149" t="s">
        <v>5636</v>
      </c>
    </row>
    <row r="2877" spans="1:6" ht="10.9" customHeight="1" x14ac:dyDescent="0.35">
      <c r="A2877" s="149" t="s">
        <v>5866</v>
      </c>
      <c r="B2877" s="149" t="s">
        <v>5867</v>
      </c>
      <c r="C2877" s="149" t="s">
        <v>296</v>
      </c>
      <c r="D2877" s="150">
        <v>21601</v>
      </c>
      <c r="E2877" s="149">
        <v>11510</v>
      </c>
      <c r="F2877" s="149" t="s">
        <v>5636</v>
      </c>
    </row>
    <row r="2878" spans="1:6" ht="10.9" customHeight="1" x14ac:dyDescent="0.35">
      <c r="A2878" s="149" t="s">
        <v>5868</v>
      </c>
      <c r="B2878" s="149" t="s">
        <v>106</v>
      </c>
      <c r="C2878" s="149" t="s">
        <v>296</v>
      </c>
      <c r="D2878" s="150">
        <v>21601</v>
      </c>
      <c r="E2878" s="149">
        <v>11510</v>
      </c>
      <c r="F2878" s="149" t="s">
        <v>5636</v>
      </c>
    </row>
    <row r="2879" spans="1:6" ht="10.9" customHeight="1" x14ac:dyDescent="0.35">
      <c r="A2879" s="149" t="s">
        <v>5869</v>
      </c>
      <c r="B2879" s="149" t="s">
        <v>5870</v>
      </c>
      <c r="C2879" s="149" t="s">
        <v>296</v>
      </c>
      <c r="D2879" s="150">
        <v>21601</v>
      </c>
      <c r="E2879" s="149">
        <v>11510</v>
      </c>
      <c r="F2879" s="149" t="s">
        <v>5636</v>
      </c>
    </row>
    <row r="2880" spans="1:6" ht="10.9" customHeight="1" x14ac:dyDescent="0.35">
      <c r="A2880" s="149" t="s">
        <v>5871</v>
      </c>
      <c r="B2880" s="149" t="s">
        <v>2594</v>
      </c>
      <c r="C2880" s="149" t="s">
        <v>296</v>
      </c>
      <c r="D2880" s="150">
        <v>21601</v>
      </c>
      <c r="E2880" s="149">
        <v>11510</v>
      </c>
      <c r="F2880" s="149" t="s">
        <v>5636</v>
      </c>
    </row>
    <row r="2881" spans="1:6" ht="10.9" customHeight="1" x14ac:dyDescent="0.35">
      <c r="A2881" s="149" t="s">
        <v>5872</v>
      </c>
      <c r="B2881" s="149" t="s">
        <v>5873</v>
      </c>
      <c r="C2881" s="149" t="s">
        <v>296</v>
      </c>
      <c r="D2881" s="150">
        <v>21601</v>
      </c>
      <c r="E2881" s="149">
        <v>11510</v>
      </c>
      <c r="F2881" s="149" t="s">
        <v>5636</v>
      </c>
    </row>
    <row r="2882" spans="1:6" ht="10.9" customHeight="1" x14ac:dyDescent="0.35">
      <c r="A2882" s="149" t="s">
        <v>5874</v>
      </c>
      <c r="B2882" s="149" t="s">
        <v>236</v>
      </c>
      <c r="C2882" s="149" t="s">
        <v>296</v>
      </c>
      <c r="D2882" s="150">
        <v>21601</v>
      </c>
      <c r="E2882" s="149">
        <v>11510</v>
      </c>
      <c r="F2882" s="149" t="s">
        <v>5636</v>
      </c>
    </row>
    <row r="2883" spans="1:6" ht="10.9" customHeight="1" x14ac:dyDescent="0.35">
      <c r="A2883" s="149" t="s">
        <v>5875</v>
      </c>
      <c r="B2883" s="149" t="s">
        <v>5876</v>
      </c>
      <c r="C2883" s="149" t="s">
        <v>335</v>
      </c>
      <c r="D2883" s="150">
        <v>21601</v>
      </c>
      <c r="E2883" s="149">
        <v>11510</v>
      </c>
      <c r="F2883" s="149" t="s">
        <v>5636</v>
      </c>
    </row>
    <row r="2884" spans="1:6" ht="10.9" customHeight="1" x14ac:dyDescent="0.35">
      <c r="A2884" s="149" t="s">
        <v>5877</v>
      </c>
      <c r="B2884" s="149" t="s">
        <v>242</v>
      </c>
      <c r="C2884" s="149" t="s">
        <v>296</v>
      </c>
      <c r="D2884" s="150">
        <v>21601</v>
      </c>
      <c r="E2884" s="149">
        <v>11510</v>
      </c>
      <c r="F2884" s="149" t="s">
        <v>5636</v>
      </c>
    </row>
    <row r="2885" spans="1:6" ht="10.9" customHeight="1" x14ac:dyDescent="0.35">
      <c r="A2885" s="149" t="s">
        <v>5878</v>
      </c>
      <c r="B2885" s="149" t="s">
        <v>5879</v>
      </c>
      <c r="C2885" s="149" t="s">
        <v>335</v>
      </c>
      <c r="D2885" s="150">
        <v>21601</v>
      </c>
      <c r="E2885" s="149">
        <v>11510</v>
      </c>
      <c r="F2885" s="149" t="s">
        <v>5636</v>
      </c>
    </row>
    <row r="2886" spans="1:6" ht="10.9" customHeight="1" x14ac:dyDescent="0.35">
      <c r="A2886" s="149" t="s">
        <v>5880</v>
      </c>
      <c r="B2886" s="149" t="s">
        <v>5881</v>
      </c>
      <c r="C2886" s="149" t="s">
        <v>296</v>
      </c>
      <c r="D2886" s="150">
        <v>21601</v>
      </c>
      <c r="E2886" s="149">
        <v>11510</v>
      </c>
      <c r="F2886" s="149" t="s">
        <v>5636</v>
      </c>
    </row>
    <row r="2887" spans="1:6" ht="10.9" customHeight="1" x14ac:dyDescent="0.35">
      <c r="A2887" s="149" t="s">
        <v>5882</v>
      </c>
      <c r="B2887" s="149" t="s">
        <v>16416</v>
      </c>
      <c r="C2887" s="149" t="s">
        <v>296</v>
      </c>
      <c r="D2887" s="150">
        <v>21601</v>
      </c>
      <c r="E2887" s="149">
        <v>11510</v>
      </c>
      <c r="F2887" s="149" t="s">
        <v>5636</v>
      </c>
    </row>
    <row r="2888" spans="1:6" ht="10.9" customHeight="1" x14ac:dyDescent="0.35">
      <c r="A2888" s="149" t="s">
        <v>5883</v>
      </c>
      <c r="B2888" s="149" t="s">
        <v>5884</v>
      </c>
      <c r="C2888" s="149" t="s">
        <v>296</v>
      </c>
      <c r="D2888" s="150">
        <v>21601</v>
      </c>
      <c r="E2888" s="149">
        <v>11510</v>
      </c>
      <c r="F2888" s="149" t="s">
        <v>5636</v>
      </c>
    </row>
    <row r="2889" spans="1:6" ht="10.9" customHeight="1" x14ac:dyDescent="0.35">
      <c r="A2889" s="149" t="s">
        <v>5885</v>
      </c>
      <c r="B2889" s="149" t="s">
        <v>238</v>
      </c>
      <c r="C2889" s="149" t="s">
        <v>539</v>
      </c>
      <c r="D2889" s="150">
        <v>21601</v>
      </c>
      <c r="E2889" s="149">
        <v>11510</v>
      </c>
      <c r="F2889" s="149" t="s">
        <v>5636</v>
      </c>
    </row>
    <row r="2890" spans="1:6" ht="10.9" customHeight="1" x14ac:dyDescent="0.35">
      <c r="A2890" s="149" t="s">
        <v>5886</v>
      </c>
      <c r="B2890" s="149" t="s">
        <v>238</v>
      </c>
      <c r="C2890" s="149" t="s">
        <v>877</v>
      </c>
      <c r="D2890" s="150">
        <v>21601</v>
      </c>
      <c r="E2890" s="149">
        <v>11510</v>
      </c>
      <c r="F2890" s="149" t="s">
        <v>5636</v>
      </c>
    </row>
    <row r="2891" spans="1:6" ht="10.9" customHeight="1" x14ac:dyDescent="0.35">
      <c r="A2891" s="149" t="s">
        <v>5887</v>
      </c>
      <c r="B2891" s="149" t="s">
        <v>5888</v>
      </c>
      <c r="C2891" s="149" t="s">
        <v>296</v>
      </c>
      <c r="D2891" s="150">
        <v>21601</v>
      </c>
      <c r="E2891" s="149">
        <v>11510</v>
      </c>
      <c r="F2891" s="149" t="s">
        <v>5636</v>
      </c>
    </row>
    <row r="2892" spans="1:6" ht="10.9" customHeight="1" x14ac:dyDescent="0.35">
      <c r="A2892" s="149" t="s">
        <v>5889</v>
      </c>
      <c r="B2892" s="149" t="s">
        <v>238</v>
      </c>
      <c r="C2892" s="149" t="s">
        <v>1446</v>
      </c>
      <c r="D2892" s="150">
        <v>21601</v>
      </c>
      <c r="E2892" s="149">
        <v>11510</v>
      </c>
      <c r="F2892" s="149" t="s">
        <v>5636</v>
      </c>
    </row>
    <row r="2893" spans="1:6" ht="10.9" customHeight="1" x14ac:dyDescent="0.35">
      <c r="A2893" s="149" t="s">
        <v>5890</v>
      </c>
      <c r="B2893" s="149" t="s">
        <v>116</v>
      </c>
      <c r="C2893" s="149" t="s">
        <v>539</v>
      </c>
      <c r="D2893" s="150">
        <v>21601</v>
      </c>
      <c r="E2893" s="149">
        <v>11510</v>
      </c>
      <c r="F2893" s="149" t="s">
        <v>5636</v>
      </c>
    </row>
    <row r="2894" spans="1:6" ht="10.9" customHeight="1" x14ac:dyDescent="0.35">
      <c r="A2894" s="149" t="s">
        <v>5891</v>
      </c>
      <c r="B2894" s="149" t="s">
        <v>5892</v>
      </c>
      <c r="C2894" s="149" t="s">
        <v>296</v>
      </c>
      <c r="D2894" s="150">
        <v>21601</v>
      </c>
      <c r="E2894" s="149">
        <v>11510</v>
      </c>
      <c r="F2894" s="149" t="s">
        <v>5636</v>
      </c>
    </row>
    <row r="2895" spans="1:6" ht="10.9" customHeight="1" x14ac:dyDescent="0.35">
      <c r="A2895" s="149" t="s">
        <v>5893</v>
      </c>
      <c r="B2895" s="149" t="s">
        <v>116</v>
      </c>
      <c r="C2895" s="149" t="s">
        <v>877</v>
      </c>
      <c r="D2895" s="150">
        <v>21601</v>
      </c>
      <c r="E2895" s="149">
        <v>11510</v>
      </c>
      <c r="F2895" s="149" t="s">
        <v>5636</v>
      </c>
    </row>
    <row r="2896" spans="1:6" ht="10.9" customHeight="1" x14ac:dyDescent="0.35">
      <c r="A2896" s="149" t="s">
        <v>5894</v>
      </c>
      <c r="B2896" s="149" t="s">
        <v>5688</v>
      </c>
      <c r="C2896" s="149" t="s">
        <v>335</v>
      </c>
      <c r="D2896" s="150">
        <v>21601</v>
      </c>
      <c r="E2896" s="149">
        <v>11510</v>
      </c>
      <c r="F2896" s="149" t="s">
        <v>5636</v>
      </c>
    </row>
    <row r="2897" spans="1:6" ht="10.9" customHeight="1" x14ac:dyDescent="0.35">
      <c r="A2897" s="149" t="s">
        <v>5895</v>
      </c>
      <c r="B2897" s="149" t="s">
        <v>5896</v>
      </c>
      <c r="C2897" s="149" t="s">
        <v>296</v>
      </c>
      <c r="D2897" s="150">
        <v>21601</v>
      </c>
      <c r="E2897" s="149">
        <v>11510</v>
      </c>
      <c r="F2897" s="149" t="s">
        <v>5636</v>
      </c>
    </row>
    <row r="2898" spans="1:6" ht="10.9" customHeight="1" x14ac:dyDescent="0.35">
      <c r="A2898" s="149" t="s">
        <v>5897</v>
      </c>
      <c r="B2898" s="149" t="s">
        <v>5884</v>
      </c>
      <c r="C2898" s="149" t="s">
        <v>539</v>
      </c>
      <c r="D2898" s="150">
        <v>21601</v>
      </c>
      <c r="E2898" s="149">
        <v>11510</v>
      </c>
      <c r="F2898" s="149" t="s">
        <v>5636</v>
      </c>
    </row>
    <row r="2899" spans="1:6" ht="10.9" customHeight="1" x14ac:dyDescent="0.35">
      <c r="A2899" s="149" t="s">
        <v>5898</v>
      </c>
      <c r="B2899" s="149" t="s">
        <v>106</v>
      </c>
      <c r="C2899" s="149" t="s">
        <v>539</v>
      </c>
      <c r="D2899" s="150">
        <v>21601</v>
      </c>
      <c r="E2899" s="149">
        <v>11510</v>
      </c>
      <c r="F2899" s="149" t="s">
        <v>5636</v>
      </c>
    </row>
    <row r="2900" spans="1:6" ht="10.9" customHeight="1" x14ac:dyDescent="0.35">
      <c r="A2900" s="149" t="s">
        <v>5899</v>
      </c>
      <c r="B2900" s="149" t="s">
        <v>5900</v>
      </c>
      <c r="C2900" s="149" t="s">
        <v>539</v>
      </c>
      <c r="D2900" s="150">
        <v>21601</v>
      </c>
      <c r="E2900" s="149">
        <v>11510</v>
      </c>
      <c r="F2900" s="149" t="s">
        <v>5636</v>
      </c>
    </row>
    <row r="2901" spans="1:6" ht="10.9" customHeight="1" x14ac:dyDescent="0.35">
      <c r="A2901" s="149" t="s">
        <v>5901</v>
      </c>
      <c r="B2901" s="149" t="s">
        <v>5902</v>
      </c>
      <c r="C2901" s="149" t="s">
        <v>5711</v>
      </c>
      <c r="D2901" s="150">
        <v>21601</v>
      </c>
      <c r="E2901" s="149">
        <v>11510</v>
      </c>
      <c r="F2901" s="149" t="s">
        <v>5636</v>
      </c>
    </row>
    <row r="2902" spans="1:6" ht="10.9" customHeight="1" x14ac:dyDescent="0.35">
      <c r="A2902" s="149" t="s">
        <v>5903</v>
      </c>
      <c r="B2902" s="149" t="s">
        <v>5904</v>
      </c>
      <c r="C2902" s="149" t="s">
        <v>296</v>
      </c>
      <c r="D2902" s="150">
        <v>21601</v>
      </c>
      <c r="E2902" s="149">
        <v>11510</v>
      </c>
      <c r="F2902" s="149" t="s">
        <v>5636</v>
      </c>
    </row>
    <row r="2903" spans="1:6" ht="10.9" customHeight="1" x14ac:dyDescent="0.35">
      <c r="A2903" s="149" t="s">
        <v>5905</v>
      </c>
      <c r="B2903" s="149" t="s">
        <v>5906</v>
      </c>
      <c r="C2903" s="149" t="s">
        <v>2958</v>
      </c>
      <c r="D2903" s="150">
        <v>21601</v>
      </c>
      <c r="E2903" s="149">
        <v>11510</v>
      </c>
      <c r="F2903" s="149" t="s">
        <v>5636</v>
      </c>
    </row>
    <row r="2904" spans="1:6" ht="10.9" customHeight="1" x14ac:dyDescent="0.35">
      <c r="A2904" s="149" t="s">
        <v>5907</v>
      </c>
      <c r="B2904" s="149" t="s">
        <v>5908</v>
      </c>
      <c r="C2904" s="149" t="s">
        <v>296</v>
      </c>
      <c r="D2904" s="150">
        <v>21601</v>
      </c>
      <c r="E2904" s="149">
        <v>11510</v>
      </c>
      <c r="F2904" s="149" t="s">
        <v>5636</v>
      </c>
    </row>
    <row r="2905" spans="1:6" ht="10.9" customHeight="1" x14ac:dyDescent="0.35">
      <c r="A2905" s="149" t="s">
        <v>5909</v>
      </c>
      <c r="B2905" s="149" t="s">
        <v>5910</v>
      </c>
      <c r="C2905" s="149" t="s">
        <v>296</v>
      </c>
      <c r="D2905" s="150">
        <v>21601</v>
      </c>
      <c r="E2905" s="149">
        <v>11510</v>
      </c>
      <c r="F2905" s="149" t="s">
        <v>5636</v>
      </c>
    </row>
    <row r="2906" spans="1:6" ht="10.9" customHeight="1" x14ac:dyDescent="0.35">
      <c r="A2906" s="149" t="s">
        <v>5911</v>
      </c>
      <c r="B2906" s="149" t="s">
        <v>5912</v>
      </c>
      <c r="C2906" s="149" t="s">
        <v>296</v>
      </c>
      <c r="D2906" s="150">
        <v>21601</v>
      </c>
      <c r="E2906" s="149">
        <v>11510</v>
      </c>
      <c r="F2906" s="149" t="s">
        <v>5636</v>
      </c>
    </row>
    <row r="2907" spans="1:6" ht="10.9" customHeight="1" x14ac:dyDescent="0.35">
      <c r="A2907" s="149" t="s">
        <v>5913</v>
      </c>
      <c r="B2907" s="149" t="s">
        <v>5914</v>
      </c>
      <c r="C2907" s="149" t="s">
        <v>296</v>
      </c>
      <c r="D2907" s="150">
        <v>21601</v>
      </c>
      <c r="E2907" s="149">
        <v>11510</v>
      </c>
      <c r="F2907" s="149" t="s">
        <v>5636</v>
      </c>
    </row>
    <row r="2908" spans="1:6" ht="10.9" customHeight="1" x14ac:dyDescent="0.35">
      <c r="A2908" s="149" t="s">
        <v>5915</v>
      </c>
      <c r="B2908" s="149" t="s">
        <v>5916</v>
      </c>
      <c r="C2908" s="149" t="s">
        <v>296</v>
      </c>
      <c r="D2908" s="150">
        <v>21601</v>
      </c>
      <c r="E2908" s="149">
        <v>11510</v>
      </c>
      <c r="F2908" s="149" t="s">
        <v>5636</v>
      </c>
    </row>
    <row r="2909" spans="1:6" ht="10.9" customHeight="1" x14ac:dyDescent="0.35">
      <c r="A2909" s="149" t="s">
        <v>5917</v>
      </c>
      <c r="B2909" s="149" t="s">
        <v>5918</v>
      </c>
      <c r="C2909" s="149" t="s">
        <v>296</v>
      </c>
      <c r="D2909" s="150">
        <v>21601</v>
      </c>
      <c r="E2909" s="149">
        <v>11510</v>
      </c>
      <c r="F2909" s="149" t="s">
        <v>5636</v>
      </c>
    </row>
    <row r="2910" spans="1:6" ht="10.9" customHeight="1" x14ac:dyDescent="0.35">
      <c r="A2910" s="149" t="s">
        <v>5919</v>
      </c>
      <c r="B2910" s="149" t="s">
        <v>5920</v>
      </c>
      <c r="C2910" s="149" t="s">
        <v>296</v>
      </c>
      <c r="D2910" s="150">
        <v>21601</v>
      </c>
      <c r="E2910" s="149">
        <v>11510</v>
      </c>
      <c r="F2910" s="149" t="s">
        <v>5636</v>
      </c>
    </row>
    <row r="2911" spans="1:6" ht="10.9" customHeight="1" x14ac:dyDescent="0.35">
      <c r="A2911" s="149" t="s">
        <v>5921</v>
      </c>
      <c r="B2911" s="149" t="s">
        <v>111</v>
      </c>
      <c r="C2911" s="149" t="s">
        <v>296</v>
      </c>
      <c r="D2911" s="150">
        <v>21601</v>
      </c>
      <c r="E2911" s="149">
        <v>11510</v>
      </c>
      <c r="F2911" s="149" t="s">
        <v>5636</v>
      </c>
    </row>
    <row r="2912" spans="1:6" ht="10.9" customHeight="1" x14ac:dyDescent="0.35">
      <c r="A2912" s="149" t="s">
        <v>5922</v>
      </c>
      <c r="B2912" s="149" t="s">
        <v>5923</v>
      </c>
      <c r="C2912" s="149" t="s">
        <v>296</v>
      </c>
      <c r="D2912" s="150">
        <v>21601</v>
      </c>
      <c r="E2912" s="149">
        <v>11510</v>
      </c>
      <c r="F2912" s="149" t="s">
        <v>5636</v>
      </c>
    </row>
    <row r="2913" spans="1:6" ht="10.9" customHeight="1" x14ac:dyDescent="0.35">
      <c r="A2913" s="149" t="s">
        <v>5924</v>
      </c>
      <c r="B2913" s="149" t="s">
        <v>5925</v>
      </c>
      <c r="C2913" s="149" t="s">
        <v>2958</v>
      </c>
      <c r="D2913" s="150">
        <v>21601</v>
      </c>
      <c r="E2913" s="149">
        <v>11510</v>
      </c>
      <c r="F2913" s="149" t="s">
        <v>5636</v>
      </c>
    </row>
    <row r="2914" spans="1:6" ht="10.9" customHeight="1" x14ac:dyDescent="0.35">
      <c r="A2914" s="149" t="s">
        <v>5926</v>
      </c>
      <c r="B2914" s="149" t="s">
        <v>5927</v>
      </c>
      <c r="C2914" s="149" t="s">
        <v>296</v>
      </c>
      <c r="D2914" s="150">
        <v>21601</v>
      </c>
      <c r="E2914" s="149">
        <v>11510</v>
      </c>
      <c r="F2914" s="149" t="s">
        <v>5636</v>
      </c>
    </row>
    <row r="2915" spans="1:6" ht="10.9" customHeight="1" x14ac:dyDescent="0.35">
      <c r="A2915" s="149" t="s">
        <v>5928</v>
      </c>
      <c r="B2915" s="149" t="s">
        <v>5929</v>
      </c>
      <c r="C2915" s="149" t="s">
        <v>296</v>
      </c>
      <c r="D2915" s="150">
        <v>21601</v>
      </c>
      <c r="E2915" s="149">
        <v>11510</v>
      </c>
      <c r="F2915" s="149" t="s">
        <v>5636</v>
      </c>
    </row>
    <row r="2916" spans="1:6" ht="10.9" customHeight="1" x14ac:dyDescent="0.35">
      <c r="A2916" s="149" t="s">
        <v>5930</v>
      </c>
      <c r="B2916" s="149" t="s">
        <v>5931</v>
      </c>
      <c r="C2916" s="149" t="s">
        <v>877</v>
      </c>
      <c r="D2916" s="150">
        <v>21601</v>
      </c>
      <c r="E2916" s="149">
        <v>11510</v>
      </c>
      <c r="F2916" s="149" t="s">
        <v>5636</v>
      </c>
    </row>
    <row r="2917" spans="1:6" ht="10.9" customHeight="1" x14ac:dyDescent="0.35">
      <c r="A2917" s="149" t="s">
        <v>5932</v>
      </c>
      <c r="B2917" s="149" t="s">
        <v>5933</v>
      </c>
      <c r="C2917" s="149" t="s">
        <v>296</v>
      </c>
      <c r="D2917" s="150">
        <v>21601</v>
      </c>
      <c r="E2917" s="149">
        <v>11510</v>
      </c>
      <c r="F2917" s="149" t="s">
        <v>5636</v>
      </c>
    </row>
    <row r="2918" spans="1:6" ht="10.9" customHeight="1" x14ac:dyDescent="0.35">
      <c r="A2918" s="149" t="s">
        <v>5934</v>
      </c>
      <c r="B2918" s="149" t="s">
        <v>5935</v>
      </c>
      <c r="C2918" s="149" t="s">
        <v>296</v>
      </c>
      <c r="D2918" s="150">
        <v>21601</v>
      </c>
      <c r="E2918" s="149">
        <v>11510</v>
      </c>
      <c r="F2918" s="149" t="s">
        <v>5636</v>
      </c>
    </row>
    <row r="2919" spans="1:6" ht="10.9" customHeight="1" x14ac:dyDescent="0.35">
      <c r="A2919" s="149" t="s">
        <v>5936</v>
      </c>
      <c r="B2919" s="149" t="s">
        <v>5937</v>
      </c>
      <c r="C2919" s="149" t="s">
        <v>296</v>
      </c>
      <c r="D2919" s="150">
        <v>21601</v>
      </c>
      <c r="E2919" s="149">
        <v>11510</v>
      </c>
      <c r="F2919" s="149" t="s">
        <v>5636</v>
      </c>
    </row>
    <row r="2920" spans="1:6" ht="10.9" customHeight="1" x14ac:dyDescent="0.35">
      <c r="A2920" s="149" t="s">
        <v>5938</v>
      </c>
      <c r="B2920" s="149" t="s">
        <v>5939</v>
      </c>
      <c r="C2920" s="149" t="s">
        <v>2958</v>
      </c>
      <c r="D2920" s="150">
        <v>21601</v>
      </c>
      <c r="E2920" s="149">
        <v>11510</v>
      </c>
      <c r="F2920" s="149" t="s">
        <v>5636</v>
      </c>
    </row>
    <row r="2921" spans="1:6" ht="10.9" customHeight="1" x14ac:dyDescent="0.35">
      <c r="A2921" s="149" t="s">
        <v>5940</v>
      </c>
      <c r="B2921" s="149" t="s">
        <v>5941</v>
      </c>
      <c r="C2921" s="149" t="s">
        <v>296</v>
      </c>
      <c r="D2921" s="150">
        <v>21601</v>
      </c>
      <c r="E2921" s="149">
        <v>11510</v>
      </c>
      <c r="F2921" s="149" t="s">
        <v>5636</v>
      </c>
    </row>
    <row r="2922" spans="1:6" ht="10.9" customHeight="1" x14ac:dyDescent="0.35">
      <c r="A2922" s="149" t="s">
        <v>5942</v>
      </c>
      <c r="B2922" s="149" t="s">
        <v>5943</v>
      </c>
      <c r="C2922" s="149" t="s">
        <v>296</v>
      </c>
      <c r="D2922" s="150">
        <v>21601</v>
      </c>
      <c r="E2922" s="149">
        <v>11510</v>
      </c>
      <c r="F2922" s="149" t="s">
        <v>5636</v>
      </c>
    </row>
    <row r="2923" spans="1:6" ht="10.9" customHeight="1" x14ac:dyDescent="0.35">
      <c r="A2923" s="149" t="s">
        <v>5944</v>
      </c>
      <c r="B2923" s="149" t="s">
        <v>5945</v>
      </c>
      <c r="C2923" s="149" t="s">
        <v>296</v>
      </c>
      <c r="D2923" s="150">
        <v>21601</v>
      </c>
      <c r="E2923" s="149">
        <v>11510</v>
      </c>
      <c r="F2923" s="149" t="s">
        <v>5636</v>
      </c>
    </row>
    <row r="2924" spans="1:6" ht="10.9" customHeight="1" x14ac:dyDescent="0.35">
      <c r="A2924" s="149" t="s">
        <v>5946</v>
      </c>
      <c r="B2924" s="149" t="s">
        <v>5947</v>
      </c>
      <c r="C2924" s="149" t="s">
        <v>296</v>
      </c>
      <c r="D2924" s="150">
        <v>21601</v>
      </c>
      <c r="E2924" s="149">
        <v>11510</v>
      </c>
      <c r="F2924" s="149" t="s">
        <v>5636</v>
      </c>
    </row>
    <row r="2925" spans="1:6" ht="10.9" customHeight="1" x14ac:dyDescent="0.35">
      <c r="A2925" s="149" t="s">
        <v>5948</v>
      </c>
      <c r="B2925" s="149" t="s">
        <v>5949</v>
      </c>
      <c r="C2925" s="149" t="s">
        <v>335</v>
      </c>
      <c r="D2925" s="150">
        <v>21601</v>
      </c>
      <c r="E2925" s="149">
        <v>11510</v>
      </c>
      <c r="F2925" s="149" t="s">
        <v>5636</v>
      </c>
    </row>
    <row r="2926" spans="1:6" ht="10.9" customHeight="1" x14ac:dyDescent="0.35">
      <c r="A2926" s="149" t="s">
        <v>5950</v>
      </c>
      <c r="B2926" s="149" t="s">
        <v>16417</v>
      </c>
      <c r="C2926" s="149" t="s">
        <v>539</v>
      </c>
      <c r="D2926" s="150">
        <v>21601</v>
      </c>
      <c r="E2926" s="149">
        <v>11510</v>
      </c>
      <c r="F2926" s="149" t="s">
        <v>5636</v>
      </c>
    </row>
    <row r="2927" spans="1:6" ht="10.9" customHeight="1" x14ac:dyDescent="0.35">
      <c r="A2927" s="149" t="s">
        <v>5951</v>
      </c>
      <c r="B2927" s="149" t="s">
        <v>5952</v>
      </c>
      <c r="C2927" s="149" t="s">
        <v>2958</v>
      </c>
      <c r="D2927" s="150">
        <v>21601</v>
      </c>
      <c r="E2927" s="149">
        <v>11510</v>
      </c>
      <c r="F2927" s="149" t="s">
        <v>5636</v>
      </c>
    </row>
    <row r="2928" spans="1:6" ht="10.9" customHeight="1" x14ac:dyDescent="0.35">
      <c r="A2928" s="149" t="s">
        <v>5953</v>
      </c>
      <c r="B2928" s="149" t="s">
        <v>5954</v>
      </c>
      <c r="C2928" s="149" t="s">
        <v>296</v>
      </c>
      <c r="D2928" s="150">
        <v>21601</v>
      </c>
      <c r="E2928" s="149">
        <v>11510</v>
      </c>
      <c r="F2928" s="149" t="s">
        <v>5636</v>
      </c>
    </row>
    <row r="2929" spans="1:6" ht="10.9" customHeight="1" x14ac:dyDescent="0.35">
      <c r="A2929" s="149" t="s">
        <v>5955</v>
      </c>
      <c r="B2929" s="149" t="s">
        <v>5740</v>
      </c>
      <c r="C2929" s="149" t="s">
        <v>296</v>
      </c>
      <c r="D2929" s="150">
        <v>21601</v>
      </c>
      <c r="E2929" s="149">
        <v>11510</v>
      </c>
      <c r="F2929" s="149" t="s">
        <v>5636</v>
      </c>
    </row>
    <row r="2930" spans="1:6" ht="10.9" customHeight="1" x14ac:dyDescent="0.35">
      <c r="A2930" s="149" t="s">
        <v>5956</v>
      </c>
      <c r="B2930" s="149" t="s">
        <v>5957</v>
      </c>
      <c r="C2930" s="149" t="s">
        <v>2958</v>
      </c>
      <c r="D2930" s="150">
        <v>21601</v>
      </c>
      <c r="E2930" s="149">
        <v>11510</v>
      </c>
      <c r="F2930" s="149" t="s">
        <v>5636</v>
      </c>
    </row>
    <row r="2931" spans="1:6" ht="10.9" customHeight="1" x14ac:dyDescent="0.35">
      <c r="A2931" s="149" t="s">
        <v>5958</v>
      </c>
      <c r="B2931" s="149" t="s">
        <v>5959</v>
      </c>
      <c r="C2931" s="149" t="s">
        <v>2958</v>
      </c>
      <c r="D2931" s="150">
        <v>21601</v>
      </c>
      <c r="E2931" s="149">
        <v>11510</v>
      </c>
      <c r="F2931" s="149" t="s">
        <v>5636</v>
      </c>
    </row>
    <row r="2932" spans="1:6" ht="10.9" customHeight="1" x14ac:dyDescent="0.35">
      <c r="A2932" s="149" t="s">
        <v>5960</v>
      </c>
      <c r="B2932" s="149" t="s">
        <v>5961</v>
      </c>
      <c r="C2932" s="149" t="s">
        <v>296</v>
      </c>
      <c r="D2932" s="150">
        <v>21601</v>
      </c>
      <c r="E2932" s="149">
        <v>11510</v>
      </c>
      <c r="F2932" s="149" t="s">
        <v>5636</v>
      </c>
    </row>
    <row r="2933" spans="1:6" ht="10.9" customHeight="1" x14ac:dyDescent="0.35">
      <c r="A2933" s="149" t="s">
        <v>5962</v>
      </c>
      <c r="B2933" s="149" t="s">
        <v>5963</v>
      </c>
      <c r="C2933" s="149" t="s">
        <v>296</v>
      </c>
      <c r="D2933" s="150">
        <v>21601</v>
      </c>
      <c r="E2933" s="149">
        <v>11510</v>
      </c>
      <c r="F2933" s="149" t="s">
        <v>5636</v>
      </c>
    </row>
    <row r="2934" spans="1:6" ht="10.9" customHeight="1" x14ac:dyDescent="0.35">
      <c r="A2934" s="149" t="s">
        <v>5964</v>
      </c>
      <c r="B2934" s="149" t="s">
        <v>5965</v>
      </c>
      <c r="C2934" s="149" t="s">
        <v>296</v>
      </c>
      <c r="D2934" s="150">
        <v>21601</v>
      </c>
      <c r="E2934" s="149">
        <v>11510</v>
      </c>
      <c r="F2934" s="149" t="s">
        <v>5636</v>
      </c>
    </row>
    <row r="2935" spans="1:6" ht="10.9" customHeight="1" x14ac:dyDescent="0.35">
      <c r="A2935" s="149" t="s">
        <v>5966</v>
      </c>
      <c r="B2935" s="149" t="s">
        <v>5967</v>
      </c>
      <c r="C2935" s="149" t="s">
        <v>296</v>
      </c>
      <c r="D2935" s="150">
        <v>21601</v>
      </c>
      <c r="E2935" s="149">
        <v>11510</v>
      </c>
      <c r="F2935" s="149" t="s">
        <v>5636</v>
      </c>
    </row>
    <row r="2936" spans="1:6" ht="10.9" customHeight="1" x14ac:dyDescent="0.35">
      <c r="A2936" s="149" t="s">
        <v>5968</v>
      </c>
      <c r="B2936" s="149" t="s">
        <v>5969</v>
      </c>
      <c r="C2936" s="149" t="s">
        <v>296</v>
      </c>
      <c r="D2936" s="150">
        <v>21601</v>
      </c>
      <c r="E2936" s="149">
        <v>11510</v>
      </c>
      <c r="F2936" s="149" t="s">
        <v>5636</v>
      </c>
    </row>
    <row r="2937" spans="1:6" ht="10.9" customHeight="1" x14ac:dyDescent="0.35">
      <c r="A2937" s="149" t="s">
        <v>5970</v>
      </c>
      <c r="B2937" s="149" t="s">
        <v>5971</v>
      </c>
      <c r="C2937" s="149" t="s">
        <v>296</v>
      </c>
      <c r="D2937" s="150">
        <v>21601</v>
      </c>
      <c r="E2937" s="149">
        <v>11510</v>
      </c>
      <c r="F2937" s="149" t="s">
        <v>5636</v>
      </c>
    </row>
    <row r="2938" spans="1:6" ht="10.9" customHeight="1" x14ac:dyDescent="0.35">
      <c r="A2938" s="149" t="s">
        <v>5972</v>
      </c>
      <c r="B2938" s="149" t="s">
        <v>5973</v>
      </c>
      <c r="C2938" s="149" t="s">
        <v>877</v>
      </c>
      <c r="D2938" s="150">
        <v>21601</v>
      </c>
      <c r="E2938" s="149">
        <v>11510</v>
      </c>
      <c r="F2938" s="149" t="s">
        <v>5636</v>
      </c>
    </row>
    <row r="2939" spans="1:6" ht="10.9" customHeight="1" x14ac:dyDescent="0.35">
      <c r="A2939" s="149" t="s">
        <v>5974</v>
      </c>
      <c r="B2939" s="149" t="s">
        <v>5975</v>
      </c>
      <c r="C2939" s="149" t="s">
        <v>335</v>
      </c>
      <c r="D2939" s="150">
        <v>21601</v>
      </c>
      <c r="E2939" s="149">
        <v>11510</v>
      </c>
      <c r="F2939" s="149" t="s">
        <v>5636</v>
      </c>
    </row>
    <row r="2940" spans="1:6" ht="10.9" customHeight="1" x14ac:dyDescent="0.35">
      <c r="A2940" s="149" t="s">
        <v>5976</v>
      </c>
      <c r="B2940" s="149" t="s">
        <v>5931</v>
      </c>
      <c r="C2940" s="149" t="s">
        <v>296</v>
      </c>
      <c r="D2940" s="150">
        <v>21601</v>
      </c>
      <c r="E2940" s="149">
        <v>11510</v>
      </c>
      <c r="F2940" s="149" t="s">
        <v>5636</v>
      </c>
    </row>
    <row r="2941" spans="1:6" ht="10.9" customHeight="1" x14ac:dyDescent="0.35">
      <c r="A2941" s="149" t="s">
        <v>5977</v>
      </c>
      <c r="B2941" s="149" t="s">
        <v>5978</v>
      </c>
      <c r="C2941" s="149" t="s">
        <v>877</v>
      </c>
      <c r="D2941" s="150">
        <v>21601</v>
      </c>
      <c r="E2941" s="149">
        <v>11510</v>
      </c>
      <c r="F2941" s="149" t="s">
        <v>5636</v>
      </c>
    </row>
    <row r="2942" spans="1:6" ht="10.9" customHeight="1" x14ac:dyDescent="0.35">
      <c r="A2942" s="149" t="s">
        <v>5979</v>
      </c>
      <c r="B2942" s="149" t="s">
        <v>5980</v>
      </c>
      <c r="C2942" s="149" t="s">
        <v>2958</v>
      </c>
      <c r="D2942" s="150">
        <v>21601</v>
      </c>
      <c r="E2942" s="149">
        <v>11510</v>
      </c>
      <c r="F2942" s="149" t="s">
        <v>5636</v>
      </c>
    </row>
    <row r="2943" spans="1:6" ht="10.9" customHeight="1" x14ac:dyDescent="0.35">
      <c r="A2943" s="149" t="s">
        <v>5981</v>
      </c>
      <c r="B2943" s="149" t="s">
        <v>5982</v>
      </c>
      <c r="C2943" s="149" t="s">
        <v>2958</v>
      </c>
      <c r="D2943" s="150">
        <v>21601</v>
      </c>
      <c r="E2943" s="149">
        <v>11510</v>
      </c>
      <c r="F2943" s="149" t="s">
        <v>5636</v>
      </c>
    </row>
    <row r="2944" spans="1:6" ht="10.9" customHeight="1" x14ac:dyDescent="0.35">
      <c r="A2944" s="149" t="s">
        <v>5983</v>
      </c>
      <c r="B2944" s="149" t="s">
        <v>5984</v>
      </c>
      <c r="C2944" s="149" t="s">
        <v>296</v>
      </c>
      <c r="D2944" s="150">
        <v>21601</v>
      </c>
      <c r="E2944" s="149">
        <v>11510</v>
      </c>
      <c r="F2944" s="149" t="s">
        <v>5636</v>
      </c>
    </row>
    <row r="2945" spans="1:6" ht="10.9" customHeight="1" x14ac:dyDescent="0.35">
      <c r="A2945" s="149" t="s">
        <v>5985</v>
      </c>
      <c r="B2945" s="149" t="s">
        <v>5986</v>
      </c>
      <c r="C2945" s="149" t="s">
        <v>296</v>
      </c>
      <c r="D2945" s="150">
        <v>21601</v>
      </c>
      <c r="E2945" s="149">
        <v>11510</v>
      </c>
      <c r="F2945" s="149" t="s">
        <v>5636</v>
      </c>
    </row>
    <row r="2946" spans="1:6" ht="10.9" customHeight="1" x14ac:dyDescent="0.35">
      <c r="A2946" s="149" t="s">
        <v>5987</v>
      </c>
      <c r="B2946" s="149" t="s">
        <v>5988</v>
      </c>
      <c r="C2946" s="149" t="s">
        <v>877</v>
      </c>
      <c r="D2946" s="150">
        <v>21601</v>
      </c>
      <c r="E2946" s="149">
        <v>11510</v>
      </c>
      <c r="F2946" s="149" t="s">
        <v>5636</v>
      </c>
    </row>
    <row r="2947" spans="1:6" ht="10.9" customHeight="1" x14ac:dyDescent="0.35">
      <c r="A2947" s="149" t="s">
        <v>5989</v>
      </c>
      <c r="B2947" s="149" t="s">
        <v>5990</v>
      </c>
      <c r="C2947" s="149" t="s">
        <v>296</v>
      </c>
      <c r="D2947" s="150">
        <v>21601</v>
      </c>
      <c r="E2947" s="149">
        <v>11510</v>
      </c>
      <c r="F2947" s="149" t="s">
        <v>5636</v>
      </c>
    </row>
    <row r="2948" spans="1:6" ht="10.9" customHeight="1" x14ac:dyDescent="0.35">
      <c r="A2948" s="149" t="s">
        <v>5991</v>
      </c>
      <c r="B2948" s="149" t="s">
        <v>5992</v>
      </c>
      <c r="C2948" s="149" t="s">
        <v>296</v>
      </c>
      <c r="D2948" s="150">
        <v>21601</v>
      </c>
      <c r="E2948" s="149">
        <v>11510</v>
      </c>
      <c r="F2948" s="149" t="s">
        <v>5636</v>
      </c>
    </row>
    <row r="2949" spans="1:6" ht="10.9" customHeight="1" x14ac:dyDescent="0.35">
      <c r="A2949" s="149" t="s">
        <v>5993</v>
      </c>
      <c r="B2949" s="149" t="s">
        <v>5994</v>
      </c>
      <c r="C2949" s="149" t="s">
        <v>335</v>
      </c>
      <c r="D2949" s="150">
        <v>21601</v>
      </c>
      <c r="E2949" s="149">
        <v>11510</v>
      </c>
      <c r="F2949" s="149" t="s">
        <v>5636</v>
      </c>
    </row>
    <row r="2950" spans="1:6" ht="10.9" customHeight="1" x14ac:dyDescent="0.35">
      <c r="A2950" s="149" t="s">
        <v>5995</v>
      </c>
      <c r="B2950" s="149" t="s">
        <v>5996</v>
      </c>
      <c r="C2950" s="149" t="s">
        <v>2958</v>
      </c>
      <c r="D2950" s="150">
        <v>21601</v>
      </c>
      <c r="E2950" s="149">
        <v>11510</v>
      </c>
      <c r="F2950" s="149" t="s">
        <v>5636</v>
      </c>
    </row>
    <row r="2951" spans="1:6" ht="10.9" customHeight="1" x14ac:dyDescent="0.35">
      <c r="A2951" s="149" t="s">
        <v>5997</v>
      </c>
      <c r="B2951" s="149" t="s">
        <v>5998</v>
      </c>
      <c r="C2951" s="149" t="s">
        <v>335</v>
      </c>
      <c r="D2951" s="150">
        <v>21601</v>
      </c>
      <c r="E2951" s="149">
        <v>11510</v>
      </c>
      <c r="F2951" s="149" t="s">
        <v>5636</v>
      </c>
    </row>
    <row r="2952" spans="1:6" ht="10.9" customHeight="1" x14ac:dyDescent="0.35">
      <c r="A2952" s="149" t="s">
        <v>6320</v>
      </c>
      <c r="B2952" s="149" t="s">
        <v>6321</v>
      </c>
      <c r="C2952" s="149" t="s">
        <v>296</v>
      </c>
      <c r="D2952" s="150">
        <v>21601</v>
      </c>
      <c r="E2952" s="149">
        <v>11510</v>
      </c>
      <c r="F2952" s="149" t="s">
        <v>5636</v>
      </c>
    </row>
    <row r="2953" spans="1:6" ht="10.9" customHeight="1" x14ac:dyDescent="0.35">
      <c r="A2953" s="149" t="s">
        <v>6002</v>
      </c>
      <c r="B2953" s="149" t="s">
        <v>5986</v>
      </c>
      <c r="C2953" s="149" t="s">
        <v>2955</v>
      </c>
      <c r="D2953" s="150">
        <v>21601</v>
      </c>
      <c r="E2953" s="149">
        <v>11510</v>
      </c>
      <c r="F2953" s="149" t="s">
        <v>5636</v>
      </c>
    </row>
    <row r="2954" spans="1:6" ht="10.9" customHeight="1" x14ac:dyDescent="0.35">
      <c r="A2954" s="149" t="s">
        <v>6003</v>
      </c>
      <c r="B2954" s="149" t="s">
        <v>5994</v>
      </c>
      <c r="C2954" s="149" t="s">
        <v>296</v>
      </c>
      <c r="D2954" s="150">
        <v>21601</v>
      </c>
      <c r="E2954" s="149">
        <v>11510</v>
      </c>
      <c r="F2954" s="149" t="s">
        <v>5636</v>
      </c>
    </row>
    <row r="2955" spans="1:6" ht="10.9" customHeight="1" x14ac:dyDescent="0.35">
      <c r="A2955" s="149" t="s">
        <v>6004</v>
      </c>
      <c r="B2955" s="149" t="s">
        <v>6005</v>
      </c>
      <c r="C2955" s="149" t="s">
        <v>296</v>
      </c>
      <c r="D2955" s="150">
        <v>21601</v>
      </c>
      <c r="E2955" s="149">
        <v>11510</v>
      </c>
      <c r="F2955" s="149" t="s">
        <v>5636</v>
      </c>
    </row>
    <row r="2956" spans="1:6" ht="10.9" customHeight="1" x14ac:dyDescent="0.35">
      <c r="A2956" s="149" t="s">
        <v>6006</v>
      </c>
      <c r="B2956" s="149" t="s">
        <v>6007</v>
      </c>
      <c r="C2956" s="149" t="s">
        <v>296</v>
      </c>
      <c r="D2956" s="150">
        <v>21601</v>
      </c>
      <c r="E2956" s="149">
        <v>11510</v>
      </c>
      <c r="F2956" s="149" t="s">
        <v>5636</v>
      </c>
    </row>
    <row r="2957" spans="1:6" ht="10.9" customHeight="1" x14ac:dyDescent="0.35">
      <c r="A2957" s="149" t="s">
        <v>6008</v>
      </c>
      <c r="B2957" s="149" t="s">
        <v>6009</v>
      </c>
      <c r="C2957" s="149" t="s">
        <v>296</v>
      </c>
      <c r="D2957" s="150">
        <v>21601</v>
      </c>
      <c r="E2957" s="149">
        <v>11510</v>
      </c>
      <c r="F2957" s="149" t="s">
        <v>5636</v>
      </c>
    </row>
    <row r="2958" spans="1:6" ht="10.9" customHeight="1" x14ac:dyDescent="0.35">
      <c r="A2958" s="149" t="s">
        <v>6010</v>
      </c>
      <c r="B2958" s="149" t="s">
        <v>6011</v>
      </c>
      <c r="C2958" s="149" t="s">
        <v>296</v>
      </c>
      <c r="D2958" s="150">
        <v>21601</v>
      </c>
      <c r="E2958" s="149">
        <v>11510</v>
      </c>
      <c r="F2958" s="149" t="s">
        <v>5636</v>
      </c>
    </row>
    <row r="2959" spans="1:6" ht="10.9" customHeight="1" x14ac:dyDescent="0.35">
      <c r="A2959" s="149" t="s">
        <v>6012</v>
      </c>
      <c r="B2959" s="149" t="s">
        <v>6013</v>
      </c>
      <c r="C2959" s="149" t="s">
        <v>296</v>
      </c>
      <c r="D2959" s="150">
        <v>21601</v>
      </c>
      <c r="E2959" s="149">
        <v>11510</v>
      </c>
      <c r="F2959" s="149" t="s">
        <v>5636</v>
      </c>
    </row>
    <row r="2960" spans="1:6" ht="10.9" customHeight="1" x14ac:dyDescent="0.35">
      <c r="A2960" s="149" t="s">
        <v>6014</v>
      </c>
      <c r="B2960" s="149" t="s">
        <v>6015</v>
      </c>
      <c r="C2960" s="149" t="s">
        <v>296</v>
      </c>
      <c r="D2960" s="150">
        <v>21601</v>
      </c>
      <c r="E2960" s="149">
        <v>11510</v>
      </c>
      <c r="F2960" s="149" t="s">
        <v>5636</v>
      </c>
    </row>
    <row r="2961" spans="1:6" ht="10.9" customHeight="1" x14ac:dyDescent="0.35">
      <c r="A2961" s="149" t="s">
        <v>6016</v>
      </c>
      <c r="B2961" s="149" t="s">
        <v>6017</v>
      </c>
      <c r="C2961" s="149" t="s">
        <v>296</v>
      </c>
      <c r="D2961" s="150">
        <v>21601</v>
      </c>
      <c r="E2961" s="149">
        <v>11510</v>
      </c>
      <c r="F2961" s="149" t="s">
        <v>5636</v>
      </c>
    </row>
    <row r="2962" spans="1:6" ht="10.9" customHeight="1" x14ac:dyDescent="0.35">
      <c r="A2962" s="149" t="s">
        <v>6018</v>
      </c>
      <c r="B2962" s="149" t="s">
        <v>6019</v>
      </c>
      <c r="C2962" s="149" t="s">
        <v>296</v>
      </c>
      <c r="D2962" s="150">
        <v>21601</v>
      </c>
      <c r="E2962" s="149">
        <v>11510</v>
      </c>
      <c r="F2962" s="149" t="s">
        <v>5636</v>
      </c>
    </row>
    <row r="2963" spans="1:6" ht="10.9" customHeight="1" x14ac:dyDescent="0.35">
      <c r="A2963" s="149" t="s">
        <v>6020</v>
      </c>
      <c r="B2963" s="149" t="s">
        <v>6021</v>
      </c>
      <c r="C2963" s="149" t="s">
        <v>296</v>
      </c>
      <c r="D2963" s="150">
        <v>21601</v>
      </c>
      <c r="E2963" s="149">
        <v>11510</v>
      </c>
      <c r="F2963" s="149" t="s">
        <v>5636</v>
      </c>
    </row>
    <row r="2964" spans="1:6" ht="10.9" customHeight="1" x14ac:dyDescent="0.35">
      <c r="A2964" s="149" t="s">
        <v>6022</v>
      </c>
      <c r="B2964" s="149" t="s">
        <v>6023</v>
      </c>
      <c r="C2964" s="149" t="s">
        <v>296</v>
      </c>
      <c r="D2964" s="150">
        <v>21601</v>
      </c>
      <c r="E2964" s="149">
        <v>11510</v>
      </c>
      <c r="F2964" s="149" t="s">
        <v>5636</v>
      </c>
    </row>
    <row r="2965" spans="1:6" ht="10.9" customHeight="1" x14ac:dyDescent="0.35">
      <c r="A2965" s="149" t="s">
        <v>6024</v>
      </c>
      <c r="B2965" s="149" t="s">
        <v>6025</v>
      </c>
      <c r="C2965" s="149" t="s">
        <v>296</v>
      </c>
      <c r="D2965" s="150">
        <v>21601</v>
      </c>
      <c r="E2965" s="149">
        <v>11510</v>
      </c>
      <c r="F2965" s="149" t="s">
        <v>5636</v>
      </c>
    </row>
    <row r="2966" spans="1:6" ht="10.9" customHeight="1" x14ac:dyDescent="0.35">
      <c r="A2966" s="149" t="s">
        <v>6026</v>
      </c>
      <c r="B2966" s="149" t="s">
        <v>6027</v>
      </c>
      <c r="C2966" s="149" t="s">
        <v>296</v>
      </c>
      <c r="D2966" s="150">
        <v>21601</v>
      </c>
      <c r="E2966" s="149">
        <v>11510</v>
      </c>
      <c r="F2966" s="149" t="s">
        <v>5636</v>
      </c>
    </row>
    <row r="2967" spans="1:6" ht="10.9" customHeight="1" x14ac:dyDescent="0.35">
      <c r="A2967" s="149" t="s">
        <v>6028</v>
      </c>
      <c r="B2967" s="149" t="s">
        <v>6029</v>
      </c>
      <c r="C2967" s="149" t="s">
        <v>296</v>
      </c>
      <c r="D2967" s="150">
        <v>21601</v>
      </c>
      <c r="E2967" s="149">
        <v>11510</v>
      </c>
      <c r="F2967" s="149" t="s">
        <v>5636</v>
      </c>
    </row>
    <row r="2968" spans="1:6" ht="10.9" customHeight="1" x14ac:dyDescent="0.35">
      <c r="A2968" s="149" t="s">
        <v>6030</v>
      </c>
      <c r="B2968" s="149" t="s">
        <v>6031</v>
      </c>
      <c r="C2968" s="149" t="s">
        <v>296</v>
      </c>
      <c r="D2968" s="150">
        <v>21601</v>
      </c>
      <c r="E2968" s="149">
        <v>11510</v>
      </c>
      <c r="F2968" s="149" t="s">
        <v>5636</v>
      </c>
    </row>
    <row r="2969" spans="1:6" ht="10.9" customHeight="1" x14ac:dyDescent="0.35">
      <c r="A2969" s="149" t="s">
        <v>6032</v>
      </c>
      <c r="B2969" s="149" t="s">
        <v>6033</v>
      </c>
      <c r="C2969" s="149" t="s">
        <v>296</v>
      </c>
      <c r="D2969" s="150">
        <v>21601</v>
      </c>
      <c r="E2969" s="149">
        <v>11510</v>
      </c>
      <c r="F2969" s="149" t="s">
        <v>5636</v>
      </c>
    </row>
    <row r="2970" spans="1:6" ht="10.9" customHeight="1" x14ac:dyDescent="0.35">
      <c r="A2970" s="149" t="s">
        <v>6034</v>
      </c>
      <c r="B2970" s="149" t="s">
        <v>6035</v>
      </c>
      <c r="C2970" s="149" t="s">
        <v>296</v>
      </c>
      <c r="D2970" s="150">
        <v>21601</v>
      </c>
      <c r="E2970" s="149">
        <v>11510</v>
      </c>
      <c r="F2970" s="149" t="s">
        <v>5636</v>
      </c>
    </row>
    <row r="2971" spans="1:6" ht="10.9" customHeight="1" x14ac:dyDescent="0.35">
      <c r="A2971" s="149" t="s">
        <v>6036</v>
      </c>
      <c r="B2971" s="149" t="s">
        <v>6037</v>
      </c>
      <c r="C2971" s="149" t="s">
        <v>296</v>
      </c>
      <c r="D2971" s="150">
        <v>21601</v>
      </c>
      <c r="E2971" s="149">
        <v>11510</v>
      </c>
      <c r="F2971" s="149" t="s">
        <v>5636</v>
      </c>
    </row>
    <row r="2972" spans="1:6" ht="10.9" customHeight="1" x14ac:dyDescent="0.35">
      <c r="A2972" s="149" t="s">
        <v>6038</v>
      </c>
      <c r="B2972" s="149" t="s">
        <v>6039</v>
      </c>
      <c r="C2972" s="149" t="s">
        <v>296</v>
      </c>
      <c r="D2972" s="150">
        <v>21601</v>
      </c>
      <c r="E2972" s="149">
        <v>11510</v>
      </c>
      <c r="F2972" s="149" t="s">
        <v>5636</v>
      </c>
    </row>
    <row r="2973" spans="1:6" ht="10.9" customHeight="1" x14ac:dyDescent="0.35">
      <c r="A2973" s="149" t="s">
        <v>6040</v>
      </c>
      <c r="B2973" s="149" t="s">
        <v>6041</v>
      </c>
      <c r="C2973" s="149" t="s">
        <v>877</v>
      </c>
      <c r="D2973" s="150">
        <v>21601</v>
      </c>
      <c r="E2973" s="149">
        <v>11510</v>
      </c>
      <c r="F2973" s="149" t="s">
        <v>5636</v>
      </c>
    </row>
    <row r="2974" spans="1:6" ht="10.9" customHeight="1" x14ac:dyDescent="0.35">
      <c r="A2974" s="149" t="s">
        <v>6042</v>
      </c>
      <c r="B2974" s="149" t="s">
        <v>6043</v>
      </c>
      <c r="C2974" s="149" t="s">
        <v>296</v>
      </c>
      <c r="D2974" s="150">
        <v>21601</v>
      </c>
      <c r="E2974" s="149">
        <v>11510</v>
      </c>
      <c r="F2974" s="149" t="s">
        <v>5636</v>
      </c>
    </row>
    <row r="2975" spans="1:6" ht="10.9" customHeight="1" x14ac:dyDescent="0.35">
      <c r="A2975" s="149" t="s">
        <v>6044</v>
      </c>
      <c r="B2975" s="149" t="s">
        <v>6045</v>
      </c>
      <c r="C2975" s="149" t="s">
        <v>296</v>
      </c>
      <c r="D2975" s="150">
        <v>21601</v>
      </c>
      <c r="E2975" s="149">
        <v>11510</v>
      </c>
      <c r="F2975" s="149" t="s">
        <v>5636</v>
      </c>
    </row>
    <row r="2976" spans="1:6" ht="10.9" customHeight="1" x14ac:dyDescent="0.35">
      <c r="A2976" s="149" t="s">
        <v>6046</v>
      </c>
      <c r="B2976" s="149" t="s">
        <v>6047</v>
      </c>
      <c r="C2976" s="149" t="s">
        <v>296</v>
      </c>
      <c r="D2976" s="150">
        <v>21601</v>
      </c>
      <c r="E2976" s="149">
        <v>11510</v>
      </c>
      <c r="F2976" s="149" t="s">
        <v>5636</v>
      </c>
    </row>
    <row r="2977" spans="1:6" ht="10.9" customHeight="1" x14ac:dyDescent="0.35">
      <c r="A2977" s="149" t="s">
        <v>6048</v>
      </c>
      <c r="B2977" s="149" t="s">
        <v>6049</v>
      </c>
      <c r="C2977" s="149" t="s">
        <v>296</v>
      </c>
      <c r="D2977" s="150">
        <v>21601</v>
      </c>
      <c r="E2977" s="149">
        <v>11510</v>
      </c>
      <c r="F2977" s="149" t="s">
        <v>5636</v>
      </c>
    </row>
    <row r="2978" spans="1:6" ht="10.9" customHeight="1" x14ac:dyDescent="0.35">
      <c r="A2978" s="149" t="s">
        <v>6050</v>
      </c>
      <c r="B2978" s="149" t="s">
        <v>6051</v>
      </c>
      <c r="C2978" s="149" t="s">
        <v>2955</v>
      </c>
      <c r="D2978" s="150">
        <v>21601</v>
      </c>
      <c r="E2978" s="149">
        <v>11510</v>
      </c>
      <c r="F2978" s="149" t="s">
        <v>5636</v>
      </c>
    </row>
    <row r="2979" spans="1:6" ht="10.9" customHeight="1" x14ac:dyDescent="0.35">
      <c r="A2979" s="149" t="s">
        <v>6052</v>
      </c>
      <c r="B2979" s="149" t="s">
        <v>5980</v>
      </c>
      <c r="C2979" s="149" t="s">
        <v>2955</v>
      </c>
      <c r="D2979" s="150">
        <v>21601</v>
      </c>
      <c r="E2979" s="149">
        <v>11510</v>
      </c>
      <c r="F2979" s="149" t="s">
        <v>5636</v>
      </c>
    </row>
    <row r="2980" spans="1:6" ht="10.9" customHeight="1" x14ac:dyDescent="0.35">
      <c r="A2980" s="149" t="s">
        <v>6053</v>
      </c>
      <c r="B2980" s="149" t="s">
        <v>6054</v>
      </c>
      <c r="C2980" s="149" t="s">
        <v>296</v>
      </c>
      <c r="D2980" s="150">
        <v>21601</v>
      </c>
      <c r="E2980" s="149">
        <v>11510</v>
      </c>
      <c r="F2980" s="149" t="s">
        <v>5636</v>
      </c>
    </row>
    <row r="2981" spans="1:6" ht="10.9" customHeight="1" x14ac:dyDescent="0.35">
      <c r="A2981" s="149" t="s">
        <v>6055</v>
      </c>
      <c r="B2981" s="149" t="s">
        <v>6056</v>
      </c>
      <c r="C2981" s="149" t="s">
        <v>296</v>
      </c>
      <c r="D2981" s="150">
        <v>21601</v>
      </c>
      <c r="E2981" s="149">
        <v>11510</v>
      </c>
      <c r="F2981" s="149" t="s">
        <v>5636</v>
      </c>
    </row>
    <row r="2982" spans="1:6" ht="10.9" customHeight="1" x14ac:dyDescent="0.35">
      <c r="A2982" s="149" t="s">
        <v>6057</v>
      </c>
      <c r="B2982" s="149" t="s">
        <v>6058</v>
      </c>
      <c r="C2982" s="149" t="s">
        <v>296</v>
      </c>
      <c r="D2982" s="150">
        <v>21601</v>
      </c>
      <c r="E2982" s="149">
        <v>11510</v>
      </c>
      <c r="F2982" s="149" t="s">
        <v>5636</v>
      </c>
    </row>
    <row r="2983" spans="1:6" ht="10.9" customHeight="1" x14ac:dyDescent="0.35">
      <c r="A2983" s="149" t="s">
        <v>6059</v>
      </c>
      <c r="B2983" s="149" t="s">
        <v>5686</v>
      </c>
      <c r="C2983" s="149" t="s">
        <v>335</v>
      </c>
      <c r="D2983" s="150">
        <v>21601</v>
      </c>
      <c r="E2983" s="149">
        <v>11510</v>
      </c>
      <c r="F2983" s="149" t="s">
        <v>5636</v>
      </c>
    </row>
    <row r="2984" spans="1:6" ht="10.9" customHeight="1" x14ac:dyDescent="0.35">
      <c r="A2984" s="149" t="s">
        <v>6060</v>
      </c>
      <c r="B2984" s="149" t="s">
        <v>6061</v>
      </c>
      <c r="C2984" s="149" t="s">
        <v>296</v>
      </c>
      <c r="D2984" s="150">
        <v>21601</v>
      </c>
      <c r="E2984" s="149">
        <v>11510</v>
      </c>
      <c r="F2984" s="149" t="s">
        <v>5636</v>
      </c>
    </row>
    <row r="2985" spans="1:6" ht="10.9" customHeight="1" x14ac:dyDescent="0.35">
      <c r="A2985" s="149" t="s">
        <v>6062</v>
      </c>
      <c r="B2985" s="149" t="s">
        <v>6063</v>
      </c>
      <c r="C2985" s="149" t="s">
        <v>296</v>
      </c>
      <c r="D2985" s="150">
        <v>21601</v>
      </c>
      <c r="E2985" s="149">
        <v>11510</v>
      </c>
      <c r="F2985" s="149" t="s">
        <v>5636</v>
      </c>
    </row>
    <row r="2986" spans="1:6" ht="10.9" customHeight="1" x14ac:dyDescent="0.35">
      <c r="A2986" s="149" t="s">
        <v>6064</v>
      </c>
      <c r="B2986" s="149" t="s">
        <v>6065</v>
      </c>
      <c r="C2986" s="149" t="s">
        <v>296</v>
      </c>
      <c r="D2986" s="150">
        <v>21601</v>
      </c>
      <c r="E2986" s="149">
        <v>11510</v>
      </c>
      <c r="F2986" s="149" t="s">
        <v>5636</v>
      </c>
    </row>
    <row r="2987" spans="1:6" ht="10.9" customHeight="1" x14ac:dyDescent="0.35">
      <c r="A2987" s="149" t="s">
        <v>6066</v>
      </c>
      <c r="B2987" s="149" t="s">
        <v>6067</v>
      </c>
      <c r="C2987" s="149" t="s">
        <v>296</v>
      </c>
      <c r="D2987" s="150">
        <v>21601</v>
      </c>
      <c r="E2987" s="149">
        <v>11510</v>
      </c>
      <c r="F2987" s="149" t="s">
        <v>5636</v>
      </c>
    </row>
    <row r="2988" spans="1:6" ht="10.9" customHeight="1" x14ac:dyDescent="0.35">
      <c r="A2988" s="149" t="s">
        <v>6068</v>
      </c>
      <c r="B2988" s="149" t="s">
        <v>6069</v>
      </c>
      <c r="C2988" s="149" t="s">
        <v>296</v>
      </c>
      <c r="D2988" s="150">
        <v>21601</v>
      </c>
      <c r="E2988" s="149">
        <v>11510</v>
      </c>
      <c r="F2988" s="149" t="s">
        <v>5636</v>
      </c>
    </row>
    <row r="2989" spans="1:6" ht="10.9" customHeight="1" x14ac:dyDescent="0.35">
      <c r="A2989" s="149" t="s">
        <v>6070</v>
      </c>
      <c r="B2989" s="149" t="s">
        <v>118</v>
      </c>
      <c r="C2989" s="149" t="s">
        <v>296</v>
      </c>
      <c r="D2989" s="150">
        <v>21601</v>
      </c>
      <c r="E2989" s="149">
        <v>11510</v>
      </c>
      <c r="F2989" s="149" t="s">
        <v>5636</v>
      </c>
    </row>
    <row r="2990" spans="1:6" ht="10.9" customHeight="1" x14ac:dyDescent="0.35">
      <c r="A2990" s="149" t="s">
        <v>6071</v>
      </c>
      <c r="B2990" s="149" t="s">
        <v>16282</v>
      </c>
      <c r="C2990" s="149" t="s">
        <v>6072</v>
      </c>
      <c r="D2990" s="150">
        <v>21601</v>
      </c>
      <c r="E2990" s="149">
        <v>11510</v>
      </c>
      <c r="F2990" s="149" t="s">
        <v>5636</v>
      </c>
    </row>
    <row r="2991" spans="1:6" ht="10.9" customHeight="1" x14ac:dyDescent="0.35">
      <c r="A2991" s="149" t="s">
        <v>6073</v>
      </c>
      <c r="B2991" s="149" t="s">
        <v>6074</v>
      </c>
      <c r="C2991" s="149" t="s">
        <v>877</v>
      </c>
      <c r="D2991" s="150">
        <v>21601</v>
      </c>
      <c r="E2991" s="149">
        <v>11510</v>
      </c>
      <c r="F2991" s="149" t="s">
        <v>5636</v>
      </c>
    </row>
    <row r="2992" spans="1:6" ht="10.9" customHeight="1" x14ac:dyDescent="0.35">
      <c r="A2992" s="149" t="s">
        <v>6075</v>
      </c>
      <c r="B2992" s="149" t="s">
        <v>6076</v>
      </c>
      <c r="C2992" s="149" t="s">
        <v>296</v>
      </c>
      <c r="D2992" s="150">
        <v>21601</v>
      </c>
      <c r="E2992" s="149">
        <v>11510</v>
      </c>
      <c r="F2992" s="149" t="s">
        <v>5636</v>
      </c>
    </row>
    <row r="2993" spans="1:6" ht="10.9" customHeight="1" x14ac:dyDescent="0.35">
      <c r="A2993" s="149" t="s">
        <v>6077</v>
      </c>
      <c r="B2993" s="149" t="s">
        <v>6078</v>
      </c>
      <c r="C2993" s="149" t="s">
        <v>296</v>
      </c>
      <c r="D2993" s="150">
        <v>21601</v>
      </c>
      <c r="E2993" s="149">
        <v>11510</v>
      </c>
      <c r="F2993" s="149" t="s">
        <v>5636</v>
      </c>
    </row>
    <row r="2994" spans="1:6" ht="10.9" customHeight="1" x14ac:dyDescent="0.35">
      <c r="A2994" s="149" t="s">
        <v>6079</v>
      </c>
      <c r="B2994" s="149" t="s">
        <v>6080</v>
      </c>
      <c r="C2994" s="149" t="s">
        <v>2594</v>
      </c>
      <c r="D2994" s="150">
        <v>21601</v>
      </c>
      <c r="E2994" s="149">
        <v>11510</v>
      </c>
      <c r="F2994" s="149" t="s">
        <v>5636</v>
      </c>
    </row>
    <row r="2995" spans="1:6" ht="10.9" customHeight="1" x14ac:dyDescent="0.35">
      <c r="A2995" s="149" t="s">
        <v>6081</v>
      </c>
      <c r="B2995" s="149" t="s">
        <v>5675</v>
      </c>
      <c r="C2995" s="149" t="s">
        <v>335</v>
      </c>
      <c r="D2995" s="150">
        <v>21601</v>
      </c>
      <c r="E2995" s="149">
        <v>11510</v>
      </c>
      <c r="F2995" s="149" t="s">
        <v>5636</v>
      </c>
    </row>
    <row r="2996" spans="1:6" ht="10.9" customHeight="1" x14ac:dyDescent="0.35">
      <c r="A2996" s="149" t="s">
        <v>6082</v>
      </c>
      <c r="B2996" s="149" t="s">
        <v>6083</v>
      </c>
      <c r="C2996" s="149" t="s">
        <v>539</v>
      </c>
      <c r="D2996" s="150">
        <v>21601</v>
      </c>
      <c r="E2996" s="149">
        <v>11510</v>
      </c>
      <c r="F2996" s="149" t="s">
        <v>5636</v>
      </c>
    </row>
    <row r="2997" spans="1:6" ht="10.9" customHeight="1" x14ac:dyDescent="0.35">
      <c r="A2997" s="149" t="s">
        <v>6084</v>
      </c>
      <c r="B2997" s="149" t="s">
        <v>6085</v>
      </c>
      <c r="C2997" s="149" t="s">
        <v>5711</v>
      </c>
      <c r="D2997" s="150">
        <v>21601</v>
      </c>
      <c r="E2997" s="149">
        <v>11510</v>
      </c>
      <c r="F2997" s="149" t="s">
        <v>5636</v>
      </c>
    </row>
    <row r="2998" spans="1:6" ht="10.9" customHeight="1" x14ac:dyDescent="0.35">
      <c r="A2998" s="149" t="s">
        <v>6086</v>
      </c>
      <c r="B2998" s="149" t="s">
        <v>5978</v>
      </c>
      <c r="C2998" s="149" t="s">
        <v>296</v>
      </c>
      <c r="D2998" s="150">
        <v>21601</v>
      </c>
      <c r="E2998" s="149">
        <v>11510</v>
      </c>
      <c r="F2998" s="149" t="s">
        <v>5636</v>
      </c>
    </row>
    <row r="2999" spans="1:6" ht="10.9" customHeight="1" x14ac:dyDescent="0.35">
      <c r="A2999" s="149" t="s">
        <v>6087</v>
      </c>
      <c r="B2999" s="149" t="s">
        <v>107</v>
      </c>
      <c r="C2999" s="149" t="s">
        <v>296</v>
      </c>
      <c r="D2999" s="150">
        <v>21601</v>
      </c>
      <c r="E2999" s="149">
        <v>11510</v>
      </c>
      <c r="F2999" s="149" t="s">
        <v>5636</v>
      </c>
    </row>
    <row r="3000" spans="1:6" ht="10.9" customHeight="1" x14ac:dyDescent="0.35">
      <c r="A3000" s="149" t="s">
        <v>6088</v>
      </c>
      <c r="B3000" s="149" t="s">
        <v>110</v>
      </c>
      <c r="C3000" s="149" t="s">
        <v>296</v>
      </c>
      <c r="D3000" s="150">
        <v>21601</v>
      </c>
      <c r="E3000" s="149">
        <v>11510</v>
      </c>
      <c r="F3000" s="149" t="s">
        <v>5636</v>
      </c>
    </row>
    <row r="3001" spans="1:6" ht="10.9" customHeight="1" x14ac:dyDescent="0.35">
      <c r="A3001" s="149" t="s">
        <v>6089</v>
      </c>
      <c r="B3001" s="149" t="s">
        <v>6090</v>
      </c>
      <c r="C3001" s="149" t="s">
        <v>877</v>
      </c>
      <c r="D3001" s="150">
        <v>21601</v>
      </c>
      <c r="E3001" s="149">
        <v>11510</v>
      </c>
      <c r="F3001" s="149" t="s">
        <v>5636</v>
      </c>
    </row>
    <row r="3002" spans="1:6" ht="10.9" customHeight="1" x14ac:dyDescent="0.35">
      <c r="A3002" s="149" t="s">
        <v>6091</v>
      </c>
      <c r="B3002" s="149" t="s">
        <v>6092</v>
      </c>
      <c r="C3002" s="149" t="s">
        <v>296</v>
      </c>
      <c r="D3002" s="150">
        <v>21601</v>
      </c>
      <c r="E3002" s="149">
        <v>11510</v>
      </c>
      <c r="F3002" s="149" t="s">
        <v>5636</v>
      </c>
    </row>
    <row r="3003" spans="1:6" ht="10.9" customHeight="1" x14ac:dyDescent="0.35">
      <c r="A3003" s="149" t="s">
        <v>6093</v>
      </c>
      <c r="B3003" s="149" t="s">
        <v>6094</v>
      </c>
      <c r="C3003" s="149" t="s">
        <v>296</v>
      </c>
      <c r="D3003" s="150">
        <v>21601</v>
      </c>
      <c r="E3003" s="149">
        <v>11510</v>
      </c>
      <c r="F3003" s="149" t="s">
        <v>5636</v>
      </c>
    </row>
    <row r="3004" spans="1:6" ht="10.9" customHeight="1" x14ac:dyDescent="0.35">
      <c r="A3004" s="149" t="s">
        <v>6095</v>
      </c>
      <c r="B3004" s="149" t="s">
        <v>263</v>
      </c>
      <c r="C3004" s="149" t="s">
        <v>6096</v>
      </c>
      <c r="D3004" s="150">
        <v>22103</v>
      </c>
      <c r="E3004" s="149">
        <v>11510</v>
      </c>
      <c r="F3004" s="149" t="s">
        <v>6097</v>
      </c>
    </row>
    <row r="3005" spans="1:6" ht="10.9" customHeight="1" x14ac:dyDescent="0.35">
      <c r="A3005" s="149" t="s">
        <v>13189</v>
      </c>
      <c r="B3005" s="149" t="s">
        <v>13190</v>
      </c>
      <c r="C3005" s="149" t="s">
        <v>296</v>
      </c>
      <c r="D3005" s="150">
        <v>22103</v>
      </c>
      <c r="E3005" s="149">
        <v>11510</v>
      </c>
      <c r="F3005" s="149" t="s">
        <v>6097</v>
      </c>
    </row>
    <row r="3006" spans="1:6" ht="10.9" customHeight="1" x14ac:dyDescent="0.35">
      <c r="A3006" s="149" t="s">
        <v>6100</v>
      </c>
      <c r="B3006" s="149" t="s">
        <v>6101</v>
      </c>
      <c r="C3006" s="149" t="s">
        <v>296</v>
      </c>
      <c r="D3006" s="150">
        <v>22103</v>
      </c>
      <c r="E3006" s="149">
        <v>11510</v>
      </c>
      <c r="F3006" s="149" t="s">
        <v>6097</v>
      </c>
    </row>
    <row r="3007" spans="1:6" ht="10.9" customHeight="1" x14ac:dyDescent="0.35">
      <c r="A3007" s="149" t="s">
        <v>6102</v>
      </c>
      <c r="B3007" s="149" t="s">
        <v>6103</v>
      </c>
      <c r="C3007" s="149" t="s">
        <v>296</v>
      </c>
      <c r="D3007" s="150">
        <v>22103</v>
      </c>
      <c r="E3007" s="149">
        <v>11510</v>
      </c>
      <c r="F3007" s="149" t="s">
        <v>6097</v>
      </c>
    </row>
    <row r="3008" spans="1:6" ht="10.9" customHeight="1" x14ac:dyDescent="0.35">
      <c r="A3008" s="149" t="s">
        <v>9808</v>
      </c>
      <c r="B3008" s="149" t="s">
        <v>9809</v>
      </c>
      <c r="C3008" s="149" t="s">
        <v>296</v>
      </c>
      <c r="D3008" s="150">
        <v>22103</v>
      </c>
      <c r="E3008" s="149">
        <v>11510</v>
      </c>
      <c r="F3008" s="149" t="s">
        <v>6097</v>
      </c>
    </row>
    <row r="3009" spans="1:6" ht="10.9" customHeight="1" x14ac:dyDescent="0.35">
      <c r="A3009" s="149" t="s">
        <v>6106</v>
      </c>
      <c r="B3009" s="149" t="s">
        <v>6107</v>
      </c>
      <c r="C3009" s="149" t="s">
        <v>296</v>
      </c>
      <c r="D3009" s="150">
        <v>22103</v>
      </c>
      <c r="E3009" s="149">
        <v>11510</v>
      </c>
      <c r="F3009" s="149" t="s">
        <v>6097</v>
      </c>
    </row>
    <row r="3010" spans="1:6" ht="10.9" customHeight="1" x14ac:dyDescent="0.35">
      <c r="A3010" s="149" t="s">
        <v>6108</v>
      </c>
      <c r="B3010" s="149" t="s">
        <v>6109</v>
      </c>
      <c r="C3010" s="149" t="s">
        <v>296</v>
      </c>
      <c r="D3010" s="150">
        <v>22103</v>
      </c>
      <c r="E3010" s="149">
        <v>11510</v>
      </c>
      <c r="F3010" s="149" t="s">
        <v>6097</v>
      </c>
    </row>
    <row r="3011" spans="1:6" ht="10.9" customHeight="1" x14ac:dyDescent="0.35">
      <c r="A3011" s="149" t="s">
        <v>6110</v>
      </c>
      <c r="B3011" s="149" t="s">
        <v>6111</v>
      </c>
      <c r="C3011" s="149" t="s">
        <v>296</v>
      </c>
      <c r="D3011" s="150">
        <v>22103</v>
      </c>
      <c r="E3011" s="149">
        <v>11510</v>
      </c>
      <c r="F3011" s="149" t="s">
        <v>6097</v>
      </c>
    </row>
    <row r="3012" spans="1:6" ht="10.9" customHeight="1" x14ac:dyDescent="0.35">
      <c r="A3012" s="149" t="s">
        <v>6112</v>
      </c>
      <c r="B3012" s="149" t="s">
        <v>6113</v>
      </c>
      <c r="C3012" s="149" t="s">
        <v>296</v>
      </c>
      <c r="D3012" s="150">
        <v>22103</v>
      </c>
      <c r="E3012" s="149">
        <v>11510</v>
      </c>
      <c r="F3012" s="149" t="s">
        <v>6097</v>
      </c>
    </row>
    <row r="3013" spans="1:6" ht="10.9" customHeight="1" x14ac:dyDescent="0.35">
      <c r="A3013" s="149" t="s">
        <v>6114</v>
      </c>
      <c r="B3013" s="149" t="s">
        <v>6115</v>
      </c>
      <c r="C3013" s="149" t="s">
        <v>877</v>
      </c>
      <c r="D3013" s="150">
        <v>22103</v>
      </c>
      <c r="E3013" s="149">
        <v>11510</v>
      </c>
      <c r="F3013" s="149" t="s">
        <v>6097</v>
      </c>
    </row>
    <row r="3014" spans="1:6" ht="10.9" customHeight="1" x14ac:dyDescent="0.35">
      <c r="A3014" s="149" t="s">
        <v>6116</v>
      </c>
      <c r="B3014" s="149" t="s">
        <v>6117</v>
      </c>
      <c r="C3014" s="149" t="s">
        <v>335</v>
      </c>
      <c r="D3014" s="150">
        <v>22103</v>
      </c>
      <c r="E3014" s="149">
        <v>11510</v>
      </c>
      <c r="F3014" s="149" t="s">
        <v>6097</v>
      </c>
    </row>
    <row r="3015" spans="1:6" ht="10.9" customHeight="1" x14ac:dyDescent="0.35">
      <c r="A3015" s="149" t="s">
        <v>11168</v>
      </c>
      <c r="B3015" s="149" t="s">
        <v>11169</v>
      </c>
      <c r="C3015" s="149" t="s">
        <v>877</v>
      </c>
      <c r="D3015" s="150">
        <v>22104</v>
      </c>
      <c r="E3015" s="149">
        <v>11510</v>
      </c>
      <c r="F3015" s="149" t="s">
        <v>6099</v>
      </c>
    </row>
    <row r="3016" spans="1:6" ht="10.9" customHeight="1" x14ac:dyDescent="0.35">
      <c r="A3016" s="149" t="s">
        <v>6120</v>
      </c>
      <c r="B3016" s="149" t="s">
        <v>16314</v>
      </c>
      <c r="C3016" s="149" t="s">
        <v>877</v>
      </c>
      <c r="D3016" s="150">
        <v>22104</v>
      </c>
      <c r="E3016" s="149">
        <v>11510</v>
      </c>
      <c r="F3016" s="149" t="s">
        <v>6099</v>
      </c>
    </row>
    <row r="3017" spans="1:6" ht="10.9" customHeight="1" x14ac:dyDescent="0.35">
      <c r="A3017" s="149" t="s">
        <v>11811</v>
      </c>
      <c r="B3017" s="149" t="s">
        <v>11812</v>
      </c>
      <c r="C3017" s="149" t="s">
        <v>877</v>
      </c>
      <c r="D3017" s="150">
        <v>22104</v>
      </c>
      <c r="E3017" s="149">
        <v>11510</v>
      </c>
      <c r="F3017" s="149" t="s">
        <v>6099</v>
      </c>
    </row>
    <row r="3018" spans="1:6" ht="10.9" customHeight="1" x14ac:dyDescent="0.35">
      <c r="A3018" s="149" t="s">
        <v>6123</v>
      </c>
      <c r="B3018" s="149" t="s">
        <v>6124</v>
      </c>
      <c r="C3018" s="149" t="s">
        <v>877</v>
      </c>
      <c r="D3018" s="150">
        <v>22104</v>
      </c>
      <c r="E3018" s="149">
        <v>11510</v>
      </c>
      <c r="F3018" s="149" t="s">
        <v>6099</v>
      </c>
    </row>
    <row r="3019" spans="1:6" ht="10.9" customHeight="1" x14ac:dyDescent="0.35">
      <c r="A3019" s="149" t="s">
        <v>11708</v>
      </c>
      <c r="B3019" s="149" t="s">
        <v>11709</v>
      </c>
      <c r="C3019" s="149" t="s">
        <v>877</v>
      </c>
      <c r="D3019" s="150">
        <v>22104</v>
      </c>
      <c r="E3019" s="149">
        <v>11510</v>
      </c>
      <c r="F3019" s="149" t="s">
        <v>6099</v>
      </c>
    </row>
    <row r="3020" spans="1:6" ht="10.9" customHeight="1" x14ac:dyDescent="0.35">
      <c r="A3020" s="149" t="s">
        <v>6127</v>
      </c>
      <c r="B3020" s="149" t="s">
        <v>6128</v>
      </c>
      <c r="C3020" s="149" t="s">
        <v>877</v>
      </c>
      <c r="D3020" s="150">
        <v>22104</v>
      </c>
      <c r="E3020" s="149">
        <v>11510</v>
      </c>
      <c r="F3020" s="149" t="s">
        <v>6099</v>
      </c>
    </row>
    <row r="3021" spans="1:6" ht="10.9" customHeight="1" x14ac:dyDescent="0.35">
      <c r="A3021" s="149" t="s">
        <v>6098</v>
      </c>
      <c r="B3021" s="149" t="s">
        <v>249</v>
      </c>
      <c r="C3021" s="149" t="s">
        <v>296</v>
      </c>
      <c r="D3021" s="150">
        <v>22104</v>
      </c>
      <c r="E3021" s="149">
        <v>11510</v>
      </c>
      <c r="F3021" s="149" t="s">
        <v>6099</v>
      </c>
    </row>
    <row r="3022" spans="1:6" ht="10.9" customHeight="1" x14ac:dyDescent="0.35">
      <c r="A3022" s="149" t="s">
        <v>6132</v>
      </c>
      <c r="B3022" s="149" t="s">
        <v>6174</v>
      </c>
      <c r="C3022" s="149" t="s">
        <v>335</v>
      </c>
      <c r="D3022" s="150">
        <v>22104</v>
      </c>
      <c r="E3022" s="149">
        <v>11510</v>
      </c>
      <c r="F3022" s="149" t="s">
        <v>6099</v>
      </c>
    </row>
    <row r="3023" spans="1:6" ht="10.9" customHeight="1" x14ac:dyDescent="0.35">
      <c r="A3023" s="149" t="s">
        <v>6133</v>
      </c>
      <c r="B3023" s="149" t="s">
        <v>6134</v>
      </c>
      <c r="C3023" s="149" t="s">
        <v>405</v>
      </c>
      <c r="D3023" s="150">
        <v>22104</v>
      </c>
      <c r="E3023" s="149">
        <v>11510</v>
      </c>
      <c r="F3023" s="149" t="s">
        <v>6099</v>
      </c>
    </row>
    <row r="3024" spans="1:6" ht="10.9" customHeight="1" x14ac:dyDescent="0.35">
      <c r="A3024" s="149" t="s">
        <v>6135</v>
      </c>
      <c r="B3024" s="149" t="s">
        <v>6136</v>
      </c>
      <c r="C3024" s="149" t="s">
        <v>539</v>
      </c>
      <c r="D3024" s="150">
        <v>22104</v>
      </c>
      <c r="E3024" s="149">
        <v>11510</v>
      </c>
      <c r="F3024" s="149" t="s">
        <v>6099</v>
      </c>
    </row>
    <row r="3025" spans="1:6" ht="10.9" customHeight="1" x14ac:dyDescent="0.35">
      <c r="A3025" s="149" t="s">
        <v>6137</v>
      </c>
      <c r="B3025" s="149" t="s">
        <v>121</v>
      </c>
      <c r="C3025" s="149" t="s">
        <v>6072</v>
      </c>
      <c r="D3025" s="150">
        <v>22104</v>
      </c>
      <c r="E3025" s="149">
        <v>11510</v>
      </c>
      <c r="F3025" s="149" t="s">
        <v>6099</v>
      </c>
    </row>
    <row r="3026" spans="1:6" ht="10.9" customHeight="1" x14ac:dyDescent="0.35">
      <c r="A3026" s="149" t="s">
        <v>6138</v>
      </c>
      <c r="B3026" s="149" t="s">
        <v>6139</v>
      </c>
      <c r="C3026" s="149" t="s">
        <v>6072</v>
      </c>
      <c r="D3026" s="150">
        <v>22104</v>
      </c>
      <c r="E3026" s="149">
        <v>11510</v>
      </c>
      <c r="F3026" s="149" t="s">
        <v>6099</v>
      </c>
    </row>
    <row r="3027" spans="1:6" ht="10.9" customHeight="1" x14ac:dyDescent="0.35">
      <c r="A3027" s="149" t="s">
        <v>6140</v>
      </c>
      <c r="B3027" s="149" t="s">
        <v>16287</v>
      </c>
      <c r="C3027" s="149" t="s">
        <v>539</v>
      </c>
      <c r="D3027" s="150">
        <v>22104</v>
      </c>
      <c r="E3027" s="149">
        <v>11510</v>
      </c>
      <c r="F3027" s="149" t="s">
        <v>6099</v>
      </c>
    </row>
    <row r="3028" spans="1:6" ht="10.9" customHeight="1" x14ac:dyDescent="0.35">
      <c r="A3028" s="149" t="s">
        <v>6141</v>
      </c>
      <c r="B3028" s="149" t="s">
        <v>263</v>
      </c>
      <c r="C3028" s="149" t="s">
        <v>6096</v>
      </c>
      <c r="D3028" s="150">
        <v>22104</v>
      </c>
      <c r="E3028" s="149">
        <v>11510</v>
      </c>
      <c r="F3028" s="149" t="s">
        <v>6099</v>
      </c>
    </row>
    <row r="3029" spans="1:6" ht="10.9" customHeight="1" x14ac:dyDescent="0.35">
      <c r="A3029" s="149" t="s">
        <v>15028</v>
      </c>
      <c r="B3029" s="149" t="s">
        <v>15029</v>
      </c>
      <c r="C3029" s="149" t="s">
        <v>296</v>
      </c>
      <c r="D3029" s="150">
        <v>22104</v>
      </c>
      <c r="E3029" s="149">
        <v>11510</v>
      </c>
      <c r="F3029" s="149" t="s">
        <v>6099</v>
      </c>
    </row>
    <row r="3030" spans="1:6" ht="10.9" customHeight="1" x14ac:dyDescent="0.35">
      <c r="A3030" s="149" t="s">
        <v>6145</v>
      </c>
      <c r="B3030" s="149" t="s">
        <v>6139</v>
      </c>
      <c r="C3030" s="149" t="s">
        <v>6072</v>
      </c>
      <c r="D3030" s="150">
        <v>22104</v>
      </c>
      <c r="E3030" s="149">
        <v>11510</v>
      </c>
      <c r="F3030" s="149" t="s">
        <v>6099</v>
      </c>
    </row>
    <row r="3031" spans="1:6" ht="10.9" customHeight="1" x14ac:dyDescent="0.35">
      <c r="A3031" s="149" t="s">
        <v>6146</v>
      </c>
      <c r="B3031" s="149" t="s">
        <v>6147</v>
      </c>
      <c r="C3031" s="149" t="s">
        <v>539</v>
      </c>
      <c r="D3031" s="150">
        <v>22104</v>
      </c>
      <c r="E3031" s="149">
        <v>11510</v>
      </c>
      <c r="F3031" s="149" t="s">
        <v>6099</v>
      </c>
    </row>
    <row r="3032" spans="1:6" ht="10.9" customHeight="1" x14ac:dyDescent="0.35">
      <c r="A3032" s="149" t="s">
        <v>6148</v>
      </c>
      <c r="B3032" s="149" t="s">
        <v>6149</v>
      </c>
      <c r="C3032" s="149" t="s">
        <v>296</v>
      </c>
      <c r="D3032" s="150">
        <v>22104</v>
      </c>
      <c r="E3032" s="149">
        <v>11510</v>
      </c>
      <c r="F3032" s="149" t="s">
        <v>6099</v>
      </c>
    </row>
    <row r="3033" spans="1:6" ht="10.9" customHeight="1" x14ac:dyDescent="0.35">
      <c r="A3033" s="149" t="s">
        <v>6150</v>
      </c>
      <c r="B3033" s="149" t="s">
        <v>6151</v>
      </c>
      <c r="C3033" s="149" t="s">
        <v>296</v>
      </c>
      <c r="D3033" s="150">
        <v>22104</v>
      </c>
      <c r="E3033" s="149">
        <v>11510</v>
      </c>
      <c r="F3033" s="149" t="s">
        <v>6099</v>
      </c>
    </row>
    <row r="3034" spans="1:6" ht="10.9" customHeight="1" x14ac:dyDescent="0.35">
      <c r="A3034" s="149" t="s">
        <v>6152</v>
      </c>
      <c r="B3034" s="149" t="s">
        <v>6153</v>
      </c>
      <c r="C3034" s="149" t="s">
        <v>296</v>
      </c>
      <c r="D3034" s="150">
        <v>22104</v>
      </c>
      <c r="E3034" s="149">
        <v>11510</v>
      </c>
      <c r="F3034" s="149" t="s">
        <v>6099</v>
      </c>
    </row>
    <row r="3035" spans="1:6" ht="10.9" customHeight="1" x14ac:dyDescent="0.35">
      <c r="A3035" s="149" t="s">
        <v>6154</v>
      </c>
      <c r="B3035" s="149" t="s">
        <v>6155</v>
      </c>
      <c r="C3035" s="149" t="s">
        <v>296</v>
      </c>
      <c r="D3035" s="150">
        <v>22104</v>
      </c>
      <c r="E3035" s="149">
        <v>11510</v>
      </c>
      <c r="F3035" s="149" t="s">
        <v>6099</v>
      </c>
    </row>
    <row r="3036" spans="1:6" ht="10.9" customHeight="1" x14ac:dyDescent="0.35">
      <c r="A3036" s="149" t="s">
        <v>6156</v>
      </c>
      <c r="B3036" s="149" t="s">
        <v>6115</v>
      </c>
      <c r="C3036" s="149" t="s">
        <v>877</v>
      </c>
      <c r="D3036" s="150">
        <v>22104</v>
      </c>
      <c r="E3036" s="149">
        <v>11510</v>
      </c>
      <c r="F3036" s="149" t="s">
        <v>6099</v>
      </c>
    </row>
    <row r="3037" spans="1:6" ht="10.9" customHeight="1" x14ac:dyDescent="0.35">
      <c r="A3037" s="149" t="s">
        <v>6157</v>
      </c>
      <c r="B3037" s="149" t="s">
        <v>6158</v>
      </c>
      <c r="C3037" s="149" t="s">
        <v>296</v>
      </c>
      <c r="D3037" s="150">
        <v>22104</v>
      </c>
      <c r="E3037" s="149">
        <v>11510</v>
      </c>
      <c r="F3037" s="149" t="s">
        <v>6099</v>
      </c>
    </row>
    <row r="3038" spans="1:6" ht="10.9" customHeight="1" x14ac:dyDescent="0.35">
      <c r="A3038" s="149" t="s">
        <v>9793</v>
      </c>
      <c r="B3038" s="149" t="s">
        <v>9794</v>
      </c>
      <c r="C3038" s="149" t="s">
        <v>296</v>
      </c>
      <c r="D3038" s="150">
        <v>22104</v>
      </c>
      <c r="E3038" s="149">
        <v>11510</v>
      </c>
      <c r="F3038" s="149" t="s">
        <v>6099</v>
      </c>
    </row>
    <row r="3039" spans="1:6" ht="10.9" customHeight="1" x14ac:dyDescent="0.35">
      <c r="A3039" s="149" t="s">
        <v>9791</v>
      </c>
      <c r="B3039" s="149" t="s">
        <v>9792</v>
      </c>
      <c r="C3039" s="149" t="s">
        <v>296</v>
      </c>
      <c r="D3039" s="150">
        <v>22104</v>
      </c>
      <c r="E3039" s="149">
        <v>11510</v>
      </c>
      <c r="F3039" s="149" t="s">
        <v>6099</v>
      </c>
    </row>
    <row r="3040" spans="1:6" ht="10.9" customHeight="1" x14ac:dyDescent="0.35">
      <c r="A3040" s="149" t="s">
        <v>9242</v>
      </c>
      <c r="B3040" s="149" t="s">
        <v>9243</v>
      </c>
      <c r="C3040" s="149" t="s">
        <v>296</v>
      </c>
      <c r="D3040" s="150">
        <v>22104</v>
      </c>
      <c r="E3040" s="149">
        <v>11510</v>
      </c>
      <c r="F3040" s="149" t="s">
        <v>6099</v>
      </c>
    </row>
    <row r="3041" spans="1:6" ht="10.9" customHeight="1" x14ac:dyDescent="0.35">
      <c r="A3041" s="149" t="s">
        <v>9758</v>
      </c>
      <c r="B3041" s="149" t="s">
        <v>9759</v>
      </c>
      <c r="C3041" s="149" t="s">
        <v>539</v>
      </c>
      <c r="D3041" s="150">
        <v>22104</v>
      </c>
      <c r="E3041" s="149">
        <v>11510</v>
      </c>
      <c r="F3041" s="149" t="s">
        <v>6099</v>
      </c>
    </row>
    <row r="3042" spans="1:6" ht="10.9" customHeight="1" x14ac:dyDescent="0.35">
      <c r="A3042" s="149" t="s">
        <v>10974</v>
      </c>
      <c r="B3042" s="149" t="s">
        <v>10975</v>
      </c>
      <c r="C3042" s="149" t="s">
        <v>296</v>
      </c>
      <c r="D3042" s="150">
        <v>22104</v>
      </c>
      <c r="E3042" s="149">
        <v>11510</v>
      </c>
      <c r="F3042" s="149" t="s">
        <v>6099</v>
      </c>
    </row>
    <row r="3043" spans="1:6" ht="10.9" customHeight="1" x14ac:dyDescent="0.35">
      <c r="A3043" s="149" t="s">
        <v>9264</v>
      </c>
      <c r="B3043" s="149" t="s">
        <v>119</v>
      </c>
      <c r="C3043" s="149" t="s">
        <v>539</v>
      </c>
      <c r="D3043" s="150">
        <v>22104</v>
      </c>
      <c r="E3043" s="149">
        <v>11510</v>
      </c>
      <c r="F3043" s="149" t="s">
        <v>6099</v>
      </c>
    </row>
    <row r="3044" spans="1:6" ht="10.9" customHeight="1" x14ac:dyDescent="0.35">
      <c r="A3044" s="149" t="s">
        <v>6173</v>
      </c>
      <c r="B3044" s="149" t="s">
        <v>6174</v>
      </c>
      <c r="C3044" s="149" t="s">
        <v>6175</v>
      </c>
      <c r="D3044" s="150">
        <v>22104</v>
      </c>
      <c r="E3044" s="149">
        <v>11510</v>
      </c>
      <c r="F3044" s="149" t="s">
        <v>6099</v>
      </c>
    </row>
    <row r="3045" spans="1:6" ht="10.9" customHeight="1" x14ac:dyDescent="0.35">
      <c r="A3045" s="149" t="s">
        <v>6176</v>
      </c>
      <c r="B3045" s="149" t="s">
        <v>6177</v>
      </c>
      <c r="C3045" s="149" t="s">
        <v>6175</v>
      </c>
      <c r="D3045" s="150">
        <v>22104</v>
      </c>
      <c r="E3045" s="149">
        <v>11510</v>
      </c>
      <c r="F3045" s="149" t="s">
        <v>6099</v>
      </c>
    </row>
    <row r="3046" spans="1:6" ht="10.9" customHeight="1" x14ac:dyDescent="0.35">
      <c r="A3046" s="149" t="s">
        <v>6178</v>
      </c>
      <c r="B3046" s="149" t="s">
        <v>6179</v>
      </c>
      <c r="C3046" s="149" t="s">
        <v>539</v>
      </c>
      <c r="D3046" s="150">
        <v>22104</v>
      </c>
      <c r="E3046" s="149">
        <v>11510</v>
      </c>
      <c r="F3046" s="149" t="s">
        <v>6099</v>
      </c>
    </row>
    <row r="3047" spans="1:6" ht="10.9" customHeight="1" x14ac:dyDescent="0.35">
      <c r="A3047" s="149" t="s">
        <v>6180</v>
      </c>
      <c r="B3047" s="149" t="s">
        <v>6177</v>
      </c>
      <c r="C3047" s="149" t="s">
        <v>539</v>
      </c>
      <c r="D3047" s="150">
        <v>22104</v>
      </c>
      <c r="E3047" s="149">
        <v>11510</v>
      </c>
      <c r="F3047" s="149" t="s">
        <v>6099</v>
      </c>
    </row>
    <row r="3048" spans="1:6" ht="10.9" customHeight="1" x14ac:dyDescent="0.35">
      <c r="A3048" s="149" t="s">
        <v>6181</v>
      </c>
      <c r="B3048" s="149" t="s">
        <v>6174</v>
      </c>
      <c r="C3048" s="149" t="s">
        <v>539</v>
      </c>
      <c r="D3048" s="150">
        <v>22104</v>
      </c>
      <c r="E3048" s="149">
        <v>11510</v>
      </c>
      <c r="F3048" s="149" t="s">
        <v>6099</v>
      </c>
    </row>
    <row r="3049" spans="1:6" ht="10.9" customHeight="1" x14ac:dyDescent="0.35">
      <c r="A3049" s="149" t="s">
        <v>6182</v>
      </c>
      <c r="B3049" s="149" t="s">
        <v>6184</v>
      </c>
      <c r="C3049" s="149" t="s">
        <v>5711</v>
      </c>
      <c r="D3049" s="150">
        <v>22104</v>
      </c>
      <c r="E3049" s="149">
        <v>11510</v>
      </c>
      <c r="F3049" s="149" t="s">
        <v>6099</v>
      </c>
    </row>
    <row r="3050" spans="1:6" ht="10.9" customHeight="1" x14ac:dyDescent="0.35">
      <c r="A3050" s="149" t="s">
        <v>6183</v>
      </c>
      <c r="B3050" s="149" t="s">
        <v>6184</v>
      </c>
      <c r="C3050" s="149" t="s">
        <v>335</v>
      </c>
      <c r="D3050" s="150">
        <v>22104</v>
      </c>
      <c r="E3050" s="149">
        <v>11510</v>
      </c>
      <c r="F3050" s="149" t="s">
        <v>6099</v>
      </c>
    </row>
    <row r="3051" spans="1:6" ht="10.9" customHeight="1" x14ac:dyDescent="0.35">
      <c r="A3051" s="149" t="s">
        <v>6185</v>
      </c>
      <c r="B3051" s="149" t="s">
        <v>6186</v>
      </c>
      <c r="C3051" s="149" t="s">
        <v>335</v>
      </c>
      <c r="D3051" s="150">
        <v>22104</v>
      </c>
      <c r="E3051" s="149">
        <v>11510</v>
      </c>
      <c r="F3051" s="149" t="s">
        <v>6099</v>
      </c>
    </row>
    <row r="3052" spans="1:6" ht="10.9" customHeight="1" x14ac:dyDescent="0.35">
      <c r="A3052" s="149" t="s">
        <v>6187</v>
      </c>
      <c r="B3052" s="149" t="s">
        <v>6188</v>
      </c>
      <c r="C3052" s="149" t="s">
        <v>405</v>
      </c>
      <c r="D3052" s="150">
        <v>22104</v>
      </c>
      <c r="E3052" s="149">
        <v>11510</v>
      </c>
      <c r="F3052" s="149" t="s">
        <v>6099</v>
      </c>
    </row>
    <row r="3053" spans="1:6" ht="10.9" customHeight="1" x14ac:dyDescent="0.35">
      <c r="A3053" s="149" t="s">
        <v>6189</v>
      </c>
      <c r="B3053" s="149" t="s">
        <v>121</v>
      </c>
      <c r="C3053" s="149" t="s">
        <v>6175</v>
      </c>
      <c r="D3053" s="150">
        <v>22104</v>
      </c>
      <c r="E3053" s="149">
        <v>11510</v>
      </c>
      <c r="F3053" s="149" t="s">
        <v>6099</v>
      </c>
    </row>
    <row r="3054" spans="1:6" ht="10.9" customHeight="1" x14ac:dyDescent="0.35">
      <c r="A3054" s="149" t="s">
        <v>6190</v>
      </c>
      <c r="B3054" s="149" t="s">
        <v>6191</v>
      </c>
      <c r="C3054" s="149" t="s">
        <v>539</v>
      </c>
      <c r="D3054" s="150">
        <v>22104</v>
      </c>
      <c r="E3054" s="149">
        <v>11510</v>
      </c>
      <c r="F3054" s="149" t="s">
        <v>6099</v>
      </c>
    </row>
    <row r="3055" spans="1:6" ht="10.9" customHeight="1" x14ac:dyDescent="0.35">
      <c r="A3055" s="149" t="s">
        <v>6118</v>
      </c>
      <c r="B3055" s="149" t="s">
        <v>6119</v>
      </c>
      <c r="C3055" s="149" t="s">
        <v>296</v>
      </c>
      <c r="D3055" s="150">
        <v>22104</v>
      </c>
      <c r="E3055" s="149">
        <v>11510</v>
      </c>
      <c r="F3055" s="149" t="s">
        <v>6099</v>
      </c>
    </row>
    <row r="3056" spans="1:6" ht="10.9" customHeight="1" x14ac:dyDescent="0.35">
      <c r="A3056" s="149" t="s">
        <v>6195</v>
      </c>
      <c r="B3056" s="149" t="s">
        <v>6196</v>
      </c>
      <c r="C3056" s="149" t="s">
        <v>335</v>
      </c>
      <c r="D3056" s="150">
        <v>22104</v>
      </c>
      <c r="E3056" s="149">
        <v>11510</v>
      </c>
      <c r="F3056" s="149" t="s">
        <v>6099</v>
      </c>
    </row>
    <row r="3057" spans="1:6" ht="10.9" customHeight="1" x14ac:dyDescent="0.35">
      <c r="A3057" s="149" t="s">
        <v>6197</v>
      </c>
      <c r="B3057" s="149" t="s">
        <v>6198</v>
      </c>
      <c r="C3057" s="149" t="s">
        <v>335</v>
      </c>
      <c r="D3057" s="150">
        <v>22104</v>
      </c>
      <c r="E3057" s="149">
        <v>11510</v>
      </c>
      <c r="F3057" s="149" t="s">
        <v>6099</v>
      </c>
    </row>
    <row r="3058" spans="1:6" ht="10.9" customHeight="1" x14ac:dyDescent="0.35">
      <c r="A3058" s="149" t="s">
        <v>6199</v>
      </c>
      <c r="B3058" s="149" t="s">
        <v>6200</v>
      </c>
      <c r="C3058" s="149" t="s">
        <v>405</v>
      </c>
      <c r="D3058" s="150">
        <v>22104</v>
      </c>
      <c r="E3058" s="149">
        <v>11510</v>
      </c>
      <c r="F3058" s="149" t="s">
        <v>6099</v>
      </c>
    </row>
    <row r="3059" spans="1:6" ht="10.9" customHeight="1" x14ac:dyDescent="0.35">
      <c r="A3059" s="149" t="s">
        <v>6201</v>
      </c>
      <c r="B3059" s="149" t="s">
        <v>6202</v>
      </c>
      <c r="C3059" s="149" t="s">
        <v>405</v>
      </c>
      <c r="D3059" s="150">
        <v>22104</v>
      </c>
      <c r="E3059" s="149">
        <v>11510</v>
      </c>
      <c r="F3059" s="149" t="s">
        <v>6099</v>
      </c>
    </row>
    <row r="3060" spans="1:6" ht="10.9" customHeight="1" x14ac:dyDescent="0.35">
      <c r="A3060" s="149" t="s">
        <v>6203</v>
      </c>
      <c r="B3060" s="149" t="s">
        <v>6204</v>
      </c>
      <c r="C3060" s="149" t="s">
        <v>296</v>
      </c>
      <c r="D3060" s="150">
        <v>22104</v>
      </c>
      <c r="E3060" s="149">
        <v>11510</v>
      </c>
      <c r="F3060" s="149" t="s">
        <v>6099</v>
      </c>
    </row>
    <row r="3061" spans="1:6" ht="10.9" customHeight="1" x14ac:dyDescent="0.35">
      <c r="A3061" s="149" t="s">
        <v>6205</v>
      </c>
      <c r="B3061" s="149" t="s">
        <v>6101</v>
      </c>
      <c r="C3061" s="149" t="s">
        <v>296</v>
      </c>
      <c r="D3061" s="150">
        <v>22104</v>
      </c>
      <c r="E3061" s="149">
        <v>11510</v>
      </c>
      <c r="F3061" s="149" t="s">
        <v>6099</v>
      </c>
    </row>
    <row r="3062" spans="1:6" ht="10.9" customHeight="1" x14ac:dyDescent="0.35">
      <c r="A3062" s="149" t="s">
        <v>6206</v>
      </c>
      <c r="B3062" s="149" t="s">
        <v>6207</v>
      </c>
      <c r="C3062" s="149" t="s">
        <v>296</v>
      </c>
      <c r="D3062" s="150">
        <v>22104</v>
      </c>
      <c r="E3062" s="149">
        <v>11510</v>
      </c>
      <c r="F3062" s="149" t="s">
        <v>6099</v>
      </c>
    </row>
    <row r="3063" spans="1:6" ht="10.9" customHeight="1" x14ac:dyDescent="0.35">
      <c r="A3063" s="149" t="s">
        <v>6208</v>
      </c>
      <c r="B3063" s="149" t="s">
        <v>6209</v>
      </c>
      <c r="C3063" s="149" t="s">
        <v>296</v>
      </c>
      <c r="D3063" s="150">
        <v>22104</v>
      </c>
      <c r="E3063" s="149">
        <v>11510</v>
      </c>
      <c r="F3063" s="149" t="s">
        <v>6099</v>
      </c>
    </row>
    <row r="3064" spans="1:6" ht="10.9" customHeight="1" x14ac:dyDescent="0.35">
      <c r="A3064" s="149" t="s">
        <v>6210</v>
      </c>
      <c r="B3064" s="149" t="s">
        <v>6151</v>
      </c>
      <c r="C3064" s="149" t="s">
        <v>539</v>
      </c>
      <c r="D3064" s="150">
        <v>22104</v>
      </c>
      <c r="E3064" s="149">
        <v>11510</v>
      </c>
      <c r="F3064" s="149" t="s">
        <v>6099</v>
      </c>
    </row>
    <row r="3065" spans="1:6" ht="10.9" customHeight="1" x14ac:dyDescent="0.35">
      <c r="A3065" s="149" t="s">
        <v>6211</v>
      </c>
      <c r="B3065" s="149" t="s">
        <v>6212</v>
      </c>
      <c r="C3065" s="149" t="s">
        <v>539</v>
      </c>
      <c r="D3065" s="150">
        <v>22104</v>
      </c>
      <c r="E3065" s="149">
        <v>11510</v>
      </c>
      <c r="F3065" s="149" t="s">
        <v>6099</v>
      </c>
    </row>
    <row r="3066" spans="1:6" ht="10.9" customHeight="1" x14ac:dyDescent="0.35">
      <c r="A3066" s="149" t="s">
        <v>6213</v>
      </c>
      <c r="B3066" s="149" t="s">
        <v>6113</v>
      </c>
      <c r="C3066" s="149" t="s">
        <v>296</v>
      </c>
      <c r="D3066" s="150">
        <v>22104</v>
      </c>
      <c r="E3066" s="149">
        <v>11510</v>
      </c>
      <c r="F3066" s="149" t="s">
        <v>6099</v>
      </c>
    </row>
    <row r="3067" spans="1:6" ht="10.9" customHeight="1" x14ac:dyDescent="0.35">
      <c r="A3067" s="149" t="s">
        <v>6214</v>
      </c>
      <c r="B3067" s="149" t="s">
        <v>6209</v>
      </c>
      <c r="C3067" s="149" t="s">
        <v>877</v>
      </c>
      <c r="D3067" s="150">
        <v>22104</v>
      </c>
      <c r="E3067" s="149">
        <v>11510</v>
      </c>
      <c r="F3067" s="149" t="s">
        <v>6099</v>
      </c>
    </row>
    <row r="3068" spans="1:6" ht="10.9" customHeight="1" x14ac:dyDescent="0.35">
      <c r="A3068" s="149" t="s">
        <v>6215</v>
      </c>
      <c r="B3068" s="149" t="s">
        <v>6101</v>
      </c>
      <c r="C3068" s="149" t="s">
        <v>877</v>
      </c>
      <c r="D3068" s="150">
        <v>22104</v>
      </c>
      <c r="E3068" s="149">
        <v>11510</v>
      </c>
      <c r="F3068" s="149" t="s">
        <v>6099</v>
      </c>
    </row>
    <row r="3069" spans="1:6" ht="10.9" customHeight="1" x14ac:dyDescent="0.35">
      <c r="A3069" s="149" t="s">
        <v>6216</v>
      </c>
      <c r="B3069" s="149" t="s">
        <v>6217</v>
      </c>
      <c r="C3069" s="149" t="s">
        <v>877</v>
      </c>
      <c r="D3069" s="150">
        <v>22104</v>
      </c>
      <c r="E3069" s="149">
        <v>11510</v>
      </c>
      <c r="F3069" s="149" t="s">
        <v>6099</v>
      </c>
    </row>
    <row r="3070" spans="1:6" ht="10.9" customHeight="1" x14ac:dyDescent="0.35">
      <c r="A3070" s="149" t="s">
        <v>6218</v>
      </c>
      <c r="B3070" s="149" t="s">
        <v>6219</v>
      </c>
      <c r="C3070" s="149" t="s">
        <v>877</v>
      </c>
      <c r="D3070" s="150">
        <v>22104</v>
      </c>
      <c r="E3070" s="149">
        <v>11510</v>
      </c>
      <c r="F3070" s="149" t="s">
        <v>6099</v>
      </c>
    </row>
    <row r="3071" spans="1:6" ht="10.9" customHeight="1" x14ac:dyDescent="0.35">
      <c r="A3071" s="149" t="s">
        <v>6220</v>
      </c>
      <c r="B3071" s="149" t="s">
        <v>6221</v>
      </c>
      <c r="C3071" s="149" t="s">
        <v>877</v>
      </c>
      <c r="D3071" s="150">
        <v>22104</v>
      </c>
      <c r="E3071" s="149">
        <v>11510</v>
      </c>
      <c r="F3071" s="149" t="s">
        <v>6099</v>
      </c>
    </row>
    <row r="3072" spans="1:6" ht="10.9" customHeight="1" x14ac:dyDescent="0.35">
      <c r="A3072" s="149" t="s">
        <v>6222</v>
      </c>
      <c r="B3072" s="149" t="s">
        <v>6223</v>
      </c>
      <c r="C3072" s="149" t="s">
        <v>877</v>
      </c>
      <c r="D3072" s="150">
        <v>22104</v>
      </c>
      <c r="E3072" s="149">
        <v>11510</v>
      </c>
      <c r="F3072" s="149" t="s">
        <v>6099</v>
      </c>
    </row>
    <row r="3073" spans="1:6" ht="10.9" customHeight="1" x14ac:dyDescent="0.35">
      <c r="A3073" s="149" t="s">
        <v>6224</v>
      </c>
      <c r="B3073" s="149" t="s">
        <v>6225</v>
      </c>
      <c r="C3073" s="149" t="s">
        <v>877</v>
      </c>
      <c r="D3073" s="150">
        <v>22104</v>
      </c>
      <c r="E3073" s="149">
        <v>11510</v>
      </c>
      <c r="F3073" s="149" t="s">
        <v>6099</v>
      </c>
    </row>
    <row r="3074" spans="1:6" ht="10.9" customHeight="1" x14ac:dyDescent="0.35">
      <c r="A3074" s="149" t="s">
        <v>6226</v>
      </c>
      <c r="B3074" s="149" t="s">
        <v>6227</v>
      </c>
      <c r="C3074" s="149" t="s">
        <v>539</v>
      </c>
      <c r="D3074" s="150">
        <v>22104</v>
      </c>
      <c r="E3074" s="149">
        <v>11510</v>
      </c>
      <c r="F3074" s="149" t="s">
        <v>6099</v>
      </c>
    </row>
    <row r="3075" spans="1:6" ht="10.9" customHeight="1" x14ac:dyDescent="0.35">
      <c r="A3075" s="149" t="s">
        <v>6228</v>
      </c>
      <c r="B3075" s="149" t="s">
        <v>6229</v>
      </c>
      <c r="C3075" s="149" t="s">
        <v>539</v>
      </c>
      <c r="D3075" s="150">
        <v>22104</v>
      </c>
      <c r="E3075" s="149">
        <v>11510</v>
      </c>
      <c r="F3075" s="149" t="s">
        <v>6099</v>
      </c>
    </row>
    <row r="3076" spans="1:6" ht="10.9" customHeight="1" x14ac:dyDescent="0.35">
      <c r="A3076" s="149" t="s">
        <v>6230</v>
      </c>
      <c r="B3076" s="149" t="s">
        <v>6231</v>
      </c>
      <c r="C3076" s="149" t="s">
        <v>539</v>
      </c>
      <c r="D3076" s="150">
        <v>22104</v>
      </c>
      <c r="E3076" s="149">
        <v>11510</v>
      </c>
      <c r="F3076" s="149" t="s">
        <v>6099</v>
      </c>
    </row>
    <row r="3077" spans="1:6" ht="10.9" customHeight="1" x14ac:dyDescent="0.35">
      <c r="A3077" s="149" t="s">
        <v>6232</v>
      </c>
      <c r="B3077" s="149" t="s">
        <v>6233</v>
      </c>
      <c r="C3077" s="149" t="s">
        <v>539</v>
      </c>
      <c r="D3077" s="150">
        <v>22104</v>
      </c>
      <c r="E3077" s="149">
        <v>11510</v>
      </c>
      <c r="F3077" s="149" t="s">
        <v>6099</v>
      </c>
    </row>
    <row r="3078" spans="1:6" ht="10.9" customHeight="1" x14ac:dyDescent="0.35">
      <c r="A3078" s="149" t="s">
        <v>6234</v>
      </c>
      <c r="B3078" s="149" t="s">
        <v>6235</v>
      </c>
      <c r="C3078" s="149" t="s">
        <v>405</v>
      </c>
      <c r="D3078" s="150">
        <v>22104</v>
      </c>
      <c r="E3078" s="149">
        <v>11510</v>
      </c>
      <c r="F3078" s="149" t="s">
        <v>6099</v>
      </c>
    </row>
    <row r="3079" spans="1:6" ht="10.9" customHeight="1" x14ac:dyDescent="0.35">
      <c r="A3079" s="149" t="s">
        <v>6236</v>
      </c>
      <c r="B3079" s="149" t="s">
        <v>6237</v>
      </c>
      <c r="C3079" s="149" t="s">
        <v>296</v>
      </c>
      <c r="D3079" s="150">
        <v>22104</v>
      </c>
      <c r="E3079" s="149">
        <v>11510</v>
      </c>
      <c r="F3079" s="149" t="s">
        <v>6099</v>
      </c>
    </row>
    <row r="3080" spans="1:6" ht="10.9" customHeight="1" x14ac:dyDescent="0.35">
      <c r="A3080" s="149" t="s">
        <v>8808</v>
      </c>
      <c r="B3080" s="149" t="s">
        <v>8809</v>
      </c>
      <c r="C3080" s="149" t="s">
        <v>877</v>
      </c>
      <c r="D3080" s="150">
        <v>22104</v>
      </c>
      <c r="E3080" s="149">
        <v>11510</v>
      </c>
      <c r="F3080" s="149" t="s">
        <v>6099</v>
      </c>
    </row>
    <row r="3081" spans="1:6" ht="10.9" customHeight="1" x14ac:dyDescent="0.35">
      <c r="A3081" s="149" t="s">
        <v>9230</v>
      </c>
      <c r="B3081" s="149" t="s">
        <v>9231</v>
      </c>
      <c r="C3081" s="149" t="s">
        <v>296</v>
      </c>
      <c r="D3081" s="150">
        <v>22104</v>
      </c>
      <c r="E3081" s="149">
        <v>11510</v>
      </c>
      <c r="F3081" s="149" t="s">
        <v>6099</v>
      </c>
    </row>
    <row r="3082" spans="1:6" ht="10.9" customHeight="1" x14ac:dyDescent="0.35">
      <c r="A3082" s="149" t="s">
        <v>9228</v>
      </c>
      <c r="B3082" s="149" t="s">
        <v>9229</v>
      </c>
      <c r="C3082" s="149" t="s">
        <v>296</v>
      </c>
      <c r="D3082" s="150">
        <v>22104</v>
      </c>
      <c r="E3082" s="149">
        <v>11510</v>
      </c>
      <c r="F3082" s="149" t="s">
        <v>6099</v>
      </c>
    </row>
    <row r="3083" spans="1:6" ht="10.9" customHeight="1" x14ac:dyDescent="0.35">
      <c r="A3083" s="149" t="s">
        <v>6244</v>
      </c>
      <c r="B3083" s="149" t="s">
        <v>6245</v>
      </c>
      <c r="C3083" s="149" t="s">
        <v>405</v>
      </c>
      <c r="D3083" s="150">
        <v>22104</v>
      </c>
      <c r="E3083" s="149">
        <v>11510</v>
      </c>
      <c r="F3083" s="149" t="s">
        <v>6099</v>
      </c>
    </row>
    <row r="3084" spans="1:6" ht="10.9" customHeight="1" x14ac:dyDescent="0.35">
      <c r="A3084" s="149" t="s">
        <v>6246</v>
      </c>
      <c r="B3084" s="149" t="s">
        <v>6247</v>
      </c>
      <c r="C3084" s="149" t="s">
        <v>405</v>
      </c>
      <c r="D3084" s="150">
        <v>22104</v>
      </c>
      <c r="E3084" s="149">
        <v>11510</v>
      </c>
      <c r="F3084" s="149" t="s">
        <v>6099</v>
      </c>
    </row>
    <row r="3085" spans="1:6" ht="10.9" customHeight="1" x14ac:dyDescent="0.35">
      <c r="A3085" s="149" t="s">
        <v>6248</v>
      </c>
      <c r="B3085" s="149" t="s">
        <v>6198</v>
      </c>
      <c r="C3085" s="149" t="s">
        <v>5711</v>
      </c>
      <c r="D3085" s="150">
        <v>22104</v>
      </c>
      <c r="E3085" s="149">
        <v>11510</v>
      </c>
      <c r="F3085" s="149" t="s">
        <v>6099</v>
      </c>
    </row>
    <row r="3086" spans="1:6" ht="10.9" customHeight="1" x14ac:dyDescent="0.35">
      <c r="A3086" s="149" t="s">
        <v>6249</v>
      </c>
      <c r="B3086" s="149" t="s">
        <v>6250</v>
      </c>
      <c r="C3086" s="149" t="s">
        <v>335</v>
      </c>
      <c r="D3086" s="150">
        <v>22104</v>
      </c>
      <c r="E3086" s="149">
        <v>11510</v>
      </c>
      <c r="F3086" s="149" t="s">
        <v>6099</v>
      </c>
    </row>
    <row r="3087" spans="1:6" ht="10.9" customHeight="1" x14ac:dyDescent="0.35">
      <c r="A3087" s="149" t="s">
        <v>6251</v>
      </c>
      <c r="B3087" s="149" t="s">
        <v>6252</v>
      </c>
      <c r="C3087" s="149" t="s">
        <v>405</v>
      </c>
      <c r="D3087" s="150">
        <v>22104</v>
      </c>
      <c r="E3087" s="149">
        <v>11510</v>
      </c>
      <c r="F3087" s="149" t="s">
        <v>6099</v>
      </c>
    </row>
    <row r="3088" spans="1:6" ht="10.9" customHeight="1" x14ac:dyDescent="0.35">
      <c r="A3088" s="149" t="s">
        <v>6253</v>
      </c>
      <c r="B3088" s="149" t="s">
        <v>6254</v>
      </c>
      <c r="C3088" s="149" t="s">
        <v>405</v>
      </c>
      <c r="D3088" s="150">
        <v>22104</v>
      </c>
      <c r="E3088" s="149">
        <v>11510</v>
      </c>
      <c r="F3088" s="149" t="s">
        <v>6099</v>
      </c>
    </row>
    <row r="3089" spans="1:6" ht="10.9" customHeight="1" x14ac:dyDescent="0.35">
      <c r="A3089" s="149" t="s">
        <v>6255</v>
      </c>
      <c r="B3089" s="149" t="s">
        <v>6256</v>
      </c>
      <c r="C3089" s="149" t="s">
        <v>296</v>
      </c>
      <c r="D3089" s="150">
        <v>22104</v>
      </c>
      <c r="E3089" s="149">
        <v>11510</v>
      </c>
      <c r="F3089" s="149" t="s">
        <v>6099</v>
      </c>
    </row>
    <row r="3090" spans="1:6" ht="10.9" customHeight="1" x14ac:dyDescent="0.35">
      <c r="A3090" s="149" t="s">
        <v>6257</v>
      </c>
      <c r="B3090" s="149" t="s">
        <v>6258</v>
      </c>
      <c r="C3090" s="149" t="s">
        <v>296</v>
      </c>
      <c r="D3090" s="150">
        <v>22104</v>
      </c>
      <c r="E3090" s="149">
        <v>11510</v>
      </c>
      <c r="F3090" s="149" t="s">
        <v>6099</v>
      </c>
    </row>
    <row r="3091" spans="1:6" ht="10.9" customHeight="1" x14ac:dyDescent="0.35">
      <c r="A3091" s="149" t="s">
        <v>6259</v>
      </c>
      <c r="B3091" s="149" t="s">
        <v>6260</v>
      </c>
      <c r="C3091" s="149" t="s">
        <v>296</v>
      </c>
      <c r="D3091" s="150">
        <v>22104</v>
      </c>
      <c r="E3091" s="149">
        <v>11510</v>
      </c>
      <c r="F3091" s="149" t="s">
        <v>6099</v>
      </c>
    </row>
    <row r="3092" spans="1:6" ht="10.9" customHeight="1" x14ac:dyDescent="0.35">
      <c r="A3092" s="149" t="s">
        <v>6261</v>
      </c>
      <c r="B3092" s="149" t="s">
        <v>6262</v>
      </c>
      <c r="C3092" s="149" t="s">
        <v>877</v>
      </c>
      <c r="D3092" s="150">
        <v>22104</v>
      </c>
      <c r="E3092" s="149">
        <v>11510</v>
      </c>
      <c r="F3092" s="149" t="s">
        <v>6099</v>
      </c>
    </row>
    <row r="3093" spans="1:6" ht="10.9" customHeight="1" x14ac:dyDescent="0.35">
      <c r="A3093" s="149" t="s">
        <v>6263</v>
      </c>
      <c r="B3093" s="149" t="s">
        <v>6264</v>
      </c>
      <c r="C3093" s="149" t="s">
        <v>877</v>
      </c>
      <c r="D3093" s="150">
        <v>22104</v>
      </c>
      <c r="E3093" s="149">
        <v>11510</v>
      </c>
      <c r="F3093" s="149" t="s">
        <v>6099</v>
      </c>
    </row>
    <row r="3094" spans="1:6" ht="10.9" customHeight="1" x14ac:dyDescent="0.35">
      <c r="A3094" s="149" t="s">
        <v>6265</v>
      </c>
      <c r="B3094" s="149" t="s">
        <v>6266</v>
      </c>
      <c r="C3094" s="149" t="s">
        <v>877</v>
      </c>
      <c r="D3094" s="150">
        <v>22104</v>
      </c>
      <c r="E3094" s="149">
        <v>11510</v>
      </c>
      <c r="F3094" s="149" t="s">
        <v>6099</v>
      </c>
    </row>
    <row r="3095" spans="1:6" ht="10.9" customHeight="1" x14ac:dyDescent="0.35">
      <c r="A3095" s="149" t="s">
        <v>6104</v>
      </c>
      <c r="B3095" s="149" t="s">
        <v>6105</v>
      </c>
      <c r="C3095" s="149" t="s">
        <v>877</v>
      </c>
      <c r="D3095" s="150">
        <v>22104</v>
      </c>
      <c r="E3095" s="149">
        <v>11510</v>
      </c>
      <c r="F3095" s="149" t="s">
        <v>6099</v>
      </c>
    </row>
    <row r="3096" spans="1:6" ht="10.9" customHeight="1" x14ac:dyDescent="0.35">
      <c r="A3096" s="149" t="s">
        <v>6270</v>
      </c>
      <c r="B3096" s="149" t="s">
        <v>6271</v>
      </c>
      <c r="C3096" s="149" t="s">
        <v>877</v>
      </c>
      <c r="D3096" s="150">
        <v>22104</v>
      </c>
      <c r="E3096" s="149">
        <v>11510</v>
      </c>
      <c r="F3096" s="149" t="s">
        <v>6099</v>
      </c>
    </row>
    <row r="3097" spans="1:6" ht="10.9" customHeight="1" x14ac:dyDescent="0.35">
      <c r="A3097" s="149" t="s">
        <v>6272</v>
      </c>
      <c r="B3097" s="149" t="s">
        <v>6273</v>
      </c>
      <c r="C3097" s="149" t="s">
        <v>877</v>
      </c>
      <c r="D3097" s="150">
        <v>22104</v>
      </c>
      <c r="E3097" s="149">
        <v>11510</v>
      </c>
      <c r="F3097" s="149" t="s">
        <v>6099</v>
      </c>
    </row>
    <row r="3098" spans="1:6" ht="10.9" customHeight="1" x14ac:dyDescent="0.35">
      <c r="A3098" s="149" t="s">
        <v>6274</v>
      </c>
      <c r="B3098" s="149" t="s">
        <v>6275</v>
      </c>
      <c r="C3098" s="149" t="s">
        <v>296</v>
      </c>
      <c r="D3098" s="150">
        <v>22104</v>
      </c>
      <c r="E3098" s="149">
        <v>11510</v>
      </c>
      <c r="F3098" s="149" t="s">
        <v>6099</v>
      </c>
    </row>
    <row r="3099" spans="1:6" ht="10.9" customHeight="1" x14ac:dyDescent="0.35">
      <c r="A3099" s="149" t="s">
        <v>6276</v>
      </c>
      <c r="B3099" s="149" t="s">
        <v>6277</v>
      </c>
      <c r="C3099" s="149" t="s">
        <v>296</v>
      </c>
      <c r="D3099" s="150">
        <v>22104</v>
      </c>
      <c r="E3099" s="149">
        <v>11510</v>
      </c>
      <c r="F3099" s="149" t="s">
        <v>6099</v>
      </c>
    </row>
    <row r="3100" spans="1:6" ht="10.9" customHeight="1" x14ac:dyDescent="0.35">
      <c r="A3100" s="149" t="s">
        <v>6278</v>
      </c>
      <c r="B3100" s="149" t="s">
        <v>6279</v>
      </c>
      <c r="C3100" s="149" t="s">
        <v>539</v>
      </c>
      <c r="D3100" s="150">
        <v>22104</v>
      </c>
      <c r="E3100" s="149">
        <v>11510</v>
      </c>
      <c r="F3100" s="149" t="s">
        <v>6099</v>
      </c>
    </row>
    <row r="3101" spans="1:6" ht="10.9" customHeight="1" x14ac:dyDescent="0.35">
      <c r="A3101" s="149" t="s">
        <v>6280</v>
      </c>
      <c r="B3101" s="149" t="s">
        <v>6281</v>
      </c>
      <c r="C3101" s="149" t="s">
        <v>296</v>
      </c>
      <c r="D3101" s="150">
        <v>22104</v>
      </c>
      <c r="E3101" s="149">
        <v>11510</v>
      </c>
      <c r="F3101" s="149" t="s">
        <v>6099</v>
      </c>
    </row>
    <row r="3102" spans="1:6" ht="10.9" customHeight="1" x14ac:dyDescent="0.35">
      <c r="A3102" s="149" t="s">
        <v>6282</v>
      </c>
      <c r="B3102" s="149" t="s">
        <v>6283</v>
      </c>
      <c r="C3102" s="149" t="s">
        <v>539</v>
      </c>
      <c r="D3102" s="150">
        <v>22104</v>
      </c>
      <c r="E3102" s="149">
        <v>11510</v>
      </c>
      <c r="F3102" s="149" t="s">
        <v>6099</v>
      </c>
    </row>
    <row r="3103" spans="1:6" ht="10.9" customHeight="1" x14ac:dyDescent="0.35">
      <c r="A3103" s="149" t="s">
        <v>6284</v>
      </c>
      <c r="B3103" s="149" t="s">
        <v>6285</v>
      </c>
      <c r="C3103" s="149" t="s">
        <v>539</v>
      </c>
      <c r="D3103" s="150">
        <v>22104</v>
      </c>
      <c r="E3103" s="149">
        <v>11510</v>
      </c>
      <c r="F3103" s="149" t="s">
        <v>6099</v>
      </c>
    </row>
    <row r="3104" spans="1:6" ht="10.9" customHeight="1" x14ac:dyDescent="0.35">
      <c r="A3104" s="149" t="s">
        <v>6286</v>
      </c>
      <c r="B3104" s="149" t="s">
        <v>6134</v>
      </c>
      <c r="C3104" s="149" t="s">
        <v>877</v>
      </c>
      <c r="D3104" s="150">
        <v>22104</v>
      </c>
      <c r="E3104" s="149">
        <v>11510</v>
      </c>
      <c r="F3104" s="149" t="s">
        <v>6099</v>
      </c>
    </row>
    <row r="3105" spans="1:6" ht="10.9" customHeight="1" x14ac:dyDescent="0.35">
      <c r="A3105" s="149" t="s">
        <v>6287</v>
      </c>
      <c r="B3105" s="149" t="s">
        <v>122</v>
      </c>
      <c r="C3105" s="149" t="s">
        <v>877</v>
      </c>
      <c r="D3105" s="150">
        <v>22104</v>
      </c>
      <c r="E3105" s="149">
        <v>11510</v>
      </c>
      <c r="F3105" s="149" t="s">
        <v>6099</v>
      </c>
    </row>
    <row r="3106" spans="1:6" ht="10.9" customHeight="1" x14ac:dyDescent="0.35">
      <c r="A3106" s="149" t="s">
        <v>6162</v>
      </c>
      <c r="B3106" s="149" t="s">
        <v>123</v>
      </c>
      <c r="C3106" s="149" t="s">
        <v>296</v>
      </c>
      <c r="D3106" s="150">
        <v>22104</v>
      </c>
      <c r="E3106" s="149">
        <v>11510</v>
      </c>
      <c r="F3106" s="149" t="s">
        <v>6099</v>
      </c>
    </row>
    <row r="3107" spans="1:6" ht="10.9" customHeight="1" x14ac:dyDescent="0.35">
      <c r="A3107" s="149" t="s">
        <v>6293</v>
      </c>
      <c r="B3107" s="149" t="s">
        <v>6294</v>
      </c>
      <c r="C3107" s="149" t="s">
        <v>296</v>
      </c>
      <c r="D3107" s="150">
        <v>22104</v>
      </c>
      <c r="E3107" s="149">
        <v>11510</v>
      </c>
      <c r="F3107" s="149" t="s">
        <v>6099</v>
      </c>
    </row>
    <row r="3108" spans="1:6" ht="10.9" customHeight="1" x14ac:dyDescent="0.35">
      <c r="A3108" s="149" t="s">
        <v>6301</v>
      </c>
      <c r="B3108" s="149" t="s">
        <v>6302</v>
      </c>
      <c r="C3108" s="149" t="s">
        <v>296</v>
      </c>
      <c r="D3108" s="150">
        <v>22104</v>
      </c>
      <c r="E3108" s="149">
        <v>11510</v>
      </c>
      <c r="F3108" s="149" t="s">
        <v>6099</v>
      </c>
    </row>
    <row r="3109" spans="1:6" ht="10.9" customHeight="1" x14ac:dyDescent="0.35">
      <c r="A3109" s="149" t="s">
        <v>6295</v>
      </c>
      <c r="B3109" s="149" t="s">
        <v>6296</v>
      </c>
      <c r="C3109" s="149" t="s">
        <v>539</v>
      </c>
      <c r="D3109" s="150">
        <v>22104</v>
      </c>
      <c r="E3109" s="149">
        <v>11510</v>
      </c>
      <c r="F3109" s="149" t="s">
        <v>6099</v>
      </c>
    </row>
    <row r="3110" spans="1:6" ht="10.9" customHeight="1" x14ac:dyDescent="0.35">
      <c r="A3110" s="149" t="s">
        <v>6297</v>
      </c>
      <c r="B3110" s="149" t="s">
        <v>122</v>
      </c>
      <c r="C3110" s="149" t="s">
        <v>539</v>
      </c>
      <c r="D3110" s="150">
        <v>22104</v>
      </c>
      <c r="E3110" s="149">
        <v>11510</v>
      </c>
      <c r="F3110" s="149" t="s">
        <v>6099</v>
      </c>
    </row>
    <row r="3111" spans="1:6" ht="10.9" customHeight="1" x14ac:dyDescent="0.35">
      <c r="A3111" s="149" t="s">
        <v>6298</v>
      </c>
      <c r="B3111" s="149" t="s">
        <v>6299</v>
      </c>
      <c r="C3111" s="149" t="s">
        <v>335</v>
      </c>
      <c r="D3111" s="150">
        <v>22104</v>
      </c>
      <c r="E3111" s="149">
        <v>11510</v>
      </c>
      <c r="F3111" s="149" t="s">
        <v>6099</v>
      </c>
    </row>
    <row r="3112" spans="1:6" ht="10.9" customHeight="1" x14ac:dyDescent="0.35">
      <c r="A3112" s="149" t="s">
        <v>6300</v>
      </c>
      <c r="B3112" s="149" t="s">
        <v>122</v>
      </c>
      <c r="C3112" s="149" t="s">
        <v>296</v>
      </c>
      <c r="D3112" s="150">
        <v>22104</v>
      </c>
      <c r="E3112" s="149">
        <v>11510</v>
      </c>
      <c r="F3112" s="149" t="s">
        <v>6099</v>
      </c>
    </row>
    <row r="3113" spans="1:6" ht="10.9" customHeight="1" x14ac:dyDescent="0.35">
      <c r="A3113" s="149" t="s">
        <v>15030</v>
      </c>
      <c r="B3113" s="149" t="s">
        <v>15029</v>
      </c>
      <c r="C3113" s="149" t="s">
        <v>877</v>
      </c>
      <c r="D3113" s="150">
        <v>22104</v>
      </c>
      <c r="E3113" s="149">
        <v>11510</v>
      </c>
      <c r="F3113" s="149" t="s">
        <v>6099</v>
      </c>
    </row>
    <row r="3114" spans="1:6" ht="10.9" customHeight="1" x14ac:dyDescent="0.35">
      <c r="A3114" s="149" t="s">
        <v>6303</v>
      </c>
      <c r="B3114" s="149" t="s">
        <v>6304</v>
      </c>
      <c r="C3114" s="149" t="s">
        <v>296</v>
      </c>
      <c r="D3114" s="150">
        <v>22104</v>
      </c>
      <c r="E3114" s="149">
        <v>11510</v>
      </c>
      <c r="F3114" s="149" t="s">
        <v>6099</v>
      </c>
    </row>
    <row r="3115" spans="1:6" ht="10.9" customHeight="1" x14ac:dyDescent="0.35">
      <c r="A3115" s="149" t="s">
        <v>6305</v>
      </c>
      <c r="B3115" s="149" t="s">
        <v>6306</v>
      </c>
      <c r="C3115" s="149" t="s">
        <v>296</v>
      </c>
      <c r="D3115" s="150">
        <v>22104</v>
      </c>
      <c r="E3115" s="149">
        <v>11510</v>
      </c>
      <c r="F3115" s="149" t="s">
        <v>6099</v>
      </c>
    </row>
    <row r="3116" spans="1:6" ht="10.9" customHeight="1" x14ac:dyDescent="0.35">
      <c r="A3116" s="149" t="s">
        <v>6307</v>
      </c>
      <c r="B3116" s="149" t="s">
        <v>6308</v>
      </c>
      <c r="C3116" s="149" t="s">
        <v>296</v>
      </c>
      <c r="D3116" s="150">
        <v>22104</v>
      </c>
      <c r="E3116" s="149">
        <v>11510</v>
      </c>
      <c r="F3116" s="149" t="s">
        <v>6099</v>
      </c>
    </row>
    <row r="3117" spans="1:6" ht="10.9" customHeight="1" x14ac:dyDescent="0.35">
      <c r="A3117" s="149" t="s">
        <v>6309</v>
      </c>
      <c r="B3117" s="149" t="s">
        <v>6310</v>
      </c>
      <c r="C3117" s="149" t="s">
        <v>539</v>
      </c>
      <c r="D3117" s="150">
        <v>22104</v>
      </c>
      <c r="E3117" s="149">
        <v>11510</v>
      </c>
      <c r="F3117" s="149" t="s">
        <v>6099</v>
      </c>
    </row>
    <row r="3118" spans="1:6" ht="10.9" customHeight="1" x14ac:dyDescent="0.35">
      <c r="A3118" s="149" t="s">
        <v>6311</v>
      </c>
      <c r="B3118" s="149" t="s">
        <v>6184</v>
      </c>
      <c r="C3118" s="149" t="s">
        <v>877</v>
      </c>
      <c r="D3118" s="150">
        <v>22104</v>
      </c>
      <c r="E3118" s="149">
        <v>11510</v>
      </c>
      <c r="F3118" s="149" t="s">
        <v>6099</v>
      </c>
    </row>
    <row r="3119" spans="1:6" ht="10.9" customHeight="1" x14ac:dyDescent="0.35">
      <c r="A3119" s="149" t="s">
        <v>6312</v>
      </c>
      <c r="B3119" s="149" t="s">
        <v>6313</v>
      </c>
      <c r="C3119" s="149" t="s">
        <v>539</v>
      </c>
      <c r="D3119" s="150">
        <v>22104</v>
      </c>
      <c r="E3119" s="149">
        <v>11510</v>
      </c>
      <c r="F3119" s="149" t="s">
        <v>6099</v>
      </c>
    </row>
    <row r="3120" spans="1:6" ht="10.9" customHeight="1" x14ac:dyDescent="0.35">
      <c r="A3120" s="149" t="s">
        <v>6314</v>
      </c>
      <c r="B3120" s="149" t="s">
        <v>6315</v>
      </c>
      <c r="C3120" s="149" t="s">
        <v>877</v>
      </c>
      <c r="D3120" s="150">
        <v>22104</v>
      </c>
      <c r="E3120" s="149">
        <v>11510</v>
      </c>
      <c r="F3120" s="149" t="s">
        <v>6099</v>
      </c>
    </row>
    <row r="3121" spans="1:6" ht="10.9" customHeight="1" x14ac:dyDescent="0.35">
      <c r="A3121" s="149" t="s">
        <v>6316</v>
      </c>
      <c r="B3121" s="149" t="s">
        <v>6174</v>
      </c>
      <c r="C3121" s="149" t="s">
        <v>877</v>
      </c>
      <c r="D3121" s="150">
        <v>22104</v>
      </c>
      <c r="E3121" s="149">
        <v>11510</v>
      </c>
      <c r="F3121" s="149" t="s">
        <v>6099</v>
      </c>
    </row>
    <row r="3122" spans="1:6" ht="10.9" customHeight="1" x14ac:dyDescent="0.35">
      <c r="A3122" s="149" t="s">
        <v>6317</v>
      </c>
      <c r="B3122" s="149" t="s">
        <v>263</v>
      </c>
      <c r="C3122" s="149" t="s">
        <v>6096</v>
      </c>
      <c r="D3122" s="150">
        <v>22106</v>
      </c>
      <c r="E3122" s="149">
        <v>11510</v>
      </c>
      <c r="F3122" s="149" t="s">
        <v>6318</v>
      </c>
    </row>
    <row r="3123" spans="1:6" ht="10.9" customHeight="1" x14ac:dyDescent="0.35">
      <c r="A3123" s="149" t="s">
        <v>6319</v>
      </c>
      <c r="B3123" s="149" t="s">
        <v>6315</v>
      </c>
      <c r="C3123" s="149" t="s">
        <v>877</v>
      </c>
      <c r="D3123" s="150">
        <v>22106</v>
      </c>
      <c r="E3123" s="149">
        <v>11510</v>
      </c>
      <c r="F3123" s="149" t="s">
        <v>6318</v>
      </c>
    </row>
    <row r="3124" spans="1:6" ht="10.9" customHeight="1" x14ac:dyDescent="0.35">
      <c r="A3124" s="149" t="s">
        <v>15897</v>
      </c>
      <c r="B3124" s="149" t="s">
        <v>15029</v>
      </c>
      <c r="C3124" s="149" t="s">
        <v>877</v>
      </c>
      <c r="D3124" s="150">
        <v>22106</v>
      </c>
      <c r="E3124" s="149">
        <v>11510</v>
      </c>
      <c r="F3124" s="149" t="s">
        <v>6318</v>
      </c>
    </row>
    <row r="3125" spans="1:6" ht="10.9" customHeight="1" x14ac:dyDescent="0.35">
      <c r="A3125" s="149" t="s">
        <v>6322</v>
      </c>
      <c r="B3125" s="149" t="s">
        <v>6101</v>
      </c>
      <c r="C3125" s="149" t="s">
        <v>877</v>
      </c>
      <c r="D3125" s="150">
        <v>22106</v>
      </c>
      <c r="E3125" s="149">
        <v>11510</v>
      </c>
      <c r="F3125" s="149" t="s">
        <v>6318</v>
      </c>
    </row>
    <row r="3126" spans="1:6" ht="10.9" customHeight="1" x14ac:dyDescent="0.35">
      <c r="A3126" s="149" t="s">
        <v>6323</v>
      </c>
      <c r="B3126" s="149" t="s">
        <v>6324</v>
      </c>
      <c r="C3126" s="149" t="s">
        <v>5711</v>
      </c>
      <c r="D3126" s="150">
        <v>22106</v>
      </c>
      <c r="E3126" s="149">
        <v>11510</v>
      </c>
      <c r="F3126" s="149" t="s">
        <v>6318</v>
      </c>
    </row>
    <row r="3127" spans="1:6" ht="10.9" customHeight="1" x14ac:dyDescent="0.35">
      <c r="A3127" s="149" t="s">
        <v>6325</v>
      </c>
      <c r="B3127" s="149" t="s">
        <v>6174</v>
      </c>
      <c r="C3127" s="149" t="s">
        <v>335</v>
      </c>
      <c r="D3127" s="150">
        <v>22106</v>
      </c>
      <c r="E3127" s="149">
        <v>11510</v>
      </c>
      <c r="F3127" s="149" t="s">
        <v>6318</v>
      </c>
    </row>
    <row r="3128" spans="1:6" ht="10.9" customHeight="1" x14ac:dyDescent="0.35">
      <c r="A3128" s="149" t="s">
        <v>6326</v>
      </c>
      <c r="B3128" s="149" t="s">
        <v>6327</v>
      </c>
      <c r="C3128" s="149" t="s">
        <v>6072</v>
      </c>
      <c r="D3128" s="150">
        <v>22106</v>
      </c>
      <c r="E3128" s="149">
        <v>11510</v>
      </c>
      <c r="F3128" s="149" t="s">
        <v>6318</v>
      </c>
    </row>
    <row r="3129" spans="1:6" ht="10.9" customHeight="1" x14ac:dyDescent="0.35">
      <c r="A3129" s="149" t="s">
        <v>6328</v>
      </c>
      <c r="B3129" s="149" t="s">
        <v>122</v>
      </c>
      <c r="C3129" s="149" t="s">
        <v>539</v>
      </c>
      <c r="D3129" s="150">
        <v>22106</v>
      </c>
      <c r="E3129" s="149">
        <v>11510</v>
      </c>
      <c r="F3129" s="149" t="s">
        <v>6318</v>
      </c>
    </row>
    <row r="3130" spans="1:6" ht="10.9" customHeight="1" x14ac:dyDescent="0.35">
      <c r="A3130" s="149" t="s">
        <v>6329</v>
      </c>
      <c r="B3130" s="149" t="s">
        <v>122</v>
      </c>
      <c r="C3130" s="149" t="s">
        <v>877</v>
      </c>
      <c r="D3130" s="150">
        <v>22106</v>
      </c>
      <c r="E3130" s="149">
        <v>11510</v>
      </c>
      <c r="F3130" s="149" t="s">
        <v>6318</v>
      </c>
    </row>
    <row r="3131" spans="1:6" ht="10.9" customHeight="1" x14ac:dyDescent="0.35">
      <c r="A3131" s="149" t="s">
        <v>6330</v>
      </c>
      <c r="B3131" s="149" t="s">
        <v>6200</v>
      </c>
      <c r="C3131" s="149" t="s">
        <v>405</v>
      </c>
      <c r="D3131" s="150">
        <v>22106</v>
      </c>
      <c r="E3131" s="149">
        <v>11510</v>
      </c>
      <c r="F3131" s="149" t="s">
        <v>6318</v>
      </c>
    </row>
    <row r="3132" spans="1:6" ht="10.9" customHeight="1" x14ac:dyDescent="0.35">
      <c r="A3132" s="149" t="s">
        <v>6331</v>
      </c>
      <c r="B3132" s="149" t="s">
        <v>6332</v>
      </c>
      <c r="C3132" s="149" t="s">
        <v>539</v>
      </c>
      <c r="D3132" s="150">
        <v>22106</v>
      </c>
      <c r="E3132" s="149">
        <v>11510</v>
      </c>
      <c r="F3132" s="149" t="s">
        <v>6318</v>
      </c>
    </row>
    <row r="3133" spans="1:6" ht="10.9" customHeight="1" x14ac:dyDescent="0.35">
      <c r="A3133" s="149" t="s">
        <v>6333</v>
      </c>
      <c r="B3133" s="149" t="s">
        <v>6188</v>
      </c>
      <c r="C3133" s="149" t="s">
        <v>405</v>
      </c>
      <c r="D3133" s="150">
        <v>22106</v>
      </c>
      <c r="E3133" s="149">
        <v>11510</v>
      </c>
      <c r="F3133" s="149" t="s">
        <v>6318</v>
      </c>
    </row>
    <row r="3134" spans="1:6" ht="10.9" customHeight="1" x14ac:dyDescent="0.35">
      <c r="A3134" s="149" t="s">
        <v>6334</v>
      </c>
      <c r="B3134" s="149" t="s">
        <v>6200</v>
      </c>
      <c r="C3134" s="149" t="s">
        <v>877</v>
      </c>
      <c r="D3134" s="150">
        <v>22106</v>
      </c>
      <c r="E3134" s="149">
        <v>11510</v>
      </c>
      <c r="F3134" s="149" t="s">
        <v>6318</v>
      </c>
    </row>
    <row r="3135" spans="1:6" ht="10.9" customHeight="1" x14ac:dyDescent="0.35">
      <c r="A3135" s="149" t="s">
        <v>6335</v>
      </c>
      <c r="B3135" s="149" t="s">
        <v>6336</v>
      </c>
      <c r="C3135" s="149" t="s">
        <v>539</v>
      </c>
      <c r="D3135" s="150">
        <v>22106</v>
      </c>
      <c r="E3135" s="149">
        <v>11510</v>
      </c>
      <c r="F3135" s="149" t="s">
        <v>6318</v>
      </c>
    </row>
    <row r="3136" spans="1:6" ht="10.9" customHeight="1" x14ac:dyDescent="0.35">
      <c r="A3136" s="149" t="s">
        <v>6337</v>
      </c>
      <c r="B3136" s="149" t="s">
        <v>6177</v>
      </c>
      <c r="C3136" s="149" t="s">
        <v>539</v>
      </c>
      <c r="D3136" s="150">
        <v>22106</v>
      </c>
      <c r="E3136" s="149">
        <v>11510</v>
      </c>
      <c r="F3136" s="149" t="s">
        <v>6318</v>
      </c>
    </row>
    <row r="3137" spans="1:6" ht="10.9" customHeight="1" x14ac:dyDescent="0.35">
      <c r="A3137" s="149" t="s">
        <v>6338</v>
      </c>
      <c r="B3137" s="149" t="s">
        <v>6339</v>
      </c>
      <c r="C3137" s="149" t="s">
        <v>296</v>
      </c>
      <c r="D3137" s="150">
        <v>22106</v>
      </c>
      <c r="E3137" s="149">
        <v>11510</v>
      </c>
      <c r="F3137" s="149" t="s">
        <v>6318</v>
      </c>
    </row>
    <row r="3138" spans="1:6" ht="10.9" customHeight="1" x14ac:dyDescent="0.35">
      <c r="A3138" s="149" t="s">
        <v>15903</v>
      </c>
      <c r="B3138" s="149" t="s">
        <v>15029</v>
      </c>
      <c r="C3138" s="149" t="s">
        <v>296</v>
      </c>
      <c r="D3138" s="150">
        <v>22106</v>
      </c>
      <c r="E3138" s="149">
        <v>11510</v>
      </c>
      <c r="F3138" s="149" t="s">
        <v>6318</v>
      </c>
    </row>
    <row r="3139" spans="1:6" ht="10.9" customHeight="1" x14ac:dyDescent="0.35">
      <c r="A3139" s="149" t="s">
        <v>6343</v>
      </c>
      <c r="B3139" s="149" t="s">
        <v>6237</v>
      </c>
      <c r="C3139" s="149" t="s">
        <v>296</v>
      </c>
      <c r="D3139" s="150">
        <v>22106</v>
      </c>
      <c r="E3139" s="149">
        <v>11510</v>
      </c>
      <c r="F3139" s="149" t="s">
        <v>6318</v>
      </c>
    </row>
    <row r="3140" spans="1:6" ht="10.9" customHeight="1" x14ac:dyDescent="0.35">
      <c r="A3140" s="149" t="s">
        <v>6344</v>
      </c>
      <c r="B3140" s="149" t="s">
        <v>6117</v>
      </c>
      <c r="C3140" s="149" t="s">
        <v>877</v>
      </c>
      <c r="D3140" s="150">
        <v>22106</v>
      </c>
      <c r="E3140" s="149">
        <v>11510</v>
      </c>
      <c r="F3140" s="149" t="s">
        <v>6318</v>
      </c>
    </row>
    <row r="3141" spans="1:6" ht="10.9" customHeight="1" x14ac:dyDescent="0.35">
      <c r="A3141" s="149" t="s">
        <v>6345</v>
      </c>
      <c r="B3141" s="149" t="s">
        <v>6346</v>
      </c>
      <c r="C3141" s="149" t="s">
        <v>405</v>
      </c>
      <c r="D3141" s="150">
        <v>22106</v>
      </c>
      <c r="E3141" s="149">
        <v>11510</v>
      </c>
      <c r="F3141" s="149" t="s">
        <v>6318</v>
      </c>
    </row>
    <row r="3142" spans="1:6" ht="10.9" customHeight="1" x14ac:dyDescent="0.35">
      <c r="A3142" s="149" t="s">
        <v>15026</v>
      </c>
      <c r="B3142" s="149" t="s">
        <v>15027</v>
      </c>
      <c r="C3142" s="149" t="s">
        <v>296</v>
      </c>
      <c r="D3142" s="150">
        <v>22106</v>
      </c>
      <c r="E3142" s="149">
        <v>11510</v>
      </c>
      <c r="F3142" s="149" t="s">
        <v>6318</v>
      </c>
    </row>
    <row r="3143" spans="1:6" ht="10.9" customHeight="1" x14ac:dyDescent="0.35">
      <c r="A3143" s="149" t="s">
        <v>6349</v>
      </c>
      <c r="B3143" s="149" t="s">
        <v>6101</v>
      </c>
      <c r="C3143" s="149" t="s">
        <v>296</v>
      </c>
      <c r="D3143" s="150">
        <v>22106</v>
      </c>
      <c r="E3143" s="149">
        <v>11510</v>
      </c>
      <c r="F3143" s="149" t="s">
        <v>6318</v>
      </c>
    </row>
    <row r="3144" spans="1:6" ht="10.9" customHeight="1" x14ac:dyDescent="0.35">
      <c r="A3144" s="149" t="s">
        <v>6350</v>
      </c>
      <c r="B3144" s="149" t="s">
        <v>6113</v>
      </c>
      <c r="C3144" s="149" t="s">
        <v>296</v>
      </c>
      <c r="D3144" s="150">
        <v>22106</v>
      </c>
      <c r="E3144" s="149">
        <v>11510</v>
      </c>
      <c r="F3144" s="149" t="s">
        <v>6318</v>
      </c>
    </row>
    <row r="3145" spans="1:6" ht="10.9" customHeight="1" x14ac:dyDescent="0.35">
      <c r="A3145" s="149" t="s">
        <v>6351</v>
      </c>
      <c r="B3145" s="149" t="s">
        <v>263</v>
      </c>
      <c r="C3145" s="149" t="s">
        <v>296</v>
      </c>
      <c r="D3145" s="150">
        <v>22106</v>
      </c>
      <c r="E3145" s="149">
        <v>11510</v>
      </c>
      <c r="F3145" s="149" t="s">
        <v>6318</v>
      </c>
    </row>
    <row r="3146" spans="1:6" ht="10.9" customHeight="1" x14ac:dyDescent="0.35">
      <c r="A3146" s="149" t="s">
        <v>6352</v>
      </c>
      <c r="B3146" s="149" t="s">
        <v>263</v>
      </c>
      <c r="C3146" s="149" t="s">
        <v>405</v>
      </c>
      <c r="D3146" s="150">
        <v>22106</v>
      </c>
      <c r="E3146" s="149">
        <v>11510</v>
      </c>
      <c r="F3146" s="149" t="s">
        <v>6318</v>
      </c>
    </row>
    <row r="3147" spans="1:6" ht="10.9" customHeight="1" x14ac:dyDescent="0.35">
      <c r="A3147" s="149" t="s">
        <v>6353</v>
      </c>
      <c r="B3147" s="149" t="s">
        <v>263</v>
      </c>
      <c r="C3147" s="149" t="s">
        <v>335</v>
      </c>
      <c r="D3147" s="150">
        <v>22106</v>
      </c>
      <c r="E3147" s="149">
        <v>11510</v>
      </c>
      <c r="F3147" s="149" t="s">
        <v>6318</v>
      </c>
    </row>
    <row r="3148" spans="1:6" ht="10.9" customHeight="1" x14ac:dyDescent="0.35">
      <c r="A3148" s="149" t="s">
        <v>6354</v>
      </c>
      <c r="B3148" s="149" t="s">
        <v>6355</v>
      </c>
      <c r="C3148" s="149" t="s">
        <v>296</v>
      </c>
      <c r="D3148" s="150">
        <v>22201</v>
      </c>
      <c r="E3148" s="149">
        <v>11510</v>
      </c>
      <c r="F3148" s="149" t="s">
        <v>6356</v>
      </c>
    </row>
    <row r="3149" spans="1:6" ht="10.9" customHeight="1" x14ac:dyDescent="0.35">
      <c r="A3149" s="149" t="s">
        <v>6357</v>
      </c>
      <c r="B3149" s="149" t="s">
        <v>6358</v>
      </c>
      <c r="C3149" s="149" t="s">
        <v>296</v>
      </c>
      <c r="D3149" s="150">
        <v>22201</v>
      </c>
      <c r="E3149" s="149">
        <v>11510</v>
      </c>
      <c r="F3149" s="149" t="s">
        <v>6356</v>
      </c>
    </row>
    <row r="3150" spans="1:6" ht="10.9" customHeight="1" x14ac:dyDescent="0.35">
      <c r="A3150" s="149" t="s">
        <v>6359</v>
      </c>
      <c r="B3150" s="149" t="s">
        <v>6360</v>
      </c>
      <c r="C3150" s="149" t="s">
        <v>296</v>
      </c>
      <c r="D3150" s="150">
        <v>22301</v>
      </c>
      <c r="E3150" s="149">
        <v>11510</v>
      </c>
      <c r="F3150" s="149" t="s">
        <v>6194</v>
      </c>
    </row>
    <row r="3151" spans="1:6" ht="10.9" customHeight="1" x14ac:dyDescent="0.35">
      <c r="A3151" s="149" t="s">
        <v>6361</v>
      </c>
      <c r="B3151" s="149" t="s">
        <v>6362</v>
      </c>
      <c r="C3151" s="149" t="s">
        <v>296</v>
      </c>
      <c r="D3151" s="150">
        <v>22301</v>
      </c>
      <c r="E3151" s="149">
        <v>11510</v>
      </c>
      <c r="F3151" s="149" t="s">
        <v>6194</v>
      </c>
    </row>
    <row r="3152" spans="1:6" ht="10.9" customHeight="1" x14ac:dyDescent="0.35">
      <c r="A3152" s="149" t="s">
        <v>6363</v>
      </c>
      <c r="B3152" s="149" t="s">
        <v>6364</v>
      </c>
      <c r="C3152" s="149" t="s">
        <v>296</v>
      </c>
      <c r="D3152" s="150">
        <v>22301</v>
      </c>
      <c r="E3152" s="149">
        <v>11510</v>
      </c>
      <c r="F3152" s="149" t="s">
        <v>6194</v>
      </c>
    </row>
    <row r="3153" spans="1:6" ht="10.9" customHeight="1" x14ac:dyDescent="0.35">
      <c r="A3153" s="149" t="s">
        <v>6365</v>
      </c>
      <c r="B3153" s="149" t="s">
        <v>6366</v>
      </c>
      <c r="C3153" s="149" t="s">
        <v>296</v>
      </c>
      <c r="D3153" s="150">
        <v>22301</v>
      </c>
      <c r="E3153" s="149">
        <v>11510</v>
      </c>
      <c r="F3153" s="149" t="s">
        <v>6194</v>
      </c>
    </row>
    <row r="3154" spans="1:6" ht="10.9" customHeight="1" x14ac:dyDescent="0.35">
      <c r="A3154" s="149" t="s">
        <v>6367</v>
      </c>
      <c r="B3154" s="149" t="s">
        <v>6368</v>
      </c>
      <c r="C3154" s="149" t="s">
        <v>296</v>
      </c>
      <c r="D3154" s="150">
        <v>22301</v>
      </c>
      <c r="E3154" s="149">
        <v>11510</v>
      </c>
      <c r="F3154" s="149" t="s">
        <v>6194</v>
      </c>
    </row>
    <row r="3155" spans="1:6" ht="10.9" customHeight="1" x14ac:dyDescent="0.35">
      <c r="A3155" s="149" t="s">
        <v>6369</v>
      </c>
      <c r="B3155" s="149" t="s">
        <v>6370</v>
      </c>
      <c r="C3155" s="149" t="s">
        <v>296</v>
      </c>
      <c r="D3155" s="150">
        <v>22301</v>
      </c>
      <c r="E3155" s="149">
        <v>11510</v>
      </c>
      <c r="F3155" s="149" t="s">
        <v>6194</v>
      </c>
    </row>
    <row r="3156" spans="1:6" ht="10.9" customHeight="1" x14ac:dyDescent="0.35">
      <c r="A3156" s="149" t="s">
        <v>6371</v>
      </c>
      <c r="B3156" s="149" t="s">
        <v>6372</v>
      </c>
      <c r="C3156" s="149" t="s">
        <v>296</v>
      </c>
      <c r="D3156" s="150">
        <v>22301</v>
      </c>
      <c r="E3156" s="149">
        <v>11510</v>
      </c>
      <c r="F3156" s="149" t="s">
        <v>6194</v>
      </c>
    </row>
    <row r="3157" spans="1:6" ht="10.9" customHeight="1" x14ac:dyDescent="0.35">
      <c r="A3157" s="149" t="s">
        <v>6373</v>
      </c>
      <c r="B3157" s="149" t="s">
        <v>6374</v>
      </c>
      <c r="C3157" s="149" t="s">
        <v>296</v>
      </c>
      <c r="D3157" s="150">
        <v>22301</v>
      </c>
      <c r="E3157" s="149">
        <v>11510</v>
      </c>
      <c r="F3157" s="149" t="s">
        <v>6194</v>
      </c>
    </row>
    <row r="3158" spans="1:6" ht="10.9" customHeight="1" x14ac:dyDescent="0.35">
      <c r="A3158" s="149" t="s">
        <v>6375</v>
      </c>
      <c r="B3158" s="149" t="s">
        <v>6376</v>
      </c>
      <c r="C3158" s="149" t="s">
        <v>296</v>
      </c>
      <c r="D3158" s="150">
        <v>22301</v>
      </c>
      <c r="E3158" s="149">
        <v>11510</v>
      </c>
      <c r="F3158" s="149" t="s">
        <v>6194</v>
      </c>
    </row>
    <row r="3159" spans="1:6" ht="10.9" customHeight="1" x14ac:dyDescent="0.35">
      <c r="A3159" s="149" t="s">
        <v>6377</v>
      </c>
      <c r="B3159" s="149" t="s">
        <v>6378</v>
      </c>
      <c r="C3159" s="149" t="s">
        <v>296</v>
      </c>
      <c r="D3159" s="150">
        <v>22301</v>
      </c>
      <c r="E3159" s="149">
        <v>11510</v>
      </c>
      <c r="F3159" s="149" t="s">
        <v>6194</v>
      </c>
    </row>
    <row r="3160" spans="1:6" ht="10.9" customHeight="1" x14ac:dyDescent="0.35">
      <c r="A3160" s="149" t="s">
        <v>6379</v>
      </c>
      <c r="B3160" s="149" t="s">
        <v>6380</v>
      </c>
      <c r="C3160" s="149" t="s">
        <v>296</v>
      </c>
      <c r="D3160" s="150">
        <v>22301</v>
      </c>
      <c r="E3160" s="149">
        <v>11510</v>
      </c>
      <c r="F3160" s="149" t="s">
        <v>6194</v>
      </c>
    </row>
    <row r="3161" spans="1:6" ht="10.9" customHeight="1" x14ac:dyDescent="0.35">
      <c r="A3161" s="149" t="s">
        <v>6381</v>
      </c>
      <c r="B3161" s="149" t="s">
        <v>6382</v>
      </c>
      <c r="C3161" s="149" t="s">
        <v>296</v>
      </c>
      <c r="D3161" s="150">
        <v>22301</v>
      </c>
      <c r="E3161" s="149">
        <v>11510</v>
      </c>
      <c r="F3161" s="149" t="s">
        <v>6194</v>
      </c>
    </row>
    <row r="3162" spans="1:6" ht="10.9" customHeight="1" x14ac:dyDescent="0.35">
      <c r="A3162" s="149" t="s">
        <v>6383</v>
      </c>
      <c r="B3162" s="149" t="s">
        <v>6384</v>
      </c>
      <c r="C3162" s="149" t="s">
        <v>296</v>
      </c>
      <c r="D3162" s="150">
        <v>22301</v>
      </c>
      <c r="E3162" s="149">
        <v>11510</v>
      </c>
      <c r="F3162" s="149" t="s">
        <v>6194</v>
      </c>
    </row>
    <row r="3163" spans="1:6" ht="10.9" customHeight="1" x14ac:dyDescent="0.35">
      <c r="A3163" s="149" t="s">
        <v>6385</v>
      </c>
      <c r="B3163" s="149" t="s">
        <v>6386</v>
      </c>
      <c r="C3163" s="149" t="s">
        <v>420</v>
      </c>
      <c r="D3163" s="150">
        <v>22301</v>
      </c>
      <c r="E3163" s="149">
        <v>11510</v>
      </c>
      <c r="F3163" s="149" t="s">
        <v>6194</v>
      </c>
    </row>
    <row r="3164" spans="1:6" ht="10.9" customHeight="1" x14ac:dyDescent="0.35">
      <c r="A3164" s="149" t="s">
        <v>6387</v>
      </c>
      <c r="B3164" s="149" t="s">
        <v>6388</v>
      </c>
      <c r="C3164" s="149" t="s">
        <v>420</v>
      </c>
      <c r="D3164" s="150">
        <v>22301</v>
      </c>
      <c r="E3164" s="149">
        <v>11510</v>
      </c>
      <c r="F3164" s="149" t="s">
        <v>6194</v>
      </c>
    </row>
    <row r="3165" spans="1:6" ht="10.9" customHeight="1" x14ac:dyDescent="0.35">
      <c r="A3165" s="149" t="s">
        <v>6389</v>
      </c>
      <c r="B3165" s="149" t="s">
        <v>6390</v>
      </c>
      <c r="C3165" s="149" t="s">
        <v>296</v>
      </c>
      <c r="D3165" s="150">
        <v>22301</v>
      </c>
      <c r="E3165" s="149">
        <v>11510</v>
      </c>
      <c r="F3165" s="149" t="s">
        <v>6194</v>
      </c>
    </row>
    <row r="3166" spans="1:6" ht="10.9" customHeight="1" x14ac:dyDescent="0.35">
      <c r="A3166" s="149" t="s">
        <v>6391</v>
      </c>
      <c r="B3166" s="149" t="s">
        <v>6392</v>
      </c>
      <c r="C3166" s="149" t="s">
        <v>296</v>
      </c>
      <c r="D3166" s="150">
        <v>22301</v>
      </c>
      <c r="E3166" s="149">
        <v>11510</v>
      </c>
      <c r="F3166" s="149" t="s">
        <v>6194</v>
      </c>
    </row>
    <row r="3167" spans="1:6" ht="10.9" customHeight="1" x14ac:dyDescent="0.35">
      <c r="A3167" s="149" t="s">
        <v>6393</v>
      </c>
      <c r="B3167" s="149" t="s">
        <v>6394</v>
      </c>
      <c r="C3167" s="149" t="s">
        <v>296</v>
      </c>
      <c r="D3167" s="150">
        <v>22301</v>
      </c>
      <c r="E3167" s="149">
        <v>11510</v>
      </c>
      <c r="F3167" s="149" t="s">
        <v>6194</v>
      </c>
    </row>
    <row r="3168" spans="1:6" ht="10.9" customHeight="1" x14ac:dyDescent="0.35">
      <c r="A3168" s="149" t="s">
        <v>6395</v>
      </c>
      <c r="B3168" s="149" t="s">
        <v>6396</v>
      </c>
      <c r="C3168" s="149" t="s">
        <v>420</v>
      </c>
      <c r="D3168" s="150">
        <v>22301</v>
      </c>
      <c r="E3168" s="149">
        <v>11510</v>
      </c>
      <c r="F3168" s="149" t="s">
        <v>6194</v>
      </c>
    </row>
    <row r="3169" spans="1:6" ht="10.9" customHeight="1" x14ac:dyDescent="0.35">
      <c r="A3169" s="149" t="s">
        <v>6397</v>
      </c>
      <c r="B3169" s="149" t="s">
        <v>6398</v>
      </c>
      <c r="C3169" s="149" t="s">
        <v>296</v>
      </c>
      <c r="D3169" s="150">
        <v>22301</v>
      </c>
      <c r="E3169" s="149">
        <v>11510</v>
      </c>
      <c r="F3169" s="149" t="s">
        <v>6194</v>
      </c>
    </row>
    <row r="3170" spans="1:6" ht="10.9" customHeight="1" x14ac:dyDescent="0.35">
      <c r="A3170" s="149" t="s">
        <v>6399</v>
      </c>
      <c r="B3170" s="149" t="s">
        <v>6400</v>
      </c>
      <c r="C3170" s="149" t="s">
        <v>420</v>
      </c>
      <c r="D3170" s="150">
        <v>22301</v>
      </c>
      <c r="E3170" s="149">
        <v>11510</v>
      </c>
      <c r="F3170" s="149" t="s">
        <v>6194</v>
      </c>
    </row>
    <row r="3171" spans="1:6" ht="10.9" customHeight="1" x14ac:dyDescent="0.35">
      <c r="A3171" s="149" t="s">
        <v>6401</v>
      </c>
      <c r="B3171" s="149" t="s">
        <v>6402</v>
      </c>
      <c r="C3171" s="149" t="s">
        <v>296</v>
      </c>
      <c r="D3171" s="150">
        <v>22301</v>
      </c>
      <c r="E3171" s="149">
        <v>11510</v>
      </c>
      <c r="F3171" s="149" t="s">
        <v>6194</v>
      </c>
    </row>
    <row r="3172" spans="1:6" ht="10.9" customHeight="1" x14ac:dyDescent="0.35">
      <c r="A3172" s="149" t="s">
        <v>6403</v>
      </c>
      <c r="B3172" s="149" t="s">
        <v>6404</v>
      </c>
      <c r="C3172" s="149" t="s">
        <v>296</v>
      </c>
      <c r="D3172" s="150">
        <v>22301</v>
      </c>
      <c r="E3172" s="149">
        <v>11510</v>
      </c>
      <c r="F3172" s="149" t="s">
        <v>6194</v>
      </c>
    </row>
    <row r="3173" spans="1:6" ht="10.9" customHeight="1" x14ac:dyDescent="0.35">
      <c r="A3173" s="149" t="s">
        <v>6405</v>
      </c>
      <c r="B3173" s="149" t="s">
        <v>6406</v>
      </c>
      <c r="C3173" s="149" t="s">
        <v>296</v>
      </c>
      <c r="D3173" s="150">
        <v>22301</v>
      </c>
      <c r="E3173" s="149">
        <v>11510</v>
      </c>
      <c r="F3173" s="149" t="s">
        <v>6194</v>
      </c>
    </row>
    <row r="3174" spans="1:6" ht="10.9" customHeight="1" x14ac:dyDescent="0.35">
      <c r="A3174" s="149" t="s">
        <v>6407</v>
      </c>
      <c r="B3174" s="149" t="s">
        <v>6408</v>
      </c>
      <c r="C3174" s="149" t="s">
        <v>420</v>
      </c>
      <c r="D3174" s="150">
        <v>22301</v>
      </c>
      <c r="E3174" s="149">
        <v>11510</v>
      </c>
      <c r="F3174" s="149" t="s">
        <v>6194</v>
      </c>
    </row>
    <row r="3175" spans="1:6" ht="10.9" customHeight="1" x14ac:dyDescent="0.35">
      <c r="A3175" s="149" t="s">
        <v>6409</v>
      </c>
      <c r="B3175" s="149" t="s">
        <v>266</v>
      </c>
      <c r="C3175" s="149" t="s">
        <v>296</v>
      </c>
      <c r="D3175" s="150">
        <v>22301</v>
      </c>
      <c r="E3175" s="149">
        <v>11510</v>
      </c>
      <c r="F3175" s="149" t="s">
        <v>6194</v>
      </c>
    </row>
    <row r="3176" spans="1:6" ht="10.9" customHeight="1" x14ac:dyDescent="0.35">
      <c r="A3176" s="149" t="s">
        <v>6410</v>
      </c>
      <c r="B3176" s="149" t="s">
        <v>6411</v>
      </c>
      <c r="C3176" s="149" t="s">
        <v>296</v>
      </c>
      <c r="D3176" s="150">
        <v>22301</v>
      </c>
      <c r="E3176" s="149">
        <v>11510</v>
      </c>
      <c r="F3176" s="149" t="s">
        <v>6194</v>
      </c>
    </row>
    <row r="3177" spans="1:6" ht="10.9" customHeight="1" x14ac:dyDescent="0.35">
      <c r="A3177" s="149" t="s">
        <v>6412</v>
      </c>
      <c r="B3177" s="149" t="s">
        <v>6413</v>
      </c>
      <c r="C3177" s="149" t="s">
        <v>296</v>
      </c>
      <c r="D3177" s="150">
        <v>22301</v>
      </c>
      <c r="E3177" s="149">
        <v>11510</v>
      </c>
      <c r="F3177" s="149" t="s">
        <v>6194</v>
      </c>
    </row>
    <row r="3178" spans="1:6" ht="10.9" customHeight="1" x14ac:dyDescent="0.35">
      <c r="A3178" s="149" t="s">
        <v>6414</v>
      </c>
      <c r="B3178" s="149" t="s">
        <v>6415</v>
      </c>
      <c r="C3178" s="149" t="s">
        <v>296</v>
      </c>
      <c r="D3178" s="150">
        <v>22301</v>
      </c>
      <c r="E3178" s="149">
        <v>11510</v>
      </c>
      <c r="F3178" s="149" t="s">
        <v>6194</v>
      </c>
    </row>
    <row r="3179" spans="1:6" ht="10.9" customHeight="1" x14ac:dyDescent="0.35">
      <c r="A3179" s="149" t="s">
        <v>6416</v>
      </c>
      <c r="B3179" s="149" t="s">
        <v>6417</v>
      </c>
      <c r="C3179" s="149" t="s">
        <v>296</v>
      </c>
      <c r="D3179" s="150">
        <v>22301</v>
      </c>
      <c r="E3179" s="149">
        <v>11510</v>
      </c>
      <c r="F3179" s="149" t="s">
        <v>6194</v>
      </c>
    </row>
    <row r="3180" spans="1:6" ht="10.9" customHeight="1" x14ac:dyDescent="0.35">
      <c r="A3180" s="149" t="s">
        <v>6418</v>
      </c>
      <c r="B3180" s="149" t="s">
        <v>6419</v>
      </c>
      <c r="C3180" s="149" t="s">
        <v>296</v>
      </c>
      <c r="D3180" s="150">
        <v>22301</v>
      </c>
      <c r="E3180" s="149">
        <v>11510</v>
      </c>
      <c r="F3180" s="149" t="s">
        <v>6194</v>
      </c>
    </row>
    <row r="3181" spans="1:6" ht="10.9" customHeight="1" x14ac:dyDescent="0.35">
      <c r="A3181" s="149" t="s">
        <v>6420</v>
      </c>
      <c r="B3181" s="149" t="s">
        <v>6421</v>
      </c>
      <c r="C3181" s="149" t="s">
        <v>296</v>
      </c>
      <c r="D3181" s="150">
        <v>22301</v>
      </c>
      <c r="E3181" s="149">
        <v>11510</v>
      </c>
      <c r="F3181" s="149" t="s">
        <v>6194</v>
      </c>
    </row>
    <row r="3182" spans="1:6" ht="10.9" customHeight="1" x14ac:dyDescent="0.35">
      <c r="A3182" s="149" t="s">
        <v>6422</v>
      </c>
      <c r="B3182" s="149" t="s">
        <v>6423</v>
      </c>
      <c r="C3182" s="149" t="s">
        <v>296</v>
      </c>
      <c r="D3182" s="150">
        <v>22301</v>
      </c>
      <c r="E3182" s="149">
        <v>11510</v>
      </c>
      <c r="F3182" s="149" t="s">
        <v>6194</v>
      </c>
    </row>
    <row r="3183" spans="1:6" ht="10.9" customHeight="1" x14ac:dyDescent="0.35">
      <c r="A3183" s="149" t="s">
        <v>6424</v>
      </c>
      <c r="B3183" s="149" t="s">
        <v>6425</v>
      </c>
      <c r="C3183" s="149" t="s">
        <v>296</v>
      </c>
      <c r="D3183" s="150">
        <v>22301</v>
      </c>
      <c r="E3183" s="149">
        <v>11510</v>
      </c>
      <c r="F3183" s="149" t="s">
        <v>6194</v>
      </c>
    </row>
    <row r="3184" spans="1:6" ht="10.9" customHeight="1" x14ac:dyDescent="0.35">
      <c r="A3184" s="149" t="s">
        <v>6426</v>
      </c>
      <c r="B3184" s="149" t="s">
        <v>6427</v>
      </c>
      <c r="C3184" s="149" t="s">
        <v>296</v>
      </c>
      <c r="D3184" s="150">
        <v>22301</v>
      </c>
      <c r="E3184" s="149">
        <v>11510</v>
      </c>
      <c r="F3184" s="149" t="s">
        <v>6194</v>
      </c>
    </row>
    <row r="3185" spans="1:6" ht="10.9" customHeight="1" x14ac:dyDescent="0.35">
      <c r="A3185" s="149" t="s">
        <v>6428</v>
      </c>
      <c r="B3185" s="149" t="s">
        <v>6429</v>
      </c>
      <c r="C3185" s="149" t="s">
        <v>296</v>
      </c>
      <c r="D3185" s="150">
        <v>22301</v>
      </c>
      <c r="E3185" s="149">
        <v>11510</v>
      </c>
      <c r="F3185" s="149" t="s">
        <v>6194</v>
      </c>
    </row>
    <row r="3186" spans="1:6" ht="10.9" customHeight="1" x14ac:dyDescent="0.35">
      <c r="A3186" s="149" t="s">
        <v>6430</v>
      </c>
      <c r="B3186" s="149" t="s">
        <v>6431</v>
      </c>
      <c r="C3186" s="149" t="s">
        <v>420</v>
      </c>
      <c r="D3186" s="150">
        <v>22301</v>
      </c>
      <c r="E3186" s="149">
        <v>11510</v>
      </c>
      <c r="F3186" s="149" t="s">
        <v>6194</v>
      </c>
    </row>
    <row r="3187" spans="1:6" ht="10.9" customHeight="1" x14ac:dyDescent="0.35">
      <c r="A3187" s="149" t="s">
        <v>6432</v>
      </c>
      <c r="B3187" s="149" t="s">
        <v>6433</v>
      </c>
      <c r="C3187" s="149" t="s">
        <v>296</v>
      </c>
      <c r="D3187" s="150">
        <v>22301</v>
      </c>
      <c r="E3187" s="149">
        <v>11510</v>
      </c>
      <c r="F3187" s="149" t="s">
        <v>6194</v>
      </c>
    </row>
    <row r="3188" spans="1:6" ht="10.9" customHeight="1" x14ac:dyDescent="0.35">
      <c r="A3188" s="149" t="s">
        <v>6434</v>
      </c>
      <c r="B3188" s="149" t="s">
        <v>6435</v>
      </c>
      <c r="C3188" s="149" t="s">
        <v>296</v>
      </c>
      <c r="D3188" s="150">
        <v>22301</v>
      </c>
      <c r="E3188" s="149">
        <v>11510</v>
      </c>
      <c r="F3188" s="149" t="s">
        <v>6194</v>
      </c>
    </row>
    <row r="3189" spans="1:6" ht="10.9" customHeight="1" x14ac:dyDescent="0.35">
      <c r="A3189" s="149" t="s">
        <v>6192</v>
      </c>
      <c r="B3189" s="149" t="s">
        <v>6193</v>
      </c>
      <c r="C3189" s="149" t="s">
        <v>296</v>
      </c>
      <c r="D3189" s="150">
        <v>22301</v>
      </c>
      <c r="E3189" s="149">
        <v>11510</v>
      </c>
      <c r="F3189" s="149" t="s">
        <v>6194</v>
      </c>
    </row>
    <row r="3190" spans="1:6" ht="10.9" customHeight="1" x14ac:dyDescent="0.35">
      <c r="A3190" s="149" t="s">
        <v>6438</v>
      </c>
      <c r="B3190" s="149" t="s">
        <v>6362</v>
      </c>
      <c r="C3190" s="149" t="s">
        <v>420</v>
      </c>
      <c r="D3190" s="150">
        <v>22301</v>
      </c>
      <c r="E3190" s="149">
        <v>11510</v>
      </c>
      <c r="F3190" s="149" t="s">
        <v>6194</v>
      </c>
    </row>
    <row r="3191" spans="1:6" ht="10.9" customHeight="1" x14ac:dyDescent="0.35">
      <c r="A3191" s="149" t="s">
        <v>6439</v>
      </c>
      <c r="B3191" s="149" t="s">
        <v>6440</v>
      </c>
      <c r="C3191" s="149" t="s">
        <v>296</v>
      </c>
      <c r="D3191" s="150">
        <v>22301</v>
      </c>
      <c r="E3191" s="149">
        <v>11510</v>
      </c>
      <c r="F3191" s="149" t="s">
        <v>6194</v>
      </c>
    </row>
    <row r="3192" spans="1:6" ht="10.9" customHeight="1" x14ac:dyDescent="0.35">
      <c r="A3192" s="149" t="s">
        <v>6441</v>
      </c>
      <c r="B3192" s="149" t="s">
        <v>6442</v>
      </c>
      <c r="C3192" s="149" t="s">
        <v>296</v>
      </c>
      <c r="D3192" s="150">
        <v>22301</v>
      </c>
      <c r="E3192" s="149">
        <v>11510</v>
      </c>
      <c r="F3192" s="149" t="s">
        <v>6194</v>
      </c>
    </row>
    <row r="3193" spans="1:6" ht="10.9" customHeight="1" x14ac:dyDescent="0.35">
      <c r="A3193" s="149" t="s">
        <v>6443</v>
      </c>
      <c r="B3193" s="149" t="s">
        <v>6444</v>
      </c>
      <c r="C3193" s="149" t="s">
        <v>296</v>
      </c>
      <c r="D3193" s="150">
        <v>22301</v>
      </c>
      <c r="E3193" s="149">
        <v>11510</v>
      </c>
      <c r="F3193" s="149" t="s">
        <v>6194</v>
      </c>
    </row>
    <row r="3194" spans="1:6" ht="10.9" customHeight="1" x14ac:dyDescent="0.35">
      <c r="A3194" s="149" t="s">
        <v>6445</v>
      </c>
      <c r="B3194" s="149" t="s">
        <v>6446</v>
      </c>
      <c r="C3194" s="149" t="s">
        <v>296</v>
      </c>
      <c r="D3194" s="150">
        <v>22301</v>
      </c>
      <c r="E3194" s="149">
        <v>11510</v>
      </c>
      <c r="F3194" s="149" t="s">
        <v>6194</v>
      </c>
    </row>
    <row r="3195" spans="1:6" ht="10.9" customHeight="1" x14ac:dyDescent="0.35">
      <c r="A3195" s="149" t="s">
        <v>6447</v>
      </c>
      <c r="B3195" s="149" t="s">
        <v>6448</v>
      </c>
      <c r="C3195" s="149" t="s">
        <v>296</v>
      </c>
      <c r="D3195" s="150">
        <v>22301</v>
      </c>
      <c r="E3195" s="149">
        <v>11510</v>
      </c>
      <c r="F3195" s="149" t="s">
        <v>6194</v>
      </c>
    </row>
    <row r="3196" spans="1:6" ht="10.9" customHeight="1" x14ac:dyDescent="0.35">
      <c r="A3196" s="149" t="s">
        <v>6449</v>
      </c>
      <c r="B3196" s="149" t="s">
        <v>6450</v>
      </c>
      <c r="C3196" s="149" t="s">
        <v>420</v>
      </c>
      <c r="D3196" s="150">
        <v>22301</v>
      </c>
      <c r="E3196" s="149">
        <v>11510</v>
      </c>
      <c r="F3196" s="149" t="s">
        <v>6194</v>
      </c>
    </row>
    <row r="3197" spans="1:6" ht="10.9" customHeight="1" x14ac:dyDescent="0.35">
      <c r="A3197" s="149" t="s">
        <v>6451</v>
      </c>
      <c r="B3197" s="149" t="s">
        <v>6452</v>
      </c>
      <c r="C3197" s="149" t="s">
        <v>296</v>
      </c>
      <c r="D3197" s="150">
        <v>22301</v>
      </c>
      <c r="E3197" s="149">
        <v>11510</v>
      </c>
      <c r="F3197" s="149" t="s">
        <v>6194</v>
      </c>
    </row>
    <row r="3198" spans="1:6" ht="10.9" customHeight="1" x14ac:dyDescent="0.35">
      <c r="A3198" s="149" t="s">
        <v>6453</v>
      </c>
      <c r="B3198" s="149" t="s">
        <v>6454</v>
      </c>
      <c r="C3198" s="149" t="s">
        <v>296</v>
      </c>
      <c r="D3198" s="150">
        <v>22301</v>
      </c>
      <c r="E3198" s="149">
        <v>11510</v>
      </c>
      <c r="F3198" s="149" t="s">
        <v>6194</v>
      </c>
    </row>
    <row r="3199" spans="1:6" ht="10.9" customHeight="1" x14ac:dyDescent="0.35">
      <c r="A3199" s="149" t="s">
        <v>6455</v>
      </c>
      <c r="B3199" s="149" t="s">
        <v>6456</v>
      </c>
      <c r="C3199" s="149" t="s">
        <v>296</v>
      </c>
      <c r="D3199" s="150">
        <v>22301</v>
      </c>
      <c r="E3199" s="149">
        <v>11510</v>
      </c>
      <c r="F3199" s="149" t="s">
        <v>6194</v>
      </c>
    </row>
    <row r="3200" spans="1:6" ht="10.9" customHeight="1" x14ac:dyDescent="0.35">
      <c r="A3200" s="149" t="s">
        <v>6457</v>
      </c>
      <c r="B3200" s="149" t="s">
        <v>6458</v>
      </c>
      <c r="C3200" s="149" t="s">
        <v>296</v>
      </c>
      <c r="D3200" s="150">
        <v>22301</v>
      </c>
      <c r="E3200" s="149">
        <v>11510</v>
      </c>
      <c r="F3200" s="149" t="s">
        <v>6194</v>
      </c>
    </row>
    <row r="3201" spans="1:6" ht="10.9" customHeight="1" x14ac:dyDescent="0.35">
      <c r="A3201" s="149" t="s">
        <v>6459</v>
      </c>
      <c r="B3201" s="149" t="s">
        <v>6460</v>
      </c>
      <c r="C3201" s="149" t="s">
        <v>296</v>
      </c>
      <c r="D3201" s="150">
        <v>22301</v>
      </c>
      <c r="E3201" s="149">
        <v>11510</v>
      </c>
      <c r="F3201" s="149" t="s">
        <v>6194</v>
      </c>
    </row>
    <row r="3202" spans="1:6" ht="10.9" customHeight="1" x14ac:dyDescent="0.35">
      <c r="A3202" s="149" t="s">
        <v>6461</v>
      </c>
      <c r="B3202" s="149" t="s">
        <v>6462</v>
      </c>
      <c r="C3202" s="149" t="s">
        <v>296</v>
      </c>
      <c r="D3202" s="150">
        <v>22301</v>
      </c>
      <c r="E3202" s="149">
        <v>11510</v>
      </c>
      <c r="F3202" s="149" t="s">
        <v>6194</v>
      </c>
    </row>
    <row r="3203" spans="1:6" ht="10.9" customHeight="1" x14ac:dyDescent="0.35">
      <c r="A3203" s="149" t="s">
        <v>6463</v>
      </c>
      <c r="B3203" s="149" t="s">
        <v>6464</v>
      </c>
      <c r="C3203" s="149" t="s">
        <v>296</v>
      </c>
      <c r="D3203" s="150">
        <v>22301</v>
      </c>
      <c r="E3203" s="149">
        <v>11510</v>
      </c>
      <c r="F3203" s="149" t="s">
        <v>6194</v>
      </c>
    </row>
    <row r="3204" spans="1:6" ht="10.9" customHeight="1" x14ac:dyDescent="0.35">
      <c r="A3204" s="149" t="s">
        <v>6465</v>
      </c>
      <c r="B3204" s="149" t="s">
        <v>6466</v>
      </c>
      <c r="C3204" s="149" t="s">
        <v>296</v>
      </c>
      <c r="D3204" s="150">
        <v>22301</v>
      </c>
      <c r="E3204" s="149">
        <v>11510</v>
      </c>
      <c r="F3204" s="149" t="s">
        <v>6194</v>
      </c>
    </row>
    <row r="3205" spans="1:6" ht="10.9" customHeight="1" x14ac:dyDescent="0.35">
      <c r="A3205" s="149" t="s">
        <v>6467</v>
      </c>
      <c r="B3205" s="149" t="s">
        <v>6468</v>
      </c>
      <c r="C3205" s="149" t="s">
        <v>296</v>
      </c>
      <c r="D3205" s="150">
        <v>22301</v>
      </c>
      <c r="E3205" s="149">
        <v>11510</v>
      </c>
      <c r="F3205" s="149" t="s">
        <v>6194</v>
      </c>
    </row>
    <row r="3206" spans="1:6" ht="10.9" customHeight="1" x14ac:dyDescent="0.35">
      <c r="A3206" s="149" t="s">
        <v>6469</v>
      </c>
      <c r="B3206" s="149" t="s">
        <v>6470</v>
      </c>
      <c r="C3206" s="149" t="s">
        <v>296</v>
      </c>
      <c r="D3206" s="150">
        <v>22301</v>
      </c>
      <c r="E3206" s="149">
        <v>11510</v>
      </c>
      <c r="F3206" s="149" t="s">
        <v>6194</v>
      </c>
    </row>
    <row r="3207" spans="1:6" ht="10.9" customHeight="1" x14ac:dyDescent="0.35">
      <c r="A3207" s="149" t="s">
        <v>6471</v>
      </c>
      <c r="B3207" s="149" t="s">
        <v>6472</v>
      </c>
      <c r="C3207" s="149" t="s">
        <v>296</v>
      </c>
      <c r="D3207" s="150">
        <v>22301</v>
      </c>
      <c r="E3207" s="149">
        <v>11510</v>
      </c>
      <c r="F3207" s="149" t="s">
        <v>6194</v>
      </c>
    </row>
    <row r="3208" spans="1:6" ht="10.9" customHeight="1" x14ac:dyDescent="0.35">
      <c r="A3208" s="149" t="s">
        <v>6473</v>
      </c>
      <c r="B3208" s="149" t="s">
        <v>6390</v>
      </c>
      <c r="C3208" s="149" t="s">
        <v>877</v>
      </c>
      <c r="D3208" s="150">
        <v>22301</v>
      </c>
      <c r="E3208" s="149">
        <v>11510</v>
      </c>
      <c r="F3208" s="149" t="s">
        <v>6194</v>
      </c>
    </row>
    <row r="3209" spans="1:6" ht="10.9" customHeight="1" x14ac:dyDescent="0.35">
      <c r="A3209" s="149" t="s">
        <v>6474</v>
      </c>
      <c r="B3209" s="149" t="s">
        <v>6475</v>
      </c>
      <c r="C3209" s="149" t="s">
        <v>296</v>
      </c>
      <c r="D3209" s="150">
        <v>24101</v>
      </c>
      <c r="E3209" s="149">
        <v>11510</v>
      </c>
      <c r="F3209" s="149" t="s">
        <v>6476</v>
      </c>
    </row>
    <row r="3210" spans="1:6" ht="10.9" customHeight="1" x14ac:dyDescent="0.35">
      <c r="A3210" s="149" t="s">
        <v>6477</v>
      </c>
      <c r="B3210" s="149" t="s">
        <v>6478</v>
      </c>
      <c r="C3210" s="149" t="s">
        <v>296</v>
      </c>
      <c r="D3210" s="150">
        <v>24101</v>
      </c>
      <c r="E3210" s="149">
        <v>11510</v>
      </c>
      <c r="F3210" s="149" t="s">
        <v>6476</v>
      </c>
    </row>
    <row r="3211" spans="1:6" ht="10.9" customHeight="1" x14ac:dyDescent="0.35">
      <c r="A3211" s="149" t="s">
        <v>6479</v>
      </c>
      <c r="B3211" s="149" t="s">
        <v>6480</v>
      </c>
      <c r="C3211" s="149" t="s">
        <v>296</v>
      </c>
      <c r="D3211" s="150">
        <v>24101</v>
      </c>
      <c r="E3211" s="149">
        <v>11510</v>
      </c>
      <c r="F3211" s="149" t="s">
        <v>6476</v>
      </c>
    </row>
    <row r="3212" spans="1:6" ht="10.9" customHeight="1" x14ac:dyDescent="0.35">
      <c r="A3212" s="149" t="s">
        <v>6481</v>
      </c>
      <c r="B3212" s="149" t="s">
        <v>6482</v>
      </c>
      <c r="C3212" s="149" t="s">
        <v>372</v>
      </c>
      <c r="D3212" s="150">
        <v>24101</v>
      </c>
      <c r="E3212" s="149">
        <v>11510</v>
      </c>
      <c r="F3212" s="149" t="s">
        <v>6476</v>
      </c>
    </row>
    <row r="3213" spans="1:6" ht="10.9" customHeight="1" x14ac:dyDescent="0.35">
      <c r="A3213" s="149" t="s">
        <v>6483</v>
      </c>
      <c r="B3213" s="149" t="s">
        <v>6484</v>
      </c>
      <c r="C3213" s="149" t="s">
        <v>296</v>
      </c>
      <c r="D3213" s="150">
        <v>24101</v>
      </c>
      <c r="E3213" s="149">
        <v>11510</v>
      </c>
      <c r="F3213" s="149" t="s">
        <v>6476</v>
      </c>
    </row>
    <row r="3214" spans="1:6" ht="10.9" customHeight="1" x14ac:dyDescent="0.35">
      <c r="A3214" s="149" t="s">
        <v>6485</v>
      </c>
      <c r="B3214" s="149" t="s">
        <v>6486</v>
      </c>
      <c r="C3214" s="149" t="s">
        <v>296</v>
      </c>
      <c r="D3214" s="150">
        <v>24101</v>
      </c>
      <c r="E3214" s="149">
        <v>11510</v>
      </c>
      <c r="F3214" s="149" t="s">
        <v>6476</v>
      </c>
    </row>
    <row r="3215" spans="1:6" ht="10.9" customHeight="1" x14ac:dyDescent="0.35">
      <c r="A3215" s="149" t="s">
        <v>6487</v>
      </c>
      <c r="B3215" s="149" t="s">
        <v>6488</v>
      </c>
      <c r="C3215" s="149" t="s">
        <v>296</v>
      </c>
      <c r="D3215" s="150">
        <v>24101</v>
      </c>
      <c r="E3215" s="149">
        <v>11510</v>
      </c>
      <c r="F3215" s="149" t="s">
        <v>6476</v>
      </c>
    </row>
    <row r="3216" spans="1:6" ht="10.9" customHeight="1" x14ac:dyDescent="0.35">
      <c r="A3216" s="149" t="s">
        <v>6489</v>
      </c>
      <c r="B3216" s="149" t="s">
        <v>6490</v>
      </c>
      <c r="C3216" s="149" t="s">
        <v>296</v>
      </c>
      <c r="D3216" s="150">
        <v>24101</v>
      </c>
      <c r="E3216" s="149">
        <v>11510</v>
      </c>
      <c r="F3216" s="149" t="s">
        <v>6476</v>
      </c>
    </row>
    <row r="3217" spans="1:6" ht="10.9" customHeight="1" x14ac:dyDescent="0.35">
      <c r="A3217" s="149" t="s">
        <v>6491</v>
      </c>
      <c r="B3217" s="149" t="s">
        <v>6475</v>
      </c>
      <c r="C3217" s="149" t="s">
        <v>2509</v>
      </c>
      <c r="D3217" s="150">
        <v>24101</v>
      </c>
      <c r="E3217" s="149">
        <v>11510</v>
      </c>
      <c r="F3217" s="149" t="s">
        <v>6476</v>
      </c>
    </row>
    <row r="3218" spans="1:6" ht="10.9" customHeight="1" x14ac:dyDescent="0.35">
      <c r="A3218" s="149" t="s">
        <v>6492</v>
      </c>
      <c r="B3218" s="149" t="s">
        <v>6478</v>
      </c>
      <c r="C3218" s="149" t="s">
        <v>2509</v>
      </c>
      <c r="D3218" s="150">
        <v>24101</v>
      </c>
      <c r="E3218" s="149">
        <v>11510</v>
      </c>
      <c r="F3218" s="149" t="s">
        <v>6476</v>
      </c>
    </row>
    <row r="3219" spans="1:6" ht="10.9" customHeight="1" x14ac:dyDescent="0.35">
      <c r="A3219" s="149" t="s">
        <v>6493</v>
      </c>
      <c r="B3219" s="149" t="s">
        <v>6494</v>
      </c>
      <c r="C3219" s="149" t="s">
        <v>6495</v>
      </c>
      <c r="D3219" s="150">
        <v>24101</v>
      </c>
      <c r="E3219" s="149">
        <v>11510</v>
      </c>
      <c r="F3219" s="149" t="s">
        <v>6476</v>
      </c>
    </row>
    <row r="3220" spans="1:6" ht="10.9" customHeight="1" x14ac:dyDescent="0.35">
      <c r="A3220" s="149" t="s">
        <v>6496</v>
      </c>
      <c r="B3220" s="149" t="s">
        <v>6497</v>
      </c>
      <c r="C3220" s="149" t="s">
        <v>6495</v>
      </c>
      <c r="D3220" s="150">
        <v>24101</v>
      </c>
      <c r="E3220" s="149">
        <v>11510</v>
      </c>
      <c r="F3220" s="149" t="s">
        <v>6476</v>
      </c>
    </row>
    <row r="3221" spans="1:6" ht="10.9" customHeight="1" x14ac:dyDescent="0.35">
      <c r="A3221" s="149" t="s">
        <v>6498</v>
      </c>
      <c r="B3221" s="149" t="s">
        <v>6499</v>
      </c>
      <c r="C3221" s="149" t="s">
        <v>6495</v>
      </c>
      <c r="D3221" s="150">
        <v>24101</v>
      </c>
      <c r="E3221" s="149">
        <v>11510</v>
      </c>
      <c r="F3221" s="149" t="s">
        <v>6476</v>
      </c>
    </row>
    <row r="3222" spans="1:6" ht="10.9" customHeight="1" x14ac:dyDescent="0.35">
      <c r="A3222" s="149" t="s">
        <v>6500</v>
      </c>
      <c r="B3222" s="149" t="s">
        <v>6501</v>
      </c>
      <c r="C3222" s="149" t="s">
        <v>6495</v>
      </c>
      <c r="D3222" s="150">
        <v>24101</v>
      </c>
      <c r="E3222" s="149">
        <v>11510</v>
      </c>
      <c r="F3222" s="149" t="s">
        <v>6476</v>
      </c>
    </row>
    <row r="3223" spans="1:6" ht="10.9" customHeight="1" x14ac:dyDescent="0.35">
      <c r="A3223" s="149" t="s">
        <v>6502</v>
      </c>
      <c r="B3223" s="149" t="s">
        <v>6503</v>
      </c>
      <c r="C3223" s="149" t="s">
        <v>6495</v>
      </c>
      <c r="D3223" s="150">
        <v>24101</v>
      </c>
      <c r="E3223" s="149">
        <v>11510</v>
      </c>
      <c r="F3223" s="149" t="s">
        <v>6476</v>
      </c>
    </row>
    <row r="3224" spans="1:6" ht="10.9" customHeight="1" x14ac:dyDescent="0.35">
      <c r="A3224" s="149" t="s">
        <v>6504</v>
      </c>
      <c r="B3224" s="149" t="s">
        <v>6505</v>
      </c>
      <c r="C3224" s="149" t="s">
        <v>335</v>
      </c>
      <c r="D3224" s="150">
        <v>24101</v>
      </c>
      <c r="E3224" s="149">
        <v>11510</v>
      </c>
      <c r="F3224" s="149" t="s">
        <v>6476</v>
      </c>
    </row>
    <row r="3225" spans="1:6" ht="10.9" customHeight="1" x14ac:dyDescent="0.35">
      <c r="A3225" s="149" t="s">
        <v>6506</v>
      </c>
      <c r="B3225" s="149" t="s">
        <v>6507</v>
      </c>
      <c r="C3225" s="149" t="s">
        <v>296</v>
      </c>
      <c r="D3225" s="150">
        <v>24101</v>
      </c>
      <c r="E3225" s="149">
        <v>11510</v>
      </c>
      <c r="F3225" s="149" t="s">
        <v>6476</v>
      </c>
    </row>
    <row r="3226" spans="1:6" ht="10.9" customHeight="1" x14ac:dyDescent="0.35">
      <c r="A3226" s="149" t="s">
        <v>6508</v>
      </c>
      <c r="B3226" s="149" t="s">
        <v>6509</v>
      </c>
      <c r="C3226" s="149" t="s">
        <v>296</v>
      </c>
      <c r="D3226" s="150">
        <v>24101</v>
      </c>
      <c r="E3226" s="149">
        <v>11510</v>
      </c>
      <c r="F3226" s="149" t="s">
        <v>6476</v>
      </c>
    </row>
    <row r="3227" spans="1:6" ht="10.9" customHeight="1" x14ac:dyDescent="0.35">
      <c r="A3227" s="149" t="s">
        <v>6510</v>
      </c>
      <c r="B3227" s="149" t="s">
        <v>6511</v>
      </c>
      <c r="C3227" s="149" t="s">
        <v>296</v>
      </c>
      <c r="D3227" s="150">
        <v>24101</v>
      </c>
      <c r="E3227" s="149">
        <v>11510</v>
      </c>
      <c r="F3227" s="149" t="s">
        <v>6476</v>
      </c>
    </row>
    <row r="3228" spans="1:6" ht="10.9" customHeight="1" x14ac:dyDescent="0.35">
      <c r="A3228" s="149" t="s">
        <v>6512</v>
      </c>
      <c r="B3228" s="149" t="s">
        <v>6513</v>
      </c>
      <c r="C3228" s="149" t="s">
        <v>296</v>
      </c>
      <c r="D3228" s="150">
        <v>24201</v>
      </c>
      <c r="E3228" s="149">
        <v>11510</v>
      </c>
      <c r="F3228" s="149" t="s">
        <v>6514</v>
      </c>
    </row>
    <row r="3229" spans="1:6" ht="10.9" customHeight="1" x14ac:dyDescent="0.35">
      <c r="A3229" s="149" t="s">
        <v>6515</v>
      </c>
      <c r="B3229" s="149" t="s">
        <v>6516</v>
      </c>
      <c r="C3229" s="149" t="s">
        <v>296</v>
      </c>
      <c r="D3229" s="150">
        <v>24201</v>
      </c>
      <c r="E3229" s="149">
        <v>11510</v>
      </c>
      <c r="F3229" s="149" t="s">
        <v>6514</v>
      </c>
    </row>
    <row r="3230" spans="1:6" ht="10.9" customHeight="1" x14ac:dyDescent="0.35">
      <c r="A3230" s="149" t="s">
        <v>6517</v>
      </c>
      <c r="B3230" s="149" t="s">
        <v>6518</v>
      </c>
      <c r="C3230" s="149" t="s">
        <v>5711</v>
      </c>
      <c r="D3230" s="150">
        <v>24201</v>
      </c>
      <c r="E3230" s="149">
        <v>11510</v>
      </c>
      <c r="F3230" s="149" t="s">
        <v>6514</v>
      </c>
    </row>
    <row r="3231" spans="1:6" ht="10.9" customHeight="1" x14ac:dyDescent="0.35">
      <c r="A3231" s="149" t="s">
        <v>6519</v>
      </c>
      <c r="B3231" s="149" t="s">
        <v>6520</v>
      </c>
      <c r="C3231" s="149" t="s">
        <v>296</v>
      </c>
      <c r="D3231" s="150">
        <v>24201</v>
      </c>
      <c r="E3231" s="149">
        <v>11510</v>
      </c>
      <c r="F3231" s="149" t="s">
        <v>6514</v>
      </c>
    </row>
    <row r="3232" spans="1:6" ht="10.9" customHeight="1" x14ac:dyDescent="0.35">
      <c r="A3232" s="149" t="s">
        <v>6521</v>
      </c>
      <c r="B3232" s="149" t="s">
        <v>6522</v>
      </c>
      <c r="C3232" s="149" t="s">
        <v>296</v>
      </c>
      <c r="D3232" s="150">
        <v>24201</v>
      </c>
      <c r="E3232" s="149">
        <v>11510</v>
      </c>
      <c r="F3232" s="149" t="s">
        <v>6514</v>
      </c>
    </row>
    <row r="3233" spans="1:6" ht="10.9" customHeight="1" x14ac:dyDescent="0.35">
      <c r="A3233" s="149" t="s">
        <v>6523</v>
      </c>
      <c r="B3233" s="149" t="s">
        <v>6524</v>
      </c>
      <c r="C3233" s="149" t="s">
        <v>296</v>
      </c>
      <c r="D3233" s="150">
        <v>24201</v>
      </c>
      <c r="E3233" s="149">
        <v>11510</v>
      </c>
      <c r="F3233" s="149" t="s">
        <v>6514</v>
      </c>
    </row>
    <row r="3234" spans="1:6" ht="10.9" customHeight="1" x14ac:dyDescent="0.35">
      <c r="A3234" s="149" t="s">
        <v>6525</v>
      </c>
      <c r="B3234" s="149" t="s">
        <v>6526</v>
      </c>
      <c r="C3234" s="149" t="s">
        <v>877</v>
      </c>
      <c r="D3234" s="150">
        <v>24201</v>
      </c>
      <c r="E3234" s="149">
        <v>11510</v>
      </c>
      <c r="F3234" s="149" t="s">
        <v>6514</v>
      </c>
    </row>
    <row r="3235" spans="1:6" ht="10.9" customHeight="1" x14ac:dyDescent="0.35">
      <c r="A3235" s="149" t="s">
        <v>6527</v>
      </c>
      <c r="B3235" s="149" t="s">
        <v>6528</v>
      </c>
      <c r="C3235" s="149" t="s">
        <v>296</v>
      </c>
      <c r="D3235" s="150">
        <v>24201</v>
      </c>
      <c r="E3235" s="149">
        <v>11510</v>
      </c>
      <c r="F3235" s="149" t="s">
        <v>6514</v>
      </c>
    </row>
    <row r="3236" spans="1:6" ht="10.9" customHeight="1" x14ac:dyDescent="0.35">
      <c r="A3236" s="149" t="s">
        <v>6529</v>
      </c>
      <c r="B3236" s="149" t="s">
        <v>6530</v>
      </c>
      <c r="C3236" s="149" t="s">
        <v>296</v>
      </c>
      <c r="D3236" s="150">
        <v>24201</v>
      </c>
      <c r="E3236" s="149">
        <v>11510</v>
      </c>
      <c r="F3236" s="149" t="s">
        <v>6514</v>
      </c>
    </row>
    <row r="3237" spans="1:6" ht="10.9" customHeight="1" x14ac:dyDescent="0.35">
      <c r="A3237" s="149" t="s">
        <v>6531</v>
      </c>
      <c r="B3237" s="149" t="s">
        <v>6532</v>
      </c>
      <c r="C3237" s="149" t="s">
        <v>296</v>
      </c>
      <c r="D3237" s="150">
        <v>24201</v>
      </c>
      <c r="E3237" s="149">
        <v>11510</v>
      </c>
      <c r="F3237" s="149" t="s">
        <v>6514</v>
      </c>
    </row>
    <row r="3238" spans="1:6" ht="10.9" customHeight="1" x14ac:dyDescent="0.35">
      <c r="A3238" s="149" t="s">
        <v>6533</v>
      </c>
      <c r="B3238" s="149" t="s">
        <v>6534</v>
      </c>
      <c r="C3238" s="149" t="s">
        <v>296</v>
      </c>
      <c r="D3238" s="150">
        <v>24201</v>
      </c>
      <c r="E3238" s="149">
        <v>11510</v>
      </c>
      <c r="F3238" s="149" t="s">
        <v>6514</v>
      </c>
    </row>
    <row r="3239" spans="1:6" ht="10.9" customHeight="1" x14ac:dyDescent="0.35">
      <c r="A3239" s="149" t="s">
        <v>6535</v>
      </c>
      <c r="B3239" s="149" t="s">
        <v>6516</v>
      </c>
      <c r="C3239" s="149" t="s">
        <v>6495</v>
      </c>
      <c r="D3239" s="150">
        <v>24201</v>
      </c>
      <c r="E3239" s="149">
        <v>11510</v>
      </c>
      <c r="F3239" s="149" t="s">
        <v>6514</v>
      </c>
    </row>
    <row r="3240" spans="1:6" ht="10.9" customHeight="1" x14ac:dyDescent="0.35">
      <c r="A3240" s="149" t="s">
        <v>6536</v>
      </c>
      <c r="B3240" s="149" t="s">
        <v>6526</v>
      </c>
      <c r="C3240" s="149" t="s">
        <v>6495</v>
      </c>
      <c r="D3240" s="150">
        <v>24201</v>
      </c>
      <c r="E3240" s="149">
        <v>11510</v>
      </c>
      <c r="F3240" s="149" t="s">
        <v>6514</v>
      </c>
    </row>
    <row r="3241" spans="1:6" ht="10.9" customHeight="1" x14ac:dyDescent="0.35">
      <c r="A3241" s="149" t="s">
        <v>6537</v>
      </c>
      <c r="B3241" s="149" t="s">
        <v>6530</v>
      </c>
      <c r="C3241" s="149" t="s">
        <v>6495</v>
      </c>
      <c r="D3241" s="150">
        <v>24201</v>
      </c>
      <c r="E3241" s="149">
        <v>11510</v>
      </c>
      <c r="F3241" s="149" t="s">
        <v>6514</v>
      </c>
    </row>
    <row r="3242" spans="1:6" ht="10.9" customHeight="1" x14ac:dyDescent="0.35">
      <c r="A3242" s="149" t="s">
        <v>6538</v>
      </c>
      <c r="B3242" s="149" t="s">
        <v>6539</v>
      </c>
      <c r="C3242" s="149" t="s">
        <v>6495</v>
      </c>
      <c r="D3242" s="150">
        <v>24201</v>
      </c>
      <c r="E3242" s="149">
        <v>11510</v>
      </c>
      <c r="F3242" s="149" t="s">
        <v>6514</v>
      </c>
    </row>
    <row r="3243" spans="1:6" ht="10.9" customHeight="1" x14ac:dyDescent="0.35">
      <c r="A3243" s="149" t="s">
        <v>6540</v>
      </c>
      <c r="B3243" s="149" t="s">
        <v>6541</v>
      </c>
      <c r="C3243" s="149" t="s">
        <v>6495</v>
      </c>
      <c r="D3243" s="150">
        <v>24201</v>
      </c>
      <c r="E3243" s="149">
        <v>11510</v>
      </c>
      <c r="F3243" s="149" t="s">
        <v>6514</v>
      </c>
    </row>
    <row r="3244" spans="1:6" ht="10.9" customHeight="1" x14ac:dyDescent="0.35">
      <c r="A3244" s="149" t="s">
        <v>6542</v>
      </c>
      <c r="B3244" s="149" t="s">
        <v>6543</v>
      </c>
      <c r="C3244" s="149" t="s">
        <v>6495</v>
      </c>
      <c r="D3244" s="150">
        <v>24201</v>
      </c>
      <c r="E3244" s="149">
        <v>11510</v>
      </c>
      <c r="F3244" s="149" t="s">
        <v>6514</v>
      </c>
    </row>
    <row r="3245" spans="1:6" ht="10.9" customHeight="1" x14ac:dyDescent="0.35">
      <c r="A3245" s="149" t="s">
        <v>6544</v>
      </c>
      <c r="B3245" s="149" t="s">
        <v>6545</v>
      </c>
      <c r="C3245" s="149" t="s">
        <v>6495</v>
      </c>
      <c r="D3245" s="150">
        <v>24201</v>
      </c>
      <c r="E3245" s="149">
        <v>11510</v>
      </c>
      <c r="F3245" s="149" t="s">
        <v>6514</v>
      </c>
    </row>
    <row r="3246" spans="1:6" ht="10.9" customHeight="1" x14ac:dyDescent="0.35">
      <c r="A3246" s="149" t="s">
        <v>6546</v>
      </c>
      <c r="B3246" s="149" t="s">
        <v>6547</v>
      </c>
      <c r="C3246" s="149" t="s">
        <v>296</v>
      </c>
      <c r="D3246" s="150">
        <v>24301</v>
      </c>
      <c r="E3246" s="149">
        <v>11510</v>
      </c>
      <c r="F3246" s="149" t="s">
        <v>6548</v>
      </c>
    </row>
    <row r="3247" spans="1:6" ht="10.9" customHeight="1" x14ac:dyDescent="0.35">
      <c r="A3247" s="149" t="s">
        <v>6549</v>
      </c>
      <c r="B3247" s="149" t="s">
        <v>6550</v>
      </c>
      <c r="C3247" s="149" t="s">
        <v>296</v>
      </c>
      <c r="D3247" s="150">
        <v>24301</v>
      </c>
      <c r="E3247" s="149">
        <v>11510</v>
      </c>
      <c r="F3247" s="149" t="s">
        <v>6548</v>
      </c>
    </row>
    <row r="3248" spans="1:6" ht="10.9" customHeight="1" x14ac:dyDescent="0.35">
      <c r="A3248" s="149" t="s">
        <v>6551</v>
      </c>
      <c r="B3248" s="149" t="s">
        <v>6552</v>
      </c>
      <c r="C3248" s="149" t="s">
        <v>539</v>
      </c>
      <c r="D3248" s="150">
        <v>24301</v>
      </c>
      <c r="E3248" s="149">
        <v>11510</v>
      </c>
      <c r="F3248" s="149" t="s">
        <v>6548</v>
      </c>
    </row>
    <row r="3249" spans="1:6" ht="10.9" customHeight="1" x14ac:dyDescent="0.35">
      <c r="A3249" s="149" t="s">
        <v>6553</v>
      </c>
      <c r="B3249" s="149" t="s">
        <v>6554</v>
      </c>
      <c r="C3249" s="149" t="s">
        <v>1446</v>
      </c>
      <c r="D3249" s="150">
        <v>24301</v>
      </c>
      <c r="E3249" s="149">
        <v>11510</v>
      </c>
      <c r="F3249" s="149" t="s">
        <v>6548</v>
      </c>
    </row>
    <row r="3250" spans="1:6" ht="10.9" customHeight="1" x14ac:dyDescent="0.35">
      <c r="A3250" s="149" t="s">
        <v>6555</v>
      </c>
      <c r="B3250" s="149" t="s">
        <v>6556</v>
      </c>
      <c r="C3250" s="149" t="s">
        <v>296</v>
      </c>
      <c r="D3250" s="150">
        <v>24301</v>
      </c>
      <c r="E3250" s="149">
        <v>11510</v>
      </c>
      <c r="F3250" s="149" t="s">
        <v>6548</v>
      </c>
    </row>
    <row r="3251" spans="1:6" ht="10.9" customHeight="1" x14ac:dyDescent="0.35">
      <c r="A3251" s="149" t="s">
        <v>6557</v>
      </c>
      <c r="B3251" s="149" t="s">
        <v>6558</v>
      </c>
      <c r="C3251" s="149" t="s">
        <v>296</v>
      </c>
      <c r="D3251" s="150">
        <v>24301</v>
      </c>
      <c r="E3251" s="149">
        <v>11510</v>
      </c>
      <c r="F3251" s="149" t="s">
        <v>6548</v>
      </c>
    </row>
    <row r="3252" spans="1:6" ht="10.9" customHeight="1" x14ac:dyDescent="0.35">
      <c r="A3252" s="149" t="s">
        <v>6559</v>
      </c>
      <c r="B3252" s="149" t="s">
        <v>6560</v>
      </c>
      <c r="C3252" s="149" t="s">
        <v>296</v>
      </c>
      <c r="D3252" s="150">
        <v>24301</v>
      </c>
      <c r="E3252" s="149">
        <v>11510</v>
      </c>
      <c r="F3252" s="149" t="s">
        <v>6548</v>
      </c>
    </row>
    <row r="3253" spans="1:6" ht="10.9" customHeight="1" x14ac:dyDescent="0.35">
      <c r="A3253" s="149" t="s">
        <v>6561</v>
      </c>
      <c r="B3253" s="149" t="s">
        <v>6562</v>
      </c>
      <c r="C3253" s="149" t="s">
        <v>6495</v>
      </c>
      <c r="D3253" s="150">
        <v>24301</v>
      </c>
      <c r="E3253" s="149">
        <v>11510</v>
      </c>
      <c r="F3253" s="149" t="s">
        <v>6548</v>
      </c>
    </row>
    <row r="3254" spans="1:6" ht="10.9" customHeight="1" x14ac:dyDescent="0.35">
      <c r="A3254" s="149" t="s">
        <v>6563</v>
      </c>
      <c r="B3254" s="149" t="s">
        <v>6564</v>
      </c>
      <c r="C3254" s="149" t="s">
        <v>6495</v>
      </c>
      <c r="D3254" s="150">
        <v>24301</v>
      </c>
      <c r="E3254" s="149">
        <v>11510</v>
      </c>
      <c r="F3254" s="149" t="s">
        <v>6548</v>
      </c>
    </row>
    <row r="3255" spans="1:6" ht="10.9" customHeight="1" x14ac:dyDescent="0.35">
      <c r="A3255" s="149" t="s">
        <v>6565</v>
      </c>
      <c r="B3255" s="149" t="s">
        <v>6566</v>
      </c>
      <c r="C3255" s="149" t="s">
        <v>6495</v>
      </c>
      <c r="D3255" s="150">
        <v>24301</v>
      </c>
      <c r="E3255" s="149">
        <v>11510</v>
      </c>
      <c r="F3255" s="149" t="s">
        <v>6548</v>
      </c>
    </row>
    <row r="3256" spans="1:6" ht="10.9" customHeight="1" x14ac:dyDescent="0.35">
      <c r="A3256" s="149" t="s">
        <v>6567</v>
      </c>
      <c r="B3256" s="149" t="s">
        <v>6568</v>
      </c>
      <c r="C3256" s="149" t="s">
        <v>296</v>
      </c>
      <c r="D3256" s="150">
        <v>24401</v>
      </c>
      <c r="E3256" s="149">
        <v>11510</v>
      </c>
      <c r="F3256" s="149" t="s">
        <v>6569</v>
      </c>
    </row>
    <row r="3257" spans="1:6" ht="10.9" customHeight="1" x14ac:dyDescent="0.35">
      <c r="A3257" s="149" t="s">
        <v>6570</v>
      </c>
      <c r="B3257" s="149" t="s">
        <v>6571</v>
      </c>
      <c r="C3257" s="149" t="s">
        <v>296</v>
      </c>
      <c r="D3257" s="150">
        <v>24401</v>
      </c>
      <c r="E3257" s="149">
        <v>11510</v>
      </c>
      <c r="F3257" s="149" t="s">
        <v>6569</v>
      </c>
    </row>
    <row r="3258" spans="1:6" ht="10.9" customHeight="1" x14ac:dyDescent="0.35">
      <c r="A3258" s="149" t="s">
        <v>6572</v>
      </c>
      <c r="B3258" s="149" t="s">
        <v>6573</v>
      </c>
      <c r="C3258" s="149" t="s">
        <v>296</v>
      </c>
      <c r="D3258" s="150">
        <v>24401</v>
      </c>
      <c r="E3258" s="149">
        <v>11510</v>
      </c>
      <c r="F3258" s="149" t="s">
        <v>6569</v>
      </c>
    </row>
    <row r="3259" spans="1:6" ht="10.9" customHeight="1" x14ac:dyDescent="0.35">
      <c r="A3259" s="149" t="s">
        <v>6574</v>
      </c>
      <c r="B3259" s="149" t="s">
        <v>6575</v>
      </c>
      <c r="C3259" s="149" t="s">
        <v>296</v>
      </c>
      <c r="D3259" s="150">
        <v>24401</v>
      </c>
      <c r="E3259" s="149">
        <v>11510</v>
      </c>
      <c r="F3259" s="149" t="s">
        <v>6569</v>
      </c>
    </row>
    <row r="3260" spans="1:6" ht="10.9" customHeight="1" x14ac:dyDescent="0.35">
      <c r="A3260" s="149" t="s">
        <v>6576</v>
      </c>
      <c r="B3260" s="149" t="s">
        <v>6577</v>
      </c>
      <c r="C3260" s="149" t="s">
        <v>296</v>
      </c>
      <c r="D3260" s="150">
        <v>24401</v>
      </c>
      <c r="E3260" s="149">
        <v>11510</v>
      </c>
      <c r="F3260" s="149" t="s">
        <v>6569</v>
      </c>
    </row>
    <row r="3261" spans="1:6" ht="10.9" customHeight="1" x14ac:dyDescent="0.35">
      <c r="A3261" s="149" t="s">
        <v>6578</v>
      </c>
      <c r="B3261" s="149" t="s">
        <v>6579</v>
      </c>
      <c r="C3261" s="149" t="s">
        <v>296</v>
      </c>
      <c r="D3261" s="150">
        <v>24401</v>
      </c>
      <c r="E3261" s="149">
        <v>11510</v>
      </c>
      <c r="F3261" s="149" t="s">
        <v>6569</v>
      </c>
    </row>
    <row r="3262" spans="1:6" ht="10.9" customHeight="1" x14ac:dyDescent="0.35">
      <c r="A3262" s="149" t="s">
        <v>6580</v>
      </c>
      <c r="B3262" s="149" t="s">
        <v>6581</v>
      </c>
      <c r="C3262" s="149" t="s">
        <v>296</v>
      </c>
      <c r="D3262" s="150">
        <v>24401</v>
      </c>
      <c r="E3262" s="149">
        <v>11510</v>
      </c>
      <c r="F3262" s="149" t="s">
        <v>6569</v>
      </c>
    </row>
    <row r="3263" spans="1:6" ht="10.9" customHeight="1" x14ac:dyDescent="0.35">
      <c r="A3263" s="149" t="s">
        <v>6582</v>
      </c>
      <c r="B3263" s="149" t="s">
        <v>6583</v>
      </c>
      <c r="C3263" s="149" t="s">
        <v>296</v>
      </c>
      <c r="D3263" s="150">
        <v>24401</v>
      </c>
      <c r="E3263" s="149">
        <v>11510</v>
      </c>
      <c r="F3263" s="149" t="s">
        <v>6569</v>
      </c>
    </row>
    <row r="3264" spans="1:6" ht="10.9" customHeight="1" x14ac:dyDescent="0.35">
      <c r="A3264" s="149" t="s">
        <v>6584</v>
      </c>
      <c r="B3264" s="149" t="s">
        <v>6585</v>
      </c>
      <c r="C3264" s="149" t="s">
        <v>296</v>
      </c>
      <c r="D3264" s="150">
        <v>24401</v>
      </c>
      <c r="E3264" s="149">
        <v>11510</v>
      </c>
      <c r="F3264" s="149" t="s">
        <v>6569</v>
      </c>
    </row>
    <row r="3265" spans="1:6" ht="10.9" customHeight="1" x14ac:dyDescent="0.35">
      <c r="A3265" s="149" t="s">
        <v>6586</v>
      </c>
      <c r="B3265" s="149" t="s">
        <v>6587</v>
      </c>
      <c r="C3265" s="149" t="s">
        <v>296</v>
      </c>
      <c r="D3265" s="150">
        <v>24401</v>
      </c>
      <c r="E3265" s="149">
        <v>11510</v>
      </c>
      <c r="F3265" s="149" t="s">
        <v>6569</v>
      </c>
    </row>
    <row r="3266" spans="1:6" ht="10.9" customHeight="1" x14ac:dyDescent="0.35">
      <c r="A3266" s="149" t="s">
        <v>6588</v>
      </c>
      <c r="B3266" s="149" t="s">
        <v>6589</v>
      </c>
      <c r="C3266" s="149" t="s">
        <v>296</v>
      </c>
      <c r="D3266" s="150">
        <v>24401</v>
      </c>
      <c r="E3266" s="149">
        <v>11510</v>
      </c>
      <c r="F3266" s="149" t="s">
        <v>6569</v>
      </c>
    </row>
    <row r="3267" spans="1:6" ht="10.9" customHeight="1" x14ac:dyDescent="0.35">
      <c r="A3267" s="149" t="s">
        <v>6590</v>
      </c>
      <c r="B3267" s="149" t="s">
        <v>6591</v>
      </c>
      <c r="C3267" s="149" t="s">
        <v>296</v>
      </c>
      <c r="D3267" s="150">
        <v>24401</v>
      </c>
      <c r="E3267" s="149">
        <v>11510</v>
      </c>
      <c r="F3267" s="149" t="s">
        <v>6569</v>
      </c>
    </row>
    <row r="3268" spans="1:6" ht="10.9" customHeight="1" x14ac:dyDescent="0.35">
      <c r="A3268" s="149" t="s">
        <v>6592</v>
      </c>
      <c r="B3268" s="149" t="s">
        <v>6593</v>
      </c>
      <c r="C3268" s="149" t="s">
        <v>296</v>
      </c>
      <c r="D3268" s="150">
        <v>24401</v>
      </c>
      <c r="E3268" s="149">
        <v>11510</v>
      </c>
      <c r="F3268" s="149" t="s">
        <v>6569</v>
      </c>
    </row>
    <row r="3269" spans="1:6" ht="10.9" customHeight="1" x14ac:dyDescent="0.35">
      <c r="A3269" s="149" t="s">
        <v>6594</v>
      </c>
      <c r="B3269" s="149" t="s">
        <v>6595</v>
      </c>
      <c r="C3269" s="149" t="s">
        <v>296</v>
      </c>
      <c r="D3269" s="150">
        <v>24401</v>
      </c>
      <c r="E3269" s="149">
        <v>11510</v>
      </c>
      <c r="F3269" s="149" t="s">
        <v>6569</v>
      </c>
    </row>
    <row r="3270" spans="1:6" ht="10.9" customHeight="1" x14ac:dyDescent="0.35">
      <c r="A3270" s="149" t="s">
        <v>6596</v>
      </c>
      <c r="B3270" s="149" t="s">
        <v>6597</v>
      </c>
      <c r="C3270" s="149" t="s">
        <v>296</v>
      </c>
      <c r="D3270" s="150">
        <v>24401</v>
      </c>
      <c r="E3270" s="149">
        <v>11510</v>
      </c>
      <c r="F3270" s="149" t="s">
        <v>6569</v>
      </c>
    </row>
    <row r="3271" spans="1:6" ht="10.9" customHeight="1" x14ac:dyDescent="0.35">
      <c r="A3271" s="149" t="s">
        <v>6598</v>
      </c>
      <c r="B3271" s="149" t="s">
        <v>6599</v>
      </c>
      <c r="C3271" s="149" t="s">
        <v>296</v>
      </c>
      <c r="D3271" s="150">
        <v>24401</v>
      </c>
      <c r="E3271" s="149">
        <v>11510</v>
      </c>
      <c r="F3271" s="149" t="s">
        <v>6569</v>
      </c>
    </row>
    <row r="3272" spans="1:6" ht="10.9" customHeight="1" x14ac:dyDescent="0.35">
      <c r="A3272" s="149" t="s">
        <v>6600</v>
      </c>
      <c r="B3272" s="149" t="s">
        <v>6601</v>
      </c>
      <c r="C3272" s="149" t="s">
        <v>296</v>
      </c>
      <c r="D3272" s="150">
        <v>24401</v>
      </c>
      <c r="E3272" s="149">
        <v>11510</v>
      </c>
      <c r="F3272" s="149" t="s">
        <v>6569</v>
      </c>
    </row>
    <row r="3273" spans="1:6" ht="10.9" customHeight="1" x14ac:dyDescent="0.35">
      <c r="A3273" s="149" t="s">
        <v>6602</v>
      </c>
      <c r="B3273" s="149" t="s">
        <v>6603</v>
      </c>
      <c r="C3273" s="149" t="s">
        <v>296</v>
      </c>
      <c r="D3273" s="150">
        <v>24501</v>
      </c>
      <c r="E3273" s="149">
        <v>11510</v>
      </c>
      <c r="F3273" s="149" t="s">
        <v>6604</v>
      </c>
    </row>
    <row r="3274" spans="1:6" ht="10.9" customHeight="1" x14ac:dyDescent="0.35">
      <c r="A3274" s="149" t="s">
        <v>6605</v>
      </c>
      <c r="B3274" s="149" t="s">
        <v>6606</v>
      </c>
      <c r="C3274" s="149" t="s">
        <v>296</v>
      </c>
      <c r="D3274" s="150">
        <v>24501</v>
      </c>
      <c r="E3274" s="149">
        <v>11510</v>
      </c>
      <c r="F3274" s="149" t="s">
        <v>6604</v>
      </c>
    </row>
    <row r="3275" spans="1:6" ht="10.9" customHeight="1" x14ac:dyDescent="0.35">
      <c r="A3275" s="149" t="s">
        <v>6607</v>
      </c>
      <c r="B3275" s="149" t="s">
        <v>6608</v>
      </c>
      <c r="C3275" s="149" t="s">
        <v>296</v>
      </c>
      <c r="D3275" s="150">
        <v>24501</v>
      </c>
      <c r="E3275" s="149">
        <v>11510</v>
      </c>
      <c r="F3275" s="149" t="s">
        <v>6604</v>
      </c>
    </row>
    <row r="3276" spans="1:6" ht="10.9" customHeight="1" x14ac:dyDescent="0.35">
      <c r="A3276" s="149" t="s">
        <v>6609</v>
      </c>
      <c r="B3276" s="149" t="s">
        <v>6610</v>
      </c>
      <c r="C3276" s="149" t="s">
        <v>296</v>
      </c>
      <c r="D3276" s="150">
        <v>24501</v>
      </c>
      <c r="E3276" s="149">
        <v>11510</v>
      </c>
      <c r="F3276" s="149" t="s">
        <v>6604</v>
      </c>
    </row>
    <row r="3277" spans="1:6" ht="10.9" customHeight="1" x14ac:dyDescent="0.35">
      <c r="A3277" s="149" t="s">
        <v>6611</v>
      </c>
      <c r="B3277" s="149" t="s">
        <v>6612</v>
      </c>
      <c r="C3277" s="149" t="s">
        <v>296</v>
      </c>
      <c r="D3277" s="150">
        <v>24501</v>
      </c>
      <c r="E3277" s="149">
        <v>11510</v>
      </c>
      <c r="F3277" s="149" t="s">
        <v>6604</v>
      </c>
    </row>
    <row r="3278" spans="1:6" ht="10.9" customHeight="1" x14ac:dyDescent="0.35">
      <c r="A3278" s="149" t="s">
        <v>6613</v>
      </c>
      <c r="B3278" s="149" t="s">
        <v>6614</v>
      </c>
      <c r="C3278" s="149" t="s">
        <v>296</v>
      </c>
      <c r="D3278" s="150">
        <v>24501</v>
      </c>
      <c r="E3278" s="149">
        <v>11510</v>
      </c>
      <c r="F3278" s="149" t="s">
        <v>6604</v>
      </c>
    </row>
    <row r="3279" spans="1:6" ht="10.9" customHeight="1" x14ac:dyDescent="0.35">
      <c r="A3279" s="149" t="s">
        <v>6615</v>
      </c>
      <c r="B3279" s="149" t="s">
        <v>6616</v>
      </c>
      <c r="C3279" s="149" t="s">
        <v>296</v>
      </c>
      <c r="D3279" s="150">
        <v>24501</v>
      </c>
      <c r="E3279" s="149">
        <v>11510</v>
      </c>
      <c r="F3279" s="149" t="s">
        <v>6604</v>
      </c>
    </row>
    <row r="3280" spans="1:6" ht="10.9" customHeight="1" x14ac:dyDescent="0.35">
      <c r="A3280" s="149" t="s">
        <v>6617</v>
      </c>
      <c r="B3280" s="149" t="s">
        <v>6618</v>
      </c>
      <c r="C3280" s="149" t="s">
        <v>296</v>
      </c>
      <c r="D3280" s="150">
        <v>24501</v>
      </c>
      <c r="E3280" s="149">
        <v>11510</v>
      </c>
      <c r="F3280" s="149" t="s">
        <v>6604</v>
      </c>
    </row>
    <row r="3281" spans="1:6" ht="10.9" customHeight="1" x14ac:dyDescent="0.35">
      <c r="A3281" s="149" t="s">
        <v>6619</v>
      </c>
      <c r="B3281" s="149" t="s">
        <v>6620</v>
      </c>
      <c r="C3281" s="149" t="s">
        <v>296</v>
      </c>
      <c r="D3281" s="150">
        <v>24501</v>
      </c>
      <c r="E3281" s="149">
        <v>11510</v>
      </c>
      <c r="F3281" s="149" t="s">
        <v>6604</v>
      </c>
    </row>
    <row r="3282" spans="1:6" ht="10.9" customHeight="1" x14ac:dyDescent="0.35">
      <c r="A3282" s="149" t="s">
        <v>6621</v>
      </c>
      <c r="B3282" s="149" t="s">
        <v>6622</v>
      </c>
      <c r="C3282" s="149" t="s">
        <v>296</v>
      </c>
      <c r="D3282" s="150">
        <v>24501</v>
      </c>
      <c r="E3282" s="149">
        <v>11510</v>
      </c>
      <c r="F3282" s="149" t="s">
        <v>6604</v>
      </c>
    </row>
    <row r="3283" spans="1:6" ht="10.9" customHeight="1" x14ac:dyDescent="0.35">
      <c r="A3283" s="149" t="s">
        <v>6623</v>
      </c>
      <c r="B3283" s="149" t="s">
        <v>6624</v>
      </c>
      <c r="C3283" s="149" t="s">
        <v>296</v>
      </c>
      <c r="D3283" s="150">
        <v>24501</v>
      </c>
      <c r="E3283" s="149">
        <v>11510</v>
      </c>
      <c r="F3283" s="149" t="s">
        <v>6604</v>
      </c>
    </row>
    <row r="3284" spans="1:6" ht="10.9" customHeight="1" x14ac:dyDescent="0.35">
      <c r="A3284" s="149" t="s">
        <v>6625</v>
      </c>
      <c r="B3284" s="149" t="s">
        <v>6626</v>
      </c>
      <c r="C3284" s="149" t="s">
        <v>296</v>
      </c>
      <c r="D3284" s="150">
        <v>24501</v>
      </c>
      <c r="E3284" s="149">
        <v>11510</v>
      </c>
      <c r="F3284" s="149" t="s">
        <v>6604</v>
      </c>
    </row>
    <row r="3285" spans="1:6" ht="10.9" customHeight="1" x14ac:dyDescent="0.35">
      <c r="A3285" s="149" t="s">
        <v>6627</v>
      </c>
      <c r="B3285" s="149" t="s">
        <v>6628</v>
      </c>
      <c r="C3285" s="149" t="s">
        <v>296</v>
      </c>
      <c r="D3285" s="150">
        <v>24501</v>
      </c>
      <c r="E3285" s="149">
        <v>11510</v>
      </c>
      <c r="F3285" s="149" t="s">
        <v>6604</v>
      </c>
    </row>
    <row r="3286" spans="1:6" ht="10.9" customHeight="1" x14ac:dyDescent="0.35">
      <c r="A3286" s="149" t="s">
        <v>6629</v>
      </c>
      <c r="B3286" s="149" t="s">
        <v>6630</v>
      </c>
      <c r="C3286" s="149" t="s">
        <v>296</v>
      </c>
      <c r="D3286" s="150">
        <v>24501</v>
      </c>
      <c r="E3286" s="149">
        <v>11510</v>
      </c>
      <c r="F3286" s="149" t="s">
        <v>6604</v>
      </c>
    </row>
    <row r="3287" spans="1:6" ht="10.9" customHeight="1" x14ac:dyDescent="0.35">
      <c r="A3287" s="149" t="s">
        <v>6631</v>
      </c>
      <c r="B3287" s="149" t="s">
        <v>6632</v>
      </c>
      <c r="C3287" s="149" t="s">
        <v>296</v>
      </c>
      <c r="D3287" s="150">
        <v>24501</v>
      </c>
      <c r="E3287" s="149">
        <v>11510</v>
      </c>
      <c r="F3287" s="149" t="s">
        <v>6604</v>
      </c>
    </row>
    <row r="3288" spans="1:6" ht="10.9" customHeight="1" x14ac:dyDescent="0.35">
      <c r="A3288" s="149" t="s">
        <v>6633</v>
      </c>
      <c r="B3288" s="149" t="s">
        <v>6634</v>
      </c>
      <c r="C3288" s="149" t="s">
        <v>296</v>
      </c>
      <c r="D3288" s="150">
        <v>24601</v>
      </c>
      <c r="E3288" s="149">
        <v>11510</v>
      </c>
      <c r="F3288" s="149" t="s">
        <v>6269</v>
      </c>
    </row>
    <row r="3289" spans="1:6" ht="10.9" customHeight="1" x14ac:dyDescent="0.35">
      <c r="A3289" s="149" t="s">
        <v>6635</v>
      </c>
      <c r="B3289" s="149" t="s">
        <v>6636</v>
      </c>
      <c r="C3289" s="149" t="s">
        <v>296</v>
      </c>
      <c r="D3289" s="150">
        <v>24601</v>
      </c>
      <c r="E3289" s="149">
        <v>11510</v>
      </c>
      <c r="F3289" s="149" t="s">
        <v>6269</v>
      </c>
    </row>
    <row r="3290" spans="1:6" ht="10.9" customHeight="1" x14ac:dyDescent="0.35">
      <c r="A3290" s="149" t="s">
        <v>6637</v>
      </c>
      <c r="B3290" s="149" t="s">
        <v>6638</v>
      </c>
      <c r="C3290" s="149" t="s">
        <v>296</v>
      </c>
      <c r="D3290" s="150">
        <v>24601</v>
      </c>
      <c r="E3290" s="149">
        <v>11510</v>
      </c>
      <c r="F3290" s="149" t="s">
        <v>6269</v>
      </c>
    </row>
    <row r="3291" spans="1:6" ht="10.9" customHeight="1" x14ac:dyDescent="0.35">
      <c r="A3291" s="149" t="s">
        <v>6639</v>
      </c>
      <c r="B3291" s="149" t="s">
        <v>6640</v>
      </c>
      <c r="C3291" s="149" t="s">
        <v>296</v>
      </c>
      <c r="D3291" s="150">
        <v>24601</v>
      </c>
      <c r="E3291" s="149">
        <v>11510</v>
      </c>
      <c r="F3291" s="149" t="s">
        <v>6269</v>
      </c>
    </row>
    <row r="3292" spans="1:6" ht="10.9" customHeight="1" x14ac:dyDescent="0.35">
      <c r="A3292" s="149" t="s">
        <v>6641</v>
      </c>
      <c r="B3292" s="149" t="s">
        <v>183</v>
      </c>
      <c r="C3292" s="149" t="s">
        <v>296</v>
      </c>
      <c r="D3292" s="150">
        <v>24601</v>
      </c>
      <c r="E3292" s="149">
        <v>11510</v>
      </c>
      <c r="F3292" s="149" t="s">
        <v>6269</v>
      </c>
    </row>
    <row r="3293" spans="1:6" ht="10.9" customHeight="1" x14ac:dyDescent="0.35">
      <c r="A3293" s="149" t="s">
        <v>6642</v>
      </c>
      <c r="B3293" s="149" t="s">
        <v>6643</v>
      </c>
      <c r="C3293" s="149" t="s">
        <v>372</v>
      </c>
      <c r="D3293" s="150">
        <v>24601</v>
      </c>
      <c r="E3293" s="149">
        <v>11510</v>
      </c>
      <c r="F3293" s="149" t="s">
        <v>6269</v>
      </c>
    </row>
    <row r="3294" spans="1:6" ht="10.9" customHeight="1" x14ac:dyDescent="0.35">
      <c r="A3294" s="149" t="s">
        <v>6644</v>
      </c>
      <c r="B3294" s="149" t="s">
        <v>6645</v>
      </c>
      <c r="C3294" s="149" t="s">
        <v>372</v>
      </c>
      <c r="D3294" s="150">
        <v>24601</v>
      </c>
      <c r="E3294" s="149">
        <v>11510</v>
      </c>
      <c r="F3294" s="149" t="s">
        <v>6269</v>
      </c>
    </row>
    <row r="3295" spans="1:6" ht="10.9" customHeight="1" x14ac:dyDescent="0.35">
      <c r="A3295" s="149" t="s">
        <v>6646</v>
      </c>
      <c r="B3295" s="149" t="s">
        <v>6647</v>
      </c>
      <c r="C3295" s="149" t="s">
        <v>372</v>
      </c>
      <c r="D3295" s="150">
        <v>24601</v>
      </c>
      <c r="E3295" s="149">
        <v>11510</v>
      </c>
      <c r="F3295" s="149" t="s">
        <v>6269</v>
      </c>
    </row>
    <row r="3296" spans="1:6" ht="10.9" customHeight="1" x14ac:dyDescent="0.35">
      <c r="A3296" s="149" t="s">
        <v>6648</v>
      </c>
      <c r="B3296" s="149" t="s">
        <v>6649</v>
      </c>
      <c r="C3296" s="149" t="s">
        <v>372</v>
      </c>
      <c r="D3296" s="150">
        <v>24601</v>
      </c>
      <c r="E3296" s="149">
        <v>11510</v>
      </c>
      <c r="F3296" s="149" t="s">
        <v>6269</v>
      </c>
    </row>
    <row r="3297" spans="1:6" ht="10.9" customHeight="1" x14ac:dyDescent="0.35">
      <c r="A3297" s="149" t="s">
        <v>6650</v>
      </c>
      <c r="B3297" s="149" t="s">
        <v>6651</v>
      </c>
      <c r="C3297" s="149" t="s">
        <v>372</v>
      </c>
      <c r="D3297" s="150">
        <v>24601</v>
      </c>
      <c r="E3297" s="149">
        <v>11510</v>
      </c>
      <c r="F3297" s="149" t="s">
        <v>6269</v>
      </c>
    </row>
    <row r="3298" spans="1:6" ht="10.9" customHeight="1" x14ac:dyDescent="0.35">
      <c r="A3298" s="149" t="s">
        <v>6652</v>
      </c>
      <c r="B3298" s="149" t="s">
        <v>6653</v>
      </c>
      <c r="C3298" s="149" t="s">
        <v>372</v>
      </c>
      <c r="D3298" s="150">
        <v>24601</v>
      </c>
      <c r="E3298" s="149">
        <v>11510</v>
      </c>
      <c r="F3298" s="149" t="s">
        <v>6269</v>
      </c>
    </row>
    <row r="3299" spans="1:6" ht="10.9" customHeight="1" x14ac:dyDescent="0.35">
      <c r="A3299" s="149" t="s">
        <v>6654</v>
      </c>
      <c r="B3299" s="149" t="s">
        <v>6655</v>
      </c>
      <c r="C3299" s="149" t="s">
        <v>372</v>
      </c>
      <c r="D3299" s="150">
        <v>24601</v>
      </c>
      <c r="E3299" s="149">
        <v>11510</v>
      </c>
      <c r="F3299" s="149" t="s">
        <v>6269</v>
      </c>
    </row>
    <row r="3300" spans="1:6" ht="10.9" customHeight="1" x14ac:dyDescent="0.35">
      <c r="A3300" s="149" t="s">
        <v>6656</v>
      </c>
      <c r="B3300" s="149" t="s">
        <v>6657</v>
      </c>
      <c r="C3300" s="149" t="s">
        <v>372</v>
      </c>
      <c r="D3300" s="150">
        <v>24601</v>
      </c>
      <c r="E3300" s="149">
        <v>11510</v>
      </c>
      <c r="F3300" s="149" t="s">
        <v>6269</v>
      </c>
    </row>
    <row r="3301" spans="1:6" ht="10.9" customHeight="1" x14ac:dyDescent="0.35">
      <c r="A3301" s="149" t="s">
        <v>6658</v>
      </c>
      <c r="B3301" s="149" t="s">
        <v>6659</v>
      </c>
      <c r="C3301" s="149" t="s">
        <v>372</v>
      </c>
      <c r="D3301" s="150">
        <v>24601</v>
      </c>
      <c r="E3301" s="149">
        <v>11510</v>
      </c>
      <c r="F3301" s="149" t="s">
        <v>6269</v>
      </c>
    </row>
    <row r="3302" spans="1:6" ht="10.9" customHeight="1" x14ac:dyDescent="0.35">
      <c r="A3302" s="149" t="s">
        <v>6660</v>
      </c>
      <c r="B3302" s="149" t="s">
        <v>6661</v>
      </c>
      <c r="C3302" s="149" t="s">
        <v>372</v>
      </c>
      <c r="D3302" s="150">
        <v>24601</v>
      </c>
      <c r="E3302" s="149">
        <v>11510</v>
      </c>
      <c r="F3302" s="149" t="s">
        <v>6269</v>
      </c>
    </row>
    <row r="3303" spans="1:6" ht="10.9" customHeight="1" x14ac:dyDescent="0.35">
      <c r="A3303" s="149" t="s">
        <v>6662</v>
      </c>
      <c r="B3303" s="149" t="s">
        <v>6663</v>
      </c>
      <c r="C3303" s="149" t="s">
        <v>372</v>
      </c>
      <c r="D3303" s="150">
        <v>24601</v>
      </c>
      <c r="E3303" s="149">
        <v>11510</v>
      </c>
      <c r="F3303" s="149" t="s">
        <v>6269</v>
      </c>
    </row>
    <row r="3304" spans="1:6" ht="10.9" customHeight="1" x14ac:dyDescent="0.35">
      <c r="A3304" s="149" t="s">
        <v>6664</v>
      </c>
      <c r="B3304" s="149" t="s">
        <v>6665</v>
      </c>
      <c r="C3304" s="149" t="s">
        <v>372</v>
      </c>
      <c r="D3304" s="150">
        <v>24601</v>
      </c>
      <c r="E3304" s="149">
        <v>11510</v>
      </c>
      <c r="F3304" s="149" t="s">
        <v>6269</v>
      </c>
    </row>
    <row r="3305" spans="1:6" ht="10.9" customHeight="1" x14ac:dyDescent="0.35">
      <c r="A3305" s="149" t="s">
        <v>6666</v>
      </c>
      <c r="B3305" s="149" t="s">
        <v>6667</v>
      </c>
      <c r="C3305" s="149" t="s">
        <v>372</v>
      </c>
      <c r="D3305" s="150">
        <v>24601</v>
      </c>
      <c r="E3305" s="149">
        <v>11510</v>
      </c>
      <c r="F3305" s="149" t="s">
        <v>6269</v>
      </c>
    </row>
    <row r="3306" spans="1:6" ht="10.9" customHeight="1" x14ac:dyDescent="0.35">
      <c r="A3306" s="149" t="s">
        <v>6668</v>
      </c>
      <c r="B3306" s="149" t="s">
        <v>6669</v>
      </c>
      <c r="C3306" s="149" t="s">
        <v>372</v>
      </c>
      <c r="D3306" s="150">
        <v>24601</v>
      </c>
      <c r="E3306" s="149">
        <v>11510</v>
      </c>
      <c r="F3306" s="149" t="s">
        <v>6269</v>
      </c>
    </row>
    <row r="3307" spans="1:6" ht="10.9" customHeight="1" x14ac:dyDescent="0.35">
      <c r="A3307" s="149" t="s">
        <v>6670</v>
      </c>
      <c r="B3307" s="149" t="s">
        <v>6671</v>
      </c>
      <c r="C3307" s="149" t="s">
        <v>1446</v>
      </c>
      <c r="D3307" s="150">
        <v>24601</v>
      </c>
      <c r="E3307" s="149">
        <v>11510</v>
      </c>
      <c r="F3307" s="149" t="s">
        <v>6269</v>
      </c>
    </row>
    <row r="3308" spans="1:6" ht="10.9" customHeight="1" x14ac:dyDescent="0.35">
      <c r="A3308" s="149" t="s">
        <v>6672</v>
      </c>
      <c r="B3308" s="149" t="s">
        <v>6673</v>
      </c>
      <c r="C3308" s="149" t="s">
        <v>1446</v>
      </c>
      <c r="D3308" s="150">
        <v>24601</v>
      </c>
      <c r="E3308" s="149">
        <v>11510</v>
      </c>
      <c r="F3308" s="149" t="s">
        <v>6269</v>
      </c>
    </row>
    <row r="3309" spans="1:6" ht="10.9" customHeight="1" x14ac:dyDescent="0.35">
      <c r="A3309" s="149" t="s">
        <v>6674</v>
      </c>
      <c r="B3309" s="149" t="s">
        <v>6675</v>
      </c>
      <c r="C3309" s="149" t="s">
        <v>296</v>
      </c>
      <c r="D3309" s="150">
        <v>24601</v>
      </c>
      <c r="E3309" s="149">
        <v>11510</v>
      </c>
      <c r="F3309" s="149" t="s">
        <v>6269</v>
      </c>
    </row>
    <row r="3310" spans="1:6" ht="10.9" customHeight="1" x14ac:dyDescent="0.35">
      <c r="A3310" s="149" t="s">
        <v>6676</v>
      </c>
      <c r="B3310" s="149" t="s">
        <v>6677</v>
      </c>
      <c r="C3310" s="149" t="s">
        <v>296</v>
      </c>
      <c r="D3310" s="150">
        <v>24601</v>
      </c>
      <c r="E3310" s="149">
        <v>11510</v>
      </c>
      <c r="F3310" s="149" t="s">
        <v>6269</v>
      </c>
    </row>
    <row r="3311" spans="1:6" ht="10.9" customHeight="1" x14ac:dyDescent="0.35">
      <c r="A3311" s="149" t="s">
        <v>6678</v>
      </c>
      <c r="B3311" s="149" t="s">
        <v>6679</v>
      </c>
      <c r="C3311" s="149" t="s">
        <v>372</v>
      </c>
      <c r="D3311" s="150">
        <v>24601</v>
      </c>
      <c r="E3311" s="149">
        <v>11510</v>
      </c>
      <c r="F3311" s="149" t="s">
        <v>6269</v>
      </c>
    </row>
    <row r="3312" spans="1:6" ht="10.9" customHeight="1" x14ac:dyDescent="0.35">
      <c r="A3312" s="149" t="s">
        <v>6680</v>
      </c>
      <c r="B3312" s="149" t="s">
        <v>6681</v>
      </c>
      <c r="C3312" s="149" t="s">
        <v>1446</v>
      </c>
      <c r="D3312" s="150">
        <v>24601</v>
      </c>
      <c r="E3312" s="149">
        <v>11510</v>
      </c>
      <c r="F3312" s="149" t="s">
        <v>6269</v>
      </c>
    </row>
    <row r="3313" spans="1:6" ht="10.9" customHeight="1" x14ac:dyDescent="0.35">
      <c r="A3313" s="149" t="s">
        <v>6682</v>
      </c>
      <c r="B3313" s="149" t="s">
        <v>6683</v>
      </c>
      <c r="C3313" s="149" t="s">
        <v>420</v>
      </c>
      <c r="D3313" s="150">
        <v>24601</v>
      </c>
      <c r="E3313" s="149">
        <v>11510</v>
      </c>
      <c r="F3313" s="149" t="s">
        <v>6269</v>
      </c>
    </row>
    <row r="3314" spans="1:6" ht="10.9" customHeight="1" x14ac:dyDescent="0.35">
      <c r="A3314" s="149" t="s">
        <v>6684</v>
      </c>
      <c r="B3314" s="149" t="s">
        <v>6685</v>
      </c>
      <c r="C3314" s="149" t="s">
        <v>372</v>
      </c>
      <c r="D3314" s="150">
        <v>24601</v>
      </c>
      <c r="E3314" s="149">
        <v>11510</v>
      </c>
      <c r="F3314" s="149" t="s">
        <v>6269</v>
      </c>
    </row>
    <row r="3315" spans="1:6" ht="10.9" customHeight="1" x14ac:dyDescent="0.35">
      <c r="A3315" s="149" t="s">
        <v>6686</v>
      </c>
      <c r="B3315" s="149" t="s">
        <v>6687</v>
      </c>
      <c r="C3315" s="149" t="s">
        <v>1446</v>
      </c>
      <c r="D3315" s="150">
        <v>24601</v>
      </c>
      <c r="E3315" s="149">
        <v>11510</v>
      </c>
      <c r="F3315" s="149" t="s">
        <v>6269</v>
      </c>
    </row>
    <row r="3316" spans="1:6" ht="10.9" customHeight="1" x14ac:dyDescent="0.35">
      <c r="A3316" s="149" t="s">
        <v>6688</v>
      </c>
      <c r="B3316" s="149" t="s">
        <v>6689</v>
      </c>
      <c r="C3316" s="149" t="s">
        <v>1446</v>
      </c>
      <c r="D3316" s="150">
        <v>24601</v>
      </c>
      <c r="E3316" s="149">
        <v>11510</v>
      </c>
      <c r="F3316" s="149" t="s">
        <v>6269</v>
      </c>
    </row>
    <row r="3317" spans="1:6" ht="10.9" customHeight="1" x14ac:dyDescent="0.35">
      <c r="A3317" s="149" t="s">
        <v>6690</v>
      </c>
      <c r="B3317" s="149" t="s">
        <v>6691</v>
      </c>
      <c r="C3317" s="149" t="s">
        <v>296</v>
      </c>
      <c r="D3317" s="150">
        <v>24601</v>
      </c>
      <c r="E3317" s="149">
        <v>11510</v>
      </c>
      <c r="F3317" s="149" t="s">
        <v>6269</v>
      </c>
    </row>
    <row r="3318" spans="1:6" ht="10.9" customHeight="1" x14ac:dyDescent="0.35">
      <c r="A3318" s="149" t="s">
        <v>6692</v>
      </c>
      <c r="B3318" s="149" t="s">
        <v>6693</v>
      </c>
      <c r="C3318" s="149" t="s">
        <v>296</v>
      </c>
      <c r="D3318" s="150">
        <v>24601</v>
      </c>
      <c r="E3318" s="149">
        <v>11510</v>
      </c>
      <c r="F3318" s="149" t="s">
        <v>6269</v>
      </c>
    </row>
    <row r="3319" spans="1:6" ht="10.9" customHeight="1" x14ac:dyDescent="0.35">
      <c r="A3319" s="149" t="s">
        <v>6694</v>
      </c>
      <c r="B3319" s="149" t="s">
        <v>6695</v>
      </c>
      <c r="C3319" s="149" t="s">
        <v>296</v>
      </c>
      <c r="D3319" s="150">
        <v>24601</v>
      </c>
      <c r="E3319" s="149">
        <v>11510</v>
      </c>
      <c r="F3319" s="149" t="s">
        <v>6269</v>
      </c>
    </row>
    <row r="3320" spans="1:6" ht="10.9" customHeight="1" x14ac:dyDescent="0.35">
      <c r="A3320" s="149" t="s">
        <v>6696</v>
      </c>
      <c r="B3320" s="149" t="s">
        <v>6697</v>
      </c>
      <c r="C3320" s="149" t="s">
        <v>296</v>
      </c>
      <c r="D3320" s="150">
        <v>24601</v>
      </c>
      <c r="E3320" s="149">
        <v>11510</v>
      </c>
      <c r="F3320" s="149" t="s">
        <v>6269</v>
      </c>
    </row>
    <row r="3321" spans="1:6" ht="10.9" customHeight="1" x14ac:dyDescent="0.35">
      <c r="A3321" s="149" t="s">
        <v>6698</v>
      </c>
      <c r="B3321" s="149" t="s">
        <v>6699</v>
      </c>
      <c r="C3321" s="149" t="s">
        <v>296</v>
      </c>
      <c r="D3321" s="150">
        <v>24601</v>
      </c>
      <c r="E3321" s="149">
        <v>11510</v>
      </c>
      <c r="F3321" s="149" t="s">
        <v>6269</v>
      </c>
    </row>
    <row r="3322" spans="1:6" ht="10.9" customHeight="1" x14ac:dyDescent="0.35">
      <c r="A3322" s="149" t="s">
        <v>6700</v>
      </c>
      <c r="B3322" s="149" t="s">
        <v>6701</v>
      </c>
      <c r="C3322" s="149" t="s">
        <v>296</v>
      </c>
      <c r="D3322" s="150">
        <v>24601</v>
      </c>
      <c r="E3322" s="149">
        <v>11510</v>
      </c>
      <c r="F3322" s="149" t="s">
        <v>6269</v>
      </c>
    </row>
    <row r="3323" spans="1:6" ht="10.9" customHeight="1" x14ac:dyDescent="0.35">
      <c r="A3323" s="149" t="s">
        <v>6702</v>
      </c>
      <c r="B3323" s="149" t="s">
        <v>6703</v>
      </c>
      <c r="C3323" s="149" t="s">
        <v>296</v>
      </c>
      <c r="D3323" s="150">
        <v>24601</v>
      </c>
      <c r="E3323" s="149">
        <v>11510</v>
      </c>
      <c r="F3323" s="149" t="s">
        <v>6269</v>
      </c>
    </row>
    <row r="3324" spans="1:6" ht="10.9" customHeight="1" x14ac:dyDescent="0.35">
      <c r="A3324" s="149" t="s">
        <v>6704</v>
      </c>
      <c r="B3324" s="149" t="s">
        <v>6705</v>
      </c>
      <c r="C3324" s="149" t="s">
        <v>296</v>
      </c>
      <c r="D3324" s="150">
        <v>24601</v>
      </c>
      <c r="E3324" s="149">
        <v>11510</v>
      </c>
      <c r="F3324" s="149" t="s">
        <v>6269</v>
      </c>
    </row>
    <row r="3325" spans="1:6" ht="10.9" customHeight="1" x14ac:dyDescent="0.35">
      <c r="A3325" s="149" t="s">
        <v>6706</v>
      </c>
      <c r="B3325" s="149" t="s">
        <v>6707</v>
      </c>
      <c r="C3325" s="149" t="s">
        <v>296</v>
      </c>
      <c r="D3325" s="150">
        <v>24601</v>
      </c>
      <c r="E3325" s="149">
        <v>11510</v>
      </c>
      <c r="F3325" s="149" t="s">
        <v>6269</v>
      </c>
    </row>
    <row r="3326" spans="1:6" ht="10.9" customHeight="1" x14ac:dyDescent="0.35">
      <c r="A3326" s="149" t="s">
        <v>6708</v>
      </c>
      <c r="B3326" s="149" t="s">
        <v>6709</v>
      </c>
      <c r="C3326" s="149" t="s">
        <v>296</v>
      </c>
      <c r="D3326" s="150">
        <v>24601</v>
      </c>
      <c r="E3326" s="149">
        <v>11510</v>
      </c>
      <c r="F3326" s="149" t="s">
        <v>6269</v>
      </c>
    </row>
    <row r="3327" spans="1:6" ht="10.9" customHeight="1" x14ac:dyDescent="0.35">
      <c r="A3327" s="149" t="s">
        <v>6710</v>
      </c>
      <c r="B3327" s="149" t="s">
        <v>6711</v>
      </c>
      <c r="C3327" s="149" t="s">
        <v>296</v>
      </c>
      <c r="D3327" s="150">
        <v>24601</v>
      </c>
      <c r="E3327" s="149">
        <v>11510</v>
      </c>
      <c r="F3327" s="149" t="s">
        <v>6269</v>
      </c>
    </row>
    <row r="3328" spans="1:6" ht="10.9" customHeight="1" x14ac:dyDescent="0.35">
      <c r="A3328" s="149" t="s">
        <v>6712</v>
      </c>
      <c r="B3328" s="149" t="s">
        <v>6713</v>
      </c>
      <c r="C3328" s="149" t="s">
        <v>372</v>
      </c>
      <c r="D3328" s="150">
        <v>24601</v>
      </c>
      <c r="E3328" s="149">
        <v>11510</v>
      </c>
      <c r="F3328" s="149" t="s">
        <v>6269</v>
      </c>
    </row>
    <row r="3329" spans="1:6" ht="10.9" customHeight="1" x14ac:dyDescent="0.35">
      <c r="A3329" s="149" t="s">
        <v>6714</v>
      </c>
      <c r="B3329" s="149" t="s">
        <v>6715</v>
      </c>
      <c r="C3329" s="149" t="s">
        <v>372</v>
      </c>
      <c r="D3329" s="150">
        <v>24601</v>
      </c>
      <c r="E3329" s="149">
        <v>11510</v>
      </c>
      <c r="F3329" s="149" t="s">
        <v>6269</v>
      </c>
    </row>
    <row r="3330" spans="1:6" ht="10.9" customHeight="1" x14ac:dyDescent="0.35">
      <c r="A3330" s="149" t="s">
        <v>6716</v>
      </c>
      <c r="B3330" s="149" t="s">
        <v>6717</v>
      </c>
      <c r="C3330" s="149" t="s">
        <v>372</v>
      </c>
      <c r="D3330" s="150">
        <v>24601</v>
      </c>
      <c r="E3330" s="149">
        <v>11510</v>
      </c>
      <c r="F3330" s="149" t="s">
        <v>6269</v>
      </c>
    </row>
    <row r="3331" spans="1:6" ht="10.9" customHeight="1" x14ac:dyDescent="0.35">
      <c r="A3331" s="149" t="s">
        <v>6718</v>
      </c>
      <c r="B3331" s="149" t="s">
        <v>6719</v>
      </c>
      <c r="C3331" s="149" t="s">
        <v>372</v>
      </c>
      <c r="D3331" s="150">
        <v>24601</v>
      </c>
      <c r="E3331" s="149">
        <v>11510</v>
      </c>
      <c r="F3331" s="149" t="s">
        <v>6269</v>
      </c>
    </row>
    <row r="3332" spans="1:6" ht="10.9" customHeight="1" x14ac:dyDescent="0.35">
      <c r="A3332" s="149" t="s">
        <v>6720</v>
      </c>
      <c r="B3332" s="149" t="s">
        <v>6721</v>
      </c>
      <c r="C3332" s="149" t="s">
        <v>372</v>
      </c>
      <c r="D3332" s="150">
        <v>24601</v>
      </c>
      <c r="E3332" s="149">
        <v>11510</v>
      </c>
      <c r="F3332" s="149" t="s">
        <v>6269</v>
      </c>
    </row>
    <row r="3333" spans="1:6" ht="10.9" customHeight="1" x14ac:dyDescent="0.35">
      <c r="A3333" s="149" t="s">
        <v>6722</v>
      </c>
      <c r="B3333" s="149" t="s">
        <v>6723</v>
      </c>
      <c r="C3333" s="149" t="s">
        <v>372</v>
      </c>
      <c r="D3333" s="150">
        <v>24601</v>
      </c>
      <c r="E3333" s="149">
        <v>11510</v>
      </c>
      <c r="F3333" s="149" t="s">
        <v>6269</v>
      </c>
    </row>
    <row r="3334" spans="1:6" ht="10.9" customHeight="1" x14ac:dyDescent="0.35">
      <c r="A3334" s="149" t="s">
        <v>6724</v>
      </c>
      <c r="B3334" s="149" t="s">
        <v>6725</v>
      </c>
      <c r="C3334" s="149" t="s">
        <v>296</v>
      </c>
      <c r="D3334" s="150">
        <v>24601</v>
      </c>
      <c r="E3334" s="149">
        <v>11510</v>
      </c>
      <c r="F3334" s="149" t="s">
        <v>6269</v>
      </c>
    </row>
    <row r="3335" spans="1:6" ht="10.9" customHeight="1" x14ac:dyDescent="0.35">
      <c r="A3335" s="149" t="s">
        <v>6726</v>
      </c>
      <c r="B3335" s="149" t="s">
        <v>6727</v>
      </c>
      <c r="C3335" s="149" t="s">
        <v>296</v>
      </c>
      <c r="D3335" s="150">
        <v>24601</v>
      </c>
      <c r="E3335" s="149">
        <v>11510</v>
      </c>
      <c r="F3335" s="149" t="s">
        <v>6269</v>
      </c>
    </row>
    <row r="3336" spans="1:6" ht="10.9" customHeight="1" x14ac:dyDescent="0.35">
      <c r="A3336" s="149" t="s">
        <v>6728</v>
      </c>
      <c r="B3336" s="149" t="s">
        <v>6729</v>
      </c>
      <c r="C3336" s="149" t="s">
        <v>296</v>
      </c>
      <c r="D3336" s="150">
        <v>24601</v>
      </c>
      <c r="E3336" s="149">
        <v>11510</v>
      </c>
      <c r="F3336" s="149" t="s">
        <v>6269</v>
      </c>
    </row>
    <row r="3337" spans="1:6" ht="10.9" customHeight="1" x14ac:dyDescent="0.35">
      <c r="A3337" s="149" t="s">
        <v>6730</v>
      </c>
      <c r="B3337" s="149" t="s">
        <v>6731</v>
      </c>
      <c r="C3337" s="149" t="s">
        <v>296</v>
      </c>
      <c r="D3337" s="150">
        <v>24601</v>
      </c>
      <c r="E3337" s="149">
        <v>11510</v>
      </c>
      <c r="F3337" s="149" t="s">
        <v>6269</v>
      </c>
    </row>
    <row r="3338" spans="1:6" ht="10.9" customHeight="1" x14ac:dyDescent="0.35">
      <c r="A3338" s="149" t="s">
        <v>6732</v>
      </c>
      <c r="B3338" s="149" t="s">
        <v>6733</v>
      </c>
      <c r="C3338" s="149" t="s">
        <v>296</v>
      </c>
      <c r="D3338" s="150">
        <v>24601</v>
      </c>
      <c r="E3338" s="149">
        <v>11510</v>
      </c>
      <c r="F3338" s="149" t="s">
        <v>6269</v>
      </c>
    </row>
    <row r="3339" spans="1:6" ht="10.9" customHeight="1" x14ac:dyDescent="0.35">
      <c r="A3339" s="149" t="s">
        <v>6734</v>
      </c>
      <c r="B3339" s="149" t="s">
        <v>6735</v>
      </c>
      <c r="C3339" s="149" t="s">
        <v>296</v>
      </c>
      <c r="D3339" s="150">
        <v>24601</v>
      </c>
      <c r="E3339" s="149">
        <v>11510</v>
      </c>
      <c r="F3339" s="149" t="s">
        <v>6269</v>
      </c>
    </row>
    <row r="3340" spans="1:6" ht="10.9" customHeight="1" x14ac:dyDescent="0.35">
      <c r="A3340" s="149" t="s">
        <v>6736</v>
      </c>
      <c r="B3340" s="149" t="s">
        <v>6737</v>
      </c>
      <c r="C3340" s="149" t="s">
        <v>296</v>
      </c>
      <c r="D3340" s="150">
        <v>24601</v>
      </c>
      <c r="E3340" s="149">
        <v>11510</v>
      </c>
      <c r="F3340" s="149" t="s">
        <v>6269</v>
      </c>
    </row>
    <row r="3341" spans="1:6" ht="10.9" customHeight="1" x14ac:dyDescent="0.35">
      <c r="A3341" s="149" t="s">
        <v>6738</v>
      </c>
      <c r="B3341" s="149" t="s">
        <v>6739</v>
      </c>
      <c r="C3341" s="149" t="s">
        <v>296</v>
      </c>
      <c r="D3341" s="150">
        <v>24601</v>
      </c>
      <c r="E3341" s="149">
        <v>11510</v>
      </c>
      <c r="F3341" s="149" t="s">
        <v>6269</v>
      </c>
    </row>
    <row r="3342" spans="1:6" ht="10.9" customHeight="1" x14ac:dyDescent="0.35">
      <c r="A3342" s="149" t="s">
        <v>6740</v>
      </c>
      <c r="B3342" s="149" t="s">
        <v>6741</v>
      </c>
      <c r="C3342" s="149" t="s">
        <v>372</v>
      </c>
      <c r="D3342" s="150">
        <v>24601</v>
      </c>
      <c r="E3342" s="149">
        <v>11510</v>
      </c>
      <c r="F3342" s="149" t="s">
        <v>6269</v>
      </c>
    </row>
    <row r="3343" spans="1:6" ht="10.9" customHeight="1" x14ac:dyDescent="0.35">
      <c r="A3343" s="149" t="s">
        <v>6742</v>
      </c>
      <c r="B3343" s="149" t="s">
        <v>6743</v>
      </c>
      <c r="C3343" s="149" t="s">
        <v>296</v>
      </c>
      <c r="D3343" s="150">
        <v>24601</v>
      </c>
      <c r="E3343" s="149">
        <v>11510</v>
      </c>
      <c r="F3343" s="149" t="s">
        <v>6269</v>
      </c>
    </row>
    <row r="3344" spans="1:6" ht="10.9" customHeight="1" x14ac:dyDescent="0.35">
      <c r="A3344" s="149" t="s">
        <v>6744</v>
      </c>
      <c r="B3344" s="149" t="s">
        <v>6745</v>
      </c>
      <c r="C3344" s="149" t="s">
        <v>296</v>
      </c>
      <c r="D3344" s="150">
        <v>24601</v>
      </c>
      <c r="E3344" s="149">
        <v>11510</v>
      </c>
      <c r="F3344" s="149" t="s">
        <v>6269</v>
      </c>
    </row>
    <row r="3345" spans="1:6" ht="10.9" customHeight="1" x14ac:dyDescent="0.35">
      <c r="A3345" s="149" t="s">
        <v>6746</v>
      </c>
      <c r="B3345" s="149" t="s">
        <v>6747</v>
      </c>
      <c r="C3345" s="149" t="s">
        <v>296</v>
      </c>
      <c r="D3345" s="150">
        <v>24601</v>
      </c>
      <c r="E3345" s="149">
        <v>11510</v>
      </c>
      <c r="F3345" s="149" t="s">
        <v>6269</v>
      </c>
    </row>
    <row r="3346" spans="1:6" ht="10.9" customHeight="1" x14ac:dyDescent="0.35">
      <c r="A3346" s="149" t="s">
        <v>6748</v>
      </c>
      <c r="B3346" s="149" t="s">
        <v>6749</v>
      </c>
      <c r="C3346" s="149" t="s">
        <v>296</v>
      </c>
      <c r="D3346" s="150">
        <v>24601</v>
      </c>
      <c r="E3346" s="149">
        <v>11510</v>
      </c>
      <c r="F3346" s="149" t="s">
        <v>6269</v>
      </c>
    </row>
    <row r="3347" spans="1:6" ht="10.9" customHeight="1" x14ac:dyDescent="0.35">
      <c r="A3347" s="149" t="s">
        <v>6750</v>
      </c>
      <c r="B3347" s="149" t="s">
        <v>6751</v>
      </c>
      <c r="C3347" s="149" t="s">
        <v>296</v>
      </c>
      <c r="D3347" s="150">
        <v>24601</v>
      </c>
      <c r="E3347" s="149">
        <v>11510</v>
      </c>
      <c r="F3347" s="149" t="s">
        <v>6269</v>
      </c>
    </row>
    <row r="3348" spans="1:6" ht="10.9" customHeight="1" x14ac:dyDescent="0.35">
      <c r="A3348" s="149" t="s">
        <v>6752</v>
      </c>
      <c r="B3348" s="149" t="s">
        <v>6753</v>
      </c>
      <c r="C3348" s="149" t="s">
        <v>296</v>
      </c>
      <c r="D3348" s="150">
        <v>24601</v>
      </c>
      <c r="E3348" s="149">
        <v>11510</v>
      </c>
      <c r="F3348" s="149" t="s">
        <v>6269</v>
      </c>
    </row>
    <row r="3349" spans="1:6" ht="10.9" customHeight="1" x14ac:dyDescent="0.35">
      <c r="A3349" s="149" t="s">
        <v>6754</v>
      </c>
      <c r="B3349" s="149" t="s">
        <v>6755</v>
      </c>
      <c r="C3349" s="149" t="s">
        <v>296</v>
      </c>
      <c r="D3349" s="150">
        <v>24601</v>
      </c>
      <c r="E3349" s="149">
        <v>11510</v>
      </c>
      <c r="F3349" s="149" t="s">
        <v>6269</v>
      </c>
    </row>
    <row r="3350" spans="1:6" ht="10.9" customHeight="1" x14ac:dyDescent="0.35">
      <c r="A3350" s="149" t="s">
        <v>6756</v>
      </c>
      <c r="B3350" s="149" t="s">
        <v>6757</v>
      </c>
      <c r="C3350" s="149" t="s">
        <v>296</v>
      </c>
      <c r="D3350" s="150">
        <v>24601</v>
      </c>
      <c r="E3350" s="149">
        <v>11510</v>
      </c>
      <c r="F3350" s="149" t="s">
        <v>6269</v>
      </c>
    </row>
    <row r="3351" spans="1:6" ht="10.9" customHeight="1" x14ac:dyDescent="0.35">
      <c r="A3351" s="149" t="s">
        <v>6758</v>
      </c>
      <c r="B3351" s="149" t="s">
        <v>6759</v>
      </c>
      <c r="C3351" s="149" t="s">
        <v>296</v>
      </c>
      <c r="D3351" s="150">
        <v>24601</v>
      </c>
      <c r="E3351" s="149">
        <v>11510</v>
      </c>
      <c r="F3351" s="149" t="s">
        <v>6269</v>
      </c>
    </row>
    <row r="3352" spans="1:6" ht="10.9" customHeight="1" x14ac:dyDescent="0.35">
      <c r="A3352" s="149" t="s">
        <v>6760</v>
      </c>
      <c r="B3352" s="149" t="s">
        <v>6761</v>
      </c>
      <c r="C3352" s="149" t="s">
        <v>296</v>
      </c>
      <c r="D3352" s="150">
        <v>24601</v>
      </c>
      <c r="E3352" s="149">
        <v>11510</v>
      </c>
      <c r="F3352" s="149" t="s">
        <v>6269</v>
      </c>
    </row>
    <row r="3353" spans="1:6" ht="10.9" customHeight="1" x14ac:dyDescent="0.35">
      <c r="A3353" s="149" t="s">
        <v>6762</v>
      </c>
      <c r="B3353" s="149" t="s">
        <v>6763</v>
      </c>
      <c r="C3353" s="149" t="s">
        <v>296</v>
      </c>
      <c r="D3353" s="150">
        <v>24601</v>
      </c>
      <c r="E3353" s="149">
        <v>11510</v>
      </c>
      <c r="F3353" s="149" t="s">
        <v>6269</v>
      </c>
    </row>
    <row r="3354" spans="1:6" ht="10.9" customHeight="1" x14ac:dyDescent="0.35">
      <c r="A3354" s="149" t="s">
        <v>6764</v>
      </c>
      <c r="B3354" s="149" t="s">
        <v>6765</v>
      </c>
      <c r="C3354" s="149" t="s">
        <v>296</v>
      </c>
      <c r="D3354" s="150">
        <v>24601</v>
      </c>
      <c r="E3354" s="149">
        <v>11510</v>
      </c>
      <c r="F3354" s="149" t="s">
        <v>6269</v>
      </c>
    </row>
    <row r="3355" spans="1:6" ht="10.9" customHeight="1" x14ac:dyDescent="0.35">
      <c r="A3355" s="149" t="s">
        <v>6766</v>
      </c>
      <c r="B3355" s="149" t="s">
        <v>6767</v>
      </c>
      <c r="C3355" s="149" t="s">
        <v>296</v>
      </c>
      <c r="D3355" s="150">
        <v>24601</v>
      </c>
      <c r="E3355" s="149">
        <v>11510</v>
      </c>
      <c r="F3355" s="149" t="s">
        <v>6269</v>
      </c>
    </row>
    <row r="3356" spans="1:6" ht="10.9" customHeight="1" x14ac:dyDescent="0.35">
      <c r="A3356" s="149" t="s">
        <v>6768</v>
      </c>
      <c r="B3356" s="149" t="s">
        <v>6769</v>
      </c>
      <c r="C3356" s="149" t="s">
        <v>296</v>
      </c>
      <c r="D3356" s="150">
        <v>24601</v>
      </c>
      <c r="E3356" s="149">
        <v>11510</v>
      </c>
      <c r="F3356" s="149" t="s">
        <v>6269</v>
      </c>
    </row>
    <row r="3357" spans="1:6" ht="10.9" customHeight="1" x14ac:dyDescent="0.35">
      <c r="A3357" s="149" t="s">
        <v>6770</v>
      </c>
      <c r="B3357" s="149" t="s">
        <v>6771</v>
      </c>
      <c r="C3357" s="149" t="s">
        <v>296</v>
      </c>
      <c r="D3357" s="150">
        <v>24601</v>
      </c>
      <c r="E3357" s="149">
        <v>11510</v>
      </c>
      <c r="F3357" s="149" t="s">
        <v>6269</v>
      </c>
    </row>
    <row r="3358" spans="1:6" ht="10.9" customHeight="1" x14ac:dyDescent="0.35">
      <c r="A3358" s="149" t="s">
        <v>6772</v>
      </c>
      <c r="B3358" s="149" t="s">
        <v>6773</v>
      </c>
      <c r="C3358" s="149" t="s">
        <v>877</v>
      </c>
      <c r="D3358" s="150">
        <v>24601</v>
      </c>
      <c r="E3358" s="149">
        <v>11510</v>
      </c>
      <c r="F3358" s="149" t="s">
        <v>6269</v>
      </c>
    </row>
    <row r="3359" spans="1:6" ht="10.9" customHeight="1" x14ac:dyDescent="0.35">
      <c r="A3359" s="149" t="s">
        <v>6774</v>
      </c>
      <c r="B3359" s="149" t="s">
        <v>6775</v>
      </c>
      <c r="C3359" s="149" t="s">
        <v>296</v>
      </c>
      <c r="D3359" s="150">
        <v>24601</v>
      </c>
      <c r="E3359" s="149">
        <v>11510</v>
      </c>
      <c r="F3359" s="149" t="s">
        <v>6269</v>
      </c>
    </row>
    <row r="3360" spans="1:6" ht="10.9" customHeight="1" x14ac:dyDescent="0.35">
      <c r="A3360" s="149" t="s">
        <v>6776</v>
      </c>
      <c r="B3360" s="149" t="s">
        <v>6777</v>
      </c>
      <c r="C3360" s="149" t="s">
        <v>296</v>
      </c>
      <c r="D3360" s="150">
        <v>24601</v>
      </c>
      <c r="E3360" s="149">
        <v>11510</v>
      </c>
      <c r="F3360" s="149" t="s">
        <v>6269</v>
      </c>
    </row>
    <row r="3361" spans="1:6" ht="10.9" customHeight="1" x14ac:dyDescent="0.35">
      <c r="A3361" s="149" t="s">
        <v>6778</v>
      </c>
      <c r="B3361" s="149" t="s">
        <v>6779</v>
      </c>
      <c r="C3361" s="149" t="s">
        <v>296</v>
      </c>
      <c r="D3361" s="150">
        <v>24601</v>
      </c>
      <c r="E3361" s="149">
        <v>11510</v>
      </c>
      <c r="F3361" s="149" t="s">
        <v>6269</v>
      </c>
    </row>
    <row r="3362" spans="1:6" ht="10.9" customHeight="1" x14ac:dyDescent="0.35">
      <c r="A3362" s="149" t="s">
        <v>6780</v>
      </c>
      <c r="B3362" s="149" t="s">
        <v>6781</v>
      </c>
      <c r="C3362" s="149" t="s">
        <v>296</v>
      </c>
      <c r="D3362" s="150">
        <v>24601</v>
      </c>
      <c r="E3362" s="149">
        <v>11510</v>
      </c>
      <c r="F3362" s="149" t="s">
        <v>6269</v>
      </c>
    </row>
    <row r="3363" spans="1:6" ht="10.9" customHeight="1" x14ac:dyDescent="0.35">
      <c r="A3363" s="149" t="s">
        <v>6782</v>
      </c>
      <c r="B3363" s="149" t="s">
        <v>6783</v>
      </c>
      <c r="C3363" s="149" t="s">
        <v>296</v>
      </c>
      <c r="D3363" s="150">
        <v>24601</v>
      </c>
      <c r="E3363" s="149">
        <v>11510</v>
      </c>
      <c r="F3363" s="149" t="s">
        <v>6269</v>
      </c>
    </row>
    <row r="3364" spans="1:6" ht="10.9" customHeight="1" x14ac:dyDescent="0.35">
      <c r="A3364" s="149" t="s">
        <v>6784</v>
      </c>
      <c r="B3364" s="149" t="s">
        <v>6785</v>
      </c>
      <c r="C3364" s="149" t="s">
        <v>296</v>
      </c>
      <c r="D3364" s="150">
        <v>24601</v>
      </c>
      <c r="E3364" s="149">
        <v>11510</v>
      </c>
      <c r="F3364" s="149" t="s">
        <v>6269</v>
      </c>
    </row>
    <row r="3365" spans="1:6" ht="10.9" customHeight="1" x14ac:dyDescent="0.35">
      <c r="A3365" s="149" t="s">
        <v>6786</v>
      </c>
      <c r="B3365" s="149" t="s">
        <v>6787</v>
      </c>
      <c r="C3365" s="149" t="s">
        <v>296</v>
      </c>
      <c r="D3365" s="150">
        <v>24601</v>
      </c>
      <c r="E3365" s="149">
        <v>11510</v>
      </c>
      <c r="F3365" s="149" t="s">
        <v>6269</v>
      </c>
    </row>
    <row r="3366" spans="1:6" ht="10.9" customHeight="1" x14ac:dyDescent="0.35">
      <c r="A3366" s="149" t="s">
        <v>6788</v>
      </c>
      <c r="B3366" s="149" t="s">
        <v>6789</v>
      </c>
      <c r="C3366" s="149" t="s">
        <v>296</v>
      </c>
      <c r="D3366" s="150">
        <v>24601</v>
      </c>
      <c r="E3366" s="149">
        <v>11510</v>
      </c>
      <c r="F3366" s="149" t="s">
        <v>6269</v>
      </c>
    </row>
    <row r="3367" spans="1:6" ht="10.9" customHeight="1" x14ac:dyDescent="0.35">
      <c r="A3367" s="149" t="s">
        <v>6790</v>
      </c>
      <c r="B3367" s="149" t="s">
        <v>6791</v>
      </c>
      <c r="C3367" s="149" t="s">
        <v>296</v>
      </c>
      <c r="D3367" s="150">
        <v>24601</v>
      </c>
      <c r="E3367" s="149">
        <v>11510</v>
      </c>
      <c r="F3367" s="149" t="s">
        <v>6269</v>
      </c>
    </row>
    <row r="3368" spans="1:6" ht="10.9" customHeight="1" x14ac:dyDescent="0.35">
      <c r="A3368" s="149" t="s">
        <v>6792</v>
      </c>
      <c r="B3368" s="149" t="s">
        <v>6793</v>
      </c>
      <c r="C3368" s="149" t="s">
        <v>296</v>
      </c>
      <c r="D3368" s="150">
        <v>24601</v>
      </c>
      <c r="E3368" s="149">
        <v>11510</v>
      </c>
      <c r="F3368" s="149" t="s">
        <v>6269</v>
      </c>
    </row>
    <row r="3369" spans="1:6" ht="10.9" customHeight="1" x14ac:dyDescent="0.35">
      <c r="A3369" s="149" t="s">
        <v>6794</v>
      </c>
      <c r="B3369" s="149" t="s">
        <v>6795</v>
      </c>
      <c r="C3369" s="149" t="s">
        <v>296</v>
      </c>
      <c r="D3369" s="150">
        <v>24601</v>
      </c>
      <c r="E3369" s="149">
        <v>11510</v>
      </c>
      <c r="F3369" s="149" t="s">
        <v>6269</v>
      </c>
    </row>
    <row r="3370" spans="1:6" ht="10.9" customHeight="1" x14ac:dyDescent="0.35">
      <c r="A3370" s="149" t="s">
        <v>6796</v>
      </c>
      <c r="B3370" s="149" t="s">
        <v>6797</v>
      </c>
      <c r="C3370" s="149" t="s">
        <v>296</v>
      </c>
      <c r="D3370" s="150">
        <v>24601</v>
      </c>
      <c r="E3370" s="149">
        <v>11510</v>
      </c>
      <c r="F3370" s="149" t="s">
        <v>6269</v>
      </c>
    </row>
    <row r="3371" spans="1:6" ht="10.9" customHeight="1" x14ac:dyDescent="0.35">
      <c r="A3371" s="149" t="s">
        <v>6798</v>
      </c>
      <c r="B3371" s="149" t="s">
        <v>6799</v>
      </c>
      <c r="C3371" s="149" t="s">
        <v>296</v>
      </c>
      <c r="D3371" s="150">
        <v>24601</v>
      </c>
      <c r="E3371" s="149">
        <v>11510</v>
      </c>
      <c r="F3371" s="149" t="s">
        <v>6269</v>
      </c>
    </row>
    <row r="3372" spans="1:6" ht="10.9" customHeight="1" x14ac:dyDescent="0.35">
      <c r="A3372" s="149" t="s">
        <v>6800</v>
      </c>
      <c r="B3372" s="149" t="s">
        <v>6801</v>
      </c>
      <c r="C3372" s="149" t="s">
        <v>296</v>
      </c>
      <c r="D3372" s="150">
        <v>24601</v>
      </c>
      <c r="E3372" s="149">
        <v>11510</v>
      </c>
      <c r="F3372" s="149" t="s">
        <v>6269</v>
      </c>
    </row>
    <row r="3373" spans="1:6" ht="10.9" customHeight="1" x14ac:dyDescent="0.35">
      <c r="A3373" s="149" t="s">
        <v>6802</v>
      </c>
      <c r="B3373" s="149" t="s">
        <v>6803</v>
      </c>
      <c r="C3373" s="149" t="s">
        <v>296</v>
      </c>
      <c r="D3373" s="150">
        <v>24601</v>
      </c>
      <c r="E3373" s="149">
        <v>11510</v>
      </c>
      <c r="F3373" s="149" t="s">
        <v>6269</v>
      </c>
    </row>
    <row r="3374" spans="1:6" ht="10.9" customHeight="1" x14ac:dyDescent="0.35">
      <c r="A3374" s="149" t="s">
        <v>6804</v>
      </c>
      <c r="B3374" s="149" t="s">
        <v>6805</v>
      </c>
      <c r="C3374" s="149" t="s">
        <v>296</v>
      </c>
      <c r="D3374" s="150">
        <v>24601</v>
      </c>
      <c r="E3374" s="149">
        <v>11510</v>
      </c>
      <c r="F3374" s="149" t="s">
        <v>6269</v>
      </c>
    </row>
    <row r="3375" spans="1:6" ht="10.9" customHeight="1" x14ac:dyDescent="0.35">
      <c r="A3375" s="149" t="s">
        <v>6806</v>
      </c>
      <c r="B3375" s="149" t="s">
        <v>6807</v>
      </c>
      <c r="C3375" s="149" t="s">
        <v>296</v>
      </c>
      <c r="D3375" s="150">
        <v>24601</v>
      </c>
      <c r="E3375" s="149">
        <v>11510</v>
      </c>
      <c r="F3375" s="149" t="s">
        <v>6269</v>
      </c>
    </row>
    <row r="3376" spans="1:6" ht="10.9" customHeight="1" x14ac:dyDescent="0.35">
      <c r="A3376" s="149" t="s">
        <v>6808</v>
      </c>
      <c r="B3376" s="149" t="s">
        <v>6809</v>
      </c>
      <c r="C3376" s="149" t="s">
        <v>296</v>
      </c>
      <c r="D3376" s="150">
        <v>24601</v>
      </c>
      <c r="E3376" s="149">
        <v>11510</v>
      </c>
      <c r="F3376" s="149" t="s">
        <v>6269</v>
      </c>
    </row>
    <row r="3377" spans="1:6" ht="10.9" customHeight="1" x14ac:dyDescent="0.35">
      <c r="A3377" s="149" t="s">
        <v>6810</v>
      </c>
      <c r="B3377" s="149" t="s">
        <v>6811</v>
      </c>
      <c r="C3377" s="149" t="s">
        <v>296</v>
      </c>
      <c r="D3377" s="150">
        <v>24601</v>
      </c>
      <c r="E3377" s="149">
        <v>11510</v>
      </c>
      <c r="F3377" s="149" t="s">
        <v>6269</v>
      </c>
    </row>
    <row r="3378" spans="1:6" ht="10.9" customHeight="1" x14ac:dyDescent="0.35">
      <c r="A3378" s="149" t="s">
        <v>6812</v>
      </c>
      <c r="B3378" s="149" t="s">
        <v>6813</v>
      </c>
      <c r="C3378" s="149" t="s">
        <v>296</v>
      </c>
      <c r="D3378" s="150">
        <v>24601</v>
      </c>
      <c r="E3378" s="149">
        <v>11510</v>
      </c>
      <c r="F3378" s="149" t="s">
        <v>6269</v>
      </c>
    </row>
    <row r="3379" spans="1:6" ht="10.9" customHeight="1" x14ac:dyDescent="0.35">
      <c r="A3379" s="149" t="s">
        <v>6814</v>
      </c>
      <c r="B3379" s="149" t="s">
        <v>6815</v>
      </c>
      <c r="C3379" s="149" t="s">
        <v>296</v>
      </c>
      <c r="D3379" s="150">
        <v>24601</v>
      </c>
      <c r="E3379" s="149">
        <v>11510</v>
      </c>
      <c r="F3379" s="149" t="s">
        <v>6269</v>
      </c>
    </row>
    <row r="3380" spans="1:6" ht="10.9" customHeight="1" x14ac:dyDescent="0.35">
      <c r="A3380" s="149" t="s">
        <v>6816</v>
      </c>
      <c r="B3380" s="149" t="s">
        <v>6817</v>
      </c>
      <c r="C3380" s="149" t="s">
        <v>296</v>
      </c>
      <c r="D3380" s="150">
        <v>24601</v>
      </c>
      <c r="E3380" s="149">
        <v>11510</v>
      </c>
      <c r="F3380" s="149" t="s">
        <v>6269</v>
      </c>
    </row>
    <row r="3381" spans="1:6" ht="10.9" customHeight="1" x14ac:dyDescent="0.35">
      <c r="A3381" s="149" t="s">
        <v>6818</v>
      </c>
      <c r="B3381" s="149" t="s">
        <v>6819</v>
      </c>
      <c r="C3381" s="149" t="s">
        <v>296</v>
      </c>
      <c r="D3381" s="150">
        <v>24601</v>
      </c>
      <c r="E3381" s="149">
        <v>11510</v>
      </c>
      <c r="F3381" s="149" t="s">
        <v>6269</v>
      </c>
    </row>
    <row r="3382" spans="1:6" ht="10.9" customHeight="1" x14ac:dyDescent="0.35">
      <c r="A3382" s="149" t="s">
        <v>6820</v>
      </c>
      <c r="B3382" s="149" t="s">
        <v>6821</v>
      </c>
      <c r="C3382" s="149" t="s">
        <v>296</v>
      </c>
      <c r="D3382" s="150">
        <v>24601</v>
      </c>
      <c r="E3382" s="149">
        <v>11510</v>
      </c>
      <c r="F3382" s="149" t="s">
        <v>6269</v>
      </c>
    </row>
    <row r="3383" spans="1:6" ht="10.9" customHeight="1" x14ac:dyDescent="0.35">
      <c r="A3383" s="149" t="s">
        <v>6822</v>
      </c>
      <c r="B3383" s="149" t="s">
        <v>6823</v>
      </c>
      <c r="C3383" s="149" t="s">
        <v>296</v>
      </c>
      <c r="D3383" s="150">
        <v>24601</v>
      </c>
      <c r="E3383" s="149">
        <v>11510</v>
      </c>
      <c r="F3383" s="149" t="s">
        <v>6269</v>
      </c>
    </row>
    <row r="3384" spans="1:6" ht="10.9" customHeight="1" x14ac:dyDescent="0.35">
      <c r="A3384" s="149" t="s">
        <v>6824</v>
      </c>
      <c r="B3384" s="149" t="s">
        <v>6825</v>
      </c>
      <c r="C3384" s="149" t="s">
        <v>296</v>
      </c>
      <c r="D3384" s="150">
        <v>24601</v>
      </c>
      <c r="E3384" s="149">
        <v>11510</v>
      </c>
      <c r="F3384" s="149" t="s">
        <v>6269</v>
      </c>
    </row>
    <row r="3385" spans="1:6" ht="10.9" customHeight="1" x14ac:dyDescent="0.35">
      <c r="A3385" s="149" t="s">
        <v>6826</v>
      </c>
      <c r="B3385" s="149" t="s">
        <v>6827</v>
      </c>
      <c r="C3385" s="149" t="s">
        <v>296</v>
      </c>
      <c r="D3385" s="150">
        <v>24601</v>
      </c>
      <c r="E3385" s="149">
        <v>11510</v>
      </c>
      <c r="F3385" s="149" t="s">
        <v>6269</v>
      </c>
    </row>
    <row r="3386" spans="1:6" ht="10.9" customHeight="1" x14ac:dyDescent="0.35">
      <c r="A3386" s="149" t="s">
        <v>6828</v>
      </c>
      <c r="B3386" s="149" t="s">
        <v>6829</v>
      </c>
      <c r="C3386" s="149" t="s">
        <v>296</v>
      </c>
      <c r="D3386" s="150">
        <v>24601</v>
      </c>
      <c r="E3386" s="149">
        <v>11510</v>
      </c>
      <c r="F3386" s="149" t="s">
        <v>6269</v>
      </c>
    </row>
    <row r="3387" spans="1:6" ht="10.9" customHeight="1" x14ac:dyDescent="0.35">
      <c r="A3387" s="149" t="s">
        <v>6830</v>
      </c>
      <c r="B3387" s="149" t="s">
        <v>6831</v>
      </c>
      <c r="C3387" s="149" t="s">
        <v>296</v>
      </c>
      <c r="D3387" s="150">
        <v>24601</v>
      </c>
      <c r="E3387" s="149">
        <v>11510</v>
      </c>
      <c r="F3387" s="149" t="s">
        <v>6269</v>
      </c>
    </row>
    <row r="3388" spans="1:6" ht="10.9" customHeight="1" x14ac:dyDescent="0.35">
      <c r="A3388" s="149" t="s">
        <v>6832</v>
      </c>
      <c r="B3388" s="149" t="s">
        <v>6833</v>
      </c>
      <c r="C3388" s="149" t="s">
        <v>296</v>
      </c>
      <c r="D3388" s="150">
        <v>24601</v>
      </c>
      <c r="E3388" s="149">
        <v>11510</v>
      </c>
      <c r="F3388" s="149" t="s">
        <v>6269</v>
      </c>
    </row>
    <row r="3389" spans="1:6" ht="10.9" customHeight="1" x14ac:dyDescent="0.35">
      <c r="A3389" s="149" t="s">
        <v>6834</v>
      </c>
      <c r="B3389" s="149" t="s">
        <v>6835</v>
      </c>
      <c r="C3389" s="149" t="s">
        <v>296</v>
      </c>
      <c r="D3389" s="150">
        <v>24601</v>
      </c>
      <c r="E3389" s="149">
        <v>11510</v>
      </c>
      <c r="F3389" s="149" t="s">
        <v>6269</v>
      </c>
    </row>
    <row r="3390" spans="1:6" ht="10.9" customHeight="1" x14ac:dyDescent="0.35">
      <c r="A3390" s="149" t="s">
        <v>6836</v>
      </c>
      <c r="B3390" s="149" t="s">
        <v>6837</v>
      </c>
      <c r="C3390" s="149" t="s">
        <v>296</v>
      </c>
      <c r="D3390" s="150">
        <v>24601</v>
      </c>
      <c r="E3390" s="149">
        <v>11510</v>
      </c>
      <c r="F3390" s="149" t="s">
        <v>6269</v>
      </c>
    </row>
    <row r="3391" spans="1:6" ht="10.9" customHeight="1" x14ac:dyDescent="0.35">
      <c r="A3391" s="149" t="s">
        <v>6838</v>
      </c>
      <c r="B3391" s="149" t="s">
        <v>6839</v>
      </c>
      <c r="C3391" s="149" t="s">
        <v>296</v>
      </c>
      <c r="D3391" s="150">
        <v>24601</v>
      </c>
      <c r="E3391" s="149">
        <v>11510</v>
      </c>
      <c r="F3391" s="149" t="s">
        <v>6269</v>
      </c>
    </row>
    <row r="3392" spans="1:6" ht="10.9" customHeight="1" x14ac:dyDescent="0.35">
      <c r="A3392" s="149" t="s">
        <v>6840</v>
      </c>
      <c r="B3392" s="149" t="s">
        <v>6841</v>
      </c>
      <c r="C3392" s="149" t="s">
        <v>296</v>
      </c>
      <c r="D3392" s="150">
        <v>24601</v>
      </c>
      <c r="E3392" s="149">
        <v>11510</v>
      </c>
      <c r="F3392" s="149" t="s">
        <v>6269</v>
      </c>
    </row>
    <row r="3393" spans="1:6" ht="10.9" customHeight="1" x14ac:dyDescent="0.35">
      <c r="A3393" s="149" t="s">
        <v>6842</v>
      </c>
      <c r="B3393" s="149" t="s">
        <v>6843</v>
      </c>
      <c r="C3393" s="149" t="s">
        <v>296</v>
      </c>
      <c r="D3393" s="150">
        <v>24601</v>
      </c>
      <c r="E3393" s="149">
        <v>11510</v>
      </c>
      <c r="F3393" s="149" t="s">
        <v>6269</v>
      </c>
    </row>
    <row r="3394" spans="1:6" ht="10.9" customHeight="1" x14ac:dyDescent="0.35">
      <c r="A3394" s="149" t="s">
        <v>6844</v>
      </c>
      <c r="B3394" s="149" t="s">
        <v>6845</v>
      </c>
      <c r="C3394" s="149" t="s">
        <v>296</v>
      </c>
      <c r="D3394" s="150">
        <v>24601</v>
      </c>
      <c r="E3394" s="149">
        <v>11510</v>
      </c>
      <c r="F3394" s="149" t="s">
        <v>6269</v>
      </c>
    </row>
    <row r="3395" spans="1:6" ht="10.9" customHeight="1" x14ac:dyDescent="0.35">
      <c r="A3395" s="149" t="s">
        <v>6846</v>
      </c>
      <c r="B3395" s="149" t="s">
        <v>6847</v>
      </c>
      <c r="C3395" s="149" t="s">
        <v>296</v>
      </c>
      <c r="D3395" s="150">
        <v>24601</v>
      </c>
      <c r="E3395" s="149">
        <v>11510</v>
      </c>
      <c r="F3395" s="149" t="s">
        <v>6269</v>
      </c>
    </row>
    <row r="3396" spans="1:6" ht="10.9" customHeight="1" x14ac:dyDescent="0.35">
      <c r="A3396" s="149" t="s">
        <v>6848</v>
      </c>
      <c r="B3396" s="149" t="s">
        <v>6849</v>
      </c>
      <c r="C3396" s="149" t="s">
        <v>296</v>
      </c>
      <c r="D3396" s="150">
        <v>24601</v>
      </c>
      <c r="E3396" s="149">
        <v>11510</v>
      </c>
      <c r="F3396" s="149" t="s">
        <v>6269</v>
      </c>
    </row>
    <row r="3397" spans="1:6" ht="10.9" customHeight="1" x14ac:dyDescent="0.35">
      <c r="A3397" s="149" t="s">
        <v>6850</v>
      </c>
      <c r="B3397" s="149" t="s">
        <v>6851</v>
      </c>
      <c r="C3397" s="149" t="s">
        <v>296</v>
      </c>
      <c r="D3397" s="150">
        <v>24601</v>
      </c>
      <c r="E3397" s="149">
        <v>11510</v>
      </c>
      <c r="F3397" s="149" t="s">
        <v>6269</v>
      </c>
    </row>
    <row r="3398" spans="1:6" ht="10.9" customHeight="1" x14ac:dyDescent="0.35">
      <c r="A3398" s="149" t="s">
        <v>6852</v>
      </c>
      <c r="B3398" s="149" t="s">
        <v>6853</v>
      </c>
      <c r="C3398" s="149" t="s">
        <v>296</v>
      </c>
      <c r="D3398" s="150">
        <v>24601</v>
      </c>
      <c r="E3398" s="149">
        <v>11510</v>
      </c>
      <c r="F3398" s="149" t="s">
        <v>6269</v>
      </c>
    </row>
    <row r="3399" spans="1:6" ht="10.9" customHeight="1" x14ac:dyDescent="0.35">
      <c r="A3399" s="149" t="s">
        <v>6854</v>
      </c>
      <c r="B3399" s="149" t="s">
        <v>6855</v>
      </c>
      <c r="C3399" s="149" t="s">
        <v>296</v>
      </c>
      <c r="D3399" s="150">
        <v>24601</v>
      </c>
      <c r="E3399" s="149">
        <v>11510</v>
      </c>
      <c r="F3399" s="149" t="s">
        <v>6269</v>
      </c>
    </row>
    <row r="3400" spans="1:6" ht="10.9" customHeight="1" x14ac:dyDescent="0.35">
      <c r="A3400" s="149" t="s">
        <v>6856</v>
      </c>
      <c r="B3400" s="149" t="s">
        <v>6857</v>
      </c>
      <c r="C3400" s="149" t="s">
        <v>296</v>
      </c>
      <c r="D3400" s="150">
        <v>24601</v>
      </c>
      <c r="E3400" s="149">
        <v>11510</v>
      </c>
      <c r="F3400" s="149" t="s">
        <v>6269</v>
      </c>
    </row>
    <row r="3401" spans="1:6" ht="10.9" customHeight="1" x14ac:dyDescent="0.35">
      <c r="A3401" s="149" t="s">
        <v>6858</v>
      </c>
      <c r="B3401" s="149" t="s">
        <v>6859</v>
      </c>
      <c r="C3401" s="149" t="s">
        <v>296</v>
      </c>
      <c r="D3401" s="150">
        <v>24601</v>
      </c>
      <c r="E3401" s="149">
        <v>11510</v>
      </c>
      <c r="F3401" s="149" t="s">
        <v>6269</v>
      </c>
    </row>
    <row r="3402" spans="1:6" ht="10.9" customHeight="1" x14ac:dyDescent="0.35">
      <c r="A3402" s="149" t="s">
        <v>6860</v>
      </c>
      <c r="B3402" s="149" t="s">
        <v>6861</v>
      </c>
      <c r="C3402" s="149" t="s">
        <v>296</v>
      </c>
      <c r="D3402" s="150">
        <v>24601</v>
      </c>
      <c r="E3402" s="149">
        <v>11510</v>
      </c>
      <c r="F3402" s="149" t="s">
        <v>6269</v>
      </c>
    </row>
    <row r="3403" spans="1:6" ht="10.9" customHeight="1" x14ac:dyDescent="0.35">
      <c r="A3403" s="149" t="s">
        <v>6862</v>
      </c>
      <c r="B3403" s="149" t="s">
        <v>6863</v>
      </c>
      <c r="C3403" s="149" t="s">
        <v>296</v>
      </c>
      <c r="D3403" s="150">
        <v>24601</v>
      </c>
      <c r="E3403" s="149">
        <v>11510</v>
      </c>
      <c r="F3403" s="149" t="s">
        <v>6269</v>
      </c>
    </row>
    <row r="3404" spans="1:6" ht="10.9" customHeight="1" x14ac:dyDescent="0.35">
      <c r="A3404" s="149" t="s">
        <v>6864</v>
      </c>
      <c r="B3404" s="149" t="s">
        <v>6865</v>
      </c>
      <c r="C3404" s="149" t="s">
        <v>296</v>
      </c>
      <c r="D3404" s="150">
        <v>24601</v>
      </c>
      <c r="E3404" s="149">
        <v>11510</v>
      </c>
      <c r="F3404" s="149" t="s">
        <v>6269</v>
      </c>
    </row>
    <row r="3405" spans="1:6" ht="10.9" customHeight="1" x14ac:dyDescent="0.35">
      <c r="A3405" s="149" t="s">
        <v>6866</v>
      </c>
      <c r="B3405" s="149" t="s">
        <v>6867</v>
      </c>
      <c r="C3405" s="149" t="s">
        <v>296</v>
      </c>
      <c r="D3405" s="150">
        <v>24601</v>
      </c>
      <c r="E3405" s="149">
        <v>11510</v>
      </c>
      <c r="F3405" s="149" t="s">
        <v>6269</v>
      </c>
    </row>
    <row r="3406" spans="1:6" ht="10.9" customHeight="1" x14ac:dyDescent="0.35">
      <c r="A3406" s="149" t="s">
        <v>6868</v>
      </c>
      <c r="B3406" s="149" t="s">
        <v>6869</v>
      </c>
      <c r="C3406" s="149" t="s">
        <v>296</v>
      </c>
      <c r="D3406" s="150">
        <v>24601</v>
      </c>
      <c r="E3406" s="149">
        <v>11510</v>
      </c>
      <c r="F3406" s="149" t="s">
        <v>6269</v>
      </c>
    </row>
    <row r="3407" spans="1:6" ht="10.9" customHeight="1" x14ac:dyDescent="0.35">
      <c r="A3407" s="149" t="s">
        <v>6870</v>
      </c>
      <c r="B3407" s="149" t="s">
        <v>6871</v>
      </c>
      <c r="C3407" s="149" t="s">
        <v>296</v>
      </c>
      <c r="D3407" s="150">
        <v>24601</v>
      </c>
      <c r="E3407" s="149">
        <v>11510</v>
      </c>
      <c r="F3407" s="149" t="s">
        <v>6269</v>
      </c>
    </row>
    <row r="3408" spans="1:6" ht="10.9" customHeight="1" x14ac:dyDescent="0.35">
      <c r="A3408" s="149" t="s">
        <v>6872</v>
      </c>
      <c r="B3408" s="149" t="s">
        <v>6873</v>
      </c>
      <c r="C3408" s="149" t="s">
        <v>296</v>
      </c>
      <c r="D3408" s="150">
        <v>24601</v>
      </c>
      <c r="E3408" s="149">
        <v>11510</v>
      </c>
      <c r="F3408" s="149" t="s">
        <v>6269</v>
      </c>
    </row>
    <row r="3409" spans="1:6" ht="10.9" customHeight="1" x14ac:dyDescent="0.35">
      <c r="A3409" s="149" t="s">
        <v>6874</v>
      </c>
      <c r="B3409" s="149" t="s">
        <v>6875</v>
      </c>
      <c r="C3409" s="149" t="s">
        <v>296</v>
      </c>
      <c r="D3409" s="150">
        <v>24601</v>
      </c>
      <c r="E3409" s="149">
        <v>11510</v>
      </c>
      <c r="F3409" s="149" t="s">
        <v>6269</v>
      </c>
    </row>
    <row r="3410" spans="1:6" ht="10.9" customHeight="1" x14ac:dyDescent="0.35">
      <c r="A3410" s="149" t="s">
        <v>6876</v>
      </c>
      <c r="B3410" s="149" t="s">
        <v>6877</v>
      </c>
      <c r="C3410" s="149" t="s">
        <v>296</v>
      </c>
      <c r="D3410" s="150">
        <v>24601</v>
      </c>
      <c r="E3410" s="149">
        <v>11510</v>
      </c>
      <c r="F3410" s="149" t="s">
        <v>6269</v>
      </c>
    </row>
    <row r="3411" spans="1:6" ht="10.9" customHeight="1" x14ac:dyDescent="0.35">
      <c r="A3411" s="149" t="s">
        <v>6878</v>
      </c>
      <c r="B3411" s="149" t="s">
        <v>6879</v>
      </c>
      <c r="C3411" s="149" t="s">
        <v>296</v>
      </c>
      <c r="D3411" s="150">
        <v>24601</v>
      </c>
      <c r="E3411" s="149">
        <v>11510</v>
      </c>
      <c r="F3411" s="149" t="s">
        <v>6269</v>
      </c>
    </row>
    <row r="3412" spans="1:6" ht="10.9" customHeight="1" x14ac:dyDescent="0.35">
      <c r="A3412" s="149" t="s">
        <v>6880</v>
      </c>
      <c r="B3412" s="149" t="s">
        <v>6881</v>
      </c>
      <c r="C3412" s="149" t="s">
        <v>296</v>
      </c>
      <c r="D3412" s="150">
        <v>24601</v>
      </c>
      <c r="E3412" s="149">
        <v>11510</v>
      </c>
      <c r="F3412" s="149" t="s">
        <v>6269</v>
      </c>
    </row>
    <row r="3413" spans="1:6" ht="10.9" customHeight="1" x14ac:dyDescent="0.35">
      <c r="A3413" s="149" t="s">
        <v>6882</v>
      </c>
      <c r="B3413" s="149" t="s">
        <v>6883</v>
      </c>
      <c r="C3413" s="149" t="s">
        <v>296</v>
      </c>
      <c r="D3413" s="150">
        <v>24601</v>
      </c>
      <c r="E3413" s="149">
        <v>11510</v>
      </c>
      <c r="F3413" s="149" t="s">
        <v>6269</v>
      </c>
    </row>
    <row r="3414" spans="1:6" ht="10.9" customHeight="1" x14ac:dyDescent="0.35">
      <c r="A3414" s="149" t="s">
        <v>6884</v>
      </c>
      <c r="B3414" s="149" t="s">
        <v>6885</v>
      </c>
      <c r="C3414" s="149" t="s">
        <v>296</v>
      </c>
      <c r="D3414" s="150">
        <v>24601</v>
      </c>
      <c r="E3414" s="149">
        <v>11510</v>
      </c>
      <c r="F3414" s="149" t="s">
        <v>6269</v>
      </c>
    </row>
    <row r="3415" spans="1:6" ht="10.9" customHeight="1" x14ac:dyDescent="0.35">
      <c r="A3415" s="149" t="s">
        <v>6886</v>
      </c>
      <c r="B3415" s="149" t="s">
        <v>6887</v>
      </c>
      <c r="C3415" s="149" t="s">
        <v>296</v>
      </c>
      <c r="D3415" s="150">
        <v>24601</v>
      </c>
      <c r="E3415" s="149">
        <v>11510</v>
      </c>
      <c r="F3415" s="149" t="s">
        <v>6269</v>
      </c>
    </row>
    <row r="3416" spans="1:6" ht="10.9" customHeight="1" x14ac:dyDescent="0.35">
      <c r="A3416" s="149" t="s">
        <v>6888</v>
      </c>
      <c r="B3416" s="149" t="s">
        <v>6889</v>
      </c>
      <c r="C3416" s="149" t="s">
        <v>296</v>
      </c>
      <c r="D3416" s="150">
        <v>24601</v>
      </c>
      <c r="E3416" s="149">
        <v>11510</v>
      </c>
      <c r="F3416" s="149" t="s">
        <v>6269</v>
      </c>
    </row>
    <row r="3417" spans="1:6" ht="10.9" customHeight="1" x14ac:dyDescent="0.35">
      <c r="A3417" s="149" t="s">
        <v>6890</v>
      </c>
      <c r="B3417" s="149" t="s">
        <v>6891</v>
      </c>
      <c r="C3417" s="149" t="s">
        <v>296</v>
      </c>
      <c r="D3417" s="150">
        <v>24601</v>
      </c>
      <c r="E3417" s="149">
        <v>11510</v>
      </c>
      <c r="F3417" s="149" t="s">
        <v>6269</v>
      </c>
    </row>
    <row r="3418" spans="1:6" ht="10.9" customHeight="1" x14ac:dyDescent="0.35">
      <c r="A3418" s="149" t="s">
        <v>6892</v>
      </c>
      <c r="B3418" s="149" t="s">
        <v>6893</v>
      </c>
      <c r="C3418" s="149" t="s">
        <v>296</v>
      </c>
      <c r="D3418" s="150">
        <v>24601</v>
      </c>
      <c r="E3418" s="149">
        <v>11510</v>
      </c>
      <c r="F3418" s="149" t="s">
        <v>6269</v>
      </c>
    </row>
    <row r="3419" spans="1:6" ht="10.9" customHeight="1" x14ac:dyDescent="0.35">
      <c r="A3419" s="149" t="s">
        <v>6894</v>
      </c>
      <c r="B3419" s="149" t="s">
        <v>6895</v>
      </c>
      <c r="C3419" s="149" t="s">
        <v>296</v>
      </c>
      <c r="D3419" s="150">
        <v>24601</v>
      </c>
      <c r="E3419" s="149">
        <v>11510</v>
      </c>
      <c r="F3419" s="149" t="s">
        <v>6269</v>
      </c>
    </row>
    <row r="3420" spans="1:6" ht="10.9" customHeight="1" x14ac:dyDescent="0.35">
      <c r="A3420" s="149" t="s">
        <v>6896</v>
      </c>
      <c r="B3420" s="149" t="s">
        <v>6897</v>
      </c>
      <c r="C3420" s="149" t="s">
        <v>296</v>
      </c>
      <c r="D3420" s="150">
        <v>24601</v>
      </c>
      <c r="E3420" s="149">
        <v>11510</v>
      </c>
      <c r="F3420" s="149" t="s">
        <v>6269</v>
      </c>
    </row>
    <row r="3421" spans="1:6" ht="10.9" customHeight="1" x14ac:dyDescent="0.35">
      <c r="A3421" s="149" t="s">
        <v>6898</v>
      </c>
      <c r="B3421" s="149" t="s">
        <v>6899</v>
      </c>
      <c r="C3421" s="149" t="s">
        <v>296</v>
      </c>
      <c r="D3421" s="150">
        <v>24601</v>
      </c>
      <c r="E3421" s="149">
        <v>11510</v>
      </c>
      <c r="F3421" s="149" t="s">
        <v>6269</v>
      </c>
    </row>
    <row r="3422" spans="1:6" ht="10.9" customHeight="1" x14ac:dyDescent="0.35">
      <c r="A3422" s="149" t="s">
        <v>6900</v>
      </c>
      <c r="B3422" s="149" t="s">
        <v>6901</v>
      </c>
      <c r="C3422" s="149" t="s">
        <v>296</v>
      </c>
      <c r="D3422" s="150">
        <v>24601</v>
      </c>
      <c r="E3422" s="149">
        <v>11510</v>
      </c>
      <c r="F3422" s="149" t="s">
        <v>6269</v>
      </c>
    </row>
    <row r="3423" spans="1:6" ht="10.9" customHeight="1" x14ac:dyDescent="0.35">
      <c r="A3423" s="149" t="s">
        <v>6902</v>
      </c>
      <c r="B3423" s="149" t="s">
        <v>6903</v>
      </c>
      <c r="C3423" s="149" t="s">
        <v>296</v>
      </c>
      <c r="D3423" s="150">
        <v>24601</v>
      </c>
      <c r="E3423" s="149">
        <v>11510</v>
      </c>
      <c r="F3423" s="149" t="s">
        <v>6269</v>
      </c>
    </row>
    <row r="3424" spans="1:6" ht="10.9" customHeight="1" x14ac:dyDescent="0.35">
      <c r="A3424" s="149" t="s">
        <v>6904</v>
      </c>
      <c r="B3424" s="149" t="s">
        <v>6905</v>
      </c>
      <c r="C3424" s="149" t="s">
        <v>296</v>
      </c>
      <c r="D3424" s="150">
        <v>24601</v>
      </c>
      <c r="E3424" s="149">
        <v>11510</v>
      </c>
      <c r="F3424" s="149" t="s">
        <v>6269</v>
      </c>
    </row>
    <row r="3425" spans="1:6" ht="10.9" customHeight="1" x14ac:dyDescent="0.35">
      <c r="A3425" s="149" t="s">
        <v>6906</v>
      </c>
      <c r="B3425" s="149" t="s">
        <v>6907</v>
      </c>
      <c r="C3425" s="149" t="s">
        <v>296</v>
      </c>
      <c r="D3425" s="150">
        <v>24601</v>
      </c>
      <c r="E3425" s="149">
        <v>11510</v>
      </c>
      <c r="F3425" s="149" t="s">
        <v>6269</v>
      </c>
    </row>
    <row r="3426" spans="1:6" ht="10.9" customHeight="1" x14ac:dyDescent="0.35">
      <c r="A3426" s="149" t="s">
        <v>6908</v>
      </c>
      <c r="B3426" s="149" t="s">
        <v>6909</v>
      </c>
      <c r="C3426" s="149" t="s">
        <v>296</v>
      </c>
      <c r="D3426" s="150">
        <v>24601</v>
      </c>
      <c r="E3426" s="149">
        <v>11510</v>
      </c>
      <c r="F3426" s="149" t="s">
        <v>6269</v>
      </c>
    </row>
    <row r="3427" spans="1:6" ht="10.9" customHeight="1" x14ac:dyDescent="0.35">
      <c r="A3427" s="149" t="s">
        <v>6910</v>
      </c>
      <c r="B3427" s="149" t="s">
        <v>6911</v>
      </c>
      <c r="C3427" s="149" t="s">
        <v>296</v>
      </c>
      <c r="D3427" s="150">
        <v>24601</v>
      </c>
      <c r="E3427" s="149">
        <v>11510</v>
      </c>
      <c r="F3427" s="149" t="s">
        <v>6269</v>
      </c>
    </row>
    <row r="3428" spans="1:6" ht="10.9" customHeight="1" x14ac:dyDescent="0.35">
      <c r="A3428" s="149" t="s">
        <v>6912</v>
      </c>
      <c r="B3428" s="149" t="s">
        <v>6913</v>
      </c>
      <c r="C3428" s="149" t="s">
        <v>296</v>
      </c>
      <c r="D3428" s="150">
        <v>24601</v>
      </c>
      <c r="E3428" s="149">
        <v>11510</v>
      </c>
      <c r="F3428" s="149" t="s">
        <v>6269</v>
      </c>
    </row>
    <row r="3429" spans="1:6" ht="10.9" customHeight="1" x14ac:dyDescent="0.35">
      <c r="A3429" s="149" t="s">
        <v>6914</v>
      </c>
      <c r="B3429" s="149" t="s">
        <v>6915</v>
      </c>
      <c r="C3429" s="149" t="s">
        <v>296</v>
      </c>
      <c r="D3429" s="150">
        <v>24601</v>
      </c>
      <c r="E3429" s="149">
        <v>11510</v>
      </c>
      <c r="F3429" s="149" t="s">
        <v>6269</v>
      </c>
    </row>
    <row r="3430" spans="1:6" ht="10.9" customHeight="1" x14ac:dyDescent="0.35">
      <c r="A3430" s="149" t="s">
        <v>6916</v>
      </c>
      <c r="B3430" s="149" t="s">
        <v>6917</v>
      </c>
      <c r="C3430" s="149" t="s">
        <v>296</v>
      </c>
      <c r="D3430" s="150">
        <v>24601</v>
      </c>
      <c r="E3430" s="149">
        <v>11510</v>
      </c>
      <c r="F3430" s="149" t="s">
        <v>6269</v>
      </c>
    </row>
    <row r="3431" spans="1:6" ht="10.9" customHeight="1" x14ac:dyDescent="0.35">
      <c r="A3431" s="149" t="s">
        <v>6918</v>
      </c>
      <c r="B3431" s="149" t="s">
        <v>6919</v>
      </c>
      <c r="C3431" s="149" t="s">
        <v>296</v>
      </c>
      <c r="D3431" s="150">
        <v>24601</v>
      </c>
      <c r="E3431" s="149">
        <v>11510</v>
      </c>
      <c r="F3431" s="149" t="s">
        <v>6269</v>
      </c>
    </row>
    <row r="3432" spans="1:6" ht="10.9" customHeight="1" x14ac:dyDescent="0.35">
      <c r="A3432" s="149" t="s">
        <v>6920</v>
      </c>
      <c r="B3432" s="149" t="s">
        <v>6921</v>
      </c>
      <c r="C3432" s="149" t="s">
        <v>296</v>
      </c>
      <c r="D3432" s="150">
        <v>24601</v>
      </c>
      <c r="E3432" s="149">
        <v>11510</v>
      </c>
      <c r="F3432" s="149" t="s">
        <v>6269</v>
      </c>
    </row>
    <row r="3433" spans="1:6" ht="10.9" customHeight="1" x14ac:dyDescent="0.35">
      <c r="A3433" s="149" t="s">
        <v>6922</v>
      </c>
      <c r="B3433" s="149" t="s">
        <v>6923</v>
      </c>
      <c r="C3433" s="149" t="s">
        <v>296</v>
      </c>
      <c r="D3433" s="150">
        <v>24601</v>
      </c>
      <c r="E3433" s="149">
        <v>11510</v>
      </c>
      <c r="F3433" s="149" t="s">
        <v>6269</v>
      </c>
    </row>
    <row r="3434" spans="1:6" ht="10.9" customHeight="1" x14ac:dyDescent="0.35">
      <c r="A3434" s="149" t="s">
        <v>6924</v>
      </c>
      <c r="B3434" s="149" t="s">
        <v>6925</v>
      </c>
      <c r="C3434" s="149" t="s">
        <v>296</v>
      </c>
      <c r="D3434" s="150">
        <v>24601</v>
      </c>
      <c r="E3434" s="149">
        <v>11510</v>
      </c>
      <c r="F3434" s="149" t="s">
        <v>6269</v>
      </c>
    </row>
    <row r="3435" spans="1:6" ht="10.9" customHeight="1" x14ac:dyDescent="0.35">
      <c r="A3435" s="149" t="s">
        <v>6926</v>
      </c>
      <c r="B3435" s="149" t="s">
        <v>6927</v>
      </c>
      <c r="C3435" s="149" t="s">
        <v>296</v>
      </c>
      <c r="D3435" s="150">
        <v>24601</v>
      </c>
      <c r="E3435" s="149">
        <v>11510</v>
      </c>
      <c r="F3435" s="149" t="s">
        <v>6269</v>
      </c>
    </row>
    <row r="3436" spans="1:6" ht="10.9" customHeight="1" x14ac:dyDescent="0.35">
      <c r="A3436" s="149" t="s">
        <v>6928</v>
      </c>
      <c r="B3436" s="149" t="s">
        <v>6929</v>
      </c>
      <c r="C3436" s="149" t="s">
        <v>296</v>
      </c>
      <c r="D3436" s="150">
        <v>24601</v>
      </c>
      <c r="E3436" s="149">
        <v>11510</v>
      </c>
      <c r="F3436" s="149" t="s">
        <v>6269</v>
      </c>
    </row>
    <row r="3437" spans="1:6" ht="10.9" customHeight="1" x14ac:dyDescent="0.35">
      <c r="A3437" s="149" t="s">
        <v>6930</v>
      </c>
      <c r="B3437" s="149" t="s">
        <v>6931</v>
      </c>
      <c r="C3437" s="149" t="s">
        <v>296</v>
      </c>
      <c r="D3437" s="150">
        <v>24601</v>
      </c>
      <c r="E3437" s="149">
        <v>11510</v>
      </c>
      <c r="F3437" s="149" t="s">
        <v>6269</v>
      </c>
    </row>
    <row r="3438" spans="1:6" ht="10.9" customHeight="1" x14ac:dyDescent="0.35">
      <c r="A3438" s="149" t="s">
        <v>6932</v>
      </c>
      <c r="B3438" s="149" t="s">
        <v>6933</v>
      </c>
      <c r="C3438" s="149" t="s">
        <v>296</v>
      </c>
      <c r="D3438" s="150">
        <v>24601</v>
      </c>
      <c r="E3438" s="149">
        <v>11510</v>
      </c>
      <c r="F3438" s="149" t="s">
        <v>6269</v>
      </c>
    </row>
    <row r="3439" spans="1:6" ht="10.9" customHeight="1" x14ac:dyDescent="0.35">
      <c r="A3439" s="149" t="s">
        <v>6934</v>
      </c>
      <c r="B3439" s="149" t="s">
        <v>6935</v>
      </c>
      <c r="C3439" s="149" t="s">
        <v>296</v>
      </c>
      <c r="D3439" s="150">
        <v>24601</v>
      </c>
      <c r="E3439" s="149">
        <v>11510</v>
      </c>
      <c r="F3439" s="149" t="s">
        <v>6269</v>
      </c>
    </row>
    <row r="3440" spans="1:6" ht="10.9" customHeight="1" x14ac:dyDescent="0.35">
      <c r="A3440" s="149" t="s">
        <v>6936</v>
      </c>
      <c r="B3440" s="149" t="s">
        <v>6937</v>
      </c>
      <c r="C3440" s="149" t="s">
        <v>296</v>
      </c>
      <c r="D3440" s="150">
        <v>24601</v>
      </c>
      <c r="E3440" s="149">
        <v>11510</v>
      </c>
      <c r="F3440" s="149" t="s">
        <v>6269</v>
      </c>
    </row>
    <row r="3441" spans="1:6" ht="10.9" customHeight="1" x14ac:dyDescent="0.35">
      <c r="A3441" s="149" t="s">
        <v>6938</v>
      </c>
      <c r="B3441" s="149" t="s">
        <v>6939</v>
      </c>
      <c r="C3441" s="149" t="s">
        <v>296</v>
      </c>
      <c r="D3441" s="150">
        <v>24601</v>
      </c>
      <c r="E3441" s="149">
        <v>11510</v>
      </c>
      <c r="F3441" s="149" t="s">
        <v>6269</v>
      </c>
    </row>
    <row r="3442" spans="1:6" ht="10.9" customHeight="1" x14ac:dyDescent="0.35">
      <c r="A3442" s="149" t="s">
        <v>6940</v>
      </c>
      <c r="B3442" s="149" t="s">
        <v>6941</v>
      </c>
      <c r="C3442" s="149" t="s">
        <v>296</v>
      </c>
      <c r="D3442" s="150">
        <v>24601</v>
      </c>
      <c r="E3442" s="149">
        <v>11510</v>
      </c>
      <c r="F3442" s="149" t="s">
        <v>6269</v>
      </c>
    </row>
    <row r="3443" spans="1:6" ht="10.9" customHeight="1" x14ac:dyDescent="0.35">
      <c r="A3443" s="149" t="s">
        <v>6942</v>
      </c>
      <c r="B3443" s="149" t="s">
        <v>6943</v>
      </c>
      <c r="C3443" s="149" t="s">
        <v>296</v>
      </c>
      <c r="D3443" s="150">
        <v>24601</v>
      </c>
      <c r="E3443" s="149">
        <v>11510</v>
      </c>
      <c r="F3443" s="149" t="s">
        <v>6269</v>
      </c>
    </row>
    <row r="3444" spans="1:6" ht="10.9" customHeight="1" x14ac:dyDescent="0.35">
      <c r="A3444" s="149" t="s">
        <v>6944</v>
      </c>
      <c r="B3444" s="149" t="s">
        <v>6945</v>
      </c>
      <c r="C3444" s="149" t="s">
        <v>296</v>
      </c>
      <c r="D3444" s="150">
        <v>24601</v>
      </c>
      <c r="E3444" s="149">
        <v>11510</v>
      </c>
      <c r="F3444" s="149" t="s">
        <v>6269</v>
      </c>
    </row>
    <row r="3445" spans="1:6" ht="10.9" customHeight="1" x14ac:dyDescent="0.35">
      <c r="A3445" s="149" t="s">
        <v>6946</v>
      </c>
      <c r="B3445" s="149" t="s">
        <v>6947</v>
      </c>
      <c r="C3445" s="149" t="s">
        <v>296</v>
      </c>
      <c r="D3445" s="150">
        <v>24601</v>
      </c>
      <c r="E3445" s="149">
        <v>11510</v>
      </c>
      <c r="F3445" s="149" t="s">
        <v>6269</v>
      </c>
    </row>
    <row r="3446" spans="1:6" ht="10.9" customHeight="1" x14ac:dyDescent="0.35">
      <c r="A3446" s="149" t="s">
        <v>6948</v>
      </c>
      <c r="B3446" s="149" t="s">
        <v>6949</v>
      </c>
      <c r="C3446" s="149" t="s">
        <v>296</v>
      </c>
      <c r="D3446" s="150">
        <v>24601</v>
      </c>
      <c r="E3446" s="149">
        <v>11510</v>
      </c>
      <c r="F3446" s="149" t="s">
        <v>6269</v>
      </c>
    </row>
    <row r="3447" spans="1:6" ht="10.9" customHeight="1" x14ac:dyDescent="0.35">
      <c r="A3447" s="149" t="s">
        <v>6950</v>
      </c>
      <c r="B3447" s="149" t="s">
        <v>6951</v>
      </c>
      <c r="C3447" s="149" t="s">
        <v>296</v>
      </c>
      <c r="D3447" s="150">
        <v>24601</v>
      </c>
      <c r="E3447" s="149">
        <v>11510</v>
      </c>
      <c r="F3447" s="149" t="s">
        <v>6269</v>
      </c>
    </row>
    <row r="3448" spans="1:6" ht="10.9" customHeight="1" x14ac:dyDescent="0.35">
      <c r="A3448" s="149" t="s">
        <v>6952</v>
      </c>
      <c r="B3448" s="149" t="s">
        <v>6953</v>
      </c>
      <c r="C3448" s="149" t="s">
        <v>296</v>
      </c>
      <c r="D3448" s="150">
        <v>24601</v>
      </c>
      <c r="E3448" s="149">
        <v>11510</v>
      </c>
      <c r="F3448" s="149" t="s">
        <v>6269</v>
      </c>
    </row>
    <row r="3449" spans="1:6" ht="10.9" customHeight="1" x14ac:dyDescent="0.35">
      <c r="A3449" s="149" t="s">
        <v>6954</v>
      </c>
      <c r="B3449" s="149" t="s">
        <v>6955</v>
      </c>
      <c r="C3449" s="149" t="s">
        <v>296</v>
      </c>
      <c r="D3449" s="150">
        <v>24601</v>
      </c>
      <c r="E3449" s="149">
        <v>11510</v>
      </c>
      <c r="F3449" s="149" t="s">
        <v>6269</v>
      </c>
    </row>
    <row r="3450" spans="1:6" ht="10.9" customHeight="1" x14ac:dyDescent="0.35">
      <c r="A3450" s="149" t="s">
        <v>6956</v>
      </c>
      <c r="B3450" s="149" t="s">
        <v>6957</v>
      </c>
      <c r="C3450" s="149" t="s">
        <v>296</v>
      </c>
      <c r="D3450" s="150">
        <v>24601</v>
      </c>
      <c r="E3450" s="149">
        <v>11510</v>
      </c>
      <c r="F3450" s="149" t="s">
        <v>6269</v>
      </c>
    </row>
    <row r="3451" spans="1:6" ht="10.9" customHeight="1" x14ac:dyDescent="0.35">
      <c r="A3451" s="149" t="s">
        <v>6958</v>
      </c>
      <c r="B3451" s="149" t="s">
        <v>6959</v>
      </c>
      <c r="C3451" s="149" t="s">
        <v>296</v>
      </c>
      <c r="D3451" s="150">
        <v>24601</v>
      </c>
      <c r="E3451" s="149">
        <v>11510</v>
      </c>
      <c r="F3451" s="149" t="s">
        <v>6269</v>
      </c>
    </row>
    <row r="3452" spans="1:6" ht="10.9" customHeight="1" x14ac:dyDescent="0.35">
      <c r="A3452" s="149" t="s">
        <v>6960</v>
      </c>
      <c r="B3452" s="149" t="s">
        <v>6961</v>
      </c>
      <c r="C3452" s="149" t="s">
        <v>296</v>
      </c>
      <c r="D3452" s="150">
        <v>24601</v>
      </c>
      <c r="E3452" s="149">
        <v>11510</v>
      </c>
      <c r="F3452" s="149" t="s">
        <v>6269</v>
      </c>
    </row>
    <row r="3453" spans="1:6" ht="10.9" customHeight="1" x14ac:dyDescent="0.35">
      <c r="A3453" s="149" t="s">
        <v>6962</v>
      </c>
      <c r="B3453" s="149" t="s">
        <v>6963</v>
      </c>
      <c r="C3453" s="149" t="s">
        <v>296</v>
      </c>
      <c r="D3453" s="150">
        <v>24601</v>
      </c>
      <c r="E3453" s="149">
        <v>11510</v>
      </c>
      <c r="F3453" s="149" t="s">
        <v>6269</v>
      </c>
    </row>
    <row r="3454" spans="1:6" ht="10.9" customHeight="1" x14ac:dyDescent="0.35">
      <c r="A3454" s="149" t="s">
        <v>6964</v>
      </c>
      <c r="B3454" s="149" t="s">
        <v>6965</v>
      </c>
      <c r="C3454" s="149" t="s">
        <v>296</v>
      </c>
      <c r="D3454" s="150">
        <v>24601</v>
      </c>
      <c r="E3454" s="149">
        <v>11510</v>
      </c>
      <c r="F3454" s="149" t="s">
        <v>6269</v>
      </c>
    </row>
    <row r="3455" spans="1:6" ht="10.9" customHeight="1" x14ac:dyDescent="0.35">
      <c r="A3455" s="149" t="s">
        <v>6966</v>
      </c>
      <c r="B3455" s="149" t="s">
        <v>6967</v>
      </c>
      <c r="C3455" s="149" t="s">
        <v>296</v>
      </c>
      <c r="D3455" s="150">
        <v>24601</v>
      </c>
      <c r="E3455" s="149">
        <v>11510</v>
      </c>
      <c r="F3455" s="149" t="s">
        <v>6269</v>
      </c>
    </row>
    <row r="3456" spans="1:6" ht="10.9" customHeight="1" x14ac:dyDescent="0.35">
      <c r="A3456" s="149" t="s">
        <v>6968</v>
      </c>
      <c r="B3456" s="149" t="s">
        <v>6969</v>
      </c>
      <c r="C3456" s="149" t="s">
        <v>296</v>
      </c>
      <c r="D3456" s="150">
        <v>24601</v>
      </c>
      <c r="E3456" s="149">
        <v>11510</v>
      </c>
      <c r="F3456" s="149" t="s">
        <v>6269</v>
      </c>
    </row>
    <row r="3457" spans="1:6" ht="10.9" customHeight="1" x14ac:dyDescent="0.35">
      <c r="A3457" s="149" t="s">
        <v>6970</v>
      </c>
      <c r="B3457" s="149" t="s">
        <v>6971</v>
      </c>
      <c r="C3457" s="149" t="s">
        <v>296</v>
      </c>
      <c r="D3457" s="150">
        <v>24601</v>
      </c>
      <c r="E3457" s="149">
        <v>11510</v>
      </c>
      <c r="F3457" s="149" t="s">
        <v>6269</v>
      </c>
    </row>
    <row r="3458" spans="1:6" ht="10.9" customHeight="1" x14ac:dyDescent="0.35">
      <c r="A3458" s="149" t="s">
        <v>6972</v>
      </c>
      <c r="B3458" s="149" t="s">
        <v>6973</v>
      </c>
      <c r="C3458" s="149" t="s">
        <v>296</v>
      </c>
      <c r="D3458" s="150">
        <v>24601</v>
      </c>
      <c r="E3458" s="149">
        <v>11510</v>
      </c>
      <c r="F3458" s="149" t="s">
        <v>6269</v>
      </c>
    </row>
    <row r="3459" spans="1:6" ht="10.9" customHeight="1" x14ac:dyDescent="0.35">
      <c r="A3459" s="149" t="s">
        <v>6974</v>
      </c>
      <c r="B3459" s="149" t="s">
        <v>6975</v>
      </c>
      <c r="C3459" s="149" t="s">
        <v>296</v>
      </c>
      <c r="D3459" s="150">
        <v>24601</v>
      </c>
      <c r="E3459" s="149">
        <v>11510</v>
      </c>
      <c r="F3459" s="149" t="s">
        <v>6269</v>
      </c>
    </row>
    <row r="3460" spans="1:6" ht="10.9" customHeight="1" x14ac:dyDescent="0.35">
      <c r="A3460" s="149" t="s">
        <v>6976</v>
      </c>
      <c r="B3460" s="149" t="s">
        <v>6977</v>
      </c>
      <c r="C3460" s="149" t="s">
        <v>296</v>
      </c>
      <c r="D3460" s="150">
        <v>24601</v>
      </c>
      <c r="E3460" s="149">
        <v>11510</v>
      </c>
      <c r="F3460" s="149" t="s">
        <v>6269</v>
      </c>
    </row>
    <row r="3461" spans="1:6" ht="10.9" customHeight="1" x14ac:dyDescent="0.35">
      <c r="A3461" s="149" t="s">
        <v>6978</v>
      </c>
      <c r="B3461" s="149" t="s">
        <v>6979</v>
      </c>
      <c r="C3461" s="149" t="s">
        <v>296</v>
      </c>
      <c r="D3461" s="150">
        <v>24601</v>
      </c>
      <c r="E3461" s="149">
        <v>11510</v>
      </c>
      <c r="F3461" s="149" t="s">
        <v>6269</v>
      </c>
    </row>
    <row r="3462" spans="1:6" ht="10.9" customHeight="1" x14ac:dyDescent="0.35">
      <c r="A3462" s="149" t="s">
        <v>6980</v>
      </c>
      <c r="B3462" s="149" t="s">
        <v>6981</v>
      </c>
      <c r="C3462" s="149" t="s">
        <v>296</v>
      </c>
      <c r="D3462" s="150">
        <v>24601</v>
      </c>
      <c r="E3462" s="149">
        <v>11510</v>
      </c>
      <c r="F3462" s="149" t="s">
        <v>6269</v>
      </c>
    </row>
    <row r="3463" spans="1:6" ht="10.9" customHeight="1" x14ac:dyDescent="0.35">
      <c r="A3463" s="149" t="s">
        <v>6982</v>
      </c>
      <c r="B3463" s="149" t="s">
        <v>6983</v>
      </c>
      <c r="C3463" s="149" t="s">
        <v>296</v>
      </c>
      <c r="D3463" s="150">
        <v>24601</v>
      </c>
      <c r="E3463" s="149">
        <v>11510</v>
      </c>
      <c r="F3463" s="149" t="s">
        <v>6269</v>
      </c>
    </row>
    <row r="3464" spans="1:6" ht="10.9" customHeight="1" x14ac:dyDescent="0.35">
      <c r="A3464" s="149" t="s">
        <v>6984</v>
      </c>
      <c r="B3464" s="149" t="s">
        <v>6985</v>
      </c>
      <c r="C3464" s="149" t="s">
        <v>296</v>
      </c>
      <c r="D3464" s="150">
        <v>24601</v>
      </c>
      <c r="E3464" s="149">
        <v>11510</v>
      </c>
      <c r="F3464" s="149" t="s">
        <v>6269</v>
      </c>
    </row>
    <row r="3465" spans="1:6" ht="10.9" customHeight="1" x14ac:dyDescent="0.35">
      <c r="A3465" s="149" t="s">
        <v>6986</v>
      </c>
      <c r="B3465" s="149" t="s">
        <v>6987</v>
      </c>
      <c r="C3465" s="149" t="s">
        <v>296</v>
      </c>
      <c r="D3465" s="150">
        <v>24601</v>
      </c>
      <c r="E3465" s="149">
        <v>11510</v>
      </c>
      <c r="F3465" s="149" t="s">
        <v>6269</v>
      </c>
    </row>
    <row r="3466" spans="1:6" ht="10.9" customHeight="1" x14ac:dyDescent="0.35">
      <c r="A3466" s="149" t="s">
        <v>6988</v>
      </c>
      <c r="B3466" s="149" t="s">
        <v>6989</v>
      </c>
      <c r="C3466" s="149" t="s">
        <v>296</v>
      </c>
      <c r="D3466" s="150">
        <v>24601</v>
      </c>
      <c r="E3466" s="149">
        <v>11510</v>
      </c>
      <c r="F3466" s="149" t="s">
        <v>6269</v>
      </c>
    </row>
    <row r="3467" spans="1:6" ht="10.9" customHeight="1" x14ac:dyDescent="0.35">
      <c r="A3467" s="149" t="s">
        <v>6990</v>
      </c>
      <c r="B3467" s="149" t="s">
        <v>6991</v>
      </c>
      <c r="C3467" s="149" t="s">
        <v>296</v>
      </c>
      <c r="D3467" s="150">
        <v>24601</v>
      </c>
      <c r="E3467" s="149">
        <v>11510</v>
      </c>
      <c r="F3467" s="149" t="s">
        <v>6269</v>
      </c>
    </row>
    <row r="3468" spans="1:6" ht="10.9" customHeight="1" x14ac:dyDescent="0.35">
      <c r="A3468" s="149" t="s">
        <v>6992</v>
      </c>
      <c r="B3468" s="149" t="s">
        <v>6993</v>
      </c>
      <c r="C3468" s="149" t="s">
        <v>296</v>
      </c>
      <c r="D3468" s="150">
        <v>24601</v>
      </c>
      <c r="E3468" s="149">
        <v>11510</v>
      </c>
      <c r="F3468" s="149" t="s">
        <v>6269</v>
      </c>
    </row>
    <row r="3469" spans="1:6" ht="10.9" customHeight="1" x14ac:dyDescent="0.35">
      <c r="A3469" s="149" t="s">
        <v>6994</v>
      </c>
      <c r="B3469" s="149" t="s">
        <v>6995</v>
      </c>
      <c r="C3469" s="149" t="s">
        <v>296</v>
      </c>
      <c r="D3469" s="150">
        <v>24601</v>
      </c>
      <c r="E3469" s="149">
        <v>11510</v>
      </c>
      <c r="F3469" s="149" t="s">
        <v>6269</v>
      </c>
    </row>
    <row r="3470" spans="1:6" ht="10.9" customHeight="1" x14ac:dyDescent="0.35">
      <c r="A3470" s="149" t="s">
        <v>6996</v>
      </c>
      <c r="B3470" s="149" t="s">
        <v>6997</v>
      </c>
      <c r="C3470" s="149" t="s">
        <v>296</v>
      </c>
      <c r="D3470" s="150">
        <v>24601</v>
      </c>
      <c r="E3470" s="149">
        <v>11510</v>
      </c>
      <c r="F3470" s="149" t="s">
        <v>6269</v>
      </c>
    </row>
    <row r="3471" spans="1:6" ht="10.9" customHeight="1" x14ac:dyDescent="0.35">
      <c r="A3471" s="149" t="s">
        <v>6998</v>
      </c>
      <c r="B3471" s="149" t="s">
        <v>6999</v>
      </c>
      <c r="C3471" s="149" t="s">
        <v>296</v>
      </c>
      <c r="D3471" s="150">
        <v>24601</v>
      </c>
      <c r="E3471" s="149">
        <v>11510</v>
      </c>
      <c r="F3471" s="149" t="s">
        <v>6269</v>
      </c>
    </row>
    <row r="3472" spans="1:6" ht="10.9" customHeight="1" x14ac:dyDescent="0.35">
      <c r="A3472" s="149" t="s">
        <v>7000</v>
      </c>
      <c r="B3472" s="149" t="s">
        <v>7001</v>
      </c>
      <c r="C3472" s="149" t="s">
        <v>296</v>
      </c>
      <c r="D3472" s="150">
        <v>24601</v>
      </c>
      <c r="E3472" s="149">
        <v>11510</v>
      </c>
      <c r="F3472" s="149" t="s">
        <v>6269</v>
      </c>
    </row>
    <row r="3473" spans="1:6" ht="10.9" customHeight="1" x14ac:dyDescent="0.35">
      <c r="A3473" s="149" t="s">
        <v>7002</v>
      </c>
      <c r="B3473" s="149" t="s">
        <v>7003</v>
      </c>
      <c r="C3473" s="149" t="s">
        <v>296</v>
      </c>
      <c r="D3473" s="150">
        <v>24601</v>
      </c>
      <c r="E3473" s="149">
        <v>11510</v>
      </c>
      <c r="F3473" s="149" t="s">
        <v>6269</v>
      </c>
    </row>
    <row r="3474" spans="1:6" ht="10.9" customHeight="1" x14ac:dyDescent="0.35">
      <c r="A3474" s="149" t="s">
        <v>7004</v>
      </c>
      <c r="B3474" s="149" t="s">
        <v>7005</v>
      </c>
      <c r="C3474" s="149" t="s">
        <v>296</v>
      </c>
      <c r="D3474" s="150">
        <v>24601</v>
      </c>
      <c r="E3474" s="149">
        <v>11510</v>
      </c>
      <c r="F3474" s="149" t="s">
        <v>6269</v>
      </c>
    </row>
    <row r="3475" spans="1:6" ht="10.9" customHeight="1" x14ac:dyDescent="0.35">
      <c r="A3475" s="149" t="s">
        <v>7006</v>
      </c>
      <c r="B3475" s="149" t="s">
        <v>7007</v>
      </c>
      <c r="C3475" s="149" t="s">
        <v>296</v>
      </c>
      <c r="D3475" s="150">
        <v>24601</v>
      </c>
      <c r="E3475" s="149">
        <v>11510</v>
      </c>
      <c r="F3475" s="149" t="s">
        <v>6269</v>
      </c>
    </row>
    <row r="3476" spans="1:6" ht="10.9" customHeight="1" x14ac:dyDescent="0.35">
      <c r="A3476" s="149" t="s">
        <v>7008</v>
      </c>
      <c r="B3476" s="149" t="s">
        <v>7009</v>
      </c>
      <c r="C3476" s="149" t="s">
        <v>296</v>
      </c>
      <c r="D3476" s="150">
        <v>24601</v>
      </c>
      <c r="E3476" s="149">
        <v>11510</v>
      </c>
      <c r="F3476" s="149" t="s">
        <v>6269</v>
      </c>
    </row>
    <row r="3477" spans="1:6" ht="10.9" customHeight="1" x14ac:dyDescent="0.35">
      <c r="A3477" s="149" t="s">
        <v>7010</v>
      </c>
      <c r="B3477" s="149" t="s">
        <v>7011</v>
      </c>
      <c r="C3477" s="149" t="s">
        <v>296</v>
      </c>
      <c r="D3477" s="150">
        <v>24601</v>
      </c>
      <c r="E3477" s="149">
        <v>11510</v>
      </c>
      <c r="F3477" s="149" t="s">
        <v>6269</v>
      </c>
    </row>
    <row r="3478" spans="1:6" ht="10.9" customHeight="1" x14ac:dyDescent="0.35">
      <c r="A3478" s="149" t="s">
        <v>7012</v>
      </c>
      <c r="B3478" s="149" t="s">
        <v>7013</v>
      </c>
      <c r="C3478" s="149" t="s">
        <v>296</v>
      </c>
      <c r="D3478" s="150">
        <v>24601</v>
      </c>
      <c r="E3478" s="149">
        <v>11510</v>
      </c>
      <c r="F3478" s="149" t="s">
        <v>6269</v>
      </c>
    </row>
    <row r="3479" spans="1:6" ht="10.9" customHeight="1" x14ac:dyDescent="0.35">
      <c r="A3479" s="149" t="s">
        <v>7014</v>
      </c>
      <c r="B3479" s="149" t="s">
        <v>7015</v>
      </c>
      <c r="C3479" s="149" t="s">
        <v>296</v>
      </c>
      <c r="D3479" s="150">
        <v>24601</v>
      </c>
      <c r="E3479" s="149">
        <v>11510</v>
      </c>
      <c r="F3479" s="149" t="s">
        <v>6269</v>
      </c>
    </row>
    <row r="3480" spans="1:6" ht="10.9" customHeight="1" x14ac:dyDescent="0.35">
      <c r="A3480" s="149" t="s">
        <v>7016</v>
      </c>
      <c r="B3480" s="149" t="s">
        <v>7017</v>
      </c>
      <c r="C3480" s="149" t="s">
        <v>296</v>
      </c>
      <c r="D3480" s="150">
        <v>24601</v>
      </c>
      <c r="E3480" s="149">
        <v>11510</v>
      </c>
      <c r="F3480" s="149" t="s">
        <v>6269</v>
      </c>
    </row>
    <row r="3481" spans="1:6" ht="10.9" customHeight="1" x14ac:dyDescent="0.35">
      <c r="A3481" s="149" t="s">
        <v>7018</v>
      </c>
      <c r="B3481" s="149" t="s">
        <v>7019</v>
      </c>
      <c r="C3481" s="149" t="s">
        <v>296</v>
      </c>
      <c r="D3481" s="150">
        <v>24601</v>
      </c>
      <c r="E3481" s="149">
        <v>11510</v>
      </c>
      <c r="F3481" s="149" t="s">
        <v>6269</v>
      </c>
    </row>
    <row r="3482" spans="1:6" ht="10.9" customHeight="1" x14ac:dyDescent="0.35">
      <c r="A3482" s="149" t="s">
        <v>7020</v>
      </c>
      <c r="B3482" s="149" t="s">
        <v>7021</v>
      </c>
      <c r="C3482" s="149" t="s">
        <v>296</v>
      </c>
      <c r="D3482" s="150">
        <v>24601</v>
      </c>
      <c r="E3482" s="149">
        <v>11510</v>
      </c>
      <c r="F3482" s="149" t="s">
        <v>6269</v>
      </c>
    </row>
    <row r="3483" spans="1:6" ht="10.9" customHeight="1" x14ac:dyDescent="0.35">
      <c r="A3483" s="149" t="s">
        <v>7022</v>
      </c>
      <c r="B3483" s="149" t="s">
        <v>7023</v>
      </c>
      <c r="C3483" s="149" t="s">
        <v>296</v>
      </c>
      <c r="D3483" s="150">
        <v>24601</v>
      </c>
      <c r="E3483" s="149">
        <v>11510</v>
      </c>
      <c r="F3483" s="149" t="s">
        <v>6269</v>
      </c>
    </row>
    <row r="3484" spans="1:6" ht="10.9" customHeight="1" x14ac:dyDescent="0.35">
      <c r="A3484" s="149" t="s">
        <v>7024</v>
      </c>
      <c r="B3484" s="149" t="s">
        <v>7025</v>
      </c>
      <c r="C3484" s="149" t="s">
        <v>296</v>
      </c>
      <c r="D3484" s="150">
        <v>24601</v>
      </c>
      <c r="E3484" s="149">
        <v>11510</v>
      </c>
      <c r="F3484" s="149" t="s">
        <v>6269</v>
      </c>
    </row>
    <row r="3485" spans="1:6" ht="10.9" customHeight="1" x14ac:dyDescent="0.35">
      <c r="A3485" s="149" t="s">
        <v>7026</v>
      </c>
      <c r="B3485" s="149" t="s">
        <v>7027</v>
      </c>
      <c r="C3485" s="149" t="s">
        <v>296</v>
      </c>
      <c r="D3485" s="150">
        <v>24601</v>
      </c>
      <c r="E3485" s="149">
        <v>11510</v>
      </c>
      <c r="F3485" s="149" t="s">
        <v>6269</v>
      </c>
    </row>
    <row r="3486" spans="1:6" ht="10.9" customHeight="1" x14ac:dyDescent="0.35">
      <c r="A3486" s="149" t="s">
        <v>7028</v>
      </c>
      <c r="B3486" s="149" t="s">
        <v>7029</v>
      </c>
      <c r="C3486" s="149" t="s">
        <v>296</v>
      </c>
      <c r="D3486" s="150">
        <v>24601</v>
      </c>
      <c r="E3486" s="149">
        <v>11510</v>
      </c>
      <c r="F3486" s="149" t="s">
        <v>6269</v>
      </c>
    </row>
    <row r="3487" spans="1:6" ht="10.9" customHeight="1" x14ac:dyDescent="0.35">
      <c r="A3487" s="149" t="s">
        <v>7030</v>
      </c>
      <c r="B3487" s="149" t="s">
        <v>7031</v>
      </c>
      <c r="C3487" s="149" t="s">
        <v>296</v>
      </c>
      <c r="D3487" s="150">
        <v>24601</v>
      </c>
      <c r="E3487" s="149">
        <v>11510</v>
      </c>
      <c r="F3487" s="149" t="s">
        <v>6269</v>
      </c>
    </row>
    <row r="3488" spans="1:6" ht="10.9" customHeight="1" x14ac:dyDescent="0.35">
      <c r="A3488" s="149" t="s">
        <v>7032</v>
      </c>
      <c r="B3488" s="149" t="s">
        <v>7033</v>
      </c>
      <c r="C3488" s="149" t="s">
        <v>296</v>
      </c>
      <c r="D3488" s="150">
        <v>24601</v>
      </c>
      <c r="E3488" s="149">
        <v>11510</v>
      </c>
      <c r="F3488" s="149" t="s">
        <v>6269</v>
      </c>
    </row>
    <row r="3489" spans="1:6" ht="10.9" customHeight="1" x14ac:dyDescent="0.35">
      <c r="A3489" s="149" t="s">
        <v>7034</v>
      </c>
      <c r="B3489" s="149" t="s">
        <v>7035</v>
      </c>
      <c r="C3489" s="149" t="s">
        <v>296</v>
      </c>
      <c r="D3489" s="150">
        <v>24601</v>
      </c>
      <c r="E3489" s="149">
        <v>11510</v>
      </c>
      <c r="F3489" s="149" t="s">
        <v>6269</v>
      </c>
    </row>
    <row r="3490" spans="1:6" ht="10.9" customHeight="1" x14ac:dyDescent="0.35">
      <c r="A3490" s="149" t="s">
        <v>7036</v>
      </c>
      <c r="B3490" s="149" t="s">
        <v>7037</v>
      </c>
      <c r="C3490" s="149" t="s">
        <v>296</v>
      </c>
      <c r="D3490" s="150">
        <v>24601</v>
      </c>
      <c r="E3490" s="149">
        <v>11510</v>
      </c>
      <c r="F3490" s="149" t="s">
        <v>6269</v>
      </c>
    </row>
    <row r="3491" spans="1:6" ht="10.9" customHeight="1" x14ac:dyDescent="0.35">
      <c r="A3491" s="149" t="s">
        <v>7038</v>
      </c>
      <c r="B3491" s="149" t="s">
        <v>7039</v>
      </c>
      <c r="C3491" s="149" t="s">
        <v>296</v>
      </c>
      <c r="D3491" s="150">
        <v>24601</v>
      </c>
      <c r="E3491" s="149">
        <v>11510</v>
      </c>
      <c r="F3491" s="149" t="s">
        <v>6269</v>
      </c>
    </row>
    <row r="3492" spans="1:6" ht="10.9" customHeight="1" x14ac:dyDescent="0.35">
      <c r="A3492" s="149" t="s">
        <v>7040</v>
      </c>
      <c r="B3492" s="149" t="s">
        <v>7041</v>
      </c>
      <c r="C3492" s="149" t="s">
        <v>296</v>
      </c>
      <c r="D3492" s="150">
        <v>24601</v>
      </c>
      <c r="E3492" s="149">
        <v>11510</v>
      </c>
      <c r="F3492" s="149" t="s">
        <v>6269</v>
      </c>
    </row>
    <row r="3493" spans="1:6" ht="10.9" customHeight="1" x14ac:dyDescent="0.35">
      <c r="A3493" s="149" t="s">
        <v>7042</v>
      </c>
      <c r="B3493" s="149" t="s">
        <v>7043</v>
      </c>
      <c r="C3493" s="149" t="s">
        <v>296</v>
      </c>
      <c r="D3493" s="150">
        <v>24601</v>
      </c>
      <c r="E3493" s="149">
        <v>11510</v>
      </c>
      <c r="F3493" s="149" t="s">
        <v>6269</v>
      </c>
    </row>
    <row r="3494" spans="1:6" ht="10.9" customHeight="1" x14ac:dyDescent="0.35">
      <c r="A3494" s="149" t="s">
        <v>7044</v>
      </c>
      <c r="B3494" s="149" t="s">
        <v>7045</v>
      </c>
      <c r="C3494" s="149" t="s">
        <v>296</v>
      </c>
      <c r="D3494" s="150">
        <v>24601</v>
      </c>
      <c r="E3494" s="149">
        <v>11510</v>
      </c>
      <c r="F3494" s="149" t="s">
        <v>6269</v>
      </c>
    </row>
    <row r="3495" spans="1:6" ht="10.9" customHeight="1" x14ac:dyDescent="0.35">
      <c r="A3495" s="149" t="s">
        <v>7046</v>
      </c>
      <c r="B3495" s="149" t="s">
        <v>7047</v>
      </c>
      <c r="C3495" s="149" t="s">
        <v>296</v>
      </c>
      <c r="D3495" s="150">
        <v>24601</v>
      </c>
      <c r="E3495" s="149">
        <v>11510</v>
      </c>
      <c r="F3495" s="149" t="s">
        <v>6269</v>
      </c>
    </row>
    <row r="3496" spans="1:6" ht="10.9" customHeight="1" x14ac:dyDescent="0.35">
      <c r="A3496" s="149" t="s">
        <v>7048</v>
      </c>
      <c r="B3496" s="149" t="s">
        <v>7049</v>
      </c>
      <c r="C3496" s="149" t="s">
        <v>296</v>
      </c>
      <c r="D3496" s="150">
        <v>24601</v>
      </c>
      <c r="E3496" s="149">
        <v>11510</v>
      </c>
      <c r="F3496" s="149" t="s">
        <v>6269</v>
      </c>
    </row>
    <row r="3497" spans="1:6" ht="10.9" customHeight="1" x14ac:dyDescent="0.35">
      <c r="A3497" s="149" t="s">
        <v>7050</v>
      </c>
      <c r="B3497" s="149" t="s">
        <v>7051</v>
      </c>
      <c r="C3497" s="149" t="s">
        <v>296</v>
      </c>
      <c r="D3497" s="150">
        <v>24601</v>
      </c>
      <c r="E3497" s="149">
        <v>11510</v>
      </c>
      <c r="F3497" s="149" t="s">
        <v>6269</v>
      </c>
    </row>
    <row r="3498" spans="1:6" ht="10.9" customHeight="1" x14ac:dyDescent="0.35">
      <c r="A3498" s="149" t="s">
        <v>7052</v>
      </c>
      <c r="B3498" s="149" t="s">
        <v>7053</v>
      </c>
      <c r="C3498" s="149" t="s">
        <v>296</v>
      </c>
      <c r="D3498" s="150">
        <v>24601</v>
      </c>
      <c r="E3498" s="149">
        <v>11510</v>
      </c>
      <c r="F3498" s="149" t="s">
        <v>6269</v>
      </c>
    </row>
    <row r="3499" spans="1:6" ht="10.9" customHeight="1" x14ac:dyDescent="0.35">
      <c r="A3499" s="149" t="s">
        <v>7054</v>
      </c>
      <c r="B3499" s="149" t="s">
        <v>7055</v>
      </c>
      <c r="C3499" s="149" t="s">
        <v>296</v>
      </c>
      <c r="D3499" s="150">
        <v>24601</v>
      </c>
      <c r="E3499" s="149">
        <v>11510</v>
      </c>
      <c r="F3499" s="149" t="s">
        <v>6269</v>
      </c>
    </row>
    <row r="3500" spans="1:6" ht="10.9" customHeight="1" x14ac:dyDescent="0.35">
      <c r="A3500" s="149" t="s">
        <v>7056</v>
      </c>
      <c r="B3500" s="149" t="s">
        <v>7057</v>
      </c>
      <c r="C3500" s="149" t="s">
        <v>296</v>
      </c>
      <c r="D3500" s="150">
        <v>24601</v>
      </c>
      <c r="E3500" s="149">
        <v>11510</v>
      </c>
      <c r="F3500" s="149" t="s">
        <v>6269</v>
      </c>
    </row>
    <row r="3501" spans="1:6" ht="10.9" customHeight="1" x14ac:dyDescent="0.35">
      <c r="A3501" s="149" t="s">
        <v>7058</v>
      </c>
      <c r="B3501" s="149" t="s">
        <v>7059</v>
      </c>
      <c r="C3501" s="149" t="s">
        <v>296</v>
      </c>
      <c r="D3501" s="150">
        <v>24601</v>
      </c>
      <c r="E3501" s="149">
        <v>11510</v>
      </c>
      <c r="F3501" s="149" t="s">
        <v>6269</v>
      </c>
    </row>
    <row r="3502" spans="1:6" ht="10.9" customHeight="1" x14ac:dyDescent="0.35">
      <c r="A3502" s="149" t="s">
        <v>7060</v>
      </c>
      <c r="B3502" s="149" t="s">
        <v>7061</v>
      </c>
      <c r="C3502" s="149" t="s">
        <v>296</v>
      </c>
      <c r="D3502" s="150">
        <v>24601</v>
      </c>
      <c r="E3502" s="149">
        <v>11510</v>
      </c>
      <c r="F3502" s="149" t="s">
        <v>6269</v>
      </c>
    </row>
    <row r="3503" spans="1:6" ht="10.9" customHeight="1" x14ac:dyDescent="0.35">
      <c r="A3503" s="149" t="s">
        <v>7062</v>
      </c>
      <c r="B3503" s="149" t="s">
        <v>7063</v>
      </c>
      <c r="C3503" s="149" t="s">
        <v>296</v>
      </c>
      <c r="D3503" s="150">
        <v>24601</v>
      </c>
      <c r="E3503" s="149">
        <v>11510</v>
      </c>
      <c r="F3503" s="149" t="s">
        <v>6269</v>
      </c>
    </row>
    <row r="3504" spans="1:6" ht="10.9" customHeight="1" x14ac:dyDescent="0.35">
      <c r="A3504" s="149" t="s">
        <v>7064</v>
      </c>
      <c r="B3504" s="149" t="s">
        <v>7065</v>
      </c>
      <c r="C3504" s="149" t="s">
        <v>296</v>
      </c>
      <c r="D3504" s="150">
        <v>24601</v>
      </c>
      <c r="E3504" s="149">
        <v>11510</v>
      </c>
      <c r="F3504" s="149" t="s">
        <v>6269</v>
      </c>
    </row>
    <row r="3505" spans="1:6" ht="10.9" customHeight="1" x14ac:dyDescent="0.35">
      <c r="A3505" s="149" t="s">
        <v>7066</v>
      </c>
      <c r="B3505" s="149" t="s">
        <v>7067</v>
      </c>
      <c r="C3505" s="149" t="s">
        <v>296</v>
      </c>
      <c r="D3505" s="150">
        <v>24601</v>
      </c>
      <c r="E3505" s="149">
        <v>11510</v>
      </c>
      <c r="F3505" s="149" t="s">
        <v>6269</v>
      </c>
    </row>
    <row r="3506" spans="1:6" ht="10.9" customHeight="1" x14ac:dyDescent="0.35">
      <c r="A3506" s="149" t="s">
        <v>7068</v>
      </c>
      <c r="B3506" s="149" t="s">
        <v>7069</v>
      </c>
      <c r="C3506" s="149" t="s">
        <v>296</v>
      </c>
      <c r="D3506" s="150">
        <v>24601</v>
      </c>
      <c r="E3506" s="149">
        <v>11510</v>
      </c>
      <c r="F3506" s="149" t="s">
        <v>6269</v>
      </c>
    </row>
    <row r="3507" spans="1:6" ht="10.9" customHeight="1" x14ac:dyDescent="0.35">
      <c r="A3507" s="149" t="s">
        <v>7070</v>
      </c>
      <c r="B3507" s="149" t="s">
        <v>7071</v>
      </c>
      <c r="C3507" s="149" t="s">
        <v>296</v>
      </c>
      <c r="D3507" s="150">
        <v>24601</v>
      </c>
      <c r="E3507" s="149">
        <v>11510</v>
      </c>
      <c r="F3507" s="149" t="s">
        <v>6269</v>
      </c>
    </row>
    <row r="3508" spans="1:6" ht="10.9" customHeight="1" x14ac:dyDescent="0.35">
      <c r="A3508" s="149" t="s">
        <v>7072</v>
      </c>
      <c r="B3508" s="149" t="s">
        <v>7073</v>
      </c>
      <c r="C3508" s="149" t="s">
        <v>296</v>
      </c>
      <c r="D3508" s="150">
        <v>24601</v>
      </c>
      <c r="E3508" s="149">
        <v>11510</v>
      </c>
      <c r="F3508" s="149" t="s">
        <v>6269</v>
      </c>
    </row>
    <row r="3509" spans="1:6" ht="10.9" customHeight="1" x14ac:dyDescent="0.35">
      <c r="A3509" s="149" t="s">
        <v>7074</v>
      </c>
      <c r="B3509" s="149" t="s">
        <v>7075</v>
      </c>
      <c r="C3509" s="149" t="s">
        <v>296</v>
      </c>
      <c r="D3509" s="150">
        <v>24601</v>
      </c>
      <c r="E3509" s="149">
        <v>11510</v>
      </c>
      <c r="F3509" s="149" t="s">
        <v>6269</v>
      </c>
    </row>
    <row r="3510" spans="1:6" ht="10.9" customHeight="1" x14ac:dyDescent="0.35">
      <c r="A3510" s="149" t="s">
        <v>7076</v>
      </c>
      <c r="B3510" s="149" t="s">
        <v>7077</v>
      </c>
      <c r="C3510" s="149" t="s">
        <v>296</v>
      </c>
      <c r="D3510" s="150">
        <v>24601</v>
      </c>
      <c r="E3510" s="149">
        <v>11510</v>
      </c>
      <c r="F3510" s="149" t="s">
        <v>6269</v>
      </c>
    </row>
    <row r="3511" spans="1:6" ht="10.9" customHeight="1" x14ac:dyDescent="0.35">
      <c r="A3511" s="149" t="s">
        <v>7078</v>
      </c>
      <c r="B3511" s="149" t="s">
        <v>7079</v>
      </c>
      <c r="C3511" s="149" t="s">
        <v>296</v>
      </c>
      <c r="D3511" s="150">
        <v>24601</v>
      </c>
      <c r="E3511" s="149">
        <v>11510</v>
      </c>
      <c r="F3511" s="149" t="s">
        <v>6269</v>
      </c>
    </row>
    <row r="3512" spans="1:6" ht="10.9" customHeight="1" x14ac:dyDescent="0.35">
      <c r="A3512" s="149" t="s">
        <v>7080</v>
      </c>
      <c r="B3512" s="149" t="s">
        <v>7081</v>
      </c>
      <c r="C3512" s="149" t="s">
        <v>296</v>
      </c>
      <c r="D3512" s="150">
        <v>24601</v>
      </c>
      <c r="E3512" s="149">
        <v>11510</v>
      </c>
      <c r="F3512" s="149" t="s">
        <v>6269</v>
      </c>
    </row>
    <row r="3513" spans="1:6" ht="10.9" customHeight="1" x14ac:dyDescent="0.35">
      <c r="A3513" s="149" t="s">
        <v>7082</v>
      </c>
      <c r="B3513" s="149" t="s">
        <v>7083</v>
      </c>
      <c r="C3513" s="149" t="s">
        <v>296</v>
      </c>
      <c r="D3513" s="150">
        <v>24601</v>
      </c>
      <c r="E3513" s="149">
        <v>11510</v>
      </c>
      <c r="F3513" s="149" t="s">
        <v>6269</v>
      </c>
    </row>
    <row r="3514" spans="1:6" ht="10.9" customHeight="1" x14ac:dyDescent="0.35">
      <c r="A3514" s="149" t="s">
        <v>7084</v>
      </c>
      <c r="B3514" s="149" t="s">
        <v>7085</v>
      </c>
      <c r="C3514" s="149" t="s">
        <v>296</v>
      </c>
      <c r="D3514" s="150">
        <v>24601</v>
      </c>
      <c r="E3514" s="149">
        <v>11510</v>
      </c>
      <c r="F3514" s="149" t="s">
        <v>6269</v>
      </c>
    </row>
    <row r="3515" spans="1:6" ht="10.9" customHeight="1" x14ac:dyDescent="0.35">
      <c r="A3515" s="149" t="s">
        <v>7086</v>
      </c>
      <c r="B3515" s="149" t="s">
        <v>7087</v>
      </c>
      <c r="C3515" s="149" t="s">
        <v>296</v>
      </c>
      <c r="D3515" s="150">
        <v>24601</v>
      </c>
      <c r="E3515" s="149">
        <v>11510</v>
      </c>
      <c r="F3515" s="149" t="s">
        <v>6269</v>
      </c>
    </row>
    <row r="3516" spans="1:6" ht="10.9" customHeight="1" x14ac:dyDescent="0.35">
      <c r="A3516" s="149" t="s">
        <v>7088</v>
      </c>
      <c r="B3516" s="149" t="s">
        <v>7089</v>
      </c>
      <c r="C3516" s="149" t="s">
        <v>296</v>
      </c>
      <c r="D3516" s="150">
        <v>24601</v>
      </c>
      <c r="E3516" s="149">
        <v>11510</v>
      </c>
      <c r="F3516" s="149" t="s">
        <v>6269</v>
      </c>
    </row>
    <row r="3517" spans="1:6" ht="10.9" customHeight="1" x14ac:dyDescent="0.35">
      <c r="A3517" s="149" t="s">
        <v>7090</v>
      </c>
      <c r="B3517" s="149" t="s">
        <v>7091</v>
      </c>
      <c r="C3517" s="149" t="s">
        <v>296</v>
      </c>
      <c r="D3517" s="150">
        <v>24601</v>
      </c>
      <c r="E3517" s="149">
        <v>11510</v>
      </c>
      <c r="F3517" s="149" t="s">
        <v>6269</v>
      </c>
    </row>
    <row r="3518" spans="1:6" ht="10.9" customHeight="1" x14ac:dyDescent="0.35">
      <c r="A3518" s="149" t="s">
        <v>7092</v>
      </c>
      <c r="B3518" s="149" t="s">
        <v>7093</v>
      </c>
      <c r="C3518" s="149" t="s">
        <v>296</v>
      </c>
      <c r="D3518" s="150">
        <v>24601</v>
      </c>
      <c r="E3518" s="149">
        <v>11510</v>
      </c>
      <c r="F3518" s="149" t="s">
        <v>6269</v>
      </c>
    </row>
    <row r="3519" spans="1:6" ht="10.9" customHeight="1" x14ac:dyDescent="0.35">
      <c r="A3519" s="149" t="s">
        <v>7094</v>
      </c>
      <c r="B3519" s="149" t="s">
        <v>7095</v>
      </c>
      <c r="C3519" s="149" t="s">
        <v>296</v>
      </c>
      <c r="D3519" s="150">
        <v>24601</v>
      </c>
      <c r="E3519" s="149">
        <v>11510</v>
      </c>
      <c r="F3519" s="149" t="s">
        <v>6269</v>
      </c>
    </row>
    <row r="3520" spans="1:6" ht="10.9" customHeight="1" x14ac:dyDescent="0.35">
      <c r="A3520" s="149" t="s">
        <v>7096</v>
      </c>
      <c r="B3520" s="149" t="s">
        <v>7097</v>
      </c>
      <c r="C3520" s="149" t="s">
        <v>296</v>
      </c>
      <c r="D3520" s="150">
        <v>24601</v>
      </c>
      <c r="E3520" s="149">
        <v>11510</v>
      </c>
      <c r="F3520" s="149" t="s">
        <v>6269</v>
      </c>
    </row>
    <row r="3521" spans="1:6" ht="10.9" customHeight="1" x14ac:dyDescent="0.35">
      <c r="A3521" s="149" t="s">
        <v>7098</v>
      </c>
      <c r="B3521" s="149" t="s">
        <v>7099</v>
      </c>
      <c r="C3521" s="149" t="s">
        <v>296</v>
      </c>
      <c r="D3521" s="150">
        <v>24601</v>
      </c>
      <c r="E3521" s="149">
        <v>11510</v>
      </c>
      <c r="F3521" s="149" t="s">
        <v>6269</v>
      </c>
    </row>
    <row r="3522" spans="1:6" ht="10.9" customHeight="1" x14ac:dyDescent="0.35">
      <c r="A3522" s="149" t="s">
        <v>7100</v>
      </c>
      <c r="B3522" s="149" t="s">
        <v>7101</v>
      </c>
      <c r="C3522" s="149" t="s">
        <v>296</v>
      </c>
      <c r="D3522" s="150">
        <v>24601</v>
      </c>
      <c r="E3522" s="149">
        <v>11510</v>
      </c>
      <c r="F3522" s="149" t="s">
        <v>6269</v>
      </c>
    </row>
    <row r="3523" spans="1:6" ht="10.9" customHeight="1" x14ac:dyDescent="0.35">
      <c r="A3523" s="149" t="s">
        <v>7102</v>
      </c>
      <c r="B3523" s="149" t="s">
        <v>7103</v>
      </c>
      <c r="C3523" s="149" t="s">
        <v>296</v>
      </c>
      <c r="D3523" s="150">
        <v>24601</v>
      </c>
      <c r="E3523" s="149">
        <v>11510</v>
      </c>
      <c r="F3523" s="149" t="s">
        <v>6269</v>
      </c>
    </row>
    <row r="3524" spans="1:6" ht="10.9" customHeight="1" x14ac:dyDescent="0.35">
      <c r="A3524" s="149" t="s">
        <v>7104</v>
      </c>
      <c r="B3524" s="149" t="s">
        <v>7105</v>
      </c>
      <c r="C3524" s="149" t="s">
        <v>296</v>
      </c>
      <c r="D3524" s="150">
        <v>24601</v>
      </c>
      <c r="E3524" s="149">
        <v>11510</v>
      </c>
      <c r="F3524" s="149" t="s">
        <v>6269</v>
      </c>
    </row>
    <row r="3525" spans="1:6" ht="10.9" customHeight="1" x14ac:dyDescent="0.35">
      <c r="A3525" s="149" t="s">
        <v>7106</v>
      </c>
      <c r="B3525" s="149" t="s">
        <v>7107</v>
      </c>
      <c r="C3525" s="149" t="s">
        <v>296</v>
      </c>
      <c r="D3525" s="150">
        <v>24601</v>
      </c>
      <c r="E3525" s="149">
        <v>11510</v>
      </c>
      <c r="F3525" s="149" t="s">
        <v>6269</v>
      </c>
    </row>
    <row r="3526" spans="1:6" ht="10.9" customHeight="1" x14ac:dyDescent="0.35">
      <c r="A3526" s="149" t="s">
        <v>7108</v>
      </c>
      <c r="B3526" s="149" t="s">
        <v>7109</v>
      </c>
      <c r="C3526" s="149" t="s">
        <v>296</v>
      </c>
      <c r="D3526" s="150">
        <v>24601</v>
      </c>
      <c r="E3526" s="149">
        <v>11510</v>
      </c>
      <c r="F3526" s="149" t="s">
        <v>6269</v>
      </c>
    </row>
    <row r="3527" spans="1:6" ht="10.9" customHeight="1" x14ac:dyDescent="0.35">
      <c r="A3527" s="149" t="s">
        <v>7110</v>
      </c>
      <c r="B3527" s="149" t="s">
        <v>7111</v>
      </c>
      <c r="C3527" s="149" t="s">
        <v>296</v>
      </c>
      <c r="D3527" s="150">
        <v>24601</v>
      </c>
      <c r="E3527" s="149">
        <v>11510</v>
      </c>
      <c r="F3527" s="149" t="s">
        <v>6269</v>
      </c>
    </row>
    <row r="3528" spans="1:6" ht="10.9" customHeight="1" x14ac:dyDescent="0.35">
      <c r="A3528" s="149" t="s">
        <v>7112</v>
      </c>
      <c r="B3528" s="149" t="s">
        <v>7113</v>
      </c>
      <c r="C3528" s="149" t="s">
        <v>296</v>
      </c>
      <c r="D3528" s="150">
        <v>24601</v>
      </c>
      <c r="E3528" s="149">
        <v>11510</v>
      </c>
      <c r="F3528" s="149" t="s">
        <v>6269</v>
      </c>
    </row>
    <row r="3529" spans="1:6" ht="10.9" customHeight="1" x14ac:dyDescent="0.35">
      <c r="A3529" s="149" t="s">
        <v>7114</v>
      </c>
      <c r="B3529" s="149" t="s">
        <v>7115</v>
      </c>
      <c r="C3529" s="149" t="s">
        <v>296</v>
      </c>
      <c r="D3529" s="150">
        <v>24601</v>
      </c>
      <c r="E3529" s="149">
        <v>11510</v>
      </c>
      <c r="F3529" s="149" t="s">
        <v>6269</v>
      </c>
    </row>
    <row r="3530" spans="1:6" ht="10.9" customHeight="1" x14ac:dyDescent="0.35">
      <c r="A3530" s="149" t="s">
        <v>7116</v>
      </c>
      <c r="B3530" s="149" t="s">
        <v>7117</v>
      </c>
      <c r="C3530" s="149" t="s">
        <v>296</v>
      </c>
      <c r="D3530" s="150">
        <v>24601</v>
      </c>
      <c r="E3530" s="149">
        <v>11510</v>
      </c>
      <c r="F3530" s="149" t="s">
        <v>6269</v>
      </c>
    </row>
    <row r="3531" spans="1:6" ht="10.9" customHeight="1" x14ac:dyDescent="0.35">
      <c r="A3531" s="149" t="s">
        <v>7118</v>
      </c>
      <c r="B3531" s="149" t="s">
        <v>7119</v>
      </c>
      <c r="C3531" s="149" t="s">
        <v>296</v>
      </c>
      <c r="D3531" s="150">
        <v>24601</v>
      </c>
      <c r="E3531" s="149">
        <v>11510</v>
      </c>
      <c r="F3531" s="149" t="s">
        <v>6269</v>
      </c>
    </row>
    <row r="3532" spans="1:6" ht="10.9" customHeight="1" x14ac:dyDescent="0.35">
      <c r="A3532" s="149" t="s">
        <v>7120</v>
      </c>
      <c r="B3532" s="149" t="s">
        <v>7121</v>
      </c>
      <c r="C3532" s="149" t="s">
        <v>296</v>
      </c>
      <c r="D3532" s="150">
        <v>24601</v>
      </c>
      <c r="E3532" s="149">
        <v>11510</v>
      </c>
      <c r="F3532" s="149" t="s">
        <v>6269</v>
      </c>
    </row>
    <row r="3533" spans="1:6" ht="10.9" customHeight="1" x14ac:dyDescent="0.35">
      <c r="A3533" s="149" t="s">
        <v>7122</v>
      </c>
      <c r="B3533" s="149" t="s">
        <v>7123</v>
      </c>
      <c r="C3533" s="149" t="s">
        <v>296</v>
      </c>
      <c r="D3533" s="150">
        <v>24601</v>
      </c>
      <c r="E3533" s="149">
        <v>11510</v>
      </c>
      <c r="F3533" s="149" t="s">
        <v>6269</v>
      </c>
    </row>
    <row r="3534" spans="1:6" ht="10.9" customHeight="1" x14ac:dyDescent="0.35">
      <c r="A3534" s="149" t="s">
        <v>7124</v>
      </c>
      <c r="B3534" s="149" t="s">
        <v>7125</v>
      </c>
      <c r="C3534" s="149" t="s">
        <v>296</v>
      </c>
      <c r="D3534" s="150">
        <v>24601</v>
      </c>
      <c r="E3534" s="149">
        <v>11510</v>
      </c>
      <c r="F3534" s="149" t="s">
        <v>6269</v>
      </c>
    </row>
    <row r="3535" spans="1:6" ht="10.9" customHeight="1" x14ac:dyDescent="0.35">
      <c r="A3535" s="149" t="s">
        <v>7126</v>
      </c>
      <c r="B3535" s="149" t="s">
        <v>7127</v>
      </c>
      <c r="C3535" s="149" t="s">
        <v>296</v>
      </c>
      <c r="D3535" s="150">
        <v>24601</v>
      </c>
      <c r="E3535" s="149">
        <v>11510</v>
      </c>
      <c r="F3535" s="149" t="s">
        <v>6269</v>
      </c>
    </row>
    <row r="3536" spans="1:6" ht="10.9" customHeight="1" x14ac:dyDescent="0.35">
      <c r="A3536" s="149" t="s">
        <v>7128</v>
      </c>
      <c r="B3536" s="149" t="s">
        <v>7129</v>
      </c>
      <c r="C3536" s="149" t="s">
        <v>296</v>
      </c>
      <c r="D3536" s="150">
        <v>24601</v>
      </c>
      <c r="E3536" s="149">
        <v>11510</v>
      </c>
      <c r="F3536" s="149" t="s">
        <v>6269</v>
      </c>
    </row>
    <row r="3537" spans="1:6" ht="10.9" customHeight="1" x14ac:dyDescent="0.35">
      <c r="A3537" s="149" t="s">
        <v>7130</v>
      </c>
      <c r="B3537" s="149" t="s">
        <v>7131</v>
      </c>
      <c r="C3537" s="149" t="s">
        <v>296</v>
      </c>
      <c r="D3537" s="150">
        <v>24601</v>
      </c>
      <c r="E3537" s="149">
        <v>11510</v>
      </c>
      <c r="F3537" s="149" t="s">
        <v>6269</v>
      </c>
    </row>
    <row r="3538" spans="1:6" ht="10.9" customHeight="1" x14ac:dyDescent="0.35">
      <c r="A3538" s="149" t="s">
        <v>7132</v>
      </c>
      <c r="B3538" s="149" t="s">
        <v>7133</v>
      </c>
      <c r="C3538" s="149" t="s">
        <v>296</v>
      </c>
      <c r="D3538" s="150">
        <v>24601</v>
      </c>
      <c r="E3538" s="149">
        <v>11510</v>
      </c>
      <c r="F3538" s="149" t="s">
        <v>6269</v>
      </c>
    </row>
    <row r="3539" spans="1:6" ht="10.9" customHeight="1" x14ac:dyDescent="0.35">
      <c r="A3539" s="149" t="s">
        <v>7134</v>
      </c>
      <c r="B3539" s="149" t="s">
        <v>7135</v>
      </c>
      <c r="C3539" s="149" t="s">
        <v>296</v>
      </c>
      <c r="D3539" s="150">
        <v>24601</v>
      </c>
      <c r="E3539" s="149">
        <v>11510</v>
      </c>
      <c r="F3539" s="149" t="s">
        <v>6269</v>
      </c>
    </row>
    <row r="3540" spans="1:6" ht="10.9" customHeight="1" x14ac:dyDescent="0.35">
      <c r="A3540" s="149" t="s">
        <v>7136</v>
      </c>
      <c r="B3540" s="149" t="s">
        <v>7137</v>
      </c>
      <c r="C3540" s="149" t="s">
        <v>296</v>
      </c>
      <c r="D3540" s="150">
        <v>24601</v>
      </c>
      <c r="E3540" s="149">
        <v>11510</v>
      </c>
      <c r="F3540" s="149" t="s">
        <v>6269</v>
      </c>
    </row>
    <row r="3541" spans="1:6" ht="10.9" customHeight="1" x14ac:dyDescent="0.35">
      <c r="A3541" s="149" t="s">
        <v>7138</v>
      </c>
      <c r="B3541" s="149" t="s">
        <v>7139</v>
      </c>
      <c r="C3541" s="149" t="s">
        <v>296</v>
      </c>
      <c r="D3541" s="150">
        <v>24601</v>
      </c>
      <c r="E3541" s="149">
        <v>11510</v>
      </c>
      <c r="F3541" s="149" t="s">
        <v>6269</v>
      </c>
    </row>
    <row r="3542" spans="1:6" ht="10.9" customHeight="1" x14ac:dyDescent="0.35">
      <c r="A3542" s="149" t="s">
        <v>7140</v>
      </c>
      <c r="B3542" s="149" t="s">
        <v>7141</v>
      </c>
      <c r="C3542" s="149" t="s">
        <v>296</v>
      </c>
      <c r="D3542" s="150">
        <v>24601</v>
      </c>
      <c r="E3542" s="149">
        <v>11510</v>
      </c>
      <c r="F3542" s="149" t="s">
        <v>6269</v>
      </c>
    </row>
    <row r="3543" spans="1:6" ht="10.9" customHeight="1" x14ac:dyDescent="0.35">
      <c r="A3543" s="149" t="s">
        <v>7142</v>
      </c>
      <c r="B3543" s="149" t="s">
        <v>7143</v>
      </c>
      <c r="C3543" s="149" t="s">
        <v>296</v>
      </c>
      <c r="D3543" s="150">
        <v>24601</v>
      </c>
      <c r="E3543" s="149">
        <v>11510</v>
      </c>
      <c r="F3543" s="149" t="s">
        <v>6269</v>
      </c>
    </row>
    <row r="3544" spans="1:6" ht="10.9" customHeight="1" x14ac:dyDescent="0.35">
      <c r="A3544" s="149" t="s">
        <v>7144</v>
      </c>
      <c r="B3544" s="149" t="s">
        <v>7145</v>
      </c>
      <c r="C3544" s="149" t="s">
        <v>296</v>
      </c>
      <c r="D3544" s="150">
        <v>24601</v>
      </c>
      <c r="E3544" s="149">
        <v>11510</v>
      </c>
      <c r="F3544" s="149" t="s">
        <v>6269</v>
      </c>
    </row>
    <row r="3545" spans="1:6" ht="10.9" customHeight="1" x14ac:dyDescent="0.35">
      <c r="A3545" s="149" t="s">
        <v>7146</v>
      </c>
      <c r="B3545" s="149" t="s">
        <v>7147</v>
      </c>
      <c r="C3545" s="149" t="s">
        <v>296</v>
      </c>
      <c r="D3545" s="150">
        <v>24601</v>
      </c>
      <c r="E3545" s="149">
        <v>11510</v>
      </c>
      <c r="F3545" s="149" t="s">
        <v>6269</v>
      </c>
    </row>
    <row r="3546" spans="1:6" ht="10.9" customHeight="1" x14ac:dyDescent="0.35">
      <c r="A3546" s="149" t="s">
        <v>7148</v>
      </c>
      <c r="B3546" s="149" t="s">
        <v>7149</v>
      </c>
      <c r="C3546" s="149" t="s">
        <v>296</v>
      </c>
      <c r="D3546" s="150">
        <v>24601</v>
      </c>
      <c r="E3546" s="149">
        <v>11510</v>
      </c>
      <c r="F3546" s="149" t="s">
        <v>6269</v>
      </c>
    </row>
    <row r="3547" spans="1:6" ht="10.9" customHeight="1" x14ac:dyDescent="0.35">
      <c r="A3547" s="149" t="s">
        <v>7150</v>
      </c>
      <c r="B3547" s="149" t="s">
        <v>7151</v>
      </c>
      <c r="C3547" s="149" t="s">
        <v>296</v>
      </c>
      <c r="D3547" s="150">
        <v>24601</v>
      </c>
      <c r="E3547" s="149">
        <v>11510</v>
      </c>
      <c r="F3547" s="149" t="s">
        <v>6269</v>
      </c>
    </row>
    <row r="3548" spans="1:6" ht="10.9" customHeight="1" x14ac:dyDescent="0.35">
      <c r="A3548" s="149" t="s">
        <v>7152</v>
      </c>
      <c r="B3548" s="149" t="s">
        <v>7153</v>
      </c>
      <c r="C3548" s="149" t="s">
        <v>296</v>
      </c>
      <c r="D3548" s="150">
        <v>24601</v>
      </c>
      <c r="E3548" s="149">
        <v>11510</v>
      </c>
      <c r="F3548" s="149" t="s">
        <v>6269</v>
      </c>
    </row>
    <row r="3549" spans="1:6" ht="10.9" customHeight="1" x14ac:dyDescent="0.35">
      <c r="A3549" s="149" t="s">
        <v>7154</v>
      </c>
      <c r="B3549" s="149" t="s">
        <v>7155</v>
      </c>
      <c r="C3549" s="149" t="s">
        <v>296</v>
      </c>
      <c r="D3549" s="150">
        <v>24601</v>
      </c>
      <c r="E3549" s="149">
        <v>11510</v>
      </c>
      <c r="F3549" s="149" t="s">
        <v>6269</v>
      </c>
    </row>
    <row r="3550" spans="1:6" ht="10.9" customHeight="1" x14ac:dyDescent="0.35">
      <c r="A3550" s="149" t="s">
        <v>7156</v>
      </c>
      <c r="B3550" s="149" t="s">
        <v>7157</v>
      </c>
      <c r="C3550" s="149" t="s">
        <v>335</v>
      </c>
      <c r="D3550" s="150">
        <v>24601</v>
      </c>
      <c r="E3550" s="149">
        <v>11510</v>
      </c>
      <c r="F3550" s="149" t="s">
        <v>6269</v>
      </c>
    </row>
    <row r="3551" spans="1:6" ht="10.9" customHeight="1" x14ac:dyDescent="0.35">
      <c r="A3551" s="149" t="s">
        <v>7158</v>
      </c>
      <c r="B3551" s="149" t="s">
        <v>7159</v>
      </c>
      <c r="C3551" s="149" t="s">
        <v>335</v>
      </c>
      <c r="D3551" s="150">
        <v>24601</v>
      </c>
      <c r="E3551" s="149">
        <v>11510</v>
      </c>
      <c r="F3551" s="149" t="s">
        <v>6269</v>
      </c>
    </row>
    <row r="3552" spans="1:6" ht="10.9" customHeight="1" x14ac:dyDescent="0.35">
      <c r="A3552" s="149" t="s">
        <v>7160</v>
      </c>
      <c r="B3552" s="149" t="s">
        <v>7157</v>
      </c>
      <c r="C3552" s="149" t="s">
        <v>296</v>
      </c>
      <c r="D3552" s="150">
        <v>24601</v>
      </c>
      <c r="E3552" s="149">
        <v>11510</v>
      </c>
      <c r="F3552" s="149" t="s">
        <v>6269</v>
      </c>
    </row>
    <row r="3553" spans="1:6" ht="10.9" customHeight="1" x14ac:dyDescent="0.35">
      <c r="A3553" s="149" t="s">
        <v>7161</v>
      </c>
      <c r="B3553" s="149" t="s">
        <v>7162</v>
      </c>
      <c r="C3553" s="149" t="s">
        <v>296</v>
      </c>
      <c r="D3553" s="150">
        <v>24601</v>
      </c>
      <c r="E3553" s="149">
        <v>11510</v>
      </c>
      <c r="F3553" s="149" t="s">
        <v>6269</v>
      </c>
    </row>
    <row r="3554" spans="1:6" ht="10.9" customHeight="1" x14ac:dyDescent="0.35">
      <c r="A3554" s="149" t="s">
        <v>7163</v>
      </c>
      <c r="B3554" s="149" t="s">
        <v>7164</v>
      </c>
      <c r="C3554" s="149" t="s">
        <v>296</v>
      </c>
      <c r="D3554" s="150">
        <v>24601</v>
      </c>
      <c r="E3554" s="149">
        <v>11510</v>
      </c>
      <c r="F3554" s="149" t="s">
        <v>6269</v>
      </c>
    </row>
    <row r="3555" spans="1:6" ht="10.9" customHeight="1" x14ac:dyDescent="0.35">
      <c r="A3555" s="149" t="s">
        <v>7165</v>
      </c>
      <c r="B3555" s="149" t="s">
        <v>7166</v>
      </c>
      <c r="C3555" s="149" t="s">
        <v>296</v>
      </c>
      <c r="D3555" s="150">
        <v>24601</v>
      </c>
      <c r="E3555" s="149">
        <v>11510</v>
      </c>
      <c r="F3555" s="149" t="s">
        <v>6269</v>
      </c>
    </row>
    <row r="3556" spans="1:6" ht="10.9" customHeight="1" x14ac:dyDescent="0.35">
      <c r="A3556" s="149" t="s">
        <v>7167</v>
      </c>
      <c r="B3556" s="149" t="s">
        <v>7168</v>
      </c>
      <c r="C3556" s="149" t="s">
        <v>296</v>
      </c>
      <c r="D3556" s="150">
        <v>24601</v>
      </c>
      <c r="E3556" s="149">
        <v>11510</v>
      </c>
      <c r="F3556" s="149" t="s">
        <v>6269</v>
      </c>
    </row>
    <row r="3557" spans="1:6" ht="10.9" customHeight="1" x14ac:dyDescent="0.35">
      <c r="A3557" s="149" t="s">
        <v>7169</v>
      </c>
      <c r="B3557" s="149" t="s">
        <v>7170</v>
      </c>
      <c r="C3557" s="149" t="s">
        <v>296</v>
      </c>
      <c r="D3557" s="150">
        <v>24601</v>
      </c>
      <c r="E3557" s="149">
        <v>11510</v>
      </c>
      <c r="F3557" s="149" t="s">
        <v>6269</v>
      </c>
    </row>
    <row r="3558" spans="1:6" ht="10.9" customHeight="1" x14ac:dyDescent="0.35">
      <c r="A3558" s="149" t="s">
        <v>7171</v>
      </c>
      <c r="B3558" s="149" t="s">
        <v>7172</v>
      </c>
      <c r="C3558" s="149" t="s">
        <v>296</v>
      </c>
      <c r="D3558" s="150">
        <v>24601</v>
      </c>
      <c r="E3558" s="149">
        <v>11510</v>
      </c>
      <c r="F3558" s="149" t="s">
        <v>6269</v>
      </c>
    </row>
    <row r="3559" spans="1:6" ht="10.9" customHeight="1" x14ac:dyDescent="0.35">
      <c r="A3559" s="149" t="s">
        <v>7173</v>
      </c>
      <c r="B3559" s="149" t="s">
        <v>7174</v>
      </c>
      <c r="C3559" s="149" t="s">
        <v>296</v>
      </c>
      <c r="D3559" s="150">
        <v>24601</v>
      </c>
      <c r="E3559" s="149">
        <v>11510</v>
      </c>
      <c r="F3559" s="149" t="s">
        <v>6269</v>
      </c>
    </row>
    <row r="3560" spans="1:6" ht="10.9" customHeight="1" x14ac:dyDescent="0.35">
      <c r="A3560" s="149" t="s">
        <v>7175</v>
      </c>
      <c r="B3560" s="149" t="s">
        <v>7176</v>
      </c>
      <c r="C3560" s="149" t="s">
        <v>296</v>
      </c>
      <c r="D3560" s="150">
        <v>24601</v>
      </c>
      <c r="E3560" s="149">
        <v>11510</v>
      </c>
      <c r="F3560" s="149" t="s">
        <v>6269</v>
      </c>
    </row>
    <row r="3561" spans="1:6" ht="10.9" customHeight="1" x14ac:dyDescent="0.35">
      <c r="A3561" s="149" t="s">
        <v>7177</v>
      </c>
      <c r="B3561" s="149" t="s">
        <v>7178</v>
      </c>
      <c r="C3561" s="149" t="s">
        <v>296</v>
      </c>
      <c r="D3561" s="150">
        <v>24601</v>
      </c>
      <c r="E3561" s="149">
        <v>11510</v>
      </c>
      <c r="F3561" s="149" t="s">
        <v>6269</v>
      </c>
    </row>
    <row r="3562" spans="1:6" ht="10.9" customHeight="1" x14ac:dyDescent="0.35">
      <c r="A3562" s="149" t="s">
        <v>7179</v>
      </c>
      <c r="B3562" s="149" t="s">
        <v>7180</v>
      </c>
      <c r="C3562" s="149" t="s">
        <v>296</v>
      </c>
      <c r="D3562" s="150">
        <v>24601</v>
      </c>
      <c r="E3562" s="149">
        <v>11510</v>
      </c>
      <c r="F3562" s="149" t="s">
        <v>6269</v>
      </c>
    </row>
    <row r="3563" spans="1:6" ht="10.9" customHeight="1" x14ac:dyDescent="0.35">
      <c r="A3563" s="149" t="s">
        <v>7181</v>
      </c>
      <c r="B3563" s="149" t="s">
        <v>7182</v>
      </c>
      <c r="C3563" s="149" t="s">
        <v>296</v>
      </c>
      <c r="D3563" s="150">
        <v>24601</v>
      </c>
      <c r="E3563" s="149">
        <v>11510</v>
      </c>
      <c r="F3563" s="149" t="s">
        <v>6269</v>
      </c>
    </row>
    <row r="3564" spans="1:6" ht="10.9" customHeight="1" x14ac:dyDescent="0.35">
      <c r="A3564" s="149" t="s">
        <v>7183</v>
      </c>
      <c r="B3564" s="149" t="s">
        <v>7184</v>
      </c>
      <c r="C3564" s="149" t="s">
        <v>296</v>
      </c>
      <c r="D3564" s="150">
        <v>24601</v>
      </c>
      <c r="E3564" s="149">
        <v>11510</v>
      </c>
      <c r="F3564" s="149" t="s">
        <v>6269</v>
      </c>
    </row>
    <row r="3565" spans="1:6" ht="10.9" customHeight="1" x14ac:dyDescent="0.35">
      <c r="A3565" s="149" t="s">
        <v>7185</v>
      </c>
      <c r="B3565" s="149" t="s">
        <v>7186</v>
      </c>
      <c r="C3565" s="149" t="s">
        <v>296</v>
      </c>
      <c r="D3565" s="150">
        <v>24601</v>
      </c>
      <c r="E3565" s="149">
        <v>11510</v>
      </c>
      <c r="F3565" s="149" t="s">
        <v>6269</v>
      </c>
    </row>
    <row r="3566" spans="1:6" ht="10.9" customHeight="1" x14ac:dyDescent="0.35">
      <c r="A3566" s="149" t="s">
        <v>7187</v>
      </c>
      <c r="B3566" s="149" t="s">
        <v>7188</v>
      </c>
      <c r="C3566" s="149" t="s">
        <v>296</v>
      </c>
      <c r="D3566" s="150">
        <v>24601</v>
      </c>
      <c r="E3566" s="149">
        <v>11510</v>
      </c>
      <c r="F3566" s="149" t="s">
        <v>6269</v>
      </c>
    </row>
    <row r="3567" spans="1:6" ht="10.9" customHeight="1" x14ac:dyDescent="0.35">
      <c r="A3567" s="149" t="s">
        <v>7189</v>
      </c>
      <c r="B3567" s="149" t="s">
        <v>7190</v>
      </c>
      <c r="C3567" s="149" t="s">
        <v>296</v>
      </c>
      <c r="D3567" s="150">
        <v>24601</v>
      </c>
      <c r="E3567" s="149">
        <v>11510</v>
      </c>
      <c r="F3567" s="149" t="s">
        <v>6269</v>
      </c>
    </row>
    <row r="3568" spans="1:6" ht="10.9" customHeight="1" x14ac:dyDescent="0.35">
      <c r="A3568" s="149" t="s">
        <v>7191</v>
      </c>
      <c r="B3568" s="149" t="s">
        <v>7192</v>
      </c>
      <c r="C3568" s="149" t="s">
        <v>296</v>
      </c>
      <c r="D3568" s="150">
        <v>24601</v>
      </c>
      <c r="E3568" s="149">
        <v>11510</v>
      </c>
      <c r="F3568" s="149" t="s">
        <v>6269</v>
      </c>
    </row>
    <row r="3569" spans="1:6" ht="10.9" customHeight="1" x14ac:dyDescent="0.35">
      <c r="A3569" s="149" t="s">
        <v>7193</v>
      </c>
      <c r="B3569" s="149" t="s">
        <v>7194</v>
      </c>
      <c r="C3569" s="149" t="s">
        <v>296</v>
      </c>
      <c r="D3569" s="150">
        <v>24601</v>
      </c>
      <c r="E3569" s="149">
        <v>11510</v>
      </c>
      <c r="F3569" s="149" t="s">
        <v>6269</v>
      </c>
    </row>
    <row r="3570" spans="1:6" ht="10.9" customHeight="1" x14ac:dyDescent="0.35">
      <c r="A3570" s="149" t="s">
        <v>7195</v>
      </c>
      <c r="B3570" s="149" t="s">
        <v>7196</v>
      </c>
      <c r="C3570" s="149" t="s">
        <v>296</v>
      </c>
      <c r="D3570" s="150">
        <v>24601</v>
      </c>
      <c r="E3570" s="149">
        <v>11510</v>
      </c>
      <c r="F3570" s="149" t="s">
        <v>6269</v>
      </c>
    </row>
    <row r="3571" spans="1:6" ht="10.9" customHeight="1" x14ac:dyDescent="0.35">
      <c r="A3571" s="149" t="s">
        <v>7197</v>
      </c>
      <c r="B3571" s="149" t="s">
        <v>7198</v>
      </c>
      <c r="C3571" s="149" t="s">
        <v>296</v>
      </c>
      <c r="D3571" s="150">
        <v>24601</v>
      </c>
      <c r="E3571" s="149">
        <v>11510</v>
      </c>
      <c r="F3571" s="149" t="s">
        <v>6269</v>
      </c>
    </row>
    <row r="3572" spans="1:6" ht="10.9" customHeight="1" x14ac:dyDescent="0.35">
      <c r="A3572" s="149" t="s">
        <v>7199</v>
      </c>
      <c r="B3572" s="149" t="s">
        <v>7200</v>
      </c>
      <c r="C3572" s="149" t="s">
        <v>296</v>
      </c>
      <c r="D3572" s="150">
        <v>24601</v>
      </c>
      <c r="E3572" s="149">
        <v>11510</v>
      </c>
      <c r="F3572" s="149" t="s">
        <v>6269</v>
      </c>
    </row>
    <row r="3573" spans="1:6" ht="10.9" customHeight="1" x14ac:dyDescent="0.35">
      <c r="A3573" s="149" t="s">
        <v>7201</v>
      </c>
      <c r="B3573" s="149" t="s">
        <v>7202</v>
      </c>
      <c r="C3573" s="149" t="s">
        <v>296</v>
      </c>
      <c r="D3573" s="150">
        <v>24601</v>
      </c>
      <c r="E3573" s="149">
        <v>11510</v>
      </c>
      <c r="F3573" s="149" t="s">
        <v>6269</v>
      </c>
    </row>
    <row r="3574" spans="1:6" ht="10.9" customHeight="1" x14ac:dyDescent="0.35">
      <c r="A3574" s="149" t="s">
        <v>7203</v>
      </c>
      <c r="B3574" s="149" t="s">
        <v>7204</v>
      </c>
      <c r="C3574" s="149" t="s">
        <v>296</v>
      </c>
      <c r="D3574" s="150">
        <v>24601</v>
      </c>
      <c r="E3574" s="149">
        <v>11510</v>
      </c>
      <c r="F3574" s="149" t="s">
        <v>6269</v>
      </c>
    </row>
    <row r="3575" spans="1:6" ht="10.9" customHeight="1" x14ac:dyDescent="0.35">
      <c r="A3575" s="149" t="s">
        <v>7205</v>
      </c>
      <c r="B3575" s="149" t="s">
        <v>7206</v>
      </c>
      <c r="C3575" s="149" t="s">
        <v>296</v>
      </c>
      <c r="D3575" s="150">
        <v>24601</v>
      </c>
      <c r="E3575" s="149">
        <v>11510</v>
      </c>
      <c r="F3575" s="149" t="s">
        <v>6269</v>
      </c>
    </row>
    <row r="3576" spans="1:6" ht="10.9" customHeight="1" x14ac:dyDescent="0.35">
      <c r="A3576" s="149" t="s">
        <v>7207</v>
      </c>
      <c r="B3576" s="149" t="s">
        <v>7208</v>
      </c>
      <c r="C3576" s="149" t="s">
        <v>296</v>
      </c>
      <c r="D3576" s="150">
        <v>24601</v>
      </c>
      <c r="E3576" s="149">
        <v>11510</v>
      </c>
      <c r="F3576" s="149" t="s">
        <v>6269</v>
      </c>
    </row>
    <row r="3577" spans="1:6" ht="10.9" customHeight="1" x14ac:dyDescent="0.35">
      <c r="A3577" s="149" t="s">
        <v>7209</v>
      </c>
      <c r="B3577" s="149" t="s">
        <v>7210</v>
      </c>
      <c r="C3577" s="149" t="s">
        <v>296</v>
      </c>
      <c r="D3577" s="150">
        <v>24601</v>
      </c>
      <c r="E3577" s="149">
        <v>11510</v>
      </c>
      <c r="F3577" s="149" t="s">
        <v>6269</v>
      </c>
    </row>
    <row r="3578" spans="1:6" ht="10.9" customHeight="1" x14ac:dyDescent="0.35">
      <c r="A3578" s="149" t="s">
        <v>7211</v>
      </c>
      <c r="B3578" s="149" t="s">
        <v>7212</v>
      </c>
      <c r="C3578" s="149" t="s">
        <v>296</v>
      </c>
      <c r="D3578" s="150">
        <v>24601</v>
      </c>
      <c r="E3578" s="149">
        <v>11510</v>
      </c>
      <c r="F3578" s="149" t="s">
        <v>6269</v>
      </c>
    </row>
    <row r="3579" spans="1:6" ht="10.9" customHeight="1" x14ac:dyDescent="0.35">
      <c r="A3579" s="149" t="s">
        <v>7213</v>
      </c>
      <c r="B3579" s="149" t="s">
        <v>7214</v>
      </c>
      <c r="C3579" s="149" t="s">
        <v>296</v>
      </c>
      <c r="D3579" s="150">
        <v>24601</v>
      </c>
      <c r="E3579" s="149">
        <v>11510</v>
      </c>
      <c r="F3579" s="149" t="s">
        <v>6269</v>
      </c>
    </row>
    <row r="3580" spans="1:6" ht="10.9" customHeight="1" x14ac:dyDescent="0.35">
      <c r="A3580" s="149" t="s">
        <v>7215</v>
      </c>
      <c r="B3580" s="149" t="s">
        <v>7216</v>
      </c>
      <c r="C3580" s="149" t="s">
        <v>296</v>
      </c>
      <c r="D3580" s="150">
        <v>24601</v>
      </c>
      <c r="E3580" s="149">
        <v>11510</v>
      </c>
      <c r="F3580" s="149" t="s">
        <v>6269</v>
      </c>
    </row>
    <row r="3581" spans="1:6" ht="10.9" customHeight="1" x14ac:dyDescent="0.35">
      <c r="A3581" s="149" t="s">
        <v>7217</v>
      </c>
      <c r="B3581" s="149" t="s">
        <v>7218</v>
      </c>
      <c r="C3581" s="149" t="s">
        <v>296</v>
      </c>
      <c r="D3581" s="150">
        <v>24601</v>
      </c>
      <c r="E3581" s="149">
        <v>11510</v>
      </c>
      <c r="F3581" s="149" t="s">
        <v>6269</v>
      </c>
    </row>
    <row r="3582" spans="1:6" ht="10.9" customHeight="1" x14ac:dyDescent="0.35">
      <c r="A3582" s="149" t="s">
        <v>7219</v>
      </c>
      <c r="B3582" s="149" t="s">
        <v>7220</v>
      </c>
      <c r="C3582" s="149" t="s">
        <v>296</v>
      </c>
      <c r="D3582" s="150">
        <v>24601</v>
      </c>
      <c r="E3582" s="149">
        <v>11510</v>
      </c>
      <c r="F3582" s="149" t="s">
        <v>6269</v>
      </c>
    </row>
    <row r="3583" spans="1:6" ht="10.9" customHeight="1" x14ac:dyDescent="0.35">
      <c r="A3583" s="149" t="s">
        <v>7221</v>
      </c>
      <c r="B3583" s="149" t="s">
        <v>7222</v>
      </c>
      <c r="C3583" s="149" t="s">
        <v>296</v>
      </c>
      <c r="D3583" s="150">
        <v>24601</v>
      </c>
      <c r="E3583" s="149">
        <v>11510</v>
      </c>
      <c r="F3583" s="149" t="s">
        <v>6269</v>
      </c>
    </row>
    <row r="3584" spans="1:6" ht="10.9" customHeight="1" x14ac:dyDescent="0.35">
      <c r="A3584" s="149" t="s">
        <v>7223</v>
      </c>
      <c r="B3584" s="149" t="s">
        <v>7224</v>
      </c>
      <c r="C3584" s="149" t="s">
        <v>296</v>
      </c>
      <c r="D3584" s="150">
        <v>24601</v>
      </c>
      <c r="E3584" s="149">
        <v>11510</v>
      </c>
      <c r="F3584" s="149" t="s">
        <v>6269</v>
      </c>
    </row>
    <row r="3585" spans="1:6" ht="10.9" customHeight="1" x14ac:dyDescent="0.35">
      <c r="A3585" s="149" t="s">
        <v>7225</v>
      </c>
      <c r="B3585" s="149" t="s">
        <v>7226</v>
      </c>
      <c r="C3585" s="149" t="s">
        <v>296</v>
      </c>
      <c r="D3585" s="150">
        <v>24601</v>
      </c>
      <c r="E3585" s="149">
        <v>11510</v>
      </c>
      <c r="F3585" s="149" t="s">
        <v>6269</v>
      </c>
    </row>
    <row r="3586" spans="1:6" ht="10.9" customHeight="1" x14ac:dyDescent="0.35">
      <c r="A3586" s="149" t="s">
        <v>7227</v>
      </c>
      <c r="B3586" s="149" t="s">
        <v>7228</v>
      </c>
      <c r="C3586" s="149" t="s">
        <v>296</v>
      </c>
      <c r="D3586" s="150">
        <v>24601</v>
      </c>
      <c r="E3586" s="149">
        <v>11510</v>
      </c>
      <c r="F3586" s="149" t="s">
        <v>6269</v>
      </c>
    </row>
    <row r="3587" spans="1:6" ht="10.9" customHeight="1" x14ac:dyDescent="0.35">
      <c r="A3587" s="149" t="s">
        <v>7229</v>
      </c>
      <c r="B3587" s="149" t="s">
        <v>7230</v>
      </c>
      <c r="C3587" s="149" t="s">
        <v>296</v>
      </c>
      <c r="D3587" s="150">
        <v>24601</v>
      </c>
      <c r="E3587" s="149">
        <v>11510</v>
      </c>
      <c r="F3587" s="149" t="s">
        <v>6269</v>
      </c>
    </row>
    <row r="3588" spans="1:6" ht="10.9" customHeight="1" x14ac:dyDescent="0.35">
      <c r="A3588" s="149" t="s">
        <v>7231</v>
      </c>
      <c r="B3588" s="149" t="s">
        <v>7232</v>
      </c>
      <c r="C3588" s="149" t="s">
        <v>296</v>
      </c>
      <c r="D3588" s="150">
        <v>24601</v>
      </c>
      <c r="E3588" s="149">
        <v>11510</v>
      </c>
      <c r="F3588" s="149" t="s">
        <v>6269</v>
      </c>
    </row>
    <row r="3589" spans="1:6" ht="10.9" customHeight="1" x14ac:dyDescent="0.35">
      <c r="A3589" s="149" t="s">
        <v>7233</v>
      </c>
      <c r="B3589" s="149" t="s">
        <v>7234</v>
      </c>
      <c r="C3589" s="149" t="s">
        <v>296</v>
      </c>
      <c r="D3589" s="150">
        <v>24601</v>
      </c>
      <c r="E3589" s="149">
        <v>11510</v>
      </c>
      <c r="F3589" s="149" t="s">
        <v>6269</v>
      </c>
    </row>
    <row r="3590" spans="1:6" ht="10.9" customHeight="1" x14ac:dyDescent="0.35">
      <c r="A3590" s="149" t="s">
        <v>7235</v>
      </c>
      <c r="B3590" s="149" t="s">
        <v>7236</v>
      </c>
      <c r="C3590" s="149" t="s">
        <v>296</v>
      </c>
      <c r="D3590" s="150">
        <v>24601</v>
      </c>
      <c r="E3590" s="149">
        <v>11510</v>
      </c>
      <c r="F3590" s="149" t="s">
        <v>6269</v>
      </c>
    </row>
    <row r="3591" spans="1:6" ht="10.9" customHeight="1" x14ac:dyDescent="0.35">
      <c r="A3591" s="149" t="s">
        <v>7237</v>
      </c>
      <c r="B3591" s="149" t="s">
        <v>7238</v>
      </c>
      <c r="C3591" s="149" t="s">
        <v>296</v>
      </c>
      <c r="D3591" s="150">
        <v>24601</v>
      </c>
      <c r="E3591" s="149">
        <v>11510</v>
      </c>
      <c r="F3591" s="149" t="s">
        <v>6269</v>
      </c>
    </row>
    <row r="3592" spans="1:6" ht="10.9" customHeight="1" x14ac:dyDescent="0.35">
      <c r="A3592" s="149" t="s">
        <v>7239</v>
      </c>
      <c r="B3592" s="149" t="s">
        <v>7240</v>
      </c>
      <c r="C3592" s="149" t="s">
        <v>296</v>
      </c>
      <c r="D3592" s="150">
        <v>24601</v>
      </c>
      <c r="E3592" s="149">
        <v>11510</v>
      </c>
      <c r="F3592" s="149" t="s">
        <v>6269</v>
      </c>
    </row>
    <row r="3593" spans="1:6" ht="10.9" customHeight="1" x14ac:dyDescent="0.35">
      <c r="A3593" s="149" t="s">
        <v>7241</v>
      </c>
      <c r="B3593" s="149" t="s">
        <v>7242</v>
      </c>
      <c r="C3593" s="149" t="s">
        <v>296</v>
      </c>
      <c r="D3593" s="150">
        <v>24601</v>
      </c>
      <c r="E3593" s="149">
        <v>11510</v>
      </c>
      <c r="F3593" s="149" t="s">
        <v>6269</v>
      </c>
    </row>
    <row r="3594" spans="1:6" ht="10.9" customHeight="1" x14ac:dyDescent="0.35">
      <c r="A3594" s="149" t="s">
        <v>7243</v>
      </c>
      <c r="B3594" s="149" t="s">
        <v>7244</v>
      </c>
      <c r="C3594" s="149" t="s">
        <v>296</v>
      </c>
      <c r="D3594" s="150">
        <v>24601</v>
      </c>
      <c r="E3594" s="149">
        <v>11510</v>
      </c>
      <c r="F3594" s="149" t="s">
        <v>6269</v>
      </c>
    </row>
    <row r="3595" spans="1:6" ht="10.9" customHeight="1" x14ac:dyDescent="0.35">
      <c r="A3595" s="149" t="s">
        <v>7245</v>
      </c>
      <c r="B3595" s="149" t="s">
        <v>7246</v>
      </c>
      <c r="C3595" s="149" t="s">
        <v>1446</v>
      </c>
      <c r="D3595" s="150">
        <v>24601</v>
      </c>
      <c r="E3595" s="149">
        <v>11510</v>
      </c>
      <c r="F3595" s="149" t="s">
        <v>6269</v>
      </c>
    </row>
    <row r="3596" spans="1:6" ht="10.9" customHeight="1" x14ac:dyDescent="0.35">
      <c r="A3596" s="149" t="s">
        <v>7247</v>
      </c>
      <c r="B3596" s="149" t="s">
        <v>7248</v>
      </c>
      <c r="C3596" s="149" t="s">
        <v>372</v>
      </c>
      <c r="D3596" s="150">
        <v>24601</v>
      </c>
      <c r="E3596" s="149">
        <v>11510</v>
      </c>
      <c r="F3596" s="149" t="s">
        <v>6269</v>
      </c>
    </row>
    <row r="3597" spans="1:6" ht="10.9" customHeight="1" x14ac:dyDescent="0.35">
      <c r="A3597" s="149" t="s">
        <v>7249</v>
      </c>
      <c r="B3597" s="149" t="s">
        <v>7250</v>
      </c>
      <c r="C3597" s="149" t="s">
        <v>372</v>
      </c>
      <c r="D3597" s="150">
        <v>24601</v>
      </c>
      <c r="E3597" s="149">
        <v>11510</v>
      </c>
      <c r="F3597" s="149" t="s">
        <v>6269</v>
      </c>
    </row>
    <row r="3598" spans="1:6" ht="10.9" customHeight="1" x14ac:dyDescent="0.35">
      <c r="A3598" s="149" t="s">
        <v>7251</v>
      </c>
      <c r="B3598" s="149" t="s">
        <v>7252</v>
      </c>
      <c r="C3598" s="149" t="s">
        <v>296</v>
      </c>
      <c r="D3598" s="150">
        <v>24601</v>
      </c>
      <c r="E3598" s="149">
        <v>11510</v>
      </c>
      <c r="F3598" s="149" t="s">
        <v>6269</v>
      </c>
    </row>
    <row r="3599" spans="1:6" ht="10.9" customHeight="1" x14ac:dyDescent="0.35">
      <c r="A3599" s="149" t="s">
        <v>7253</v>
      </c>
      <c r="B3599" s="149" t="s">
        <v>7254</v>
      </c>
      <c r="C3599" s="149" t="s">
        <v>296</v>
      </c>
      <c r="D3599" s="150">
        <v>24601</v>
      </c>
      <c r="E3599" s="149">
        <v>11510</v>
      </c>
      <c r="F3599" s="149" t="s">
        <v>6269</v>
      </c>
    </row>
    <row r="3600" spans="1:6" ht="10.9" customHeight="1" x14ac:dyDescent="0.35">
      <c r="A3600" s="149" t="s">
        <v>7255</v>
      </c>
      <c r="B3600" s="149" t="s">
        <v>7256</v>
      </c>
      <c r="C3600" s="149" t="s">
        <v>296</v>
      </c>
      <c r="D3600" s="150">
        <v>24601</v>
      </c>
      <c r="E3600" s="149">
        <v>11510</v>
      </c>
      <c r="F3600" s="149" t="s">
        <v>6269</v>
      </c>
    </row>
    <row r="3601" spans="1:6" ht="10.9" customHeight="1" x14ac:dyDescent="0.35">
      <c r="A3601" s="149" t="s">
        <v>7257</v>
      </c>
      <c r="B3601" s="149" t="s">
        <v>7258</v>
      </c>
      <c r="C3601" s="149" t="s">
        <v>296</v>
      </c>
      <c r="D3601" s="150">
        <v>24601</v>
      </c>
      <c r="E3601" s="149">
        <v>11510</v>
      </c>
      <c r="F3601" s="149" t="s">
        <v>6269</v>
      </c>
    </row>
    <row r="3602" spans="1:6" ht="10.9" customHeight="1" x14ac:dyDescent="0.35">
      <c r="A3602" s="149" t="s">
        <v>7259</v>
      </c>
      <c r="B3602" s="149" t="s">
        <v>7260</v>
      </c>
      <c r="C3602" s="149" t="s">
        <v>296</v>
      </c>
      <c r="D3602" s="150">
        <v>24601</v>
      </c>
      <c r="E3602" s="149">
        <v>11510</v>
      </c>
      <c r="F3602" s="149" t="s">
        <v>6269</v>
      </c>
    </row>
    <row r="3603" spans="1:6" ht="10.9" customHeight="1" x14ac:dyDescent="0.35">
      <c r="A3603" s="149" t="s">
        <v>7261</v>
      </c>
      <c r="B3603" s="149" t="s">
        <v>7262</v>
      </c>
      <c r="C3603" s="149" t="s">
        <v>296</v>
      </c>
      <c r="D3603" s="150">
        <v>24601</v>
      </c>
      <c r="E3603" s="149">
        <v>11510</v>
      </c>
      <c r="F3603" s="149" t="s">
        <v>6269</v>
      </c>
    </row>
    <row r="3604" spans="1:6" ht="10.9" customHeight="1" x14ac:dyDescent="0.35">
      <c r="A3604" s="149" t="s">
        <v>7263</v>
      </c>
      <c r="B3604" s="149" t="s">
        <v>7264</v>
      </c>
      <c r="C3604" s="149" t="s">
        <v>296</v>
      </c>
      <c r="D3604" s="150">
        <v>24601</v>
      </c>
      <c r="E3604" s="149">
        <v>11510</v>
      </c>
      <c r="F3604" s="149" t="s">
        <v>6269</v>
      </c>
    </row>
    <row r="3605" spans="1:6" ht="10.9" customHeight="1" x14ac:dyDescent="0.35">
      <c r="A3605" s="149" t="s">
        <v>7265</v>
      </c>
      <c r="B3605" s="149" t="s">
        <v>7266</v>
      </c>
      <c r="C3605" s="149" t="s">
        <v>296</v>
      </c>
      <c r="D3605" s="150">
        <v>24601</v>
      </c>
      <c r="E3605" s="149">
        <v>11510</v>
      </c>
      <c r="F3605" s="149" t="s">
        <v>6269</v>
      </c>
    </row>
    <row r="3606" spans="1:6" ht="10.9" customHeight="1" x14ac:dyDescent="0.35">
      <c r="A3606" s="149" t="s">
        <v>7267</v>
      </c>
      <c r="B3606" s="149" t="s">
        <v>7268</v>
      </c>
      <c r="C3606" s="149" t="s">
        <v>296</v>
      </c>
      <c r="D3606" s="150">
        <v>24601</v>
      </c>
      <c r="E3606" s="149">
        <v>11510</v>
      </c>
      <c r="F3606" s="149" t="s">
        <v>6269</v>
      </c>
    </row>
    <row r="3607" spans="1:6" ht="10.9" customHeight="1" x14ac:dyDescent="0.35">
      <c r="A3607" s="149" t="s">
        <v>7269</v>
      </c>
      <c r="B3607" s="149" t="s">
        <v>7270</v>
      </c>
      <c r="C3607" s="149" t="s">
        <v>296</v>
      </c>
      <c r="D3607" s="150">
        <v>24601</v>
      </c>
      <c r="E3607" s="149">
        <v>11510</v>
      </c>
      <c r="F3607" s="149" t="s">
        <v>6269</v>
      </c>
    </row>
    <row r="3608" spans="1:6" ht="10.9" customHeight="1" x14ac:dyDescent="0.35">
      <c r="A3608" s="149" t="s">
        <v>7271</v>
      </c>
      <c r="B3608" s="149" t="s">
        <v>7272</v>
      </c>
      <c r="C3608" s="149" t="s">
        <v>296</v>
      </c>
      <c r="D3608" s="150">
        <v>24601</v>
      </c>
      <c r="E3608" s="149">
        <v>11510</v>
      </c>
      <c r="F3608" s="149" t="s">
        <v>6269</v>
      </c>
    </row>
    <row r="3609" spans="1:6" ht="10.9" customHeight="1" x14ac:dyDescent="0.35">
      <c r="A3609" s="149" t="s">
        <v>7273</v>
      </c>
      <c r="B3609" s="149" t="s">
        <v>7274</v>
      </c>
      <c r="C3609" s="149" t="s">
        <v>296</v>
      </c>
      <c r="D3609" s="150">
        <v>24601</v>
      </c>
      <c r="E3609" s="149">
        <v>11510</v>
      </c>
      <c r="F3609" s="149" t="s">
        <v>6269</v>
      </c>
    </row>
    <row r="3610" spans="1:6" ht="10.9" customHeight="1" x14ac:dyDescent="0.35">
      <c r="A3610" s="149" t="s">
        <v>7275</v>
      </c>
      <c r="B3610" s="149" t="s">
        <v>7276</v>
      </c>
      <c r="C3610" s="149" t="s">
        <v>296</v>
      </c>
      <c r="D3610" s="150">
        <v>24601</v>
      </c>
      <c r="E3610" s="149">
        <v>11510</v>
      </c>
      <c r="F3610" s="149" t="s">
        <v>6269</v>
      </c>
    </row>
    <row r="3611" spans="1:6" ht="10.9" customHeight="1" x14ac:dyDescent="0.35">
      <c r="A3611" s="149" t="s">
        <v>7277</v>
      </c>
      <c r="B3611" s="149" t="s">
        <v>7278</v>
      </c>
      <c r="C3611" s="149" t="s">
        <v>296</v>
      </c>
      <c r="D3611" s="150">
        <v>24601</v>
      </c>
      <c r="E3611" s="149">
        <v>11510</v>
      </c>
      <c r="F3611" s="149" t="s">
        <v>6269</v>
      </c>
    </row>
    <row r="3612" spans="1:6" ht="10.9" customHeight="1" x14ac:dyDescent="0.35">
      <c r="A3612" s="149" t="s">
        <v>7279</v>
      </c>
      <c r="B3612" s="149" t="s">
        <v>7280</v>
      </c>
      <c r="C3612" s="149" t="s">
        <v>296</v>
      </c>
      <c r="D3612" s="150">
        <v>24601</v>
      </c>
      <c r="E3612" s="149">
        <v>11510</v>
      </c>
      <c r="F3612" s="149" t="s">
        <v>6269</v>
      </c>
    </row>
    <row r="3613" spans="1:6" ht="10.9" customHeight="1" x14ac:dyDescent="0.35">
      <c r="A3613" s="149" t="s">
        <v>7281</v>
      </c>
      <c r="B3613" s="149" t="s">
        <v>7282</v>
      </c>
      <c r="C3613" s="149" t="s">
        <v>296</v>
      </c>
      <c r="D3613" s="150">
        <v>24601</v>
      </c>
      <c r="E3613" s="149">
        <v>11510</v>
      </c>
      <c r="F3613" s="149" t="s">
        <v>6269</v>
      </c>
    </row>
    <row r="3614" spans="1:6" ht="10.9" customHeight="1" x14ac:dyDescent="0.35">
      <c r="A3614" s="149" t="s">
        <v>7283</v>
      </c>
      <c r="B3614" s="149" t="s">
        <v>7284</v>
      </c>
      <c r="C3614" s="149" t="s">
        <v>296</v>
      </c>
      <c r="D3614" s="150">
        <v>24601</v>
      </c>
      <c r="E3614" s="149">
        <v>11510</v>
      </c>
      <c r="F3614" s="149" t="s">
        <v>6269</v>
      </c>
    </row>
    <row r="3615" spans="1:6" ht="10.9" customHeight="1" x14ac:dyDescent="0.35">
      <c r="A3615" s="149" t="s">
        <v>7285</v>
      </c>
      <c r="B3615" s="149" t="s">
        <v>7286</v>
      </c>
      <c r="C3615" s="149" t="s">
        <v>296</v>
      </c>
      <c r="D3615" s="150">
        <v>24601</v>
      </c>
      <c r="E3615" s="149">
        <v>11510</v>
      </c>
      <c r="F3615" s="149" t="s">
        <v>6269</v>
      </c>
    </row>
    <row r="3616" spans="1:6" ht="10.9" customHeight="1" x14ac:dyDescent="0.35">
      <c r="A3616" s="149" t="s">
        <v>7287</v>
      </c>
      <c r="B3616" s="149" t="s">
        <v>7288</v>
      </c>
      <c r="C3616" s="149" t="s">
        <v>296</v>
      </c>
      <c r="D3616" s="150">
        <v>24601</v>
      </c>
      <c r="E3616" s="149">
        <v>11510</v>
      </c>
      <c r="F3616" s="149" t="s">
        <v>6269</v>
      </c>
    </row>
    <row r="3617" spans="1:6" ht="10.9" customHeight="1" x14ac:dyDescent="0.35">
      <c r="A3617" s="149" t="s">
        <v>7289</v>
      </c>
      <c r="B3617" s="149" t="s">
        <v>7290</v>
      </c>
      <c r="C3617" s="149" t="s">
        <v>296</v>
      </c>
      <c r="D3617" s="150">
        <v>24601</v>
      </c>
      <c r="E3617" s="149">
        <v>11510</v>
      </c>
      <c r="F3617" s="149" t="s">
        <v>6269</v>
      </c>
    </row>
    <row r="3618" spans="1:6" ht="10.9" customHeight="1" x14ac:dyDescent="0.35">
      <c r="A3618" s="149" t="s">
        <v>7291</v>
      </c>
      <c r="B3618" s="149" t="s">
        <v>7292</v>
      </c>
      <c r="C3618" s="149" t="s">
        <v>296</v>
      </c>
      <c r="D3618" s="150">
        <v>24601</v>
      </c>
      <c r="E3618" s="149">
        <v>11510</v>
      </c>
      <c r="F3618" s="149" t="s">
        <v>6269</v>
      </c>
    </row>
    <row r="3619" spans="1:6" ht="10.9" customHeight="1" x14ac:dyDescent="0.35">
      <c r="A3619" s="149" t="s">
        <v>7293</v>
      </c>
      <c r="B3619" s="149" t="s">
        <v>7294</v>
      </c>
      <c r="C3619" s="149" t="s">
        <v>296</v>
      </c>
      <c r="D3619" s="150">
        <v>24601</v>
      </c>
      <c r="E3619" s="149">
        <v>11510</v>
      </c>
      <c r="F3619" s="149" t="s">
        <v>6269</v>
      </c>
    </row>
    <row r="3620" spans="1:6" ht="10.9" customHeight="1" x14ac:dyDescent="0.35">
      <c r="A3620" s="149" t="s">
        <v>7295</v>
      </c>
      <c r="B3620" s="149" t="s">
        <v>7296</v>
      </c>
      <c r="C3620" s="149" t="s">
        <v>372</v>
      </c>
      <c r="D3620" s="150">
        <v>24601</v>
      </c>
      <c r="E3620" s="149">
        <v>11510</v>
      </c>
      <c r="F3620" s="149" t="s">
        <v>6269</v>
      </c>
    </row>
    <row r="3621" spans="1:6" ht="10.9" customHeight="1" x14ac:dyDescent="0.35">
      <c r="A3621" s="149" t="s">
        <v>7297</v>
      </c>
      <c r="B3621" s="149" t="s">
        <v>7298</v>
      </c>
      <c r="C3621" s="149" t="s">
        <v>296</v>
      </c>
      <c r="D3621" s="150">
        <v>24601</v>
      </c>
      <c r="E3621" s="149">
        <v>11510</v>
      </c>
      <c r="F3621" s="149" t="s">
        <v>6269</v>
      </c>
    </row>
    <row r="3622" spans="1:6" ht="10.9" customHeight="1" x14ac:dyDescent="0.35">
      <c r="A3622" s="149" t="s">
        <v>7299</v>
      </c>
      <c r="B3622" s="149" t="s">
        <v>7300</v>
      </c>
      <c r="C3622" s="149" t="s">
        <v>296</v>
      </c>
      <c r="D3622" s="150">
        <v>24601</v>
      </c>
      <c r="E3622" s="149">
        <v>11510</v>
      </c>
      <c r="F3622" s="149" t="s">
        <v>6269</v>
      </c>
    </row>
    <row r="3623" spans="1:6" ht="10.9" customHeight="1" x14ac:dyDescent="0.35">
      <c r="A3623" s="149" t="s">
        <v>7301</v>
      </c>
      <c r="B3623" s="149" t="s">
        <v>7302</v>
      </c>
      <c r="C3623" s="149" t="s">
        <v>372</v>
      </c>
      <c r="D3623" s="150">
        <v>24601</v>
      </c>
      <c r="E3623" s="149">
        <v>11510</v>
      </c>
      <c r="F3623" s="149" t="s">
        <v>6269</v>
      </c>
    </row>
    <row r="3624" spans="1:6" ht="10.9" customHeight="1" x14ac:dyDescent="0.35">
      <c r="A3624" s="149" t="s">
        <v>7303</v>
      </c>
      <c r="B3624" s="149" t="s">
        <v>7304</v>
      </c>
      <c r="C3624" s="149" t="s">
        <v>296</v>
      </c>
      <c r="D3624" s="150">
        <v>24601</v>
      </c>
      <c r="E3624" s="149">
        <v>11510</v>
      </c>
      <c r="F3624" s="149" t="s">
        <v>6269</v>
      </c>
    </row>
    <row r="3625" spans="1:6" ht="10.9" customHeight="1" x14ac:dyDescent="0.35">
      <c r="A3625" s="149" t="s">
        <v>7305</v>
      </c>
      <c r="B3625" s="149" t="s">
        <v>7306</v>
      </c>
      <c r="C3625" s="149" t="s">
        <v>296</v>
      </c>
      <c r="D3625" s="150">
        <v>24601</v>
      </c>
      <c r="E3625" s="149">
        <v>11510</v>
      </c>
      <c r="F3625" s="149" t="s">
        <v>6269</v>
      </c>
    </row>
    <row r="3626" spans="1:6" ht="10.9" customHeight="1" x14ac:dyDescent="0.35">
      <c r="A3626" s="149" t="s">
        <v>7307</v>
      </c>
      <c r="B3626" s="149" t="s">
        <v>7308</v>
      </c>
      <c r="C3626" s="149" t="s">
        <v>296</v>
      </c>
      <c r="D3626" s="150">
        <v>24601</v>
      </c>
      <c r="E3626" s="149">
        <v>11510</v>
      </c>
      <c r="F3626" s="149" t="s">
        <v>6269</v>
      </c>
    </row>
    <row r="3627" spans="1:6" ht="10.9" customHeight="1" x14ac:dyDescent="0.35">
      <c r="A3627" s="149" t="s">
        <v>7309</v>
      </c>
      <c r="B3627" s="149" t="s">
        <v>7310</v>
      </c>
      <c r="C3627" s="149" t="s">
        <v>296</v>
      </c>
      <c r="D3627" s="150">
        <v>24601</v>
      </c>
      <c r="E3627" s="149">
        <v>11510</v>
      </c>
      <c r="F3627" s="149" t="s">
        <v>6269</v>
      </c>
    </row>
    <row r="3628" spans="1:6" ht="10.9" customHeight="1" x14ac:dyDescent="0.35">
      <c r="A3628" s="149" t="s">
        <v>7311</v>
      </c>
      <c r="B3628" s="149" t="s">
        <v>7312</v>
      </c>
      <c r="C3628" s="149" t="s">
        <v>296</v>
      </c>
      <c r="D3628" s="150">
        <v>24601</v>
      </c>
      <c r="E3628" s="149">
        <v>11510</v>
      </c>
      <c r="F3628" s="149" t="s">
        <v>6269</v>
      </c>
    </row>
    <row r="3629" spans="1:6" ht="10.9" customHeight="1" x14ac:dyDescent="0.35">
      <c r="A3629" s="149" t="s">
        <v>7313</v>
      </c>
      <c r="B3629" s="149" t="s">
        <v>7314</v>
      </c>
      <c r="C3629" s="149" t="s">
        <v>296</v>
      </c>
      <c r="D3629" s="150">
        <v>24601</v>
      </c>
      <c r="E3629" s="149">
        <v>11510</v>
      </c>
      <c r="F3629" s="149" t="s">
        <v>6269</v>
      </c>
    </row>
    <row r="3630" spans="1:6" ht="10.9" customHeight="1" x14ac:dyDescent="0.35">
      <c r="A3630" s="149" t="s">
        <v>7315</v>
      </c>
      <c r="B3630" s="149" t="s">
        <v>7316</v>
      </c>
      <c r="C3630" s="149" t="s">
        <v>296</v>
      </c>
      <c r="D3630" s="150">
        <v>24601</v>
      </c>
      <c r="E3630" s="149">
        <v>11510</v>
      </c>
      <c r="F3630" s="149" t="s">
        <v>6269</v>
      </c>
    </row>
    <row r="3631" spans="1:6" ht="10.9" customHeight="1" x14ac:dyDescent="0.35">
      <c r="A3631" s="149" t="s">
        <v>7317</v>
      </c>
      <c r="B3631" s="149" t="s">
        <v>7318</v>
      </c>
      <c r="C3631" s="149" t="s">
        <v>296</v>
      </c>
      <c r="D3631" s="150">
        <v>24601</v>
      </c>
      <c r="E3631" s="149">
        <v>11510</v>
      </c>
      <c r="F3631" s="149" t="s">
        <v>6269</v>
      </c>
    </row>
    <row r="3632" spans="1:6" ht="10.9" customHeight="1" x14ac:dyDescent="0.35">
      <c r="A3632" s="149" t="s">
        <v>7319</v>
      </c>
      <c r="B3632" s="149" t="s">
        <v>7320</v>
      </c>
      <c r="C3632" s="149" t="s">
        <v>296</v>
      </c>
      <c r="D3632" s="150">
        <v>24601</v>
      </c>
      <c r="E3632" s="149">
        <v>11510</v>
      </c>
      <c r="F3632" s="149" t="s">
        <v>6269</v>
      </c>
    </row>
    <row r="3633" spans="1:6" ht="10.9" customHeight="1" x14ac:dyDescent="0.35">
      <c r="A3633" s="149" t="s">
        <v>7321</v>
      </c>
      <c r="B3633" s="149" t="s">
        <v>7322</v>
      </c>
      <c r="C3633" s="149" t="s">
        <v>1446</v>
      </c>
      <c r="D3633" s="150">
        <v>24601</v>
      </c>
      <c r="E3633" s="149">
        <v>11510</v>
      </c>
      <c r="F3633" s="149" t="s">
        <v>6269</v>
      </c>
    </row>
    <row r="3634" spans="1:6" ht="10.9" customHeight="1" x14ac:dyDescent="0.35">
      <c r="A3634" s="149" t="s">
        <v>7323</v>
      </c>
      <c r="B3634" s="149" t="s">
        <v>7324</v>
      </c>
      <c r="C3634" s="149" t="s">
        <v>1446</v>
      </c>
      <c r="D3634" s="150">
        <v>24601</v>
      </c>
      <c r="E3634" s="149">
        <v>11510</v>
      </c>
      <c r="F3634" s="149" t="s">
        <v>6269</v>
      </c>
    </row>
    <row r="3635" spans="1:6" ht="10.9" customHeight="1" x14ac:dyDescent="0.35">
      <c r="A3635" s="149" t="s">
        <v>7325</v>
      </c>
      <c r="B3635" s="149" t="s">
        <v>7326</v>
      </c>
      <c r="C3635" s="149" t="s">
        <v>1446</v>
      </c>
      <c r="D3635" s="150">
        <v>24601</v>
      </c>
      <c r="E3635" s="149">
        <v>11510</v>
      </c>
      <c r="F3635" s="149" t="s">
        <v>6269</v>
      </c>
    </row>
    <row r="3636" spans="1:6" ht="10.9" customHeight="1" x14ac:dyDescent="0.35">
      <c r="A3636" s="149" t="s">
        <v>7327</v>
      </c>
      <c r="B3636" s="149" t="s">
        <v>7328</v>
      </c>
      <c r="C3636" s="149" t="s">
        <v>296</v>
      </c>
      <c r="D3636" s="150">
        <v>24601</v>
      </c>
      <c r="E3636" s="149">
        <v>11510</v>
      </c>
      <c r="F3636" s="149" t="s">
        <v>6269</v>
      </c>
    </row>
    <row r="3637" spans="1:6" ht="10.9" customHeight="1" x14ac:dyDescent="0.35">
      <c r="A3637" s="149" t="s">
        <v>7329</v>
      </c>
      <c r="B3637" s="149" t="s">
        <v>7330</v>
      </c>
      <c r="C3637" s="149" t="s">
        <v>1446</v>
      </c>
      <c r="D3637" s="150">
        <v>24601</v>
      </c>
      <c r="E3637" s="149">
        <v>11510</v>
      </c>
      <c r="F3637" s="149" t="s">
        <v>6269</v>
      </c>
    </row>
    <row r="3638" spans="1:6" ht="10.9" customHeight="1" x14ac:dyDescent="0.35">
      <c r="A3638" s="149" t="s">
        <v>7331</v>
      </c>
      <c r="B3638" s="149" t="s">
        <v>7332</v>
      </c>
      <c r="C3638" s="149" t="s">
        <v>1446</v>
      </c>
      <c r="D3638" s="150">
        <v>24601</v>
      </c>
      <c r="E3638" s="149">
        <v>11510</v>
      </c>
      <c r="F3638" s="149" t="s">
        <v>6269</v>
      </c>
    </row>
    <row r="3639" spans="1:6" ht="10.9" customHeight="1" x14ac:dyDescent="0.35">
      <c r="A3639" s="149" t="s">
        <v>7333</v>
      </c>
      <c r="B3639" s="149" t="s">
        <v>7334</v>
      </c>
      <c r="C3639" s="149" t="s">
        <v>296</v>
      </c>
      <c r="D3639" s="150">
        <v>24601</v>
      </c>
      <c r="E3639" s="149">
        <v>11510</v>
      </c>
      <c r="F3639" s="149" t="s">
        <v>6269</v>
      </c>
    </row>
    <row r="3640" spans="1:6" ht="10.9" customHeight="1" x14ac:dyDescent="0.35">
      <c r="A3640" s="149" t="s">
        <v>7335</v>
      </c>
      <c r="B3640" s="149" t="s">
        <v>7336</v>
      </c>
      <c r="C3640" s="149" t="s">
        <v>296</v>
      </c>
      <c r="D3640" s="150">
        <v>24601</v>
      </c>
      <c r="E3640" s="149">
        <v>11510</v>
      </c>
      <c r="F3640" s="149" t="s">
        <v>6269</v>
      </c>
    </row>
    <row r="3641" spans="1:6" ht="10.9" customHeight="1" x14ac:dyDescent="0.35">
      <c r="A3641" s="149" t="s">
        <v>7337</v>
      </c>
      <c r="B3641" s="149" t="s">
        <v>7338</v>
      </c>
      <c r="C3641" s="149" t="s">
        <v>296</v>
      </c>
      <c r="D3641" s="150">
        <v>24601</v>
      </c>
      <c r="E3641" s="149">
        <v>11510</v>
      </c>
      <c r="F3641" s="149" t="s">
        <v>6269</v>
      </c>
    </row>
    <row r="3642" spans="1:6" ht="10.9" customHeight="1" x14ac:dyDescent="0.35">
      <c r="A3642" s="149" t="s">
        <v>7339</v>
      </c>
      <c r="B3642" s="149" t="s">
        <v>7340</v>
      </c>
      <c r="C3642" s="149" t="s">
        <v>296</v>
      </c>
      <c r="D3642" s="150">
        <v>24601</v>
      </c>
      <c r="E3642" s="149">
        <v>11510</v>
      </c>
      <c r="F3642" s="149" t="s">
        <v>6269</v>
      </c>
    </row>
    <row r="3643" spans="1:6" ht="10.9" customHeight="1" x14ac:dyDescent="0.35">
      <c r="A3643" s="149" t="s">
        <v>7341</v>
      </c>
      <c r="B3643" s="149" t="s">
        <v>7342</v>
      </c>
      <c r="C3643" s="149" t="s">
        <v>296</v>
      </c>
      <c r="D3643" s="150">
        <v>24601</v>
      </c>
      <c r="E3643" s="149">
        <v>11510</v>
      </c>
      <c r="F3643" s="149" t="s">
        <v>6269</v>
      </c>
    </row>
    <row r="3644" spans="1:6" ht="10.9" customHeight="1" x14ac:dyDescent="0.35">
      <c r="A3644" s="149" t="s">
        <v>7343</v>
      </c>
      <c r="B3644" s="149" t="s">
        <v>7344</v>
      </c>
      <c r="C3644" s="149" t="s">
        <v>296</v>
      </c>
      <c r="D3644" s="150">
        <v>24601</v>
      </c>
      <c r="E3644" s="149">
        <v>11510</v>
      </c>
      <c r="F3644" s="149" t="s">
        <v>6269</v>
      </c>
    </row>
    <row r="3645" spans="1:6" ht="10.9" customHeight="1" x14ac:dyDescent="0.35">
      <c r="A3645" s="149" t="s">
        <v>7345</v>
      </c>
      <c r="B3645" s="149" t="s">
        <v>7346</v>
      </c>
      <c r="C3645" s="149" t="s">
        <v>296</v>
      </c>
      <c r="D3645" s="150">
        <v>24601</v>
      </c>
      <c r="E3645" s="149">
        <v>11510</v>
      </c>
      <c r="F3645" s="149" t="s">
        <v>6269</v>
      </c>
    </row>
    <row r="3646" spans="1:6" ht="10.9" customHeight="1" x14ac:dyDescent="0.35">
      <c r="A3646" s="149" t="s">
        <v>7347</v>
      </c>
      <c r="B3646" s="149" t="s">
        <v>7348</v>
      </c>
      <c r="C3646" s="149" t="s">
        <v>296</v>
      </c>
      <c r="D3646" s="150">
        <v>24601</v>
      </c>
      <c r="E3646" s="149">
        <v>11510</v>
      </c>
      <c r="F3646" s="149" t="s">
        <v>6269</v>
      </c>
    </row>
    <row r="3647" spans="1:6" ht="10.9" customHeight="1" x14ac:dyDescent="0.35">
      <c r="A3647" s="149" t="s">
        <v>7349</v>
      </c>
      <c r="B3647" s="149" t="s">
        <v>7350</v>
      </c>
      <c r="C3647" s="149" t="s">
        <v>296</v>
      </c>
      <c r="D3647" s="150">
        <v>24601</v>
      </c>
      <c r="E3647" s="149">
        <v>11510</v>
      </c>
      <c r="F3647" s="149" t="s">
        <v>6269</v>
      </c>
    </row>
    <row r="3648" spans="1:6" ht="10.9" customHeight="1" x14ac:dyDescent="0.35">
      <c r="A3648" s="149" t="s">
        <v>7351</v>
      </c>
      <c r="B3648" s="149" t="s">
        <v>7352</v>
      </c>
      <c r="C3648" s="149" t="s">
        <v>296</v>
      </c>
      <c r="D3648" s="150">
        <v>24601</v>
      </c>
      <c r="E3648" s="149">
        <v>11510</v>
      </c>
      <c r="F3648" s="149" t="s">
        <v>6269</v>
      </c>
    </row>
    <row r="3649" spans="1:6" ht="10.9" customHeight="1" x14ac:dyDescent="0.35">
      <c r="A3649" s="149" t="s">
        <v>7353</v>
      </c>
      <c r="B3649" s="149" t="s">
        <v>7354</v>
      </c>
      <c r="C3649" s="149" t="s">
        <v>296</v>
      </c>
      <c r="D3649" s="150">
        <v>24601</v>
      </c>
      <c r="E3649" s="149">
        <v>11510</v>
      </c>
      <c r="F3649" s="149" t="s">
        <v>6269</v>
      </c>
    </row>
    <row r="3650" spans="1:6" ht="10.9" customHeight="1" x14ac:dyDescent="0.35">
      <c r="A3650" s="149" t="s">
        <v>7355</v>
      </c>
      <c r="B3650" s="149" t="s">
        <v>7356</v>
      </c>
      <c r="C3650" s="149" t="s">
        <v>420</v>
      </c>
      <c r="D3650" s="150">
        <v>24601</v>
      </c>
      <c r="E3650" s="149">
        <v>11510</v>
      </c>
      <c r="F3650" s="149" t="s">
        <v>6269</v>
      </c>
    </row>
    <row r="3651" spans="1:6" ht="10.9" customHeight="1" x14ac:dyDescent="0.35">
      <c r="A3651" s="149" t="s">
        <v>7357</v>
      </c>
      <c r="B3651" s="149" t="s">
        <v>7358</v>
      </c>
      <c r="C3651" s="149" t="s">
        <v>420</v>
      </c>
      <c r="D3651" s="150">
        <v>24601</v>
      </c>
      <c r="E3651" s="149">
        <v>11510</v>
      </c>
      <c r="F3651" s="149" t="s">
        <v>6269</v>
      </c>
    </row>
    <row r="3652" spans="1:6" ht="10.9" customHeight="1" x14ac:dyDescent="0.35">
      <c r="A3652" s="149" t="s">
        <v>7359</v>
      </c>
      <c r="B3652" s="149" t="s">
        <v>7360</v>
      </c>
      <c r="C3652" s="149" t="s">
        <v>296</v>
      </c>
      <c r="D3652" s="150">
        <v>24601</v>
      </c>
      <c r="E3652" s="149">
        <v>11510</v>
      </c>
      <c r="F3652" s="149" t="s">
        <v>6269</v>
      </c>
    </row>
    <row r="3653" spans="1:6" ht="10.9" customHeight="1" x14ac:dyDescent="0.35">
      <c r="A3653" s="149" t="s">
        <v>7361</v>
      </c>
      <c r="B3653" s="149" t="s">
        <v>7362</v>
      </c>
      <c r="C3653" s="149" t="s">
        <v>372</v>
      </c>
      <c r="D3653" s="150">
        <v>24601</v>
      </c>
      <c r="E3653" s="149">
        <v>11510</v>
      </c>
      <c r="F3653" s="149" t="s">
        <v>6269</v>
      </c>
    </row>
    <row r="3654" spans="1:6" ht="10.9" customHeight="1" x14ac:dyDescent="0.35">
      <c r="A3654" s="149" t="s">
        <v>7363</v>
      </c>
      <c r="B3654" s="149" t="s">
        <v>7364</v>
      </c>
      <c r="C3654" s="149" t="s">
        <v>296</v>
      </c>
      <c r="D3654" s="150">
        <v>24601</v>
      </c>
      <c r="E3654" s="149">
        <v>11510</v>
      </c>
      <c r="F3654" s="149" t="s">
        <v>6269</v>
      </c>
    </row>
    <row r="3655" spans="1:6" ht="10.9" customHeight="1" x14ac:dyDescent="0.35">
      <c r="A3655" s="149" t="s">
        <v>7365</v>
      </c>
      <c r="B3655" s="149" t="s">
        <v>7366</v>
      </c>
      <c r="C3655" s="149" t="s">
        <v>296</v>
      </c>
      <c r="D3655" s="150">
        <v>24601</v>
      </c>
      <c r="E3655" s="149">
        <v>11510</v>
      </c>
      <c r="F3655" s="149" t="s">
        <v>6269</v>
      </c>
    </row>
    <row r="3656" spans="1:6" ht="10.9" customHeight="1" x14ac:dyDescent="0.35">
      <c r="A3656" s="149" t="s">
        <v>7367</v>
      </c>
      <c r="B3656" s="149" t="s">
        <v>125</v>
      </c>
      <c r="C3656" s="149" t="s">
        <v>296</v>
      </c>
      <c r="D3656" s="150">
        <v>24601</v>
      </c>
      <c r="E3656" s="149">
        <v>11510</v>
      </c>
      <c r="F3656" s="149" t="s">
        <v>6269</v>
      </c>
    </row>
    <row r="3657" spans="1:6" ht="10.9" customHeight="1" x14ac:dyDescent="0.35">
      <c r="A3657" s="149" t="s">
        <v>7368</v>
      </c>
      <c r="B3657" s="149" t="s">
        <v>7369</v>
      </c>
      <c r="C3657" s="149" t="s">
        <v>296</v>
      </c>
      <c r="D3657" s="150">
        <v>24601</v>
      </c>
      <c r="E3657" s="149">
        <v>11510</v>
      </c>
      <c r="F3657" s="149" t="s">
        <v>6269</v>
      </c>
    </row>
    <row r="3658" spans="1:6" ht="10.9" customHeight="1" x14ac:dyDescent="0.35">
      <c r="A3658" s="149" t="s">
        <v>7370</v>
      </c>
      <c r="B3658" s="149" t="s">
        <v>7371</v>
      </c>
      <c r="C3658" s="149" t="s">
        <v>296</v>
      </c>
      <c r="D3658" s="150">
        <v>24601</v>
      </c>
      <c r="E3658" s="149">
        <v>11510</v>
      </c>
      <c r="F3658" s="149" t="s">
        <v>6269</v>
      </c>
    </row>
    <row r="3659" spans="1:6" ht="10.9" customHeight="1" x14ac:dyDescent="0.35">
      <c r="A3659" s="149" t="s">
        <v>7372</v>
      </c>
      <c r="B3659" s="149" t="s">
        <v>7373</v>
      </c>
      <c r="C3659" s="149" t="s">
        <v>405</v>
      </c>
      <c r="D3659" s="150">
        <v>24601</v>
      </c>
      <c r="E3659" s="149">
        <v>11510</v>
      </c>
      <c r="F3659" s="149" t="s">
        <v>6269</v>
      </c>
    </row>
    <row r="3660" spans="1:6" ht="10.9" customHeight="1" x14ac:dyDescent="0.35">
      <c r="A3660" s="149" t="s">
        <v>7374</v>
      </c>
      <c r="B3660" s="149" t="s">
        <v>7375</v>
      </c>
      <c r="C3660" s="149" t="s">
        <v>296</v>
      </c>
      <c r="D3660" s="150">
        <v>24601</v>
      </c>
      <c r="E3660" s="149">
        <v>11510</v>
      </c>
      <c r="F3660" s="149" t="s">
        <v>6269</v>
      </c>
    </row>
    <row r="3661" spans="1:6" ht="10.9" customHeight="1" x14ac:dyDescent="0.35">
      <c r="A3661" s="149" t="s">
        <v>7376</v>
      </c>
      <c r="B3661" s="149" t="s">
        <v>221</v>
      </c>
      <c r="C3661" s="149" t="s">
        <v>877</v>
      </c>
      <c r="D3661" s="150">
        <v>24601</v>
      </c>
      <c r="E3661" s="149">
        <v>11510</v>
      </c>
      <c r="F3661" s="149" t="s">
        <v>6269</v>
      </c>
    </row>
    <row r="3662" spans="1:6" ht="10.9" customHeight="1" x14ac:dyDescent="0.35">
      <c r="A3662" s="149" t="s">
        <v>7377</v>
      </c>
      <c r="B3662" s="149" t="s">
        <v>126</v>
      </c>
      <c r="C3662" s="149" t="s">
        <v>877</v>
      </c>
      <c r="D3662" s="150">
        <v>24601</v>
      </c>
      <c r="E3662" s="149">
        <v>11510</v>
      </c>
      <c r="F3662" s="149" t="s">
        <v>6269</v>
      </c>
    </row>
    <row r="3663" spans="1:6" ht="10.9" customHeight="1" x14ac:dyDescent="0.35">
      <c r="A3663" s="149" t="s">
        <v>7378</v>
      </c>
      <c r="B3663" s="149" t="s">
        <v>7379</v>
      </c>
      <c r="C3663" s="149" t="s">
        <v>296</v>
      </c>
      <c r="D3663" s="150">
        <v>24601</v>
      </c>
      <c r="E3663" s="149">
        <v>11510</v>
      </c>
      <c r="F3663" s="149" t="s">
        <v>6269</v>
      </c>
    </row>
    <row r="3664" spans="1:6" ht="10.9" customHeight="1" x14ac:dyDescent="0.35">
      <c r="A3664" s="149" t="s">
        <v>7380</v>
      </c>
      <c r="B3664" s="149" t="s">
        <v>7381</v>
      </c>
      <c r="C3664" s="149" t="s">
        <v>296</v>
      </c>
      <c r="D3664" s="150">
        <v>24601</v>
      </c>
      <c r="E3664" s="149">
        <v>11510</v>
      </c>
      <c r="F3664" s="149" t="s">
        <v>6269</v>
      </c>
    </row>
    <row r="3665" spans="1:6" ht="10.9" customHeight="1" x14ac:dyDescent="0.35">
      <c r="A3665" s="149" t="s">
        <v>7382</v>
      </c>
      <c r="B3665" s="149" t="s">
        <v>7383</v>
      </c>
      <c r="C3665" s="149" t="s">
        <v>296</v>
      </c>
      <c r="D3665" s="150">
        <v>24601</v>
      </c>
      <c r="E3665" s="149">
        <v>11510</v>
      </c>
      <c r="F3665" s="149" t="s">
        <v>6269</v>
      </c>
    </row>
    <row r="3666" spans="1:6" ht="10.9" customHeight="1" x14ac:dyDescent="0.35">
      <c r="A3666" s="149" t="s">
        <v>7384</v>
      </c>
      <c r="B3666" s="149" t="s">
        <v>7385</v>
      </c>
      <c r="C3666" s="149" t="s">
        <v>296</v>
      </c>
      <c r="D3666" s="150">
        <v>24601</v>
      </c>
      <c r="E3666" s="149">
        <v>11510</v>
      </c>
      <c r="F3666" s="149" t="s">
        <v>6269</v>
      </c>
    </row>
    <row r="3667" spans="1:6" ht="10.9" customHeight="1" x14ac:dyDescent="0.35">
      <c r="A3667" s="149" t="s">
        <v>7386</v>
      </c>
      <c r="B3667" s="149" t="s">
        <v>7302</v>
      </c>
      <c r="C3667" s="149" t="s">
        <v>1446</v>
      </c>
      <c r="D3667" s="150">
        <v>24601</v>
      </c>
      <c r="E3667" s="149">
        <v>11510</v>
      </c>
      <c r="F3667" s="149" t="s">
        <v>6269</v>
      </c>
    </row>
    <row r="3668" spans="1:6" ht="10.9" customHeight="1" x14ac:dyDescent="0.35">
      <c r="A3668" s="149" t="s">
        <v>7387</v>
      </c>
      <c r="B3668" s="149" t="s">
        <v>7388</v>
      </c>
      <c r="C3668" s="149" t="s">
        <v>296</v>
      </c>
      <c r="D3668" s="150">
        <v>24601</v>
      </c>
      <c r="E3668" s="149">
        <v>11510</v>
      </c>
      <c r="F3668" s="149" t="s">
        <v>6269</v>
      </c>
    </row>
    <row r="3669" spans="1:6" ht="10.9" customHeight="1" x14ac:dyDescent="0.35">
      <c r="A3669" s="149" t="s">
        <v>7389</v>
      </c>
      <c r="B3669" s="149" t="s">
        <v>7390</v>
      </c>
      <c r="C3669" s="149" t="s">
        <v>296</v>
      </c>
      <c r="D3669" s="150">
        <v>24601</v>
      </c>
      <c r="E3669" s="149">
        <v>11510</v>
      </c>
      <c r="F3669" s="149" t="s">
        <v>6269</v>
      </c>
    </row>
    <row r="3670" spans="1:6" ht="10.9" customHeight="1" x14ac:dyDescent="0.35">
      <c r="A3670" s="149" t="s">
        <v>7391</v>
      </c>
      <c r="B3670" s="149" t="s">
        <v>7392</v>
      </c>
      <c r="C3670" s="149" t="s">
        <v>296</v>
      </c>
      <c r="D3670" s="150">
        <v>24601</v>
      </c>
      <c r="E3670" s="149">
        <v>11510</v>
      </c>
      <c r="F3670" s="149" t="s">
        <v>6269</v>
      </c>
    </row>
    <row r="3671" spans="1:6" ht="10.9" customHeight="1" x14ac:dyDescent="0.35">
      <c r="A3671" s="149" t="s">
        <v>7393</v>
      </c>
      <c r="B3671" s="149" t="s">
        <v>7394</v>
      </c>
      <c r="C3671" s="149" t="s">
        <v>296</v>
      </c>
      <c r="D3671" s="150">
        <v>24601</v>
      </c>
      <c r="E3671" s="149">
        <v>11510</v>
      </c>
      <c r="F3671" s="149" t="s">
        <v>6269</v>
      </c>
    </row>
    <row r="3672" spans="1:6" ht="10.9" customHeight="1" x14ac:dyDescent="0.35">
      <c r="A3672" s="149" t="s">
        <v>7395</v>
      </c>
      <c r="B3672" s="149" t="s">
        <v>7396</v>
      </c>
      <c r="C3672" s="149" t="s">
        <v>420</v>
      </c>
      <c r="D3672" s="150">
        <v>24601</v>
      </c>
      <c r="E3672" s="149">
        <v>11510</v>
      </c>
      <c r="F3672" s="149" t="s">
        <v>6269</v>
      </c>
    </row>
    <row r="3673" spans="1:6" ht="10.9" customHeight="1" x14ac:dyDescent="0.35">
      <c r="A3673" s="149" t="s">
        <v>7397</v>
      </c>
      <c r="B3673" s="149" t="s">
        <v>7398</v>
      </c>
      <c r="C3673" s="149" t="s">
        <v>296</v>
      </c>
      <c r="D3673" s="150">
        <v>24601</v>
      </c>
      <c r="E3673" s="149">
        <v>11510</v>
      </c>
      <c r="F3673" s="149" t="s">
        <v>6269</v>
      </c>
    </row>
    <row r="3674" spans="1:6" ht="10.9" customHeight="1" x14ac:dyDescent="0.35">
      <c r="A3674" s="149" t="s">
        <v>7399</v>
      </c>
      <c r="B3674" s="149" t="s">
        <v>7400</v>
      </c>
      <c r="C3674" s="149" t="s">
        <v>296</v>
      </c>
      <c r="D3674" s="150">
        <v>24601</v>
      </c>
      <c r="E3674" s="149">
        <v>11510</v>
      </c>
      <c r="F3674" s="149" t="s">
        <v>6269</v>
      </c>
    </row>
    <row r="3675" spans="1:6" ht="10.9" customHeight="1" x14ac:dyDescent="0.35">
      <c r="A3675" s="149" t="s">
        <v>7401</v>
      </c>
      <c r="B3675" s="149" t="s">
        <v>7402</v>
      </c>
      <c r="C3675" s="149" t="s">
        <v>296</v>
      </c>
      <c r="D3675" s="150">
        <v>24601</v>
      </c>
      <c r="E3675" s="149">
        <v>11510</v>
      </c>
      <c r="F3675" s="149" t="s">
        <v>6269</v>
      </c>
    </row>
    <row r="3676" spans="1:6" ht="10.9" customHeight="1" x14ac:dyDescent="0.35">
      <c r="A3676" s="149" t="s">
        <v>7403</v>
      </c>
      <c r="B3676" s="149" t="s">
        <v>7404</v>
      </c>
      <c r="C3676" s="149" t="s">
        <v>1446</v>
      </c>
      <c r="D3676" s="150">
        <v>24601</v>
      </c>
      <c r="E3676" s="149">
        <v>11510</v>
      </c>
      <c r="F3676" s="149" t="s">
        <v>6269</v>
      </c>
    </row>
    <row r="3677" spans="1:6" ht="10.9" customHeight="1" x14ac:dyDescent="0.35">
      <c r="A3677" s="149" t="s">
        <v>7405</v>
      </c>
      <c r="B3677" s="149" t="s">
        <v>7406</v>
      </c>
      <c r="C3677" s="149" t="s">
        <v>877</v>
      </c>
      <c r="D3677" s="150">
        <v>24601</v>
      </c>
      <c r="E3677" s="149">
        <v>11510</v>
      </c>
      <c r="F3677" s="149" t="s">
        <v>6269</v>
      </c>
    </row>
    <row r="3678" spans="1:6" ht="10.9" customHeight="1" x14ac:dyDescent="0.35">
      <c r="A3678" s="149" t="s">
        <v>7407</v>
      </c>
      <c r="B3678" s="149" t="s">
        <v>7408</v>
      </c>
      <c r="C3678" s="149" t="s">
        <v>296</v>
      </c>
      <c r="D3678" s="150">
        <v>24601</v>
      </c>
      <c r="E3678" s="149">
        <v>11510</v>
      </c>
      <c r="F3678" s="149" t="s">
        <v>6269</v>
      </c>
    </row>
    <row r="3679" spans="1:6" ht="10.9" customHeight="1" x14ac:dyDescent="0.35">
      <c r="A3679" s="149" t="s">
        <v>7409</v>
      </c>
      <c r="B3679" s="149" t="s">
        <v>7410</v>
      </c>
      <c r="C3679" s="149" t="s">
        <v>296</v>
      </c>
      <c r="D3679" s="150">
        <v>24601</v>
      </c>
      <c r="E3679" s="149">
        <v>11510</v>
      </c>
      <c r="F3679" s="149" t="s">
        <v>6269</v>
      </c>
    </row>
    <row r="3680" spans="1:6" ht="10.9" customHeight="1" x14ac:dyDescent="0.35">
      <c r="A3680" s="149" t="s">
        <v>7411</v>
      </c>
      <c r="B3680" s="149" t="s">
        <v>7412</v>
      </c>
      <c r="C3680" s="149" t="s">
        <v>296</v>
      </c>
      <c r="D3680" s="150">
        <v>24601</v>
      </c>
      <c r="E3680" s="149">
        <v>11510</v>
      </c>
      <c r="F3680" s="149" t="s">
        <v>6269</v>
      </c>
    </row>
    <row r="3681" spans="1:6" ht="10.9" customHeight="1" x14ac:dyDescent="0.35">
      <c r="A3681" s="149" t="s">
        <v>7413</v>
      </c>
      <c r="B3681" s="149" t="s">
        <v>7414</v>
      </c>
      <c r="C3681" s="149" t="s">
        <v>296</v>
      </c>
      <c r="D3681" s="150">
        <v>24601</v>
      </c>
      <c r="E3681" s="149">
        <v>11510</v>
      </c>
      <c r="F3681" s="149" t="s">
        <v>6269</v>
      </c>
    </row>
    <row r="3682" spans="1:6" ht="10.9" customHeight="1" x14ac:dyDescent="0.35">
      <c r="A3682" s="149" t="s">
        <v>7415</v>
      </c>
      <c r="B3682" s="149" t="s">
        <v>7416</v>
      </c>
      <c r="C3682" s="149" t="s">
        <v>296</v>
      </c>
      <c r="D3682" s="150">
        <v>24601</v>
      </c>
      <c r="E3682" s="149">
        <v>11510</v>
      </c>
      <c r="F3682" s="149" t="s">
        <v>6269</v>
      </c>
    </row>
    <row r="3683" spans="1:6" ht="10.9" customHeight="1" x14ac:dyDescent="0.35">
      <c r="A3683" s="149" t="s">
        <v>7417</v>
      </c>
      <c r="B3683" s="149" t="s">
        <v>7418</v>
      </c>
      <c r="C3683" s="149" t="s">
        <v>1446</v>
      </c>
      <c r="D3683" s="150">
        <v>24601</v>
      </c>
      <c r="E3683" s="149">
        <v>11510</v>
      </c>
      <c r="F3683" s="149" t="s">
        <v>6269</v>
      </c>
    </row>
    <row r="3684" spans="1:6" ht="10.9" customHeight="1" x14ac:dyDescent="0.35">
      <c r="A3684" s="149" t="s">
        <v>7419</v>
      </c>
      <c r="B3684" s="149" t="s">
        <v>7109</v>
      </c>
      <c r="C3684" s="149" t="s">
        <v>877</v>
      </c>
      <c r="D3684" s="150">
        <v>24601</v>
      </c>
      <c r="E3684" s="149">
        <v>11510</v>
      </c>
      <c r="F3684" s="149" t="s">
        <v>6269</v>
      </c>
    </row>
    <row r="3685" spans="1:6" ht="10.9" customHeight="1" x14ac:dyDescent="0.35">
      <c r="A3685" s="149" t="s">
        <v>7420</v>
      </c>
      <c r="B3685" s="149" t="s">
        <v>7421</v>
      </c>
      <c r="C3685" s="149" t="s">
        <v>296</v>
      </c>
      <c r="D3685" s="150">
        <v>24601</v>
      </c>
      <c r="E3685" s="149">
        <v>11510</v>
      </c>
      <c r="F3685" s="149" t="s">
        <v>6269</v>
      </c>
    </row>
    <row r="3686" spans="1:6" ht="10.9" customHeight="1" x14ac:dyDescent="0.35">
      <c r="A3686" s="149" t="s">
        <v>7422</v>
      </c>
      <c r="B3686" s="149" t="s">
        <v>7423</v>
      </c>
      <c r="C3686" s="149" t="s">
        <v>296</v>
      </c>
      <c r="D3686" s="150">
        <v>24601</v>
      </c>
      <c r="E3686" s="149">
        <v>11510</v>
      </c>
      <c r="F3686" s="149" t="s">
        <v>6269</v>
      </c>
    </row>
    <row r="3687" spans="1:6" ht="10.9" customHeight="1" x14ac:dyDescent="0.35">
      <c r="A3687" s="149" t="s">
        <v>7424</v>
      </c>
      <c r="B3687" s="149" t="s">
        <v>7425</v>
      </c>
      <c r="C3687" s="149" t="s">
        <v>296</v>
      </c>
      <c r="D3687" s="150">
        <v>24601</v>
      </c>
      <c r="E3687" s="149">
        <v>11510</v>
      </c>
      <c r="F3687" s="149" t="s">
        <v>6269</v>
      </c>
    </row>
    <row r="3688" spans="1:6" ht="10.9" customHeight="1" x14ac:dyDescent="0.35">
      <c r="A3688" s="149" t="s">
        <v>7426</v>
      </c>
      <c r="B3688" s="149" t="s">
        <v>7427</v>
      </c>
      <c r="C3688" s="149" t="s">
        <v>296</v>
      </c>
      <c r="D3688" s="150">
        <v>24601</v>
      </c>
      <c r="E3688" s="149">
        <v>11510</v>
      </c>
      <c r="F3688" s="149" t="s">
        <v>6269</v>
      </c>
    </row>
    <row r="3689" spans="1:6" ht="10.9" customHeight="1" x14ac:dyDescent="0.35">
      <c r="A3689" s="149" t="s">
        <v>7428</v>
      </c>
      <c r="B3689" s="149" t="s">
        <v>7429</v>
      </c>
      <c r="C3689" s="149" t="s">
        <v>296</v>
      </c>
      <c r="D3689" s="150">
        <v>24601</v>
      </c>
      <c r="E3689" s="149">
        <v>11510</v>
      </c>
      <c r="F3689" s="149" t="s">
        <v>6269</v>
      </c>
    </row>
    <row r="3690" spans="1:6" ht="10.9" customHeight="1" x14ac:dyDescent="0.35">
      <c r="A3690" s="149" t="s">
        <v>7430</v>
      </c>
      <c r="B3690" s="149" t="s">
        <v>7431</v>
      </c>
      <c r="C3690" s="149" t="s">
        <v>296</v>
      </c>
      <c r="D3690" s="150">
        <v>24601</v>
      </c>
      <c r="E3690" s="149">
        <v>11510</v>
      </c>
      <c r="F3690" s="149" t="s">
        <v>6269</v>
      </c>
    </row>
    <row r="3691" spans="1:6" ht="10.9" customHeight="1" x14ac:dyDescent="0.35">
      <c r="A3691" s="149" t="s">
        <v>7432</v>
      </c>
      <c r="B3691" s="149" t="s">
        <v>7433</v>
      </c>
      <c r="C3691" s="149" t="s">
        <v>296</v>
      </c>
      <c r="D3691" s="150">
        <v>24601</v>
      </c>
      <c r="E3691" s="149">
        <v>11510</v>
      </c>
      <c r="F3691" s="149" t="s">
        <v>6269</v>
      </c>
    </row>
    <row r="3692" spans="1:6" ht="10.9" customHeight="1" x14ac:dyDescent="0.35">
      <c r="A3692" s="149" t="s">
        <v>7434</v>
      </c>
      <c r="B3692" s="149" t="s">
        <v>7435</v>
      </c>
      <c r="C3692" s="149" t="s">
        <v>296</v>
      </c>
      <c r="D3692" s="150">
        <v>24601</v>
      </c>
      <c r="E3692" s="149">
        <v>11510</v>
      </c>
      <c r="F3692" s="149" t="s">
        <v>6269</v>
      </c>
    </row>
    <row r="3693" spans="1:6" ht="10.9" customHeight="1" x14ac:dyDescent="0.35">
      <c r="A3693" s="149" t="s">
        <v>7436</v>
      </c>
      <c r="B3693" s="149" t="s">
        <v>7437</v>
      </c>
      <c r="C3693" s="149" t="s">
        <v>296</v>
      </c>
      <c r="D3693" s="150">
        <v>24601</v>
      </c>
      <c r="E3693" s="149">
        <v>11510</v>
      </c>
      <c r="F3693" s="149" t="s">
        <v>6269</v>
      </c>
    </row>
    <row r="3694" spans="1:6" ht="10.9" customHeight="1" x14ac:dyDescent="0.35">
      <c r="A3694" s="149" t="s">
        <v>7438</v>
      </c>
      <c r="B3694" s="149" t="s">
        <v>7439</v>
      </c>
      <c r="C3694" s="149" t="s">
        <v>296</v>
      </c>
      <c r="D3694" s="150">
        <v>24601</v>
      </c>
      <c r="E3694" s="149">
        <v>11510</v>
      </c>
      <c r="F3694" s="149" t="s">
        <v>6269</v>
      </c>
    </row>
    <row r="3695" spans="1:6" ht="10.9" customHeight="1" x14ac:dyDescent="0.35">
      <c r="A3695" s="149" t="s">
        <v>7440</v>
      </c>
      <c r="B3695" s="149" t="s">
        <v>7441</v>
      </c>
      <c r="C3695" s="149" t="s">
        <v>296</v>
      </c>
      <c r="D3695" s="150">
        <v>24601</v>
      </c>
      <c r="E3695" s="149">
        <v>11510</v>
      </c>
      <c r="F3695" s="149" t="s">
        <v>6269</v>
      </c>
    </row>
    <row r="3696" spans="1:6" ht="10.9" customHeight="1" x14ac:dyDescent="0.35">
      <c r="A3696" s="149" t="s">
        <v>7442</v>
      </c>
      <c r="B3696" s="149" t="s">
        <v>7443</v>
      </c>
      <c r="C3696" s="149" t="s">
        <v>296</v>
      </c>
      <c r="D3696" s="150">
        <v>24601</v>
      </c>
      <c r="E3696" s="149">
        <v>11510</v>
      </c>
      <c r="F3696" s="149" t="s">
        <v>6269</v>
      </c>
    </row>
    <row r="3697" spans="1:6" ht="10.9" customHeight="1" x14ac:dyDescent="0.35">
      <c r="A3697" s="149" t="s">
        <v>7444</v>
      </c>
      <c r="B3697" s="149" t="s">
        <v>7445</v>
      </c>
      <c r="C3697" s="149" t="s">
        <v>296</v>
      </c>
      <c r="D3697" s="150">
        <v>24601</v>
      </c>
      <c r="E3697" s="149">
        <v>11510</v>
      </c>
      <c r="F3697" s="149" t="s">
        <v>6269</v>
      </c>
    </row>
    <row r="3698" spans="1:6" ht="10.9" customHeight="1" x14ac:dyDescent="0.35">
      <c r="A3698" s="149" t="s">
        <v>7446</v>
      </c>
      <c r="B3698" s="149" t="s">
        <v>7447</v>
      </c>
      <c r="C3698" s="149" t="s">
        <v>296</v>
      </c>
      <c r="D3698" s="150">
        <v>24601</v>
      </c>
      <c r="E3698" s="149">
        <v>11510</v>
      </c>
      <c r="F3698" s="149" t="s">
        <v>6269</v>
      </c>
    </row>
    <row r="3699" spans="1:6" ht="10.9" customHeight="1" x14ac:dyDescent="0.35">
      <c r="A3699" s="149" t="s">
        <v>7448</v>
      </c>
      <c r="B3699" s="149" t="s">
        <v>7449</v>
      </c>
      <c r="C3699" s="149" t="s">
        <v>296</v>
      </c>
      <c r="D3699" s="150">
        <v>24601</v>
      </c>
      <c r="E3699" s="149">
        <v>11510</v>
      </c>
      <c r="F3699" s="149" t="s">
        <v>6269</v>
      </c>
    </row>
    <row r="3700" spans="1:6" ht="10.9" customHeight="1" x14ac:dyDescent="0.35">
      <c r="A3700" s="149" t="s">
        <v>7450</v>
      </c>
      <c r="B3700" s="149" t="s">
        <v>7451</v>
      </c>
      <c r="C3700" s="149" t="s">
        <v>296</v>
      </c>
      <c r="D3700" s="150">
        <v>24601</v>
      </c>
      <c r="E3700" s="149">
        <v>11510</v>
      </c>
      <c r="F3700" s="149" t="s">
        <v>6269</v>
      </c>
    </row>
    <row r="3701" spans="1:6" ht="10.9" customHeight="1" x14ac:dyDescent="0.35">
      <c r="A3701" s="149" t="s">
        <v>7452</v>
      </c>
      <c r="B3701" s="149" t="s">
        <v>7453</v>
      </c>
      <c r="C3701" s="149" t="s">
        <v>296</v>
      </c>
      <c r="D3701" s="150">
        <v>24601</v>
      </c>
      <c r="E3701" s="149">
        <v>11510</v>
      </c>
      <c r="F3701" s="149" t="s">
        <v>6269</v>
      </c>
    </row>
    <row r="3702" spans="1:6" ht="10.9" customHeight="1" x14ac:dyDescent="0.35">
      <c r="A3702" s="149" t="s">
        <v>7454</v>
      </c>
      <c r="B3702" s="149" t="s">
        <v>7455</v>
      </c>
      <c r="C3702" s="149" t="s">
        <v>296</v>
      </c>
      <c r="D3702" s="150">
        <v>24601</v>
      </c>
      <c r="E3702" s="149">
        <v>11510</v>
      </c>
      <c r="F3702" s="149" t="s">
        <v>6269</v>
      </c>
    </row>
    <row r="3703" spans="1:6" ht="10.9" customHeight="1" x14ac:dyDescent="0.35">
      <c r="A3703" s="149" t="s">
        <v>7456</v>
      </c>
      <c r="B3703" s="149" t="s">
        <v>7457</v>
      </c>
      <c r="C3703" s="149" t="s">
        <v>296</v>
      </c>
      <c r="D3703" s="150">
        <v>24601</v>
      </c>
      <c r="E3703" s="149">
        <v>11510</v>
      </c>
      <c r="F3703" s="149" t="s">
        <v>6269</v>
      </c>
    </row>
    <row r="3704" spans="1:6" ht="10.9" customHeight="1" x14ac:dyDescent="0.35">
      <c r="A3704" s="149" t="s">
        <v>7458</v>
      </c>
      <c r="B3704" s="149" t="s">
        <v>7459</v>
      </c>
      <c r="C3704" s="149" t="s">
        <v>296</v>
      </c>
      <c r="D3704" s="150">
        <v>24601</v>
      </c>
      <c r="E3704" s="149">
        <v>11510</v>
      </c>
      <c r="F3704" s="149" t="s">
        <v>6269</v>
      </c>
    </row>
    <row r="3705" spans="1:6" ht="10.9" customHeight="1" x14ac:dyDescent="0.35">
      <c r="A3705" s="149" t="s">
        <v>7460</v>
      </c>
      <c r="B3705" s="149" t="s">
        <v>7461</v>
      </c>
      <c r="C3705" s="149" t="s">
        <v>296</v>
      </c>
      <c r="D3705" s="150">
        <v>24601</v>
      </c>
      <c r="E3705" s="149">
        <v>11510</v>
      </c>
      <c r="F3705" s="149" t="s">
        <v>6269</v>
      </c>
    </row>
    <row r="3706" spans="1:6" ht="10.9" customHeight="1" x14ac:dyDescent="0.35">
      <c r="A3706" s="149" t="s">
        <v>7462</v>
      </c>
      <c r="B3706" s="149" t="s">
        <v>7463</v>
      </c>
      <c r="C3706" s="149" t="s">
        <v>296</v>
      </c>
      <c r="D3706" s="150">
        <v>24601</v>
      </c>
      <c r="E3706" s="149">
        <v>11510</v>
      </c>
      <c r="F3706" s="149" t="s">
        <v>6269</v>
      </c>
    </row>
    <row r="3707" spans="1:6" ht="10.9" customHeight="1" x14ac:dyDescent="0.35">
      <c r="A3707" s="149" t="s">
        <v>7464</v>
      </c>
      <c r="B3707" s="149" t="s">
        <v>7465</v>
      </c>
      <c r="C3707" s="149" t="s">
        <v>296</v>
      </c>
      <c r="D3707" s="150">
        <v>24601</v>
      </c>
      <c r="E3707" s="149">
        <v>11510</v>
      </c>
      <c r="F3707" s="149" t="s">
        <v>6269</v>
      </c>
    </row>
    <row r="3708" spans="1:6" ht="10.9" customHeight="1" x14ac:dyDescent="0.35">
      <c r="A3708" s="149" t="s">
        <v>7466</v>
      </c>
      <c r="B3708" s="149" t="s">
        <v>7467</v>
      </c>
      <c r="C3708" s="149" t="s">
        <v>296</v>
      </c>
      <c r="D3708" s="150">
        <v>24601</v>
      </c>
      <c r="E3708" s="149">
        <v>11510</v>
      </c>
      <c r="F3708" s="149" t="s">
        <v>6269</v>
      </c>
    </row>
    <row r="3709" spans="1:6" ht="10.9" customHeight="1" x14ac:dyDescent="0.35">
      <c r="A3709" s="149" t="s">
        <v>7468</v>
      </c>
      <c r="B3709" s="149" t="s">
        <v>7469</v>
      </c>
      <c r="C3709" s="149" t="s">
        <v>296</v>
      </c>
      <c r="D3709" s="150">
        <v>24601</v>
      </c>
      <c r="E3709" s="149">
        <v>11510</v>
      </c>
      <c r="F3709" s="149" t="s">
        <v>6269</v>
      </c>
    </row>
    <row r="3710" spans="1:6" ht="10.9" customHeight="1" x14ac:dyDescent="0.35">
      <c r="A3710" s="149" t="s">
        <v>7470</v>
      </c>
      <c r="B3710" s="149" t="s">
        <v>7471</v>
      </c>
      <c r="C3710" s="149" t="s">
        <v>296</v>
      </c>
      <c r="D3710" s="150">
        <v>24601</v>
      </c>
      <c r="E3710" s="149">
        <v>11510</v>
      </c>
      <c r="F3710" s="149" t="s">
        <v>6269</v>
      </c>
    </row>
    <row r="3711" spans="1:6" ht="10.9" customHeight="1" x14ac:dyDescent="0.35">
      <c r="A3711" s="149" t="s">
        <v>7472</v>
      </c>
      <c r="B3711" s="149" t="s">
        <v>7473</v>
      </c>
      <c r="C3711" s="149" t="s">
        <v>296</v>
      </c>
      <c r="D3711" s="150">
        <v>24601</v>
      </c>
      <c r="E3711" s="149">
        <v>11510</v>
      </c>
      <c r="F3711" s="149" t="s">
        <v>6269</v>
      </c>
    </row>
    <row r="3712" spans="1:6" ht="10.9" customHeight="1" x14ac:dyDescent="0.35">
      <c r="A3712" s="149" t="s">
        <v>7474</v>
      </c>
      <c r="B3712" s="149" t="s">
        <v>7475</v>
      </c>
      <c r="C3712" s="149" t="s">
        <v>296</v>
      </c>
      <c r="D3712" s="150">
        <v>24601</v>
      </c>
      <c r="E3712" s="149">
        <v>11510</v>
      </c>
      <c r="F3712" s="149" t="s">
        <v>6269</v>
      </c>
    </row>
    <row r="3713" spans="1:6" ht="10.9" customHeight="1" x14ac:dyDescent="0.35">
      <c r="A3713" s="149" t="s">
        <v>7476</v>
      </c>
      <c r="B3713" s="149" t="s">
        <v>7477</v>
      </c>
      <c r="C3713" s="149" t="s">
        <v>296</v>
      </c>
      <c r="D3713" s="150">
        <v>24601</v>
      </c>
      <c r="E3713" s="149">
        <v>11510</v>
      </c>
      <c r="F3713" s="149" t="s">
        <v>6269</v>
      </c>
    </row>
    <row r="3714" spans="1:6" ht="10.9" customHeight="1" x14ac:dyDescent="0.35">
      <c r="A3714" s="149" t="s">
        <v>7478</v>
      </c>
      <c r="B3714" s="149" t="s">
        <v>7479</v>
      </c>
      <c r="C3714" s="149" t="s">
        <v>296</v>
      </c>
      <c r="D3714" s="150">
        <v>24601</v>
      </c>
      <c r="E3714" s="149">
        <v>11510</v>
      </c>
      <c r="F3714" s="149" t="s">
        <v>6269</v>
      </c>
    </row>
    <row r="3715" spans="1:6" ht="10.9" customHeight="1" x14ac:dyDescent="0.35">
      <c r="A3715" s="149" t="s">
        <v>7480</v>
      </c>
      <c r="B3715" s="149" t="s">
        <v>7481</v>
      </c>
      <c r="C3715" s="149" t="s">
        <v>296</v>
      </c>
      <c r="D3715" s="150">
        <v>24601</v>
      </c>
      <c r="E3715" s="149">
        <v>11510</v>
      </c>
      <c r="F3715" s="149" t="s">
        <v>6269</v>
      </c>
    </row>
    <row r="3716" spans="1:6" ht="10.9" customHeight="1" x14ac:dyDescent="0.35">
      <c r="A3716" s="149" t="s">
        <v>7482</v>
      </c>
      <c r="B3716" s="149" t="s">
        <v>7483</v>
      </c>
      <c r="C3716" s="149" t="s">
        <v>296</v>
      </c>
      <c r="D3716" s="150">
        <v>24601</v>
      </c>
      <c r="E3716" s="149">
        <v>11510</v>
      </c>
      <c r="F3716" s="149" t="s">
        <v>6269</v>
      </c>
    </row>
    <row r="3717" spans="1:6" ht="10.9" customHeight="1" x14ac:dyDescent="0.35">
      <c r="A3717" s="149" t="s">
        <v>7484</v>
      </c>
      <c r="B3717" s="149" t="s">
        <v>7485</v>
      </c>
      <c r="C3717" s="149" t="s">
        <v>296</v>
      </c>
      <c r="D3717" s="150">
        <v>24601</v>
      </c>
      <c r="E3717" s="149">
        <v>11510</v>
      </c>
      <c r="F3717" s="149" t="s">
        <v>6269</v>
      </c>
    </row>
    <row r="3718" spans="1:6" ht="10.9" customHeight="1" x14ac:dyDescent="0.35">
      <c r="A3718" s="149" t="s">
        <v>7486</v>
      </c>
      <c r="B3718" s="149" t="s">
        <v>7487</v>
      </c>
      <c r="C3718" s="149" t="s">
        <v>296</v>
      </c>
      <c r="D3718" s="150">
        <v>24601</v>
      </c>
      <c r="E3718" s="149">
        <v>11510</v>
      </c>
      <c r="F3718" s="149" t="s">
        <v>6269</v>
      </c>
    </row>
    <row r="3719" spans="1:6" ht="10.9" customHeight="1" x14ac:dyDescent="0.35">
      <c r="A3719" s="149" t="s">
        <v>7488</v>
      </c>
      <c r="B3719" s="149" t="s">
        <v>7489</v>
      </c>
      <c r="C3719" s="149" t="s">
        <v>372</v>
      </c>
      <c r="D3719" s="150">
        <v>24601</v>
      </c>
      <c r="E3719" s="149">
        <v>11510</v>
      </c>
      <c r="F3719" s="149" t="s">
        <v>6269</v>
      </c>
    </row>
    <row r="3720" spans="1:6" ht="10.9" customHeight="1" x14ac:dyDescent="0.35">
      <c r="A3720" s="149" t="s">
        <v>7490</v>
      </c>
      <c r="B3720" s="149" t="s">
        <v>7491</v>
      </c>
      <c r="C3720" s="149" t="s">
        <v>372</v>
      </c>
      <c r="D3720" s="150">
        <v>24601</v>
      </c>
      <c r="E3720" s="149">
        <v>11510</v>
      </c>
      <c r="F3720" s="149" t="s">
        <v>6269</v>
      </c>
    </row>
    <row r="3721" spans="1:6" ht="10.9" customHeight="1" x14ac:dyDescent="0.35">
      <c r="A3721" s="149" t="s">
        <v>7492</v>
      </c>
      <c r="B3721" s="149" t="s">
        <v>7493</v>
      </c>
      <c r="C3721" s="149" t="s">
        <v>372</v>
      </c>
      <c r="D3721" s="150">
        <v>24601</v>
      </c>
      <c r="E3721" s="149">
        <v>11510</v>
      </c>
      <c r="F3721" s="149" t="s">
        <v>6269</v>
      </c>
    </row>
    <row r="3722" spans="1:6" ht="10.9" customHeight="1" x14ac:dyDescent="0.35">
      <c r="A3722" s="149" t="s">
        <v>7494</v>
      </c>
      <c r="B3722" s="149" t="s">
        <v>7495</v>
      </c>
      <c r="C3722" s="149" t="s">
        <v>296</v>
      </c>
      <c r="D3722" s="150">
        <v>24601</v>
      </c>
      <c r="E3722" s="149">
        <v>11510</v>
      </c>
      <c r="F3722" s="149" t="s">
        <v>6269</v>
      </c>
    </row>
    <row r="3723" spans="1:6" ht="10.9" customHeight="1" x14ac:dyDescent="0.35">
      <c r="A3723" s="149" t="s">
        <v>7496</v>
      </c>
      <c r="B3723" s="149" t="s">
        <v>7497</v>
      </c>
      <c r="C3723" s="149" t="s">
        <v>296</v>
      </c>
      <c r="D3723" s="150">
        <v>24601</v>
      </c>
      <c r="E3723" s="149">
        <v>11510</v>
      </c>
      <c r="F3723" s="149" t="s">
        <v>6269</v>
      </c>
    </row>
    <row r="3724" spans="1:6" ht="10.9" customHeight="1" x14ac:dyDescent="0.35">
      <c r="A3724" s="149" t="s">
        <v>7498</v>
      </c>
      <c r="B3724" s="149" t="s">
        <v>7499</v>
      </c>
      <c r="C3724" s="149" t="s">
        <v>296</v>
      </c>
      <c r="D3724" s="150">
        <v>24601</v>
      </c>
      <c r="E3724" s="149">
        <v>11510</v>
      </c>
      <c r="F3724" s="149" t="s">
        <v>6269</v>
      </c>
    </row>
    <row r="3725" spans="1:6" ht="10.9" customHeight="1" x14ac:dyDescent="0.35">
      <c r="A3725" s="149" t="s">
        <v>7500</v>
      </c>
      <c r="B3725" s="149" t="s">
        <v>7501</v>
      </c>
      <c r="C3725" s="149" t="s">
        <v>296</v>
      </c>
      <c r="D3725" s="150">
        <v>24601</v>
      </c>
      <c r="E3725" s="149">
        <v>11510</v>
      </c>
      <c r="F3725" s="149" t="s">
        <v>6269</v>
      </c>
    </row>
    <row r="3726" spans="1:6" ht="10.9" customHeight="1" x14ac:dyDescent="0.35">
      <c r="A3726" s="149" t="s">
        <v>7502</v>
      </c>
      <c r="B3726" s="149" t="s">
        <v>7503</v>
      </c>
      <c r="C3726" s="149" t="s">
        <v>296</v>
      </c>
      <c r="D3726" s="150">
        <v>24601</v>
      </c>
      <c r="E3726" s="149">
        <v>11510</v>
      </c>
      <c r="F3726" s="149" t="s">
        <v>6269</v>
      </c>
    </row>
    <row r="3727" spans="1:6" ht="10.9" customHeight="1" x14ac:dyDescent="0.35">
      <c r="A3727" s="149" t="s">
        <v>7504</v>
      </c>
      <c r="B3727" s="149" t="s">
        <v>7505</v>
      </c>
      <c r="C3727" s="149" t="s">
        <v>296</v>
      </c>
      <c r="D3727" s="150">
        <v>24601</v>
      </c>
      <c r="E3727" s="149">
        <v>11510</v>
      </c>
      <c r="F3727" s="149" t="s">
        <v>6269</v>
      </c>
    </row>
    <row r="3728" spans="1:6" ht="10.9" customHeight="1" x14ac:dyDescent="0.35">
      <c r="A3728" s="149" t="s">
        <v>7506</v>
      </c>
      <c r="B3728" s="149" t="s">
        <v>7507</v>
      </c>
      <c r="C3728" s="149" t="s">
        <v>296</v>
      </c>
      <c r="D3728" s="150">
        <v>24601</v>
      </c>
      <c r="E3728" s="149">
        <v>11510</v>
      </c>
      <c r="F3728" s="149" t="s">
        <v>6269</v>
      </c>
    </row>
    <row r="3729" spans="1:6" ht="10.9" customHeight="1" x14ac:dyDescent="0.35">
      <c r="A3729" s="149" t="s">
        <v>7508</v>
      </c>
      <c r="B3729" s="149" t="s">
        <v>7509</v>
      </c>
      <c r="C3729" s="149" t="s">
        <v>296</v>
      </c>
      <c r="D3729" s="150">
        <v>24601</v>
      </c>
      <c r="E3729" s="149">
        <v>11510</v>
      </c>
      <c r="F3729" s="149" t="s">
        <v>6269</v>
      </c>
    </row>
    <row r="3730" spans="1:6" ht="10.9" customHeight="1" x14ac:dyDescent="0.35">
      <c r="A3730" s="149" t="s">
        <v>7510</v>
      </c>
      <c r="B3730" s="149" t="s">
        <v>7511</v>
      </c>
      <c r="C3730" s="149" t="s">
        <v>296</v>
      </c>
      <c r="D3730" s="150">
        <v>24601</v>
      </c>
      <c r="E3730" s="149">
        <v>11510</v>
      </c>
      <c r="F3730" s="149" t="s">
        <v>6269</v>
      </c>
    </row>
    <row r="3731" spans="1:6" ht="10.9" customHeight="1" x14ac:dyDescent="0.35">
      <c r="A3731" s="149" t="s">
        <v>7512</v>
      </c>
      <c r="B3731" s="149" t="s">
        <v>7513</v>
      </c>
      <c r="C3731" s="149" t="s">
        <v>296</v>
      </c>
      <c r="D3731" s="150">
        <v>24601</v>
      </c>
      <c r="E3731" s="149">
        <v>11510</v>
      </c>
      <c r="F3731" s="149" t="s">
        <v>6269</v>
      </c>
    </row>
    <row r="3732" spans="1:6" ht="10.9" customHeight="1" x14ac:dyDescent="0.35">
      <c r="A3732" s="149" t="s">
        <v>7514</v>
      </c>
      <c r="B3732" s="149" t="s">
        <v>7515</v>
      </c>
      <c r="C3732" s="149" t="s">
        <v>296</v>
      </c>
      <c r="D3732" s="150">
        <v>24601</v>
      </c>
      <c r="E3732" s="149">
        <v>11510</v>
      </c>
      <c r="F3732" s="149" t="s">
        <v>6269</v>
      </c>
    </row>
    <row r="3733" spans="1:6" ht="10.9" customHeight="1" x14ac:dyDescent="0.35">
      <c r="A3733" s="149" t="s">
        <v>7516</v>
      </c>
      <c r="B3733" s="149" t="s">
        <v>7517</v>
      </c>
      <c r="C3733" s="149" t="s">
        <v>296</v>
      </c>
      <c r="D3733" s="150">
        <v>24601</v>
      </c>
      <c r="E3733" s="149">
        <v>11510</v>
      </c>
      <c r="F3733" s="149" t="s">
        <v>6269</v>
      </c>
    </row>
    <row r="3734" spans="1:6" ht="10.9" customHeight="1" x14ac:dyDescent="0.35">
      <c r="A3734" s="149" t="s">
        <v>7518</v>
      </c>
      <c r="B3734" s="149" t="s">
        <v>7519</v>
      </c>
      <c r="C3734" s="149" t="s">
        <v>296</v>
      </c>
      <c r="D3734" s="150">
        <v>24601</v>
      </c>
      <c r="E3734" s="149">
        <v>11510</v>
      </c>
      <c r="F3734" s="149" t="s">
        <v>6269</v>
      </c>
    </row>
    <row r="3735" spans="1:6" ht="10.9" customHeight="1" x14ac:dyDescent="0.35">
      <c r="A3735" s="149" t="s">
        <v>7520</v>
      </c>
      <c r="B3735" s="149" t="s">
        <v>7521</v>
      </c>
      <c r="C3735" s="149" t="s">
        <v>296</v>
      </c>
      <c r="D3735" s="150">
        <v>24601</v>
      </c>
      <c r="E3735" s="149">
        <v>11510</v>
      </c>
      <c r="F3735" s="149" t="s">
        <v>6269</v>
      </c>
    </row>
    <row r="3736" spans="1:6" ht="10.9" customHeight="1" x14ac:dyDescent="0.35">
      <c r="A3736" s="149" t="s">
        <v>7522</v>
      </c>
      <c r="B3736" s="149" t="s">
        <v>7523</v>
      </c>
      <c r="C3736" s="149" t="s">
        <v>296</v>
      </c>
      <c r="D3736" s="150">
        <v>24601</v>
      </c>
      <c r="E3736" s="149">
        <v>11510</v>
      </c>
      <c r="F3736" s="149" t="s">
        <v>6269</v>
      </c>
    </row>
    <row r="3737" spans="1:6" ht="10.9" customHeight="1" x14ac:dyDescent="0.35">
      <c r="A3737" s="149" t="s">
        <v>7524</v>
      </c>
      <c r="B3737" s="149" t="s">
        <v>7525</v>
      </c>
      <c r="C3737" s="149" t="s">
        <v>372</v>
      </c>
      <c r="D3737" s="150">
        <v>24601</v>
      </c>
      <c r="E3737" s="149">
        <v>11510</v>
      </c>
      <c r="F3737" s="149" t="s">
        <v>6269</v>
      </c>
    </row>
    <row r="3738" spans="1:6" ht="10.9" customHeight="1" x14ac:dyDescent="0.35">
      <c r="A3738" s="149" t="s">
        <v>7526</v>
      </c>
      <c r="B3738" s="149" t="s">
        <v>7527</v>
      </c>
      <c r="C3738" s="149" t="s">
        <v>296</v>
      </c>
      <c r="D3738" s="150">
        <v>24601</v>
      </c>
      <c r="E3738" s="149">
        <v>11510</v>
      </c>
      <c r="F3738" s="149" t="s">
        <v>6269</v>
      </c>
    </row>
    <row r="3739" spans="1:6" ht="10.9" customHeight="1" x14ac:dyDescent="0.35">
      <c r="A3739" s="149" t="s">
        <v>7528</v>
      </c>
      <c r="B3739" s="149" t="s">
        <v>7300</v>
      </c>
      <c r="C3739" s="149" t="s">
        <v>1446</v>
      </c>
      <c r="D3739" s="150">
        <v>24601</v>
      </c>
      <c r="E3739" s="149">
        <v>11510</v>
      </c>
      <c r="F3739" s="149" t="s">
        <v>6269</v>
      </c>
    </row>
    <row r="3740" spans="1:6" ht="10.9" customHeight="1" x14ac:dyDescent="0.35">
      <c r="A3740" s="149" t="s">
        <v>7529</v>
      </c>
      <c r="B3740" s="149" t="s">
        <v>7530</v>
      </c>
      <c r="C3740" s="149" t="s">
        <v>296</v>
      </c>
      <c r="D3740" s="150">
        <v>24601</v>
      </c>
      <c r="E3740" s="149">
        <v>11510</v>
      </c>
      <c r="F3740" s="149" t="s">
        <v>6269</v>
      </c>
    </row>
    <row r="3741" spans="1:6" ht="10.9" customHeight="1" x14ac:dyDescent="0.35">
      <c r="A3741" s="149" t="s">
        <v>7531</v>
      </c>
      <c r="B3741" s="149" t="s">
        <v>7532</v>
      </c>
      <c r="C3741" s="149" t="s">
        <v>296</v>
      </c>
      <c r="D3741" s="150">
        <v>24601</v>
      </c>
      <c r="E3741" s="149">
        <v>11510</v>
      </c>
      <c r="F3741" s="149" t="s">
        <v>6269</v>
      </c>
    </row>
    <row r="3742" spans="1:6" ht="10.9" customHeight="1" x14ac:dyDescent="0.35">
      <c r="A3742" s="149" t="s">
        <v>7533</v>
      </c>
      <c r="B3742" s="149" t="s">
        <v>7534</v>
      </c>
      <c r="C3742" s="149" t="s">
        <v>296</v>
      </c>
      <c r="D3742" s="150">
        <v>24601</v>
      </c>
      <c r="E3742" s="149">
        <v>11510</v>
      </c>
      <c r="F3742" s="149" t="s">
        <v>6269</v>
      </c>
    </row>
    <row r="3743" spans="1:6" ht="10.9" customHeight="1" x14ac:dyDescent="0.35">
      <c r="A3743" s="149" t="s">
        <v>7535</v>
      </c>
      <c r="B3743" s="149" t="s">
        <v>7536</v>
      </c>
      <c r="C3743" s="149" t="s">
        <v>296</v>
      </c>
      <c r="D3743" s="150">
        <v>24601</v>
      </c>
      <c r="E3743" s="149">
        <v>11510</v>
      </c>
      <c r="F3743" s="149" t="s">
        <v>6269</v>
      </c>
    </row>
    <row r="3744" spans="1:6" ht="10.9" customHeight="1" x14ac:dyDescent="0.35">
      <c r="A3744" s="149" t="s">
        <v>7537</v>
      </c>
      <c r="B3744" s="149" t="s">
        <v>7538</v>
      </c>
      <c r="C3744" s="149" t="s">
        <v>296</v>
      </c>
      <c r="D3744" s="150">
        <v>24601</v>
      </c>
      <c r="E3744" s="149">
        <v>11510</v>
      </c>
      <c r="F3744" s="149" t="s">
        <v>6269</v>
      </c>
    </row>
    <row r="3745" spans="1:6" ht="10.9" customHeight="1" x14ac:dyDescent="0.35">
      <c r="A3745" s="149" t="s">
        <v>7539</v>
      </c>
      <c r="B3745" s="149" t="s">
        <v>7540</v>
      </c>
      <c r="C3745" s="149" t="s">
        <v>296</v>
      </c>
      <c r="D3745" s="150">
        <v>24601</v>
      </c>
      <c r="E3745" s="149">
        <v>11510</v>
      </c>
      <c r="F3745" s="149" t="s">
        <v>6269</v>
      </c>
    </row>
    <row r="3746" spans="1:6" ht="10.9" customHeight="1" x14ac:dyDescent="0.35">
      <c r="A3746" s="149" t="s">
        <v>7541</v>
      </c>
      <c r="B3746" s="149" t="s">
        <v>7542</v>
      </c>
      <c r="C3746" s="149" t="s">
        <v>296</v>
      </c>
      <c r="D3746" s="150">
        <v>24601</v>
      </c>
      <c r="E3746" s="149">
        <v>11510</v>
      </c>
      <c r="F3746" s="149" t="s">
        <v>6269</v>
      </c>
    </row>
    <row r="3747" spans="1:6" ht="10.9" customHeight="1" x14ac:dyDescent="0.35">
      <c r="A3747" s="149" t="s">
        <v>7543</v>
      </c>
      <c r="B3747" s="149" t="s">
        <v>7544</v>
      </c>
      <c r="C3747" s="149" t="s">
        <v>296</v>
      </c>
      <c r="D3747" s="150">
        <v>24601</v>
      </c>
      <c r="E3747" s="149">
        <v>11510</v>
      </c>
      <c r="F3747" s="149" t="s">
        <v>6269</v>
      </c>
    </row>
    <row r="3748" spans="1:6" ht="10.9" customHeight="1" x14ac:dyDescent="0.35">
      <c r="A3748" s="149" t="s">
        <v>7545</v>
      </c>
      <c r="B3748" s="149" t="s">
        <v>7546</v>
      </c>
      <c r="C3748" s="149" t="s">
        <v>296</v>
      </c>
      <c r="D3748" s="150">
        <v>24601</v>
      </c>
      <c r="E3748" s="149">
        <v>11510</v>
      </c>
      <c r="F3748" s="149" t="s">
        <v>6269</v>
      </c>
    </row>
    <row r="3749" spans="1:6" ht="10.9" customHeight="1" x14ac:dyDescent="0.35">
      <c r="A3749" s="149" t="s">
        <v>7547</v>
      </c>
      <c r="B3749" s="149" t="s">
        <v>7548</v>
      </c>
      <c r="C3749" s="149" t="s">
        <v>296</v>
      </c>
      <c r="D3749" s="150">
        <v>24601</v>
      </c>
      <c r="E3749" s="149">
        <v>11510</v>
      </c>
      <c r="F3749" s="149" t="s">
        <v>6269</v>
      </c>
    </row>
    <row r="3750" spans="1:6" ht="10.9" customHeight="1" x14ac:dyDescent="0.35">
      <c r="A3750" s="149" t="s">
        <v>7549</v>
      </c>
      <c r="B3750" s="149" t="s">
        <v>7550</v>
      </c>
      <c r="C3750" s="149" t="s">
        <v>296</v>
      </c>
      <c r="D3750" s="150">
        <v>24601</v>
      </c>
      <c r="E3750" s="149">
        <v>11510</v>
      </c>
      <c r="F3750" s="149" t="s">
        <v>6269</v>
      </c>
    </row>
    <row r="3751" spans="1:6" ht="10.9" customHeight="1" x14ac:dyDescent="0.35">
      <c r="A3751" s="149" t="s">
        <v>7551</v>
      </c>
      <c r="B3751" s="149" t="s">
        <v>7552</v>
      </c>
      <c r="C3751" s="149" t="s">
        <v>296</v>
      </c>
      <c r="D3751" s="150">
        <v>24601</v>
      </c>
      <c r="E3751" s="149">
        <v>11510</v>
      </c>
      <c r="F3751" s="149" t="s">
        <v>6269</v>
      </c>
    </row>
    <row r="3752" spans="1:6" ht="10.9" customHeight="1" x14ac:dyDescent="0.35">
      <c r="A3752" s="149" t="s">
        <v>7553</v>
      </c>
      <c r="B3752" s="149" t="s">
        <v>7554</v>
      </c>
      <c r="C3752" s="149" t="s">
        <v>405</v>
      </c>
      <c r="D3752" s="150">
        <v>24601</v>
      </c>
      <c r="E3752" s="149">
        <v>11510</v>
      </c>
      <c r="F3752" s="149" t="s">
        <v>6269</v>
      </c>
    </row>
    <row r="3753" spans="1:6" ht="10.9" customHeight="1" x14ac:dyDescent="0.35">
      <c r="A3753" s="149" t="s">
        <v>7555</v>
      </c>
      <c r="B3753" s="149" t="s">
        <v>6663</v>
      </c>
      <c r="C3753" s="149" t="s">
        <v>1446</v>
      </c>
      <c r="D3753" s="150">
        <v>24601</v>
      </c>
      <c r="E3753" s="149">
        <v>11510</v>
      </c>
      <c r="F3753" s="149" t="s">
        <v>6269</v>
      </c>
    </row>
    <row r="3754" spans="1:6" ht="10.9" customHeight="1" x14ac:dyDescent="0.35">
      <c r="A3754" s="149" t="s">
        <v>7556</v>
      </c>
      <c r="B3754" s="149" t="s">
        <v>7557</v>
      </c>
      <c r="C3754" s="149" t="s">
        <v>296</v>
      </c>
      <c r="D3754" s="150">
        <v>24601</v>
      </c>
      <c r="E3754" s="149">
        <v>11510</v>
      </c>
      <c r="F3754" s="149" t="s">
        <v>6269</v>
      </c>
    </row>
    <row r="3755" spans="1:6" ht="10.9" customHeight="1" x14ac:dyDescent="0.35">
      <c r="A3755" s="149" t="s">
        <v>7558</v>
      </c>
      <c r="B3755" s="149" t="s">
        <v>7559</v>
      </c>
      <c r="C3755" s="149" t="s">
        <v>296</v>
      </c>
      <c r="D3755" s="150">
        <v>24601</v>
      </c>
      <c r="E3755" s="149">
        <v>11510</v>
      </c>
      <c r="F3755" s="149" t="s">
        <v>6269</v>
      </c>
    </row>
    <row r="3756" spans="1:6" ht="10.9" customHeight="1" x14ac:dyDescent="0.35">
      <c r="A3756" s="149" t="s">
        <v>7560</v>
      </c>
      <c r="B3756" s="149" t="s">
        <v>7561</v>
      </c>
      <c r="C3756" s="149" t="s">
        <v>296</v>
      </c>
      <c r="D3756" s="150">
        <v>24601</v>
      </c>
      <c r="E3756" s="149">
        <v>11510</v>
      </c>
      <c r="F3756" s="149" t="s">
        <v>6269</v>
      </c>
    </row>
    <row r="3757" spans="1:6" ht="10.9" customHeight="1" x14ac:dyDescent="0.35">
      <c r="A3757" s="149" t="s">
        <v>7562</v>
      </c>
      <c r="B3757" s="149" t="s">
        <v>7563</v>
      </c>
      <c r="C3757" s="149" t="s">
        <v>296</v>
      </c>
      <c r="D3757" s="150">
        <v>24601</v>
      </c>
      <c r="E3757" s="149">
        <v>11510</v>
      </c>
      <c r="F3757" s="149" t="s">
        <v>6269</v>
      </c>
    </row>
    <row r="3758" spans="1:6" ht="10.9" customHeight="1" x14ac:dyDescent="0.35">
      <c r="A3758" s="149" t="s">
        <v>7564</v>
      </c>
      <c r="B3758" s="149" t="s">
        <v>7565</v>
      </c>
      <c r="C3758" s="149" t="s">
        <v>296</v>
      </c>
      <c r="D3758" s="150">
        <v>24601</v>
      </c>
      <c r="E3758" s="149">
        <v>11510</v>
      </c>
      <c r="F3758" s="149" t="s">
        <v>6269</v>
      </c>
    </row>
    <row r="3759" spans="1:6" ht="10.9" customHeight="1" x14ac:dyDescent="0.35">
      <c r="A3759" s="149" t="s">
        <v>7566</v>
      </c>
      <c r="B3759" s="149" t="s">
        <v>7567</v>
      </c>
      <c r="C3759" s="149" t="s">
        <v>296</v>
      </c>
      <c r="D3759" s="150">
        <v>24601</v>
      </c>
      <c r="E3759" s="149">
        <v>11510</v>
      </c>
      <c r="F3759" s="149" t="s">
        <v>6269</v>
      </c>
    </row>
    <row r="3760" spans="1:6" ht="10.9" customHeight="1" x14ac:dyDescent="0.35">
      <c r="A3760" s="149" t="s">
        <v>7568</v>
      </c>
      <c r="B3760" s="149" t="s">
        <v>7569</v>
      </c>
      <c r="C3760" s="149" t="s">
        <v>296</v>
      </c>
      <c r="D3760" s="150">
        <v>24601</v>
      </c>
      <c r="E3760" s="149">
        <v>11510</v>
      </c>
      <c r="F3760" s="149" t="s">
        <v>6269</v>
      </c>
    </row>
    <row r="3761" spans="1:6" ht="10.9" customHeight="1" x14ac:dyDescent="0.35">
      <c r="A3761" s="149" t="s">
        <v>7570</v>
      </c>
      <c r="B3761" s="149" t="s">
        <v>7571</v>
      </c>
      <c r="C3761" s="149" t="s">
        <v>296</v>
      </c>
      <c r="D3761" s="150">
        <v>24601</v>
      </c>
      <c r="E3761" s="149">
        <v>11510</v>
      </c>
      <c r="F3761" s="149" t="s">
        <v>6269</v>
      </c>
    </row>
    <row r="3762" spans="1:6" ht="10.9" customHeight="1" x14ac:dyDescent="0.35">
      <c r="A3762" s="149" t="s">
        <v>7572</v>
      </c>
      <c r="B3762" s="149" t="s">
        <v>7573</v>
      </c>
      <c r="C3762" s="149" t="s">
        <v>296</v>
      </c>
      <c r="D3762" s="150">
        <v>24601</v>
      </c>
      <c r="E3762" s="149">
        <v>11510</v>
      </c>
      <c r="F3762" s="149" t="s">
        <v>6269</v>
      </c>
    </row>
    <row r="3763" spans="1:6" ht="10.9" customHeight="1" x14ac:dyDescent="0.35">
      <c r="A3763" s="149" t="s">
        <v>7574</v>
      </c>
      <c r="B3763" s="149" t="s">
        <v>7575</v>
      </c>
      <c r="C3763" s="149" t="s">
        <v>296</v>
      </c>
      <c r="D3763" s="150">
        <v>24601</v>
      </c>
      <c r="E3763" s="149">
        <v>11510</v>
      </c>
      <c r="F3763" s="149" t="s">
        <v>6269</v>
      </c>
    </row>
    <row r="3764" spans="1:6" ht="10.9" customHeight="1" x14ac:dyDescent="0.35">
      <c r="A3764" s="149" t="s">
        <v>7576</v>
      </c>
      <c r="B3764" s="149" t="s">
        <v>7577</v>
      </c>
      <c r="C3764" s="149" t="s">
        <v>296</v>
      </c>
      <c r="D3764" s="150">
        <v>24601</v>
      </c>
      <c r="E3764" s="149">
        <v>11510</v>
      </c>
      <c r="F3764" s="149" t="s">
        <v>6269</v>
      </c>
    </row>
    <row r="3765" spans="1:6" ht="10.9" customHeight="1" x14ac:dyDescent="0.35">
      <c r="A3765" s="149" t="s">
        <v>7578</v>
      </c>
      <c r="B3765" s="149" t="s">
        <v>7579</v>
      </c>
      <c r="C3765" s="149" t="s">
        <v>372</v>
      </c>
      <c r="D3765" s="150">
        <v>24601</v>
      </c>
      <c r="E3765" s="149">
        <v>11510</v>
      </c>
      <c r="F3765" s="149" t="s">
        <v>6269</v>
      </c>
    </row>
    <row r="3766" spans="1:6" ht="10.9" customHeight="1" x14ac:dyDescent="0.35">
      <c r="A3766" s="149" t="s">
        <v>7580</v>
      </c>
      <c r="B3766" s="149" t="s">
        <v>7581</v>
      </c>
      <c r="C3766" s="149" t="s">
        <v>296</v>
      </c>
      <c r="D3766" s="150">
        <v>24601</v>
      </c>
      <c r="E3766" s="149">
        <v>11510</v>
      </c>
      <c r="F3766" s="149" t="s">
        <v>6269</v>
      </c>
    </row>
    <row r="3767" spans="1:6" ht="10.9" customHeight="1" x14ac:dyDescent="0.35">
      <c r="A3767" s="149" t="s">
        <v>7582</v>
      </c>
      <c r="B3767" s="149" t="s">
        <v>7583</v>
      </c>
      <c r="C3767" s="149" t="s">
        <v>296</v>
      </c>
      <c r="D3767" s="150">
        <v>24601</v>
      </c>
      <c r="E3767" s="149">
        <v>11510</v>
      </c>
      <c r="F3767" s="149" t="s">
        <v>6269</v>
      </c>
    </row>
    <row r="3768" spans="1:6" ht="10.9" customHeight="1" x14ac:dyDescent="0.35">
      <c r="A3768" s="149" t="s">
        <v>7584</v>
      </c>
      <c r="B3768" s="149" t="s">
        <v>7585</v>
      </c>
      <c r="C3768" s="149" t="s">
        <v>372</v>
      </c>
      <c r="D3768" s="150">
        <v>24601</v>
      </c>
      <c r="E3768" s="149">
        <v>11510</v>
      </c>
      <c r="F3768" s="149" t="s">
        <v>6269</v>
      </c>
    </row>
    <row r="3769" spans="1:6" ht="10.9" customHeight="1" x14ac:dyDescent="0.35">
      <c r="A3769" s="149" t="s">
        <v>7586</v>
      </c>
      <c r="B3769" s="149" t="s">
        <v>7587</v>
      </c>
      <c r="C3769" s="149" t="s">
        <v>372</v>
      </c>
      <c r="D3769" s="150">
        <v>24601</v>
      </c>
      <c r="E3769" s="149">
        <v>11510</v>
      </c>
      <c r="F3769" s="149" t="s">
        <v>6269</v>
      </c>
    </row>
    <row r="3770" spans="1:6" ht="10.9" customHeight="1" x14ac:dyDescent="0.35">
      <c r="A3770" s="149" t="s">
        <v>7588</v>
      </c>
      <c r="B3770" s="149" t="s">
        <v>7589</v>
      </c>
      <c r="C3770" s="149" t="s">
        <v>296</v>
      </c>
      <c r="D3770" s="150">
        <v>24601</v>
      </c>
      <c r="E3770" s="149">
        <v>11510</v>
      </c>
      <c r="F3770" s="149" t="s">
        <v>6269</v>
      </c>
    </row>
    <row r="3771" spans="1:6" ht="10.9" customHeight="1" x14ac:dyDescent="0.35">
      <c r="A3771" s="149" t="s">
        <v>7590</v>
      </c>
      <c r="B3771" s="149" t="s">
        <v>7591</v>
      </c>
      <c r="C3771" s="149" t="s">
        <v>372</v>
      </c>
      <c r="D3771" s="150">
        <v>24601</v>
      </c>
      <c r="E3771" s="149">
        <v>11510</v>
      </c>
      <c r="F3771" s="149" t="s">
        <v>6269</v>
      </c>
    </row>
    <row r="3772" spans="1:6" ht="10.9" customHeight="1" x14ac:dyDescent="0.35">
      <c r="A3772" s="149" t="s">
        <v>7592</v>
      </c>
      <c r="B3772" s="149" t="s">
        <v>7593</v>
      </c>
      <c r="C3772" s="149" t="s">
        <v>296</v>
      </c>
      <c r="D3772" s="150">
        <v>24601</v>
      </c>
      <c r="E3772" s="149">
        <v>11510</v>
      </c>
      <c r="F3772" s="149" t="s">
        <v>6269</v>
      </c>
    </row>
    <row r="3773" spans="1:6" ht="10.9" customHeight="1" x14ac:dyDescent="0.35">
      <c r="A3773" s="149" t="s">
        <v>7594</v>
      </c>
      <c r="B3773" s="149" t="s">
        <v>7595</v>
      </c>
      <c r="C3773" s="149" t="s">
        <v>296</v>
      </c>
      <c r="D3773" s="150">
        <v>24601</v>
      </c>
      <c r="E3773" s="149">
        <v>11510</v>
      </c>
      <c r="F3773" s="149" t="s">
        <v>6269</v>
      </c>
    </row>
    <row r="3774" spans="1:6" ht="10.9" customHeight="1" x14ac:dyDescent="0.35">
      <c r="A3774" s="149" t="s">
        <v>7596</v>
      </c>
      <c r="B3774" s="149" t="s">
        <v>7597</v>
      </c>
      <c r="C3774" s="149" t="s">
        <v>296</v>
      </c>
      <c r="D3774" s="150">
        <v>24601</v>
      </c>
      <c r="E3774" s="149">
        <v>11510</v>
      </c>
      <c r="F3774" s="149" t="s">
        <v>6269</v>
      </c>
    </row>
    <row r="3775" spans="1:6" ht="10.9" customHeight="1" x14ac:dyDescent="0.35">
      <c r="A3775" s="149" t="s">
        <v>7598</v>
      </c>
      <c r="B3775" s="149" t="s">
        <v>7599</v>
      </c>
      <c r="C3775" s="149" t="s">
        <v>296</v>
      </c>
      <c r="D3775" s="150">
        <v>24601</v>
      </c>
      <c r="E3775" s="149">
        <v>11510</v>
      </c>
      <c r="F3775" s="149" t="s">
        <v>6269</v>
      </c>
    </row>
    <row r="3776" spans="1:6" ht="10.9" customHeight="1" x14ac:dyDescent="0.35">
      <c r="A3776" s="149" t="s">
        <v>7600</v>
      </c>
      <c r="B3776" s="149" t="s">
        <v>7601</v>
      </c>
      <c r="C3776" s="149" t="s">
        <v>296</v>
      </c>
      <c r="D3776" s="150">
        <v>24601</v>
      </c>
      <c r="E3776" s="149">
        <v>11510</v>
      </c>
      <c r="F3776" s="149" t="s">
        <v>6269</v>
      </c>
    </row>
    <row r="3777" spans="1:6" ht="10.9" customHeight="1" x14ac:dyDescent="0.35">
      <c r="A3777" s="149" t="s">
        <v>7602</v>
      </c>
      <c r="B3777" s="149" t="s">
        <v>7603</v>
      </c>
      <c r="C3777" s="149" t="s">
        <v>296</v>
      </c>
      <c r="D3777" s="150">
        <v>24601</v>
      </c>
      <c r="E3777" s="149">
        <v>11510</v>
      </c>
      <c r="F3777" s="149" t="s">
        <v>6269</v>
      </c>
    </row>
    <row r="3778" spans="1:6" ht="10.9" customHeight="1" x14ac:dyDescent="0.35">
      <c r="A3778" s="149" t="s">
        <v>7604</v>
      </c>
      <c r="B3778" s="149" t="s">
        <v>7605</v>
      </c>
      <c r="C3778" s="149" t="s">
        <v>296</v>
      </c>
      <c r="D3778" s="150">
        <v>24601</v>
      </c>
      <c r="E3778" s="149">
        <v>11510</v>
      </c>
      <c r="F3778" s="149" t="s">
        <v>6269</v>
      </c>
    </row>
    <row r="3779" spans="1:6" ht="10.9" customHeight="1" x14ac:dyDescent="0.35">
      <c r="A3779" s="149" t="s">
        <v>7606</v>
      </c>
      <c r="B3779" s="149" t="s">
        <v>7607</v>
      </c>
      <c r="C3779" s="149" t="s">
        <v>296</v>
      </c>
      <c r="D3779" s="150">
        <v>24601</v>
      </c>
      <c r="E3779" s="149">
        <v>11510</v>
      </c>
      <c r="F3779" s="149" t="s">
        <v>6269</v>
      </c>
    </row>
    <row r="3780" spans="1:6" ht="10.9" customHeight="1" x14ac:dyDescent="0.35">
      <c r="A3780" s="149" t="s">
        <v>7608</v>
      </c>
      <c r="B3780" s="149" t="s">
        <v>7609</v>
      </c>
      <c r="C3780" s="149" t="s">
        <v>296</v>
      </c>
      <c r="D3780" s="150">
        <v>24601</v>
      </c>
      <c r="E3780" s="149">
        <v>11510</v>
      </c>
      <c r="F3780" s="149" t="s">
        <v>6269</v>
      </c>
    </row>
    <row r="3781" spans="1:6" ht="10.9" customHeight="1" x14ac:dyDescent="0.35">
      <c r="A3781" s="149" t="s">
        <v>7610</v>
      </c>
      <c r="B3781" s="149" t="s">
        <v>7611</v>
      </c>
      <c r="C3781" s="149" t="s">
        <v>296</v>
      </c>
      <c r="D3781" s="150">
        <v>24601</v>
      </c>
      <c r="E3781" s="149">
        <v>11510</v>
      </c>
      <c r="F3781" s="149" t="s">
        <v>6269</v>
      </c>
    </row>
    <row r="3782" spans="1:6" ht="10.9" customHeight="1" x14ac:dyDescent="0.35">
      <c r="A3782" s="149" t="s">
        <v>7612</v>
      </c>
      <c r="B3782" s="149" t="s">
        <v>7613</v>
      </c>
      <c r="C3782" s="149" t="s">
        <v>296</v>
      </c>
      <c r="D3782" s="150">
        <v>24601</v>
      </c>
      <c r="E3782" s="149">
        <v>11510</v>
      </c>
      <c r="F3782" s="149" t="s">
        <v>6269</v>
      </c>
    </row>
    <row r="3783" spans="1:6" ht="10.9" customHeight="1" x14ac:dyDescent="0.35">
      <c r="A3783" s="149" t="s">
        <v>7614</v>
      </c>
      <c r="B3783" s="149" t="s">
        <v>7615</v>
      </c>
      <c r="C3783" s="149" t="s">
        <v>539</v>
      </c>
      <c r="D3783" s="150">
        <v>24601</v>
      </c>
      <c r="E3783" s="149">
        <v>11510</v>
      </c>
      <c r="F3783" s="149" t="s">
        <v>6269</v>
      </c>
    </row>
    <row r="3784" spans="1:6" ht="10.9" customHeight="1" x14ac:dyDescent="0.35">
      <c r="A3784" s="149" t="s">
        <v>7616</v>
      </c>
      <c r="B3784" s="149" t="s">
        <v>7617</v>
      </c>
      <c r="C3784" s="149" t="s">
        <v>296</v>
      </c>
      <c r="D3784" s="150">
        <v>24601</v>
      </c>
      <c r="E3784" s="149">
        <v>11510</v>
      </c>
      <c r="F3784" s="149" t="s">
        <v>6269</v>
      </c>
    </row>
    <row r="3785" spans="1:6" ht="10.9" customHeight="1" x14ac:dyDescent="0.35">
      <c r="A3785" s="149" t="s">
        <v>7618</v>
      </c>
      <c r="B3785" s="149" t="s">
        <v>7619</v>
      </c>
      <c r="C3785" s="149" t="s">
        <v>296</v>
      </c>
      <c r="D3785" s="150">
        <v>24601</v>
      </c>
      <c r="E3785" s="149">
        <v>11510</v>
      </c>
      <c r="F3785" s="149" t="s">
        <v>6269</v>
      </c>
    </row>
    <row r="3786" spans="1:6" ht="10.9" customHeight="1" x14ac:dyDescent="0.35">
      <c r="A3786" s="149" t="s">
        <v>7620</v>
      </c>
      <c r="B3786" s="149" t="s">
        <v>7621</v>
      </c>
      <c r="C3786" s="149" t="s">
        <v>296</v>
      </c>
      <c r="D3786" s="150">
        <v>24601</v>
      </c>
      <c r="E3786" s="149">
        <v>11510</v>
      </c>
      <c r="F3786" s="149" t="s">
        <v>6269</v>
      </c>
    </row>
    <row r="3787" spans="1:6" ht="10.9" customHeight="1" x14ac:dyDescent="0.35">
      <c r="A3787" s="149" t="s">
        <v>7622</v>
      </c>
      <c r="B3787" s="149" t="s">
        <v>7623</v>
      </c>
      <c r="C3787" s="149" t="s">
        <v>372</v>
      </c>
      <c r="D3787" s="150">
        <v>24601</v>
      </c>
      <c r="E3787" s="149">
        <v>11510</v>
      </c>
      <c r="F3787" s="149" t="s">
        <v>6269</v>
      </c>
    </row>
    <row r="3788" spans="1:6" ht="10.9" customHeight="1" x14ac:dyDescent="0.35">
      <c r="A3788" s="149" t="s">
        <v>7624</v>
      </c>
      <c r="B3788" s="149" t="s">
        <v>7625</v>
      </c>
      <c r="C3788" s="149" t="s">
        <v>296</v>
      </c>
      <c r="D3788" s="150">
        <v>24601</v>
      </c>
      <c r="E3788" s="149">
        <v>11510</v>
      </c>
      <c r="F3788" s="149" t="s">
        <v>6269</v>
      </c>
    </row>
    <row r="3789" spans="1:6" ht="10.9" customHeight="1" x14ac:dyDescent="0.35">
      <c r="A3789" s="149" t="s">
        <v>7626</v>
      </c>
      <c r="B3789" s="149" t="s">
        <v>7627</v>
      </c>
      <c r="C3789" s="149" t="s">
        <v>296</v>
      </c>
      <c r="D3789" s="150">
        <v>24601</v>
      </c>
      <c r="E3789" s="149">
        <v>11510</v>
      </c>
      <c r="F3789" s="149" t="s">
        <v>6269</v>
      </c>
    </row>
    <row r="3790" spans="1:6" ht="10.9" customHeight="1" x14ac:dyDescent="0.35">
      <c r="A3790" s="149" t="s">
        <v>7628</v>
      </c>
      <c r="B3790" s="149" t="s">
        <v>7629</v>
      </c>
      <c r="C3790" s="149" t="s">
        <v>296</v>
      </c>
      <c r="D3790" s="150">
        <v>24601</v>
      </c>
      <c r="E3790" s="149">
        <v>11510</v>
      </c>
      <c r="F3790" s="149" t="s">
        <v>6269</v>
      </c>
    </row>
    <row r="3791" spans="1:6" ht="10.9" customHeight="1" x14ac:dyDescent="0.35">
      <c r="A3791" s="149" t="s">
        <v>7630</v>
      </c>
      <c r="B3791" s="149" t="s">
        <v>7631</v>
      </c>
      <c r="C3791" s="149" t="s">
        <v>296</v>
      </c>
      <c r="D3791" s="150">
        <v>24601</v>
      </c>
      <c r="E3791" s="149">
        <v>11510</v>
      </c>
      <c r="F3791" s="149" t="s">
        <v>6269</v>
      </c>
    </row>
    <row r="3792" spans="1:6" ht="10.9" customHeight="1" x14ac:dyDescent="0.35">
      <c r="A3792" s="149" t="s">
        <v>7632</v>
      </c>
      <c r="B3792" s="149" t="s">
        <v>7633</v>
      </c>
      <c r="C3792" s="149" t="s">
        <v>296</v>
      </c>
      <c r="D3792" s="150">
        <v>24601</v>
      </c>
      <c r="E3792" s="149">
        <v>11510</v>
      </c>
      <c r="F3792" s="149" t="s">
        <v>6269</v>
      </c>
    </row>
    <row r="3793" spans="1:6" ht="10.9" customHeight="1" x14ac:dyDescent="0.35">
      <c r="A3793" s="149" t="s">
        <v>7634</v>
      </c>
      <c r="B3793" s="149" t="s">
        <v>7635</v>
      </c>
      <c r="C3793" s="149" t="s">
        <v>296</v>
      </c>
      <c r="D3793" s="150">
        <v>24601</v>
      </c>
      <c r="E3793" s="149">
        <v>11510</v>
      </c>
      <c r="F3793" s="149" t="s">
        <v>6269</v>
      </c>
    </row>
    <row r="3794" spans="1:6" ht="10.9" customHeight="1" x14ac:dyDescent="0.35">
      <c r="A3794" s="149" t="s">
        <v>7636</v>
      </c>
      <c r="B3794" s="149" t="s">
        <v>7637</v>
      </c>
      <c r="C3794" s="149" t="s">
        <v>296</v>
      </c>
      <c r="D3794" s="150">
        <v>24601</v>
      </c>
      <c r="E3794" s="149">
        <v>11510</v>
      </c>
      <c r="F3794" s="149" t="s">
        <v>6269</v>
      </c>
    </row>
    <row r="3795" spans="1:6" ht="10.9" customHeight="1" x14ac:dyDescent="0.35">
      <c r="A3795" s="149" t="s">
        <v>7638</v>
      </c>
      <c r="B3795" s="149" t="s">
        <v>7639</v>
      </c>
      <c r="C3795" s="149" t="s">
        <v>296</v>
      </c>
      <c r="D3795" s="150">
        <v>24601</v>
      </c>
      <c r="E3795" s="149">
        <v>11510</v>
      </c>
      <c r="F3795" s="149" t="s">
        <v>6269</v>
      </c>
    </row>
    <row r="3796" spans="1:6" ht="10.9" customHeight="1" x14ac:dyDescent="0.35">
      <c r="A3796" s="149" t="s">
        <v>7640</v>
      </c>
      <c r="B3796" s="149" t="s">
        <v>7641</v>
      </c>
      <c r="C3796" s="149" t="s">
        <v>372</v>
      </c>
      <c r="D3796" s="150">
        <v>24601</v>
      </c>
      <c r="E3796" s="149">
        <v>11510</v>
      </c>
      <c r="F3796" s="149" t="s">
        <v>6269</v>
      </c>
    </row>
    <row r="3797" spans="1:6" ht="10.9" customHeight="1" x14ac:dyDescent="0.35">
      <c r="A3797" s="149" t="s">
        <v>7642</v>
      </c>
      <c r="B3797" s="149" t="s">
        <v>7643</v>
      </c>
      <c r="C3797" s="149" t="s">
        <v>296</v>
      </c>
      <c r="D3797" s="150">
        <v>24601</v>
      </c>
      <c r="E3797" s="149">
        <v>11510</v>
      </c>
      <c r="F3797" s="149" t="s">
        <v>6269</v>
      </c>
    </row>
    <row r="3798" spans="1:6" ht="10.9" customHeight="1" x14ac:dyDescent="0.35">
      <c r="A3798" s="149" t="s">
        <v>7644</v>
      </c>
      <c r="B3798" s="149" t="s">
        <v>7645</v>
      </c>
      <c r="C3798" s="149" t="s">
        <v>296</v>
      </c>
      <c r="D3798" s="150">
        <v>24601</v>
      </c>
      <c r="E3798" s="149">
        <v>11510</v>
      </c>
      <c r="F3798" s="149" t="s">
        <v>6269</v>
      </c>
    </row>
    <row r="3799" spans="1:6" ht="10.9" customHeight="1" x14ac:dyDescent="0.35">
      <c r="A3799" s="149" t="s">
        <v>7646</v>
      </c>
      <c r="B3799" s="149" t="s">
        <v>7647</v>
      </c>
      <c r="C3799" s="149" t="s">
        <v>296</v>
      </c>
      <c r="D3799" s="150">
        <v>24601</v>
      </c>
      <c r="E3799" s="149">
        <v>11510</v>
      </c>
      <c r="F3799" s="149" t="s">
        <v>6269</v>
      </c>
    </row>
    <row r="3800" spans="1:6" ht="10.9" customHeight="1" x14ac:dyDescent="0.35">
      <c r="A3800" s="149" t="s">
        <v>7648</v>
      </c>
      <c r="B3800" s="149" t="s">
        <v>7649</v>
      </c>
      <c r="C3800" s="149" t="s">
        <v>296</v>
      </c>
      <c r="D3800" s="150">
        <v>24601</v>
      </c>
      <c r="E3800" s="149">
        <v>11510</v>
      </c>
      <c r="F3800" s="149" t="s">
        <v>6269</v>
      </c>
    </row>
    <row r="3801" spans="1:6" ht="10.9" customHeight="1" x14ac:dyDescent="0.35">
      <c r="A3801" s="149" t="s">
        <v>7650</v>
      </c>
      <c r="B3801" s="149" t="s">
        <v>7641</v>
      </c>
      <c r="C3801" s="149" t="s">
        <v>1446</v>
      </c>
      <c r="D3801" s="150">
        <v>24601</v>
      </c>
      <c r="E3801" s="149">
        <v>11510</v>
      </c>
      <c r="F3801" s="149" t="s">
        <v>6269</v>
      </c>
    </row>
    <row r="3802" spans="1:6" ht="10.9" customHeight="1" x14ac:dyDescent="0.35">
      <c r="A3802" s="149" t="s">
        <v>7651</v>
      </c>
      <c r="B3802" s="149" t="s">
        <v>7652</v>
      </c>
      <c r="C3802" s="149" t="s">
        <v>296</v>
      </c>
      <c r="D3802" s="150">
        <v>24601</v>
      </c>
      <c r="E3802" s="149">
        <v>11510</v>
      </c>
      <c r="F3802" s="149" t="s">
        <v>6269</v>
      </c>
    </row>
    <row r="3803" spans="1:6" ht="10.9" customHeight="1" x14ac:dyDescent="0.35">
      <c r="A3803" s="149" t="s">
        <v>7653</v>
      </c>
      <c r="B3803" s="149" t="s">
        <v>7654</v>
      </c>
      <c r="C3803" s="149" t="s">
        <v>296</v>
      </c>
      <c r="D3803" s="150">
        <v>24601</v>
      </c>
      <c r="E3803" s="149">
        <v>11510</v>
      </c>
      <c r="F3803" s="149" t="s">
        <v>6269</v>
      </c>
    </row>
    <row r="3804" spans="1:6" ht="10.9" customHeight="1" x14ac:dyDescent="0.35">
      <c r="A3804" s="149" t="s">
        <v>7655</v>
      </c>
      <c r="B3804" s="149" t="s">
        <v>7656</v>
      </c>
      <c r="C3804" s="149" t="s">
        <v>372</v>
      </c>
      <c r="D3804" s="150">
        <v>24601</v>
      </c>
      <c r="E3804" s="149">
        <v>11510</v>
      </c>
      <c r="F3804" s="149" t="s">
        <v>6269</v>
      </c>
    </row>
    <row r="3805" spans="1:6" ht="10.9" customHeight="1" x14ac:dyDescent="0.35">
      <c r="A3805" s="149" t="s">
        <v>7657</v>
      </c>
      <c r="B3805" s="149" t="s">
        <v>7658</v>
      </c>
      <c r="C3805" s="149" t="s">
        <v>296</v>
      </c>
      <c r="D3805" s="150">
        <v>24601</v>
      </c>
      <c r="E3805" s="149">
        <v>11510</v>
      </c>
      <c r="F3805" s="149" t="s">
        <v>6269</v>
      </c>
    </row>
    <row r="3806" spans="1:6" ht="10.9" customHeight="1" x14ac:dyDescent="0.35">
      <c r="A3806" s="149" t="s">
        <v>7659</v>
      </c>
      <c r="B3806" s="149" t="s">
        <v>7660</v>
      </c>
      <c r="C3806" s="149" t="s">
        <v>296</v>
      </c>
      <c r="D3806" s="150">
        <v>24601</v>
      </c>
      <c r="E3806" s="149">
        <v>11510</v>
      </c>
      <c r="F3806" s="149" t="s">
        <v>6269</v>
      </c>
    </row>
    <row r="3807" spans="1:6" ht="10.9" customHeight="1" x14ac:dyDescent="0.35">
      <c r="A3807" s="149" t="s">
        <v>7661</v>
      </c>
      <c r="B3807" s="149" t="s">
        <v>7248</v>
      </c>
      <c r="C3807" s="149" t="s">
        <v>296</v>
      </c>
      <c r="D3807" s="150">
        <v>24601</v>
      </c>
      <c r="E3807" s="149">
        <v>11510</v>
      </c>
      <c r="F3807" s="149" t="s">
        <v>6269</v>
      </c>
    </row>
    <row r="3808" spans="1:6" ht="10.9" customHeight="1" x14ac:dyDescent="0.35">
      <c r="A3808" s="149" t="s">
        <v>7662</v>
      </c>
      <c r="B3808" s="149" t="s">
        <v>7663</v>
      </c>
      <c r="C3808" s="149" t="s">
        <v>296</v>
      </c>
      <c r="D3808" s="150">
        <v>24601</v>
      </c>
      <c r="E3808" s="149">
        <v>11510</v>
      </c>
      <c r="F3808" s="149" t="s">
        <v>6269</v>
      </c>
    </row>
    <row r="3809" spans="1:6" ht="10.9" customHeight="1" x14ac:dyDescent="0.35">
      <c r="A3809" s="149" t="s">
        <v>7664</v>
      </c>
      <c r="B3809" s="149" t="s">
        <v>7665</v>
      </c>
      <c r="C3809" s="149" t="s">
        <v>296</v>
      </c>
      <c r="D3809" s="150">
        <v>24601</v>
      </c>
      <c r="E3809" s="149">
        <v>11510</v>
      </c>
      <c r="F3809" s="149" t="s">
        <v>6269</v>
      </c>
    </row>
    <row r="3810" spans="1:6" ht="10.9" customHeight="1" x14ac:dyDescent="0.35">
      <c r="A3810" s="149" t="s">
        <v>7666</v>
      </c>
      <c r="B3810" s="149" t="s">
        <v>7667</v>
      </c>
      <c r="C3810" s="149" t="s">
        <v>296</v>
      </c>
      <c r="D3810" s="150">
        <v>24601</v>
      </c>
      <c r="E3810" s="149">
        <v>11510</v>
      </c>
      <c r="F3810" s="149" t="s">
        <v>6269</v>
      </c>
    </row>
    <row r="3811" spans="1:6" ht="10.9" customHeight="1" x14ac:dyDescent="0.35">
      <c r="A3811" s="149" t="s">
        <v>7668</v>
      </c>
      <c r="B3811" s="149" t="s">
        <v>7669</v>
      </c>
      <c r="C3811" s="149" t="s">
        <v>296</v>
      </c>
      <c r="D3811" s="150">
        <v>24601</v>
      </c>
      <c r="E3811" s="149">
        <v>11510</v>
      </c>
      <c r="F3811" s="149" t="s">
        <v>6269</v>
      </c>
    </row>
    <row r="3812" spans="1:6" ht="10.9" customHeight="1" x14ac:dyDescent="0.35">
      <c r="A3812" s="149" t="s">
        <v>7670</v>
      </c>
      <c r="B3812" s="149" t="s">
        <v>7671</v>
      </c>
      <c r="C3812" s="149" t="s">
        <v>296</v>
      </c>
      <c r="D3812" s="150">
        <v>24601</v>
      </c>
      <c r="E3812" s="149">
        <v>11510</v>
      </c>
      <c r="F3812" s="149" t="s">
        <v>6269</v>
      </c>
    </row>
    <row r="3813" spans="1:6" ht="10.9" customHeight="1" x14ac:dyDescent="0.35">
      <c r="A3813" s="149" t="s">
        <v>7672</v>
      </c>
      <c r="B3813" s="149" t="s">
        <v>7673</v>
      </c>
      <c r="C3813" s="149" t="s">
        <v>296</v>
      </c>
      <c r="D3813" s="150">
        <v>24601</v>
      </c>
      <c r="E3813" s="149">
        <v>11510</v>
      </c>
      <c r="F3813" s="149" t="s">
        <v>6269</v>
      </c>
    </row>
    <row r="3814" spans="1:6" ht="10.9" customHeight="1" x14ac:dyDescent="0.35">
      <c r="A3814" s="149" t="s">
        <v>7674</v>
      </c>
      <c r="B3814" s="149" t="s">
        <v>7675</v>
      </c>
      <c r="C3814" s="149" t="s">
        <v>296</v>
      </c>
      <c r="D3814" s="150">
        <v>24601</v>
      </c>
      <c r="E3814" s="149">
        <v>11510</v>
      </c>
      <c r="F3814" s="149" t="s">
        <v>6269</v>
      </c>
    </row>
    <row r="3815" spans="1:6" ht="10.9" customHeight="1" x14ac:dyDescent="0.35">
      <c r="A3815" s="149" t="s">
        <v>7676</v>
      </c>
      <c r="B3815" s="149" t="s">
        <v>7677</v>
      </c>
      <c r="C3815" s="149" t="s">
        <v>296</v>
      </c>
      <c r="D3815" s="150">
        <v>24601</v>
      </c>
      <c r="E3815" s="149">
        <v>11510</v>
      </c>
      <c r="F3815" s="149" t="s">
        <v>6269</v>
      </c>
    </row>
    <row r="3816" spans="1:6" ht="10.9" customHeight="1" x14ac:dyDescent="0.35">
      <c r="A3816" s="149" t="s">
        <v>7678</v>
      </c>
      <c r="B3816" s="149" t="s">
        <v>7679</v>
      </c>
      <c r="C3816" s="149" t="s">
        <v>1446</v>
      </c>
      <c r="D3816" s="150">
        <v>24601</v>
      </c>
      <c r="E3816" s="149">
        <v>11510</v>
      </c>
      <c r="F3816" s="149" t="s">
        <v>6269</v>
      </c>
    </row>
    <row r="3817" spans="1:6" ht="10.9" customHeight="1" x14ac:dyDescent="0.35">
      <c r="A3817" s="149" t="s">
        <v>7680</v>
      </c>
      <c r="B3817" s="149" t="s">
        <v>7681</v>
      </c>
      <c r="C3817" s="149" t="s">
        <v>296</v>
      </c>
      <c r="D3817" s="150">
        <v>24601</v>
      </c>
      <c r="E3817" s="149">
        <v>11510</v>
      </c>
      <c r="F3817" s="149" t="s">
        <v>6269</v>
      </c>
    </row>
    <row r="3818" spans="1:6" ht="10.9" customHeight="1" x14ac:dyDescent="0.35">
      <c r="A3818" s="149" t="s">
        <v>7682</v>
      </c>
      <c r="B3818" s="149" t="s">
        <v>7683</v>
      </c>
      <c r="C3818" s="149" t="s">
        <v>296</v>
      </c>
      <c r="D3818" s="150">
        <v>24601</v>
      </c>
      <c r="E3818" s="149">
        <v>11510</v>
      </c>
      <c r="F3818" s="149" t="s">
        <v>6269</v>
      </c>
    </row>
    <row r="3819" spans="1:6" ht="10.9" customHeight="1" x14ac:dyDescent="0.35">
      <c r="A3819" s="149" t="s">
        <v>7684</v>
      </c>
      <c r="B3819" s="149" t="s">
        <v>7685</v>
      </c>
      <c r="C3819" s="149" t="s">
        <v>296</v>
      </c>
      <c r="D3819" s="150">
        <v>24601</v>
      </c>
      <c r="E3819" s="149">
        <v>11510</v>
      </c>
      <c r="F3819" s="149" t="s">
        <v>6269</v>
      </c>
    </row>
    <row r="3820" spans="1:6" ht="10.9" customHeight="1" x14ac:dyDescent="0.35">
      <c r="A3820" s="149" t="s">
        <v>7686</v>
      </c>
      <c r="B3820" s="149" t="s">
        <v>7687</v>
      </c>
      <c r="C3820" s="149" t="s">
        <v>296</v>
      </c>
      <c r="D3820" s="150">
        <v>24601</v>
      </c>
      <c r="E3820" s="149">
        <v>11510</v>
      </c>
      <c r="F3820" s="149" t="s">
        <v>6269</v>
      </c>
    </row>
    <row r="3821" spans="1:6" ht="10.9" customHeight="1" x14ac:dyDescent="0.35">
      <c r="A3821" s="149" t="s">
        <v>7688</v>
      </c>
      <c r="B3821" s="149" t="s">
        <v>7689</v>
      </c>
      <c r="C3821" s="149" t="s">
        <v>296</v>
      </c>
      <c r="D3821" s="150">
        <v>24601</v>
      </c>
      <c r="E3821" s="149">
        <v>11510</v>
      </c>
      <c r="F3821" s="149" t="s">
        <v>6269</v>
      </c>
    </row>
    <row r="3822" spans="1:6" ht="10.9" customHeight="1" x14ac:dyDescent="0.35">
      <c r="A3822" s="149" t="s">
        <v>7690</v>
      </c>
      <c r="B3822" s="149" t="s">
        <v>7691</v>
      </c>
      <c r="C3822" s="149" t="s">
        <v>296</v>
      </c>
      <c r="D3822" s="150">
        <v>24601</v>
      </c>
      <c r="E3822" s="149">
        <v>11510</v>
      </c>
      <c r="F3822" s="149" t="s">
        <v>6269</v>
      </c>
    </row>
    <row r="3823" spans="1:6" ht="10.9" customHeight="1" x14ac:dyDescent="0.35">
      <c r="A3823" s="149" t="s">
        <v>7692</v>
      </c>
      <c r="B3823" s="149" t="s">
        <v>7693</v>
      </c>
      <c r="C3823" s="149" t="s">
        <v>296</v>
      </c>
      <c r="D3823" s="150">
        <v>24601</v>
      </c>
      <c r="E3823" s="149">
        <v>11510</v>
      </c>
      <c r="F3823" s="149" t="s">
        <v>6269</v>
      </c>
    </row>
    <row r="3824" spans="1:6" ht="10.9" customHeight="1" x14ac:dyDescent="0.35">
      <c r="A3824" s="149" t="s">
        <v>7694</v>
      </c>
      <c r="B3824" s="149" t="s">
        <v>7695</v>
      </c>
      <c r="C3824" s="149" t="s">
        <v>1446</v>
      </c>
      <c r="D3824" s="150">
        <v>24601</v>
      </c>
      <c r="E3824" s="149">
        <v>11510</v>
      </c>
      <c r="F3824" s="149" t="s">
        <v>6269</v>
      </c>
    </row>
    <row r="3825" spans="1:6" ht="10.9" customHeight="1" x14ac:dyDescent="0.35">
      <c r="A3825" s="149" t="s">
        <v>7696</v>
      </c>
      <c r="B3825" s="149" t="s">
        <v>7697</v>
      </c>
      <c r="C3825" s="149" t="s">
        <v>296</v>
      </c>
      <c r="D3825" s="150">
        <v>24601</v>
      </c>
      <c r="E3825" s="149">
        <v>11510</v>
      </c>
      <c r="F3825" s="149" t="s">
        <v>6269</v>
      </c>
    </row>
    <row r="3826" spans="1:6" ht="10.9" customHeight="1" x14ac:dyDescent="0.35">
      <c r="A3826" s="149" t="s">
        <v>7698</v>
      </c>
      <c r="B3826" s="149" t="s">
        <v>7699</v>
      </c>
      <c r="C3826" s="149" t="s">
        <v>296</v>
      </c>
      <c r="D3826" s="150">
        <v>24601</v>
      </c>
      <c r="E3826" s="149">
        <v>11510</v>
      </c>
      <c r="F3826" s="149" t="s">
        <v>6269</v>
      </c>
    </row>
    <row r="3827" spans="1:6" ht="10.9" customHeight="1" x14ac:dyDescent="0.35">
      <c r="A3827" s="149" t="s">
        <v>7700</v>
      </c>
      <c r="B3827" s="149" t="s">
        <v>7701</v>
      </c>
      <c r="C3827" s="149" t="s">
        <v>296</v>
      </c>
      <c r="D3827" s="150">
        <v>24601</v>
      </c>
      <c r="E3827" s="149">
        <v>11510</v>
      </c>
      <c r="F3827" s="149" t="s">
        <v>6269</v>
      </c>
    </row>
    <row r="3828" spans="1:6" ht="10.9" customHeight="1" x14ac:dyDescent="0.35">
      <c r="A3828" s="149" t="s">
        <v>7702</v>
      </c>
      <c r="B3828" s="149" t="s">
        <v>7703</v>
      </c>
      <c r="C3828" s="149" t="s">
        <v>296</v>
      </c>
      <c r="D3828" s="150">
        <v>24601</v>
      </c>
      <c r="E3828" s="149">
        <v>11510</v>
      </c>
      <c r="F3828" s="149" t="s">
        <v>6269</v>
      </c>
    </row>
    <row r="3829" spans="1:6" ht="10.9" customHeight="1" x14ac:dyDescent="0.35">
      <c r="A3829" s="149" t="s">
        <v>7704</v>
      </c>
      <c r="B3829" s="149" t="s">
        <v>7705</v>
      </c>
      <c r="C3829" s="149" t="s">
        <v>296</v>
      </c>
      <c r="D3829" s="150">
        <v>24601</v>
      </c>
      <c r="E3829" s="149">
        <v>11510</v>
      </c>
      <c r="F3829" s="149" t="s">
        <v>6269</v>
      </c>
    </row>
    <row r="3830" spans="1:6" ht="10.9" customHeight="1" x14ac:dyDescent="0.35">
      <c r="A3830" s="149" t="s">
        <v>7706</v>
      </c>
      <c r="B3830" s="149" t="s">
        <v>7707</v>
      </c>
      <c r="C3830" s="149" t="s">
        <v>296</v>
      </c>
      <c r="D3830" s="150">
        <v>24601</v>
      </c>
      <c r="E3830" s="149">
        <v>11510</v>
      </c>
      <c r="F3830" s="149" t="s">
        <v>6269</v>
      </c>
    </row>
    <row r="3831" spans="1:6" ht="10.9" customHeight="1" x14ac:dyDescent="0.35">
      <c r="A3831" s="149" t="s">
        <v>7708</v>
      </c>
      <c r="B3831" s="149" t="s">
        <v>7709</v>
      </c>
      <c r="C3831" s="149" t="s">
        <v>296</v>
      </c>
      <c r="D3831" s="150">
        <v>24601</v>
      </c>
      <c r="E3831" s="149">
        <v>11510</v>
      </c>
      <c r="F3831" s="149" t="s">
        <v>6269</v>
      </c>
    </row>
    <row r="3832" spans="1:6" ht="10.9" customHeight="1" x14ac:dyDescent="0.35">
      <c r="A3832" s="149" t="s">
        <v>7710</v>
      </c>
      <c r="B3832" s="149" t="s">
        <v>7711</v>
      </c>
      <c r="C3832" s="149" t="s">
        <v>296</v>
      </c>
      <c r="D3832" s="150">
        <v>24601</v>
      </c>
      <c r="E3832" s="149">
        <v>11510</v>
      </c>
      <c r="F3832" s="149" t="s">
        <v>6269</v>
      </c>
    </row>
    <row r="3833" spans="1:6" ht="10.9" customHeight="1" x14ac:dyDescent="0.35">
      <c r="A3833" s="149" t="s">
        <v>7712</v>
      </c>
      <c r="B3833" s="149" t="s">
        <v>7713</v>
      </c>
      <c r="C3833" s="149" t="s">
        <v>296</v>
      </c>
      <c r="D3833" s="150">
        <v>24601</v>
      </c>
      <c r="E3833" s="149">
        <v>11510</v>
      </c>
      <c r="F3833" s="149" t="s">
        <v>6269</v>
      </c>
    </row>
    <row r="3834" spans="1:6" ht="10.9" customHeight="1" x14ac:dyDescent="0.35">
      <c r="A3834" s="149" t="s">
        <v>7714</v>
      </c>
      <c r="B3834" s="149" t="s">
        <v>7715</v>
      </c>
      <c r="C3834" s="149" t="s">
        <v>372</v>
      </c>
      <c r="D3834" s="150">
        <v>24601</v>
      </c>
      <c r="E3834" s="149">
        <v>11510</v>
      </c>
      <c r="F3834" s="149" t="s">
        <v>6269</v>
      </c>
    </row>
    <row r="3835" spans="1:6" ht="10.9" customHeight="1" x14ac:dyDescent="0.35">
      <c r="A3835" s="149" t="s">
        <v>7716</v>
      </c>
      <c r="B3835" s="149" t="s">
        <v>7717</v>
      </c>
      <c r="C3835" s="149" t="s">
        <v>372</v>
      </c>
      <c r="D3835" s="150">
        <v>24601</v>
      </c>
      <c r="E3835" s="149">
        <v>11510</v>
      </c>
      <c r="F3835" s="149" t="s">
        <v>6269</v>
      </c>
    </row>
    <row r="3836" spans="1:6" ht="10.9" customHeight="1" x14ac:dyDescent="0.35">
      <c r="A3836" s="149" t="s">
        <v>7718</v>
      </c>
      <c r="B3836" s="149" t="s">
        <v>7719</v>
      </c>
      <c r="C3836" s="149" t="s">
        <v>296</v>
      </c>
      <c r="D3836" s="150">
        <v>24601</v>
      </c>
      <c r="E3836" s="149">
        <v>11510</v>
      </c>
      <c r="F3836" s="149" t="s">
        <v>6269</v>
      </c>
    </row>
    <row r="3837" spans="1:6" ht="10.9" customHeight="1" x14ac:dyDescent="0.35">
      <c r="A3837" s="149" t="s">
        <v>7720</v>
      </c>
      <c r="B3837" s="149" t="s">
        <v>7721</v>
      </c>
      <c r="C3837" s="149" t="s">
        <v>372</v>
      </c>
      <c r="D3837" s="150">
        <v>24601</v>
      </c>
      <c r="E3837" s="149">
        <v>11510</v>
      </c>
      <c r="F3837" s="149" t="s">
        <v>6269</v>
      </c>
    </row>
    <row r="3838" spans="1:6" ht="10.9" customHeight="1" x14ac:dyDescent="0.35">
      <c r="A3838" s="149" t="s">
        <v>7722</v>
      </c>
      <c r="B3838" s="149" t="s">
        <v>7723</v>
      </c>
      <c r="C3838" s="149" t="s">
        <v>296</v>
      </c>
      <c r="D3838" s="150">
        <v>24601</v>
      </c>
      <c r="E3838" s="149">
        <v>11510</v>
      </c>
      <c r="F3838" s="149" t="s">
        <v>6269</v>
      </c>
    </row>
    <row r="3839" spans="1:6" ht="10.9" customHeight="1" x14ac:dyDescent="0.35">
      <c r="A3839" s="149" t="s">
        <v>7724</v>
      </c>
      <c r="B3839" s="149" t="s">
        <v>7725</v>
      </c>
      <c r="C3839" s="149" t="s">
        <v>296</v>
      </c>
      <c r="D3839" s="150">
        <v>24601</v>
      </c>
      <c r="E3839" s="149">
        <v>11510</v>
      </c>
      <c r="F3839" s="149" t="s">
        <v>6269</v>
      </c>
    </row>
    <row r="3840" spans="1:6" ht="10.9" customHeight="1" x14ac:dyDescent="0.35">
      <c r="A3840" s="149" t="s">
        <v>7726</v>
      </c>
      <c r="B3840" s="149" t="s">
        <v>7727</v>
      </c>
      <c r="C3840" s="149" t="s">
        <v>372</v>
      </c>
      <c r="D3840" s="150">
        <v>24601</v>
      </c>
      <c r="E3840" s="149">
        <v>11510</v>
      </c>
      <c r="F3840" s="149" t="s">
        <v>6269</v>
      </c>
    </row>
    <row r="3841" spans="1:6" ht="10.9" customHeight="1" x14ac:dyDescent="0.35">
      <c r="A3841" s="149" t="s">
        <v>7728</v>
      </c>
      <c r="B3841" s="149" t="s">
        <v>7729</v>
      </c>
      <c r="C3841" s="149" t="s">
        <v>372</v>
      </c>
      <c r="D3841" s="150">
        <v>24601</v>
      </c>
      <c r="E3841" s="149">
        <v>11510</v>
      </c>
      <c r="F3841" s="149" t="s">
        <v>6269</v>
      </c>
    </row>
    <row r="3842" spans="1:6" ht="10.9" customHeight="1" x14ac:dyDescent="0.35">
      <c r="A3842" s="149" t="s">
        <v>7730</v>
      </c>
      <c r="B3842" s="149" t="s">
        <v>7731</v>
      </c>
      <c r="C3842" s="149" t="s">
        <v>296</v>
      </c>
      <c r="D3842" s="150">
        <v>24601</v>
      </c>
      <c r="E3842" s="149">
        <v>11510</v>
      </c>
      <c r="F3842" s="149" t="s">
        <v>6269</v>
      </c>
    </row>
    <row r="3843" spans="1:6" ht="10.9" customHeight="1" x14ac:dyDescent="0.35">
      <c r="A3843" s="149" t="s">
        <v>7732</v>
      </c>
      <c r="B3843" s="149" t="s">
        <v>7733</v>
      </c>
      <c r="C3843" s="149" t="s">
        <v>296</v>
      </c>
      <c r="D3843" s="150">
        <v>24601</v>
      </c>
      <c r="E3843" s="149">
        <v>11510</v>
      </c>
      <c r="F3843" s="149" t="s">
        <v>6269</v>
      </c>
    </row>
    <row r="3844" spans="1:6" ht="10.9" customHeight="1" x14ac:dyDescent="0.35">
      <c r="A3844" s="149" t="s">
        <v>7734</v>
      </c>
      <c r="B3844" s="149" t="s">
        <v>7735</v>
      </c>
      <c r="C3844" s="149" t="s">
        <v>296</v>
      </c>
      <c r="D3844" s="150">
        <v>24601</v>
      </c>
      <c r="E3844" s="149">
        <v>11510</v>
      </c>
      <c r="F3844" s="149" t="s">
        <v>6269</v>
      </c>
    </row>
    <row r="3845" spans="1:6" ht="10.9" customHeight="1" x14ac:dyDescent="0.35">
      <c r="A3845" s="149" t="s">
        <v>7736</v>
      </c>
      <c r="B3845" s="149" t="s">
        <v>7737</v>
      </c>
      <c r="C3845" s="149" t="s">
        <v>296</v>
      </c>
      <c r="D3845" s="150">
        <v>24601</v>
      </c>
      <c r="E3845" s="149">
        <v>11510</v>
      </c>
      <c r="F3845" s="149" t="s">
        <v>6269</v>
      </c>
    </row>
    <row r="3846" spans="1:6" ht="10.9" customHeight="1" x14ac:dyDescent="0.35">
      <c r="A3846" s="149" t="s">
        <v>7738</v>
      </c>
      <c r="B3846" s="149" t="s">
        <v>7739</v>
      </c>
      <c r="C3846" s="149" t="s">
        <v>296</v>
      </c>
      <c r="D3846" s="150">
        <v>24601</v>
      </c>
      <c r="E3846" s="149">
        <v>11510</v>
      </c>
      <c r="F3846" s="149" t="s">
        <v>6269</v>
      </c>
    </row>
    <row r="3847" spans="1:6" ht="10.9" customHeight="1" x14ac:dyDescent="0.35">
      <c r="A3847" s="149" t="s">
        <v>7740</v>
      </c>
      <c r="B3847" s="149" t="s">
        <v>7741</v>
      </c>
      <c r="C3847" s="149" t="s">
        <v>296</v>
      </c>
      <c r="D3847" s="150">
        <v>24601</v>
      </c>
      <c r="E3847" s="149">
        <v>11510</v>
      </c>
      <c r="F3847" s="149" t="s">
        <v>6269</v>
      </c>
    </row>
    <row r="3848" spans="1:6" ht="10.9" customHeight="1" x14ac:dyDescent="0.35">
      <c r="A3848" s="149" t="s">
        <v>7742</v>
      </c>
      <c r="B3848" s="149" t="s">
        <v>7743</v>
      </c>
      <c r="C3848" s="149" t="s">
        <v>296</v>
      </c>
      <c r="D3848" s="150">
        <v>24601</v>
      </c>
      <c r="E3848" s="149">
        <v>11510</v>
      </c>
      <c r="F3848" s="149" t="s">
        <v>6269</v>
      </c>
    </row>
    <row r="3849" spans="1:6" ht="10.9" customHeight="1" x14ac:dyDescent="0.35">
      <c r="A3849" s="149" t="s">
        <v>7744</v>
      </c>
      <c r="B3849" s="149" t="s">
        <v>7745</v>
      </c>
      <c r="C3849" s="149" t="s">
        <v>296</v>
      </c>
      <c r="D3849" s="150">
        <v>24601</v>
      </c>
      <c r="E3849" s="149">
        <v>11510</v>
      </c>
      <c r="F3849" s="149" t="s">
        <v>6269</v>
      </c>
    </row>
    <row r="3850" spans="1:6" ht="10.9" customHeight="1" x14ac:dyDescent="0.35">
      <c r="A3850" s="149" t="s">
        <v>7746</v>
      </c>
      <c r="B3850" s="149" t="s">
        <v>7747</v>
      </c>
      <c r="C3850" s="149" t="s">
        <v>296</v>
      </c>
      <c r="D3850" s="150">
        <v>24601</v>
      </c>
      <c r="E3850" s="149">
        <v>11510</v>
      </c>
      <c r="F3850" s="149" t="s">
        <v>6269</v>
      </c>
    </row>
    <row r="3851" spans="1:6" ht="10.9" customHeight="1" x14ac:dyDescent="0.35">
      <c r="A3851" s="149" t="s">
        <v>7748</v>
      </c>
      <c r="B3851" s="149" t="s">
        <v>7749</v>
      </c>
      <c r="C3851" s="149" t="s">
        <v>296</v>
      </c>
      <c r="D3851" s="150">
        <v>24601</v>
      </c>
      <c r="E3851" s="149">
        <v>11510</v>
      </c>
      <c r="F3851" s="149" t="s">
        <v>6269</v>
      </c>
    </row>
    <row r="3852" spans="1:6" ht="10.9" customHeight="1" x14ac:dyDescent="0.35">
      <c r="A3852" s="149" t="s">
        <v>7750</v>
      </c>
      <c r="B3852" s="149" t="s">
        <v>7751</v>
      </c>
      <c r="C3852" s="149" t="s">
        <v>420</v>
      </c>
      <c r="D3852" s="150">
        <v>24601</v>
      </c>
      <c r="E3852" s="149">
        <v>11510</v>
      </c>
      <c r="F3852" s="149" t="s">
        <v>6269</v>
      </c>
    </row>
    <row r="3853" spans="1:6" ht="10.9" customHeight="1" x14ac:dyDescent="0.35">
      <c r="A3853" s="149" t="s">
        <v>7752</v>
      </c>
      <c r="B3853" s="149" t="s">
        <v>7753</v>
      </c>
      <c r="C3853" s="149" t="s">
        <v>296</v>
      </c>
      <c r="D3853" s="150">
        <v>24601</v>
      </c>
      <c r="E3853" s="149">
        <v>11510</v>
      </c>
      <c r="F3853" s="149" t="s">
        <v>6269</v>
      </c>
    </row>
    <row r="3854" spans="1:6" ht="10.9" customHeight="1" x14ac:dyDescent="0.35">
      <c r="A3854" s="149" t="s">
        <v>7754</v>
      </c>
      <c r="B3854" s="149" t="s">
        <v>7755</v>
      </c>
      <c r="C3854" s="149" t="s">
        <v>296</v>
      </c>
      <c r="D3854" s="150">
        <v>24601</v>
      </c>
      <c r="E3854" s="149">
        <v>11510</v>
      </c>
      <c r="F3854" s="149" t="s">
        <v>6269</v>
      </c>
    </row>
    <row r="3855" spans="1:6" ht="10.9" customHeight="1" x14ac:dyDescent="0.35">
      <c r="A3855" s="149" t="s">
        <v>7756</v>
      </c>
      <c r="B3855" s="149" t="s">
        <v>7757</v>
      </c>
      <c r="C3855" s="149" t="s">
        <v>296</v>
      </c>
      <c r="D3855" s="150">
        <v>24601</v>
      </c>
      <c r="E3855" s="149">
        <v>11510</v>
      </c>
      <c r="F3855" s="149" t="s">
        <v>6269</v>
      </c>
    </row>
    <row r="3856" spans="1:6" ht="10.9" customHeight="1" x14ac:dyDescent="0.35">
      <c r="A3856" s="149" t="s">
        <v>7758</v>
      </c>
      <c r="B3856" s="149" t="s">
        <v>7759</v>
      </c>
      <c r="C3856" s="149" t="s">
        <v>296</v>
      </c>
      <c r="D3856" s="150">
        <v>24601</v>
      </c>
      <c r="E3856" s="149">
        <v>11510</v>
      </c>
      <c r="F3856" s="149" t="s">
        <v>6269</v>
      </c>
    </row>
    <row r="3857" spans="1:6" ht="10.9" customHeight="1" x14ac:dyDescent="0.35">
      <c r="A3857" s="149" t="s">
        <v>7760</v>
      </c>
      <c r="B3857" s="149" t="s">
        <v>7761</v>
      </c>
      <c r="C3857" s="149" t="s">
        <v>296</v>
      </c>
      <c r="D3857" s="150">
        <v>24601</v>
      </c>
      <c r="E3857" s="149">
        <v>11510</v>
      </c>
      <c r="F3857" s="149" t="s">
        <v>6269</v>
      </c>
    </row>
    <row r="3858" spans="1:6" ht="10.9" customHeight="1" x14ac:dyDescent="0.35">
      <c r="A3858" s="149" t="s">
        <v>7762</v>
      </c>
      <c r="B3858" s="149" t="s">
        <v>7763</v>
      </c>
      <c r="C3858" s="149" t="s">
        <v>296</v>
      </c>
      <c r="D3858" s="150">
        <v>24601</v>
      </c>
      <c r="E3858" s="149">
        <v>11510</v>
      </c>
      <c r="F3858" s="149" t="s">
        <v>6269</v>
      </c>
    </row>
    <row r="3859" spans="1:6" ht="10.9" customHeight="1" x14ac:dyDescent="0.35">
      <c r="A3859" s="149" t="s">
        <v>7764</v>
      </c>
      <c r="B3859" s="149" t="s">
        <v>7765</v>
      </c>
      <c r="C3859" s="149" t="s">
        <v>296</v>
      </c>
      <c r="D3859" s="150">
        <v>24601</v>
      </c>
      <c r="E3859" s="149">
        <v>11510</v>
      </c>
      <c r="F3859" s="149" t="s">
        <v>6269</v>
      </c>
    </row>
    <row r="3860" spans="1:6" ht="10.9" customHeight="1" x14ac:dyDescent="0.35">
      <c r="A3860" s="149" t="s">
        <v>7766</v>
      </c>
      <c r="B3860" s="149" t="s">
        <v>7767</v>
      </c>
      <c r="C3860" s="149" t="s">
        <v>296</v>
      </c>
      <c r="D3860" s="150">
        <v>24601</v>
      </c>
      <c r="E3860" s="149">
        <v>11510</v>
      </c>
      <c r="F3860" s="149" t="s">
        <v>6269</v>
      </c>
    </row>
    <row r="3861" spans="1:6" ht="10.9" customHeight="1" x14ac:dyDescent="0.35">
      <c r="A3861" s="149" t="s">
        <v>7768</v>
      </c>
      <c r="B3861" s="149" t="s">
        <v>7769</v>
      </c>
      <c r="C3861" s="149" t="s">
        <v>296</v>
      </c>
      <c r="D3861" s="150">
        <v>24601</v>
      </c>
      <c r="E3861" s="149">
        <v>11510</v>
      </c>
      <c r="F3861" s="149" t="s">
        <v>6269</v>
      </c>
    </row>
    <row r="3862" spans="1:6" ht="10.9" customHeight="1" x14ac:dyDescent="0.35">
      <c r="A3862" s="149" t="s">
        <v>7770</v>
      </c>
      <c r="B3862" s="149" t="s">
        <v>7771</v>
      </c>
      <c r="C3862" s="149" t="s">
        <v>296</v>
      </c>
      <c r="D3862" s="150">
        <v>24601</v>
      </c>
      <c r="E3862" s="149">
        <v>11510</v>
      </c>
      <c r="F3862" s="149" t="s">
        <v>6269</v>
      </c>
    </row>
    <row r="3863" spans="1:6" ht="10.9" customHeight="1" x14ac:dyDescent="0.35">
      <c r="A3863" s="149" t="s">
        <v>7772</v>
      </c>
      <c r="B3863" s="149" t="s">
        <v>7773</v>
      </c>
      <c r="C3863" s="149" t="s">
        <v>296</v>
      </c>
      <c r="D3863" s="150">
        <v>24601</v>
      </c>
      <c r="E3863" s="149">
        <v>11510</v>
      </c>
      <c r="F3863" s="149" t="s">
        <v>6269</v>
      </c>
    </row>
    <row r="3864" spans="1:6" ht="10.9" customHeight="1" x14ac:dyDescent="0.35">
      <c r="A3864" s="149" t="s">
        <v>7774</v>
      </c>
      <c r="B3864" s="149" t="s">
        <v>7775</v>
      </c>
      <c r="C3864" s="149" t="s">
        <v>296</v>
      </c>
      <c r="D3864" s="150">
        <v>24601</v>
      </c>
      <c r="E3864" s="149">
        <v>11510</v>
      </c>
      <c r="F3864" s="149" t="s">
        <v>6269</v>
      </c>
    </row>
    <row r="3865" spans="1:6" ht="10.9" customHeight="1" x14ac:dyDescent="0.35">
      <c r="A3865" s="149" t="s">
        <v>7776</v>
      </c>
      <c r="B3865" s="149" t="s">
        <v>7777</v>
      </c>
      <c r="C3865" s="149" t="s">
        <v>296</v>
      </c>
      <c r="D3865" s="150">
        <v>24601</v>
      </c>
      <c r="E3865" s="149">
        <v>11510</v>
      </c>
      <c r="F3865" s="149" t="s">
        <v>6269</v>
      </c>
    </row>
    <row r="3866" spans="1:6" ht="10.9" customHeight="1" x14ac:dyDescent="0.35">
      <c r="A3866" s="149" t="s">
        <v>7778</v>
      </c>
      <c r="B3866" s="149" t="s">
        <v>7779</v>
      </c>
      <c r="C3866" s="149" t="s">
        <v>296</v>
      </c>
      <c r="D3866" s="150">
        <v>24601</v>
      </c>
      <c r="E3866" s="149">
        <v>11510</v>
      </c>
      <c r="F3866" s="149" t="s">
        <v>6269</v>
      </c>
    </row>
    <row r="3867" spans="1:6" ht="10.9" customHeight="1" x14ac:dyDescent="0.35">
      <c r="A3867" s="149" t="s">
        <v>7780</v>
      </c>
      <c r="B3867" s="149" t="s">
        <v>7781</v>
      </c>
      <c r="C3867" s="149" t="s">
        <v>296</v>
      </c>
      <c r="D3867" s="150">
        <v>24601</v>
      </c>
      <c r="E3867" s="149">
        <v>11510</v>
      </c>
      <c r="F3867" s="149" t="s">
        <v>6269</v>
      </c>
    </row>
    <row r="3868" spans="1:6" ht="10.9" customHeight="1" x14ac:dyDescent="0.35">
      <c r="A3868" s="149" t="s">
        <v>7782</v>
      </c>
      <c r="B3868" s="149" t="s">
        <v>7783</v>
      </c>
      <c r="C3868" s="149" t="s">
        <v>296</v>
      </c>
      <c r="D3868" s="150">
        <v>24601</v>
      </c>
      <c r="E3868" s="149">
        <v>11510</v>
      </c>
      <c r="F3868" s="149" t="s">
        <v>6269</v>
      </c>
    </row>
    <row r="3869" spans="1:6" ht="10.9" customHeight="1" x14ac:dyDescent="0.35">
      <c r="A3869" s="149" t="s">
        <v>7784</v>
      </c>
      <c r="B3869" s="149" t="s">
        <v>7785</v>
      </c>
      <c r="C3869" s="149" t="s">
        <v>296</v>
      </c>
      <c r="D3869" s="150">
        <v>24601</v>
      </c>
      <c r="E3869" s="149">
        <v>11510</v>
      </c>
      <c r="F3869" s="149" t="s">
        <v>6269</v>
      </c>
    </row>
    <row r="3870" spans="1:6" ht="10.9" customHeight="1" x14ac:dyDescent="0.35">
      <c r="A3870" s="149" t="s">
        <v>7786</v>
      </c>
      <c r="B3870" s="149" t="s">
        <v>7787</v>
      </c>
      <c r="C3870" s="149" t="s">
        <v>296</v>
      </c>
      <c r="D3870" s="150">
        <v>24601</v>
      </c>
      <c r="E3870" s="149">
        <v>11510</v>
      </c>
      <c r="F3870" s="149" t="s">
        <v>6269</v>
      </c>
    </row>
    <row r="3871" spans="1:6" ht="10.9" customHeight="1" x14ac:dyDescent="0.35">
      <c r="A3871" s="149" t="s">
        <v>7788</v>
      </c>
      <c r="B3871" s="149" t="s">
        <v>7789</v>
      </c>
      <c r="C3871" s="149" t="s">
        <v>296</v>
      </c>
      <c r="D3871" s="150">
        <v>24601</v>
      </c>
      <c r="E3871" s="149">
        <v>11510</v>
      </c>
      <c r="F3871" s="149" t="s">
        <v>6269</v>
      </c>
    </row>
    <row r="3872" spans="1:6" ht="10.9" customHeight="1" x14ac:dyDescent="0.35">
      <c r="A3872" s="149" t="s">
        <v>7790</v>
      </c>
      <c r="B3872" s="149" t="s">
        <v>7791</v>
      </c>
      <c r="C3872" s="149" t="s">
        <v>296</v>
      </c>
      <c r="D3872" s="150">
        <v>24601</v>
      </c>
      <c r="E3872" s="149">
        <v>11510</v>
      </c>
      <c r="F3872" s="149" t="s">
        <v>6269</v>
      </c>
    </row>
    <row r="3873" spans="1:6" ht="10.9" customHeight="1" x14ac:dyDescent="0.35">
      <c r="A3873" s="149" t="s">
        <v>7792</v>
      </c>
      <c r="B3873" s="149" t="s">
        <v>7793</v>
      </c>
      <c r="C3873" s="149" t="s">
        <v>296</v>
      </c>
      <c r="D3873" s="150">
        <v>24601</v>
      </c>
      <c r="E3873" s="149">
        <v>11510</v>
      </c>
      <c r="F3873" s="149" t="s">
        <v>6269</v>
      </c>
    </row>
    <row r="3874" spans="1:6" ht="10.9" customHeight="1" x14ac:dyDescent="0.35">
      <c r="A3874" s="149" t="s">
        <v>7794</v>
      </c>
      <c r="B3874" s="149" t="s">
        <v>7795</v>
      </c>
      <c r="C3874" s="149" t="s">
        <v>1446</v>
      </c>
      <c r="D3874" s="150">
        <v>24601</v>
      </c>
      <c r="E3874" s="149">
        <v>11510</v>
      </c>
      <c r="F3874" s="149" t="s">
        <v>6269</v>
      </c>
    </row>
    <row r="3875" spans="1:6" ht="10.9" customHeight="1" x14ac:dyDescent="0.35">
      <c r="A3875" s="149" t="s">
        <v>7796</v>
      </c>
      <c r="B3875" s="149" t="s">
        <v>7797</v>
      </c>
      <c r="C3875" s="149" t="s">
        <v>296</v>
      </c>
      <c r="D3875" s="150">
        <v>24601</v>
      </c>
      <c r="E3875" s="149">
        <v>11510</v>
      </c>
      <c r="F3875" s="149" t="s">
        <v>6269</v>
      </c>
    </row>
    <row r="3876" spans="1:6" ht="10.9" customHeight="1" x14ac:dyDescent="0.35">
      <c r="A3876" s="149" t="s">
        <v>7798</v>
      </c>
      <c r="B3876" s="149" t="s">
        <v>7799</v>
      </c>
      <c r="C3876" s="149" t="s">
        <v>296</v>
      </c>
      <c r="D3876" s="150">
        <v>24601</v>
      </c>
      <c r="E3876" s="149">
        <v>11510</v>
      </c>
      <c r="F3876" s="149" t="s">
        <v>6269</v>
      </c>
    </row>
    <row r="3877" spans="1:6" ht="10.9" customHeight="1" x14ac:dyDescent="0.35">
      <c r="A3877" s="149" t="s">
        <v>7800</v>
      </c>
      <c r="B3877" s="149" t="s">
        <v>7801</v>
      </c>
      <c r="C3877" s="149" t="s">
        <v>296</v>
      </c>
      <c r="D3877" s="150">
        <v>24601</v>
      </c>
      <c r="E3877" s="149">
        <v>11510</v>
      </c>
      <c r="F3877" s="149" t="s">
        <v>6269</v>
      </c>
    </row>
    <row r="3878" spans="1:6" ht="10.9" customHeight="1" x14ac:dyDescent="0.35">
      <c r="A3878" s="149" t="s">
        <v>7802</v>
      </c>
      <c r="B3878" s="149" t="s">
        <v>7803</v>
      </c>
      <c r="C3878" s="149" t="s">
        <v>296</v>
      </c>
      <c r="D3878" s="150">
        <v>24601</v>
      </c>
      <c r="E3878" s="149">
        <v>11510</v>
      </c>
      <c r="F3878" s="149" t="s">
        <v>6269</v>
      </c>
    </row>
    <row r="3879" spans="1:6" ht="10.9" customHeight="1" x14ac:dyDescent="0.35">
      <c r="A3879" s="149" t="s">
        <v>7804</v>
      </c>
      <c r="B3879" s="149" t="s">
        <v>7805</v>
      </c>
      <c r="C3879" s="149" t="s">
        <v>296</v>
      </c>
      <c r="D3879" s="150">
        <v>24601</v>
      </c>
      <c r="E3879" s="149">
        <v>11510</v>
      </c>
      <c r="F3879" s="149" t="s">
        <v>6269</v>
      </c>
    </row>
    <row r="3880" spans="1:6" ht="10.9" customHeight="1" x14ac:dyDescent="0.35">
      <c r="A3880" s="149" t="s">
        <v>7806</v>
      </c>
      <c r="B3880" s="149" t="s">
        <v>7807</v>
      </c>
      <c r="C3880" s="149" t="s">
        <v>296</v>
      </c>
      <c r="D3880" s="150">
        <v>24601</v>
      </c>
      <c r="E3880" s="149">
        <v>11510</v>
      </c>
      <c r="F3880" s="149" t="s">
        <v>6269</v>
      </c>
    </row>
    <row r="3881" spans="1:6" ht="10.9" customHeight="1" x14ac:dyDescent="0.35">
      <c r="A3881" s="149" t="s">
        <v>7808</v>
      </c>
      <c r="B3881" s="149" t="s">
        <v>7809</v>
      </c>
      <c r="C3881" s="149" t="s">
        <v>296</v>
      </c>
      <c r="D3881" s="150">
        <v>24601</v>
      </c>
      <c r="E3881" s="149">
        <v>11510</v>
      </c>
      <c r="F3881" s="149" t="s">
        <v>6269</v>
      </c>
    </row>
    <row r="3882" spans="1:6" ht="10.9" customHeight="1" x14ac:dyDescent="0.35">
      <c r="A3882" s="149" t="s">
        <v>7810</v>
      </c>
      <c r="B3882" s="149" t="s">
        <v>7811</v>
      </c>
      <c r="C3882" s="149" t="s">
        <v>296</v>
      </c>
      <c r="D3882" s="150">
        <v>24601</v>
      </c>
      <c r="E3882" s="149">
        <v>11510</v>
      </c>
      <c r="F3882" s="149" t="s">
        <v>6269</v>
      </c>
    </row>
    <row r="3883" spans="1:6" ht="10.9" customHeight="1" x14ac:dyDescent="0.35">
      <c r="A3883" s="149" t="s">
        <v>7812</v>
      </c>
      <c r="B3883" s="149" t="s">
        <v>7813</v>
      </c>
      <c r="C3883" s="149" t="s">
        <v>296</v>
      </c>
      <c r="D3883" s="150">
        <v>24601</v>
      </c>
      <c r="E3883" s="149">
        <v>11510</v>
      </c>
      <c r="F3883" s="149" t="s">
        <v>6269</v>
      </c>
    </row>
    <row r="3884" spans="1:6" ht="10.9" customHeight="1" x14ac:dyDescent="0.35">
      <c r="A3884" s="149" t="s">
        <v>7814</v>
      </c>
      <c r="B3884" s="149" t="s">
        <v>7815</v>
      </c>
      <c r="C3884" s="149" t="s">
        <v>296</v>
      </c>
      <c r="D3884" s="150">
        <v>24601</v>
      </c>
      <c r="E3884" s="149">
        <v>11510</v>
      </c>
      <c r="F3884" s="149" t="s">
        <v>6269</v>
      </c>
    </row>
    <row r="3885" spans="1:6" ht="10.9" customHeight="1" x14ac:dyDescent="0.35">
      <c r="A3885" s="149" t="s">
        <v>7816</v>
      </c>
      <c r="B3885" s="149" t="s">
        <v>7817</v>
      </c>
      <c r="C3885" s="149" t="s">
        <v>539</v>
      </c>
      <c r="D3885" s="150">
        <v>24601</v>
      </c>
      <c r="E3885" s="149">
        <v>11510</v>
      </c>
      <c r="F3885" s="149" t="s">
        <v>6269</v>
      </c>
    </row>
    <row r="3886" spans="1:6" ht="10.9" customHeight="1" x14ac:dyDescent="0.35">
      <c r="A3886" s="149" t="s">
        <v>7818</v>
      </c>
      <c r="B3886" s="149" t="s">
        <v>7819</v>
      </c>
      <c r="C3886" s="149" t="s">
        <v>296</v>
      </c>
      <c r="D3886" s="150">
        <v>24601</v>
      </c>
      <c r="E3886" s="149">
        <v>11510</v>
      </c>
      <c r="F3886" s="149" t="s">
        <v>6269</v>
      </c>
    </row>
    <row r="3887" spans="1:6" ht="10.9" customHeight="1" x14ac:dyDescent="0.35">
      <c r="A3887" s="149" t="s">
        <v>7820</v>
      </c>
      <c r="B3887" s="149" t="s">
        <v>7821</v>
      </c>
      <c r="C3887" s="149" t="s">
        <v>296</v>
      </c>
      <c r="D3887" s="150">
        <v>24601</v>
      </c>
      <c r="E3887" s="149">
        <v>11510</v>
      </c>
      <c r="F3887" s="149" t="s">
        <v>6269</v>
      </c>
    </row>
    <row r="3888" spans="1:6" ht="10.9" customHeight="1" x14ac:dyDescent="0.35">
      <c r="A3888" s="149" t="s">
        <v>6267</v>
      </c>
      <c r="B3888" s="149" t="s">
        <v>6268</v>
      </c>
      <c r="C3888" s="149" t="s">
        <v>296</v>
      </c>
      <c r="D3888" s="150">
        <v>24601</v>
      </c>
      <c r="E3888" s="149">
        <v>11510</v>
      </c>
      <c r="F3888" s="149" t="s">
        <v>6269</v>
      </c>
    </row>
    <row r="3889" spans="1:6" ht="10.9" customHeight="1" x14ac:dyDescent="0.35">
      <c r="A3889" s="149" t="s">
        <v>7825</v>
      </c>
      <c r="B3889" s="149" t="s">
        <v>7826</v>
      </c>
      <c r="C3889" s="149" t="s">
        <v>296</v>
      </c>
      <c r="D3889" s="150">
        <v>24601</v>
      </c>
      <c r="E3889" s="149">
        <v>11510</v>
      </c>
      <c r="F3889" s="149" t="s">
        <v>6269</v>
      </c>
    </row>
    <row r="3890" spans="1:6" ht="10.9" customHeight="1" x14ac:dyDescent="0.35">
      <c r="A3890" s="149" t="s">
        <v>7827</v>
      </c>
      <c r="B3890" s="149" t="s">
        <v>7828</v>
      </c>
      <c r="C3890" s="149" t="s">
        <v>296</v>
      </c>
      <c r="D3890" s="150">
        <v>24601</v>
      </c>
      <c r="E3890" s="149">
        <v>11510</v>
      </c>
      <c r="F3890" s="149" t="s">
        <v>6269</v>
      </c>
    </row>
    <row r="3891" spans="1:6" ht="10.9" customHeight="1" x14ac:dyDescent="0.35">
      <c r="A3891" s="149" t="s">
        <v>7829</v>
      </c>
      <c r="B3891" s="149" t="s">
        <v>7830</v>
      </c>
      <c r="C3891" s="149" t="s">
        <v>296</v>
      </c>
      <c r="D3891" s="150">
        <v>24601</v>
      </c>
      <c r="E3891" s="149">
        <v>11510</v>
      </c>
      <c r="F3891" s="149" t="s">
        <v>6269</v>
      </c>
    </row>
    <row r="3892" spans="1:6" ht="10.9" customHeight="1" x14ac:dyDescent="0.35">
      <c r="A3892" s="149" t="s">
        <v>7831</v>
      </c>
      <c r="B3892" s="149" t="s">
        <v>7832</v>
      </c>
      <c r="C3892" s="149" t="s">
        <v>296</v>
      </c>
      <c r="D3892" s="150">
        <v>24601</v>
      </c>
      <c r="E3892" s="149">
        <v>11510</v>
      </c>
      <c r="F3892" s="149" t="s">
        <v>6269</v>
      </c>
    </row>
    <row r="3893" spans="1:6" ht="10.9" customHeight="1" x14ac:dyDescent="0.35">
      <c r="A3893" s="149" t="s">
        <v>7833</v>
      </c>
      <c r="B3893" s="149" t="s">
        <v>7834</v>
      </c>
      <c r="C3893" s="149" t="s">
        <v>296</v>
      </c>
      <c r="D3893" s="150">
        <v>24601</v>
      </c>
      <c r="E3893" s="149">
        <v>11510</v>
      </c>
      <c r="F3893" s="149" t="s">
        <v>6269</v>
      </c>
    </row>
    <row r="3894" spans="1:6" ht="10.9" customHeight="1" x14ac:dyDescent="0.35">
      <c r="A3894" s="149" t="s">
        <v>7835</v>
      </c>
      <c r="B3894" s="149" t="s">
        <v>7836</v>
      </c>
      <c r="C3894" s="149" t="s">
        <v>296</v>
      </c>
      <c r="D3894" s="150">
        <v>24601</v>
      </c>
      <c r="E3894" s="149">
        <v>11510</v>
      </c>
      <c r="F3894" s="149" t="s">
        <v>6269</v>
      </c>
    </row>
    <row r="3895" spans="1:6" ht="10.9" customHeight="1" x14ac:dyDescent="0.35">
      <c r="A3895" s="149" t="s">
        <v>7837</v>
      </c>
      <c r="B3895" s="149" t="s">
        <v>7838</v>
      </c>
      <c r="C3895" s="149" t="s">
        <v>296</v>
      </c>
      <c r="D3895" s="150">
        <v>24601</v>
      </c>
      <c r="E3895" s="149">
        <v>11510</v>
      </c>
      <c r="F3895" s="149" t="s">
        <v>6269</v>
      </c>
    </row>
    <row r="3896" spans="1:6" ht="10.9" customHeight="1" x14ac:dyDescent="0.35">
      <c r="A3896" s="149" t="s">
        <v>7839</v>
      </c>
      <c r="B3896" s="149" t="s">
        <v>7840</v>
      </c>
      <c r="C3896" s="149" t="s">
        <v>296</v>
      </c>
      <c r="D3896" s="150">
        <v>24601</v>
      </c>
      <c r="E3896" s="149">
        <v>11510</v>
      </c>
      <c r="F3896" s="149" t="s">
        <v>6269</v>
      </c>
    </row>
    <row r="3897" spans="1:6" ht="10.9" customHeight="1" x14ac:dyDescent="0.35">
      <c r="A3897" s="149" t="s">
        <v>7841</v>
      </c>
      <c r="B3897" s="149" t="s">
        <v>16418</v>
      </c>
      <c r="C3897" s="149" t="s">
        <v>296</v>
      </c>
      <c r="D3897" s="150">
        <v>24601</v>
      </c>
      <c r="E3897" s="149">
        <v>11510</v>
      </c>
      <c r="F3897" s="149" t="s">
        <v>6269</v>
      </c>
    </row>
    <row r="3898" spans="1:6" ht="10.9" customHeight="1" x14ac:dyDescent="0.35">
      <c r="A3898" s="149" t="s">
        <v>7842</v>
      </c>
      <c r="B3898" s="149" t="s">
        <v>16290</v>
      </c>
      <c r="C3898" s="149" t="s">
        <v>296</v>
      </c>
      <c r="D3898" s="150">
        <v>24601</v>
      </c>
      <c r="E3898" s="149">
        <v>11510</v>
      </c>
      <c r="F3898" s="149" t="s">
        <v>6269</v>
      </c>
    </row>
    <row r="3899" spans="1:6" ht="10.9" customHeight="1" x14ac:dyDescent="0.35">
      <c r="A3899" s="149" t="s">
        <v>7843</v>
      </c>
      <c r="B3899" s="149" t="s">
        <v>7844</v>
      </c>
      <c r="C3899" s="149" t="s">
        <v>296</v>
      </c>
      <c r="D3899" s="150">
        <v>24601</v>
      </c>
      <c r="E3899" s="149">
        <v>11510</v>
      </c>
      <c r="F3899" s="149" t="s">
        <v>6269</v>
      </c>
    </row>
    <row r="3900" spans="1:6" ht="10.9" customHeight="1" x14ac:dyDescent="0.35">
      <c r="A3900" s="149" t="s">
        <v>7845</v>
      </c>
      <c r="B3900" s="149" t="s">
        <v>7846</v>
      </c>
      <c r="C3900" s="149" t="s">
        <v>296</v>
      </c>
      <c r="D3900" s="150">
        <v>24601</v>
      </c>
      <c r="E3900" s="149">
        <v>11510</v>
      </c>
      <c r="F3900" s="149" t="s">
        <v>6269</v>
      </c>
    </row>
    <row r="3901" spans="1:6" ht="10.9" customHeight="1" x14ac:dyDescent="0.35">
      <c r="A3901" s="149" t="s">
        <v>7847</v>
      </c>
      <c r="B3901" s="149" t="s">
        <v>7848</v>
      </c>
      <c r="C3901" s="149" t="s">
        <v>296</v>
      </c>
      <c r="D3901" s="150">
        <v>24601</v>
      </c>
      <c r="E3901" s="149">
        <v>11510</v>
      </c>
      <c r="F3901" s="149" t="s">
        <v>6269</v>
      </c>
    </row>
    <row r="3902" spans="1:6" ht="10.9" customHeight="1" x14ac:dyDescent="0.35">
      <c r="A3902" s="149" t="s">
        <v>7849</v>
      </c>
      <c r="B3902" s="149" t="s">
        <v>7850</v>
      </c>
      <c r="C3902" s="149" t="s">
        <v>296</v>
      </c>
      <c r="D3902" s="150">
        <v>24601</v>
      </c>
      <c r="E3902" s="149">
        <v>11510</v>
      </c>
      <c r="F3902" s="149" t="s">
        <v>6269</v>
      </c>
    </row>
    <row r="3903" spans="1:6" ht="10.9" customHeight="1" x14ac:dyDescent="0.35">
      <c r="A3903" s="149" t="s">
        <v>7851</v>
      </c>
      <c r="B3903" s="149" t="s">
        <v>7852</v>
      </c>
      <c r="C3903" s="149" t="s">
        <v>296</v>
      </c>
      <c r="D3903" s="150">
        <v>24601</v>
      </c>
      <c r="E3903" s="149">
        <v>11510</v>
      </c>
      <c r="F3903" s="149" t="s">
        <v>6269</v>
      </c>
    </row>
    <row r="3904" spans="1:6" ht="10.9" customHeight="1" x14ac:dyDescent="0.35">
      <c r="A3904" s="149" t="s">
        <v>7853</v>
      </c>
      <c r="B3904" s="149" t="s">
        <v>7854</v>
      </c>
      <c r="C3904" s="149" t="s">
        <v>296</v>
      </c>
      <c r="D3904" s="150">
        <v>24601</v>
      </c>
      <c r="E3904" s="149">
        <v>11510</v>
      </c>
      <c r="F3904" s="149" t="s">
        <v>6269</v>
      </c>
    </row>
    <row r="3905" spans="1:6" ht="10.9" customHeight="1" x14ac:dyDescent="0.35">
      <c r="A3905" s="149" t="s">
        <v>7855</v>
      </c>
      <c r="B3905" s="149" t="s">
        <v>7856</v>
      </c>
      <c r="C3905" s="149" t="s">
        <v>296</v>
      </c>
      <c r="D3905" s="150">
        <v>24601</v>
      </c>
      <c r="E3905" s="149">
        <v>11510</v>
      </c>
      <c r="F3905" s="149" t="s">
        <v>6269</v>
      </c>
    </row>
    <row r="3906" spans="1:6" ht="10.9" customHeight="1" x14ac:dyDescent="0.35">
      <c r="A3906" s="149" t="s">
        <v>7857</v>
      </c>
      <c r="B3906" s="149" t="s">
        <v>7858</v>
      </c>
      <c r="C3906" s="149" t="s">
        <v>296</v>
      </c>
      <c r="D3906" s="150">
        <v>24601</v>
      </c>
      <c r="E3906" s="149">
        <v>11510</v>
      </c>
      <c r="F3906" s="149" t="s">
        <v>6269</v>
      </c>
    </row>
    <row r="3907" spans="1:6" ht="10.9" customHeight="1" x14ac:dyDescent="0.35">
      <c r="A3907" s="149" t="s">
        <v>7859</v>
      </c>
      <c r="B3907" s="149" t="s">
        <v>7860</v>
      </c>
      <c r="C3907" s="149" t="s">
        <v>296</v>
      </c>
      <c r="D3907" s="150">
        <v>24601</v>
      </c>
      <c r="E3907" s="149">
        <v>11510</v>
      </c>
      <c r="F3907" s="149" t="s">
        <v>6269</v>
      </c>
    </row>
    <row r="3908" spans="1:6" ht="10.9" customHeight="1" x14ac:dyDescent="0.35">
      <c r="A3908" s="149" t="s">
        <v>7861</v>
      </c>
      <c r="B3908" s="149" t="s">
        <v>7862</v>
      </c>
      <c r="C3908" s="149" t="s">
        <v>296</v>
      </c>
      <c r="D3908" s="150">
        <v>24601</v>
      </c>
      <c r="E3908" s="149">
        <v>11510</v>
      </c>
      <c r="F3908" s="149" t="s">
        <v>6269</v>
      </c>
    </row>
    <row r="3909" spans="1:6" ht="10.9" customHeight="1" x14ac:dyDescent="0.35">
      <c r="A3909" s="149" t="s">
        <v>7863</v>
      </c>
      <c r="B3909" s="149" t="s">
        <v>7864</v>
      </c>
      <c r="C3909" s="149" t="s">
        <v>1446</v>
      </c>
      <c r="D3909" s="150">
        <v>24601</v>
      </c>
      <c r="E3909" s="149">
        <v>11510</v>
      </c>
      <c r="F3909" s="149" t="s">
        <v>6269</v>
      </c>
    </row>
    <row r="3910" spans="1:6" ht="10.9" customHeight="1" x14ac:dyDescent="0.35">
      <c r="A3910" s="149" t="s">
        <v>7865</v>
      </c>
      <c r="B3910" s="149" t="s">
        <v>7180</v>
      </c>
      <c r="C3910" s="149" t="s">
        <v>877</v>
      </c>
      <c r="D3910" s="150">
        <v>24601</v>
      </c>
      <c r="E3910" s="149">
        <v>11510</v>
      </c>
      <c r="F3910" s="149" t="s">
        <v>6269</v>
      </c>
    </row>
    <row r="3911" spans="1:6" ht="10.9" customHeight="1" x14ac:dyDescent="0.35">
      <c r="A3911" s="149" t="s">
        <v>7866</v>
      </c>
      <c r="B3911" s="149" t="s">
        <v>7157</v>
      </c>
      <c r="C3911" s="149" t="s">
        <v>7867</v>
      </c>
      <c r="D3911" s="150">
        <v>24601</v>
      </c>
      <c r="E3911" s="149">
        <v>11510</v>
      </c>
      <c r="F3911" s="149" t="s">
        <v>6269</v>
      </c>
    </row>
    <row r="3912" spans="1:6" ht="10.9" customHeight="1" x14ac:dyDescent="0.35">
      <c r="A3912" s="149" t="s">
        <v>7868</v>
      </c>
      <c r="B3912" s="149" t="s">
        <v>7284</v>
      </c>
      <c r="C3912" s="149" t="s">
        <v>405</v>
      </c>
      <c r="D3912" s="150">
        <v>24601</v>
      </c>
      <c r="E3912" s="149">
        <v>11510</v>
      </c>
      <c r="F3912" s="149" t="s">
        <v>6269</v>
      </c>
    </row>
    <row r="3913" spans="1:6" ht="10.9" customHeight="1" x14ac:dyDescent="0.35">
      <c r="A3913" s="149" t="s">
        <v>7869</v>
      </c>
      <c r="B3913" s="149" t="s">
        <v>219</v>
      </c>
      <c r="C3913" s="149" t="s">
        <v>372</v>
      </c>
      <c r="D3913" s="150">
        <v>24601</v>
      </c>
      <c r="E3913" s="149">
        <v>11510</v>
      </c>
      <c r="F3913" s="149" t="s">
        <v>6269</v>
      </c>
    </row>
    <row r="3914" spans="1:6" ht="10.9" customHeight="1" x14ac:dyDescent="0.35">
      <c r="A3914" s="149" t="s">
        <v>7870</v>
      </c>
      <c r="B3914" s="149" t="s">
        <v>7871</v>
      </c>
      <c r="C3914" s="149" t="s">
        <v>877</v>
      </c>
      <c r="D3914" s="150">
        <v>24601</v>
      </c>
      <c r="E3914" s="149">
        <v>11510</v>
      </c>
      <c r="F3914" s="149" t="s">
        <v>6269</v>
      </c>
    </row>
    <row r="3915" spans="1:6" ht="10.9" customHeight="1" x14ac:dyDescent="0.35">
      <c r="A3915" s="149" t="s">
        <v>7872</v>
      </c>
      <c r="B3915" s="149" t="s">
        <v>7873</v>
      </c>
      <c r="C3915" s="149" t="s">
        <v>877</v>
      </c>
      <c r="D3915" s="150">
        <v>24601</v>
      </c>
      <c r="E3915" s="149">
        <v>11510</v>
      </c>
      <c r="F3915" s="149" t="s">
        <v>6269</v>
      </c>
    </row>
    <row r="3916" spans="1:6" ht="10.9" customHeight="1" x14ac:dyDescent="0.35">
      <c r="A3916" s="149" t="s">
        <v>7874</v>
      </c>
      <c r="B3916" s="149" t="s">
        <v>7875</v>
      </c>
      <c r="C3916" s="149" t="s">
        <v>296</v>
      </c>
      <c r="D3916" s="150">
        <v>24601</v>
      </c>
      <c r="E3916" s="149">
        <v>11510</v>
      </c>
      <c r="F3916" s="149" t="s">
        <v>6269</v>
      </c>
    </row>
    <row r="3917" spans="1:6" ht="10.9" customHeight="1" x14ac:dyDescent="0.35">
      <c r="A3917" s="149" t="s">
        <v>7876</v>
      </c>
      <c r="B3917" s="149" t="s">
        <v>7877</v>
      </c>
      <c r="C3917" s="149" t="s">
        <v>296</v>
      </c>
      <c r="D3917" s="150">
        <v>24601</v>
      </c>
      <c r="E3917" s="149">
        <v>11510</v>
      </c>
      <c r="F3917" s="149" t="s">
        <v>6269</v>
      </c>
    </row>
    <row r="3918" spans="1:6" ht="10.9" customHeight="1" x14ac:dyDescent="0.35">
      <c r="A3918" s="149" t="s">
        <v>7878</v>
      </c>
      <c r="B3918" s="149" t="s">
        <v>7879</v>
      </c>
      <c r="C3918" s="149" t="s">
        <v>420</v>
      </c>
      <c r="D3918" s="150">
        <v>24601</v>
      </c>
      <c r="E3918" s="149">
        <v>11510</v>
      </c>
      <c r="F3918" s="149" t="s">
        <v>6269</v>
      </c>
    </row>
    <row r="3919" spans="1:6" ht="10.9" customHeight="1" x14ac:dyDescent="0.35">
      <c r="A3919" s="149" t="s">
        <v>7880</v>
      </c>
      <c r="B3919" s="149" t="s">
        <v>7159</v>
      </c>
      <c r="C3919" s="149" t="s">
        <v>296</v>
      </c>
      <c r="D3919" s="150">
        <v>24601</v>
      </c>
      <c r="E3919" s="149">
        <v>11510</v>
      </c>
      <c r="F3919" s="149" t="s">
        <v>6269</v>
      </c>
    </row>
    <row r="3920" spans="1:6" ht="10.9" customHeight="1" x14ac:dyDescent="0.35">
      <c r="A3920" s="149" t="s">
        <v>7881</v>
      </c>
      <c r="B3920" s="149" t="s">
        <v>7882</v>
      </c>
      <c r="C3920" s="149" t="s">
        <v>296</v>
      </c>
      <c r="D3920" s="150">
        <v>24601</v>
      </c>
      <c r="E3920" s="149">
        <v>11510</v>
      </c>
      <c r="F3920" s="149" t="s">
        <v>6269</v>
      </c>
    </row>
    <row r="3921" spans="1:6" ht="10.9" customHeight="1" x14ac:dyDescent="0.35">
      <c r="A3921" s="149" t="s">
        <v>7883</v>
      </c>
      <c r="B3921" s="149" t="s">
        <v>7884</v>
      </c>
      <c r="C3921" s="149" t="s">
        <v>296</v>
      </c>
      <c r="D3921" s="150">
        <v>24601</v>
      </c>
      <c r="E3921" s="149">
        <v>11510</v>
      </c>
      <c r="F3921" s="149" t="s">
        <v>6269</v>
      </c>
    </row>
    <row r="3922" spans="1:6" ht="10.9" customHeight="1" x14ac:dyDescent="0.35">
      <c r="A3922" s="149" t="s">
        <v>7885</v>
      </c>
      <c r="B3922" s="149" t="s">
        <v>7886</v>
      </c>
      <c r="C3922" s="149" t="s">
        <v>296</v>
      </c>
      <c r="D3922" s="150">
        <v>24601</v>
      </c>
      <c r="E3922" s="149">
        <v>11510</v>
      </c>
      <c r="F3922" s="149" t="s">
        <v>6269</v>
      </c>
    </row>
    <row r="3923" spans="1:6" ht="10.9" customHeight="1" x14ac:dyDescent="0.35">
      <c r="A3923" s="149" t="s">
        <v>7887</v>
      </c>
      <c r="B3923" s="149" t="s">
        <v>7888</v>
      </c>
      <c r="C3923" s="149" t="s">
        <v>296</v>
      </c>
      <c r="D3923" s="150">
        <v>24601</v>
      </c>
      <c r="E3923" s="149">
        <v>11510</v>
      </c>
      <c r="F3923" s="149" t="s">
        <v>6269</v>
      </c>
    </row>
    <row r="3924" spans="1:6" ht="10.9" customHeight="1" x14ac:dyDescent="0.35">
      <c r="A3924" s="149" t="s">
        <v>7889</v>
      </c>
      <c r="B3924" s="149" t="s">
        <v>7890</v>
      </c>
      <c r="C3924" s="149" t="s">
        <v>296</v>
      </c>
      <c r="D3924" s="150">
        <v>24601</v>
      </c>
      <c r="E3924" s="149">
        <v>11510</v>
      </c>
      <c r="F3924" s="149" t="s">
        <v>6269</v>
      </c>
    </row>
    <row r="3925" spans="1:6" ht="10.9" customHeight="1" x14ac:dyDescent="0.35">
      <c r="A3925" s="149" t="s">
        <v>7891</v>
      </c>
      <c r="B3925" s="149" t="s">
        <v>7892</v>
      </c>
      <c r="C3925" s="149" t="s">
        <v>296</v>
      </c>
      <c r="D3925" s="150">
        <v>24601</v>
      </c>
      <c r="E3925" s="149">
        <v>11510</v>
      </c>
      <c r="F3925" s="149" t="s">
        <v>6269</v>
      </c>
    </row>
    <row r="3926" spans="1:6" ht="10.9" customHeight="1" x14ac:dyDescent="0.35">
      <c r="A3926" s="149" t="s">
        <v>7893</v>
      </c>
      <c r="B3926" s="149" t="s">
        <v>7894</v>
      </c>
      <c r="C3926" s="149" t="s">
        <v>296</v>
      </c>
      <c r="D3926" s="150">
        <v>24601</v>
      </c>
      <c r="E3926" s="149">
        <v>11510</v>
      </c>
      <c r="F3926" s="149" t="s">
        <v>6269</v>
      </c>
    </row>
    <row r="3927" spans="1:6" ht="10.9" customHeight="1" x14ac:dyDescent="0.35">
      <c r="A3927" s="149" t="s">
        <v>7895</v>
      </c>
      <c r="B3927" s="149" t="s">
        <v>7896</v>
      </c>
      <c r="C3927" s="149" t="s">
        <v>296</v>
      </c>
      <c r="D3927" s="150">
        <v>24601</v>
      </c>
      <c r="E3927" s="149">
        <v>11510</v>
      </c>
      <c r="F3927" s="149" t="s">
        <v>6269</v>
      </c>
    </row>
    <row r="3928" spans="1:6" ht="10.9" customHeight="1" x14ac:dyDescent="0.35">
      <c r="A3928" s="149" t="s">
        <v>7897</v>
      </c>
      <c r="B3928" s="149" t="s">
        <v>7898</v>
      </c>
      <c r="C3928" s="149" t="s">
        <v>296</v>
      </c>
      <c r="D3928" s="150">
        <v>24601</v>
      </c>
      <c r="E3928" s="149">
        <v>11510</v>
      </c>
      <c r="F3928" s="149" t="s">
        <v>6269</v>
      </c>
    </row>
    <row r="3929" spans="1:6" ht="10.9" customHeight="1" x14ac:dyDescent="0.35">
      <c r="A3929" s="149" t="s">
        <v>7899</v>
      </c>
      <c r="B3929" s="149" t="s">
        <v>7900</v>
      </c>
      <c r="C3929" s="149" t="s">
        <v>296</v>
      </c>
      <c r="D3929" s="150">
        <v>24601</v>
      </c>
      <c r="E3929" s="149">
        <v>11510</v>
      </c>
      <c r="F3929" s="149" t="s">
        <v>6269</v>
      </c>
    </row>
    <row r="3930" spans="1:6" ht="10.9" customHeight="1" x14ac:dyDescent="0.35">
      <c r="A3930" s="149" t="s">
        <v>7901</v>
      </c>
      <c r="B3930" s="149" t="s">
        <v>7902</v>
      </c>
      <c r="C3930" s="149" t="s">
        <v>296</v>
      </c>
      <c r="D3930" s="150">
        <v>24601</v>
      </c>
      <c r="E3930" s="149">
        <v>11510</v>
      </c>
      <c r="F3930" s="149" t="s">
        <v>6269</v>
      </c>
    </row>
    <row r="3931" spans="1:6" ht="10.9" customHeight="1" x14ac:dyDescent="0.35">
      <c r="A3931" s="149" t="s">
        <v>7903</v>
      </c>
      <c r="B3931" s="149" t="s">
        <v>7904</v>
      </c>
      <c r="C3931" s="149" t="s">
        <v>296</v>
      </c>
      <c r="D3931" s="150">
        <v>24601</v>
      </c>
      <c r="E3931" s="149">
        <v>11510</v>
      </c>
      <c r="F3931" s="149" t="s">
        <v>6269</v>
      </c>
    </row>
    <row r="3932" spans="1:6" ht="10.9" customHeight="1" x14ac:dyDescent="0.35">
      <c r="A3932" s="149" t="s">
        <v>7905</v>
      </c>
      <c r="B3932" s="149" t="s">
        <v>7906</v>
      </c>
      <c r="C3932" s="149" t="s">
        <v>296</v>
      </c>
      <c r="D3932" s="150">
        <v>24601</v>
      </c>
      <c r="E3932" s="149">
        <v>11510</v>
      </c>
      <c r="F3932" s="149" t="s">
        <v>6269</v>
      </c>
    </row>
    <row r="3933" spans="1:6" ht="10.9" customHeight="1" x14ac:dyDescent="0.35">
      <c r="A3933" s="149" t="s">
        <v>7907</v>
      </c>
      <c r="B3933" s="149" t="s">
        <v>7908</v>
      </c>
      <c r="C3933" s="149" t="s">
        <v>296</v>
      </c>
      <c r="D3933" s="150">
        <v>24601</v>
      </c>
      <c r="E3933" s="149">
        <v>11510</v>
      </c>
      <c r="F3933" s="149" t="s">
        <v>6269</v>
      </c>
    </row>
    <row r="3934" spans="1:6" ht="10.9" customHeight="1" x14ac:dyDescent="0.35">
      <c r="A3934" s="149" t="s">
        <v>7909</v>
      </c>
      <c r="B3934" s="149" t="s">
        <v>7910</v>
      </c>
      <c r="C3934" s="149" t="s">
        <v>296</v>
      </c>
      <c r="D3934" s="150">
        <v>24601</v>
      </c>
      <c r="E3934" s="149">
        <v>11510</v>
      </c>
      <c r="F3934" s="149" t="s">
        <v>6269</v>
      </c>
    </row>
    <row r="3935" spans="1:6" ht="10.9" customHeight="1" x14ac:dyDescent="0.35">
      <c r="A3935" s="149" t="s">
        <v>7911</v>
      </c>
      <c r="B3935" s="149" t="s">
        <v>7912</v>
      </c>
      <c r="C3935" s="149" t="s">
        <v>296</v>
      </c>
      <c r="D3935" s="150">
        <v>24601</v>
      </c>
      <c r="E3935" s="149">
        <v>11510</v>
      </c>
      <c r="F3935" s="149" t="s">
        <v>6269</v>
      </c>
    </row>
    <row r="3936" spans="1:6" ht="10.9" customHeight="1" x14ac:dyDescent="0.35">
      <c r="A3936" s="149" t="s">
        <v>7913</v>
      </c>
      <c r="B3936" s="149" t="s">
        <v>7914</v>
      </c>
      <c r="C3936" s="149" t="s">
        <v>296</v>
      </c>
      <c r="D3936" s="150">
        <v>24601</v>
      </c>
      <c r="E3936" s="149">
        <v>11510</v>
      </c>
      <c r="F3936" s="149" t="s">
        <v>6269</v>
      </c>
    </row>
    <row r="3937" spans="1:6" ht="10.9" customHeight="1" x14ac:dyDescent="0.35">
      <c r="A3937" s="149" t="s">
        <v>7915</v>
      </c>
      <c r="B3937" s="149" t="s">
        <v>7916</v>
      </c>
      <c r="C3937" s="149" t="s">
        <v>1446</v>
      </c>
      <c r="D3937" s="150">
        <v>24601</v>
      </c>
      <c r="E3937" s="149">
        <v>11510</v>
      </c>
      <c r="F3937" s="149" t="s">
        <v>6269</v>
      </c>
    </row>
    <row r="3938" spans="1:6" ht="10.9" customHeight="1" x14ac:dyDescent="0.35">
      <c r="A3938" s="149" t="s">
        <v>7917</v>
      </c>
      <c r="B3938" s="149" t="s">
        <v>7918</v>
      </c>
      <c r="C3938" s="149" t="s">
        <v>1446</v>
      </c>
      <c r="D3938" s="150">
        <v>24601</v>
      </c>
      <c r="E3938" s="149">
        <v>11510</v>
      </c>
      <c r="F3938" s="149" t="s">
        <v>6269</v>
      </c>
    </row>
    <row r="3939" spans="1:6" ht="10.9" customHeight="1" x14ac:dyDescent="0.35">
      <c r="A3939" s="149" t="s">
        <v>7919</v>
      </c>
      <c r="B3939" s="149" t="s">
        <v>7920</v>
      </c>
      <c r="C3939" s="149" t="s">
        <v>1446</v>
      </c>
      <c r="D3939" s="150">
        <v>24601</v>
      </c>
      <c r="E3939" s="149">
        <v>11510</v>
      </c>
      <c r="F3939" s="149" t="s">
        <v>6269</v>
      </c>
    </row>
    <row r="3940" spans="1:6" ht="10.9" customHeight="1" x14ac:dyDescent="0.35">
      <c r="A3940" s="149" t="s">
        <v>7921</v>
      </c>
      <c r="B3940" s="149" t="s">
        <v>7922</v>
      </c>
      <c r="C3940" s="149" t="s">
        <v>296</v>
      </c>
      <c r="D3940" s="150">
        <v>24601</v>
      </c>
      <c r="E3940" s="149">
        <v>11510</v>
      </c>
      <c r="F3940" s="149" t="s">
        <v>6269</v>
      </c>
    </row>
    <row r="3941" spans="1:6" ht="10.9" customHeight="1" x14ac:dyDescent="0.35">
      <c r="A3941" s="149" t="s">
        <v>7923</v>
      </c>
      <c r="B3941" s="149" t="s">
        <v>7924</v>
      </c>
      <c r="C3941" s="149" t="s">
        <v>296</v>
      </c>
      <c r="D3941" s="150">
        <v>24601</v>
      </c>
      <c r="E3941" s="149">
        <v>11510</v>
      </c>
      <c r="F3941" s="149" t="s">
        <v>6269</v>
      </c>
    </row>
    <row r="3942" spans="1:6" ht="10.9" customHeight="1" x14ac:dyDescent="0.35">
      <c r="A3942" s="149" t="s">
        <v>7925</v>
      </c>
      <c r="B3942" s="149" t="s">
        <v>7926</v>
      </c>
      <c r="C3942" s="149" t="s">
        <v>296</v>
      </c>
      <c r="D3942" s="150">
        <v>24601</v>
      </c>
      <c r="E3942" s="149">
        <v>11510</v>
      </c>
      <c r="F3942" s="149" t="s">
        <v>6269</v>
      </c>
    </row>
    <row r="3943" spans="1:6" ht="10.9" customHeight="1" x14ac:dyDescent="0.35">
      <c r="A3943" s="149" t="s">
        <v>7927</v>
      </c>
      <c r="B3943" s="149" t="s">
        <v>7928</v>
      </c>
      <c r="C3943" s="149" t="s">
        <v>296</v>
      </c>
      <c r="D3943" s="150">
        <v>24601</v>
      </c>
      <c r="E3943" s="149">
        <v>11510</v>
      </c>
      <c r="F3943" s="149" t="s">
        <v>6269</v>
      </c>
    </row>
    <row r="3944" spans="1:6" ht="10.9" customHeight="1" x14ac:dyDescent="0.35">
      <c r="A3944" s="149" t="s">
        <v>7929</v>
      </c>
      <c r="B3944" s="149" t="s">
        <v>7930</v>
      </c>
      <c r="C3944" s="149" t="s">
        <v>296</v>
      </c>
      <c r="D3944" s="150">
        <v>24601</v>
      </c>
      <c r="E3944" s="149">
        <v>11510</v>
      </c>
      <c r="F3944" s="149" t="s">
        <v>6269</v>
      </c>
    </row>
    <row r="3945" spans="1:6" ht="10.9" customHeight="1" x14ac:dyDescent="0.35">
      <c r="A3945" s="149" t="s">
        <v>7931</v>
      </c>
      <c r="B3945" s="149" t="s">
        <v>7932</v>
      </c>
      <c r="C3945" s="149" t="s">
        <v>296</v>
      </c>
      <c r="D3945" s="150">
        <v>24601</v>
      </c>
      <c r="E3945" s="149">
        <v>11510</v>
      </c>
      <c r="F3945" s="149" t="s">
        <v>6269</v>
      </c>
    </row>
    <row r="3946" spans="1:6" ht="10.9" customHeight="1" x14ac:dyDescent="0.35">
      <c r="A3946" s="149" t="s">
        <v>7933</v>
      </c>
      <c r="B3946" s="149" t="s">
        <v>7934</v>
      </c>
      <c r="C3946" s="149" t="s">
        <v>296</v>
      </c>
      <c r="D3946" s="150">
        <v>24601</v>
      </c>
      <c r="E3946" s="149">
        <v>11510</v>
      </c>
      <c r="F3946" s="149" t="s">
        <v>6269</v>
      </c>
    </row>
    <row r="3947" spans="1:6" ht="10.9" customHeight="1" x14ac:dyDescent="0.35">
      <c r="A3947" s="149" t="s">
        <v>7935</v>
      </c>
      <c r="B3947" s="149" t="s">
        <v>7936</v>
      </c>
      <c r="C3947" s="149" t="s">
        <v>296</v>
      </c>
      <c r="D3947" s="150">
        <v>24601</v>
      </c>
      <c r="E3947" s="149">
        <v>11510</v>
      </c>
      <c r="F3947" s="149" t="s">
        <v>6269</v>
      </c>
    </row>
    <row r="3948" spans="1:6" ht="10.9" customHeight="1" x14ac:dyDescent="0.35">
      <c r="A3948" s="149" t="s">
        <v>7937</v>
      </c>
      <c r="B3948" s="149" t="s">
        <v>7938</v>
      </c>
      <c r="C3948" s="149" t="s">
        <v>296</v>
      </c>
      <c r="D3948" s="150">
        <v>24601</v>
      </c>
      <c r="E3948" s="149">
        <v>11510</v>
      </c>
      <c r="F3948" s="149" t="s">
        <v>6269</v>
      </c>
    </row>
    <row r="3949" spans="1:6" ht="10.9" customHeight="1" x14ac:dyDescent="0.35">
      <c r="A3949" s="149" t="s">
        <v>7939</v>
      </c>
      <c r="B3949" s="149" t="s">
        <v>7940</v>
      </c>
      <c r="C3949" s="149" t="s">
        <v>296</v>
      </c>
      <c r="D3949" s="150">
        <v>24601</v>
      </c>
      <c r="E3949" s="149">
        <v>11510</v>
      </c>
      <c r="F3949" s="149" t="s">
        <v>6269</v>
      </c>
    </row>
    <row r="3950" spans="1:6" ht="10.9" customHeight="1" x14ac:dyDescent="0.35">
      <c r="A3950" s="149" t="s">
        <v>7941</v>
      </c>
      <c r="B3950" s="149" t="s">
        <v>7942</v>
      </c>
      <c r="C3950" s="149" t="s">
        <v>877</v>
      </c>
      <c r="D3950" s="150">
        <v>24601</v>
      </c>
      <c r="E3950" s="149">
        <v>11510</v>
      </c>
      <c r="F3950" s="149" t="s">
        <v>6269</v>
      </c>
    </row>
    <row r="3951" spans="1:6" ht="10.9" customHeight="1" x14ac:dyDescent="0.35">
      <c r="A3951" s="149" t="s">
        <v>7943</v>
      </c>
      <c r="B3951" s="149" t="s">
        <v>7944</v>
      </c>
      <c r="C3951" s="149" t="s">
        <v>877</v>
      </c>
      <c r="D3951" s="150">
        <v>24601</v>
      </c>
      <c r="E3951" s="149">
        <v>11510</v>
      </c>
      <c r="F3951" s="149" t="s">
        <v>6269</v>
      </c>
    </row>
    <row r="3952" spans="1:6" ht="10.9" customHeight="1" x14ac:dyDescent="0.35">
      <c r="A3952" s="149" t="s">
        <v>7945</v>
      </c>
      <c r="B3952" s="149" t="s">
        <v>7946</v>
      </c>
      <c r="C3952" s="149" t="s">
        <v>296</v>
      </c>
      <c r="D3952" s="150">
        <v>24601</v>
      </c>
      <c r="E3952" s="149">
        <v>11510</v>
      </c>
      <c r="F3952" s="149" t="s">
        <v>6269</v>
      </c>
    </row>
    <row r="3953" spans="1:6" ht="10.9" customHeight="1" x14ac:dyDescent="0.35">
      <c r="A3953" s="149" t="s">
        <v>7947</v>
      </c>
      <c r="B3953" s="149" t="s">
        <v>7948</v>
      </c>
      <c r="C3953" s="149" t="s">
        <v>296</v>
      </c>
      <c r="D3953" s="150">
        <v>24601</v>
      </c>
      <c r="E3953" s="149">
        <v>11510</v>
      </c>
      <c r="F3953" s="149" t="s">
        <v>6269</v>
      </c>
    </row>
    <row r="3954" spans="1:6" ht="10.9" customHeight="1" x14ac:dyDescent="0.35">
      <c r="A3954" s="149" t="s">
        <v>7949</v>
      </c>
      <c r="B3954" s="149" t="s">
        <v>7950</v>
      </c>
      <c r="C3954" s="149" t="s">
        <v>296</v>
      </c>
      <c r="D3954" s="150">
        <v>24601</v>
      </c>
      <c r="E3954" s="149">
        <v>11510</v>
      </c>
      <c r="F3954" s="149" t="s">
        <v>6269</v>
      </c>
    </row>
    <row r="3955" spans="1:6" ht="10.9" customHeight="1" x14ac:dyDescent="0.35">
      <c r="A3955" s="149" t="s">
        <v>7951</v>
      </c>
      <c r="B3955" s="149" t="s">
        <v>7952</v>
      </c>
      <c r="C3955" s="149" t="s">
        <v>296</v>
      </c>
      <c r="D3955" s="150">
        <v>24601</v>
      </c>
      <c r="E3955" s="149">
        <v>11510</v>
      </c>
      <c r="F3955" s="149" t="s">
        <v>6269</v>
      </c>
    </row>
    <row r="3956" spans="1:6" ht="10.9" customHeight="1" x14ac:dyDescent="0.35">
      <c r="A3956" s="149" t="s">
        <v>7953</v>
      </c>
      <c r="B3956" s="149" t="s">
        <v>7954</v>
      </c>
      <c r="C3956" s="149" t="s">
        <v>296</v>
      </c>
      <c r="D3956" s="150">
        <v>24601</v>
      </c>
      <c r="E3956" s="149">
        <v>11510</v>
      </c>
      <c r="F3956" s="149" t="s">
        <v>6269</v>
      </c>
    </row>
    <row r="3957" spans="1:6" ht="10.9" customHeight="1" x14ac:dyDescent="0.35">
      <c r="A3957" s="149" t="s">
        <v>7955</v>
      </c>
      <c r="B3957" s="149" t="s">
        <v>7956</v>
      </c>
      <c r="C3957" s="149" t="s">
        <v>296</v>
      </c>
      <c r="D3957" s="150">
        <v>24601</v>
      </c>
      <c r="E3957" s="149">
        <v>11510</v>
      </c>
      <c r="F3957" s="149" t="s">
        <v>6269</v>
      </c>
    </row>
    <row r="3958" spans="1:6" ht="10.9" customHeight="1" x14ac:dyDescent="0.35">
      <c r="A3958" s="149" t="s">
        <v>7957</v>
      </c>
      <c r="B3958" s="149" t="s">
        <v>7958</v>
      </c>
      <c r="C3958" s="149" t="s">
        <v>296</v>
      </c>
      <c r="D3958" s="150">
        <v>24601</v>
      </c>
      <c r="E3958" s="149">
        <v>11510</v>
      </c>
      <c r="F3958" s="149" t="s">
        <v>6269</v>
      </c>
    </row>
    <row r="3959" spans="1:6" ht="10.9" customHeight="1" x14ac:dyDescent="0.35">
      <c r="A3959" s="149" t="s">
        <v>7959</v>
      </c>
      <c r="B3959" s="149" t="s">
        <v>6663</v>
      </c>
      <c r="C3959" s="149" t="s">
        <v>1446</v>
      </c>
      <c r="D3959" s="150">
        <v>24601</v>
      </c>
      <c r="E3959" s="149">
        <v>11510</v>
      </c>
      <c r="F3959" s="149" t="s">
        <v>6269</v>
      </c>
    </row>
    <row r="3960" spans="1:6" ht="10.9" customHeight="1" x14ac:dyDescent="0.35">
      <c r="A3960" s="149" t="s">
        <v>7960</v>
      </c>
      <c r="B3960" s="149" t="s">
        <v>7961</v>
      </c>
      <c r="C3960" s="149" t="s">
        <v>296</v>
      </c>
      <c r="D3960" s="150">
        <v>24601</v>
      </c>
      <c r="E3960" s="149">
        <v>11510</v>
      </c>
      <c r="F3960" s="149" t="s">
        <v>6269</v>
      </c>
    </row>
    <row r="3961" spans="1:6" ht="10.9" customHeight="1" x14ac:dyDescent="0.35">
      <c r="A3961" s="149" t="s">
        <v>7962</v>
      </c>
      <c r="B3961" s="149" t="s">
        <v>7963</v>
      </c>
      <c r="C3961" s="149" t="s">
        <v>296</v>
      </c>
      <c r="D3961" s="150">
        <v>24601</v>
      </c>
      <c r="E3961" s="149">
        <v>11510</v>
      </c>
      <c r="F3961" s="149" t="s">
        <v>6269</v>
      </c>
    </row>
    <row r="3962" spans="1:6" ht="10.9" customHeight="1" x14ac:dyDescent="0.35">
      <c r="A3962" s="149" t="s">
        <v>7964</v>
      </c>
      <c r="B3962" s="149" t="s">
        <v>7965</v>
      </c>
      <c r="C3962" s="149" t="s">
        <v>296</v>
      </c>
      <c r="D3962" s="150">
        <v>24601</v>
      </c>
      <c r="E3962" s="149">
        <v>11510</v>
      </c>
      <c r="F3962" s="149" t="s">
        <v>6269</v>
      </c>
    </row>
    <row r="3963" spans="1:6" ht="10.9" customHeight="1" x14ac:dyDescent="0.35">
      <c r="A3963" s="149" t="s">
        <v>7966</v>
      </c>
      <c r="B3963" s="149" t="s">
        <v>7967</v>
      </c>
      <c r="C3963" s="149" t="s">
        <v>296</v>
      </c>
      <c r="D3963" s="150">
        <v>24601</v>
      </c>
      <c r="E3963" s="149">
        <v>11510</v>
      </c>
      <c r="F3963" s="149" t="s">
        <v>6269</v>
      </c>
    </row>
    <row r="3964" spans="1:6" ht="10.9" customHeight="1" x14ac:dyDescent="0.35">
      <c r="A3964" s="149" t="s">
        <v>7968</v>
      </c>
      <c r="B3964" s="149" t="s">
        <v>7969</v>
      </c>
      <c r="C3964" s="149" t="s">
        <v>296</v>
      </c>
      <c r="D3964" s="150">
        <v>24601</v>
      </c>
      <c r="E3964" s="149">
        <v>11510</v>
      </c>
      <c r="F3964" s="149" t="s">
        <v>6269</v>
      </c>
    </row>
    <row r="3965" spans="1:6" ht="10.9" customHeight="1" x14ac:dyDescent="0.35">
      <c r="A3965" s="149" t="s">
        <v>7970</v>
      </c>
      <c r="B3965" s="149" t="s">
        <v>7971</v>
      </c>
      <c r="C3965" s="149" t="s">
        <v>296</v>
      </c>
      <c r="D3965" s="150">
        <v>24601</v>
      </c>
      <c r="E3965" s="149">
        <v>11510</v>
      </c>
      <c r="F3965" s="149" t="s">
        <v>6269</v>
      </c>
    </row>
    <row r="3966" spans="1:6" ht="10.9" customHeight="1" x14ac:dyDescent="0.35">
      <c r="A3966" s="149" t="s">
        <v>7972</v>
      </c>
      <c r="B3966" s="149" t="s">
        <v>7973</v>
      </c>
      <c r="C3966" s="149" t="s">
        <v>877</v>
      </c>
      <c r="D3966" s="150">
        <v>24601</v>
      </c>
      <c r="E3966" s="149">
        <v>11510</v>
      </c>
      <c r="F3966" s="149" t="s">
        <v>6269</v>
      </c>
    </row>
    <row r="3967" spans="1:6" ht="10.9" customHeight="1" x14ac:dyDescent="0.35">
      <c r="A3967" s="149" t="s">
        <v>7974</v>
      </c>
      <c r="B3967" s="149" t="s">
        <v>7975</v>
      </c>
      <c r="C3967" s="149" t="s">
        <v>296</v>
      </c>
      <c r="D3967" s="150">
        <v>24601</v>
      </c>
      <c r="E3967" s="149">
        <v>11510</v>
      </c>
      <c r="F3967" s="149" t="s">
        <v>6269</v>
      </c>
    </row>
    <row r="3968" spans="1:6" ht="10.9" customHeight="1" x14ac:dyDescent="0.35">
      <c r="A3968" s="149" t="s">
        <v>7976</v>
      </c>
      <c r="B3968" s="149" t="s">
        <v>7977</v>
      </c>
      <c r="C3968" s="149" t="s">
        <v>296</v>
      </c>
      <c r="D3968" s="150">
        <v>24601</v>
      </c>
      <c r="E3968" s="149">
        <v>11510</v>
      </c>
      <c r="F3968" s="149" t="s">
        <v>6269</v>
      </c>
    </row>
    <row r="3969" spans="1:6" ht="10.9" customHeight="1" x14ac:dyDescent="0.35">
      <c r="A3969" s="149" t="s">
        <v>7978</v>
      </c>
      <c r="B3969" s="149" t="s">
        <v>7979</v>
      </c>
      <c r="C3969" s="149" t="s">
        <v>296</v>
      </c>
      <c r="D3969" s="150">
        <v>24601</v>
      </c>
      <c r="E3969" s="149">
        <v>11510</v>
      </c>
      <c r="F3969" s="149" t="s">
        <v>6269</v>
      </c>
    </row>
    <row r="3970" spans="1:6" ht="10.9" customHeight="1" x14ac:dyDescent="0.35">
      <c r="A3970" s="149" t="s">
        <v>7980</v>
      </c>
      <c r="B3970" s="149" t="s">
        <v>7981</v>
      </c>
      <c r="C3970" s="149" t="s">
        <v>1446</v>
      </c>
      <c r="D3970" s="150">
        <v>24601</v>
      </c>
      <c r="E3970" s="149">
        <v>11510</v>
      </c>
      <c r="F3970" s="149" t="s">
        <v>6269</v>
      </c>
    </row>
    <row r="3971" spans="1:6" ht="10.9" customHeight="1" x14ac:dyDescent="0.35">
      <c r="A3971" s="149" t="s">
        <v>7982</v>
      </c>
      <c r="B3971" s="149" t="s">
        <v>7983</v>
      </c>
      <c r="C3971" s="149" t="s">
        <v>296</v>
      </c>
      <c r="D3971" s="150">
        <v>24601</v>
      </c>
      <c r="E3971" s="149">
        <v>11510</v>
      </c>
      <c r="F3971" s="149" t="s">
        <v>6269</v>
      </c>
    </row>
    <row r="3972" spans="1:6" ht="10.9" customHeight="1" x14ac:dyDescent="0.35">
      <c r="A3972" s="149" t="s">
        <v>7984</v>
      </c>
      <c r="B3972" s="149" t="s">
        <v>127</v>
      </c>
      <c r="C3972" s="149" t="s">
        <v>296</v>
      </c>
      <c r="D3972" s="150">
        <v>24601</v>
      </c>
      <c r="E3972" s="149">
        <v>11510</v>
      </c>
      <c r="F3972" s="149" t="s">
        <v>6269</v>
      </c>
    </row>
    <row r="3973" spans="1:6" ht="10.9" customHeight="1" x14ac:dyDescent="0.35">
      <c r="A3973" s="149" t="s">
        <v>7985</v>
      </c>
      <c r="B3973" s="149" t="s">
        <v>7986</v>
      </c>
      <c r="C3973" s="149" t="s">
        <v>296</v>
      </c>
      <c r="D3973" s="150">
        <v>24601</v>
      </c>
      <c r="E3973" s="149">
        <v>11510</v>
      </c>
      <c r="F3973" s="149" t="s">
        <v>6269</v>
      </c>
    </row>
    <row r="3974" spans="1:6" ht="10.9" customHeight="1" x14ac:dyDescent="0.35">
      <c r="A3974" s="149" t="s">
        <v>7987</v>
      </c>
      <c r="B3974" s="149" t="s">
        <v>7988</v>
      </c>
      <c r="C3974" s="149" t="s">
        <v>296</v>
      </c>
      <c r="D3974" s="150">
        <v>24601</v>
      </c>
      <c r="E3974" s="149">
        <v>11510</v>
      </c>
      <c r="F3974" s="149" t="s">
        <v>6269</v>
      </c>
    </row>
    <row r="3975" spans="1:6" ht="10.9" customHeight="1" x14ac:dyDescent="0.35">
      <c r="A3975" s="149" t="s">
        <v>7989</v>
      </c>
      <c r="B3975" s="149" t="s">
        <v>7990</v>
      </c>
      <c r="C3975" s="149" t="s">
        <v>296</v>
      </c>
      <c r="D3975" s="150">
        <v>24601</v>
      </c>
      <c r="E3975" s="149">
        <v>11510</v>
      </c>
      <c r="F3975" s="149" t="s">
        <v>6269</v>
      </c>
    </row>
    <row r="3976" spans="1:6" ht="10.9" customHeight="1" x14ac:dyDescent="0.35">
      <c r="A3976" s="149" t="s">
        <v>7991</v>
      </c>
      <c r="B3976" s="149" t="s">
        <v>7992</v>
      </c>
      <c r="C3976" s="149" t="s">
        <v>1446</v>
      </c>
      <c r="D3976" s="150">
        <v>24601</v>
      </c>
      <c r="E3976" s="149">
        <v>11510</v>
      </c>
      <c r="F3976" s="149" t="s">
        <v>6269</v>
      </c>
    </row>
    <row r="3977" spans="1:6" ht="10.9" customHeight="1" x14ac:dyDescent="0.35">
      <c r="A3977" s="149" t="s">
        <v>7993</v>
      </c>
      <c r="B3977" s="149" t="s">
        <v>7994</v>
      </c>
      <c r="C3977" s="149" t="s">
        <v>296</v>
      </c>
      <c r="D3977" s="150">
        <v>24601</v>
      </c>
      <c r="E3977" s="149">
        <v>11510</v>
      </c>
      <c r="F3977" s="149" t="s">
        <v>6269</v>
      </c>
    </row>
    <row r="3978" spans="1:6" ht="10.9" customHeight="1" x14ac:dyDescent="0.35">
      <c r="A3978" s="149" t="s">
        <v>7995</v>
      </c>
      <c r="B3978" s="149" t="s">
        <v>220</v>
      </c>
      <c r="C3978" s="149" t="s">
        <v>296</v>
      </c>
      <c r="D3978" s="150">
        <v>24601</v>
      </c>
      <c r="E3978" s="149">
        <v>11510</v>
      </c>
      <c r="F3978" s="149" t="s">
        <v>6269</v>
      </c>
    </row>
    <row r="3979" spans="1:6" ht="10.9" customHeight="1" x14ac:dyDescent="0.35">
      <c r="A3979" s="149" t="s">
        <v>7996</v>
      </c>
      <c r="B3979" s="149" t="s">
        <v>7997</v>
      </c>
      <c r="C3979" s="149" t="s">
        <v>296</v>
      </c>
      <c r="D3979" s="150">
        <v>24601</v>
      </c>
      <c r="E3979" s="149">
        <v>11510</v>
      </c>
      <c r="F3979" s="149" t="s">
        <v>6269</v>
      </c>
    </row>
    <row r="3980" spans="1:6" ht="10.9" customHeight="1" x14ac:dyDescent="0.35">
      <c r="A3980" s="149" t="s">
        <v>7998</v>
      </c>
      <c r="B3980" s="149" t="s">
        <v>7999</v>
      </c>
      <c r="C3980" s="149" t="s">
        <v>296</v>
      </c>
      <c r="D3980" s="150">
        <v>24601</v>
      </c>
      <c r="E3980" s="149">
        <v>11510</v>
      </c>
      <c r="F3980" s="149" t="s">
        <v>6269</v>
      </c>
    </row>
    <row r="3981" spans="1:6" ht="10.9" customHeight="1" x14ac:dyDescent="0.35">
      <c r="A3981" s="149" t="s">
        <v>8000</v>
      </c>
      <c r="B3981" s="149" t="s">
        <v>8001</v>
      </c>
      <c r="C3981" s="149" t="s">
        <v>296</v>
      </c>
      <c r="D3981" s="150">
        <v>24601</v>
      </c>
      <c r="E3981" s="149">
        <v>11510</v>
      </c>
      <c r="F3981" s="149" t="s">
        <v>6269</v>
      </c>
    </row>
    <row r="3982" spans="1:6" ht="10.9" customHeight="1" x14ac:dyDescent="0.35">
      <c r="A3982" s="149" t="s">
        <v>8002</v>
      </c>
      <c r="B3982" s="149" t="s">
        <v>8003</v>
      </c>
      <c r="C3982" s="149" t="s">
        <v>296</v>
      </c>
      <c r="D3982" s="150">
        <v>24601</v>
      </c>
      <c r="E3982" s="149">
        <v>11510</v>
      </c>
      <c r="F3982" s="149" t="s">
        <v>6269</v>
      </c>
    </row>
    <row r="3983" spans="1:6" ht="10.9" customHeight="1" x14ac:dyDescent="0.35">
      <c r="A3983" s="149" t="s">
        <v>8004</v>
      </c>
      <c r="B3983" s="149" t="s">
        <v>8005</v>
      </c>
      <c r="C3983" s="149" t="s">
        <v>296</v>
      </c>
      <c r="D3983" s="150">
        <v>24601</v>
      </c>
      <c r="E3983" s="149">
        <v>11510</v>
      </c>
      <c r="F3983" s="149" t="s">
        <v>6269</v>
      </c>
    </row>
    <row r="3984" spans="1:6" ht="10.9" customHeight="1" x14ac:dyDescent="0.35">
      <c r="A3984" s="149" t="s">
        <v>8006</v>
      </c>
      <c r="B3984" s="149" t="s">
        <v>8007</v>
      </c>
      <c r="C3984" s="149" t="s">
        <v>296</v>
      </c>
      <c r="D3984" s="150">
        <v>24601</v>
      </c>
      <c r="E3984" s="149">
        <v>11510</v>
      </c>
      <c r="F3984" s="149" t="s">
        <v>6269</v>
      </c>
    </row>
    <row r="3985" spans="1:6" ht="10.9" customHeight="1" x14ac:dyDescent="0.35">
      <c r="A3985" s="149" t="s">
        <v>8008</v>
      </c>
      <c r="B3985" s="149" t="s">
        <v>8009</v>
      </c>
      <c r="C3985" s="149" t="s">
        <v>1446</v>
      </c>
      <c r="D3985" s="150">
        <v>24601</v>
      </c>
      <c r="E3985" s="149">
        <v>11510</v>
      </c>
      <c r="F3985" s="149" t="s">
        <v>6269</v>
      </c>
    </row>
    <row r="3986" spans="1:6" ht="10.9" customHeight="1" x14ac:dyDescent="0.35">
      <c r="A3986" s="149" t="s">
        <v>8010</v>
      </c>
      <c r="B3986" s="149" t="s">
        <v>8011</v>
      </c>
      <c r="C3986" s="149" t="s">
        <v>296</v>
      </c>
      <c r="D3986" s="150">
        <v>24601</v>
      </c>
      <c r="E3986" s="149">
        <v>11510</v>
      </c>
      <c r="F3986" s="149" t="s">
        <v>6269</v>
      </c>
    </row>
    <row r="3987" spans="1:6" ht="10.9" customHeight="1" x14ac:dyDescent="0.35">
      <c r="A3987" s="149" t="s">
        <v>8012</v>
      </c>
      <c r="B3987" s="149" t="s">
        <v>8013</v>
      </c>
      <c r="C3987" s="149" t="s">
        <v>296</v>
      </c>
      <c r="D3987" s="150">
        <v>24601</v>
      </c>
      <c r="E3987" s="149">
        <v>11510</v>
      </c>
      <c r="F3987" s="149" t="s">
        <v>6269</v>
      </c>
    </row>
    <row r="3988" spans="1:6" ht="10.9" customHeight="1" x14ac:dyDescent="0.35">
      <c r="A3988" s="149" t="s">
        <v>8014</v>
      </c>
      <c r="B3988" s="149" t="s">
        <v>8015</v>
      </c>
      <c r="C3988" s="149" t="s">
        <v>296</v>
      </c>
      <c r="D3988" s="150">
        <v>24601</v>
      </c>
      <c r="E3988" s="149">
        <v>11510</v>
      </c>
      <c r="F3988" s="149" t="s">
        <v>6269</v>
      </c>
    </row>
    <row r="3989" spans="1:6" ht="10.9" customHeight="1" x14ac:dyDescent="0.35">
      <c r="A3989" s="149" t="s">
        <v>8016</v>
      </c>
      <c r="B3989" s="149" t="s">
        <v>8017</v>
      </c>
      <c r="C3989" s="149" t="s">
        <v>296</v>
      </c>
      <c r="D3989" s="150">
        <v>24601</v>
      </c>
      <c r="E3989" s="149">
        <v>11510</v>
      </c>
      <c r="F3989" s="149" t="s">
        <v>6269</v>
      </c>
    </row>
    <row r="3990" spans="1:6" ht="10.9" customHeight="1" x14ac:dyDescent="0.35">
      <c r="A3990" s="149" t="s">
        <v>8018</v>
      </c>
      <c r="B3990" s="149" t="s">
        <v>8019</v>
      </c>
      <c r="C3990" s="149" t="s">
        <v>296</v>
      </c>
      <c r="D3990" s="150">
        <v>24601</v>
      </c>
      <c r="E3990" s="149">
        <v>11510</v>
      </c>
      <c r="F3990" s="149" t="s">
        <v>6269</v>
      </c>
    </row>
    <row r="3991" spans="1:6" ht="10.9" customHeight="1" x14ac:dyDescent="0.35">
      <c r="A3991" s="149" t="s">
        <v>8020</v>
      </c>
      <c r="B3991" s="149" t="s">
        <v>8021</v>
      </c>
      <c r="C3991" s="149" t="s">
        <v>296</v>
      </c>
      <c r="D3991" s="150">
        <v>24601</v>
      </c>
      <c r="E3991" s="149">
        <v>11510</v>
      </c>
      <c r="F3991" s="149" t="s">
        <v>6269</v>
      </c>
    </row>
    <row r="3992" spans="1:6" ht="10.9" customHeight="1" x14ac:dyDescent="0.35">
      <c r="A3992" s="149" t="s">
        <v>8022</v>
      </c>
      <c r="B3992" s="149" t="s">
        <v>8023</v>
      </c>
      <c r="C3992" s="149" t="s">
        <v>296</v>
      </c>
      <c r="D3992" s="150">
        <v>24601</v>
      </c>
      <c r="E3992" s="149">
        <v>11510</v>
      </c>
      <c r="F3992" s="149" t="s">
        <v>6269</v>
      </c>
    </row>
    <row r="3993" spans="1:6" ht="10.9" customHeight="1" x14ac:dyDescent="0.35">
      <c r="A3993" s="149" t="s">
        <v>8024</v>
      </c>
      <c r="B3993" s="149" t="s">
        <v>8025</v>
      </c>
      <c r="C3993" s="149" t="s">
        <v>296</v>
      </c>
      <c r="D3993" s="150">
        <v>24601</v>
      </c>
      <c r="E3993" s="149">
        <v>11510</v>
      </c>
      <c r="F3993" s="149" t="s">
        <v>6269</v>
      </c>
    </row>
    <row r="3994" spans="1:6" ht="10.9" customHeight="1" x14ac:dyDescent="0.35">
      <c r="A3994" s="149" t="s">
        <v>8026</v>
      </c>
      <c r="B3994" s="149" t="s">
        <v>8027</v>
      </c>
      <c r="C3994" s="149" t="s">
        <v>296</v>
      </c>
      <c r="D3994" s="150">
        <v>24601</v>
      </c>
      <c r="E3994" s="149">
        <v>11510</v>
      </c>
      <c r="F3994" s="149" t="s">
        <v>6269</v>
      </c>
    </row>
    <row r="3995" spans="1:6" ht="10.9" customHeight="1" x14ac:dyDescent="0.35">
      <c r="A3995" s="149" t="s">
        <v>8028</v>
      </c>
      <c r="B3995" s="149" t="s">
        <v>8029</v>
      </c>
      <c r="C3995" s="149" t="s">
        <v>372</v>
      </c>
      <c r="D3995" s="150">
        <v>24601</v>
      </c>
      <c r="E3995" s="149">
        <v>11510</v>
      </c>
      <c r="F3995" s="149" t="s">
        <v>6269</v>
      </c>
    </row>
    <row r="3996" spans="1:6" ht="10.9" customHeight="1" x14ac:dyDescent="0.35">
      <c r="A3996" s="149" t="s">
        <v>8030</v>
      </c>
      <c r="B3996" s="149" t="s">
        <v>8031</v>
      </c>
      <c r="C3996" s="149" t="s">
        <v>296</v>
      </c>
      <c r="D3996" s="150">
        <v>24601</v>
      </c>
      <c r="E3996" s="149">
        <v>11510</v>
      </c>
      <c r="F3996" s="149" t="s">
        <v>6269</v>
      </c>
    </row>
    <row r="3997" spans="1:6" ht="10.9" customHeight="1" x14ac:dyDescent="0.35">
      <c r="A3997" s="149" t="s">
        <v>8032</v>
      </c>
      <c r="B3997" s="149" t="s">
        <v>8033</v>
      </c>
      <c r="C3997" s="149" t="s">
        <v>296</v>
      </c>
      <c r="D3997" s="150">
        <v>24601</v>
      </c>
      <c r="E3997" s="149">
        <v>11510</v>
      </c>
      <c r="F3997" s="149" t="s">
        <v>6269</v>
      </c>
    </row>
    <row r="3998" spans="1:6" ht="10.9" customHeight="1" x14ac:dyDescent="0.35">
      <c r="A3998" s="149" t="s">
        <v>8034</v>
      </c>
      <c r="B3998" s="149" t="s">
        <v>8035</v>
      </c>
      <c r="C3998" s="149" t="s">
        <v>296</v>
      </c>
      <c r="D3998" s="150">
        <v>24601</v>
      </c>
      <c r="E3998" s="149">
        <v>11510</v>
      </c>
      <c r="F3998" s="149" t="s">
        <v>6269</v>
      </c>
    </row>
    <row r="3999" spans="1:6" ht="10.9" customHeight="1" x14ac:dyDescent="0.35">
      <c r="A3999" s="149" t="s">
        <v>8036</v>
      </c>
      <c r="B3999" s="149" t="s">
        <v>8037</v>
      </c>
      <c r="C3999" s="149" t="s">
        <v>296</v>
      </c>
      <c r="D3999" s="150">
        <v>24601</v>
      </c>
      <c r="E3999" s="149">
        <v>11510</v>
      </c>
      <c r="F3999" s="149" t="s">
        <v>6269</v>
      </c>
    </row>
    <row r="4000" spans="1:6" ht="10.9" customHeight="1" x14ac:dyDescent="0.35">
      <c r="A4000" s="149" t="s">
        <v>8038</v>
      </c>
      <c r="B4000" s="149" t="s">
        <v>8039</v>
      </c>
      <c r="C4000" s="149" t="s">
        <v>296</v>
      </c>
      <c r="D4000" s="150">
        <v>24601</v>
      </c>
      <c r="E4000" s="149">
        <v>11510</v>
      </c>
      <c r="F4000" s="149" t="s">
        <v>6269</v>
      </c>
    </row>
    <row r="4001" spans="1:6" ht="10.9" customHeight="1" x14ac:dyDescent="0.35">
      <c r="A4001" s="149" t="s">
        <v>8040</v>
      </c>
      <c r="B4001" s="149" t="s">
        <v>8041</v>
      </c>
      <c r="C4001" s="149" t="s">
        <v>296</v>
      </c>
      <c r="D4001" s="150">
        <v>24601</v>
      </c>
      <c r="E4001" s="149">
        <v>11510</v>
      </c>
      <c r="F4001" s="149" t="s">
        <v>6269</v>
      </c>
    </row>
    <row r="4002" spans="1:6" ht="10.9" customHeight="1" x14ac:dyDescent="0.35">
      <c r="A4002" s="149" t="s">
        <v>8042</v>
      </c>
      <c r="B4002" s="149" t="s">
        <v>280</v>
      </c>
      <c r="C4002" s="149" t="s">
        <v>296</v>
      </c>
      <c r="D4002" s="150">
        <v>24601</v>
      </c>
      <c r="E4002" s="149">
        <v>11510</v>
      </c>
      <c r="F4002" s="149" t="s">
        <v>6269</v>
      </c>
    </row>
    <row r="4003" spans="1:6" ht="10.9" customHeight="1" x14ac:dyDescent="0.35">
      <c r="A4003" s="149" t="s">
        <v>8043</v>
      </c>
      <c r="B4003" s="149" t="s">
        <v>8044</v>
      </c>
      <c r="C4003" s="149" t="s">
        <v>296</v>
      </c>
      <c r="D4003" s="150">
        <v>24601</v>
      </c>
      <c r="E4003" s="149">
        <v>11510</v>
      </c>
      <c r="F4003" s="149" t="s">
        <v>6269</v>
      </c>
    </row>
    <row r="4004" spans="1:6" ht="10.9" customHeight="1" x14ac:dyDescent="0.35">
      <c r="A4004" s="149" t="s">
        <v>8045</v>
      </c>
      <c r="B4004" s="149" t="s">
        <v>8046</v>
      </c>
      <c r="C4004" s="149" t="s">
        <v>296</v>
      </c>
      <c r="D4004" s="150">
        <v>24601</v>
      </c>
      <c r="E4004" s="149">
        <v>11510</v>
      </c>
      <c r="F4004" s="149" t="s">
        <v>6269</v>
      </c>
    </row>
    <row r="4005" spans="1:6" ht="10.9" customHeight="1" x14ac:dyDescent="0.35">
      <c r="A4005" s="149" t="s">
        <v>8047</v>
      </c>
      <c r="B4005" s="149" t="s">
        <v>8048</v>
      </c>
      <c r="C4005" s="149" t="s">
        <v>296</v>
      </c>
      <c r="D4005" s="150">
        <v>24601</v>
      </c>
      <c r="E4005" s="149">
        <v>11510</v>
      </c>
      <c r="F4005" s="149" t="s">
        <v>6269</v>
      </c>
    </row>
    <row r="4006" spans="1:6" ht="10.9" customHeight="1" x14ac:dyDescent="0.35">
      <c r="A4006" s="149" t="s">
        <v>8049</v>
      </c>
      <c r="B4006" s="149" t="s">
        <v>219</v>
      </c>
      <c r="C4006" s="149" t="s">
        <v>296</v>
      </c>
      <c r="D4006" s="150">
        <v>24601</v>
      </c>
      <c r="E4006" s="149">
        <v>11510</v>
      </c>
      <c r="F4006" s="149" t="s">
        <v>6269</v>
      </c>
    </row>
    <row r="4007" spans="1:6" ht="10.9" customHeight="1" x14ac:dyDescent="0.35">
      <c r="A4007" s="149" t="s">
        <v>8050</v>
      </c>
      <c r="B4007" s="149" t="s">
        <v>8051</v>
      </c>
      <c r="C4007" s="149" t="s">
        <v>1446</v>
      </c>
      <c r="D4007" s="150">
        <v>24601</v>
      </c>
      <c r="E4007" s="149">
        <v>11510</v>
      </c>
      <c r="F4007" s="149" t="s">
        <v>6269</v>
      </c>
    </row>
    <row r="4008" spans="1:6" ht="10.9" customHeight="1" x14ac:dyDescent="0.35">
      <c r="A4008" s="149" t="s">
        <v>8052</v>
      </c>
      <c r="B4008" s="149" t="s">
        <v>8053</v>
      </c>
      <c r="C4008" s="149" t="s">
        <v>1446</v>
      </c>
      <c r="D4008" s="150">
        <v>24601</v>
      </c>
      <c r="E4008" s="149">
        <v>11510</v>
      </c>
      <c r="F4008" s="149" t="s">
        <v>6269</v>
      </c>
    </row>
    <row r="4009" spans="1:6" ht="10.9" customHeight="1" x14ac:dyDescent="0.35">
      <c r="A4009" s="149" t="s">
        <v>8054</v>
      </c>
      <c r="B4009" s="149" t="s">
        <v>8055</v>
      </c>
      <c r="C4009" s="149" t="s">
        <v>296</v>
      </c>
      <c r="D4009" s="150">
        <v>24601</v>
      </c>
      <c r="E4009" s="149">
        <v>11510</v>
      </c>
      <c r="F4009" s="149" t="s">
        <v>6269</v>
      </c>
    </row>
    <row r="4010" spans="1:6" ht="10.9" customHeight="1" x14ac:dyDescent="0.35">
      <c r="A4010" s="149" t="s">
        <v>8056</v>
      </c>
      <c r="B4010" s="149" t="s">
        <v>8057</v>
      </c>
      <c r="C4010" s="149" t="s">
        <v>296</v>
      </c>
      <c r="D4010" s="150">
        <v>24601</v>
      </c>
      <c r="E4010" s="149">
        <v>11510</v>
      </c>
      <c r="F4010" s="149" t="s">
        <v>6269</v>
      </c>
    </row>
    <row r="4011" spans="1:6" ht="10.9" customHeight="1" x14ac:dyDescent="0.35">
      <c r="A4011" s="149" t="s">
        <v>8058</v>
      </c>
      <c r="B4011" s="149" t="s">
        <v>128</v>
      </c>
      <c r="C4011" s="149" t="s">
        <v>877</v>
      </c>
      <c r="D4011" s="150">
        <v>24601</v>
      </c>
      <c r="E4011" s="149">
        <v>11510</v>
      </c>
      <c r="F4011" s="149" t="s">
        <v>6269</v>
      </c>
    </row>
    <row r="4012" spans="1:6" ht="10.9" customHeight="1" x14ac:dyDescent="0.35">
      <c r="A4012" s="149" t="s">
        <v>8059</v>
      </c>
      <c r="B4012" s="149" t="s">
        <v>8060</v>
      </c>
      <c r="C4012" s="149" t="s">
        <v>296</v>
      </c>
      <c r="D4012" s="150">
        <v>24601</v>
      </c>
      <c r="E4012" s="149">
        <v>11510</v>
      </c>
      <c r="F4012" s="149" t="s">
        <v>6269</v>
      </c>
    </row>
    <row r="4013" spans="1:6" ht="10.9" customHeight="1" x14ac:dyDescent="0.35">
      <c r="A4013" s="149" t="s">
        <v>8061</v>
      </c>
      <c r="B4013" s="149" t="s">
        <v>8062</v>
      </c>
      <c r="C4013" s="149" t="s">
        <v>296</v>
      </c>
      <c r="D4013" s="150">
        <v>24601</v>
      </c>
      <c r="E4013" s="149">
        <v>11510</v>
      </c>
      <c r="F4013" s="149" t="s">
        <v>6269</v>
      </c>
    </row>
    <row r="4014" spans="1:6" ht="10.9" customHeight="1" x14ac:dyDescent="0.35">
      <c r="A4014" s="149" t="s">
        <v>8063</v>
      </c>
      <c r="B4014" s="149" t="s">
        <v>8064</v>
      </c>
      <c r="C4014" s="149" t="s">
        <v>296</v>
      </c>
      <c r="D4014" s="150">
        <v>24601</v>
      </c>
      <c r="E4014" s="149">
        <v>11510</v>
      </c>
      <c r="F4014" s="149" t="s">
        <v>6269</v>
      </c>
    </row>
    <row r="4015" spans="1:6" ht="10.9" customHeight="1" x14ac:dyDescent="0.35">
      <c r="A4015" s="149" t="s">
        <v>8065</v>
      </c>
      <c r="B4015" s="149" t="s">
        <v>8066</v>
      </c>
      <c r="C4015" s="149" t="s">
        <v>296</v>
      </c>
      <c r="D4015" s="150">
        <v>24601</v>
      </c>
      <c r="E4015" s="149">
        <v>11510</v>
      </c>
      <c r="F4015" s="149" t="s">
        <v>6269</v>
      </c>
    </row>
    <row r="4016" spans="1:6" ht="10.9" customHeight="1" x14ac:dyDescent="0.35">
      <c r="A4016" s="149" t="s">
        <v>8067</v>
      </c>
      <c r="B4016" s="149" t="s">
        <v>8068</v>
      </c>
      <c r="C4016" s="149" t="s">
        <v>296</v>
      </c>
      <c r="D4016" s="150">
        <v>24601</v>
      </c>
      <c r="E4016" s="149">
        <v>11510</v>
      </c>
      <c r="F4016" s="149" t="s">
        <v>6269</v>
      </c>
    </row>
    <row r="4017" spans="1:6" ht="10.9" customHeight="1" x14ac:dyDescent="0.35">
      <c r="A4017" s="149" t="s">
        <v>8069</v>
      </c>
      <c r="B4017" s="149" t="s">
        <v>8070</v>
      </c>
      <c r="C4017" s="149" t="s">
        <v>296</v>
      </c>
      <c r="D4017" s="150">
        <v>24601</v>
      </c>
      <c r="E4017" s="149">
        <v>11510</v>
      </c>
      <c r="F4017" s="149" t="s">
        <v>6269</v>
      </c>
    </row>
    <row r="4018" spans="1:6" ht="10.9" customHeight="1" x14ac:dyDescent="0.35">
      <c r="A4018" s="149" t="s">
        <v>8071</v>
      </c>
      <c r="B4018" s="149" t="s">
        <v>6713</v>
      </c>
      <c r="C4018" s="149" t="s">
        <v>372</v>
      </c>
      <c r="D4018" s="150">
        <v>24601</v>
      </c>
      <c r="E4018" s="149">
        <v>11510</v>
      </c>
      <c r="F4018" s="149" t="s">
        <v>6269</v>
      </c>
    </row>
    <row r="4019" spans="1:6" ht="10.9" customHeight="1" x14ac:dyDescent="0.35">
      <c r="A4019" s="149" t="s">
        <v>8072</v>
      </c>
      <c r="B4019" s="149" t="s">
        <v>8073</v>
      </c>
      <c r="C4019" s="149" t="s">
        <v>372</v>
      </c>
      <c r="D4019" s="150">
        <v>24601</v>
      </c>
      <c r="E4019" s="149">
        <v>11510</v>
      </c>
      <c r="F4019" s="149" t="s">
        <v>6269</v>
      </c>
    </row>
    <row r="4020" spans="1:6" ht="10.9" customHeight="1" x14ac:dyDescent="0.35">
      <c r="A4020" s="149" t="s">
        <v>8074</v>
      </c>
      <c r="B4020" s="149" t="s">
        <v>8075</v>
      </c>
      <c r="C4020" s="149" t="s">
        <v>296</v>
      </c>
      <c r="D4020" s="150">
        <v>24601</v>
      </c>
      <c r="E4020" s="149">
        <v>11510</v>
      </c>
      <c r="F4020" s="149" t="s">
        <v>6269</v>
      </c>
    </row>
    <row r="4021" spans="1:6" ht="10.9" customHeight="1" x14ac:dyDescent="0.35">
      <c r="A4021" s="149" t="s">
        <v>8076</v>
      </c>
      <c r="B4021" s="149" t="s">
        <v>8077</v>
      </c>
      <c r="C4021" s="149" t="s">
        <v>296</v>
      </c>
      <c r="D4021" s="150">
        <v>24601</v>
      </c>
      <c r="E4021" s="149">
        <v>11510</v>
      </c>
      <c r="F4021" s="149" t="s">
        <v>6269</v>
      </c>
    </row>
    <row r="4022" spans="1:6" ht="10.9" customHeight="1" x14ac:dyDescent="0.35">
      <c r="A4022" s="149" t="s">
        <v>8078</v>
      </c>
      <c r="B4022" s="149" t="s">
        <v>8079</v>
      </c>
      <c r="C4022" s="149" t="s">
        <v>296</v>
      </c>
      <c r="D4022" s="150">
        <v>24601</v>
      </c>
      <c r="E4022" s="149">
        <v>11510</v>
      </c>
      <c r="F4022" s="149" t="s">
        <v>6269</v>
      </c>
    </row>
    <row r="4023" spans="1:6" ht="10.9" customHeight="1" x14ac:dyDescent="0.35">
      <c r="A4023" s="149" t="s">
        <v>8080</v>
      </c>
      <c r="B4023" s="149" t="s">
        <v>8081</v>
      </c>
      <c r="C4023" s="149" t="s">
        <v>296</v>
      </c>
      <c r="D4023" s="150">
        <v>24601</v>
      </c>
      <c r="E4023" s="149">
        <v>11510</v>
      </c>
      <c r="F4023" s="149" t="s">
        <v>6269</v>
      </c>
    </row>
    <row r="4024" spans="1:6" ht="10.9" customHeight="1" x14ac:dyDescent="0.35">
      <c r="A4024" s="149" t="s">
        <v>8082</v>
      </c>
      <c r="B4024" s="149" t="s">
        <v>8083</v>
      </c>
      <c r="C4024" s="149" t="s">
        <v>296</v>
      </c>
      <c r="D4024" s="150">
        <v>24601</v>
      </c>
      <c r="E4024" s="149">
        <v>11510</v>
      </c>
      <c r="F4024" s="149" t="s">
        <v>6269</v>
      </c>
    </row>
    <row r="4025" spans="1:6" ht="10.9" customHeight="1" x14ac:dyDescent="0.35">
      <c r="A4025" s="149" t="s">
        <v>8084</v>
      </c>
      <c r="B4025" s="149" t="s">
        <v>8085</v>
      </c>
      <c r="C4025" s="149" t="s">
        <v>296</v>
      </c>
      <c r="D4025" s="150">
        <v>24601</v>
      </c>
      <c r="E4025" s="149">
        <v>11510</v>
      </c>
      <c r="F4025" s="149" t="s">
        <v>6269</v>
      </c>
    </row>
    <row r="4026" spans="1:6" ht="10.9" customHeight="1" x14ac:dyDescent="0.35">
      <c r="A4026" s="149" t="s">
        <v>8086</v>
      </c>
      <c r="B4026" s="149" t="s">
        <v>8087</v>
      </c>
      <c r="C4026" s="149" t="s">
        <v>296</v>
      </c>
      <c r="D4026" s="150">
        <v>24601</v>
      </c>
      <c r="E4026" s="149">
        <v>11510</v>
      </c>
      <c r="F4026" s="149" t="s">
        <v>6269</v>
      </c>
    </row>
    <row r="4027" spans="1:6" ht="10.9" customHeight="1" x14ac:dyDescent="0.35">
      <c r="A4027" s="149" t="s">
        <v>8088</v>
      </c>
      <c r="B4027" s="149" t="s">
        <v>8089</v>
      </c>
      <c r="C4027" s="149" t="s">
        <v>296</v>
      </c>
      <c r="D4027" s="150">
        <v>24601</v>
      </c>
      <c r="E4027" s="149">
        <v>11510</v>
      </c>
      <c r="F4027" s="149" t="s">
        <v>6269</v>
      </c>
    </row>
    <row r="4028" spans="1:6" ht="10.9" customHeight="1" x14ac:dyDescent="0.35">
      <c r="A4028" s="149" t="s">
        <v>8090</v>
      </c>
      <c r="B4028" s="149" t="s">
        <v>8091</v>
      </c>
      <c r="C4028" s="149" t="s">
        <v>296</v>
      </c>
      <c r="D4028" s="150">
        <v>24601</v>
      </c>
      <c r="E4028" s="149">
        <v>11510</v>
      </c>
      <c r="F4028" s="149" t="s">
        <v>6269</v>
      </c>
    </row>
    <row r="4029" spans="1:6" ht="10.9" customHeight="1" x14ac:dyDescent="0.35">
      <c r="A4029" s="149" t="s">
        <v>8092</v>
      </c>
      <c r="B4029" s="149" t="s">
        <v>8093</v>
      </c>
      <c r="C4029" s="149" t="s">
        <v>296</v>
      </c>
      <c r="D4029" s="150">
        <v>24601</v>
      </c>
      <c r="E4029" s="149">
        <v>11510</v>
      </c>
      <c r="F4029" s="149" t="s">
        <v>6269</v>
      </c>
    </row>
    <row r="4030" spans="1:6" ht="10.9" customHeight="1" x14ac:dyDescent="0.35">
      <c r="A4030" s="149" t="s">
        <v>8094</v>
      </c>
      <c r="B4030" s="149" t="s">
        <v>8095</v>
      </c>
      <c r="C4030" s="149" t="s">
        <v>877</v>
      </c>
      <c r="D4030" s="150">
        <v>24601</v>
      </c>
      <c r="E4030" s="149">
        <v>11510</v>
      </c>
      <c r="F4030" s="149" t="s">
        <v>6269</v>
      </c>
    </row>
    <row r="4031" spans="1:6" ht="10.9" customHeight="1" x14ac:dyDescent="0.35">
      <c r="A4031" s="149" t="s">
        <v>8096</v>
      </c>
      <c r="B4031" s="149" t="s">
        <v>8097</v>
      </c>
      <c r="C4031" s="149" t="s">
        <v>296</v>
      </c>
      <c r="D4031" s="150">
        <v>24601</v>
      </c>
      <c r="E4031" s="149">
        <v>11510</v>
      </c>
      <c r="F4031" s="149" t="s">
        <v>6269</v>
      </c>
    </row>
    <row r="4032" spans="1:6" ht="10.9" customHeight="1" x14ac:dyDescent="0.35">
      <c r="A4032" s="149" t="s">
        <v>8098</v>
      </c>
      <c r="B4032" s="149" t="s">
        <v>8099</v>
      </c>
      <c r="C4032" s="149" t="s">
        <v>296</v>
      </c>
      <c r="D4032" s="150">
        <v>24601</v>
      </c>
      <c r="E4032" s="149">
        <v>11510</v>
      </c>
      <c r="F4032" s="149" t="s">
        <v>6269</v>
      </c>
    </row>
    <row r="4033" spans="1:6" ht="10.9" customHeight="1" x14ac:dyDescent="0.35">
      <c r="A4033" s="149" t="s">
        <v>8100</v>
      </c>
      <c r="B4033" s="149" t="s">
        <v>8101</v>
      </c>
      <c r="C4033" s="149" t="s">
        <v>296</v>
      </c>
      <c r="D4033" s="150">
        <v>24601</v>
      </c>
      <c r="E4033" s="149">
        <v>11510</v>
      </c>
      <c r="F4033" s="149" t="s">
        <v>6269</v>
      </c>
    </row>
    <row r="4034" spans="1:6" ht="10.9" customHeight="1" x14ac:dyDescent="0.35">
      <c r="A4034" s="149" t="s">
        <v>8102</v>
      </c>
      <c r="B4034" s="149" t="s">
        <v>8103</v>
      </c>
      <c r="C4034" s="149" t="s">
        <v>296</v>
      </c>
      <c r="D4034" s="150">
        <v>24601</v>
      </c>
      <c r="E4034" s="149">
        <v>11510</v>
      </c>
      <c r="F4034" s="149" t="s">
        <v>6269</v>
      </c>
    </row>
    <row r="4035" spans="1:6" ht="10.9" customHeight="1" x14ac:dyDescent="0.35">
      <c r="A4035" s="149" t="s">
        <v>8104</v>
      </c>
      <c r="B4035" s="149" t="s">
        <v>8105</v>
      </c>
      <c r="C4035" s="149" t="s">
        <v>877</v>
      </c>
      <c r="D4035" s="150">
        <v>24601</v>
      </c>
      <c r="E4035" s="149">
        <v>11510</v>
      </c>
      <c r="F4035" s="149" t="s">
        <v>6269</v>
      </c>
    </row>
    <row r="4036" spans="1:6" ht="10.9" customHeight="1" x14ac:dyDescent="0.35">
      <c r="A4036" s="149" t="s">
        <v>8106</v>
      </c>
      <c r="B4036" s="149" t="s">
        <v>7246</v>
      </c>
      <c r="C4036" s="149" t="s">
        <v>372</v>
      </c>
      <c r="D4036" s="150">
        <v>24601</v>
      </c>
      <c r="E4036" s="149">
        <v>11510</v>
      </c>
      <c r="F4036" s="149" t="s">
        <v>6269</v>
      </c>
    </row>
    <row r="4037" spans="1:6" ht="10.9" customHeight="1" x14ac:dyDescent="0.35">
      <c r="A4037" s="149" t="s">
        <v>8107</v>
      </c>
      <c r="B4037" s="149" t="s">
        <v>8108</v>
      </c>
      <c r="C4037" s="149" t="s">
        <v>296</v>
      </c>
      <c r="D4037" s="150">
        <v>24601</v>
      </c>
      <c r="E4037" s="149">
        <v>11510</v>
      </c>
      <c r="F4037" s="149" t="s">
        <v>6269</v>
      </c>
    </row>
    <row r="4038" spans="1:6" ht="10.9" customHeight="1" x14ac:dyDescent="0.35">
      <c r="A4038" s="149" t="s">
        <v>8109</v>
      </c>
      <c r="B4038" s="149" t="s">
        <v>8110</v>
      </c>
      <c r="C4038" s="149" t="s">
        <v>877</v>
      </c>
      <c r="D4038" s="150">
        <v>24601</v>
      </c>
      <c r="E4038" s="149">
        <v>11510</v>
      </c>
      <c r="F4038" s="149" t="s">
        <v>6269</v>
      </c>
    </row>
    <row r="4039" spans="1:6" ht="10.9" customHeight="1" x14ac:dyDescent="0.35">
      <c r="A4039" s="149" t="s">
        <v>8111</v>
      </c>
      <c r="B4039" s="149" t="s">
        <v>8112</v>
      </c>
      <c r="C4039" s="149" t="s">
        <v>296</v>
      </c>
      <c r="D4039" s="150">
        <v>24601</v>
      </c>
      <c r="E4039" s="149">
        <v>11510</v>
      </c>
      <c r="F4039" s="149" t="s">
        <v>6269</v>
      </c>
    </row>
    <row r="4040" spans="1:6" ht="10.9" customHeight="1" x14ac:dyDescent="0.35">
      <c r="A4040" s="149" t="s">
        <v>8113</v>
      </c>
      <c r="B4040" s="149" t="s">
        <v>8114</v>
      </c>
      <c r="C4040" s="149" t="s">
        <v>296</v>
      </c>
      <c r="D4040" s="150">
        <v>24601</v>
      </c>
      <c r="E4040" s="149">
        <v>11510</v>
      </c>
      <c r="F4040" s="149" t="s">
        <v>6269</v>
      </c>
    </row>
    <row r="4041" spans="1:6" ht="10.9" customHeight="1" x14ac:dyDescent="0.35">
      <c r="A4041" s="149" t="s">
        <v>8115</v>
      </c>
      <c r="B4041" s="149" t="s">
        <v>8116</v>
      </c>
      <c r="C4041" s="149" t="s">
        <v>296</v>
      </c>
      <c r="D4041" s="150">
        <v>24601</v>
      </c>
      <c r="E4041" s="149">
        <v>11510</v>
      </c>
      <c r="F4041" s="149" t="s">
        <v>6269</v>
      </c>
    </row>
    <row r="4042" spans="1:6" ht="10.9" customHeight="1" x14ac:dyDescent="0.35">
      <c r="A4042" s="149" t="s">
        <v>8117</v>
      </c>
      <c r="B4042" s="149" t="s">
        <v>8118</v>
      </c>
      <c r="C4042" s="149" t="s">
        <v>296</v>
      </c>
      <c r="D4042" s="150">
        <v>24601</v>
      </c>
      <c r="E4042" s="149">
        <v>11510</v>
      </c>
      <c r="F4042" s="149" t="s">
        <v>6269</v>
      </c>
    </row>
    <row r="4043" spans="1:6" ht="10.9" customHeight="1" x14ac:dyDescent="0.35">
      <c r="A4043" s="149" t="s">
        <v>8119</v>
      </c>
      <c r="B4043" s="149" t="s">
        <v>8120</v>
      </c>
      <c r="C4043" s="149" t="s">
        <v>296</v>
      </c>
      <c r="D4043" s="150">
        <v>24601</v>
      </c>
      <c r="E4043" s="149">
        <v>11510</v>
      </c>
      <c r="F4043" s="149" t="s">
        <v>6269</v>
      </c>
    </row>
    <row r="4044" spans="1:6" ht="10.9" customHeight="1" x14ac:dyDescent="0.35">
      <c r="A4044" s="149" t="s">
        <v>8121</v>
      </c>
      <c r="B4044" s="149" t="s">
        <v>8122</v>
      </c>
      <c r="C4044" s="149" t="s">
        <v>296</v>
      </c>
      <c r="D4044" s="150">
        <v>24601</v>
      </c>
      <c r="E4044" s="149">
        <v>11510</v>
      </c>
      <c r="F4044" s="149" t="s">
        <v>6269</v>
      </c>
    </row>
    <row r="4045" spans="1:6" ht="10.9" customHeight="1" x14ac:dyDescent="0.35">
      <c r="A4045" s="149" t="s">
        <v>8123</v>
      </c>
      <c r="B4045" s="149" t="s">
        <v>8124</v>
      </c>
      <c r="C4045" s="149" t="s">
        <v>296</v>
      </c>
      <c r="D4045" s="150">
        <v>24601</v>
      </c>
      <c r="E4045" s="149">
        <v>11510</v>
      </c>
      <c r="F4045" s="149" t="s">
        <v>6269</v>
      </c>
    </row>
    <row r="4046" spans="1:6" ht="10.9" customHeight="1" x14ac:dyDescent="0.35">
      <c r="A4046" s="149" t="s">
        <v>8125</v>
      </c>
      <c r="B4046" s="149" t="s">
        <v>8126</v>
      </c>
      <c r="C4046" s="149" t="s">
        <v>296</v>
      </c>
      <c r="D4046" s="150">
        <v>24601</v>
      </c>
      <c r="E4046" s="149">
        <v>11510</v>
      </c>
      <c r="F4046" s="149" t="s">
        <v>6269</v>
      </c>
    </row>
    <row r="4047" spans="1:6" ht="10.9" customHeight="1" x14ac:dyDescent="0.35">
      <c r="A4047" s="149" t="s">
        <v>8127</v>
      </c>
      <c r="B4047" s="149" t="s">
        <v>8128</v>
      </c>
      <c r="C4047" s="149" t="s">
        <v>296</v>
      </c>
      <c r="D4047" s="150">
        <v>24601</v>
      </c>
      <c r="E4047" s="149">
        <v>11510</v>
      </c>
      <c r="F4047" s="149" t="s">
        <v>6269</v>
      </c>
    </row>
    <row r="4048" spans="1:6" ht="10.9" customHeight="1" x14ac:dyDescent="0.35">
      <c r="A4048" s="149" t="s">
        <v>8129</v>
      </c>
      <c r="B4048" s="149" t="s">
        <v>8130</v>
      </c>
      <c r="C4048" s="149" t="s">
        <v>296</v>
      </c>
      <c r="D4048" s="150">
        <v>24601</v>
      </c>
      <c r="E4048" s="149">
        <v>11510</v>
      </c>
      <c r="F4048" s="149" t="s">
        <v>6269</v>
      </c>
    </row>
    <row r="4049" spans="1:6" ht="10.9" customHeight="1" x14ac:dyDescent="0.35">
      <c r="A4049" s="149" t="s">
        <v>8131</v>
      </c>
      <c r="B4049" s="149" t="s">
        <v>8132</v>
      </c>
      <c r="C4049" s="149" t="s">
        <v>296</v>
      </c>
      <c r="D4049" s="150">
        <v>24601</v>
      </c>
      <c r="E4049" s="149">
        <v>11510</v>
      </c>
      <c r="F4049" s="149" t="s">
        <v>6269</v>
      </c>
    </row>
    <row r="4050" spans="1:6" ht="10.9" customHeight="1" x14ac:dyDescent="0.35">
      <c r="A4050" s="149" t="s">
        <v>8133</v>
      </c>
      <c r="B4050" s="149" t="s">
        <v>8134</v>
      </c>
      <c r="C4050" s="149" t="s">
        <v>296</v>
      </c>
      <c r="D4050" s="150">
        <v>24601</v>
      </c>
      <c r="E4050" s="149">
        <v>11510</v>
      </c>
      <c r="F4050" s="149" t="s">
        <v>6269</v>
      </c>
    </row>
    <row r="4051" spans="1:6" ht="10.9" customHeight="1" x14ac:dyDescent="0.35">
      <c r="A4051" s="149" t="s">
        <v>8135</v>
      </c>
      <c r="B4051" s="149" t="s">
        <v>8136</v>
      </c>
      <c r="C4051" s="149" t="s">
        <v>296</v>
      </c>
      <c r="D4051" s="150">
        <v>24601</v>
      </c>
      <c r="E4051" s="149">
        <v>11510</v>
      </c>
      <c r="F4051" s="149" t="s">
        <v>6269</v>
      </c>
    </row>
    <row r="4052" spans="1:6" ht="10.9" customHeight="1" x14ac:dyDescent="0.35">
      <c r="A4052" s="149" t="s">
        <v>8137</v>
      </c>
      <c r="B4052" s="149" t="s">
        <v>8138</v>
      </c>
      <c r="C4052" s="149" t="s">
        <v>296</v>
      </c>
      <c r="D4052" s="150">
        <v>24601</v>
      </c>
      <c r="E4052" s="149">
        <v>11510</v>
      </c>
      <c r="F4052" s="149" t="s">
        <v>6269</v>
      </c>
    </row>
    <row r="4053" spans="1:6" ht="10.9" customHeight="1" x14ac:dyDescent="0.35">
      <c r="A4053" s="149" t="s">
        <v>8139</v>
      </c>
      <c r="B4053" s="149" t="s">
        <v>8140</v>
      </c>
      <c r="C4053" s="149" t="s">
        <v>296</v>
      </c>
      <c r="D4053" s="150">
        <v>24601</v>
      </c>
      <c r="E4053" s="149">
        <v>11510</v>
      </c>
      <c r="F4053" s="149" t="s">
        <v>6269</v>
      </c>
    </row>
    <row r="4054" spans="1:6" ht="10.9" customHeight="1" x14ac:dyDescent="0.35">
      <c r="A4054" s="149" t="s">
        <v>8141</v>
      </c>
      <c r="B4054" s="149" t="s">
        <v>8142</v>
      </c>
      <c r="C4054" s="149" t="s">
        <v>296</v>
      </c>
      <c r="D4054" s="150">
        <v>24601</v>
      </c>
      <c r="E4054" s="149">
        <v>11510</v>
      </c>
      <c r="F4054" s="149" t="s">
        <v>6269</v>
      </c>
    </row>
    <row r="4055" spans="1:6" ht="10.9" customHeight="1" x14ac:dyDescent="0.35">
      <c r="A4055" s="149" t="s">
        <v>8143</v>
      </c>
      <c r="B4055" s="149" t="s">
        <v>8144</v>
      </c>
      <c r="C4055" s="149" t="s">
        <v>296</v>
      </c>
      <c r="D4055" s="150">
        <v>24601</v>
      </c>
      <c r="E4055" s="149">
        <v>11510</v>
      </c>
      <c r="F4055" s="149" t="s">
        <v>6269</v>
      </c>
    </row>
    <row r="4056" spans="1:6" ht="10.9" customHeight="1" x14ac:dyDescent="0.35">
      <c r="A4056" s="149" t="s">
        <v>8145</v>
      </c>
      <c r="B4056" s="149" t="s">
        <v>8146</v>
      </c>
      <c r="C4056" s="149" t="s">
        <v>296</v>
      </c>
      <c r="D4056" s="150">
        <v>24601</v>
      </c>
      <c r="E4056" s="149">
        <v>11510</v>
      </c>
      <c r="F4056" s="149" t="s">
        <v>6269</v>
      </c>
    </row>
    <row r="4057" spans="1:6" ht="10.9" customHeight="1" x14ac:dyDescent="0.35">
      <c r="A4057" s="149" t="s">
        <v>8147</v>
      </c>
      <c r="B4057" s="149" t="s">
        <v>8148</v>
      </c>
      <c r="C4057" s="149" t="s">
        <v>6495</v>
      </c>
      <c r="D4057" s="150">
        <v>24601</v>
      </c>
      <c r="E4057" s="149">
        <v>11510</v>
      </c>
      <c r="F4057" s="149" t="s">
        <v>6269</v>
      </c>
    </row>
    <row r="4058" spans="1:6" ht="10.9" customHeight="1" x14ac:dyDescent="0.35">
      <c r="A4058" s="149" t="s">
        <v>8149</v>
      </c>
      <c r="B4058" s="149" t="s">
        <v>8150</v>
      </c>
      <c r="C4058" s="149" t="s">
        <v>296</v>
      </c>
      <c r="D4058" s="150">
        <v>24601</v>
      </c>
      <c r="E4058" s="149">
        <v>11510</v>
      </c>
      <c r="F4058" s="149" t="s">
        <v>6269</v>
      </c>
    </row>
    <row r="4059" spans="1:6" ht="10.9" customHeight="1" x14ac:dyDescent="0.35">
      <c r="A4059" s="149" t="s">
        <v>8151</v>
      </c>
      <c r="B4059" s="149" t="s">
        <v>8152</v>
      </c>
      <c r="C4059" s="149" t="s">
        <v>296</v>
      </c>
      <c r="D4059" s="150">
        <v>24601</v>
      </c>
      <c r="E4059" s="149">
        <v>11510</v>
      </c>
      <c r="F4059" s="149" t="s">
        <v>6269</v>
      </c>
    </row>
    <row r="4060" spans="1:6" ht="10.9" customHeight="1" x14ac:dyDescent="0.35">
      <c r="A4060" s="149" t="s">
        <v>8153</v>
      </c>
      <c r="B4060" s="149" t="s">
        <v>2811</v>
      </c>
      <c r="C4060" s="149" t="s">
        <v>296</v>
      </c>
      <c r="D4060" s="150">
        <v>24601</v>
      </c>
      <c r="E4060" s="149">
        <v>11510</v>
      </c>
      <c r="F4060" s="149" t="s">
        <v>6269</v>
      </c>
    </row>
    <row r="4061" spans="1:6" ht="10.9" customHeight="1" x14ac:dyDescent="0.35">
      <c r="A4061" s="149" t="s">
        <v>8154</v>
      </c>
      <c r="B4061" s="149" t="s">
        <v>8155</v>
      </c>
      <c r="C4061" s="149" t="s">
        <v>296</v>
      </c>
      <c r="D4061" s="150">
        <v>24601</v>
      </c>
      <c r="E4061" s="149">
        <v>11510</v>
      </c>
      <c r="F4061" s="149" t="s">
        <v>6269</v>
      </c>
    </row>
    <row r="4062" spans="1:6" ht="10.9" customHeight="1" x14ac:dyDescent="0.35">
      <c r="A4062" s="149" t="s">
        <v>8156</v>
      </c>
      <c r="B4062" s="149" t="s">
        <v>8157</v>
      </c>
      <c r="C4062" s="149" t="s">
        <v>296</v>
      </c>
      <c r="D4062" s="150">
        <v>24601</v>
      </c>
      <c r="E4062" s="149">
        <v>11510</v>
      </c>
      <c r="F4062" s="149" t="s">
        <v>6269</v>
      </c>
    </row>
    <row r="4063" spans="1:6" ht="10.9" customHeight="1" x14ac:dyDescent="0.35">
      <c r="A4063" s="149" t="s">
        <v>8158</v>
      </c>
      <c r="B4063" s="149" t="s">
        <v>8159</v>
      </c>
      <c r="C4063" s="149" t="s">
        <v>296</v>
      </c>
      <c r="D4063" s="150">
        <v>24601</v>
      </c>
      <c r="E4063" s="149">
        <v>11510</v>
      </c>
      <c r="F4063" s="149" t="s">
        <v>6269</v>
      </c>
    </row>
    <row r="4064" spans="1:6" ht="10.9" customHeight="1" x14ac:dyDescent="0.35">
      <c r="A4064" s="149" t="s">
        <v>8160</v>
      </c>
      <c r="B4064" s="149" t="s">
        <v>8150</v>
      </c>
      <c r="C4064" s="149" t="s">
        <v>877</v>
      </c>
      <c r="D4064" s="150">
        <v>24601</v>
      </c>
      <c r="E4064" s="149">
        <v>11510</v>
      </c>
      <c r="F4064" s="149" t="s">
        <v>6269</v>
      </c>
    </row>
    <row r="4065" spans="1:6" ht="10.9" customHeight="1" x14ac:dyDescent="0.35">
      <c r="A4065" s="149" t="s">
        <v>8161</v>
      </c>
      <c r="B4065" s="149" t="s">
        <v>8162</v>
      </c>
      <c r="C4065" s="149" t="s">
        <v>296</v>
      </c>
      <c r="D4065" s="150">
        <v>24601</v>
      </c>
      <c r="E4065" s="149">
        <v>11510</v>
      </c>
      <c r="F4065" s="149" t="s">
        <v>6269</v>
      </c>
    </row>
    <row r="4066" spans="1:6" ht="10.9" customHeight="1" x14ac:dyDescent="0.35">
      <c r="A4066" s="149" t="s">
        <v>8163</v>
      </c>
      <c r="B4066" s="149" t="s">
        <v>8164</v>
      </c>
      <c r="C4066" s="149" t="s">
        <v>296</v>
      </c>
      <c r="D4066" s="150">
        <v>24601</v>
      </c>
      <c r="E4066" s="149">
        <v>11510</v>
      </c>
      <c r="F4066" s="149" t="s">
        <v>6269</v>
      </c>
    </row>
    <row r="4067" spans="1:6" ht="10.9" customHeight="1" x14ac:dyDescent="0.35">
      <c r="A4067" s="149" t="s">
        <v>8165</v>
      </c>
      <c r="B4067" s="149" t="s">
        <v>8166</v>
      </c>
      <c r="C4067" s="149" t="s">
        <v>5794</v>
      </c>
      <c r="D4067" s="150">
        <v>24601</v>
      </c>
      <c r="E4067" s="149">
        <v>11510</v>
      </c>
      <c r="F4067" s="149" t="s">
        <v>6269</v>
      </c>
    </row>
    <row r="4068" spans="1:6" ht="10.9" customHeight="1" x14ac:dyDescent="0.35">
      <c r="A4068" s="149" t="s">
        <v>8167</v>
      </c>
      <c r="B4068" s="149" t="s">
        <v>8168</v>
      </c>
      <c r="C4068" s="149" t="s">
        <v>296</v>
      </c>
      <c r="D4068" s="150">
        <v>24601</v>
      </c>
      <c r="E4068" s="149">
        <v>11510</v>
      </c>
      <c r="F4068" s="149" t="s">
        <v>6269</v>
      </c>
    </row>
    <row r="4069" spans="1:6" ht="10.9" customHeight="1" x14ac:dyDescent="0.35">
      <c r="A4069" s="149" t="s">
        <v>16419</v>
      </c>
      <c r="B4069" s="149" t="s">
        <v>16420</v>
      </c>
      <c r="C4069" s="149" t="s">
        <v>1446</v>
      </c>
      <c r="D4069" s="150">
        <v>24601</v>
      </c>
      <c r="E4069" s="149">
        <v>11510</v>
      </c>
      <c r="F4069" s="149" t="s">
        <v>6269</v>
      </c>
    </row>
    <row r="4070" spans="1:6" ht="10.9" customHeight="1" x14ac:dyDescent="0.35">
      <c r="A4070" s="149" t="s">
        <v>16421</v>
      </c>
      <c r="B4070" s="149" t="s">
        <v>16422</v>
      </c>
      <c r="C4070" s="149" t="s">
        <v>296</v>
      </c>
      <c r="D4070" s="150">
        <v>24601</v>
      </c>
      <c r="E4070" s="149">
        <v>11510</v>
      </c>
      <c r="F4070" s="149" t="s">
        <v>6269</v>
      </c>
    </row>
    <row r="4071" spans="1:6" ht="10.9" customHeight="1" x14ac:dyDescent="0.35">
      <c r="A4071" s="149" t="s">
        <v>8169</v>
      </c>
      <c r="B4071" s="149" t="s">
        <v>8170</v>
      </c>
      <c r="C4071" s="149" t="s">
        <v>335</v>
      </c>
      <c r="D4071" s="150">
        <v>24701</v>
      </c>
      <c r="E4071" s="149">
        <v>11510</v>
      </c>
      <c r="F4071" s="149" t="s">
        <v>8171</v>
      </c>
    </row>
    <row r="4072" spans="1:6" ht="10.9" customHeight="1" x14ac:dyDescent="0.35">
      <c r="A4072" s="149" t="s">
        <v>8172</v>
      </c>
      <c r="B4072" s="149" t="s">
        <v>8173</v>
      </c>
      <c r="C4072" s="149" t="s">
        <v>335</v>
      </c>
      <c r="D4072" s="150">
        <v>24701</v>
      </c>
      <c r="E4072" s="149">
        <v>11510</v>
      </c>
      <c r="F4072" s="149" t="s">
        <v>8171</v>
      </c>
    </row>
    <row r="4073" spans="1:6" ht="10.9" customHeight="1" x14ac:dyDescent="0.35">
      <c r="A4073" s="149" t="s">
        <v>8174</v>
      </c>
      <c r="B4073" s="149" t="s">
        <v>8173</v>
      </c>
      <c r="C4073" s="149" t="s">
        <v>296</v>
      </c>
      <c r="D4073" s="150">
        <v>24701</v>
      </c>
      <c r="E4073" s="149">
        <v>11510</v>
      </c>
      <c r="F4073" s="149" t="s">
        <v>8171</v>
      </c>
    </row>
    <row r="4074" spans="1:6" ht="10.9" customHeight="1" x14ac:dyDescent="0.35">
      <c r="A4074" s="149" t="s">
        <v>8175</v>
      </c>
      <c r="B4074" s="149" t="s">
        <v>8176</v>
      </c>
      <c r="C4074" s="149" t="s">
        <v>539</v>
      </c>
      <c r="D4074" s="150">
        <v>24701</v>
      </c>
      <c r="E4074" s="149">
        <v>11510</v>
      </c>
      <c r="F4074" s="149" t="s">
        <v>8171</v>
      </c>
    </row>
    <row r="4075" spans="1:6" ht="10.9" customHeight="1" x14ac:dyDescent="0.35">
      <c r="A4075" s="149" t="s">
        <v>8177</v>
      </c>
      <c r="B4075" s="149" t="s">
        <v>8178</v>
      </c>
      <c r="C4075" s="149" t="s">
        <v>296</v>
      </c>
      <c r="D4075" s="150">
        <v>24701</v>
      </c>
      <c r="E4075" s="149">
        <v>11510</v>
      </c>
      <c r="F4075" s="149" t="s">
        <v>8171</v>
      </c>
    </row>
    <row r="4076" spans="1:6" ht="10.9" customHeight="1" x14ac:dyDescent="0.35">
      <c r="A4076" s="149" t="s">
        <v>8179</v>
      </c>
      <c r="B4076" s="149" t="s">
        <v>8180</v>
      </c>
      <c r="C4076" s="149" t="s">
        <v>539</v>
      </c>
      <c r="D4076" s="150">
        <v>24701</v>
      </c>
      <c r="E4076" s="149">
        <v>11510</v>
      </c>
      <c r="F4076" s="149" t="s">
        <v>8171</v>
      </c>
    </row>
    <row r="4077" spans="1:6" ht="10.9" customHeight="1" x14ac:dyDescent="0.35">
      <c r="A4077" s="149" t="s">
        <v>8181</v>
      </c>
      <c r="B4077" s="149" t="s">
        <v>8182</v>
      </c>
      <c r="C4077" s="149" t="s">
        <v>539</v>
      </c>
      <c r="D4077" s="150">
        <v>24701</v>
      </c>
      <c r="E4077" s="149">
        <v>11510</v>
      </c>
      <c r="F4077" s="149" t="s">
        <v>8171</v>
      </c>
    </row>
    <row r="4078" spans="1:6" ht="10.9" customHeight="1" x14ac:dyDescent="0.35">
      <c r="A4078" s="149" t="s">
        <v>8183</v>
      </c>
      <c r="B4078" s="149" t="s">
        <v>8184</v>
      </c>
      <c r="C4078" s="149" t="s">
        <v>335</v>
      </c>
      <c r="D4078" s="150">
        <v>24701</v>
      </c>
      <c r="E4078" s="149">
        <v>11510</v>
      </c>
      <c r="F4078" s="149" t="s">
        <v>8171</v>
      </c>
    </row>
    <row r="4079" spans="1:6" ht="10.9" customHeight="1" x14ac:dyDescent="0.35">
      <c r="A4079" s="149" t="s">
        <v>8185</v>
      </c>
      <c r="B4079" s="149" t="s">
        <v>8186</v>
      </c>
      <c r="C4079" s="149" t="s">
        <v>420</v>
      </c>
      <c r="D4079" s="150">
        <v>24701</v>
      </c>
      <c r="E4079" s="149">
        <v>11510</v>
      </c>
      <c r="F4079" s="149" t="s">
        <v>8171</v>
      </c>
    </row>
    <row r="4080" spans="1:6" ht="10.9" customHeight="1" x14ac:dyDescent="0.35">
      <c r="A4080" s="149" t="s">
        <v>8187</v>
      </c>
      <c r="B4080" s="149" t="s">
        <v>8188</v>
      </c>
      <c r="C4080" s="149" t="s">
        <v>296</v>
      </c>
      <c r="D4080" s="150">
        <v>24701</v>
      </c>
      <c r="E4080" s="149">
        <v>11510</v>
      </c>
      <c r="F4080" s="149" t="s">
        <v>8171</v>
      </c>
    </row>
    <row r="4081" spans="1:6" ht="10.9" customHeight="1" x14ac:dyDescent="0.35">
      <c r="A4081" s="149" t="s">
        <v>8189</v>
      </c>
      <c r="B4081" s="149" t="s">
        <v>8176</v>
      </c>
      <c r="C4081" s="149" t="s">
        <v>296</v>
      </c>
      <c r="D4081" s="150">
        <v>24701</v>
      </c>
      <c r="E4081" s="149">
        <v>11510</v>
      </c>
      <c r="F4081" s="149" t="s">
        <v>8171</v>
      </c>
    </row>
    <row r="4082" spans="1:6" ht="10.9" customHeight="1" x14ac:dyDescent="0.35">
      <c r="A4082" s="149" t="s">
        <v>8190</v>
      </c>
      <c r="B4082" s="149" t="s">
        <v>8191</v>
      </c>
      <c r="C4082" s="149" t="s">
        <v>296</v>
      </c>
      <c r="D4082" s="150">
        <v>24701</v>
      </c>
      <c r="E4082" s="149">
        <v>11510</v>
      </c>
      <c r="F4082" s="149" t="s">
        <v>8171</v>
      </c>
    </row>
    <row r="4083" spans="1:6" ht="10.9" customHeight="1" x14ac:dyDescent="0.35">
      <c r="A4083" s="149" t="s">
        <v>8192</v>
      </c>
      <c r="B4083" s="149" t="s">
        <v>8193</v>
      </c>
      <c r="C4083" s="149" t="s">
        <v>296</v>
      </c>
      <c r="D4083" s="150">
        <v>24701</v>
      </c>
      <c r="E4083" s="149">
        <v>11510</v>
      </c>
      <c r="F4083" s="149" t="s">
        <v>8171</v>
      </c>
    </row>
    <row r="4084" spans="1:6" ht="10.9" customHeight="1" x14ac:dyDescent="0.35">
      <c r="A4084" s="149" t="s">
        <v>8194</v>
      </c>
      <c r="B4084" s="149" t="s">
        <v>8195</v>
      </c>
      <c r="C4084" s="149" t="s">
        <v>296</v>
      </c>
      <c r="D4084" s="150">
        <v>24701</v>
      </c>
      <c r="E4084" s="149">
        <v>11510</v>
      </c>
      <c r="F4084" s="149" t="s">
        <v>8171</v>
      </c>
    </row>
    <row r="4085" spans="1:6" ht="10.9" customHeight="1" x14ac:dyDescent="0.35">
      <c r="A4085" s="149" t="s">
        <v>8196</v>
      </c>
      <c r="B4085" s="149" t="s">
        <v>8197</v>
      </c>
      <c r="C4085" s="149" t="s">
        <v>296</v>
      </c>
      <c r="D4085" s="150">
        <v>24701</v>
      </c>
      <c r="E4085" s="149">
        <v>11510</v>
      </c>
      <c r="F4085" s="149" t="s">
        <v>8171</v>
      </c>
    </row>
    <row r="4086" spans="1:6" ht="10.9" customHeight="1" x14ac:dyDescent="0.35">
      <c r="A4086" s="149" t="s">
        <v>8198</v>
      </c>
      <c r="B4086" s="149" t="s">
        <v>8199</v>
      </c>
      <c r="C4086" s="149" t="s">
        <v>296</v>
      </c>
      <c r="D4086" s="150">
        <v>24701</v>
      </c>
      <c r="E4086" s="149">
        <v>11510</v>
      </c>
      <c r="F4086" s="149" t="s">
        <v>8171</v>
      </c>
    </row>
    <row r="4087" spans="1:6" ht="10.9" customHeight="1" x14ac:dyDescent="0.35">
      <c r="A4087" s="149" t="s">
        <v>8200</v>
      </c>
      <c r="B4087" s="149" t="s">
        <v>8201</v>
      </c>
      <c r="C4087" s="149" t="s">
        <v>296</v>
      </c>
      <c r="D4087" s="150">
        <v>24701</v>
      </c>
      <c r="E4087" s="149">
        <v>11510</v>
      </c>
      <c r="F4087" s="149" t="s">
        <v>8171</v>
      </c>
    </row>
    <row r="4088" spans="1:6" ht="10.9" customHeight="1" x14ac:dyDescent="0.35">
      <c r="A4088" s="149" t="s">
        <v>8202</v>
      </c>
      <c r="B4088" s="149" t="s">
        <v>129</v>
      </c>
      <c r="C4088" s="149" t="s">
        <v>296</v>
      </c>
      <c r="D4088" s="150">
        <v>24701</v>
      </c>
      <c r="E4088" s="149">
        <v>11510</v>
      </c>
      <c r="F4088" s="149" t="s">
        <v>8171</v>
      </c>
    </row>
    <row r="4089" spans="1:6" ht="10.9" customHeight="1" x14ac:dyDescent="0.35">
      <c r="A4089" s="149" t="s">
        <v>8203</v>
      </c>
      <c r="B4089" s="149" t="s">
        <v>8204</v>
      </c>
      <c r="C4089" s="149" t="s">
        <v>335</v>
      </c>
      <c r="D4089" s="150">
        <v>24701</v>
      </c>
      <c r="E4089" s="149">
        <v>11510</v>
      </c>
      <c r="F4089" s="149" t="s">
        <v>8171</v>
      </c>
    </row>
    <row r="4090" spans="1:6" ht="10.9" customHeight="1" x14ac:dyDescent="0.35">
      <c r="A4090" s="149" t="s">
        <v>8205</v>
      </c>
      <c r="B4090" s="149" t="s">
        <v>8206</v>
      </c>
      <c r="C4090" s="149" t="s">
        <v>296</v>
      </c>
      <c r="D4090" s="150">
        <v>24701</v>
      </c>
      <c r="E4090" s="149">
        <v>11510</v>
      </c>
      <c r="F4090" s="149" t="s">
        <v>8171</v>
      </c>
    </row>
    <row r="4091" spans="1:6" ht="10.9" customHeight="1" x14ac:dyDescent="0.35">
      <c r="A4091" s="149" t="s">
        <v>8207</v>
      </c>
      <c r="B4091" s="149" t="s">
        <v>8208</v>
      </c>
      <c r="C4091" s="149" t="s">
        <v>296</v>
      </c>
      <c r="D4091" s="150">
        <v>24701</v>
      </c>
      <c r="E4091" s="149">
        <v>11510</v>
      </c>
      <c r="F4091" s="149" t="s">
        <v>8171</v>
      </c>
    </row>
    <row r="4092" spans="1:6" ht="10.9" customHeight="1" x14ac:dyDescent="0.35">
      <c r="A4092" s="149" t="s">
        <v>8209</v>
      </c>
      <c r="B4092" s="149" t="s">
        <v>8210</v>
      </c>
      <c r="C4092" s="149" t="s">
        <v>296</v>
      </c>
      <c r="D4092" s="150">
        <v>24701</v>
      </c>
      <c r="E4092" s="149">
        <v>11510</v>
      </c>
      <c r="F4092" s="149" t="s">
        <v>8171</v>
      </c>
    </row>
    <row r="4093" spans="1:6" ht="10.9" customHeight="1" x14ac:dyDescent="0.35">
      <c r="A4093" s="149" t="s">
        <v>8211</v>
      </c>
      <c r="B4093" s="149" t="s">
        <v>8212</v>
      </c>
      <c r="C4093" s="149" t="s">
        <v>296</v>
      </c>
      <c r="D4093" s="150">
        <v>24701</v>
      </c>
      <c r="E4093" s="149">
        <v>11510</v>
      </c>
      <c r="F4093" s="149" t="s">
        <v>8171</v>
      </c>
    </row>
    <row r="4094" spans="1:6" ht="10.9" customHeight="1" x14ac:dyDescent="0.35">
      <c r="A4094" s="149" t="s">
        <v>8213</v>
      </c>
      <c r="B4094" s="149" t="s">
        <v>8214</v>
      </c>
      <c r="C4094" s="149" t="s">
        <v>296</v>
      </c>
      <c r="D4094" s="150">
        <v>24701</v>
      </c>
      <c r="E4094" s="149">
        <v>11510</v>
      </c>
      <c r="F4094" s="149" t="s">
        <v>8171</v>
      </c>
    </row>
    <row r="4095" spans="1:6" ht="10.9" customHeight="1" x14ac:dyDescent="0.35">
      <c r="A4095" s="149" t="s">
        <v>8215</v>
      </c>
      <c r="B4095" s="149" t="s">
        <v>8216</v>
      </c>
      <c r="C4095" s="149" t="s">
        <v>296</v>
      </c>
      <c r="D4095" s="150">
        <v>24701</v>
      </c>
      <c r="E4095" s="149">
        <v>11510</v>
      </c>
      <c r="F4095" s="149" t="s">
        <v>8171</v>
      </c>
    </row>
    <row r="4096" spans="1:6" ht="10.9" customHeight="1" x14ac:dyDescent="0.35">
      <c r="A4096" s="149" t="s">
        <v>8217</v>
      </c>
      <c r="B4096" s="149" t="s">
        <v>8218</v>
      </c>
      <c r="C4096" s="149" t="s">
        <v>296</v>
      </c>
      <c r="D4096" s="150">
        <v>24701</v>
      </c>
      <c r="E4096" s="149">
        <v>11510</v>
      </c>
      <c r="F4096" s="149" t="s">
        <v>8171</v>
      </c>
    </row>
    <row r="4097" spans="1:6" ht="10.9" customHeight="1" x14ac:dyDescent="0.35">
      <c r="A4097" s="149" t="s">
        <v>8219</v>
      </c>
      <c r="B4097" s="149" t="s">
        <v>8220</v>
      </c>
      <c r="C4097" s="149" t="s">
        <v>296</v>
      </c>
      <c r="D4097" s="150">
        <v>24701</v>
      </c>
      <c r="E4097" s="149">
        <v>11510</v>
      </c>
      <c r="F4097" s="149" t="s">
        <v>8171</v>
      </c>
    </row>
    <row r="4098" spans="1:6" ht="10.9" customHeight="1" x14ac:dyDescent="0.35">
      <c r="A4098" s="149" t="s">
        <v>8221</v>
      </c>
      <c r="B4098" s="149" t="s">
        <v>8222</v>
      </c>
      <c r="C4098" s="149" t="s">
        <v>296</v>
      </c>
      <c r="D4098" s="150">
        <v>24701</v>
      </c>
      <c r="E4098" s="149">
        <v>11510</v>
      </c>
      <c r="F4098" s="149" t="s">
        <v>8171</v>
      </c>
    </row>
    <row r="4099" spans="1:6" ht="10.9" customHeight="1" x14ac:dyDescent="0.35">
      <c r="A4099" s="149" t="s">
        <v>8223</v>
      </c>
      <c r="B4099" s="149" t="s">
        <v>8224</v>
      </c>
      <c r="C4099" s="149" t="s">
        <v>296</v>
      </c>
      <c r="D4099" s="150">
        <v>24701</v>
      </c>
      <c r="E4099" s="149">
        <v>11510</v>
      </c>
      <c r="F4099" s="149" t="s">
        <v>8171</v>
      </c>
    </row>
    <row r="4100" spans="1:6" ht="10.9" customHeight="1" x14ac:dyDescent="0.35">
      <c r="A4100" s="149" t="s">
        <v>8225</v>
      </c>
      <c r="B4100" s="149" t="s">
        <v>8226</v>
      </c>
      <c r="C4100" s="149" t="s">
        <v>296</v>
      </c>
      <c r="D4100" s="150">
        <v>24701</v>
      </c>
      <c r="E4100" s="149">
        <v>11510</v>
      </c>
      <c r="F4100" s="149" t="s">
        <v>8171</v>
      </c>
    </row>
    <row r="4101" spans="1:6" ht="10.9" customHeight="1" x14ac:dyDescent="0.35">
      <c r="A4101" s="149" t="s">
        <v>8227</v>
      </c>
      <c r="B4101" s="149" t="s">
        <v>8228</v>
      </c>
      <c r="C4101" s="149" t="s">
        <v>296</v>
      </c>
      <c r="D4101" s="150">
        <v>24701</v>
      </c>
      <c r="E4101" s="149">
        <v>11510</v>
      </c>
      <c r="F4101" s="149" t="s">
        <v>8171</v>
      </c>
    </row>
    <row r="4102" spans="1:6" ht="10.9" customHeight="1" x14ac:dyDescent="0.35">
      <c r="A4102" s="149" t="s">
        <v>8229</v>
      </c>
      <c r="B4102" s="149" t="s">
        <v>8230</v>
      </c>
      <c r="C4102" s="149" t="s">
        <v>296</v>
      </c>
      <c r="D4102" s="150">
        <v>24701</v>
      </c>
      <c r="E4102" s="149">
        <v>11510</v>
      </c>
      <c r="F4102" s="149" t="s">
        <v>8171</v>
      </c>
    </row>
    <row r="4103" spans="1:6" ht="10.9" customHeight="1" x14ac:dyDescent="0.35">
      <c r="A4103" s="149" t="s">
        <v>8231</v>
      </c>
      <c r="B4103" s="149" t="s">
        <v>8232</v>
      </c>
      <c r="C4103" s="149" t="s">
        <v>296</v>
      </c>
      <c r="D4103" s="150">
        <v>24701</v>
      </c>
      <c r="E4103" s="149">
        <v>11510</v>
      </c>
      <c r="F4103" s="149" t="s">
        <v>8171</v>
      </c>
    </row>
    <row r="4104" spans="1:6" ht="10.9" customHeight="1" x14ac:dyDescent="0.35">
      <c r="A4104" s="149" t="s">
        <v>8233</v>
      </c>
      <c r="B4104" s="149" t="s">
        <v>8234</v>
      </c>
      <c r="C4104" s="149" t="s">
        <v>296</v>
      </c>
      <c r="D4104" s="150">
        <v>24701</v>
      </c>
      <c r="E4104" s="149">
        <v>11510</v>
      </c>
      <c r="F4104" s="149" t="s">
        <v>8171</v>
      </c>
    </row>
    <row r="4105" spans="1:6" ht="10.9" customHeight="1" x14ac:dyDescent="0.35">
      <c r="A4105" s="149" t="s">
        <v>8235</v>
      </c>
      <c r="B4105" s="149" t="s">
        <v>8236</v>
      </c>
      <c r="C4105" s="149" t="s">
        <v>296</v>
      </c>
      <c r="D4105" s="150">
        <v>24701</v>
      </c>
      <c r="E4105" s="149">
        <v>11510</v>
      </c>
      <c r="F4105" s="149" t="s">
        <v>8171</v>
      </c>
    </row>
    <row r="4106" spans="1:6" ht="10.9" customHeight="1" x14ac:dyDescent="0.35">
      <c r="A4106" s="149" t="s">
        <v>8237</v>
      </c>
      <c r="B4106" s="149" t="s">
        <v>8238</v>
      </c>
      <c r="C4106" s="149" t="s">
        <v>296</v>
      </c>
      <c r="D4106" s="150">
        <v>24701</v>
      </c>
      <c r="E4106" s="149">
        <v>11510</v>
      </c>
      <c r="F4106" s="149" t="s">
        <v>8171</v>
      </c>
    </row>
    <row r="4107" spans="1:6" ht="10.9" customHeight="1" x14ac:dyDescent="0.35">
      <c r="A4107" s="149" t="s">
        <v>8239</v>
      </c>
      <c r="B4107" s="149" t="s">
        <v>8240</v>
      </c>
      <c r="C4107" s="149" t="s">
        <v>296</v>
      </c>
      <c r="D4107" s="150">
        <v>24701</v>
      </c>
      <c r="E4107" s="149">
        <v>11510</v>
      </c>
      <c r="F4107" s="149" t="s">
        <v>8171</v>
      </c>
    </row>
    <row r="4108" spans="1:6" ht="10.9" customHeight="1" x14ac:dyDescent="0.35">
      <c r="A4108" s="149" t="s">
        <v>8241</v>
      </c>
      <c r="B4108" s="149" t="s">
        <v>8242</v>
      </c>
      <c r="C4108" s="149" t="s">
        <v>296</v>
      </c>
      <c r="D4108" s="150">
        <v>24701</v>
      </c>
      <c r="E4108" s="149">
        <v>11510</v>
      </c>
      <c r="F4108" s="149" t="s">
        <v>8171</v>
      </c>
    </row>
    <row r="4109" spans="1:6" ht="10.9" customHeight="1" x14ac:dyDescent="0.35">
      <c r="A4109" s="149" t="s">
        <v>8243</v>
      </c>
      <c r="B4109" s="149" t="s">
        <v>8244</v>
      </c>
      <c r="C4109" s="149" t="s">
        <v>296</v>
      </c>
      <c r="D4109" s="150">
        <v>24701</v>
      </c>
      <c r="E4109" s="149">
        <v>11510</v>
      </c>
      <c r="F4109" s="149" t="s">
        <v>8171</v>
      </c>
    </row>
    <row r="4110" spans="1:6" ht="10.9" customHeight="1" x14ac:dyDescent="0.35">
      <c r="A4110" s="149" t="s">
        <v>8245</v>
      </c>
      <c r="B4110" s="149" t="s">
        <v>8246</v>
      </c>
      <c r="C4110" s="149" t="s">
        <v>296</v>
      </c>
      <c r="D4110" s="150">
        <v>24701</v>
      </c>
      <c r="E4110" s="149">
        <v>11510</v>
      </c>
      <c r="F4110" s="149" t="s">
        <v>8171</v>
      </c>
    </row>
    <row r="4111" spans="1:6" ht="10.9" customHeight="1" x14ac:dyDescent="0.35">
      <c r="A4111" s="149" t="s">
        <v>8247</v>
      </c>
      <c r="B4111" s="149" t="s">
        <v>8248</v>
      </c>
      <c r="C4111" s="149" t="s">
        <v>296</v>
      </c>
      <c r="D4111" s="150">
        <v>24701</v>
      </c>
      <c r="E4111" s="149">
        <v>11510</v>
      </c>
      <c r="F4111" s="149" t="s">
        <v>8171</v>
      </c>
    </row>
    <row r="4112" spans="1:6" ht="10.9" customHeight="1" x14ac:dyDescent="0.35">
      <c r="A4112" s="149" t="s">
        <v>8249</v>
      </c>
      <c r="B4112" s="149" t="s">
        <v>8250</v>
      </c>
      <c r="C4112" s="149" t="s">
        <v>420</v>
      </c>
      <c r="D4112" s="150">
        <v>24701</v>
      </c>
      <c r="E4112" s="149">
        <v>11510</v>
      </c>
      <c r="F4112" s="149" t="s">
        <v>8171</v>
      </c>
    </row>
    <row r="4113" spans="1:6" ht="10.9" customHeight="1" x14ac:dyDescent="0.35">
      <c r="A4113" s="149" t="s">
        <v>8251</v>
      </c>
      <c r="B4113" s="149" t="s">
        <v>8252</v>
      </c>
      <c r="C4113" s="149" t="s">
        <v>420</v>
      </c>
      <c r="D4113" s="150">
        <v>24701</v>
      </c>
      <c r="E4113" s="149">
        <v>11510</v>
      </c>
      <c r="F4113" s="149" t="s">
        <v>8171</v>
      </c>
    </row>
    <row r="4114" spans="1:6" ht="10.9" customHeight="1" x14ac:dyDescent="0.35">
      <c r="A4114" s="149" t="s">
        <v>8253</v>
      </c>
      <c r="B4114" s="149" t="s">
        <v>8254</v>
      </c>
      <c r="C4114" s="149" t="s">
        <v>296</v>
      </c>
      <c r="D4114" s="150">
        <v>24701</v>
      </c>
      <c r="E4114" s="149">
        <v>11510</v>
      </c>
      <c r="F4114" s="149" t="s">
        <v>8171</v>
      </c>
    </row>
    <row r="4115" spans="1:6" ht="10.9" customHeight="1" x14ac:dyDescent="0.35">
      <c r="A4115" s="149" t="s">
        <v>8255</v>
      </c>
      <c r="B4115" s="149" t="s">
        <v>8256</v>
      </c>
      <c r="C4115" s="149" t="s">
        <v>296</v>
      </c>
      <c r="D4115" s="150">
        <v>24701</v>
      </c>
      <c r="E4115" s="149">
        <v>11510</v>
      </c>
      <c r="F4115" s="149" t="s">
        <v>8171</v>
      </c>
    </row>
    <row r="4116" spans="1:6" ht="10.9" customHeight="1" x14ac:dyDescent="0.35">
      <c r="A4116" s="149" t="s">
        <v>8257</v>
      </c>
      <c r="B4116" s="149" t="s">
        <v>8258</v>
      </c>
      <c r="C4116" s="149" t="s">
        <v>1446</v>
      </c>
      <c r="D4116" s="150">
        <v>24701</v>
      </c>
      <c r="E4116" s="149">
        <v>11510</v>
      </c>
      <c r="F4116" s="149" t="s">
        <v>8171</v>
      </c>
    </row>
    <row r="4117" spans="1:6" ht="10.9" customHeight="1" x14ac:dyDescent="0.35">
      <c r="A4117" s="149" t="s">
        <v>8259</v>
      </c>
      <c r="B4117" s="149" t="s">
        <v>8260</v>
      </c>
      <c r="C4117" s="149" t="s">
        <v>296</v>
      </c>
      <c r="D4117" s="150">
        <v>24701</v>
      </c>
      <c r="E4117" s="149">
        <v>11510</v>
      </c>
      <c r="F4117" s="149" t="s">
        <v>8171</v>
      </c>
    </row>
    <row r="4118" spans="1:6" ht="10.9" customHeight="1" x14ac:dyDescent="0.35">
      <c r="A4118" s="149" t="s">
        <v>8261</v>
      </c>
      <c r="B4118" s="149" t="s">
        <v>8262</v>
      </c>
      <c r="C4118" s="149" t="s">
        <v>296</v>
      </c>
      <c r="D4118" s="150">
        <v>24701</v>
      </c>
      <c r="E4118" s="149">
        <v>11510</v>
      </c>
      <c r="F4118" s="149" t="s">
        <v>8171</v>
      </c>
    </row>
    <row r="4119" spans="1:6" ht="10.9" customHeight="1" x14ac:dyDescent="0.35">
      <c r="A4119" s="149" t="s">
        <v>8263</v>
      </c>
      <c r="B4119" s="149" t="s">
        <v>8264</v>
      </c>
      <c r="C4119" s="149" t="s">
        <v>296</v>
      </c>
      <c r="D4119" s="150">
        <v>24701</v>
      </c>
      <c r="E4119" s="149">
        <v>11510</v>
      </c>
      <c r="F4119" s="149" t="s">
        <v>8171</v>
      </c>
    </row>
    <row r="4120" spans="1:6" ht="10.9" customHeight="1" x14ac:dyDescent="0.35">
      <c r="A4120" s="149" t="s">
        <v>8265</v>
      </c>
      <c r="B4120" s="149" t="s">
        <v>8266</v>
      </c>
      <c r="C4120" s="149" t="s">
        <v>296</v>
      </c>
      <c r="D4120" s="150">
        <v>24701</v>
      </c>
      <c r="E4120" s="149">
        <v>11510</v>
      </c>
      <c r="F4120" s="149" t="s">
        <v>8171</v>
      </c>
    </row>
    <row r="4121" spans="1:6" ht="10.9" customHeight="1" x14ac:dyDescent="0.35">
      <c r="A4121" s="149" t="s">
        <v>8267</v>
      </c>
      <c r="B4121" s="149" t="s">
        <v>8268</v>
      </c>
      <c r="C4121" s="149" t="s">
        <v>296</v>
      </c>
      <c r="D4121" s="150">
        <v>24701</v>
      </c>
      <c r="E4121" s="149">
        <v>11510</v>
      </c>
      <c r="F4121" s="149" t="s">
        <v>8171</v>
      </c>
    </row>
    <row r="4122" spans="1:6" ht="10.9" customHeight="1" x14ac:dyDescent="0.35">
      <c r="A4122" s="149" t="s">
        <v>8269</v>
      </c>
      <c r="B4122" s="149" t="s">
        <v>8270</v>
      </c>
      <c r="C4122" s="149" t="s">
        <v>296</v>
      </c>
      <c r="D4122" s="150">
        <v>24701</v>
      </c>
      <c r="E4122" s="149">
        <v>11510</v>
      </c>
      <c r="F4122" s="149" t="s">
        <v>8171</v>
      </c>
    </row>
    <row r="4123" spans="1:6" ht="10.9" customHeight="1" x14ac:dyDescent="0.35">
      <c r="A4123" s="149" t="s">
        <v>8271</v>
      </c>
      <c r="B4123" s="149" t="s">
        <v>8272</v>
      </c>
      <c r="C4123" s="149" t="s">
        <v>296</v>
      </c>
      <c r="D4123" s="150">
        <v>24701</v>
      </c>
      <c r="E4123" s="149">
        <v>11510</v>
      </c>
      <c r="F4123" s="149" t="s">
        <v>8171</v>
      </c>
    </row>
    <row r="4124" spans="1:6" ht="10.9" customHeight="1" x14ac:dyDescent="0.35">
      <c r="A4124" s="149" t="s">
        <v>8273</v>
      </c>
      <c r="B4124" s="149" t="s">
        <v>8274</v>
      </c>
      <c r="C4124" s="149" t="s">
        <v>296</v>
      </c>
      <c r="D4124" s="150">
        <v>24701</v>
      </c>
      <c r="E4124" s="149">
        <v>11510</v>
      </c>
      <c r="F4124" s="149" t="s">
        <v>8171</v>
      </c>
    </row>
    <row r="4125" spans="1:6" ht="10.9" customHeight="1" x14ac:dyDescent="0.35">
      <c r="A4125" s="149" t="s">
        <v>8275</v>
      </c>
      <c r="B4125" s="149" t="s">
        <v>8276</v>
      </c>
      <c r="C4125" s="149" t="s">
        <v>296</v>
      </c>
      <c r="D4125" s="150">
        <v>24701</v>
      </c>
      <c r="E4125" s="149">
        <v>11510</v>
      </c>
      <c r="F4125" s="149" t="s">
        <v>8171</v>
      </c>
    </row>
    <row r="4126" spans="1:6" ht="10.9" customHeight="1" x14ac:dyDescent="0.35">
      <c r="A4126" s="149" t="s">
        <v>8277</v>
      </c>
      <c r="B4126" s="149" t="s">
        <v>8278</v>
      </c>
      <c r="C4126" s="149" t="s">
        <v>296</v>
      </c>
      <c r="D4126" s="150">
        <v>24701</v>
      </c>
      <c r="E4126" s="149">
        <v>11510</v>
      </c>
      <c r="F4126" s="149" t="s">
        <v>8171</v>
      </c>
    </row>
    <row r="4127" spans="1:6" ht="10.9" customHeight="1" x14ac:dyDescent="0.35">
      <c r="A4127" s="149" t="s">
        <v>8279</v>
      </c>
      <c r="B4127" s="149" t="s">
        <v>8280</v>
      </c>
      <c r="C4127" s="149" t="s">
        <v>296</v>
      </c>
      <c r="D4127" s="150">
        <v>24701</v>
      </c>
      <c r="E4127" s="149">
        <v>11510</v>
      </c>
      <c r="F4127" s="149" t="s">
        <v>8171</v>
      </c>
    </row>
    <row r="4128" spans="1:6" ht="10.9" customHeight="1" x14ac:dyDescent="0.35">
      <c r="A4128" s="149" t="s">
        <v>8281</v>
      </c>
      <c r="B4128" s="149" t="s">
        <v>8258</v>
      </c>
      <c r="C4128" s="149" t="s">
        <v>372</v>
      </c>
      <c r="D4128" s="150">
        <v>24701</v>
      </c>
      <c r="E4128" s="149">
        <v>11510</v>
      </c>
      <c r="F4128" s="149" t="s">
        <v>8171</v>
      </c>
    </row>
    <row r="4129" spans="1:6" ht="10.9" customHeight="1" x14ac:dyDescent="0.35">
      <c r="A4129" s="149" t="s">
        <v>8282</v>
      </c>
      <c r="B4129" s="149" t="s">
        <v>8283</v>
      </c>
      <c r="C4129" s="149" t="s">
        <v>296</v>
      </c>
      <c r="D4129" s="150">
        <v>24701</v>
      </c>
      <c r="E4129" s="149">
        <v>11510</v>
      </c>
      <c r="F4129" s="149" t="s">
        <v>8171</v>
      </c>
    </row>
    <row r="4130" spans="1:6" ht="10.9" customHeight="1" x14ac:dyDescent="0.35">
      <c r="A4130" s="149" t="s">
        <v>8284</v>
      </c>
      <c r="B4130" s="149" t="s">
        <v>8285</v>
      </c>
      <c r="C4130" s="149" t="s">
        <v>335</v>
      </c>
      <c r="D4130" s="150">
        <v>24701</v>
      </c>
      <c r="E4130" s="149">
        <v>11510</v>
      </c>
      <c r="F4130" s="149" t="s">
        <v>8171</v>
      </c>
    </row>
    <row r="4131" spans="1:6" ht="10.9" customHeight="1" x14ac:dyDescent="0.35">
      <c r="A4131" s="149" t="s">
        <v>8286</v>
      </c>
      <c r="B4131" s="149" t="s">
        <v>8287</v>
      </c>
      <c r="C4131" s="149" t="s">
        <v>296</v>
      </c>
      <c r="D4131" s="150">
        <v>24701</v>
      </c>
      <c r="E4131" s="149">
        <v>11510</v>
      </c>
      <c r="F4131" s="149" t="s">
        <v>8171</v>
      </c>
    </row>
    <row r="4132" spans="1:6" ht="10.9" customHeight="1" x14ac:dyDescent="0.35">
      <c r="A4132" s="149" t="s">
        <v>8288</v>
      </c>
      <c r="B4132" s="149" t="s">
        <v>8289</v>
      </c>
      <c r="C4132" s="149" t="s">
        <v>296</v>
      </c>
      <c r="D4132" s="150">
        <v>24701</v>
      </c>
      <c r="E4132" s="149">
        <v>11510</v>
      </c>
      <c r="F4132" s="149" t="s">
        <v>8171</v>
      </c>
    </row>
    <row r="4133" spans="1:6" ht="10.9" customHeight="1" x14ac:dyDescent="0.35">
      <c r="A4133" s="149" t="s">
        <v>8290</v>
      </c>
      <c r="B4133" s="149" t="s">
        <v>8291</v>
      </c>
      <c r="C4133" s="149" t="s">
        <v>296</v>
      </c>
      <c r="D4133" s="150">
        <v>24701</v>
      </c>
      <c r="E4133" s="149">
        <v>11510</v>
      </c>
      <c r="F4133" s="149" t="s">
        <v>8171</v>
      </c>
    </row>
    <row r="4134" spans="1:6" ht="10.9" customHeight="1" x14ac:dyDescent="0.35">
      <c r="A4134" s="149" t="s">
        <v>8292</v>
      </c>
      <c r="B4134" s="149" t="s">
        <v>8293</v>
      </c>
      <c r="C4134" s="149" t="s">
        <v>539</v>
      </c>
      <c r="D4134" s="150">
        <v>24701</v>
      </c>
      <c r="E4134" s="149">
        <v>11510</v>
      </c>
      <c r="F4134" s="149" t="s">
        <v>8171</v>
      </c>
    </row>
    <row r="4135" spans="1:6" ht="10.9" customHeight="1" x14ac:dyDescent="0.35">
      <c r="A4135" s="149" t="s">
        <v>8294</v>
      </c>
      <c r="B4135" s="149" t="s">
        <v>8173</v>
      </c>
      <c r="C4135" s="149" t="s">
        <v>539</v>
      </c>
      <c r="D4135" s="150">
        <v>24701</v>
      </c>
      <c r="E4135" s="149">
        <v>11510</v>
      </c>
      <c r="F4135" s="149" t="s">
        <v>8171</v>
      </c>
    </row>
    <row r="4136" spans="1:6" ht="10.9" customHeight="1" x14ac:dyDescent="0.35">
      <c r="A4136" s="149" t="s">
        <v>8295</v>
      </c>
      <c r="B4136" s="149" t="s">
        <v>8180</v>
      </c>
      <c r="C4136" s="149" t="s">
        <v>1203</v>
      </c>
      <c r="D4136" s="150">
        <v>24701</v>
      </c>
      <c r="E4136" s="149">
        <v>11510</v>
      </c>
      <c r="F4136" s="149" t="s">
        <v>8171</v>
      </c>
    </row>
    <row r="4137" spans="1:6" ht="10.9" customHeight="1" x14ac:dyDescent="0.35">
      <c r="A4137" s="149" t="s">
        <v>8296</v>
      </c>
      <c r="B4137" s="149" t="s">
        <v>8297</v>
      </c>
      <c r="C4137" s="149" t="s">
        <v>539</v>
      </c>
      <c r="D4137" s="150">
        <v>24701</v>
      </c>
      <c r="E4137" s="149">
        <v>11510</v>
      </c>
      <c r="F4137" s="149" t="s">
        <v>8171</v>
      </c>
    </row>
    <row r="4138" spans="1:6" ht="10.9" customHeight="1" x14ac:dyDescent="0.35">
      <c r="A4138" s="149" t="s">
        <v>8298</v>
      </c>
      <c r="B4138" s="149" t="s">
        <v>8299</v>
      </c>
      <c r="C4138" s="149" t="s">
        <v>8300</v>
      </c>
      <c r="D4138" s="150">
        <v>24701</v>
      </c>
      <c r="E4138" s="149">
        <v>11510</v>
      </c>
      <c r="F4138" s="149" t="s">
        <v>8171</v>
      </c>
    </row>
    <row r="4139" spans="1:6" ht="10.9" customHeight="1" x14ac:dyDescent="0.35">
      <c r="A4139" s="149" t="s">
        <v>8301</v>
      </c>
      <c r="B4139" s="149" t="s">
        <v>8302</v>
      </c>
      <c r="C4139" s="149" t="s">
        <v>335</v>
      </c>
      <c r="D4139" s="150">
        <v>24701</v>
      </c>
      <c r="E4139" s="149">
        <v>11510</v>
      </c>
      <c r="F4139" s="149" t="s">
        <v>8171</v>
      </c>
    </row>
    <row r="4140" spans="1:6" ht="10.9" customHeight="1" x14ac:dyDescent="0.35">
      <c r="A4140" s="149" t="s">
        <v>8303</v>
      </c>
      <c r="B4140" s="149" t="s">
        <v>8304</v>
      </c>
      <c r="C4140" s="149" t="s">
        <v>296</v>
      </c>
      <c r="D4140" s="150">
        <v>24701</v>
      </c>
      <c r="E4140" s="149">
        <v>11510</v>
      </c>
      <c r="F4140" s="149" t="s">
        <v>8171</v>
      </c>
    </row>
    <row r="4141" spans="1:6" ht="10.9" customHeight="1" x14ac:dyDescent="0.35">
      <c r="A4141" s="149" t="s">
        <v>8305</v>
      </c>
      <c r="B4141" s="149" t="s">
        <v>8306</v>
      </c>
      <c r="C4141" s="149" t="s">
        <v>296</v>
      </c>
      <c r="D4141" s="150">
        <v>24701</v>
      </c>
      <c r="E4141" s="149">
        <v>11510</v>
      </c>
      <c r="F4141" s="149" t="s">
        <v>8171</v>
      </c>
    </row>
    <row r="4142" spans="1:6" ht="10.9" customHeight="1" x14ac:dyDescent="0.35">
      <c r="A4142" s="149" t="s">
        <v>8307</v>
      </c>
      <c r="B4142" s="149" t="s">
        <v>8308</v>
      </c>
      <c r="C4142" s="149" t="s">
        <v>296</v>
      </c>
      <c r="D4142" s="150">
        <v>24701</v>
      </c>
      <c r="E4142" s="149">
        <v>11510</v>
      </c>
      <c r="F4142" s="149" t="s">
        <v>8171</v>
      </c>
    </row>
    <row r="4143" spans="1:6" ht="10.9" customHeight="1" x14ac:dyDescent="0.35">
      <c r="A4143" s="149" t="s">
        <v>8309</v>
      </c>
      <c r="B4143" s="149" t="s">
        <v>8310</v>
      </c>
      <c r="C4143" s="149" t="s">
        <v>296</v>
      </c>
      <c r="D4143" s="150">
        <v>24701</v>
      </c>
      <c r="E4143" s="149">
        <v>11510</v>
      </c>
      <c r="F4143" s="149" t="s">
        <v>8171</v>
      </c>
    </row>
    <row r="4144" spans="1:6" ht="10.9" customHeight="1" x14ac:dyDescent="0.35">
      <c r="A4144" s="149" t="s">
        <v>8311</v>
      </c>
      <c r="B4144" s="149" t="s">
        <v>8312</v>
      </c>
      <c r="C4144" s="149" t="s">
        <v>296</v>
      </c>
      <c r="D4144" s="150">
        <v>24701</v>
      </c>
      <c r="E4144" s="149">
        <v>11510</v>
      </c>
      <c r="F4144" s="149" t="s">
        <v>8171</v>
      </c>
    </row>
    <row r="4145" spans="1:6" ht="10.9" customHeight="1" x14ac:dyDescent="0.35">
      <c r="A4145" s="149" t="s">
        <v>8313</v>
      </c>
      <c r="B4145" s="149" t="s">
        <v>8314</v>
      </c>
      <c r="C4145" s="149" t="s">
        <v>296</v>
      </c>
      <c r="D4145" s="150">
        <v>24701</v>
      </c>
      <c r="E4145" s="149">
        <v>11510</v>
      </c>
      <c r="F4145" s="149" t="s">
        <v>8171</v>
      </c>
    </row>
    <row r="4146" spans="1:6" ht="10.9" customHeight="1" x14ac:dyDescent="0.35">
      <c r="A4146" s="149" t="s">
        <v>8315</v>
      </c>
      <c r="B4146" s="149" t="s">
        <v>8316</v>
      </c>
      <c r="C4146" s="149" t="s">
        <v>296</v>
      </c>
      <c r="D4146" s="150">
        <v>24701</v>
      </c>
      <c r="E4146" s="149">
        <v>11510</v>
      </c>
      <c r="F4146" s="149" t="s">
        <v>8171</v>
      </c>
    </row>
    <row r="4147" spans="1:6" ht="10.9" customHeight="1" x14ac:dyDescent="0.35">
      <c r="A4147" s="149" t="s">
        <v>8317</v>
      </c>
      <c r="B4147" s="149" t="s">
        <v>8318</v>
      </c>
      <c r="C4147" s="149" t="s">
        <v>296</v>
      </c>
      <c r="D4147" s="150">
        <v>24701</v>
      </c>
      <c r="E4147" s="149">
        <v>11510</v>
      </c>
      <c r="F4147" s="149" t="s">
        <v>8171</v>
      </c>
    </row>
    <row r="4148" spans="1:6" ht="10.9" customHeight="1" x14ac:dyDescent="0.35">
      <c r="A4148" s="149" t="s">
        <v>8319</v>
      </c>
      <c r="B4148" s="149" t="s">
        <v>8320</v>
      </c>
      <c r="C4148" s="149" t="s">
        <v>296</v>
      </c>
      <c r="D4148" s="150">
        <v>24701</v>
      </c>
      <c r="E4148" s="149">
        <v>11510</v>
      </c>
      <c r="F4148" s="149" t="s">
        <v>8171</v>
      </c>
    </row>
    <row r="4149" spans="1:6" ht="10.9" customHeight="1" x14ac:dyDescent="0.35">
      <c r="A4149" s="149" t="s">
        <v>8321</v>
      </c>
      <c r="B4149" s="149" t="s">
        <v>8322</v>
      </c>
      <c r="C4149" s="149" t="s">
        <v>296</v>
      </c>
      <c r="D4149" s="150">
        <v>24701</v>
      </c>
      <c r="E4149" s="149">
        <v>11510</v>
      </c>
      <c r="F4149" s="149" t="s">
        <v>8171</v>
      </c>
    </row>
    <row r="4150" spans="1:6" ht="10.9" customHeight="1" x14ac:dyDescent="0.35">
      <c r="A4150" s="149" t="s">
        <v>8323</v>
      </c>
      <c r="B4150" s="149" t="s">
        <v>8324</v>
      </c>
      <c r="C4150" s="149" t="s">
        <v>296</v>
      </c>
      <c r="D4150" s="150">
        <v>24701</v>
      </c>
      <c r="E4150" s="149">
        <v>11510</v>
      </c>
      <c r="F4150" s="149" t="s">
        <v>8171</v>
      </c>
    </row>
    <row r="4151" spans="1:6" ht="10.9" customHeight="1" x14ac:dyDescent="0.35">
      <c r="A4151" s="149" t="s">
        <v>8325</v>
      </c>
      <c r="B4151" s="149" t="s">
        <v>8326</v>
      </c>
      <c r="C4151" s="149" t="s">
        <v>296</v>
      </c>
      <c r="D4151" s="150">
        <v>24701</v>
      </c>
      <c r="E4151" s="149">
        <v>11510</v>
      </c>
      <c r="F4151" s="149" t="s">
        <v>8171</v>
      </c>
    </row>
    <row r="4152" spans="1:6" ht="10.9" customHeight="1" x14ac:dyDescent="0.35">
      <c r="A4152" s="149" t="s">
        <v>8327</v>
      </c>
      <c r="B4152" s="149" t="s">
        <v>8328</v>
      </c>
      <c r="C4152" s="149" t="s">
        <v>335</v>
      </c>
      <c r="D4152" s="150">
        <v>24701</v>
      </c>
      <c r="E4152" s="149">
        <v>11510</v>
      </c>
      <c r="F4152" s="149" t="s">
        <v>8171</v>
      </c>
    </row>
    <row r="4153" spans="1:6" ht="10.9" customHeight="1" x14ac:dyDescent="0.35">
      <c r="A4153" s="149" t="s">
        <v>8329</v>
      </c>
      <c r="B4153" s="149" t="s">
        <v>8330</v>
      </c>
      <c r="C4153" s="149" t="s">
        <v>296</v>
      </c>
      <c r="D4153" s="150">
        <v>24701</v>
      </c>
      <c r="E4153" s="149">
        <v>11510</v>
      </c>
      <c r="F4153" s="149" t="s">
        <v>8171</v>
      </c>
    </row>
    <row r="4154" spans="1:6" ht="10.9" customHeight="1" x14ac:dyDescent="0.35">
      <c r="A4154" s="149" t="s">
        <v>8331</v>
      </c>
      <c r="B4154" s="149" t="s">
        <v>8332</v>
      </c>
      <c r="C4154" s="149" t="s">
        <v>296</v>
      </c>
      <c r="D4154" s="150">
        <v>24701</v>
      </c>
      <c r="E4154" s="149">
        <v>11510</v>
      </c>
      <c r="F4154" s="149" t="s">
        <v>8171</v>
      </c>
    </row>
    <row r="4155" spans="1:6" ht="10.9" customHeight="1" x14ac:dyDescent="0.35">
      <c r="A4155" s="149" t="s">
        <v>8333</v>
      </c>
      <c r="B4155" s="149" t="s">
        <v>8334</v>
      </c>
      <c r="C4155" s="149" t="s">
        <v>296</v>
      </c>
      <c r="D4155" s="150">
        <v>24701</v>
      </c>
      <c r="E4155" s="149">
        <v>11510</v>
      </c>
      <c r="F4155" s="149" t="s">
        <v>8171</v>
      </c>
    </row>
    <row r="4156" spans="1:6" ht="10.9" customHeight="1" x14ac:dyDescent="0.35">
      <c r="A4156" s="149" t="s">
        <v>8335</v>
      </c>
      <c r="B4156" s="149" t="s">
        <v>8336</v>
      </c>
      <c r="C4156" s="149" t="s">
        <v>296</v>
      </c>
      <c r="D4156" s="150">
        <v>24701</v>
      </c>
      <c r="E4156" s="149">
        <v>11510</v>
      </c>
      <c r="F4156" s="149" t="s">
        <v>8171</v>
      </c>
    </row>
    <row r="4157" spans="1:6" ht="10.9" customHeight="1" x14ac:dyDescent="0.35">
      <c r="A4157" s="149" t="s">
        <v>8337</v>
      </c>
      <c r="B4157" s="149" t="s">
        <v>8338</v>
      </c>
      <c r="C4157" s="149" t="s">
        <v>296</v>
      </c>
      <c r="D4157" s="150">
        <v>24701</v>
      </c>
      <c r="E4157" s="149">
        <v>11510</v>
      </c>
      <c r="F4157" s="149" t="s">
        <v>8171</v>
      </c>
    </row>
    <row r="4158" spans="1:6" ht="10.9" customHeight="1" x14ac:dyDescent="0.35">
      <c r="A4158" s="149" t="s">
        <v>8339</v>
      </c>
      <c r="B4158" s="149" t="s">
        <v>8340</v>
      </c>
      <c r="C4158" s="149" t="s">
        <v>296</v>
      </c>
      <c r="D4158" s="150">
        <v>24701</v>
      </c>
      <c r="E4158" s="149">
        <v>11510</v>
      </c>
      <c r="F4158" s="149" t="s">
        <v>8171</v>
      </c>
    </row>
    <row r="4159" spans="1:6" ht="10.9" customHeight="1" x14ac:dyDescent="0.35">
      <c r="A4159" s="149" t="s">
        <v>8341</v>
      </c>
      <c r="B4159" s="149" t="s">
        <v>8342</v>
      </c>
      <c r="C4159" s="149" t="s">
        <v>372</v>
      </c>
      <c r="D4159" s="150">
        <v>24701</v>
      </c>
      <c r="E4159" s="149">
        <v>11510</v>
      </c>
      <c r="F4159" s="149" t="s">
        <v>8171</v>
      </c>
    </row>
    <row r="4160" spans="1:6" ht="10.9" customHeight="1" x14ac:dyDescent="0.35">
      <c r="A4160" s="149" t="s">
        <v>8343</v>
      </c>
      <c r="B4160" s="149" t="s">
        <v>8344</v>
      </c>
      <c r="C4160" s="149" t="s">
        <v>372</v>
      </c>
      <c r="D4160" s="150">
        <v>24701</v>
      </c>
      <c r="E4160" s="149">
        <v>11510</v>
      </c>
      <c r="F4160" s="149" t="s">
        <v>8171</v>
      </c>
    </row>
    <row r="4161" spans="1:6" ht="10.9" customHeight="1" x14ac:dyDescent="0.35">
      <c r="A4161" s="149" t="s">
        <v>8345</v>
      </c>
      <c r="B4161" s="149" t="s">
        <v>8346</v>
      </c>
      <c r="C4161" s="149" t="s">
        <v>8347</v>
      </c>
      <c r="D4161" s="150">
        <v>24701</v>
      </c>
      <c r="E4161" s="149">
        <v>11510</v>
      </c>
      <c r="F4161" s="149" t="s">
        <v>8171</v>
      </c>
    </row>
    <row r="4162" spans="1:6" ht="10.9" customHeight="1" x14ac:dyDescent="0.35">
      <c r="A4162" s="149" t="s">
        <v>8348</v>
      </c>
      <c r="B4162" s="149" t="s">
        <v>8349</v>
      </c>
      <c r="C4162" s="149" t="s">
        <v>296</v>
      </c>
      <c r="D4162" s="150">
        <v>24701</v>
      </c>
      <c r="E4162" s="149">
        <v>11510</v>
      </c>
      <c r="F4162" s="149" t="s">
        <v>8171</v>
      </c>
    </row>
    <row r="4163" spans="1:6" ht="10.9" customHeight="1" x14ac:dyDescent="0.35">
      <c r="A4163" s="149" t="s">
        <v>8350</v>
      </c>
      <c r="B4163" s="149" t="s">
        <v>8351</v>
      </c>
      <c r="C4163" s="149" t="s">
        <v>296</v>
      </c>
      <c r="D4163" s="150">
        <v>24701</v>
      </c>
      <c r="E4163" s="149">
        <v>11510</v>
      </c>
      <c r="F4163" s="149" t="s">
        <v>8171</v>
      </c>
    </row>
    <row r="4164" spans="1:6" ht="10.9" customHeight="1" x14ac:dyDescent="0.35">
      <c r="A4164" s="149" t="s">
        <v>8352</v>
      </c>
      <c r="B4164" s="149" t="s">
        <v>8353</v>
      </c>
      <c r="C4164" s="149" t="s">
        <v>296</v>
      </c>
      <c r="D4164" s="150">
        <v>24701</v>
      </c>
      <c r="E4164" s="149">
        <v>11510</v>
      </c>
      <c r="F4164" s="149" t="s">
        <v>8171</v>
      </c>
    </row>
    <row r="4165" spans="1:6" ht="10.9" customHeight="1" x14ac:dyDescent="0.35">
      <c r="A4165" s="149" t="s">
        <v>8354</v>
      </c>
      <c r="B4165" s="149" t="s">
        <v>8355</v>
      </c>
      <c r="C4165" s="149" t="s">
        <v>296</v>
      </c>
      <c r="D4165" s="150">
        <v>24701</v>
      </c>
      <c r="E4165" s="149">
        <v>11510</v>
      </c>
      <c r="F4165" s="149" t="s">
        <v>8171</v>
      </c>
    </row>
    <row r="4166" spans="1:6" ht="10.9" customHeight="1" x14ac:dyDescent="0.35">
      <c r="A4166" s="149" t="s">
        <v>8356</v>
      </c>
      <c r="B4166" s="149" t="s">
        <v>8357</v>
      </c>
      <c r="C4166" s="149" t="s">
        <v>296</v>
      </c>
      <c r="D4166" s="150">
        <v>24701</v>
      </c>
      <c r="E4166" s="149">
        <v>11510</v>
      </c>
      <c r="F4166" s="149" t="s">
        <v>8171</v>
      </c>
    </row>
    <row r="4167" spans="1:6" ht="10.9" customHeight="1" x14ac:dyDescent="0.35">
      <c r="A4167" s="149" t="s">
        <v>8358</v>
      </c>
      <c r="B4167" s="149" t="s">
        <v>8359</v>
      </c>
      <c r="C4167" s="149" t="s">
        <v>296</v>
      </c>
      <c r="D4167" s="150">
        <v>24701</v>
      </c>
      <c r="E4167" s="149">
        <v>11510</v>
      </c>
      <c r="F4167" s="149" t="s">
        <v>8171</v>
      </c>
    </row>
    <row r="4168" spans="1:6" ht="10.9" customHeight="1" x14ac:dyDescent="0.35">
      <c r="A4168" s="149" t="s">
        <v>8360</v>
      </c>
      <c r="B4168" s="149" t="s">
        <v>8361</v>
      </c>
      <c r="C4168" s="149" t="s">
        <v>296</v>
      </c>
      <c r="D4168" s="150">
        <v>24701</v>
      </c>
      <c r="E4168" s="149">
        <v>11510</v>
      </c>
      <c r="F4168" s="149" t="s">
        <v>8171</v>
      </c>
    </row>
    <row r="4169" spans="1:6" ht="10.9" customHeight="1" x14ac:dyDescent="0.35">
      <c r="A4169" s="149" t="s">
        <v>8362</v>
      </c>
      <c r="B4169" s="149" t="s">
        <v>8363</v>
      </c>
      <c r="C4169" s="149" t="s">
        <v>372</v>
      </c>
      <c r="D4169" s="150">
        <v>24701</v>
      </c>
      <c r="E4169" s="149">
        <v>11510</v>
      </c>
      <c r="F4169" s="149" t="s">
        <v>8171</v>
      </c>
    </row>
    <row r="4170" spans="1:6" ht="10.9" customHeight="1" x14ac:dyDescent="0.35">
      <c r="A4170" s="149" t="s">
        <v>8364</v>
      </c>
      <c r="B4170" s="149" t="s">
        <v>8365</v>
      </c>
      <c r="C4170" s="149" t="s">
        <v>372</v>
      </c>
      <c r="D4170" s="150">
        <v>24701</v>
      </c>
      <c r="E4170" s="149">
        <v>11510</v>
      </c>
      <c r="F4170" s="149" t="s">
        <v>8171</v>
      </c>
    </row>
    <row r="4171" spans="1:6" ht="10.9" customHeight="1" x14ac:dyDescent="0.35">
      <c r="A4171" s="149" t="s">
        <v>8366</v>
      </c>
      <c r="B4171" s="149" t="s">
        <v>8367</v>
      </c>
      <c r="C4171" s="149" t="s">
        <v>296</v>
      </c>
      <c r="D4171" s="150">
        <v>24701</v>
      </c>
      <c r="E4171" s="149">
        <v>11510</v>
      </c>
      <c r="F4171" s="149" t="s">
        <v>8171</v>
      </c>
    </row>
    <row r="4172" spans="1:6" ht="10.9" customHeight="1" x14ac:dyDescent="0.35">
      <c r="A4172" s="149" t="s">
        <v>8368</v>
      </c>
      <c r="B4172" s="149" t="s">
        <v>8369</v>
      </c>
      <c r="C4172" s="149" t="s">
        <v>296</v>
      </c>
      <c r="D4172" s="150">
        <v>24701</v>
      </c>
      <c r="E4172" s="149">
        <v>11510</v>
      </c>
      <c r="F4172" s="149" t="s">
        <v>8171</v>
      </c>
    </row>
    <row r="4173" spans="1:6" ht="10.9" customHeight="1" x14ac:dyDescent="0.35">
      <c r="A4173" s="149" t="s">
        <v>8370</v>
      </c>
      <c r="B4173" s="149" t="s">
        <v>8371</v>
      </c>
      <c r="C4173" s="149" t="s">
        <v>296</v>
      </c>
      <c r="D4173" s="150">
        <v>24701</v>
      </c>
      <c r="E4173" s="149">
        <v>11510</v>
      </c>
      <c r="F4173" s="149" t="s">
        <v>8171</v>
      </c>
    </row>
    <row r="4174" spans="1:6" ht="10.9" customHeight="1" x14ac:dyDescent="0.35">
      <c r="A4174" s="149" t="s">
        <v>8372</v>
      </c>
      <c r="B4174" s="149" t="s">
        <v>8373</v>
      </c>
      <c r="C4174" s="149" t="s">
        <v>296</v>
      </c>
      <c r="D4174" s="150">
        <v>24701</v>
      </c>
      <c r="E4174" s="149">
        <v>11510</v>
      </c>
      <c r="F4174" s="149" t="s">
        <v>8171</v>
      </c>
    </row>
    <row r="4175" spans="1:6" ht="10.9" customHeight="1" x14ac:dyDescent="0.35">
      <c r="A4175" s="149" t="s">
        <v>8374</v>
      </c>
      <c r="B4175" s="149" t="s">
        <v>8375</v>
      </c>
      <c r="C4175" s="149" t="s">
        <v>296</v>
      </c>
      <c r="D4175" s="150">
        <v>24701</v>
      </c>
      <c r="E4175" s="149">
        <v>11510</v>
      </c>
      <c r="F4175" s="149" t="s">
        <v>8171</v>
      </c>
    </row>
    <row r="4176" spans="1:6" ht="10.9" customHeight="1" x14ac:dyDescent="0.35">
      <c r="A4176" s="149" t="s">
        <v>8376</v>
      </c>
      <c r="B4176" s="149" t="s">
        <v>8377</v>
      </c>
      <c r="C4176" s="149" t="s">
        <v>877</v>
      </c>
      <c r="D4176" s="150">
        <v>24701</v>
      </c>
      <c r="E4176" s="149">
        <v>11510</v>
      </c>
      <c r="F4176" s="149" t="s">
        <v>8171</v>
      </c>
    </row>
    <row r="4177" spans="1:6" ht="10.9" customHeight="1" x14ac:dyDescent="0.35">
      <c r="A4177" s="149" t="s">
        <v>8378</v>
      </c>
      <c r="B4177" s="149" t="s">
        <v>8379</v>
      </c>
      <c r="C4177" s="149" t="s">
        <v>1446</v>
      </c>
      <c r="D4177" s="150">
        <v>24701</v>
      </c>
      <c r="E4177" s="149">
        <v>11510</v>
      </c>
      <c r="F4177" s="149" t="s">
        <v>8171</v>
      </c>
    </row>
    <row r="4178" spans="1:6" ht="10.9" customHeight="1" x14ac:dyDescent="0.35">
      <c r="A4178" s="149" t="s">
        <v>8380</v>
      </c>
      <c r="B4178" s="149" t="s">
        <v>8381</v>
      </c>
      <c r="C4178" s="149" t="s">
        <v>296</v>
      </c>
      <c r="D4178" s="150">
        <v>24701</v>
      </c>
      <c r="E4178" s="149">
        <v>11510</v>
      </c>
      <c r="F4178" s="149" t="s">
        <v>8171</v>
      </c>
    </row>
    <row r="4179" spans="1:6" ht="10.9" customHeight="1" x14ac:dyDescent="0.35">
      <c r="A4179" s="149" t="s">
        <v>8382</v>
      </c>
      <c r="B4179" s="149" t="s">
        <v>8383</v>
      </c>
      <c r="C4179" s="149" t="s">
        <v>1446</v>
      </c>
      <c r="D4179" s="150">
        <v>24701</v>
      </c>
      <c r="E4179" s="149">
        <v>11510</v>
      </c>
      <c r="F4179" s="149" t="s">
        <v>8171</v>
      </c>
    </row>
    <row r="4180" spans="1:6" ht="10.9" customHeight="1" x14ac:dyDescent="0.35">
      <c r="A4180" s="149" t="s">
        <v>8384</v>
      </c>
      <c r="B4180" s="149" t="s">
        <v>8385</v>
      </c>
      <c r="C4180" s="149" t="s">
        <v>296</v>
      </c>
      <c r="D4180" s="150">
        <v>24701</v>
      </c>
      <c r="E4180" s="149">
        <v>11510</v>
      </c>
      <c r="F4180" s="149" t="s">
        <v>8171</v>
      </c>
    </row>
    <row r="4181" spans="1:6" ht="10.9" customHeight="1" x14ac:dyDescent="0.35">
      <c r="A4181" s="149" t="s">
        <v>8386</v>
      </c>
      <c r="B4181" s="149" t="s">
        <v>8387</v>
      </c>
      <c r="C4181" s="149" t="s">
        <v>296</v>
      </c>
      <c r="D4181" s="150">
        <v>24701</v>
      </c>
      <c r="E4181" s="149">
        <v>11510</v>
      </c>
      <c r="F4181" s="149" t="s">
        <v>8171</v>
      </c>
    </row>
    <row r="4182" spans="1:6" ht="10.9" customHeight="1" x14ac:dyDescent="0.35">
      <c r="A4182" s="149" t="s">
        <v>8388</v>
      </c>
      <c r="B4182" s="149" t="s">
        <v>8389</v>
      </c>
      <c r="C4182" s="149" t="s">
        <v>296</v>
      </c>
      <c r="D4182" s="150">
        <v>24701</v>
      </c>
      <c r="E4182" s="149">
        <v>11510</v>
      </c>
      <c r="F4182" s="149" t="s">
        <v>8171</v>
      </c>
    </row>
    <row r="4183" spans="1:6" ht="10.9" customHeight="1" x14ac:dyDescent="0.35">
      <c r="A4183" s="149" t="s">
        <v>8390</v>
      </c>
      <c r="B4183" s="149" t="s">
        <v>8391</v>
      </c>
      <c r="C4183" s="149" t="s">
        <v>296</v>
      </c>
      <c r="D4183" s="150">
        <v>24701</v>
      </c>
      <c r="E4183" s="149">
        <v>11510</v>
      </c>
      <c r="F4183" s="149" t="s">
        <v>8171</v>
      </c>
    </row>
    <row r="4184" spans="1:6" ht="10.9" customHeight="1" x14ac:dyDescent="0.35">
      <c r="A4184" s="149" t="s">
        <v>8392</v>
      </c>
      <c r="B4184" s="149" t="s">
        <v>8393</v>
      </c>
      <c r="C4184" s="149" t="s">
        <v>296</v>
      </c>
      <c r="D4184" s="150">
        <v>24701</v>
      </c>
      <c r="E4184" s="149">
        <v>11510</v>
      </c>
      <c r="F4184" s="149" t="s">
        <v>8171</v>
      </c>
    </row>
    <row r="4185" spans="1:6" ht="10.9" customHeight="1" x14ac:dyDescent="0.35">
      <c r="A4185" s="149" t="s">
        <v>8394</v>
      </c>
      <c r="B4185" s="149" t="s">
        <v>8395</v>
      </c>
      <c r="C4185" s="149" t="s">
        <v>296</v>
      </c>
      <c r="D4185" s="150">
        <v>24701</v>
      </c>
      <c r="E4185" s="149">
        <v>11510</v>
      </c>
      <c r="F4185" s="149" t="s">
        <v>8171</v>
      </c>
    </row>
    <row r="4186" spans="1:6" ht="10.9" customHeight="1" x14ac:dyDescent="0.35">
      <c r="A4186" s="149" t="s">
        <v>8396</v>
      </c>
      <c r="B4186" s="149" t="s">
        <v>8397</v>
      </c>
      <c r="C4186" s="149" t="s">
        <v>296</v>
      </c>
      <c r="D4186" s="150">
        <v>24701</v>
      </c>
      <c r="E4186" s="149">
        <v>11510</v>
      </c>
      <c r="F4186" s="149" t="s">
        <v>8171</v>
      </c>
    </row>
    <row r="4187" spans="1:6" ht="10.9" customHeight="1" x14ac:dyDescent="0.35">
      <c r="A4187" s="149" t="s">
        <v>8398</v>
      </c>
      <c r="B4187" s="149" t="s">
        <v>8399</v>
      </c>
      <c r="C4187" s="149" t="s">
        <v>296</v>
      </c>
      <c r="D4187" s="150">
        <v>24701</v>
      </c>
      <c r="E4187" s="149">
        <v>11510</v>
      </c>
      <c r="F4187" s="149" t="s">
        <v>8171</v>
      </c>
    </row>
    <row r="4188" spans="1:6" ht="10.9" customHeight="1" x14ac:dyDescent="0.35">
      <c r="A4188" s="149" t="s">
        <v>8400</v>
      </c>
      <c r="B4188" s="149" t="s">
        <v>8180</v>
      </c>
      <c r="C4188" s="149" t="s">
        <v>420</v>
      </c>
      <c r="D4188" s="150">
        <v>24701</v>
      </c>
      <c r="E4188" s="149">
        <v>11510</v>
      </c>
      <c r="F4188" s="149" t="s">
        <v>8171</v>
      </c>
    </row>
    <row r="4189" spans="1:6" ht="10.9" customHeight="1" x14ac:dyDescent="0.35">
      <c r="A4189" s="149" t="s">
        <v>8401</v>
      </c>
      <c r="B4189" s="149" t="s">
        <v>8250</v>
      </c>
      <c r="C4189" s="149" t="s">
        <v>296</v>
      </c>
      <c r="D4189" s="150">
        <v>24701</v>
      </c>
      <c r="E4189" s="149">
        <v>11510</v>
      </c>
      <c r="F4189" s="149" t="s">
        <v>8171</v>
      </c>
    </row>
    <row r="4190" spans="1:6" ht="10.9" customHeight="1" x14ac:dyDescent="0.35">
      <c r="A4190" s="149" t="s">
        <v>8402</v>
      </c>
      <c r="B4190" s="149" t="s">
        <v>8403</v>
      </c>
      <c r="C4190" s="149" t="s">
        <v>296</v>
      </c>
      <c r="D4190" s="150">
        <v>24701</v>
      </c>
      <c r="E4190" s="149">
        <v>11510</v>
      </c>
      <c r="F4190" s="149" t="s">
        <v>8171</v>
      </c>
    </row>
    <row r="4191" spans="1:6" ht="10.9" customHeight="1" x14ac:dyDescent="0.35">
      <c r="A4191" s="149" t="s">
        <v>8404</v>
      </c>
      <c r="B4191" s="149" t="s">
        <v>8405</v>
      </c>
      <c r="C4191" s="149" t="s">
        <v>296</v>
      </c>
      <c r="D4191" s="150">
        <v>24701</v>
      </c>
      <c r="E4191" s="149">
        <v>11510</v>
      </c>
      <c r="F4191" s="149" t="s">
        <v>8171</v>
      </c>
    </row>
    <row r="4192" spans="1:6" ht="10.9" customHeight="1" x14ac:dyDescent="0.35">
      <c r="A4192" s="149" t="s">
        <v>8406</v>
      </c>
      <c r="B4192" s="149" t="s">
        <v>8407</v>
      </c>
      <c r="C4192" s="149" t="s">
        <v>296</v>
      </c>
      <c r="D4192" s="150">
        <v>24701</v>
      </c>
      <c r="E4192" s="149">
        <v>11510</v>
      </c>
      <c r="F4192" s="149" t="s">
        <v>8171</v>
      </c>
    </row>
    <row r="4193" spans="1:6" ht="10.9" customHeight="1" x14ac:dyDescent="0.35">
      <c r="A4193" s="149" t="s">
        <v>8408</v>
      </c>
      <c r="B4193" s="149" t="s">
        <v>8409</v>
      </c>
      <c r="C4193" s="149" t="s">
        <v>296</v>
      </c>
      <c r="D4193" s="150">
        <v>24701</v>
      </c>
      <c r="E4193" s="149">
        <v>11510</v>
      </c>
      <c r="F4193" s="149" t="s">
        <v>8171</v>
      </c>
    </row>
    <row r="4194" spans="1:6" ht="10.9" customHeight="1" x14ac:dyDescent="0.35">
      <c r="A4194" s="149" t="s">
        <v>8410</v>
      </c>
      <c r="B4194" s="149" t="s">
        <v>8411</v>
      </c>
      <c r="C4194" s="149" t="s">
        <v>296</v>
      </c>
      <c r="D4194" s="150">
        <v>24701</v>
      </c>
      <c r="E4194" s="149">
        <v>11510</v>
      </c>
      <c r="F4194" s="149" t="s">
        <v>8171</v>
      </c>
    </row>
    <row r="4195" spans="1:6" ht="10.9" customHeight="1" x14ac:dyDescent="0.35">
      <c r="A4195" s="149" t="s">
        <v>8412</v>
      </c>
      <c r="B4195" s="149" t="s">
        <v>8413</v>
      </c>
      <c r="C4195" s="149" t="s">
        <v>296</v>
      </c>
      <c r="D4195" s="150">
        <v>24701</v>
      </c>
      <c r="E4195" s="149">
        <v>11510</v>
      </c>
      <c r="F4195" s="149" t="s">
        <v>8171</v>
      </c>
    </row>
    <row r="4196" spans="1:6" ht="10.9" customHeight="1" x14ac:dyDescent="0.35">
      <c r="A4196" s="149" t="s">
        <v>8414</v>
      </c>
      <c r="B4196" s="149" t="s">
        <v>8415</v>
      </c>
      <c r="C4196" s="149" t="s">
        <v>877</v>
      </c>
      <c r="D4196" s="150">
        <v>24701</v>
      </c>
      <c r="E4196" s="149">
        <v>11510</v>
      </c>
      <c r="F4196" s="149" t="s">
        <v>8171</v>
      </c>
    </row>
    <row r="4197" spans="1:6" ht="10.9" customHeight="1" x14ac:dyDescent="0.35">
      <c r="A4197" s="149" t="s">
        <v>8416</v>
      </c>
      <c r="B4197" s="149" t="s">
        <v>8417</v>
      </c>
      <c r="C4197" s="149" t="s">
        <v>1446</v>
      </c>
      <c r="D4197" s="150">
        <v>24701</v>
      </c>
      <c r="E4197" s="149">
        <v>11510</v>
      </c>
      <c r="F4197" s="149" t="s">
        <v>8171</v>
      </c>
    </row>
    <row r="4198" spans="1:6" ht="10.9" customHeight="1" x14ac:dyDescent="0.35">
      <c r="A4198" s="149" t="s">
        <v>8418</v>
      </c>
      <c r="B4198" s="149" t="s">
        <v>8419</v>
      </c>
      <c r="C4198" s="149" t="s">
        <v>296</v>
      </c>
      <c r="D4198" s="150">
        <v>24701</v>
      </c>
      <c r="E4198" s="149">
        <v>11510</v>
      </c>
      <c r="F4198" s="149" t="s">
        <v>8171</v>
      </c>
    </row>
    <row r="4199" spans="1:6" ht="10.9" customHeight="1" x14ac:dyDescent="0.35">
      <c r="A4199" s="149" t="s">
        <v>8420</v>
      </c>
      <c r="B4199" s="149" t="s">
        <v>8421</v>
      </c>
      <c r="C4199" s="149" t="s">
        <v>296</v>
      </c>
      <c r="D4199" s="150">
        <v>24701</v>
      </c>
      <c r="E4199" s="149">
        <v>11510</v>
      </c>
      <c r="F4199" s="149" t="s">
        <v>8171</v>
      </c>
    </row>
    <row r="4200" spans="1:6" ht="10.9" customHeight="1" x14ac:dyDescent="0.35">
      <c r="A4200" s="149" t="s">
        <v>8422</v>
      </c>
      <c r="B4200" s="149" t="s">
        <v>8423</v>
      </c>
      <c r="C4200" s="149" t="s">
        <v>296</v>
      </c>
      <c r="D4200" s="150">
        <v>24701</v>
      </c>
      <c r="E4200" s="149">
        <v>11510</v>
      </c>
      <c r="F4200" s="149" t="s">
        <v>8171</v>
      </c>
    </row>
    <row r="4201" spans="1:6" ht="10.9" customHeight="1" x14ac:dyDescent="0.35">
      <c r="A4201" s="149" t="s">
        <v>8424</v>
      </c>
      <c r="B4201" s="149" t="s">
        <v>8425</v>
      </c>
      <c r="C4201" s="149" t="s">
        <v>296</v>
      </c>
      <c r="D4201" s="150">
        <v>24701</v>
      </c>
      <c r="E4201" s="149">
        <v>11510</v>
      </c>
      <c r="F4201" s="149" t="s">
        <v>8171</v>
      </c>
    </row>
    <row r="4202" spans="1:6" ht="10.9" customHeight="1" x14ac:dyDescent="0.35">
      <c r="A4202" s="149" t="s">
        <v>8426</v>
      </c>
      <c r="B4202" s="149" t="s">
        <v>8427</v>
      </c>
      <c r="C4202" s="149" t="s">
        <v>296</v>
      </c>
      <c r="D4202" s="150">
        <v>24701</v>
      </c>
      <c r="E4202" s="149">
        <v>11510</v>
      </c>
      <c r="F4202" s="149" t="s">
        <v>8171</v>
      </c>
    </row>
    <row r="4203" spans="1:6" ht="10.9" customHeight="1" x14ac:dyDescent="0.35">
      <c r="A4203" s="149" t="s">
        <v>8428</v>
      </c>
      <c r="B4203" s="149" t="s">
        <v>8429</v>
      </c>
      <c r="C4203" s="149" t="s">
        <v>296</v>
      </c>
      <c r="D4203" s="150">
        <v>24701</v>
      </c>
      <c r="E4203" s="149">
        <v>11510</v>
      </c>
      <c r="F4203" s="149" t="s">
        <v>8171</v>
      </c>
    </row>
    <row r="4204" spans="1:6" ht="10.9" customHeight="1" x14ac:dyDescent="0.35">
      <c r="A4204" s="149" t="s">
        <v>8430</v>
      </c>
      <c r="B4204" s="149" t="s">
        <v>8431</v>
      </c>
      <c r="C4204" s="149" t="s">
        <v>1446</v>
      </c>
      <c r="D4204" s="150">
        <v>24701</v>
      </c>
      <c r="E4204" s="149">
        <v>11510</v>
      </c>
      <c r="F4204" s="149" t="s">
        <v>8171</v>
      </c>
    </row>
    <row r="4205" spans="1:6" ht="10.9" customHeight="1" x14ac:dyDescent="0.35">
      <c r="A4205" s="149" t="s">
        <v>8432</v>
      </c>
      <c r="B4205" s="149" t="s">
        <v>8433</v>
      </c>
      <c r="C4205" s="149" t="s">
        <v>296</v>
      </c>
      <c r="D4205" s="150">
        <v>24701</v>
      </c>
      <c r="E4205" s="149">
        <v>11510</v>
      </c>
      <c r="F4205" s="149" t="s">
        <v>8171</v>
      </c>
    </row>
    <row r="4206" spans="1:6" ht="10.9" customHeight="1" x14ac:dyDescent="0.35">
      <c r="A4206" s="149" t="s">
        <v>8434</v>
      </c>
      <c r="B4206" s="149" t="s">
        <v>8377</v>
      </c>
      <c r="C4206" s="149" t="s">
        <v>296</v>
      </c>
      <c r="D4206" s="150">
        <v>24701</v>
      </c>
      <c r="E4206" s="149">
        <v>11510</v>
      </c>
      <c r="F4206" s="149" t="s">
        <v>8171</v>
      </c>
    </row>
    <row r="4207" spans="1:6" ht="10.9" customHeight="1" x14ac:dyDescent="0.35">
      <c r="A4207" s="149" t="s">
        <v>8435</v>
      </c>
      <c r="B4207" s="149" t="s">
        <v>8436</v>
      </c>
      <c r="C4207" s="149" t="s">
        <v>296</v>
      </c>
      <c r="D4207" s="150">
        <v>24701</v>
      </c>
      <c r="E4207" s="149">
        <v>11510</v>
      </c>
      <c r="F4207" s="149" t="s">
        <v>8171</v>
      </c>
    </row>
    <row r="4208" spans="1:6" ht="10.9" customHeight="1" x14ac:dyDescent="0.35">
      <c r="A4208" s="149" t="s">
        <v>8437</v>
      </c>
      <c r="B4208" s="149" t="s">
        <v>8438</v>
      </c>
      <c r="C4208" s="149" t="s">
        <v>296</v>
      </c>
      <c r="D4208" s="150">
        <v>24701</v>
      </c>
      <c r="E4208" s="149">
        <v>11510</v>
      </c>
      <c r="F4208" s="149" t="s">
        <v>8171</v>
      </c>
    </row>
    <row r="4209" spans="1:6" ht="10.9" customHeight="1" x14ac:dyDescent="0.35">
      <c r="A4209" s="149" t="s">
        <v>8439</v>
      </c>
      <c r="B4209" s="149" t="s">
        <v>8440</v>
      </c>
      <c r="C4209" s="149" t="s">
        <v>296</v>
      </c>
      <c r="D4209" s="150">
        <v>24701</v>
      </c>
      <c r="E4209" s="149">
        <v>11510</v>
      </c>
      <c r="F4209" s="149" t="s">
        <v>8171</v>
      </c>
    </row>
    <row r="4210" spans="1:6" ht="10.9" customHeight="1" x14ac:dyDescent="0.35">
      <c r="A4210" s="149" t="s">
        <v>8441</v>
      </c>
      <c r="B4210" s="149" t="s">
        <v>8442</v>
      </c>
      <c r="C4210" s="149" t="s">
        <v>296</v>
      </c>
      <c r="D4210" s="150">
        <v>24701</v>
      </c>
      <c r="E4210" s="149">
        <v>11510</v>
      </c>
      <c r="F4210" s="149" t="s">
        <v>8171</v>
      </c>
    </row>
    <row r="4211" spans="1:6" ht="10.9" customHeight="1" x14ac:dyDescent="0.35">
      <c r="A4211" s="149" t="s">
        <v>8443</v>
      </c>
      <c r="B4211" s="149" t="s">
        <v>8444</v>
      </c>
      <c r="C4211" s="149" t="s">
        <v>296</v>
      </c>
      <c r="D4211" s="150">
        <v>24701</v>
      </c>
      <c r="E4211" s="149">
        <v>11510</v>
      </c>
      <c r="F4211" s="149" t="s">
        <v>8171</v>
      </c>
    </row>
    <row r="4212" spans="1:6" ht="10.9" customHeight="1" x14ac:dyDescent="0.35">
      <c r="A4212" s="149" t="s">
        <v>8445</v>
      </c>
      <c r="B4212" s="149" t="s">
        <v>8150</v>
      </c>
      <c r="C4212" s="149" t="s">
        <v>296</v>
      </c>
      <c r="D4212" s="150">
        <v>24701</v>
      </c>
      <c r="E4212" s="149">
        <v>11510</v>
      </c>
      <c r="F4212" s="149" t="s">
        <v>8171</v>
      </c>
    </row>
    <row r="4213" spans="1:6" ht="10.9" customHeight="1" x14ac:dyDescent="0.35">
      <c r="A4213" s="149" t="s">
        <v>8446</v>
      </c>
      <c r="B4213" s="149" t="s">
        <v>7256</v>
      </c>
      <c r="C4213" s="149" t="s">
        <v>296</v>
      </c>
      <c r="D4213" s="150">
        <v>24701</v>
      </c>
      <c r="E4213" s="149">
        <v>11510</v>
      </c>
      <c r="F4213" s="149" t="s">
        <v>8171</v>
      </c>
    </row>
    <row r="4214" spans="1:6" ht="10.9" customHeight="1" x14ac:dyDescent="0.35">
      <c r="A4214" s="149" t="s">
        <v>8447</v>
      </c>
      <c r="B4214" s="149" t="s">
        <v>8448</v>
      </c>
      <c r="C4214" s="149" t="s">
        <v>296</v>
      </c>
      <c r="D4214" s="150">
        <v>24701</v>
      </c>
      <c r="E4214" s="149">
        <v>11510</v>
      </c>
      <c r="F4214" s="149" t="s">
        <v>8171</v>
      </c>
    </row>
    <row r="4215" spans="1:6" ht="10.9" customHeight="1" x14ac:dyDescent="0.35">
      <c r="A4215" s="149" t="s">
        <v>8449</v>
      </c>
      <c r="B4215" s="149" t="s">
        <v>8450</v>
      </c>
      <c r="C4215" s="149" t="s">
        <v>296</v>
      </c>
      <c r="D4215" s="150">
        <v>24701</v>
      </c>
      <c r="E4215" s="149">
        <v>11510</v>
      </c>
      <c r="F4215" s="149" t="s">
        <v>8171</v>
      </c>
    </row>
    <row r="4216" spans="1:6" ht="10.9" customHeight="1" x14ac:dyDescent="0.35">
      <c r="A4216" s="149" t="s">
        <v>8451</v>
      </c>
      <c r="B4216" s="149" t="s">
        <v>8452</v>
      </c>
      <c r="C4216" s="149" t="s">
        <v>296</v>
      </c>
      <c r="D4216" s="150">
        <v>24801</v>
      </c>
      <c r="E4216" s="149">
        <v>11510</v>
      </c>
      <c r="F4216" s="149" t="s">
        <v>6342</v>
      </c>
    </row>
    <row r="4217" spans="1:6" ht="10.9" customHeight="1" x14ac:dyDescent="0.35">
      <c r="A4217" s="149" t="s">
        <v>8453</v>
      </c>
      <c r="B4217" s="149" t="s">
        <v>8454</v>
      </c>
      <c r="C4217" s="149" t="s">
        <v>296</v>
      </c>
      <c r="D4217" s="150">
        <v>24801</v>
      </c>
      <c r="E4217" s="149">
        <v>11510</v>
      </c>
      <c r="F4217" s="149" t="s">
        <v>6342</v>
      </c>
    </row>
    <row r="4218" spans="1:6" ht="10.9" customHeight="1" x14ac:dyDescent="0.35">
      <c r="A4218" s="149" t="s">
        <v>8455</v>
      </c>
      <c r="B4218" s="149" t="s">
        <v>8456</v>
      </c>
      <c r="C4218" s="149" t="s">
        <v>296</v>
      </c>
      <c r="D4218" s="150">
        <v>24801</v>
      </c>
      <c r="E4218" s="149">
        <v>11510</v>
      </c>
      <c r="F4218" s="149" t="s">
        <v>6342</v>
      </c>
    </row>
    <row r="4219" spans="1:6" ht="10.9" customHeight="1" x14ac:dyDescent="0.35">
      <c r="A4219" s="149" t="s">
        <v>8457</v>
      </c>
      <c r="B4219" s="149" t="s">
        <v>8458</v>
      </c>
      <c r="C4219" s="149" t="s">
        <v>296</v>
      </c>
      <c r="D4219" s="150">
        <v>24801</v>
      </c>
      <c r="E4219" s="149">
        <v>11510</v>
      </c>
      <c r="F4219" s="149" t="s">
        <v>6342</v>
      </c>
    </row>
    <row r="4220" spans="1:6" ht="10.9" customHeight="1" x14ac:dyDescent="0.35">
      <c r="A4220" s="149" t="s">
        <v>8459</v>
      </c>
      <c r="B4220" s="149" t="s">
        <v>8460</v>
      </c>
      <c r="C4220" s="149" t="s">
        <v>296</v>
      </c>
      <c r="D4220" s="150">
        <v>24801</v>
      </c>
      <c r="E4220" s="149">
        <v>11510</v>
      </c>
      <c r="F4220" s="149" t="s">
        <v>6342</v>
      </c>
    </row>
    <row r="4221" spans="1:6" ht="10.9" customHeight="1" x14ac:dyDescent="0.35">
      <c r="A4221" s="149" t="s">
        <v>8461</v>
      </c>
      <c r="B4221" s="149" t="s">
        <v>8462</v>
      </c>
      <c r="C4221" s="149" t="s">
        <v>296</v>
      </c>
      <c r="D4221" s="150">
        <v>24801</v>
      </c>
      <c r="E4221" s="149">
        <v>11510</v>
      </c>
      <c r="F4221" s="149" t="s">
        <v>6342</v>
      </c>
    </row>
    <row r="4222" spans="1:6" ht="10.9" customHeight="1" x14ac:dyDescent="0.35">
      <c r="A4222" s="149" t="s">
        <v>8463</v>
      </c>
      <c r="B4222" s="149" t="s">
        <v>8464</v>
      </c>
      <c r="C4222" s="149" t="s">
        <v>296</v>
      </c>
      <c r="D4222" s="150">
        <v>24801</v>
      </c>
      <c r="E4222" s="149">
        <v>11510</v>
      </c>
      <c r="F4222" s="149" t="s">
        <v>6342</v>
      </c>
    </row>
    <row r="4223" spans="1:6" ht="10.9" customHeight="1" x14ac:dyDescent="0.35">
      <c r="A4223" s="149" t="s">
        <v>8465</v>
      </c>
      <c r="B4223" s="149" t="s">
        <v>8466</v>
      </c>
      <c r="C4223" s="149" t="s">
        <v>296</v>
      </c>
      <c r="D4223" s="150">
        <v>24801</v>
      </c>
      <c r="E4223" s="149">
        <v>11510</v>
      </c>
      <c r="F4223" s="149" t="s">
        <v>6342</v>
      </c>
    </row>
    <row r="4224" spans="1:6" ht="10.9" customHeight="1" x14ac:dyDescent="0.35">
      <c r="A4224" s="149" t="s">
        <v>8467</v>
      </c>
      <c r="B4224" s="149" t="s">
        <v>8468</v>
      </c>
      <c r="C4224" s="149" t="s">
        <v>296</v>
      </c>
      <c r="D4224" s="150">
        <v>24801</v>
      </c>
      <c r="E4224" s="149">
        <v>11510</v>
      </c>
      <c r="F4224" s="149" t="s">
        <v>6342</v>
      </c>
    </row>
    <row r="4225" spans="1:6" ht="10.9" customHeight="1" x14ac:dyDescent="0.35">
      <c r="A4225" s="149" t="s">
        <v>8469</v>
      </c>
      <c r="B4225" s="149" t="s">
        <v>8468</v>
      </c>
      <c r="C4225" s="149" t="s">
        <v>372</v>
      </c>
      <c r="D4225" s="150">
        <v>24801</v>
      </c>
      <c r="E4225" s="149">
        <v>11510</v>
      </c>
      <c r="F4225" s="149" t="s">
        <v>6342</v>
      </c>
    </row>
    <row r="4226" spans="1:6" ht="10.9" customHeight="1" x14ac:dyDescent="0.35">
      <c r="A4226" s="149" t="s">
        <v>8470</v>
      </c>
      <c r="B4226" s="149" t="s">
        <v>8471</v>
      </c>
      <c r="C4226" s="149" t="s">
        <v>296</v>
      </c>
      <c r="D4226" s="150">
        <v>24801</v>
      </c>
      <c r="E4226" s="149">
        <v>11510</v>
      </c>
      <c r="F4226" s="149" t="s">
        <v>6342</v>
      </c>
    </row>
    <row r="4227" spans="1:6" ht="10.9" customHeight="1" x14ac:dyDescent="0.35">
      <c r="A4227" s="149" t="s">
        <v>8472</v>
      </c>
      <c r="B4227" s="149" t="s">
        <v>8473</v>
      </c>
      <c r="C4227" s="149" t="s">
        <v>296</v>
      </c>
      <c r="D4227" s="150">
        <v>24801</v>
      </c>
      <c r="E4227" s="149">
        <v>11510</v>
      </c>
      <c r="F4227" s="149" t="s">
        <v>6342</v>
      </c>
    </row>
    <row r="4228" spans="1:6" ht="10.9" customHeight="1" x14ac:dyDescent="0.35">
      <c r="A4228" s="149" t="s">
        <v>8474</v>
      </c>
      <c r="B4228" s="149" t="s">
        <v>8475</v>
      </c>
      <c r="C4228" s="149" t="s">
        <v>296</v>
      </c>
      <c r="D4228" s="150">
        <v>24801</v>
      </c>
      <c r="E4228" s="149">
        <v>11510</v>
      </c>
      <c r="F4228" s="149" t="s">
        <v>6342</v>
      </c>
    </row>
    <row r="4229" spans="1:6" ht="10.9" customHeight="1" x14ac:dyDescent="0.35">
      <c r="A4229" s="149" t="s">
        <v>8476</v>
      </c>
      <c r="B4229" s="149" t="s">
        <v>8477</v>
      </c>
      <c r="C4229" s="149" t="s">
        <v>296</v>
      </c>
      <c r="D4229" s="150">
        <v>24801</v>
      </c>
      <c r="E4229" s="149">
        <v>11510</v>
      </c>
      <c r="F4229" s="149" t="s">
        <v>6342</v>
      </c>
    </row>
    <row r="4230" spans="1:6" ht="10.9" customHeight="1" x14ac:dyDescent="0.35">
      <c r="A4230" s="149" t="s">
        <v>8478</v>
      </c>
      <c r="B4230" s="149" t="s">
        <v>8479</v>
      </c>
      <c r="C4230" s="149" t="s">
        <v>1341</v>
      </c>
      <c r="D4230" s="150">
        <v>24801</v>
      </c>
      <c r="E4230" s="149">
        <v>11510</v>
      </c>
      <c r="F4230" s="149" t="s">
        <v>6342</v>
      </c>
    </row>
    <row r="4231" spans="1:6" ht="10.9" customHeight="1" x14ac:dyDescent="0.35">
      <c r="A4231" s="149" t="s">
        <v>8480</v>
      </c>
      <c r="B4231" s="149" t="s">
        <v>8481</v>
      </c>
      <c r="C4231" s="149" t="s">
        <v>1341</v>
      </c>
      <c r="D4231" s="150">
        <v>24801</v>
      </c>
      <c r="E4231" s="149">
        <v>11510</v>
      </c>
      <c r="F4231" s="149" t="s">
        <v>6342</v>
      </c>
    </row>
    <row r="4232" spans="1:6" ht="10.9" customHeight="1" x14ac:dyDescent="0.35">
      <c r="A4232" s="149" t="s">
        <v>8482</v>
      </c>
      <c r="B4232" s="149" t="s">
        <v>8483</v>
      </c>
      <c r="C4232" s="149" t="s">
        <v>1341</v>
      </c>
      <c r="D4232" s="150">
        <v>24801</v>
      </c>
      <c r="E4232" s="149">
        <v>11510</v>
      </c>
      <c r="F4232" s="149" t="s">
        <v>6342</v>
      </c>
    </row>
    <row r="4233" spans="1:6" ht="10.9" customHeight="1" x14ac:dyDescent="0.35">
      <c r="A4233" s="149" t="s">
        <v>8484</v>
      </c>
      <c r="B4233" s="149" t="s">
        <v>8485</v>
      </c>
      <c r="C4233" s="149" t="s">
        <v>1341</v>
      </c>
      <c r="D4233" s="150">
        <v>24801</v>
      </c>
      <c r="E4233" s="149">
        <v>11510</v>
      </c>
      <c r="F4233" s="149" t="s">
        <v>6342</v>
      </c>
    </row>
    <row r="4234" spans="1:6" ht="10.9" customHeight="1" x14ac:dyDescent="0.35">
      <c r="A4234" s="149" t="s">
        <v>8486</v>
      </c>
      <c r="B4234" s="149" t="s">
        <v>8487</v>
      </c>
      <c r="C4234" s="149" t="s">
        <v>296</v>
      </c>
      <c r="D4234" s="150">
        <v>24801</v>
      </c>
      <c r="E4234" s="149">
        <v>11510</v>
      </c>
      <c r="F4234" s="149" t="s">
        <v>6342</v>
      </c>
    </row>
    <row r="4235" spans="1:6" ht="10.9" customHeight="1" x14ac:dyDescent="0.35">
      <c r="A4235" s="149" t="s">
        <v>8488</v>
      </c>
      <c r="B4235" s="149" t="s">
        <v>8489</v>
      </c>
      <c r="C4235" s="149" t="s">
        <v>296</v>
      </c>
      <c r="D4235" s="150">
        <v>24801</v>
      </c>
      <c r="E4235" s="149">
        <v>11510</v>
      </c>
      <c r="F4235" s="149" t="s">
        <v>6342</v>
      </c>
    </row>
    <row r="4236" spans="1:6" ht="10.9" customHeight="1" x14ac:dyDescent="0.35">
      <c r="A4236" s="149" t="s">
        <v>8490</v>
      </c>
      <c r="B4236" s="149" t="s">
        <v>8491</v>
      </c>
      <c r="C4236" s="149" t="s">
        <v>296</v>
      </c>
      <c r="D4236" s="150">
        <v>24801</v>
      </c>
      <c r="E4236" s="149">
        <v>11510</v>
      </c>
      <c r="F4236" s="149" t="s">
        <v>6342</v>
      </c>
    </row>
    <row r="4237" spans="1:6" ht="10.9" customHeight="1" x14ac:dyDescent="0.35">
      <c r="A4237" s="149" t="s">
        <v>8492</v>
      </c>
      <c r="B4237" s="149" t="s">
        <v>8493</v>
      </c>
      <c r="C4237" s="149" t="s">
        <v>372</v>
      </c>
      <c r="D4237" s="150">
        <v>24801</v>
      </c>
      <c r="E4237" s="149">
        <v>11510</v>
      </c>
      <c r="F4237" s="149" t="s">
        <v>6342</v>
      </c>
    </row>
    <row r="4238" spans="1:6" ht="10.9" customHeight="1" x14ac:dyDescent="0.35">
      <c r="A4238" s="149" t="s">
        <v>8494</v>
      </c>
      <c r="B4238" s="149" t="s">
        <v>8495</v>
      </c>
      <c r="C4238" s="149" t="s">
        <v>296</v>
      </c>
      <c r="D4238" s="150">
        <v>24801</v>
      </c>
      <c r="E4238" s="149">
        <v>11510</v>
      </c>
      <c r="F4238" s="149" t="s">
        <v>6342</v>
      </c>
    </row>
    <row r="4239" spans="1:6" ht="10.9" customHeight="1" x14ac:dyDescent="0.35">
      <c r="A4239" s="149" t="s">
        <v>8496</v>
      </c>
      <c r="B4239" s="149" t="s">
        <v>8497</v>
      </c>
      <c r="C4239" s="149" t="s">
        <v>1446</v>
      </c>
      <c r="D4239" s="150">
        <v>24801</v>
      </c>
      <c r="E4239" s="149">
        <v>11510</v>
      </c>
      <c r="F4239" s="149" t="s">
        <v>6342</v>
      </c>
    </row>
    <row r="4240" spans="1:6" ht="10.9" customHeight="1" x14ac:dyDescent="0.35">
      <c r="A4240" s="149" t="s">
        <v>8498</v>
      </c>
      <c r="B4240" s="149" t="s">
        <v>8499</v>
      </c>
      <c r="C4240" s="149" t="s">
        <v>296</v>
      </c>
      <c r="D4240" s="150">
        <v>24801</v>
      </c>
      <c r="E4240" s="149">
        <v>11510</v>
      </c>
      <c r="F4240" s="149" t="s">
        <v>6342</v>
      </c>
    </row>
    <row r="4241" spans="1:6" ht="10.9" customHeight="1" x14ac:dyDescent="0.35">
      <c r="A4241" s="149" t="s">
        <v>8500</v>
      </c>
      <c r="B4241" s="149" t="s">
        <v>8493</v>
      </c>
      <c r="C4241" s="149" t="s">
        <v>1446</v>
      </c>
      <c r="D4241" s="150">
        <v>24801</v>
      </c>
      <c r="E4241" s="149">
        <v>11510</v>
      </c>
      <c r="F4241" s="149" t="s">
        <v>6342</v>
      </c>
    </row>
    <row r="4242" spans="1:6" ht="10.9" customHeight="1" x14ac:dyDescent="0.35">
      <c r="A4242" s="149" t="s">
        <v>8501</v>
      </c>
      <c r="B4242" s="149" t="s">
        <v>8502</v>
      </c>
      <c r="C4242" s="149" t="s">
        <v>372</v>
      </c>
      <c r="D4242" s="150">
        <v>24801</v>
      </c>
      <c r="E4242" s="149">
        <v>11510</v>
      </c>
      <c r="F4242" s="149" t="s">
        <v>6342</v>
      </c>
    </row>
    <row r="4243" spans="1:6" ht="10.9" customHeight="1" x14ac:dyDescent="0.35">
      <c r="A4243" s="149" t="s">
        <v>8503</v>
      </c>
      <c r="B4243" s="149" t="s">
        <v>8504</v>
      </c>
      <c r="C4243" s="149" t="s">
        <v>296</v>
      </c>
      <c r="D4243" s="150">
        <v>24801</v>
      </c>
      <c r="E4243" s="149">
        <v>11510</v>
      </c>
      <c r="F4243" s="149" t="s">
        <v>6342</v>
      </c>
    </row>
    <row r="4244" spans="1:6" ht="10.9" customHeight="1" x14ac:dyDescent="0.35">
      <c r="A4244" s="149" t="s">
        <v>8505</v>
      </c>
      <c r="B4244" s="149" t="s">
        <v>8506</v>
      </c>
      <c r="C4244" s="149" t="s">
        <v>296</v>
      </c>
      <c r="D4244" s="150">
        <v>24801</v>
      </c>
      <c r="E4244" s="149">
        <v>11510</v>
      </c>
      <c r="F4244" s="149" t="s">
        <v>6342</v>
      </c>
    </row>
    <row r="4245" spans="1:6" ht="10.9" customHeight="1" x14ac:dyDescent="0.35">
      <c r="A4245" s="149" t="s">
        <v>8507</v>
      </c>
      <c r="B4245" s="149" t="s">
        <v>8508</v>
      </c>
      <c r="C4245" s="149" t="s">
        <v>296</v>
      </c>
      <c r="D4245" s="150">
        <v>24801</v>
      </c>
      <c r="E4245" s="149">
        <v>11510</v>
      </c>
      <c r="F4245" s="149" t="s">
        <v>6342</v>
      </c>
    </row>
    <row r="4246" spans="1:6" ht="10.9" customHeight="1" x14ac:dyDescent="0.35">
      <c r="A4246" s="149" t="s">
        <v>8509</v>
      </c>
      <c r="B4246" s="149" t="s">
        <v>8510</v>
      </c>
      <c r="C4246" s="149" t="s">
        <v>296</v>
      </c>
      <c r="D4246" s="150">
        <v>24801</v>
      </c>
      <c r="E4246" s="149">
        <v>11510</v>
      </c>
      <c r="F4246" s="149" t="s">
        <v>6342</v>
      </c>
    </row>
    <row r="4247" spans="1:6" ht="10.9" customHeight="1" x14ac:dyDescent="0.35">
      <c r="A4247" s="149" t="s">
        <v>8511</v>
      </c>
      <c r="B4247" s="149" t="s">
        <v>8512</v>
      </c>
      <c r="C4247" s="149" t="s">
        <v>372</v>
      </c>
      <c r="D4247" s="150">
        <v>24801</v>
      </c>
      <c r="E4247" s="149">
        <v>11510</v>
      </c>
      <c r="F4247" s="149" t="s">
        <v>6342</v>
      </c>
    </row>
    <row r="4248" spans="1:6" ht="10.9" customHeight="1" x14ac:dyDescent="0.35">
      <c r="A4248" s="149" t="s">
        <v>8513</v>
      </c>
      <c r="B4248" s="149" t="s">
        <v>8514</v>
      </c>
      <c r="C4248" s="149" t="s">
        <v>877</v>
      </c>
      <c r="D4248" s="150">
        <v>24801</v>
      </c>
      <c r="E4248" s="149">
        <v>11510</v>
      </c>
      <c r="F4248" s="149" t="s">
        <v>6342</v>
      </c>
    </row>
    <row r="4249" spans="1:6" ht="10.9" customHeight="1" x14ac:dyDescent="0.35">
      <c r="A4249" s="149" t="s">
        <v>8515</v>
      </c>
      <c r="B4249" s="149" t="s">
        <v>8516</v>
      </c>
      <c r="C4249" s="149" t="s">
        <v>1446</v>
      </c>
      <c r="D4249" s="150">
        <v>24801</v>
      </c>
      <c r="E4249" s="149">
        <v>11510</v>
      </c>
      <c r="F4249" s="149" t="s">
        <v>6342</v>
      </c>
    </row>
    <row r="4250" spans="1:6" ht="10.9" customHeight="1" x14ac:dyDescent="0.35">
      <c r="A4250" s="149" t="s">
        <v>8517</v>
      </c>
      <c r="B4250" s="149" t="s">
        <v>8518</v>
      </c>
      <c r="C4250" s="149" t="s">
        <v>372</v>
      </c>
      <c r="D4250" s="150">
        <v>24801</v>
      </c>
      <c r="E4250" s="149">
        <v>11510</v>
      </c>
      <c r="F4250" s="149" t="s">
        <v>6342</v>
      </c>
    </row>
    <row r="4251" spans="1:6" ht="10.9" customHeight="1" x14ac:dyDescent="0.35">
      <c r="A4251" s="149" t="s">
        <v>8519</v>
      </c>
      <c r="B4251" s="149" t="s">
        <v>8520</v>
      </c>
      <c r="C4251" s="149" t="s">
        <v>296</v>
      </c>
      <c r="D4251" s="150">
        <v>24801</v>
      </c>
      <c r="E4251" s="149">
        <v>11510</v>
      </c>
      <c r="F4251" s="149" t="s">
        <v>6342</v>
      </c>
    </row>
    <row r="4252" spans="1:6" ht="10.9" customHeight="1" x14ac:dyDescent="0.35">
      <c r="A4252" s="149" t="s">
        <v>8521</v>
      </c>
      <c r="B4252" s="149" t="s">
        <v>130</v>
      </c>
      <c r="C4252" s="149" t="s">
        <v>296</v>
      </c>
      <c r="D4252" s="150">
        <v>24801</v>
      </c>
      <c r="E4252" s="149">
        <v>11510</v>
      </c>
      <c r="F4252" s="149" t="s">
        <v>6342</v>
      </c>
    </row>
    <row r="4253" spans="1:6" ht="10.9" customHeight="1" x14ac:dyDescent="0.35">
      <c r="A4253" s="149" t="s">
        <v>8522</v>
      </c>
      <c r="B4253" s="149" t="s">
        <v>8523</v>
      </c>
      <c r="C4253" s="149" t="s">
        <v>372</v>
      </c>
      <c r="D4253" s="150">
        <v>24801</v>
      </c>
      <c r="E4253" s="149">
        <v>11510</v>
      </c>
      <c r="F4253" s="149" t="s">
        <v>6342</v>
      </c>
    </row>
    <row r="4254" spans="1:6" ht="10.9" customHeight="1" x14ac:dyDescent="0.35">
      <c r="A4254" s="149" t="s">
        <v>8524</v>
      </c>
      <c r="B4254" s="149" t="s">
        <v>8525</v>
      </c>
      <c r="C4254" s="149" t="s">
        <v>420</v>
      </c>
      <c r="D4254" s="150">
        <v>24801</v>
      </c>
      <c r="E4254" s="149">
        <v>11510</v>
      </c>
      <c r="F4254" s="149" t="s">
        <v>6342</v>
      </c>
    </row>
    <row r="4255" spans="1:6" ht="10.9" customHeight="1" x14ac:dyDescent="0.35">
      <c r="A4255" s="149" t="s">
        <v>8526</v>
      </c>
      <c r="B4255" s="149" t="s">
        <v>8527</v>
      </c>
      <c r="C4255" s="149" t="s">
        <v>296</v>
      </c>
      <c r="D4255" s="150">
        <v>24801</v>
      </c>
      <c r="E4255" s="149">
        <v>11510</v>
      </c>
      <c r="F4255" s="149" t="s">
        <v>6342</v>
      </c>
    </row>
    <row r="4256" spans="1:6" ht="10.9" customHeight="1" x14ac:dyDescent="0.35">
      <c r="A4256" s="149" t="s">
        <v>8528</v>
      </c>
      <c r="B4256" s="149" t="s">
        <v>8529</v>
      </c>
      <c r="C4256" s="149" t="s">
        <v>296</v>
      </c>
      <c r="D4256" s="150">
        <v>24801</v>
      </c>
      <c r="E4256" s="149">
        <v>11510</v>
      </c>
      <c r="F4256" s="149" t="s">
        <v>6342</v>
      </c>
    </row>
    <row r="4257" spans="1:6" ht="10.9" customHeight="1" x14ac:dyDescent="0.35">
      <c r="A4257" s="149" t="s">
        <v>8530</v>
      </c>
      <c r="B4257" s="149" t="s">
        <v>8531</v>
      </c>
      <c r="C4257" s="149" t="s">
        <v>296</v>
      </c>
      <c r="D4257" s="150">
        <v>24801</v>
      </c>
      <c r="E4257" s="149">
        <v>11510</v>
      </c>
      <c r="F4257" s="149" t="s">
        <v>6342</v>
      </c>
    </row>
    <row r="4258" spans="1:6" ht="10.9" customHeight="1" x14ac:dyDescent="0.35">
      <c r="A4258" s="149" t="s">
        <v>8532</v>
      </c>
      <c r="B4258" s="149" t="s">
        <v>8533</v>
      </c>
      <c r="C4258" s="149" t="s">
        <v>296</v>
      </c>
      <c r="D4258" s="150">
        <v>24801</v>
      </c>
      <c r="E4258" s="149">
        <v>11510</v>
      </c>
      <c r="F4258" s="149" t="s">
        <v>6342</v>
      </c>
    </row>
    <row r="4259" spans="1:6" ht="10.9" customHeight="1" x14ac:dyDescent="0.35">
      <c r="A4259" s="149" t="s">
        <v>8534</v>
      </c>
      <c r="B4259" s="149" t="s">
        <v>8535</v>
      </c>
      <c r="C4259" s="149" t="s">
        <v>296</v>
      </c>
      <c r="D4259" s="150">
        <v>24801</v>
      </c>
      <c r="E4259" s="149">
        <v>11510</v>
      </c>
      <c r="F4259" s="149" t="s">
        <v>6342</v>
      </c>
    </row>
    <row r="4260" spans="1:6" ht="10.9" customHeight="1" x14ac:dyDescent="0.35">
      <c r="A4260" s="149" t="s">
        <v>8536</v>
      </c>
      <c r="B4260" s="149" t="s">
        <v>8537</v>
      </c>
      <c r="C4260" s="149" t="s">
        <v>1446</v>
      </c>
      <c r="D4260" s="150">
        <v>24801</v>
      </c>
      <c r="E4260" s="149">
        <v>11510</v>
      </c>
      <c r="F4260" s="149" t="s">
        <v>6342</v>
      </c>
    </row>
    <row r="4261" spans="1:6" ht="10.9" customHeight="1" x14ac:dyDescent="0.35">
      <c r="A4261" s="149" t="s">
        <v>8538</v>
      </c>
      <c r="B4261" s="149" t="s">
        <v>8539</v>
      </c>
      <c r="C4261" s="149" t="s">
        <v>296</v>
      </c>
      <c r="D4261" s="150">
        <v>24801</v>
      </c>
      <c r="E4261" s="149">
        <v>11510</v>
      </c>
      <c r="F4261" s="149" t="s">
        <v>6342</v>
      </c>
    </row>
    <row r="4262" spans="1:6" ht="10.9" customHeight="1" x14ac:dyDescent="0.35">
      <c r="A4262" s="149" t="s">
        <v>8540</v>
      </c>
      <c r="B4262" s="149" t="s">
        <v>8541</v>
      </c>
      <c r="C4262" s="149" t="s">
        <v>372</v>
      </c>
      <c r="D4262" s="150">
        <v>24801</v>
      </c>
      <c r="E4262" s="149">
        <v>11510</v>
      </c>
      <c r="F4262" s="149" t="s">
        <v>6342</v>
      </c>
    </row>
    <row r="4263" spans="1:6" ht="10.9" customHeight="1" x14ac:dyDescent="0.35">
      <c r="A4263" s="149" t="s">
        <v>8542</v>
      </c>
      <c r="B4263" s="149" t="s">
        <v>8543</v>
      </c>
      <c r="C4263" s="149" t="s">
        <v>372</v>
      </c>
      <c r="D4263" s="150">
        <v>24801</v>
      </c>
      <c r="E4263" s="149">
        <v>11510</v>
      </c>
      <c r="F4263" s="149" t="s">
        <v>6342</v>
      </c>
    </row>
    <row r="4264" spans="1:6" ht="10.9" customHeight="1" x14ac:dyDescent="0.35">
      <c r="A4264" s="149" t="s">
        <v>8544</v>
      </c>
      <c r="B4264" s="149" t="s">
        <v>8545</v>
      </c>
      <c r="C4264" s="149" t="s">
        <v>296</v>
      </c>
      <c r="D4264" s="150">
        <v>24801</v>
      </c>
      <c r="E4264" s="149">
        <v>11510</v>
      </c>
      <c r="F4264" s="149" t="s">
        <v>6342</v>
      </c>
    </row>
    <row r="4265" spans="1:6" ht="10.9" customHeight="1" x14ac:dyDescent="0.35">
      <c r="A4265" s="149" t="s">
        <v>8546</v>
      </c>
      <c r="B4265" s="149" t="s">
        <v>8547</v>
      </c>
      <c r="C4265" s="149" t="s">
        <v>296</v>
      </c>
      <c r="D4265" s="150">
        <v>24801</v>
      </c>
      <c r="E4265" s="149">
        <v>11510</v>
      </c>
      <c r="F4265" s="149" t="s">
        <v>6342</v>
      </c>
    </row>
    <row r="4266" spans="1:6" ht="10.9" customHeight="1" x14ac:dyDescent="0.35">
      <c r="A4266" s="149" t="s">
        <v>8548</v>
      </c>
      <c r="B4266" s="149" t="s">
        <v>8549</v>
      </c>
      <c r="C4266" s="149" t="s">
        <v>296</v>
      </c>
      <c r="D4266" s="150">
        <v>24801</v>
      </c>
      <c r="E4266" s="149">
        <v>11510</v>
      </c>
      <c r="F4266" s="149" t="s">
        <v>6342</v>
      </c>
    </row>
    <row r="4267" spans="1:6" ht="10.9" customHeight="1" x14ac:dyDescent="0.35">
      <c r="A4267" s="149" t="s">
        <v>8550</v>
      </c>
      <c r="B4267" s="149" t="s">
        <v>8551</v>
      </c>
      <c r="C4267" s="149" t="s">
        <v>8347</v>
      </c>
      <c r="D4267" s="150">
        <v>24801</v>
      </c>
      <c r="E4267" s="149">
        <v>11510</v>
      </c>
      <c r="F4267" s="149" t="s">
        <v>6342</v>
      </c>
    </row>
    <row r="4268" spans="1:6" ht="10.9" customHeight="1" x14ac:dyDescent="0.35">
      <c r="A4268" s="149" t="s">
        <v>8552</v>
      </c>
      <c r="B4268" s="149" t="s">
        <v>8553</v>
      </c>
      <c r="C4268" s="149" t="s">
        <v>296</v>
      </c>
      <c r="D4268" s="150">
        <v>24801</v>
      </c>
      <c r="E4268" s="149">
        <v>11510</v>
      </c>
      <c r="F4268" s="149" t="s">
        <v>6342</v>
      </c>
    </row>
    <row r="4269" spans="1:6" ht="10.9" customHeight="1" x14ac:dyDescent="0.35">
      <c r="A4269" s="149" t="s">
        <v>8554</v>
      </c>
      <c r="B4269" s="149" t="s">
        <v>8555</v>
      </c>
      <c r="C4269" s="149" t="s">
        <v>296</v>
      </c>
      <c r="D4269" s="150">
        <v>24801</v>
      </c>
      <c r="E4269" s="149">
        <v>11510</v>
      </c>
      <c r="F4269" s="149" t="s">
        <v>6342</v>
      </c>
    </row>
    <row r="4270" spans="1:6" ht="10.9" customHeight="1" x14ac:dyDescent="0.35">
      <c r="A4270" s="149" t="s">
        <v>8556</v>
      </c>
      <c r="B4270" s="149" t="s">
        <v>8557</v>
      </c>
      <c r="C4270" s="149" t="s">
        <v>1446</v>
      </c>
      <c r="D4270" s="150">
        <v>24801</v>
      </c>
      <c r="E4270" s="149">
        <v>11510</v>
      </c>
      <c r="F4270" s="149" t="s">
        <v>6342</v>
      </c>
    </row>
    <row r="4271" spans="1:6" ht="10.9" customHeight="1" x14ac:dyDescent="0.35">
      <c r="A4271" s="149" t="s">
        <v>8558</v>
      </c>
      <c r="B4271" s="149" t="s">
        <v>8559</v>
      </c>
      <c r="C4271" s="149" t="s">
        <v>1446</v>
      </c>
      <c r="D4271" s="150">
        <v>24801</v>
      </c>
      <c r="E4271" s="149">
        <v>11510</v>
      </c>
      <c r="F4271" s="149" t="s">
        <v>6342</v>
      </c>
    </row>
    <row r="4272" spans="1:6" ht="10.9" customHeight="1" x14ac:dyDescent="0.35">
      <c r="A4272" s="149" t="s">
        <v>8560</v>
      </c>
      <c r="B4272" s="149" t="s">
        <v>8561</v>
      </c>
      <c r="C4272" s="149" t="s">
        <v>372</v>
      </c>
      <c r="D4272" s="150">
        <v>24801</v>
      </c>
      <c r="E4272" s="149">
        <v>11510</v>
      </c>
      <c r="F4272" s="149" t="s">
        <v>6342</v>
      </c>
    </row>
    <row r="4273" spans="1:6" ht="10.9" customHeight="1" x14ac:dyDescent="0.35">
      <c r="A4273" s="149" t="s">
        <v>8562</v>
      </c>
      <c r="B4273" s="149" t="s">
        <v>8563</v>
      </c>
      <c r="C4273" s="149" t="s">
        <v>372</v>
      </c>
      <c r="D4273" s="150">
        <v>24801</v>
      </c>
      <c r="E4273" s="149">
        <v>11510</v>
      </c>
      <c r="F4273" s="149" t="s">
        <v>6342</v>
      </c>
    </row>
    <row r="4274" spans="1:6" ht="10.9" customHeight="1" x14ac:dyDescent="0.35">
      <c r="A4274" s="149" t="s">
        <v>8564</v>
      </c>
      <c r="B4274" s="149" t="s">
        <v>8565</v>
      </c>
      <c r="C4274" s="149" t="s">
        <v>372</v>
      </c>
      <c r="D4274" s="150">
        <v>24801</v>
      </c>
      <c r="E4274" s="149">
        <v>11510</v>
      </c>
      <c r="F4274" s="149" t="s">
        <v>6342</v>
      </c>
    </row>
    <row r="4275" spans="1:6" ht="10.9" customHeight="1" x14ac:dyDescent="0.35">
      <c r="A4275" s="149" t="s">
        <v>8566</v>
      </c>
      <c r="B4275" s="149" t="s">
        <v>8567</v>
      </c>
      <c r="C4275" s="149" t="s">
        <v>296</v>
      </c>
      <c r="D4275" s="150">
        <v>24801</v>
      </c>
      <c r="E4275" s="149">
        <v>11510</v>
      </c>
      <c r="F4275" s="149" t="s">
        <v>6342</v>
      </c>
    </row>
    <row r="4276" spans="1:6" ht="10.9" customHeight="1" x14ac:dyDescent="0.35">
      <c r="A4276" s="149" t="s">
        <v>8568</v>
      </c>
      <c r="B4276" s="149" t="s">
        <v>8569</v>
      </c>
      <c r="C4276" s="149" t="s">
        <v>296</v>
      </c>
      <c r="D4276" s="150">
        <v>24801</v>
      </c>
      <c r="E4276" s="149">
        <v>11510</v>
      </c>
      <c r="F4276" s="149" t="s">
        <v>6342</v>
      </c>
    </row>
    <row r="4277" spans="1:6" ht="10.9" customHeight="1" x14ac:dyDescent="0.35">
      <c r="A4277" s="149" t="s">
        <v>8570</v>
      </c>
      <c r="B4277" s="149" t="s">
        <v>8571</v>
      </c>
      <c r="C4277" s="149" t="s">
        <v>372</v>
      </c>
      <c r="D4277" s="150">
        <v>24801</v>
      </c>
      <c r="E4277" s="149">
        <v>11510</v>
      </c>
      <c r="F4277" s="149" t="s">
        <v>6342</v>
      </c>
    </row>
    <row r="4278" spans="1:6" ht="10.9" customHeight="1" x14ac:dyDescent="0.35">
      <c r="A4278" s="149" t="s">
        <v>8572</v>
      </c>
      <c r="B4278" s="149" t="s">
        <v>8497</v>
      </c>
      <c r="C4278" s="149" t="s">
        <v>372</v>
      </c>
      <c r="D4278" s="150">
        <v>24801</v>
      </c>
      <c r="E4278" s="149">
        <v>11510</v>
      </c>
      <c r="F4278" s="149" t="s">
        <v>6342</v>
      </c>
    </row>
    <row r="4279" spans="1:6" ht="10.9" customHeight="1" x14ac:dyDescent="0.35">
      <c r="A4279" s="149" t="s">
        <v>8573</v>
      </c>
      <c r="B4279" s="149" t="s">
        <v>8574</v>
      </c>
      <c r="C4279" s="149" t="s">
        <v>296</v>
      </c>
      <c r="D4279" s="150">
        <v>24801</v>
      </c>
      <c r="E4279" s="149">
        <v>11510</v>
      </c>
      <c r="F4279" s="149" t="s">
        <v>6342</v>
      </c>
    </row>
    <row r="4280" spans="1:6" ht="10.9" customHeight="1" x14ac:dyDescent="0.35">
      <c r="A4280" s="149" t="s">
        <v>8575</v>
      </c>
      <c r="B4280" s="149" t="s">
        <v>8576</v>
      </c>
      <c r="C4280" s="149" t="s">
        <v>296</v>
      </c>
      <c r="D4280" s="150">
        <v>24801</v>
      </c>
      <c r="E4280" s="149">
        <v>11510</v>
      </c>
      <c r="F4280" s="149" t="s">
        <v>6342</v>
      </c>
    </row>
    <row r="4281" spans="1:6" ht="10.9" customHeight="1" x14ac:dyDescent="0.35">
      <c r="A4281" s="149" t="s">
        <v>8577</v>
      </c>
      <c r="B4281" s="149" t="s">
        <v>8578</v>
      </c>
      <c r="C4281" s="149" t="s">
        <v>296</v>
      </c>
      <c r="D4281" s="150">
        <v>24801</v>
      </c>
      <c r="E4281" s="149">
        <v>11510</v>
      </c>
      <c r="F4281" s="149" t="s">
        <v>6342</v>
      </c>
    </row>
    <row r="4282" spans="1:6" ht="10.9" customHeight="1" x14ac:dyDescent="0.35">
      <c r="A4282" s="149" t="s">
        <v>8579</v>
      </c>
      <c r="B4282" s="149" t="s">
        <v>8580</v>
      </c>
      <c r="C4282" s="149" t="s">
        <v>296</v>
      </c>
      <c r="D4282" s="150">
        <v>24801</v>
      </c>
      <c r="E4282" s="149">
        <v>11510</v>
      </c>
      <c r="F4282" s="149" t="s">
        <v>6342</v>
      </c>
    </row>
    <row r="4283" spans="1:6" ht="10.9" customHeight="1" x14ac:dyDescent="0.35">
      <c r="A4283" s="149" t="s">
        <v>8581</v>
      </c>
      <c r="B4283" s="149" t="s">
        <v>8582</v>
      </c>
      <c r="C4283" s="149" t="s">
        <v>296</v>
      </c>
      <c r="D4283" s="150">
        <v>24801</v>
      </c>
      <c r="E4283" s="149">
        <v>11510</v>
      </c>
      <c r="F4283" s="149" t="s">
        <v>6342</v>
      </c>
    </row>
    <row r="4284" spans="1:6" ht="10.9" customHeight="1" x14ac:dyDescent="0.35">
      <c r="A4284" s="149" t="s">
        <v>8583</v>
      </c>
      <c r="B4284" s="149" t="s">
        <v>8584</v>
      </c>
      <c r="C4284" s="149" t="s">
        <v>296</v>
      </c>
      <c r="D4284" s="150">
        <v>24801</v>
      </c>
      <c r="E4284" s="149">
        <v>11510</v>
      </c>
      <c r="F4284" s="149" t="s">
        <v>6342</v>
      </c>
    </row>
    <row r="4285" spans="1:6" ht="10.9" customHeight="1" x14ac:dyDescent="0.35">
      <c r="A4285" s="149" t="s">
        <v>8585</v>
      </c>
      <c r="B4285" s="149" t="s">
        <v>8512</v>
      </c>
      <c r="C4285" s="149" t="s">
        <v>296</v>
      </c>
      <c r="D4285" s="150">
        <v>24801</v>
      </c>
      <c r="E4285" s="149">
        <v>11510</v>
      </c>
      <c r="F4285" s="149" t="s">
        <v>6342</v>
      </c>
    </row>
    <row r="4286" spans="1:6" ht="10.9" customHeight="1" x14ac:dyDescent="0.35">
      <c r="A4286" s="149" t="s">
        <v>6340</v>
      </c>
      <c r="B4286" s="149" t="s">
        <v>6341</v>
      </c>
      <c r="C4286" s="149" t="s">
        <v>372</v>
      </c>
      <c r="D4286" s="150">
        <v>24801</v>
      </c>
      <c r="E4286" s="149">
        <v>11510</v>
      </c>
      <c r="F4286" s="149" t="s">
        <v>6342</v>
      </c>
    </row>
    <row r="4287" spans="1:6" ht="10.9" customHeight="1" x14ac:dyDescent="0.35">
      <c r="A4287" s="149" t="s">
        <v>8588</v>
      </c>
      <c r="B4287" s="149" t="s">
        <v>8589</v>
      </c>
      <c r="C4287" s="149" t="s">
        <v>372</v>
      </c>
      <c r="D4287" s="150">
        <v>24801</v>
      </c>
      <c r="E4287" s="149">
        <v>11510</v>
      </c>
      <c r="F4287" s="149" t="s">
        <v>6342</v>
      </c>
    </row>
    <row r="4288" spans="1:6" ht="10.9" customHeight="1" x14ac:dyDescent="0.35">
      <c r="A4288" s="149" t="s">
        <v>8590</v>
      </c>
      <c r="B4288" s="149" t="s">
        <v>8591</v>
      </c>
      <c r="C4288" s="149" t="s">
        <v>372</v>
      </c>
      <c r="D4288" s="150">
        <v>24801</v>
      </c>
      <c r="E4288" s="149">
        <v>11510</v>
      </c>
      <c r="F4288" s="149" t="s">
        <v>6342</v>
      </c>
    </row>
    <row r="4289" spans="1:6" ht="10.9" customHeight="1" x14ac:dyDescent="0.35">
      <c r="A4289" s="149" t="s">
        <v>8592</v>
      </c>
      <c r="B4289" s="149" t="s">
        <v>8593</v>
      </c>
      <c r="C4289" s="149" t="s">
        <v>296</v>
      </c>
      <c r="D4289" s="150">
        <v>24801</v>
      </c>
      <c r="E4289" s="149">
        <v>11510</v>
      </c>
      <c r="F4289" s="149" t="s">
        <v>6342</v>
      </c>
    </row>
    <row r="4290" spans="1:6" ht="10.9" customHeight="1" x14ac:dyDescent="0.35">
      <c r="A4290" s="149" t="s">
        <v>8594</v>
      </c>
      <c r="B4290" s="149" t="s">
        <v>8595</v>
      </c>
      <c r="C4290" s="149" t="s">
        <v>296</v>
      </c>
      <c r="D4290" s="150">
        <v>24801</v>
      </c>
      <c r="E4290" s="149">
        <v>11510</v>
      </c>
      <c r="F4290" s="149" t="s">
        <v>6342</v>
      </c>
    </row>
    <row r="4291" spans="1:6" ht="10.9" customHeight="1" x14ac:dyDescent="0.35">
      <c r="A4291" s="149" t="s">
        <v>8596</v>
      </c>
      <c r="B4291" s="149" t="s">
        <v>8597</v>
      </c>
      <c r="C4291" s="149" t="s">
        <v>296</v>
      </c>
      <c r="D4291" s="150">
        <v>24801</v>
      </c>
      <c r="E4291" s="149">
        <v>11510</v>
      </c>
      <c r="F4291" s="149" t="s">
        <v>6342</v>
      </c>
    </row>
    <row r="4292" spans="1:6" ht="10.9" customHeight="1" x14ac:dyDescent="0.35">
      <c r="A4292" s="149" t="s">
        <v>8598</v>
      </c>
      <c r="B4292" s="149" t="s">
        <v>8599</v>
      </c>
      <c r="C4292" s="149" t="s">
        <v>296</v>
      </c>
      <c r="D4292" s="150">
        <v>24801</v>
      </c>
      <c r="E4292" s="149">
        <v>11510</v>
      </c>
      <c r="F4292" s="149" t="s">
        <v>6342</v>
      </c>
    </row>
    <row r="4293" spans="1:6" ht="10.9" customHeight="1" x14ac:dyDescent="0.35">
      <c r="A4293" s="149" t="s">
        <v>8600</v>
      </c>
      <c r="B4293" s="149" t="s">
        <v>8601</v>
      </c>
      <c r="C4293" s="149" t="s">
        <v>296</v>
      </c>
      <c r="D4293" s="150">
        <v>24801</v>
      </c>
      <c r="E4293" s="149">
        <v>11510</v>
      </c>
      <c r="F4293" s="149" t="s">
        <v>6342</v>
      </c>
    </row>
    <row r="4294" spans="1:6" ht="10.9" customHeight="1" x14ac:dyDescent="0.35">
      <c r="A4294" s="149" t="s">
        <v>8602</v>
      </c>
      <c r="B4294" s="149" t="s">
        <v>8603</v>
      </c>
      <c r="C4294" s="149" t="s">
        <v>296</v>
      </c>
      <c r="D4294" s="150">
        <v>24801</v>
      </c>
      <c r="E4294" s="149">
        <v>11510</v>
      </c>
      <c r="F4294" s="149" t="s">
        <v>6342</v>
      </c>
    </row>
    <row r="4295" spans="1:6" ht="10.9" customHeight="1" x14ac:dyDescent="0.35">
      <c r="A4295" s="149" t="s">
        <v>8604</v>
      </c>
      <c r="B4295" s="149" t="s">
        <v>8605</v>
      </c>
      <c r="C4295" s="149" t="s">
        <v>296</v>
      </c>
      <c r="D4295" s="150">
        <v>24801</v>
      </c>
      <c r="E4295" s="149">
        <v>11510</v>
      </c>
      <c r="F4295" s="149" t="s">
        <v>6342</v>
      </c>
    </row>
    <row r="4296" spans="1:6" ht="10.9" customHeight="1" x14ac:dyDescent="0.35">
      <c r="A4296" s="149" t="s">
        <v>8606</v>
      </c>
      <c r="B4296" s="149" t="s">
        <v>8607</v>
      </c>
      <c r="C4296" s="149" t="s">
        <v>296</v>
      </c>
      <c r="D4296" s="150">
        <v>24801</v>
      </c>
      <c r="E4296" s="149">
        <v>11510</v>
      </c>
      <c r="F4296" s="149" t="s">
        <v>6342</v>
      </c>
    </row>
    <row r="4297" spans="1:6" ht="10.9" customHeight="1" x14ac:dyDescent="0.35">
      <c r="A4297" s="149" t="s">
        <v>8608</v>
      </c>
      <c r="B4297" s="149" t="s">
        <v>8609</v>
      </c>
      <c r="C4297" s="149" t="s">
        <v>296</v>
      </c>
      <c r="D4297" s="150">
        <v>24801</v>
      </c>
      <c r="E4297" s="149">
        <v>11510</v>
      </c>
      <c r="F4297" s="149" t="s">
        <v>6342</v>
      </c>
    </row>
    <row r="4298" spans="1:6" ht="10.9" customHeight="1" x14ac:dyDescent="0.35">
      <c r="A4298" s="149" t="s">
        <v>8610</v>
      </c>
      <c r="B4298" s="149" t="s">
        <v>8611</v>
      </c>
      <c r="C4298" s="149" t="s">
        <v>296</v>
      </c>
      <c r="D4298" s="150">
        <v>24801</v>
      </c>
      <c r="E4298" s="149">
        <v>11510</v>
      </c>
      <c r="F4298" s="149" t="s">
        <v>6342</v>
      </c>
    </row>
    <row r="4299" spans="1:6" ht="10.9" customHeight="1" x14ac:dyDescent="0.35">
      <c r="A4299" s="149" t="s">
        <v>8612</v>
      </c>
      <c r="B4299" s="149" t="s">
        <v>8613</v>
      </c>
      <c r="C4299" s="149" t="s">
        <v>296</v>
      </c>
      <c r="D4299" s="150">
        <v>24801</v>
      </c>
      <c r="E4299" s="149">
        <v>11510</v>
      </c>
      <c r="F4299" s="149" t="s">
        <v>6342</v>
      </c>
    </row>
    <row r="4300" spans="1:6" ht="10.9" customHeight="1" x14ac:dyDescent="0.35">
      <c r="A4300" s="149" t="s">
        <v>8614</v>
      </c>
      <c r="B4300" s="149" t="s">
        <v>8615</v>
      </c>
      <c r="C4300" s="149" t="s">
        <v>296</v>
      </c>
      <c r="D4300" s="150">
        <v>24801</v>
      </c>
      <c r="E4300" s="149">
        <v>11510</v>
      </c>
      <c r="F4300" s="149" t="s">
        <v>6342</v>
      </c>
    </row>
    <row r="4301" spans="1:6" ht="10.9" customHeight="1" x14ac:dyDescent="0.35">
      <c r="A4301" s="149" t="s">
        <v>8616</v>
      </c>
      <c r="B4301" s="149" t="s">
        <v>8617</v>
      </c>
      <c r="C4301" s="149" t="s">
        <v>1446</v>
      </c>
      <c r="D4301" s="150">
        <v>24801</v>
      </c>
      <c r="E4301" s="149">
        <v>11510</v>
      </c>
      <c r="F4301" s="149" t="s">
        <v>6342</v>
      </c>
    </row>
    <row r="4302" spans="1:6" ht="10.9" customHeight="1" x14ac:dyDescent="0.35">
      <c r="A4302" s="149" t="s">
        <v>8618</v>
      </c>
      <c r="B4302" s="149" t="s">
        <v>8619</v>
      </c>
      <c r="C4302" s="149" t="s">
        <v>372</v>
      </c>
      <c r="D4302" s="150">
        <v>24801</v>
      </c>
      <c r="E4302" s="149">
        <v>11510</v>
      </c>
      <c r="F4302" s="149" t="s">
        <v>6342</v>
      </c>
    </row>
    <row r="4303" spans="1:6" ht="10.9" customHeight="1" x14ac:dyDescent="0.35">
      <c r="A4303" s="149" t="s">
        <v>8620</v>
      </c>
      <c r="B4303" s="149" t="s">
        <v>8621</v>
      </c>
      <c r="C4303" s="149" t="s">
        <v>372</v>
      </c>
      <c r="D4303" s="150">
        <v>24801</v>
      </c>
      <c r="E4303" s="149">
        <v>11510</v>
      </c>
      <c r="F4303" s="149" t="s">
        <v>6342</v>
      </c>
    </row>
    <row r="4304" spans="1:6" ht="10.9" customHeight="1" x14ac:dyDescent="0.35">
      <c r="A4304" s="149" t="s">
        <v>8622</v>
      </c>
      <c r="B4304" s="149" t="s">
        <v>8623</v>
      </c>
      <c r="C4304" s="149" t="s">
        <v>372</v>
      </c>
      <c r="D4304" s="150">
        <v>24801</v>
      </c>
      <c r="E4304" s="149">
        <v>11510</v>
      </c>
      <c r="F4304" s="149" t="s">
        <v>6342</v>
      </c>
    </row>
    <row r="4305" spans="1:6" ht="10.9" customHeight="1" x14ac:dyDescent="0.35">
      <c r="A4305" s="149" t="s">
        <v>8624</v>
      </c>
      <c r="B4305" s="149" t="s">
        <v>8625</v>
      </c>
      <c r="C4305" s="149" t="s">
        <v>296</v>
      </c>
      <c r="D4305" s="150">
        <v>24801</v>
      </c>
      <c r="E4305" s="149">
        <v>11510</v>
      </c>
      <c r="F4305" s="149" t="s">
        <v>6342</v>
      </c>
    </row>
    <row r="4306" spans="1:6" ht="10.9" customHeight="1" x14ac:dyDescent="0.35">
      <c r="A4306" s="149" t="s">
        <v>8626</v>
      </c>
      <c r="B4306" s="149" t="s">
        <v>8627</v>
      </c>
      <c r="C4306" s="149" t="s">
        <v>296</v>
      </c>
      <c r="D4306" s="150">
        <v>24801</v>
      </c>
      <c r="E4306" s="149">
        <v>11510</v>
      </c>
      <c r="F4306" s="149" t="s">
        <v>6342</v>
      </c>
    </row>
    <row r="4307" spans="1:6" ht="10.9" customHeight="1" x14ac:dyDescent="0.35">
      <c r="A4307" s="149" t="s">
        <v>8628</v>
      </c>
      <c r="B4307" s="149" t="s">
        <v>8629</v>
      </c>
      <c r="C4307" s="149" t="s">
        <v>1446</v>
      </c>
      <c r="D4307" s="150">
        <v>24801</v>
      </c>
      <c r="E4307" s="149">
        <v>11510</v>
      </c>
      <c r="F4307" s="149" t="s">
        <v>6342</v>
      </c>
    </row>
    <row r="4308" spans="1:6" ht="10.9" customHeight="1" x14ac:dyDescent="0.35">
      <c r="A4308" s="149" t="s">
        <v>8630</v>
      </c>
      <c r="B4308" s="149" t="s">
        <v>8502</v>
      </c>
      <c r="C4308" s="149" t="s">
        <v>296</v>
      </c>
      <c r="D4308" s="150">
        <v>24801</v>
      </c>
      <c r="E4308" s="149">
        <v>11510</v>
      </c>
      <c r="F4308" s="149" t="s">
        <v>6342</v>
      </c>
    </row>
    <row r="4309" spans="1:6" ht="10.9" customHeight="1" x14ac:dyDescent="0.35">
      <c r="A4309" s="149" t="s">
        <v>8631</v>
      </c>
      <c r="B4309" s="149" t="s">
        <v>8632</v>
      </c>
      <c r="C4309" s="149" t="s">
        <v>296</v>
      </c>
      <c r="D4309" s="150">
        <v>24801</v>
      </c>
      <c r="E4309" s="149">
        <v>11510</v>
      </c>
      <c r="F4309" s="149" t="s">
        <v>6342</v>
      </c>
    </row>
    <row r="4310" spans="1:6" ht="10.9" customHeight="1" x14ac:dyDescent="0.35">
      <c r="A4310" s="149" t="s">
        <v>8633</v>
      </c>
      <c r="B4310" s="149" t="s">
        <v>8634</v>
      </c>
      <c r="C4310" s="149" t="s">
        <v>296</v>
      </c>
      <c r="D4310" s="150">
        <v>24801</v>
      </c>
      <c r="E4310" s="149">
        <v>11510</v>
      </c>
      <c r="F4310" s="149" t="s">
        <v>6342</v>
      </c>
    </row>
    <row r="4311" spans="1:6" ht="10.9" customHeight="1" x14ac:dyDescent="0.35">
      <c r="A4311" s="149" t="s">
        <v>8635</v>
      </c>
      <c r="B4311" s="149" t="s">
        <v>8636</v>
      </c>
      <c r="C4311" s="149" t="s">
        <v>296</v>
      </c>
      <c r="D4311" s="150">
        <v>24801</v>
      </c>
      <c r="E4311" s="149">
        <v>11510</v>
      </c>
      <c r="F4311" s="149" t="s">
        <v>6342</v>
      </c>
    </row>
    <row r="4312" spans="1:6" ht="10.9" customHeight="1" x14ac:dyDescent="0.35">
      <c r="A4312" s="149" t="s">
        <v>8637</v>
      </c>
      <c r="B4312" s="149" t="s">
        <v>8638</v>
      </c>
      <c r="C4312" s="149" t="s">
        <v>1446</v>
      </c>
      <c r="D4312" s="150">
        <v>24801</v>
      </c>
      <c r="E4312" s="149">
        <v>11510</v>
      </c>
      <c r="F4312" s="149" t="s">
        <v>6342</v>
      </c>
    </row>
    <row r="4313" spans="1:6" ht="10.9" customHeight="1" x14ac:dyDescent="0.35">
      <c r="A4313" s="149" t="s">
        <v>8639</v>
      </c>
      <c r="B4313" s="149" t="s">
        <v>8640</v>
      </c>
      <c r="C4313" s="149" t="s">
        <v>1446</v>
      </c>
      <c r="D4313" s="150">
        <v>24801</v>
      </c>
      <c r="E4313" s="149">
        <v>11510</v>
      </c>
      <c r="F4313" s="149" t="s">
        <v>6342</v>
      </c>
    </row>
    <row r="4314" spans="1:6" ht="10.9" customHeight="1" x14ac:dyDescent="0.35">
      <c r="A4314" s="149" t="s">
        <v>8641</v>
      </c>
      <c r="B4314" s="149" t="s">
        <v>8642</v>
      </c>
      <c r="C4314" s="149" t="s">
        <v>1446</v>
      </c>
      <c r="D4314" s="150">
        <v>24801</v>
      </c>
      <c r="E4314" s="149">
        <v>11510</v>
      </c>
      <c r="F4314" s="149" t="s">
        <v>6342</v>
      </c>
    </row>
    <row r="4315" spans="1:6" ht="10.9" customHeight="1" x14ac:dyDescent="0.35">
      <c r="A4315" s="149" t="s">
        <v>8643</v>
      </c>
      <c r="B4315" s="149" t="s">
        <v>8644</v>
      </c>
      <c r="C4315" s="149" t="s">
        <v>1446</v>
      </c>
      <c r="D4315" s="150">
        <v>24801</v>
      </c>
      <c r="E4315" s="149">
        <v>11510</v>
      </c>
      <c r="F4315" s="149" t="s">
        <v>6342</v>
      </c>
    </row>
    <row r="4316" spans="1:6" ht="10.9" customHeight="1" x14ac:dyDescent="0.35">
      <c r="A4316" s="149" t="s">
        <v>8645</v>
      </c>
      <c r="B4316" s="149" t="s">
        <v>8646</v>
      </c>
      <c r="C4316" s="149" t="s">
        <v>296</v>
      </c>
      <c r="D4316" s="150">
        <v>24801</v>
      </c>
      <c r="E4316" s="149">
        <v>11510</v>
      </c>
      <c r="F4316" s="149" t="s">
        <v>6342</v>
      </c>
    </row>
    <row r="4317" spans="1:6" ht="10.9" customHeight="1" x14ac:dyDescent="0.35">
      <c r="A4317" s="149" t="s">
        <v>8647</v>
      </c>
      <c r="B4317" s="149" t="s">
        <v>8648</v>
      </c>
      <c r="C4317" s="149" t="s">
        <v>296</v>
      </c>
      <c r="D4317" s="150">
        <v>24801</v>
      </c>
      <c r="E4317" s="149">
        <v>11510</v>
      </c>
      <c r="F4317" s="149" t="s">
        <v>6342</v>
      </c>
    </row>
    <row r="4318" spans="1:6" ht="10.9" customHeight="1" x14ac:dyDescent="0.35">
      <c r="A4318" s="149" t="s">
        <v>8649</v>
      </c>
      <c r="B4318" s="149" t="s">
        <v>8650</v>
      </c>
      <c r="C4318" s="149" t="s">
        <v>296</v>
      </c>
      <c r="D4318" s="150">
        <v>24801</v>
      </c>
      <c r="E4318" s="149">
        <v>11510</v>
      </c>
      <c r="F4318" s="149" t="s">
        <v>6342</v>
      </c>
    </row>
    <row r="4319" spans="1:6" ht="10.9" customHeight="1" x14ac:dyDescent="0.35">
      <c r="A4319" s="149" t="s">
        <v>8651</v>
      </c>
      <c r="B4319" s="149" t="s">
        <v>8652</v>
      </c>
      <c r="C4319" s="149" t="s">
        <v>296</v>
      </c>
      <c r="D4319" s="150">
        <v>24801</v>
      </c>
      <c r="E4319" s="149">
        <v>11510</v>
      </c>
      <c r="F4319" s="149" t="s">
        <v>6342</v>
      </c>
    </row>
    <row r="4320" spans="1:6" ht="10.9" customHeight="1" x14ac:dyDescent="0.35">
      <c r="A4320" s="149" t="s">
        <v>8653</v>
      </c>
      <c r="B4320" s="149" t="s">
        <v>8654</v>
      </c>
      <c r="C4320" s="149" t="s">
        <v>296</v>
      </c>
      <c r="D4320" s="150">
        <v>24801</v>
      </c>
      <c r="E4320" s="149">
        <v>11510</v>
      </c>
      <c r="F4320" s="149" t="s">
        <v>6342</v>
      </c>
    </row>
    <row r="4321" spans="1:6" ht="10.9" customHeight="1" x14ac:dyDescent="0.35">
      <c r="A4321" s="149" t="s">
        <v>8655</v>
      </c>
      <c r="B4321" s="149" t="s">
        <v>8656</v>
      </c>
      <c r="C4321" s="149" t="s">
        <v>296</v>
      </c>
      <c r="D4321" s="150">
        <v>24801</v>
      </c>
      <c r="E4321" s="149">
        <v>11510</v>
      </c>
      <c r="F4321" s="149" t="s">
        <v>6342</v>
      </c>
    </row>
    <row r="4322" spans="1:6" ht="10.9" customHeight="1" x14ac:dyDescent="0.35">
      <c r="A4322" s="149" t="s">
        <v>8657</v>
      </c>
      <c r="B4322" s="149" t="s">
        <v>8658</v>
      </c>
      <c r="C4322" s="149" t="s">
        <v>8347</v>
      </c>
      <c r="D4322" s="150">
        <v>24801</v>
      </c>
      <c r="E4322" s="149">
        <v>11510</v>
      </c>
      <c r="F4322" s="149" t="s">
        <v>6342</v>
      </c>
    </row>
    <row r="4323" spans="1:6" ht="10.9" customHeight="1" x14ac:dyDescent="0.35">
      <c r="A4323" s="149" t="s">
        <v>8659</v>
      </c>
      <c r="B4323" s="149" t="s">
        <v>8660</v>
      </c>
      <c r="C4323" s="149" t="s">
        <v>296</v>
      </c>
      <c r="D4323" s="150">
        <v>24801</v>
      </c>
      <c r="E4323" s="149">
        <v>11510</v>
      </c>
      <c r="F4323" s="149" t="s">
        <v>6342</v>
      </c>
    </row>
    <row r="4324" spans="1:6" ht="10.9" customHeight="1" x14ac:dyDescent="0.35">
      <c r="A4324" s="149" t="s">
        <v>8661</v>
      </c>
      <c r="B4324" s="149" t="s">
        <v>8662</v>
      </c>
      <c r="C4324" s="149" t="s">
        <v>296</v>
      </c>
      <c r="D4324" s="150">
        <v>24801</v>
      </c>
      <c r="E4324" s="149">
        <v>11510</v>
      </c>
      <c r="F4324" s="149" t="s">
        <v>6342</v>
      </c>
    </row>
    <row r="4325" spans="1:6" ht="10.9" customHeight="1" x14ac:dyDescent="0.35">
      <c r="A4325" s="149" t="s">
        <v>8663</v>
      </c>
      <c r="B4325" s="149" t="s">
        <v>8664</v>
      </c>
      <c r="C4325" s="149" t="s">
        <v>296</v>
      </c>
      <c r="D4325" s="150">
        <v>24801</v>
      </c>
      <c r="E4325" s="149">
        <v>11510</v>
      </c>
      <c r="F4325" s="149" t="s">
        <v>6342</v>
      </c>
    </row>
    <row r="4326" spans="1:6" ht="10.9" customHeight="1" x14ac:dyDescent="0.35">
      <c r="A4326" s="149" t="s">
        <v>8665</v>
      </c>
      <c r="B4326" s="149" t="s">
        <v>8666</v>
      </c>
      <c r="C4326" s="149" t="s">
        <v>877</v>
      </c>
      <c r="D4326" s="150">
        <v>24801</v>
      </c>
      <c r="E4326" s="149">
        <v>11510</v>
      </c>
      <c r="F4326" s="149" t="s">
        <v>6342</v>
      </c>
    </row>
    <row r="4327" spans="1:6" ht="10.9" customHeight="1" x14ac:dyDescent="0.35">
      <c r="A4327" s="149" t="s">
        <v>8667</v>
      </c>
      <c r="B4327" s="149" t="s">
        <v>8668</v>
      </c>
      <c r="C4327" s="149" t="s">
        <v>296</v>
      </c>
      <c r="D4327" s="150">
        <v>24801</v>
      </c>
      <c r="E4327" s="149">
        <v>11510</v>
      </c>
      <c r="F4327" s="149" t="s">
        <v>6342</v>
      </c>
    </row>
    <row r="4328" spans="1:6" ht="10.9" customHeight="1" x14ac:dyDescent="0.35">
      <c r="A4328" s="149" t="s">
        <v>8669</v>
      </c>
      <c r="B4328" s="149" t="s">
        <v>8670</v>
      </c>
      <c r="C4328" s="149" t="s">
        <v>296</v>
      </c>
      <c r="D4328" s="150">
        <v>24801</v>
      </c>
      <c r="E4328" s="149">
        <v>11510</v>
      </c>
      <c r="F4328" s="149" t="s">
        <v>6342</v>
      </c>
    </row>
    <row r="4329" spans="1:6" ht="10.9" customHeight="1" x14ac:dyDescent="0.35">
      <c r="A4329" s="149" t="s">
        <v>8671</v>
      </c>
      <c r="B4329" s="149" t="s">
        <v>8672</v>
      </c>
      <c r="C4329" s="149" t="s">
        <v>296</v>
      </c>
      <c r="D4329" s="150">
        <v>24801</v>
      </c>
      <c r="E4329" s="149">
        <v>11510</v>
      </c>
      <c r="F4329" s="149" t="s">
        <v>6342</v>
      </c>
    </row>
    <row r="4330" spans="1:6" ht="10.9" customHeight="1" x14ac:dyDescent="0.35">
      <c r="A4330" s="149" t="s">
        <v>8673</v>
      </c>
      <c r="B4330" s="149" t="s">
        <v>8674</v>
      </c>
      <c r="C4330" s="149" t="s">
        <v>372</v>
      </c>
      <c r="D4330" s="150">
        <v>24801</v>
      </c>
      <c r="E4330" s="149">
        <v>11510</v>
      </c>
      <c r="F4330" s="149" t="s">
        <v>6342</v>
      </c>
    </row>
    <row r="4331" spans="1:6" ht="10.9" customHeight="1" x14ac:dyDescent="0.35">
      <c r="A4331" s="149" t="s">
        <v>8675</v>
      </c>
      <c r="B4331" s="149" t="s">
        <v>8676</v>
      </c>
      <c r="C4331" s="149" t="s">
        <v>6495</v>
      </c>
      <c r="D4331" s="150">
        <v>24801</v>
      </c>
      <c r="E4331" s="149">
        <v>11510</v>
      </c>
      <c r="F4331" s="149" t="s">
        <v>6342</v>
      </c>
    </row>
    <row r="4332" spans="1:6" ht="10.9" customHeight="1" x14ac:dyDescent="0.35">
      <c r="A4332" s="149" t="s">
        <v>8677</v>
      </c>
      <c r="B4332" s="149" t="s">
        <v>8678</v>
      </c>
      <c r="C4332" s="149" t="s">
        <v>296</v>
      </c>
      <c r="D4332" s="150">
        <v>24801</v>
      </c>
      <c r="E4332" s="149">
        <v>11510</v>
      </c>
      <c r="F4332" s="149" t="s">
        <v>6342</v>
      </c>
    </row>
    <row r="4333" spans="1:6" ht="10.9" customHeight="1" x14ac:dyDescent="0.35">
      <c r="A4333" s="149" t="s">
        <v>8679</v>
      </c>
      <c r="B4333" s="149" t="s">
        <v>8466</v>
      </c>
      <c r="C4333" s="149" t="s">
        <v>296</v>
      </c>
      <c r="D4333" s="150">
        <v>24801</v>
      </c>
      <c r="E4333" s="149">
        <v>11510</v>
      </c>
      <c r="F4333" s="149" t="s">
        <v>6342</v>
      </c>
    </row>
    <row r="4334" spans="1:6" ht="10.9" customHeight="1" x14ac:dyDescent="0.35">
      <c r="A4334" s="149" t="s">
        <v>8680</v>
      </c>
      <c r="B4334" s="149" t="s">
        <v>8681</v>
      </c>
      <c r="C4334" s="149" t="s">
        <v>296</v>
      </c>
      <c r="D4334" s="150">
        <v>24801</v>
      </c>
      <c r="E4334" s="149">
        <v>11510</v>
      </c>
      <c r="F4334" s="149" t="s">
        <v>6342</v>
      </c>
    </row>
    <row r="4335" spans="1:6" ht="10.9" customHeight="1" x14ac:dyDescent="0.35">
      <c r="A4335" s="149" t="s">
        <v>8682</v>
      </c>
      <c r="B4335" s="149" t="s">
        <v>8468</v>
      </c>
      <c r="C4335" s="149" t="s">
        <v>8347</v>
      </c>
      <c r="D4335" s="150">
        <v>24801</v>
      </c>
      <c r="E4335" s="149">
        <v>11510</v>
      </c>
      <c r="F4335" s="149" t="s">
        <v>6342</v>
      </c>
    </row>
    <row r="4336" spans="1:6" ht="10.9" customHeight="1" x14ac:dyDescent="0.35">
      <c r="A4336" s="149" t="s">
        <v>8683</v>
      </c>
      <c r="B4336" s="149" t="s">
        <v>8518</v>
      </c>
      <c r="C4336" s="149" t="s">
        <v>8347</v>
      </c>
      <c r="D4336" s="150">
        <v>24801</v>
      </c>
      <c r="E4336" s="149">
        <v>11510</v>
      </c>
      <c r="F4336" s="149" t="s">
        <v>6342</v>
      </c>
    </row>
    <row r="4337" spans="1:6" ht="10.9" customHeight="1" x14ac:dyDescent="0.35">
      <c r="A4337" s="149" t="s">
        <v>8684</v>
      </c>
      <c r="B4337" s="149" t="s">
        <v>8502</v>
      </c>
      <c r="C4337" s="149" t="s">
        <v>8347</v>
      </c>
      <c r="D4337" s="150">
        <v>24801</v>
      </c>
      <c r="E4337" s="149">
        <v>11510</v>
      </c>
      <c r="F4337" s="149" t="s">
        <v>6342</v>
      </c>
    </row>
    <row r="4338" spans="1:6" ht="10.9" customHeight="1" x14ac:dyDescent="0.35">
      <c r="A4338" s="149" t="s">
        <v>8685</v>
      </c>
      <c r="B4338" s="149" t="s">
        <v>8686</v>
      </c>
      <c r="C4338" s="149" t="s">
        <v>296</v>
      </c>
      <c r="D4338" s="150">
        <v>24801</v>
      </c>
      <c r="E4338" s="149">
        <v>11510</v>
      </c>
      <c r="F4338" s="149" t="s">
        <v>6342</v>
      </c>
    </row>
    <row r="4339" spans="1:6" ht="10.9" customHeight="1" x14ac:dyDescent="0.35">
      <c r="A4339" s="149" t="s">
        <v>8687</v>
      </c>
      <c r="B4339" s="149" t="s">
        <v>8688</v>
      </c>
      <c r="C4339" s="149" t="s">
        <v>296</v>
      </c>
      <c r="D4339" s="150">
        <v>24801</v>
      </c>
      <c r="E4339" s="149">
        <v>11510</v>
      </c>
      <c r="F4339" s="149" t="s">
        <v>6342</v>
      </c>
    </row>
    <row r="4340" spans="1:6" ht="10.9" customHeight="1" x14ac:dyDescent="0.35">
      <c r="A4340" s="149" t="s">
        <v>8689</v>
      </c>
      <c r="B4340" s="149" t="s">
        <v>8690</v>
      </c>
      <c r="C4340" s="149" t="s">
        <v>296</v>
      </c>
      <c r="D4340" s="150">
        <v>24801</v>
      </c>
      <c r="E4340" s="149">
        <v>11510</v>
      </c>
      <c r="F4340" s="149" t="s">
        <v>6342</v>
      </c>
    </row>
    <row r="4341" spans="1:6" ht="10.9" customHeight="1" x14ac:dyDescent="0.35">
      <c r="A4341" s="149" t="s">
        <v>8691</v>
      </c>
      <c r="B4341" s="149" t="s">
        <v>8692</v>
      </c>
      <c r="C4341" s="149" t="s">
        <v>296</v>
      </c>
      <c r="D4341" s="150">
        <v>24801</v>
      </c>
      <c r="E4341" s="149">
        <v>11510</v>
      </c>
      <c r="F4341" s="149" t="s">
        <v>6342</v>
      </c>
    </row>
    <row r="4342" spans="1:6" ht="10.9" customHeight="1" x14ac:dyDescent="0.35">
      <c r="A4342" s="149" t="s">
        <v>8693</v>
      </c>
      <c r="B4342" s="149" t="s">
        <v>8694</v>
      </c>
      <c r="C4342" s="149" t="s">
        <v>296</v>
      </c>
      <c r="D4342" s="150">
        <v>24801</v>
      </c>
      <c r="E4342" s="149">
        <v>11510</v>
      </c>
      <c r="F4342" s="149" t="s">
        <v>6342</v>
      </c>
    </row>
    <row r="4343" spans="1:6" ht="10.9" customHeight="1" x14ac:dyDescent="0.35">
      <c r="A4343" s="149" t="s">
        <v>8695</v>
      </c>
      <c r="B4343" s="149" t="s">
        <v>8696</v>
      </c>
      <c r="C4343" s="149" t="s">
        <v>296</v>
      </c>
      <c r="D4343" s="150">
        <v>24801</v>
      </c>
      <c r="E4343" s="149">
        <v>11510</v>
      </c>
      <c r="F4343" s="149" t="s">
        <v>6342</v>
      </c>
    </row>
    <row r="4344" spans="1:6" ht="10.9" customHeight="1" x14ac:dyDescent="0.35">
      <c r="A4344" s="149" t="s">
        <v>8697</v>
      </c>
      <c r="B4344" s="149" t="s">
        <v>8698</v>
      </c>
      <c r="C4344" s="149" t="s">
        <v>296</v>
      </c>
      <c r="D4344" s="150">
        <v>24801</v>
      </c>
      <c r="E4344" s="149">
        <v>11510</v>
      </c>
      <c r="F4344" s="149" t="s">
        <v>6342</v>
      </c>
    </row>
    <row r="4345" spans="1:6" ht="10.9" customHeight="1" x14ac:dyDescent="0.35">
      <c r="A4345" s="149" t="s">
        <v>8699</v>
      </c>
      <c r="B4345" s="149" t="s">
        <v>8700</v>
      </c>
      <c r="C4345" s="149" t="s">
        <v>420</v>
      </c>
      <c r="D4345" s="150">
        <v>24801</v>
      </c>
      <c r="E4345" s="149">
        <v>11510</v>
      </c>
      <c r="F4345" s="149" t="s">
        <v>6342</v>
      </c>
    </row>
    <row r="4346" spans="1:6" ht="10.9" customHeight="1" x14ac:dyDescent="0.35">
      <c r="A4346" s="149" t="s">
        <v>8701</v>
      </c>
      <c r="B4346" s="149" t="s">
        <v>8702</v>
      </c>
      <c r="C4346" s="149" t="s">
        <v>539</v>
      </c>
      <c r="D4346" s="150">
        <v>24801</v>
      </c>
      <c r="E4346" s="149">
        <v>11510</v>
      </c>
      <c r="F4346" s="149" t="s">
        <v>6342</v>
      </c>
    </row>
    <row r="4347" spans="1:6" ht="10.9" customHeight="1" x14ac:dyDescent="0.35">
      <c r="A4347" s="149" t="s">
        <v>8703</v>
      </c>
      <c r="B4347" s="149" t="s">
        <v>8704</v>
      </c>
      <c r="C4347" s="149" t="s">
        <v>296</v>
      </c>
      <c r="D4347" s="150">
        <v>24801</v>
      </c>
      <c r="E4347" s="149">
        <v>11510</v>
      </c>
      <c r="F4347" s="149" t="s">
        <v>6342</v>
      </c>
    </row>
    <row r="4348" spans="1:6" ht="10.9" customHeight="1" x14ac:dyDescent="0.35">
      <c r="A4348" s="149" t="s">
        <v>8705</v>
      </c>
      <c r="B4348" s="149" t="s">
        <v>6628</v>
      </c>
      <c r="C4348" s="149" t="s">
        <v>296</v>
      </c>
      <c r="D4348" s="150">
        <v>24801</v>
      </c>
      <c r="E4348" s="149">
        <v>11510</v>
      </c>
      <c r="F4348" s="149" t="s">
        <v>6342</v>
      </c>
    </row>
    <row r="4349" spans="1:6" ht="10.9" customHeight="1" x14ac:dyDescent="0.35">
      <c r="A4349" s="149" t="s">
        <v>8706</v>
      </c>
      <c r="B4349" s="149" t="s">
        <v>8707</v>
      </c>
      <c r="C4349" s="149" t="s">
        <v>296</v>
      </c>
      <c r="D4349" s="150">
        <v>24801</v>
      </c>
      <c r="E4349" s="149">
        <v>11510</v>
      </c>
      <c r="F4349" s="149" t="s">
        <v>6342</v>
      </c>
    </row>
    <row r="4350" spans="1:6" ht="10.9" customHeight="1" x14ac:dyDescent="0.35">
      <c r="A4350" s="149" t="s">
        <v>8708</v>
      </c>
      <c r="B4350" s="149" t="s">
        <v>8709</v>
      </c>
      <c r="C4350" s="149" t="s">
        <v>296</v>
      </c>
      <c r="D4350" s="150">
        <v>24801</v>
      </c>
      <c r="E4350" s="149">
        <v>11510</v>
      </c>
      <c r="F4350" s="149" t="s">
        <v>6342</v>
      </c>
    </row>
    <row r="4351" spans="1:6" ht="10.9" customHeight="1" x14ac:dyDescent="0.35">
      <c r="A4351" s="149" t="s">
        <v>8710</v>
      </c>
      <c r="B4351" s="149" t="s">
        <v>8711</v>
      </c>
      <c r="C4351" s="149" t="s">
        <v>296</v>
      </c>
      <c r="D4351" s="150">
        <v>24801</v>
      </c>
      <c r="E4351" s="149">
        <v>11510</v>
      </c>
      <c r="F4351" s="149" t="s">
        <v>6342</v>
      </c>
    </row>
    <row r="4352" spans="1:6" ht="10.9" customHeight="1" x14ac:dyDescent="0.35">
      <c r="A4352" s="149" t="s">
        <v>8712</v>
      </c>
      <c r="B4352" s="149" t="s">
        <v>8713</v>
      </c>
      <c r="C4352" s="149" t="s">
        <v>296</v>
      </c>
      <c r="D4352" s="150">
        <v>24801</v>
      </c>
      <c r="E4352" s="149">
        <v>11510</v>
      </c>
      <c r="F4352" s="149" t="s">
        <v>6342</v>
      </c>
    </row>
    <row r="4353" spans="1:6" ht="10.9" customHeight="1" x14ac:dyDescent="0.35">
      <c r="A4353" s="149" t="s">
        <v>8714</v>
      </c>
      <c r="B4353" s="149" t="s">
        <v>8715</v>
      </c>
      <c r="C4353" s="149" t="s">
        <v>296</v>
      </c>
      <c r="D4353" s="150">
        <v>24901</v>
      </c>
      <c r="E4353" s="149">
        <v>11510</v>
      </c>
      <c r="F4353" s="149" t="s">
        <v>6290</v>
      </c>
    </row>
    <row r="4354" spans="1:6" ht="10.9" customHeight="1" x14ac:dyDescent="0.35">
      <c r="A4354" s="149" t="s">
        <v>8716</v>
      </c>
      <c r="B4354" s="149" t="s">
        <v>8717</v>
      </c>
      <c r="C4354" s="149" t="s">
        <v>296</v>
      </c>
      <c r="D4354" s="150">
        <v>24901</v>
      </c>
      <c r="E4354" s="149">
        <v>11510</v>
      </c>
      <c r="F4354" s="149" t="s">
        <v>6290</v>
      </c>
    </row>
    <row r="4355" spans="1:6" ht="10.9" customHeight="1" x14ac:dyDescent="0.35">
      <c r="A4355" s="149" t="s">
        <v>8718</v>
      </c>
      <c r="B4355" s="149" t="s">
        <v>8719</v>
      </c>
      <c r="C4355" s="149" t="s">
        <v>877</v>
      </c>
      <c r="D4355" s="150">
        <v>24901</v>
      </c>
      <c r="E4355" s="149">
        <v>11510</v>
      </c>
      <c r="F4355" s="149" t="s">
        <v>6290</v>
      </c>
    </row>
    <row r="4356" spans="1:6" ht="10.9" customHeight="1" x14ac:dyDescent="0.35">
      <c r="A4356" s="149" t="s">
        <v>8720</v>
      </c>
      <c r="B4356" s="149" t="s">
        <v>8444</v>
      </c>
      <c r="C4356" s="149" t="s">
        <v>296</v>
      </c>
      <c r="D4356" s="150">
        <v>24901</v>
      </c>
      <c r="E4356" s="149">
        <v>11510</v>
      </c>
      <c r="F4356" s="149" t="s">
        <v>6290</v>
      </c>
    </row>
    <row r="4357" spans="1:6" ht="10.9" customHeight="1" x14ac:dyDescent="0.35">
      <c r="A4357" s="149" t="s">
        <v>8721</v>
      </c>
      <c r="B4357" s="149" t="s">
        <v>8722</v>
      </c>
      <c r="C4357" s="149" t="s">
        <v>296</v>
      </c>
      <c r="D4357" s="150">
        <v>24901</v>
      </c>
      <c r="E4357" s="149">
        <v>11510</v>
      </c>
      <c r="F4357" s="149" t="s">
        <v>6290</v>
      </c>
    </row>
    <row r="4358" spans="1:6" ht="10.9" customHeight="1" x14ac:dyDescent="0.35">
      <c r="A4358" s="149" t="s">
        <v>8723</v>
      </c>
      <c r="B4358" s="149" t="s">
        <v>8724</v>
      </c>
      <c r="C4358" s="149" t="s">
        <v>296</v>
      </c>
      <c r="D4358" s="150">
        <v>24901</v>
      </c>
      <c r="E4358" s="149">
        <v>11510</v>
      </c>
      <c r="F4358" s="149" t="s">
        <v>6290</v>
      </c>
    </row>
    <row r="4359" spans="1:6" ht="10.9" customHeight="1" x14ac:dyDescent="0.35">
      <c r="A4359" s="149" t="s">
        <v>8725</v>
      </c>
      <c r="B4359" s="149" t="s">
        <v>8726</v>
      </c>
      <c r="C4359" s="149" t="s">
        <v>296</v>
      </c>
      <c r="D4359" s="150">
        <v>24901</v>
      </c>
      <c r="E4359" s="149">
        <v>11510</v>
      </c>
      <c r="F4359" s="149" t="s">
        <v>6290</v>
      </c>
    </row>
    <row r="4360" spans="1:6" ht="10.9" customHeight="1" x14ac:dyDescent="0.35">
      <c r="A4360" s="149" t="s">
        <v>8727</v>
      </c>
      <c r="B4360" s="149" t="s">
        <v>8728</v>
      </c>
      <c r="C4360" s="149" t="s">
        <v>296</v>
      </c>
      <c r="D4360" s="150">
        <v>24901</v>
      </c>
      <c r="E4360" s="149">
        <v>11510</v>
      </c>
      <c r="F4360" s="149" t="s">
        <v>6290</v>
      </c>
    </row>
    <row r="4361" spans="1:6" ht="10.9" customHeight="1" x14ac:dyDescent="0.35">
      <c r="A4361" s="149" t="s">
        <v>8729</v>
      </c>
      <c r="B4361" s="149" t="s">
        <v>8730</v>
      </c>
      <c r="C4361" s="149" t="s">
        <v>296</v>
      </c>
      <c r="D4361" s="150">
        <v>24901</v>
      </c>
      <c r="E4361" s="149">
        <v>11510</v>
      </c>
      <c r="F4361" s="149" t="s">
        <v>6290</v>
      </c>
    </row>
    <row r="4362" spans="1:6" ht="10.9" customHeight="1" x14ac:dyDescent="0.35">
      <c r="A4362" s="149" t="s">
        <v>8731</v>
      </c>
      <c r="B4362" s="149" t="s">
        <v>8732</v>
      </c>
      <c r="C4362" s="149" t="s">
        <v>296</v>
      </c>
      <c r="D4362" s="150">
        <v>24901</v>
      </c>
      <c r="E4362" s="149">
        <v>11510</v>
      </c>
      <c r="F4362" s="149" t="s">
        <v>6290</v>
      </c>
    </row>
    <row r="4363" spans="1:6" ht="10.9" customHeight="1" x14ac:dyDescent="0.35">
      <c r="A4363" s="149" t="s">
        <v>8733</v>
      </c>
      <c r="B4363" s="149" t="s">
        <v>8734</v>
      </c>
      <c r="C4363" s="149" t="s">
        <v>296</v>
      </c>
      <c r="D4363" s="150">
        <v>24901</v>
      </c>
      <c r="E4363" s="149">
        <v>11510</v>
      </c>
      <c r="F4363" s="149" t="s">
        <v>6290</v>
      </c>
    </row>
    <row r="4364" spans="1:6" ht="10.9" customHeight="1" x14ac:dyDescent="0.35">
      <c r="A4364" s="149" t="s">
        <v>8735</v>
      </c>
      <c r="B4364" s="149" t="s">
        <v>8736</v>
      </c>
      <c r="C4364" s="149" t="s">
        <v>296</v>
      </c>
      <c r="D4364" s="150">
        <v>24901</v>
      </c>
      <c r="E4364" s="149">
        <v>11510</v>
      </c>
      <c r="F4364" s="149" t="s">
        <v>6290</v>
      </c>
    </row>
    <row r="4365" spans="1:6" ht="10.9" customHeight="1" x14ac:dyDescent="0.35">
      <c r="A4365" s="149" t="s">
        <v>8737</v>
      </c>
      <c r="B4365" s="149" t="s">
        <v>8738</v>
      </c>
      <c r="C4365" s="149" t="s">
        <v>296</v>
      </c>
      <c r="D4365" s="150">
        <v>24901</v>
      </c>
      <c r="E4365" s="149">
        <v>11510</v>
      </c>
      <c r="F4365" s="149" t="s">
        <v>6290</v>
      </c>
    </row>
    <row r="4366" spans="1:6" ht="10.9" customHeight="1" x14ac:dyDescent="0.35">
      <c r="A4366" s="149" t="s">
        <v>8739</v>
      </c>
      <c r="B4366" s="149" t="s">
        <v>8896</v>
      </c>
      <c r="C4366" s="149" t="s">
        <v>296</v>
      </c>
      <c r="D4366" s="150">
        <v>24901</v>
      </c>
      <c r="E4366" s="149">
        <v>11510</v>
      </c>
      <c r="F4366" s="149" t="s">
        <v>6290</v>
      </c>
    </row>
    <row r="4367" spans="1:6" ht="10.9" customHeight="1" x14ac:dyDescent="0.35">
      <c r="A4367" s="149" t="s">
        <v>8740</v>
      </c>
      <c r="B4367" s="149" t="s">
        <v>8741</v>
      </c>
      <c r="C4367" s="149" t="s">
        <v>296</v>
      </c>
      <c r="D4367" s="150">
        <v>24901</v>
      </c>
      <c r="E4367" s="149">
        <v>11510</v>
      </c>
      <c r="F4367" s="149" t="s">
        <v>6290</v>
      </c>
    </row>
    <row r="4368" spans="1:6" ht="10.9" customHeight="1" x14ac:dyDescent="0.35">
      <c r="A4368" s="149" t="s">
        <v>8742</v>
      </c>
      <c r="B4368" s="149" t="s">
        <v>8743</v>
      </c>
      <c r="C4368" s="149" t="s">
        <v>296</v>
      </c>
      <c r="D4368" s="150">
        <v>24901</v>
      </c>
      <c r="E4368" s="149">
        <v>11510</v>
      </c>
      <c r="F4368" s="149" t="s">
        <v>6290</v>
      </c>
    </row>
    <row r="4369" spans="1:6" ht="10.9" customHeight="1" x14ac:dyDescent="0.35">
      <c r="A4369" s="149" t="s">
        <v>8744</v>
      </c>
      <c r="B4369" s="149" t="s">
        <v>8745</v>
      </c>
      <c r="C4369" s="149" t="s">
        <v>5711</v>
      </c>
      <c r="D4369" s="150">
        <v>24901</v>
      </c>
      <c r="E4369" s="149">
        <v>11510</v>
      </c>
      <c r="F4369" s="149" t="s">
        <v>6290</v>
      </c>
    </row>
    <row r="4370" spans="1:6" ht="10.9" customHeight="1" x14ac:dyDescent="0.35">
      <c r="A4370" s="149" t="s">
        <v>8746</v>
      </c>
      <c r="B4370" s="149" t="s">
        <v>8747</v>
      </c>
      <c r="C4370" s="149" t="s">
        <v>296</v>
      </c>
      <c r="D4370" s="150">
        <v>24901</v>
      </c>
      <c r="E4370" s="149">
        <v>11510</v>
      </c>
      <c r="F4370" s="149" t="s">
        <v>6290</v>
      </c>
    </row>
    <row r="4371" spans="1:6" ht="10.9" customHeight="1" x14ac:dyDescent="0.35">
      <c r="A4371" s="149" t="s">
        <v>8748</v>
      </c>
      <c r="B4371" s="149" t="s">
        <v>8749</v>
      </c>
      <c r="C4371" s="149" t="s">
        <v>296</v>
      </c>
      <c r="D4371" s="150">
        <v>24901</v>
      </c>
      <c r="E4371" s="149">
        <v>11510</v>
      </c>
      <c r="F4371" s="149" t="s">
        <v>6290</v>
      </c>
    </row>
    <row r="4372" spans="1:6" ht="10.9" customHeight="1" x14ac:dyDescent="0.35">
      <c r="A4372" s="149" t="s">
        <v>8750</v>
      </c>
      <c r="B4372" s="149" t="s">
        <v>8751</v>
      </c>
      <c r="C4372" s="149" t="s">
        <v>296</v>
      </c>
      <c r="D4372" s="150">
        <v>24901</v>
      </c>
      <c r="E4372" s="149">
        <v>11510</v>
      </c>
      <c r="F4372" s="149" t="s">
        <v>6290</v>
      </c>
    </row>
    <row r="4373" spans="1:6" ht="10.9" customHeight="1" x14ac:dyDescent="0.35">
      <c r="A4373" s="149" t="s">
        <v>8752</v>
      </c>
      <c r="B4373" s="149" t="s">
        <v>8753</v>
      </c>
      <c r="C4373" s="149" t="s">
        <v>296</v>
      </c>
      <c r="D4373" s="150">
        <v>24901</v>
      </c>
      <c r="E4373" s="149">
        <v>11510</v>
      </c>
      <c r="F4373" s="149" t="s">
        <v>6290</v>
      </c>
    </row>
    <row r="4374" spans="1:6" ht="10.9" customHeight="1" x14ac:dyDescent="0.35">
      <c r="A4374" s="149" t="s">
        <v>8754</v>
      </c>
      <c r="B4374" s="149" t="s">
        <v>8755</v>
      </c>
      <c r="C4374" s="149" t="s">
        <v>296</v>
      </c>
      <c r="D4374" s="150">
        <v>24901</v>
      </c>
      <c r="E4374" s="149">
        <v>11510</v>
      </c>
      <c r="F4374" s="149" t="s">
        <v>6290</v>
      </c>
    </row>
    <row r="4375" spans="1:6" ht="10.9" customHeight="1" x14ac:dyDescent="0.35">
      <c r="A4375" s="149" t="s">
        <v>8756</v>
      </c>
      <c r="B4375" s="149" t="s">
        <v>8757</v>
      </c>
      <c r="C4375" s="149" t="s">
        <v>296</v>
      </c>
      <c r="D4375" s="150">
        <v>24901</v>
      </c>
      <c r="E4375" s="149">
        <v>11510</v>
      </c>
      <c r="F4375" s="149" t="s">
        <v>6290</v>
      </c>
    </row>
    <row r="4376" spans="1:6" ht="10.9" customHeight="1" x14ac:dyDescent="0.35">
      <c r="A4376" s="149" t="s">
        <v>8758</v>
      </c>
      <c r="B4376" s="149" t="s">
        <v>8759</v>
      </c>
      <c r="C4376" s="149" t="s">
        <v>296</v>
      </c>
      <c r="D4376" s="150">
        <v>24901</v>
      </c>
      <c r="E4376" s="149">
        <v>11510</v>
      </c>
      <c r="F4376" s="149" t="s">
        <v>6290</v>
      </c>
    </row>
    <row r="4377" spans="1:6" ht="10.9" customHeight="1" x14ac:dyDescent="0.35">
      <c r="A4377" s="149" t="s">
        <v>8760</v>
      </c>
      <c r="B4377" s="149" t="s">
        <v>8761</v>
      </c>
      <c r="C4377" s="149" t="s">
        <v>296</v>
      </c>
      <c r="D4377" s="150">
        <v>24901</v>
      </c>
      <c r="E4377" s="149">
        <v>11510</v>
      </c>
      <c r="F4377" s="149" t="s">
        <v>6290</v>
      </c>
    </row>
    <row r="4378" spans="1:6" ht="10.9" customHeight="1" x14ac:dyDescent="0.35">
      <c r="A4378" s="149" t="s">
        <v>8762</v>
      </c>
      <c r="B4378" s="149" t="s">
        <v>8763</v>
      </c>
      <c r="C4378" s="149" t="s">
        <v>296</v>
      </c>
      <c r="D4378" s="150">
        <v>24901</v>
      </c>
      <c r="E4378" s="149">
        <v>11510</v>
      </c>
      <c r="F4378" s="149" t="s">
        <v>6290</v>
      </c>
    </row>
    <row r="4379" spans="1:6" ht="10.9" customHeight="1" x14ac:dyDescent="0.35">
      <c r="A4379" s="149" t="s">
        <v>8764</v>
      </c>
      <c r="B4379" s="149" t="s">
        <v>8765</v>
      </c>
      <c r="C4379" s="149" t="s">
        <v>296</v>
      </c>
      <c r="D4379" s="150">
        <v>24901</v>
      </c>
      <c r="E4379" s="149">
        <v>11510</v>
      </c>
      <c r="F4379" s="149" t="s">
        <v>6290</v>
      </c>
    </row>
    <row r="4380" spans="1:6" ht="10.9" customHeight="1" x14ac:dyDescent="0.35">
      <c r="A4380" s="149" t="s">
        <v>8766</v>
      </c>
      <c r="B4380" s="149" t="s">
        <v>8767</v>
      </c>
      <c r="C4380" s="149" t="s">
        <v>296</v>
      </c>
      <c r="D4380" s="150">
        <v>24901</v>
      </c>
      <c r="E4380" s="149">
        <v>11510</v>
      </c>
      <c r="F4380" s="149" t="s">
        <v>6290</v>
      </c>
    </row>
    <row r="4381" spans="1:6" ht="10.9" customHeight="1" x14ac:dyDescent="0.35">
      <c r="A4381" s="149" t="s">
        <v>8768</v>
      </c>
      <c r="B4381" s="149" t="s">
        <v>8769</v>
      </c>
      <c r="C4381" s="149" t="s">
        <v>296</v>
      </c>
      <c r="D4381" s="150">
        <v>24901</v>
      </c>
      <c r="E4381" s="149">
        <v>11510</v>
      </c>
      <c r="F4381" s="149" t="s">
        <v>6290</v>
      </c>
    </row>
    <row r="4382" spans="1:6" ht="10.9" customHeight="1" x14ac:dyDescent="0.35">
      <c r="A4382" s="149" t="s">
        <v>8770</v>
      </c>
      <c r="B4382" s="149" t="s">
        <v>8771</v>
      </c>
      <c r="C4382" s="149" t="s">
        <v>296</v>
      </c>
      <c r="D4382" s="150">
        <v>24901</v>
      </c>
      <c r="E4382" s="149">
        <v>11510</v>
      </c>
      <c r="F4382" s="149" t="s">
        <v>6290</v>
      </c>
    </row>
    <row r="4383" spans="1:6" ht="10.9" customHeight="1" x14ac:dyDescent="0.35">
      <c r="A4383" s="149" t="s">
        <v>8772</v>
      </c>
      <c r="B4383" s="149" t="s">
        <v>8773</v>
      </c>
      <c r="C4383" s="149" t="s">
        <v>296</v>
      </c>
      <c r="D4383" s="150">
        <v>24901</v>
      </c>
      <c r="E4383" s="149">
        <v>11510</v>
      </c>
      <c r="F4383" s="149" t="s">
        <v>6290</v>
      </c>
    </row>
    <row r="4384" spans="1:6" ht="10.9" customHeight="1" x14ac:dyDescent="0.35">
      <c r="A4384" s="149" t="s">
        <v>8774</v>
      </c>
      <c r="B4384" s="149" t="s">
        <v>8775</v>
      </c>
      <c r="C4384" s="149" t="s">
        <v>296</v>
      </c>
      <c r="D4384" s="150">
        <v>24901</v>
      </c>
      <c r="E4384" s="149">
        <v>11510</v>
      </c>
      <c r="F4384" s="149" t="s">
        <v>6290</v>
      </c>
    </row>
    <row r="4385" spans="1:6" ht="10.9" customHeight="1" x14ac:dyDescent="0.35">
      <c r="A4385" s="149" t="s">
        <v>8776</v>
      </c>
      <c r="B4385" s="149" t="s">
        <v>8777</v>
      </c>
      <c r="C4385" s="149" t="s">
        <v>296</v>
      </c>
      <c r="D4385" s="150">
        <v>24901</v>
      </c>
      <c r="E4385" s="149">
        <v>11510</v>
      </c>
      <c r="F4385" s="149" t="s">
        <v>6290</v>
      </c>
    </row>
    <row r="4386" spans="1:6" ht="10.9" customHeight="1" x14ac:dyDescent="0.35">
      <c r="A4386" s="149" t="s">
        <v>8778</v>
      </c>
      <c r="B4386" s="149" t="s">
        <v>8779</v>
      </c>
      <c r="C4386" s="149" t="s">
        <v>2955</v>
      </c>
      <c r="D4386" s="150">
        <v>24901</v>
      </c>
      <c r="E4386" s="149">
        <v>11510</v>
      </c>
      <c r="F4386" s="149" t="s">
        <v>6290</v>
      </c>
    </row>
    <row r="4387" spans="1:6" ht="10.9" customHeight="1" x14ac:dyDescent="0.35">
      <c r="A4387" s="149" t="s">
        <v>8780</v>
      </c>
      <c r="B4387" s="149" t="s">
        <v>8781</v>
      </c>
      <c r="C4387" s="149" t="s">
        <v>2955</v>
      </c>
      <c r="D4387" s="150">
        <v>24901</v>
      </c>
      <c r="E4387" s="149">
        <v>11510</v>
      </c>
      <c r="F4387" s="149" t="s">
        <v>6290</v>
      </c>
    </row>
    <row r="4388" spans="1:6" ht="10.9" customHeight="1" x14ac:dyDescent="0.35">
      <c r="A4388" s="149" t="s">
        <v>8782</v>
      </c>
      <c r="B4388" s="149" t="s">
        <v>8783</v>
      </c>
      <c r="C4388" s="149" t="s">
        <v>2955</v>
      </c>
      <c r="D4388" s="150">
        <v>24901</v>
      </c>
      <c r="E4388" s="149">
        <v>11510</v>
      </c>
      <c r="F4388" s="149" t="s">
        <v>6290</v>
      </c>
    </row>
    <row r="4389" spans="1:6" ht="10.9" customHeight="1" x14ac:dyDescent="0.35">
      <c r="A4389" s="149" t="s">
        <v>8784</v>
      </c>
      <c r="B4389" s="149" t="s">
        <v>8785</v>
      </c>
      <c r="C4389" s="149" t="s">
        <v>2958</v>
      </c>
      <c r="D4389" s="150">
        <v>24901</v>
      </c>
      <c r="E4389" s="149">
        <v>11510</v>
      </c>
      <c r="F4389" s="149" t="s">
        <v>6290</v>
      </c>
    </row>
    <row r="4390" spans="1:6" ht="10.9" customHeight="1" x14ac:dyDescent="0.35">
      <c r="A4390" s="149" t="s">
        <v>8786</v>
      </c>
      <c r="B4390" s="149" t="s">
        <v>8787</v>
      </c>
      <c r="C4390" s="149" t="s">
        <v>296</v>
      </c>
      <c r="D4390" s="150">
        <v>24901</v>
      </c>
      <c r="E4390" s="149">
        <v>11510</v>
      </c>
      <c r="F4390" s="149" t="s">
        <v>6290</v>
      </c>
    </row>
    <row r="4391" spans="1:6" ht="10.9" customHeight="1" x14ac:dyDescent="0.35">
      <c r="A4391" s="149" t="s">
        <v>8788</v>
      </c>
      <c r="B4391" s="149" t="s">
        <v>8789</v>
      </c>
      <c r="C4391" s="149" t="s">
        <v>877</v>
      </c>
      <c r="D4391" s="150">
        <v>24901</v>
      </c>
      <c r="E4391" s="149">
        <v>11510</v>
      </c>
      <c r="F4391" s="149" t="s">
        <v>6290</v>
      </c>
    </row>
    <row r="4392" spans="1:6" ht="10.9" customHeight="1" x14ac:dyDescent="0.35">
      <c r="A4392" s="149" t="s">
        <v>8790</v>
      </c>
      <c r="B4392" s="149" t="s">
        <v>8791</v>
      </c>
      <c r="C4392" s="149" t="s">
        <v>877</v>
      </c>
      <c r="D4392" s="150">
        <v>24901</v>
      </c>
      <c r="E4392" s="149">
        <v>11510</v>
      </c>
      <c r="F4392" s="149" t="s">
        <v>6290</v>
      </c>
    </row>
    <row r="4393" spans="1:6" ht="10.9" customHeight="1" x14ac:dyDescent="0.35">
      <c r="A4393" s="149" t="s">
        <v>8792</v>
      </c>
      <c r="B4393" s="149" t="s">
        <v>8793</v>
      </c>
      <c r="C4393" s="149" t="s">
        <v>296</v>
      </c>
      <c r="D4393" s="150">
        <v>24901</v>
      </c>
      <c r="E4393" s="149">
        <v>11510</v>
      </c>
      <c r="F4393" s="149" t="s">
        <v>6290</v>
      </c>
    </row>
    <row r="4394" spans="1:6" ht="10.9" customHeight="1" x14ac:dyDescent="0.35">
      <c r="A4394" s="149" t="s">
        <v>8794</v>
      </c>
      <c r="B4394" s="149" t="s">
        <v>8795</v>
      </c>
      <c r="C4394" s="149" t="s">
        <v>296</v>
      </c>
      <c r="D4394" s="150">
        <v>24901</v>
      </c>
      <c r="E4394" s="149">
        <v>11510</v>
      </c>
      <c r="F4394" s="149" t="s">
        <v>6290</v>
      </c>
    </row>
    <row r="4395" spans="1:6" ht="10.9" customHeight="1" x14ac:dyDescent="0.35">
      <c r="A4395" s="149" t="s">
        <v>8796</v>
      </c>
      <c r="B4395" s="149" t="s">
        <v>8797</v>
      </c>
      <c r="C4395" s="149" t="s">
        <v>5711</v>
      </c>
      <c r="D4395" s="150">
        <v>24901</v>
      </c>
      <c r="E4395" s="149">
        <v>11510</v>
      </c>
      <c r="F4395" s="149" t="s">
        <v>6290</v>
      </c>
    </row>
    <row r="4396" spans="1:6" ht="10.9" customHeight="1" x14ac:dyDescent="0.35">
      <c r="A4396" s="149" t="s">
        <v>8798</v>
      </c>
      <c r="B4396" s="149" t="s">
        <v>8799</v>
      </c>
      <c r="C4396" s="149" t="s">
        <v>5711</v>
      </c>
      <c r="D4396" s="150">
        <v>24901</v>
      </c>
      <c r="E4396" s="149">
        <v>11510</v>
      </c>
      <c r="F4396" s="149" t="s">
        <v>6290</v>
      </c>
    </row>
    <row r="4397" spans="1:6" ht="10.9" customHeight="1" x14ac:dyDescent="0.35">
      <c r="A4397" s="149" t="s">
        <v>8800</v>
      </c>
      <c r="B4397" s="149" t="s">
        <v>8801</v>
      </c>
      <c r="C4397" s="149" t="s">
        <v>296</v>
      </c>
      <c r="D4397" s="150">
        <v>24901</v>
      </c>
      <c r="E4397" s="149">
        <v>11510</v>
      </c>
      <c r="F4397" s="149" t="s">
        <v>6290</v>
      </c>
    </row>
    <row r="4398" spans="1:6" ht="10.9" customHeight="1" x14ac:dyDescent="0.35">
      <c r="A4398" s="149" t="s">
        <v>8802</v>
      </c>
      <c r="B4398" s="149" t="s">
        <v>8803</v>
      </c>
      <c r="C4398" s="149" t="s">
        <v>296</v>
      </c>
      <c r="D4398" s="150">
        <v>24901</v>
      </c>
      <c r="E4398" s="149">
        <v>11510</v>
      </c>
      <c r="F4398" s="149" t="s">
        <v>6290</v>
      </c>
    </row>
    <row r="4399" spans="1:6" ht="10.9" customHeight="1" x14ac:dyDescent="0.35">
      <c r="A4399" s="149" t="s">
        <v>8804</v>
      </c>
      <c r="B4399" s="149" t="s">
        <v>8805</v>
      </c>
      <c r="C4399" s="149" t="s">
        <v>296</v>
      </c>
      <c r="D4399" s="150">
        <v>24901</v>
      </c>
      <c r="E4399" s="149">
        <v>11510</v>
      </c>
      <c r="F4399" s="149" t="s">
        <v>6290</v>
      </c>
    </row>
    <row r="4400" spans="1:6" ht="10.9" customHeight="1" x14ac:dyDescent="0.35">
      <c r="A4400" s="149" t="s">
        <v>8806</v>
      </c>
      <c r="B4400" s="149" t="s">
        <v>8807</v>
      </c>
      <c r="C4400" s="149" t="s">
        <v>5711</v>
      </c>
      <c r="D4400" s="150">
        <v>24901</v>
      </c>
      <c r="E4400" s="149">
        <v>11510</v>
      </c>
      <c r="F4400" s="149" t="s">
        <v>6290</v>
      </c>
    </row>
    <row r="4401" spans="1:6" ht="10.9" customHeight="1" x14ac:dyDescent="0.35">
      <c r="A4401" s="149" t="s">
        <v>6288</v>
      </c>
      <c r="B4401" s="149" t="s">
        <v>6289</v>
      </c>
      <c r="C4401" s="149" t="s">
        <v>5711</v>
      </c>
      <c r="D4401" s="150">
        <v>24901</v>
      </c>
      <c r="E4401" s="149">
        <v>11510</v>
      </c>
      <c r="F4401" s="149" t="s">
        <v>6290</v>
      </c>
    </row>
    <row r="4402" spans="1:6" ht="10.9" customHeight="1" x14ac:dyDescent="0.35">
      <c r="A4402" s="149" t="s">
        <v>8810</v>
      </c>
      <c r="B4402" s="149" t="s">
        <v>8811</v>
      </c>
      <c r="C4402" s="149" t="s">
        <v>5711</v>
      </c>
      <c r="D4402" s="150">
        <v>24901</v>
      </c>
      <c r="E4402" s="149">
        <v>11510</v>
      </c>
      <c r="F4402" s="149" t="s">
        <v>6290</v>
      </c>
    </row>
    <row r="4403" spans="1:6" ht="10.9" customHeight="1" x14ac:dyDescent="0.35">
      <c r="A4403" s="149" t="s">
        <v>8812</v>
      </c>
      <c r="B4403" s="149" t="s">
        <v>8813</v>
      </c>
      <c r="C4403" s="149" t="s">
        <v>1446</v>
      </c>
      <c r="D4403" s="150">
        <v>24901</v>
      </c>
      <c r="E4403" s="149">
        <v>11510</v>
      </c>
      <c r="F4403" s="149" t="s">
        <v>6290</v>
      </c>
    </row>
    <row r="4404" spans="1:6" ht="10.9" customHeight="1" x14ac:dyDescent="0.35">
      <c r="A4404" s="149" t="s">
        <v>8814</v>
      </c>
      <c r="B4404" s="149" t="s">
        <v>8815</v>
      </c>
      <c r="C4404" s="149" t="s">
        <v>296</v>
      </c>
      <c r="D4404" s="150">
        <v>24901</v>
      </c>
      <c r="E4404" s="149">
        <v>11510</v>
      </c>
      <c r="F4404" s="149" t="s">
        <v>6290</v>
      </c>
    </row>
    <row r="4405" spans="1:6" ht="10.9" customHeight="1" x14ac:dyDescent="0.35">
      <c r="A4405" s="149" t="s">
        <v>8816</v>
      </c>
      <c r="B4405" s="149" t="s">
        <v>8817</v>
      </c>
      <c r="C4405" s="149" t="s">
        <v>296</v>
      </c>
      <c r="D4405" s="150">
        <v>24901</v>
      </c>
      <c r="E4405" s="149">
        <v>11510</v>
      </c>
      <c r="F4405" s="149" t="s">
        <v>6290</v>
      </c>
    </row>
    <row r="4406" spans="1:6" ht="10.9" customHeight="1" x14ac:dyDescent="0.35">
      <c r="A4406" s="149" t="s">
        <v>8818</v>
      </c>
      <c r="B4406" s="149" t="s">
        <v>8819</v>
      </c>
      <c r="C4406" s="149" t="s">
        <v>296</v>
      </c>
      <c r="D4406" s="150">
        <v>24901</v>
      </c>
      <c r="E4406" s="149">
        <v>11510</v>
      </c>
      <c r="F4406" s="149" t="s">
        <v>6290</v>
      </c>
    </row>
    <row r="4407" spans="1:6" ht="10.9" customHeight="1" x14ac:dyDescent="0.35">
      <c r="A4407" s="149" t="s">
        <v>8820</v>
      </c>
      <c r="B4407" s="149" t="s">
        <v>8821</v>
      </c>
      <c r="C4407" s="149" t="s">
        <v>5711</v>
      </c>
      <c r="D4407" s="150">
        <v>24901</v>
      </c>
      <c r="E4407" s="149">
        <v>11510</v>
      </c>
      <c r="F4407" s="149" t="s">
        <v>6290</v>
      </c>
    </row>
    <row r="4408" spans="1:6" ht="10.9" customHeight="1" x14ac:dyDescent="0.35">
      <c r="A4408" s="149" t="s">
        <v>8822</v>
      </c>
      <c r="B4408" s="149" t="s">
        <v>8817</v>
      </c>
      <c r="C4408" s="149" t="s">
        <v>5711</v>
      </c>
      <c r="D4408" s="150">
        <v>24901</v>
      </c>
      <c r="E4408" s="149">
        <v>11510</v>
      </c>
      <c r="F4408" s="149" t="s">
        <v>6290</v>
      </c>
    </row>
    <row r="4409" spans="1:6" ht="10.9" customHeight="1" x14ac:dyDescent="0.35">
      <c r="A4409" s="149" t="s">
        <v>8823</v>
      </c>
      <c r="B4409" s="149" t="s">
        <v>8824</v>
      </c>
      <c r="C4409" s="149" t="s">
        <v>2955</v>
      </c>
      <c r="D4409" s="150">
        <v>24901</v>
      </c>
      <c r="E4409" s="149">
        <v>11510</v>
      </c>
      <c r="F4409" s="149" t="s">
        <v>6290</v>
      </c>
    </row>
    <row r="4410" spans="1:6" ht="10.9" customHeight="1" x14ac:dyDescent="0.35">
      <c r="A4410" s="149" t="s">
        <v>8825</v>
      </c>
      <c r="B4410" s="149" t="s">
        <v>8826</v>
      </c>
      <c r="C4410" s="149" t="s">
        <v>296</v>
      </c>
      <c r="D4410" s="150">
        <v>24901</v>
      </c>
      <c r="E4410" s="149">
        <v>11510</v>
      </c>
      <c r="F4410" s="149" t="s">
        <v>6290</v>
      </c>
    </row>
    <row r="4411" spans="1:6" ht="10.9" customHeight="1" x14ac:dyDescent="0.35">
      <c r="A4411" s="149" t="s">
        <v>8827</v>
      </c>
      <c r="B4411" s="149" t="s">
        <v>8828</v>
      </c>
      <c r="C4411" s="149" t="s">
        <v>296</v>
      </c>
      <c r="D4411" s="150">
        <v>24901</v>
      </c>
      <c r="E4411" s="149">
        <v>11510</v>
      </c>
      <c r="F4411" s="149" t="s">
        <v>6290</v>
      </c>
    </row>
    <row r="4412" spans="1:6" ht="10.9" customHeight="1" x14ac:dyDescent="0.35">
      <c r="A4412" s="149" t="s">
        <v>8829</v>
      </c>
      <c r="B4412" s="149" t="s">
        <v>8830</v>
      </c>
      <c r="C4412" s="149" t="s">
        <v>5711</v>
      </c>
      <c r="D4412" s="150">
        <v>24901</v>
      </c>
      <c r="E4412" s="149">
        <v>11510</v>
      </c>
      <c r="F4412" s="149" t="s">
        <v>6290</v>
      </c>
    </row>
    <row r="4413" spans="1:6" ht="10.9" customHeight="1" x14ac:dyDescent="0.35">
      <c r="A4413" s="149" t="s">
        <v>8831</v>
      </c>
      <c r="B4413" s="149" t="s">
        <v>8832</v>
      </c>
      <c r="C4413" s="149" t="s">
        <v>296</v>
      </c>
      <c r="D4413" s="150">
        <v>24901</v>
      </c>
      <c r="E4413" s="149">
        <v>11510</v>
      </c>
      <c r="F4413" s="149" t="s">
        <v>6290</v>
      </c>
    </row>
    <row r="4414" spans="1:6" ht="10.9" customHeight="1" x14ac:dyDescent="0.35">
      <c r="A4414" s="149" t="s">
        <v>8833</v>
      </c>
      <c r="B4414" s="149" t="s">
        <v>8834</v>
      </c>
      <c r="C4414" s="149" t="s">
        <v>296</v>
      </c>
      <c r="D4414" s="150">
        <v>24901</v>
      </c>
      <c r="E4414" s="149">
        <v>11510</v>
      </c>
      <c r="F4414" s="149" t="s">
        <v>6290</v>
      </c>
    </row>
    <row r="4415" spans="1:6" ht="10.9" customHeight="1" x14ac:dyDescent="0.35">
      <c r="A4415" s="149" t="s">
        <v>8835</v>
      </c>
      <c r="B4415" s="149" t="s">
        <v>8836</v>
      </c>
      <c r="C4415" s="149" t="s">
        <v>296</v>
      </c>
      <c r="D4415" s="150">
        <v>24901</v>
      </c>
      <c r="E4415" s="149">
        <v>11510</v>
      </c>
      <c r="F4415" s="149" t="s">
        <v>6290</v>
      </c>
    </row>
    <row r="4416" spans="1:6" ht="10.9" customHeight="1" x14ac:dyDescent="0.35">
      <c r="A4416" s="149" t="s">
        <v>8837</v>
      </c>
      <c r="B4416" s="149" t="s">
        <v>8838</v>
      </c>
      <c r="C4416" s="149" t="s">
        <v>296</v>
      </c>
      <c r="D4416" s="150">
        <v>24901</v>
      </c>
      <c r="E4416" s="149">
        <v>11510</v>
      </c>
      <c r="F4416" s="149" t="s">
        <v>6290</v>
      </c>
    </row>
    <row r="4417" spans="1:6" ht="10.9" customHeight="1" x14ac:dyDescent="0.35">
      <c r="A4417" s="149" t="s">
        <v>8839</v>
      </c>
      <c r="B4417" s="149" t="s">
        <v>8840</v>
      </c>
      <c r="C4417" s="149" t="s">
        <v>296</v>
      </c>
      <c r="D4417" s="150">
        <v>24901</v>
      </c>
      <c r="E4417" s="149">
        <v>11510</v>
      </c>
      <c r="F4417" s="149" t="s">
        <v>6290</v>
      </c>
    </row>
    <row r="4418" spans="1:6" ht="10.9" customHeight="1" x14ac:dyDescent="0.35">
      <c r="A4418" s="149" t="s">
        <v>8841</v>
      </c>
      <c r="B4418" s="149" t="s">
        <v>8749</v>
      </c>
      <c r="C4418" s="149" t="s">
        <v>539</v>
      </c>
      <c r="D4418" s="150">
        <v>24901</v>
      </c>
      <c r="E4418" s="149">
        <v>11510</v>
      </c>
      <c r="F4418" s="149" t="s">
        <v>6290</v>
      </c>
    </row>
    <row r="4419" spans="1:6" ht="10.9" customHeight="1" x14ac:dyDescent="0.35">
      <c r="A4419" s="149" t="s">
        <v>8842</v>
      </c>
      <c r="B4419" s="149" t="s">
        <v>8843</v>
      </c>
      <c r="C4419" s="149" t="s">
        <v>296</v>
      </c>
      <c r="D4419" s="150">
        <v>24901</v>
      </c>
      <c r="E4419" s="149">
        <v>11510</v>
      </c>
      <c r="F4419" s="149" t="s">
        <v>6290</v>
      </c>
    </row>
    <row r="4420" spans="1:6" ht="10.9" customHeight="1" x14ac:dyDescent="0.35">
      <c r="A4420" s="149" t="s">
        <v>8844</v>
      </c>
      <c r="B4420" s="149" t="s">
        <v>8845</v>
      </c>
      <c r="C4420" s="149" t="s">
        <v>296</v>
      </c>
      <c r="D4420" s="150">
        <v>24901</v>
      </c>
      <c r="E4420" s="149">
        <v>11510</v>
      </c>
      <c r="F4420" s="149" t="s">
        <v>6290</v>
      </c>
    </row>
    <row r="4421" spans="1:6" ht="10.9" customHeight="1" x14ac:dyDescent="0.35">
      <c r="A4421" s="149" t="s">
        <v>8846</v>
      </c>
      <c r="B4421" s="149" t="s">
        <v>8847</v>
      </c>
      <c r="C4421" s="149" t="s">
        <v>296</v>
      </c>
      <c r="D4421" s="150">
        <v>24901</v>
      </c>
      <c r="E4421" s="149">
        <v>11510</v>
      </c>
      <c r="F4421" s="149" t="s">
        <v>6290</v>
      </c>
    </row>
    <row r="4422" spans="1:6" ht="10.9" customHeight="1" x14ac:dyDescent="0.35">
      <c r="A4422" s="149" t="s">
        <v>8848</v>
      </c>
      <c r="B4422" s="149" t="s">
        <v>8785</v>
      </c>
      <c r="C4422" s="149" t="s">
        <v>5711</v>
      </c>
      <c r="D4422" s="150">
        <v>24901</v>
      </c>
      <c r="E4422" s="149">
        <v>11510</v>
      </c>
      <c r="F4422" s="149" t="s">
        <v>6290</v>
      </c>
    </row>
    <row r="4423" spans="1:6" ht="10.9" customHeight="1" x14ac:dyDescent="0.35">
      <c r="A4423" s="149" t="s">
        <v>8849</v>
      </c>
      <c r="B4423" s="149" t="s">
        <v>8850</v>
      </c>
      <c r="C4423" s="149" t="s">
        <v>5711</v>
      </c>
      <c r="D4423" s="150">
        <v>24901</v>
      </c>
      <c r="E4423" s="149">
        <v>11510</v>
      </c>
      <c r="F4423" s="149" t="s">
        <v>6290</v>
      </c>
    </row>
    <row r="4424" spans="1:6" ht="10.9" customHeight="1" x14ac:dyDescent="0.35">
      <c r="A4424" s="149" t="s">
        <v>8851</v>
      </c>
      <c r="B4424" s="149" t="s">
        <v>8852</v>
      </c>
      <c r="C4424" s="149" t="s">
        <v>335</v>
      </c>
      <c r="D4424" s="150">
        <v>24901</v>
      </c>
      <c r="E4424" s="149">
        <v>11510</v>
      </c>
      <c r="F4424" s="149" t="s">
        <v>6290</v>
      </c>
    </row>
    <row r="4425" spans="1:6" ht="10.9" customHeight="1" x14ac:dyDescent="0.35">
      <c r="A4425" s="149" t="s">
        <v>8853</v>
      </c>
      <c r="B4425" s="149" t="s">
        <v>8743</v>
      </c>
      <c r="C4425" s="149" t="s">
        <v>2594</v>
      </c>
      <c r="D4425" s="150">
        <v>24901</v>
      </c>
      <c r="E4425" s="149">
        <v>11510</v>
      </c>
      <c r="F4425" s="149" t="s">
        <v>6290</v>
      </c>
    </row>
    <row r="4426" spans="1:6" ht="10.9" customHeight="1" x14ac:dyDescent="0.35">
      <c r="A4426" s="149" t="s">
        <v>8854</v>
      </c>
      <c r="B4426" s="149" t="s">
        <v>8824</v>
      </c>
      <c r="C4426" s="149" t="s">
        <v>5711</v>
      </c>
      <c r="D4426" s="150">
        <v>24901</v>
      </c>
      <c r="E4426" s="149">
        <v>11510</v>
      </c>
      <c r="F4426" s="149" t="s">
        <v>6290</v>
      </c>
    </row>
    <row r="4427" spans="1:6" ht="10.9" customHeight="1" x14ac:dyDescent="0.35">
      <c r="A4427" s="149" t="s">
        <v>8855</v>
      </c>
      <c r="B4427" s="149" t="s">
        <v>8856</v>
      </c>
      <c r="C4427" s="149" t="s">
        <v>296</v>
      </c>
      <c r="D4427" s="150">
        <v>24901</v>
      </c>
      <c r="E4427" s="149">
        <v>11510</v>
      </c>
      <c r="F4427" s="149" t="s">
        <v>6290</v>
      </c>
    </row>
    <row r="4428" spans="1:6" ht="10.9" customHeight="1" x14ac:dyDescent="0.35">
      <c r="A4428" s="149" t="s">
        <v>8857</v>
      </c>
      <c r="B4428" s="149" t="s">
        <v>8858</v>
      </c>
      <c r="C4428" s="149" t="s">
        <v>296</v>
      </c>
      <c r="D4428" s="150">
        <v>24901</v>
      </c>
      <c r="E4428" s="149">
        <v>11510</v>
      </c>
      <c r="F4428" s="149" t="s">
        <v>6290</v>
      </c>
    </row>
    <row r="4429" spans="1:6" ht="10.9" customHeight="1" x14ac:dyDescent="0.35">
      <c r="A4429" s="149" t="s">
        <v>8859</v>
      </c>
      <c r="B4429" s="149" t="s">
        <v>8860</v>
      </c>
      <c r="C4429" s="149" t="s">
        <v>296</v>
      </c>
      <c r="D4429" s="150">
        <v>24901</v>
      </c>
      <c r="E4429" s="149">
        <v>11510</v>
      </c>
      <c r="F4429" s="149" t="s">
        <v>6290</v>
      </c>
    </row>
    <row r="4430" spans="1:6" ht="10.9" customHeight="1" x14ac:dyDescent="0.35">
      <c r="A4430" s="149" t="s">
        <v>8861</v>
      </c>
      <c r="B4430" s="149" t="s">
        <v>8862</v>
      </c>
      <c r="C4430" s="149" t="s">
        <v>296</v>
      </c>
      <c r="D4430" s="150">
        <v>24901</v>
      </c>
      <c r="E4430" s="149">
        <v>11510</v>
      </c>
      <c r="F4430" s="149" t="s">
        <v>6290</v>
      </c>
    </row>
    <row r="4431" spans="1:6" ht="10.9" customHeight="1" x14ac:dyDescent="0.35">
      <c r="A4431" s="149" t="s">
        <v>8863</v>
      </c>
      <c r="B4431" s="149" t="s">
        <v>8864</v>
      </c>
      <c r="C4431" s="149" t="s">
        <v>1446</v>
      </c>
      <c r="D4431" s="150">
        <v>24901</v>
      </c>
      <c r="E4431" s="149">
        <v>11510</v>
      </c>
      <c r="F4431" s="149" t="s">
        <v>6290</v>
      </c>
    </row>
    <row r="4432" spans="1:6" ht="10.9" customHeight="1" x14ac:dyDescent="0.35">
      <c r="A4432" s="149" t="s">
        <v>8865</v>
      </c>
      <c r="B4432" s="149" t="s">
        <v>8866</v>
      </c>
      <c r="C4432" s="149" t="s">
        <v>296</v>
      </c>
      <c r="D4432" s="150">
        <v>24901</v>
      </c>
      <c r="E4432" s="149">
        <v>11510</v>
      </c>
      <c r="F4432" s="149" t="s">
        <v>6290</v>
      </c>
    </row>
    <row r="4433" spans="1:6" ht="10.9" customHeight="1" x14ac:dyDescent="0.35">
      <c r="A4433" s="149" t="s">
        <v>8867</v>
      </c>
      <c r="B4433" s="149" t="s">
        <v>8868</v>
      </c>
      <c r="C4433" s="149" t="s">
        <v>296</v>
      </c>
      <c r="D4433" s="150">
        <v>24901</v>
      </c>
      <c r="E4433" s="149">
        <v>11510</v>
      </c>
      <c r="F4433" s="149" t="s">
        <v>6290</v>
      </c>
    </row>
    <row r="4434" spans="1:6" ht="10.9" customHeight="1" x14ac:dyDescent="0.35">
      <c r="A4434" s="149" t="s">
        <v>8869</v>
      </c>
      <c r="B4434" s="149" t="s">
        <v>8870</v>
      </c>
      <c r="C4434" s="149" t="s">
        <v>5711</v>
      </c>
      <c r="D4434" s="150">
        <v>24901</v>
      </c>
      <c r="E4434" s="149">
        <v>11510</v>
      </c>
      <c r="F4434" s="149" t="s">
        <v>6290</v>
      </c>
    </row>
    <row r="4435" spans="1:6" ht="10.9" customHeight="1" x14ac:dyDescent="0.35">
      <c r="A4435" s="149" t="s">
        <v>8871</v>
      </c>
      <c r="B4435" s="149" t="s">
        <v>8872</v>
      </c>
      <c r="C4435" s="149" t="s">
        <v>296</v>
      </c>
      <c r="D4435" s="150">
        <v>24901</v>
      </c>
      <c r="E4435" s="149">
        <v>11510</v>
      </c>
      <c r="F4435" s="149" t="s">
        <v>6290</v>
      </c>
    </row>
    <row r="4436" spans="1:6" ht="10.9" customHeight="1" x14ac:dyDescent="0.35">
      <c r="A4436" s="149" t="s">
        <v>8873</v>
      </c>
      <c r="B4436" s="149" t="s">
        <v>8874</v>
      </c>
      <c r="C4436" s="149" t="s">
        <v>296</v>
      </c>
      <c r="D4436" s="150">
        <v>24901</v>
      </c>
      <c r="E4436" s="149">
        <v>11510</v>
      </c>
      <c r="F4436" s="149" t="s">
        <v>6290</v>
      </c>
    </row>
    <row r="4437" spans="1:6" ht="10.9" customHeight="1" x14ac:dyDescent="0.35">
      <c r="A4437" s="149" t="s">
        <v>8875</v>
      </c>
      <c r="B4437" s="149" t="s">
        <v>8876</v>
      </c>
      <c r="C4437" s="149" t="s">
        <v>296</v>
      </c>
      <c r="D4437" s="150">
        <v>24901</v>
      </c>
      <c r="E4437" s="149">
        <v>11510</v>
      </c>
      <c r="F4437" s="149" t="s">
        <v>6290</v>
      </c>
    </row>
    <row r="4438" spans="1:6" ht="10.9" customHeight="1" x14ac:dyDescent="0.35">
      <c r="A4438" s="149" t="s">
        <v>8877</v>
      </c>
      <c r="B4438" s="149" t="s">
        <v>8878</v>
      </c>
      <c r="C4438" s="149" t="s">
        <v>296</v>
      </c>
      <c r="D4438" s="150">
        <v>24901</v>
      </c>
      <c r="E4438" s="149">
        <v>11510</v>
      </c>
      <c r="F4438" s="149" t="s">
        <v>6290</v>
      </c>
    </row>
    <row r="4439" spans="1:6" ht="10.9" customHeight="1" x14ac:dyDescent="0.35">
      <c r="A4439" s="149" t="s">
        <v>8879</v>
      </c>
      <c r="B4439" s="149" t="s">
        <v>8880</v>
      </c>
      <c r="C4439" s="149" t="s">
        <v>296</v>
      </c>
      <c r="D4439" s="150">
        <v>24901</v>
      </c>
      <c r="E4439" s="149">
        <v>11510</v>
      </c>
      <c r="F4439" s="149" t="s">
        <v>6290</v>
      </c>
    </row>
    <row r="4440" spans="1:6" ht="10.9" customHeight="1" x14ac:dyDescent="0.35">
      <c r="A4440" s="149" t="s">
        <v>8881</v>
      </c>
      <c r="B4440" s="149" t="s">
        <v>8882</v>
      </c>
      <c r="C4440" s="149" t="s">
        <v>296</v>
      </c>
      <c r="D4440" s="150">
        <v>24901</v>
      </c>
      <c r="E4440" s="149">
        <v>11510</v>
      </c>
      <c r="F4440" s="149" t="s">
        <v>6290</v>
      </c>
    </row>
    <row r="4441" spans="1:6" ht="10.9" customHeight="1" x14ac:dyDescent="0.35">
      <c r="A4441" s="149" t="s">
        <v>8883</v>
      </c>
      <c r="B4441" s="149" t="s">
        <v>8884</v>
      </c>
      <c r="C4441" s="149" t="s">
        <v>296</v>
      </c>
      <c r="D4441" s="150">
        <v>24901</v>
      </c>
      <c r="E4441" s="149">
        <v>11510</v>
      </c>
      <c r="F4441" s="149" t="s">
        <v>6290</v>
      </c>
    </row>
    <row r="4442" spans="1:6" ht="10.9" customHeight="1" x14ac:dyDescent="0.35">
      <c r="A4442" s="149" t="s">
        <v>8885</v>
      </c>
      <c r="B4442" s="149" t="s">
        <v>8886</v>
      </c>
      <c r="C4442" s="149" t="s">
        <v>296</v>
      </c>
      <c r="D4442" s="150">
        <v>24901</v>
      </c>
      <c r="E4442" s="149">
        <v>11510</v>
      </c>
      <c r="F4442" s="149" t="s">
        <v>6290</v>
      </c>
    </row>
    <row r="4443" spans="1:6" ht="10.9" customHeight="1" x14ac:dyDescent="0.35">
      <c r="A4443" s="149" t="s">
        <v>8887</v>
      </c>
      <c r="B4443" s="149" t="s">
        <v>8888</v>
      </c>
      <c r="C4443" s="149" t="s">
        <v>296</v>
      </c>
      <c r="D4443" s="150">
        <v>24901</v>
      </c>
      <c r="E4443" s="149">
        <v>11510</v>
      </c>
      <c r="F4443" s="149" t="s">
        <v>6290</v>
      </c>
    </row>
    <row r="4444" spans="1:6" ht="10.9" customHeight="1" x14ac:dyDescent="0.35">
      <c r="A4444" s="149" t="s">
        <v>8889</v>
      </c>
      <c r="B4444" s="149" t="s">
        <v>8890</v>
      </c>
      <c r="C4444" s="149" t="s">
        <v>405</v>
      </c>
      <c r="D4444" s="150">
        <v>24901</v>
      </c>
      <c r="E4444" s="149">
        <v>11510</v>
      </c>
      <c r="F4444" s="149" t="s">
        <v>6290</v>
      </c>
    </row>
    <row r="4445" spans="1:6" ht="10.9" customHeight="1" x14ac:dyDescent="0.35">
      <c r="A4445" s="149" t="s">
        <v>8891</v>
      </c>
      <c r="B4445" s="149" t="s">
        <v>8892</v>
      </c>
      <c r="C4445" s="149" t="s">
        <v>296</v>
      </c>
      <c r="D4445" s="150">
        <v>24901</v>
      </c>
      <c r="E4445" s="149">
        <v>11510</v>
      </c>
      <c r="F4445" s="149" t="s">
        <v>6290</v>
      </c>
    </row>
    <row r="4446" spans="1:6" ht="10.9" customHeight="1" x14ac:dyDescent="0.35">
      <c r="A4446" s="149" t="s">
        <v>8893</v>
      </c>
      <c r="B4446" s="149" t="s">
        <v>8894</v>
      </c>
      <c r="C4446" s="149" t="s">
        <v>2955</v>
      </c>
      <c r="D4446" s="150">
        <v>24901</v>
      </c>
      <c r="E4446" s="149">
        <v>11510</v>
      </c>
      <c r="F4446" s="149" t="s">
        <v>6290</v>
      </c>
    </row>
    <row r="4447" spans="1:6" ht="10.9" customHeight="1" x14ac:dyDescent="0.35">
      <c r="A4447" s="149" t="s">
        <v>8895</v>
      </c>
      <c r="B4447" s="149" t="s">
        <v>8896</v>
      </c>
      <c r="C4447" s="149" t="s">
        <v>8347</v>
      </c>
      <c r="D4447" s="150">
        <v>24901</v>
      </c>
      <c r="E4447" s="149">
        <v>11510</v>
      </c>
      <c r="F4447" s="149" t="s">
        <v>6290</v>
      </c>
    </row>
    <row r="4448" spans="1:6" ht="10.9" customHeight="1" x14ac:dyDescent="0.35">
      <c r="A4448" s="149" t="s">
        <v>8897</v>
      </c>
      <c r="B4448" s="149" t="s">
        <v>8898</v>
      </c>
      <c r="C4448" s="149" t="s">
        <v>877</v>
      </c>
      <c r="D4448" s="150">
        <v>24901</v>
      </c>
      <c r="E4448" s="149">
        <v>11510</v>
      </c>
      <c r="F4448" s="149" t="s">
        <v>6290</v>
      </c>
    </row>
    <row r="4449" spans="1:6" ht="10.9" customHeight="1" x14ac:dyDescent="0.35">
      <c r="A4449" s="149" t="s">
        <v>8899</v>
      </c>
      <c r="B4449" s="149" t="s">
        <v>8789</v>
      </c>
      <c r="C4449" s="149" t="s">
        <v>296</v>
      </c>
      <c r="D4449" s="150">
        <v>24901</v>
      </c>
      <c r="E4449" s="149">
        <v>11510</v>
      </c>
      <c r="F4449" s="149" t="s">
        <v>6290</v>
      </c>
    </row>
    <row r="4450" spans="1:6" ht="10.9" customHeight="1" x14ac:dyDescent="0.35">
      <c r="A4450" s="149" t="s">
        <v>8900</v>
      </c>
      <c r="B4450" s="149" t="s">
        <v>8901</v>
      </c>
      <c r="C4450" s="149" t="s">
        <v>296</v>
      </c>
      <c r="D4450" s="150">
        <v>24901</v>
      </c>
      <c r="E4450" s="149">
        <v>11510</v>
      </c>
      <c r="F4450" s="149" t="s">
        <v>6290</v>
      </c>
    </row>
    <row r="4451" spans="1:6" ht="10.9" customHeight="1" x14ac:dyDescent="0.35">
      <c r="A4451" s="149" t="s">
        <v>8902</v>
      </c>
      <c r="B4451" s="149" t="s">
        <v>8903</v>
      </c>
      <c r="C4451" s="149" t="s">
        <v>296</v>
      </c>
      <c r="D4451" s="150">
        <v>24901</v>
      </c>
      <c r="E4451" s="149">
        <v>11510</v>
      </c>
      <c r="F4451" s="149" t="s">
        <v>6290</v>
      </c>
    </row>
    <row r="4452" spans="1:6" ht="10.9" customHeight="1" x14ac:dyDescent="0.35">
      <c r="A4452" s="149" t="s">
        <v>8904</v>
      </c>
      <c r="B4452" s="149" t="s">
        <v>8905</v>
      </c>
      <c r="C4452" s="149" t="s">
        <v>296</v>
      </c>
      <c r="D4452" s="150">
        <v>24901</v>
      </c>
      <c r="E4452" s="149">
        <v>11510</v>
      </c>
      <c r="F4452" s="149" t="s">
        <v>6290</v>
      </c>
    </row>
    <row r="4453" spans="1:6" ht="10.9" customHeight="1" x14ac:dyDescent="0.35">
      <c r="A4453" s="149" t="s">
        <v>8906</v>
      </c>
      <c r="B4453" s="149" t="s">
        <v>8907</v>
      </c>
      <c r="C4453" s="149" t="s">
        <v>296</v>
      </c>
      <c r="D4453" s="150">
        <v>24901</v>
      </c>
      <c r="E4453" s="149">
        <v>11510</v>
      </c>
      <c r="F4453" s="149" t="s">
        <v>6290</v>
      </c>
    </row>
    <row r="4454" spans="1:6" ht="10.9" customHeight="1" x14ac:dyDescent="0.35">
      <c r="A4454" s="149" t="s">
        <v>8908</v>
      </c>
      <c r="B4454" s="149" t="s">
        <v>8909</v>
      </c>
      <c r="C4454" s="149" t="s">
        <v>296</v>
      </c>
      <c r="D4454" s="150">
        <v>24901</v>
      </c>
      <c r="E4454" s="149">
        <v>11510</v>
      </c>
      <c r="F4454" s="149" t="s">
        <v>6290</v>
      </c>
    </row>
    <row r="4455" spans="1:6" ht="10.9" customHeight="1" x14ac:dyDescent="0.35">
      <c r="A4455" s="149" t="s">
        <v>8910</v>
      </c>
      <c r="B4455" s="149" t="s">
        <v>8911</v>
      </c>
      <c r="C4455" s="149" t="s">
        <v>296</v>
      </c>
      <c r="D4455" s="150">
        <v>24901</v>
      </c>
      <c r="E4455" s="149">
        <v>11510</v>
      </c>
      <c r="F4455" s="149" t="s">
        <v>6290</v>
      </c>
    </row>
    <row r="4456" spans="1:6" ht="10.9" customHeight="1" x14ac:dyDescent="0.35">
      <c r="A4456" s="149" t="s">
        <v>8912</v>
      </c>
      <c r="B4456" s="149" t="s">
        <v>8913</v>
      </c>
      <c r="C4456" s="149" t="s">
        <v>5711</v>
      </c>
      <c r="D4456" s="150">
        <v>24901</v>
      </c>
      <c r="E4456" s="149">
        <v>11510</v>
      </c>
      <c r="F4456" s="149" t="s">
        <v>6290</v>
      </c>
    </row>
    <row r="4457" spans="1:6" ht="10.9" customHeight="1" x14ac:dyDescent="0.35">
      <c r="A4457" s="149" t="s">
        <v>8914</v>
      </c>
      <c r="B4457" s="149" t="s">
        <v>8915</v>
      </c>
      <c r="C4457" s="149" t="s">
        <v>5711</v>
      </c>
      <c r="D4457" s="150">
        <v>24901</v>
      </c>
      <c r="E4457" s="149">
        <v>11510</v>
      </c>
      <c r="F4457" s="149" t="s">
        <v>6290</v>
      </c>
    </row>
    <row r="4458" spans="1:6" ht="10.9" customHeight="1" x14ac:dyDescent="0.35">
      <c r="A4458" s="149" t="s">
        <v>8916</v>
      </c>
      <c r="B4458" s="149" t="s">
        <v>8917</v>
      </c>
      <c r="C4458" s="149" t="s">
        <v>296</v>
      </c>
      <c r="D4458" s="150">
        <v>24901</v>
      </c>
      <c r="E4458" s="149">
        <v>11510</v>
      </c>
      <c r="F4458" s="149" t="s">
        <v>6290</v>
      </c>
    </row>
    <row r="4459" spans="1:6" ht="10.9" customHeight="1" x14ac:dyDescent="0.35">
      <c r="A4459" s="149" t="s">
        <v>8918</v>
      </c>
      <c r="B4459" s="149" t="s">
        <v>8795</v>
      </c>
      <c r="C4459" s="149" t="s">
        <v>2594</v>
      </c>
      <c r="D4459" s="150">
        <v>24901</v>
      </c>
      <c r="E4459" s="149">
        <v>11510</v>
      </c>
      <c r="F4459" s="149" t="s">
        <v>6290</v>
      </c>
    </row>
    <row r="4460" spans="1:6" ht="10.9" customHeight="1" x14ac:dyDescent="0.35">
      <c r="A4460" s="149" t="s">
        <v>8919</v>
      </c>
      <c r="B4460" s="149" t="s">
        <v>8793</v>
      </c>
      <c r="C4460" s="149" t="s">
        <v>539</v>
      </c>
      <c r="D4460" s="150">
        <v>24901</v>
      </c>
      <c r="E4460" s="149">
        <v>11510</v>
      </c>
      <c r="F4460" s="149" t="s">
        <v>6290</v>
      </c>
    </row>
    <row r="4461" spans="1:6" ht="10.9" customHeight="1" x14ac:dyDescent="0.35">
      <c r="A4461" s="149" t="s">
        <v>8920</v>
      </c>
      <c r="B4461" s="149" t="s">
        <v>8921</v>
      </c>
      <c r="C4461" s="149" t="s">
        <v>296</v>
      </c>
      <c r="D4461" s="150">
        <v>24901</v>
      </c>
      <c r="E4461" s="149">
        <v>11510</v>
      </c>
      <c r="F4461" s="149" t="s">
        <v>6290</v>
      </c>
    </row>
    <row r="4462" spans="1:6" ht="10.9" customHeight="1" x14ac:dyDescent="0.35">
      <c r="A4462" s="149" t="s">
        <v>8922</v>
      </c>
      <c r="B4462" s="149" t="s">
        <v>8923</v>
      </c>
      <c r="C4462" s="149" t="s">
        <v>296</v>
      </c>
      <c r="D4462" s="150">
        <v>24901</v>
      </c>
      <c r="E4462" s="149">
        <v>11510</v>
      </c>
      <c r="F4462" s="149" t="s">
        <v>6290</v>
      </c>
    </row>
    <row r="4463" spans="1:6" ht="10.9" customHeight="1" x14ac:dyDescent="0.35">
      <c r="A4463" s="149" t="s">
        <v>8924</v>
      </c>
      <c r="B4463" s="149" t="s">
        <v>8925</v>
      </c>
      <c r="C4463" s="149" t="s">
        <v>296</v>
      </c>
      <c r="D4463" s="150">
        <v>24901</v>
      </c>
      <c r="E4463" s="149">
        <v>11510</v>
      </c>
      <c r="F4463" s="149" t="s">
        <v>6290</v>
      </c>
    </row>
    <row r="4464" spans="1:6" ht="10.9" customHeight="1" x14ac:dyDescent="0.35">
      <c r="A4464" s="149" t="s">
        <v>8926</v>
      </c>
      <c r="B4464" s="149" t="s">
        <v>8927</v>
      </c>
      <c r="C4464" s="149" t="s">
        <v>877</v>
      </c>
      <c r="D4464" s="150">
        <v>24901</v>
      </c>
      <c r="E4464" s="149">
        <v>11510</v>
      </c>
      <c r="F4464" s="149" t="s">
        <v>6290</v>
      </c>
    </row>
    <row r="4465" spans="1:6" ht="10.9" customHeight="1" x14ac:dyDescent="0.35">
      <c r="A4465" s="149" t="s">
        <v>8928</v>
      </c>
      <c r="B4465" s="149" t="s">
        <v>8898</v>
      </c>
      <c r="C4465" s="149" t="s">
        <v>420</v>
      </c>
      <c r="D4465" s="150">
        <v>24901</v>
      </c>
      <c r="E4465" s="149">
        <v>11510</v>
      </c>
      <c r="F4465" s="149" t="s">
        <v>6290</v>
      </c>
    </row>
    <row r="4466" spans="1:6" ht="10.9" customHeight="1" x14ac:dyDescent="0.35">
      <c r="A4466" s="149" t="s">
        <v>8929</v>
      </c>
      <c r="B4466" s="149" t="s">
        <v>8753</v>
      </c>
      <c r="C4466" s="149" t="s">
        <v>5711</v>
      </c>
      <c r="D4466" s="150">
        <v>24901</v>
      </c>
      <c r="E4466" s="149">
        <v>11510</v>
      </c>
      <c r="F4466" s="149" t="s">
        <v>6290</v>
      </c>
    </row>
    <row r="4467" spans="1:6" ht="10.9" customHeight="1" x14ac:dyDescent="0.35">
      <c r="A4467" s="149" t="s">
        <v>8930</v>
      </c>
      <c r="B4467" s="149" t="s">
        <v>8767</v>
      </c>
      <c r="C4467" s="149" t="s">
        <v>2594</v>
      </c>
      <c r="D4467" s="150">
        <v>24901</v>
      </c>
      <c r="E4467" s="149">
        <v>11510</v>
      </c>
      <c r="F4467" s="149" t="s">
        <v>6290</v>
      </c>
    </row>
    <row r="4468" spans="1:6" ht="10.9" customHeight="1" x14ac:dyDescent="0.35">
      <c r="A4468" s="149" t="s">
        <v>8931</v>
      </c>
      <c r="B4468" s="149" t="s">
        <v>8757</v>
      </c>
      <c r="C4468" s="149" t="s">
        <v>2594</v>
      </c>
      <c r="D4468" s="150">
        <v>24901</v>
      </c>
      <c r="E4468" s="149">
        <v>11510</v>
      </c>
      <c r="F4468" s="149" t="s">
        <v>6290</v>
      </c>
    </row>
    <row r="4469" spans="1:6" ht="10.9" customHeight="1" x14ac:dyDescent="0.35">
      <c r="A4469" s="149" t="s">
        <v>8932</v>
      </c>
      <c r="B4469" s="149" t="s">
        <v>8795</v>
      </c>
      <c r="C4469" s="149" t="s">
        <v>2594</v>
      </c>
      <c r="D4469" s="150">
        <v>24901</v>
      </c>
      <c r="E4469" s="149">
        <v>11510</v>
      </c>
      <c r="F4469" s="149" t="s">
        <v>6290</v>
      </c>
    </row>
    <row r="4470" spans="1:6" ht="10.9" customHeight="1" x14ac:dyDescent="0.35">
      <c r="A4470" s="149" t="s">
        <v>8933</v>
      </c>
      <c r="B4470" s="149" t="s">
        <v>8815</v>
      </c>
      <c r="C4470" s="149" t="s">
        <v>2594</v>
      </c>
      <c r="D4470" s="150">
        <v>24901</v>
      </c>
      <c r="E4470" s="149">
        <v>11510</v>
      </c>
      <c r="F4470" s="149" t="s">
        <v>6290</v>
      </c>
    </row>
    <row r="4471" spans="1:6" ht="10.9" customHeight="1" x14ac:dyDescent="0.35">
      <c r="A4471" s="149" t="s">
        <v>8934</v>
      </c>
      <c r="B4471" s="149" t="s">
        <v>8793</v>
      </c>
      <c r="C4471" s="149" t="s">
        <v>539</v>
      </c>
      <c r="D4471" s="150">
        <v>24901</v>
      </c>
      <c r="E4471" s="149">
        <v>11510</v>
      </c>
      <c r="F4471" s="149" t="s">
        <v>6290</v>
      </c>
    </row>
    <row r="4472" spans="1:6" ht="10.9" customHeight="1" x14ac:dyDescent="0.35">
      <c r="A4472" s="149" t="s">
        <v>8935</v>
      </c>
      <c r="B4472" s="149" t="s">
        <v>8830</v>
      </c>
      <c r="C4472" s="149" t="s">
        <v>2594</v>
      </c>
      <c r="D4472" s="150">
        <v>24901</v>
      </c>
      <c r="E4472" s="149">
        <v>11510</v>
      </c>
      <c r="F4472" s="149" t="s">
        <v>6290</v>
      </c>
    </row>
    <row r="4473" spans="1:6" ht="10.9" customHeight="1" x14ac:dyDescent="0.35">
      <c r="A4473" s="149" t="s">
        <v>8936</v>
      </c>
      <c r="B4473" s="149" t="s">
        <v>8937</v>
      </c>
      <c r="C4473" s="149" t="s">
        <v>296</v>
      </c>
      <c r="D4473" s="150">
        <v>24901</v>
      </c>
      <c r="E4473" s="149">
        <v>11510</v>
      </c>
      <c r="F4473" s="149" t="s">
        <v>6290</v>
      </c>
    </row>
    <row r="4474" spans="1:6" ht="10.9" customHeight="1" x14ac:dyDescent="0.35">
      <c r="A4474" s="149" t="s">
        <v>8938</v>
      </c>
      <c r="B4474" s="149" t="s">
        <v>8939</v>
      </c>
      <c r="C4474" s="149" t="s">
        <v>296</v>
      </c>
      <c r="D4474" s="150">
        <v>24901</v>
      </c>
      <c r="E4474" s="149">
        <v>11510</v>
      </c>
      <c r="F4474" s="149" t="s">
        <v>6290</v>
      </c>
    </row>
    <row r="4475" spans="1:6" ht="10.9" customHeight="1" x14ac:dyDescent="0.35">
      <c r="A4475" s="149" t="s">
        <v>8940</v>
      </c>
      <c r="B4475" s="149" t="s">
        <v>8941</v>
      </c>
      <c r="C4475" s="149" t="s">
        <v>296</v>
      </c>
      <c r="D4475" s="150">
        <v>24901</v>
      </c>
      <c r="E4475" s="149">
        <v>11510</v>
      </c>
      <c r="F4475" s="149" t="s">
        <v>6290</v>
      </c>
    </row>
    <row r="4476" spans="1:6" ht="10.9" customHeight="1" x14ac:dyDescent="0.35">
      <c r="A4476" s="149" t="s">
        <v>8942</v>
      </c>
      <c r="B4476" s="149" t="s">
        <v>8943</v>
      </c>
      <c r="C4476" s="149" t="s">
        <v>2594</v>
      </c>
      <c r="D4476" s="150">
        <v>24901</v>
      </c>
      <c r="E4476" s="149">
        <v>11510</v>
      </c>
      <c r="F4476" s="149" t="s">
        <v>6290</v>
      </c>
    </row>
    <row r="4477" spans="1:6" ht="10.9" customHeight="1" x14ac:dyDescent="0.35">
      <c r="A4477" s="149" t="s">
        <v>8944</v>
      </c>
      <c r="B4477" s="149" t="s">
        <v>8945</v>
      </c>
      <c r="C4477" s="149" t="s">
        <v>2594</v>
      </c>
      <c r="D4477" s="150">
        <v>24901</v>
      </c>
      <c r="E4477" s="149">
        <v>11510</v>
      </c>
      <c r="F4477" s="149" t="s">
        <v>6290</v>
      </c>
    </row>
    <row r="4478" spans="1:6" ht="10.9" customHeight="1" x14ac:dyDescent="0.35">
      <c r="A4478" s="149" t="s">
        <v>8946</v>
      </c>
      <c r="B4478" s="149" t="s">
        <v>8947</v>
      </c>
      <c r="C4478" s="149" t="s">
        <v>296</v>
      </c>
      <c r="D4478" s="150">
        <v>24901</v>
      </c>
      <c r="E4478" s="149">
        <v>11510</v>
      </c>
      <c r="F4478" s="149" t="s">
        <v>6290</v>
      </c>
    </row>
    <row r="4479" spans="1:6" ht="10.9" customHeight="1" x14ac:dyDescent="0.35">
      <c r="A4479" s="149" t="s">
        <v>8948</v>
      </c>
      <c r="B4479" s="149" t="s">
        <v>8949</v>
      </c>
      <c r="C4479" s="149" t="s">
        <v>296</v>
      </c>
      <c r="D4479" s="150">
        <v>24901</v>
      </c>
      <c r="E4479" s="149">
        <v>11510</v>
      </c>
      <c r="F4479" s="149" t="s">
        <v>6290</v>
      </c>
    </row>
    <row r="4480" spans="1:6" ht="10.9" customHeight="1" x14ac:dyDescent="0.35">
      <c r="A4480" s="149" t="s">
        <v>8950</v>
      </c>
      <c r="B4480" s="149" t="s">
        <v>8951</v>
      </c>
      <c r="C4480" s="149" t="s">
        <v>296</v>
      </c>
      <c r="D4480" s="150">
        <v>24901</v>
      </c>
      <c r="E4480" s="149">
        <v>11510</v>
      </c>
      <c r="F4480" s="149" t="s">
        <v>6290</v>
      </c>
    </row>
    <row r="4481" spans="1:6" ht="10.9" customHeight="1" x14ac:dyDescent="0.35">
      <c r="A4481" s="149" t="s">
        <v>8952</v>
      </c>
      <c r="B4481" s="149" t="s">
        <v>8953</v>
      </c>
      <c r="C4481" s="149" t="s">
        <v>296</v>
      </c>
      <c r="D4481" s="150">
        <v>24901</v>
      </c>
      <c r="E4481" s="149">
        <v>11510</v>
      </c>
      <c r="F4481" s="149" t="s">
        <v>6290</v>
      </c>
    </row>
    <row r="4482" spans="1:6" ht="10.9" customHeight="1" x14ac:dyDescent="0.35">
      <c r="A4482" s="149" t="s">
        <v>8954</v>
      </c>
      <c r="B4482" s="149" t="s">
        <v>8955</v>
      </c>
      <c r="C4482" s="149" t="s">
        <v>296</v>
      </c>
      <c r="D4482" s="150">
        <v>24901</v>
      </c>
      <c r="E4482" s="149">
        <v>11510</v>
      </c>
      <c r="F4482" s="149" t="s">
        <v>6290</v>
      </c>
    </row>
    <row r="4483" spans="1:6" ht="10.9" customHeight="1" x14ac:dyDescent="0.35">
      <c r="A4483" s="149" t="s">
        <v>8956</v>
      </c>
      <c r="B4483" s="149" t="s">
        <v>8957</v>
      </c>
      <c r="C4483" s="149" t="s">
        <v>296</v>
      </c>
      <c r="D4483" s="150">
        <v>24901</v>
      </c>
      <c r="E4483" s="149">
        <v>11510</v>
      </c>
      <c r="F4483" s="149" t="s">
        <v>6290</v>
      </c>
    </row>
    <row r="4484" spans="1:6" ht="10.9" customHeight="1" x14ac:dyDescent="0.35">
      <c r="A4484" s="149" t="s">
        <v>8958</v>
      </c>
      <c r="B4484" s="149" t="s">
        <v>8959</v>
      </c>
      <c r="C4484" s="149" t="s">
        <v>296</v>
      </c>
      <c r="D4484" s="150">
        <v>24901</v>
      </c>
      <c r="E4484" s="149">
        <v>11510</v>
      </c>
      <c r="F4484" s="149" t="s">
        <v>6290</v>
      </c>
    </row>
    <row r="4485" spans="1:6" ht="10.9" customHeight="1" x14ac:dyDescent="0.35">
      <c r="A4485" s="149" t="s">
        <v>8960</v>
      </c>
      <c r="B4485" s="149" t="s">
        <v>8961</v>
      </c>
      <c r="C4485" s="149" t="s">
        <v>296</v>
      </c>
      <c r="D4485" s="150">
        <v>24901</v>
      </c>
      <c r="E4485" s="149">
        <v>11510</v>
      </c>
      <c r="F4485" s="149" t="s">
        <v>6290</v>
      </c>
    </row>
    <row r="4486" spans="1:6" ht="10.9" customHeight="1" x14ac:dyDescent="0.35">
      <c r="A4486" s="149" t="s">
        <v>8962</v>
      </c>
      <c r="B4486" s="149" t="s">
        <v>8963</v>
      </c>
      <c r="C4486" s="149" t="s">
        <v>296</v>
      </c>
      <c r="D4486" s="150">
        <v>24901</v>
      </c>
      <c r="E4486" s="149">
        <v>11510</v>
      </c>
      <c r="F4486" s="149" t="s">
        <v>6290</v>
      </c>
    </row>
    <row r="4487" spans="1:6" ht="10.9" customHeight="1" x14ac:dyDescent="0.35">
      <c r="A4487" s="149" t="s">
        <v>8964</v>
      </c>
      <c r="B4487" s="149" t="s">
        <v>8965</v>
      </c>
      <c r="C4487" s="149" t="s">
        <v>2955</v>
      </c>
      <c r="D4487" s="150">
        <v>24901</v>
      </c>
      <c r="E4487" s="149">
        <v>11510</v>
      </c>
      <c r="F4487" s="149" t="s">
        <v>6290</v>
      </c>
    </row>
    <row r="4488" spans="1:6" ht="10.9" customHeight="1" x14ac:dyDescent="0.35">
      <c r="A4488" s="149" t="s">
        <v>8966</v>
      </c>
      <c r="B4488" s="149" t="s">
        <v>8840</v>
      </c>
      <c r="C4488" s="149" t="s">
        <v>2955</v>
      </c>
      <c r="D4488" s="150">
        <v>24901</v>
      </c>
      <c r="E4488" s="149">
        <v>11510</v>
      </c>
      <c r="F4488" s="149" t="s">
        <v>6290</v>
      </c>
    </row>
    <row r="4489" spans="1:6" ht="10.9" customHeight="1" x14ac:dyDescent="0.35">
      <c r="A4489" s="149" t="s">
        <v>8967</v>
      </c>
      <c r="B4489" s="149" t="s">
        <v>8840</v>
      </c>
      <c r="C4489" s="149" t="s">
        <v>2958</v>
      </c>
      <c r="D4489" s="150">
        <v>24901</v>
      </c>
      <c r="E4489" s="149">
        <v>11510</v>
      </c>
      <c r="F4489" s="149" t="s">
        <v>6290</v>
      </c>
    </row>
    <row r="4490" spans="1:6" ht="10.9" customHeight="1" x14ac:dyDescent="0.35">
      <c r="A4490" s="149" t="s">
        <v>8968</v>
      </c>
      <c r="B4490" s="149" t="s">
        <v>8969</v>
      </c>
      <c r="C4490" s="149" t="s">
        <v>296</v>
      </c>
      <c r="D4490" s="150">
        <v>24901</v>
      </c>
      <c r="E4490" s="149">
        <v>11510</v>
      </c>
      <c r="F4490" s="149" t="s">
        <v>6290</v>
      </c>
    </row>
    <row r="4491" spans="1:6" ht="10.9" customHeight="1" x14ac:dyDescent="0.35">
      <c r="A4491" s="149" t="s">
        <v>8970</v>
      </c>
      <c r="B4491" s="149" t="s">
        <v>8971</v>
      </c>
      <c r="C4491" s="149" t="s">
        <v>296</v>
      </c>
      <c r="D4491" s="150">
        <v>24901</v>
      </c>
      <c r="E4491" s="149">
        <v>11510</v>
      </c>
      <c r="F4491" s="149" t="s">
        <v>6290</v>
      </c>
    </row>
    <row r="4492" spans="1:6" ht="10.9" customHeight="1" x14ac:dyDescent="0.35">
      <c r="A4492" s="149" t="s">
        <v>8972</v>
      </c>
      <c r="B4492" s="149" t="s">
        <v>8973</v>
      </c>
      <c r="C4492" s="149" t="s">
        <v>8974</v>
      </c>
      <c r="D4492" s="150">
        <v>24901</v>
      </c>
      <c r="E4492" s="149">
        <v>11510</v>
      </c>
      <c r="F4492" s="149" t="s">
        <v>6290</v>
      </c>
    </row>
    <row r="4493" spans="1:6" ht="10.9" customHeight="1" x14ac:dyDescent="0.35">
      <c r="A4493" s="149" t="s">
        <v>8975</v>
      </c>
      <c r="B4493" s="149" t="s">
        <v>8976</v>
      </c>
      <c r="C4493" s="149" t="s">
        <v>296</v>
      </c>
      <c r="D4493" s="150">
        <v>24901</v>
      </c>
      <c r="E4493" s="149">
        <v>11510</v>
      </c>
      <c r="F4493" s="149" t="s">
        <v>6290</v>
      </c>
    </row>
    <row r="4494" spans="1:6" ht="10.9" customHeight="1" x14ac:dyDescent="0.35">
      <c r="A4494" s="149" t="s">
        <v>8977</v>
      </c>
      <c r="B4494" s="149" t="s">
        <v>8819</v>
      </c>
      <c r="C4494" s="149" t="s">
        <v>296</v>
      </c>
      <c r="D4494" s="150">
        <v>24901</v>
      </c>
      <c r="E4494" s="149">
        <v>11510</v>
      </c>
      <c r="F4494" s="149" t="s">
        <v>6290</v>
      </c>
    </row>
    <row r="4495" spans="1:6" ht="10.9" customHeight="1" x14ac:dyDescent="0.35">
      <c r="A4495" s="149" t="s">
        <v>8978</v>
      </c>
      <c r="B4495" s="149" t="s">
        <v>8840</v>
      </c>
      <c r="C4495" s="149" t="s">
        <v>5711</v>
      </c>
      <c r="D4495" s="150">
        <v>24901</v>
      </c>
      <c r="E4495" s="149">
        <v>11510</v>
      </c>
      <c r="F4495" s="149" t="s">
        <v>6290</v>
      </c>
    </row>
    <row r="4496" spans="1:6" ht="10.9" customHeight="1" x14ac:dyDescent="0.35">
      <c r="A4496" s="149" t="s">
        <v>8979</v>
      </c>
      <c r="B4496" s="149" t="s">
        <v>8767</v>
      </c>
      <c r="C4496" s="149" t="s">
        <v>5711</v>
      </c>
      <c r="D4496" s="150">
        <v>24901</v>
      </c>
      <c r="E4496" s="149">
        <v>11510</v>
      </c>
      <c r="F4496" s="149" t="s">
        <v>6290</v>
      </c>
    </row>
    <row r="4497" spans="1:6" ht="10.9" customHeight="1" x14ac:dyDescent="0.35">
      <c r="A4497" s="149" t="s">
        <v>8980</v>
      </c>
      <c r="B4497" s="149" t="s">
        <v>8981</v>
      </c>
      <c r="C4497" s="149" t="s">
        <v>6495</v>
      </c>
      <c r="D4497" s="150">
        <v>24901</v>
      </c>
      <c r="E4497" s="149">
        <v>11510</v>
      </c>
      <c r="F4497" s="149" t="s">
        <v>6290</v>
      </c>
    </row>
    <row r="4498" spans="1:6" ht="10.9" customHeight="1" x14ac:dyDescent="0.35">
      <c r="A4498" s="149" t="s">
        <v>8982</v>
      </c>
      <c r="B4498" s="149" t="s">
        <v>8983</v>
      </c>
      <c r="C4498" s="149" t="s">
        <v>296</v>
      </c>
      <c r="D4498" s="150">
        <v>24901</v>
      </c>
      <c r="E4498" s="149">
        <v>11510</v>
      </c>
      <c r="F4498" s="149" t="s">
        <v>6290</v>
      </c>
    </row>
    <row r="4499" spans="1:6" ht="10.9" customHeight="1" x14ac:dyDescent="0.35">
      <c r="A4499" s="149" t="s">
        <v>8984</v>
      </c>
      <c r="B4499" s="149" t="s">
        <v>8985</v>
      </c>
      <c r="C4499" s="149" t="s">
        <v>296</v>
      </c>
      <c r="D4499" s="150">
        <v>24901</v>
      </c>
      <c r="E4499" s="149">
        <v>11510</v>
      </c>
      <c r="F4499" s="149" t="s">
        <v>6290</v>
      </c>
    </row>
    <row r="4500" spans="1:6" ht="10.9" customHeight="1" x14ac:dyDescent="0.35">
      <c r="A4500" s="149" t="s">
        <v>8986</v>
      </c>
      <c r="B4500" s="149" t="s">
        <v>8987</v>
      </c>
      <c r="C4500" s="149" t="s">
        <v>296</v>
      </c>
      <c r="D4500" s="150">
        <v>24901</v>
      </c>
      <c r="E4500" s="149">
        <v>11510</v>
      </c>
      <c r="F4500" s="149" t="s">
        <v>6290</v>
      </c>
    </row>
    <row r="4501" spans="1:6" ht="10.9" customHeight="1" x14ac:dyDescent="0.35">
      <c r="A4501" s="149" t="s">
        <v>8988</v>
      </c>
      <c r="B4501" s="149" t="s">
        <v>8989</v>
      </c>
      <c r="C4501" s="149" t="s">
        <v>296</v>
      </c>
      <c r="D4501" s="150">
        <v>24901</v>
      </c>
      <c r="E4501" s="149">
        <v>11510</v>
      </c>
      <c r="F4501" s="149" t="s">
        <v>6290</v>
      </c>
    </row>
    <row r="4502" spans="1:6" ht="10.9" customHeight="1" x14ac:dyDescent="0.35">
      <c r="A4502" s="149" t="s">
        <v>8990</v>
      </c>
      <c r="B4502" s="149" t="s">
        <v>8991</v>
      </c>
      <c r="C4502" s="149" t="s">
        <v>296</v>
      </c>
      <c r="D4502" s="150">
        <v>24901</v>
      </c>
      <c r="E4502" s="149">
        <v>11510</v>
      </c>
      <c r="F4502" s="149" t="s">
        <v>6290</v>
      </c>
    </row>
    <row r="4503" spans="1:6" ht="10.9" customHeight="1" x14ac:dyDescent="0.35">
      <c r="A4503" s="149" t="s">
        <v>8992</v>
      </c>
      <c r="B4503" s="149" t="s">
        <v>8993</v>
      </c>
      <c r="C4503" s="149" t="s">
        <v>296</v>
      </c>
      <c r="D4503" s="150">
        <v>24901</v>
      </c>
      <c r="E4503" s="149">
        <v>11510</v>
      </c>
      <c r="F4503" s="149" t="s">
        <v>6290</v>
      </c>
    </row>
    <row r="4504" spans="1:6" ht="10.9" customHeight="1" x14ac:dyDescent="0.35">
      <c r="A4504" s="149" t="s">
        <v>8994</v>
      </c>
      <c r="B4504" s="149" t="s">
        <v>8995</v>
      </c>
      <c r="C4504" s="149" t="s">
        <v>296</v>
      </c>
      <c r="D4504" s="150">
        <v>24901</v>
      </c>
      <c r="E4504" s="149">
        <v>11510</v>
      </c>
      <c r="F4504" s="149" t="s">
        <v>6290</v>
      </c>
    </row>
    <row r="4505" spans="1:6" ht="10.9" customHeight="1" x14ac:dyDescent="0.35">
      <c r="A4505" s="149" t="s">
        <v>8996</v>
      </c>
      <c r="B4505" s="149" t="s">
        <v>8997</v>
      </c>
      <c r="C4505" s="149" t="s">
        <v>296</v>
      </c>
      <c r="D4505" s="150">
        <v>24901</v>
      </c>
      <c r="E4505" s="149">
        <v>11510</v>
      </c>
      <c r="F4505" s="149" t="s">
        <v>6290</v>
      </c>
    </row>
    <row r="4506" spans="1:6" ht="10.9" customHeight="1" x14ac:dyDescent="0.35">
      <c r="A4506" s="149" t="s">
        <v>8998</v>
      </c>
      <c r="B4506" s="149" t="s">
        <v>8999</v>
      </c>
      <c r="C4506" s="149" t="s">
        <v>296</v>
      </c>
      <c r="D4506" s="150">
        <v>24901</v>
      </c>
      <c r="E4506" s="149">
        <v>11510</v>
      </c>
      <c r="F4506" s="149" t="s">
        <v>6290</v>
      </c>
    </row>
    <row r="4507" spans="1:6" ht="10.9" customHeight="1" x14ac:dyDescent="0.35">
      <c r="A4507" s="149" t="s">
        <v>9000</v>
      </c>
      <c r="B4507" s="149" t="s">
        <v>9001</v>
      </c>
      <c r="C4507" s="149" t="s">
        <v>296</v>
      </c>
      <c r="D4507" s="150">
        <v>24901</v>
      </c>
      <c r="E4507" s="149">
        <v>11510</v>
      </c>
      <c r="F4507" s="149" t="s">
        <v>6290</v>
      </c>
    </row>
    <row r="4508" spans="1:6" ht="10.9" customHeight="1" x14ac:dyDescent="0.35">
      <c r="A4508" s="149" t="s">
        <v>9002</v>
      </c>
      <c r="B4508" s="149" t="s">
        <v>9003</v>
      </c>
      <c r="C4508" s="149" t="s">
        <v>296</v>
      </c>
      <c r="D4508" s="150">
        <v>24901</v>
      </c>
      <c r="E4508" s="149">
        <v>11510</v>
      </c>
      <c r="F4508" s="149" t="s">
        <v>6290</v>
      </c>
    </row>
    <row r="4509" spans="1:6" ht="10.9" customHeight="1" x14ac:dyDescent="0.35">
      <c r="A4509" s="149" t="s">
        <v>9004</v>
      </c>
      <c r="B4509" s="149" t="s">
        <v>9005</v>
      </c>
      <c r="C4509" s="149" t="s">
        <v>296</v>
      </c>
      <c r="D4509" s="150">
        <v>24901</v>
      </c>
      <c r="E4509" s="149">
        <v>11510</v>
      </c>
      <c r="F4509" s="149" t="s">
        <v>6290</v>
      </c>
    </row>
    <row r="4510" spans="1:6" ht="10.9" customHeight="1" x14ac:dyDescent="0.35">
      <c r="A4510" s="149" t="s">
        <v>9006</v>
      </c>
      <c r="B4510" s="149" t="s">
        <v>9007</v>
      </c>
      <c r="C4510" s="149" t="s">
        <v>296</v>
      </c>
      <c r="D4510" s="150">
        <v>24901</v>
      </c>
      <c r="E4510" s="149">
        <v>11510</v>
      </c>
      <c r="F4510" s="149" t="s">
        <v>6290</v>
      </c>
    </row>
    <row r="4511" spans="1:6" ht="10.9" customHeight="1" x14ac:dyDescent="0.35">
      <c r="A4511" s="149" t="s">
        <v>9008</v>
      </c>
      <c r="B4511" s="149" t="s">
        <v>9009</v>
      </c>
      <c r="C4511" s="149" t="s">
        <v>296</v>
      </c>
      <c r="D4511" s="150">
        <v>24901</v>
      </c>
      <c r="E4511" s="149">
        <v>11510</v>
      </c>
      <c r="F4511" s="149" t="s">
        <v>6290</v>
      </c>
    </row>
    <row r="4512" spans="1:6" ht="10.9" customHeight="1" x14ac:dyDescent="0.35">
      <c r="A4512" s="149" t="s">
        <v>9010</v>
      </c>
      <c r="B4512" s="149" t="s">
        <v>9011</v>
      </c>
      <c r="C4512" s="149" t="s">
        <v>296</v>
      </c>
      <c r="D4512" s="150">
        <v>24901</v>
      </c>
      <c r="E4512" s="149">
        <v>11510</v>
      </c>
      <c r="F4512" s="149" t="s">
        <v>6290</v>
      </c>
    </row>
    <row r="4513" spans="1:6" ht="10.9" customHeight="1" x14ac:dyDescent="0.35">
      <c r="A4513" s="149" t="s">
        <v>9012</v>
      </c>
      <c r="B4513" s="149" t="s">
        <v>9013</v>
      </c>
      <c r="C4513" s="149" t="s">
        <v>296</v>
      </c>
      <c r="D4513" s="150">
        <v>24901</v>
      </c>
      <c r="E4513" s="149">
        <v>11510</v>
      </c>
      <c r="F4513" s="149" t="s">
        <v>6290</v>
      </c>
    </row>
    <row r="4514" spans="1:6" ht="10.9" customHeight="1" x14ac:dyDescent="0.35">
      <c r="A4514" s="149" t="s">
        <v>9014</v>
      </c>
      <c r="B4514" s="149" t="s">
        <v>8965</v>
      </c>
      <c r="C4514" s="149" t="s">
        <v>296</v>
      </c>
      <c r="D4514" s="150">
        <v>24901</v>
      </c>
      <c r="E4514" s="149">
        <v>11510</v>
      </c>
      <c r="F4514" s="149" t="s">
        <v>6290</v>
      </c>
    </row>
    <row r="4515" spans="1:6" ht="10.9" customHeight="1" x14ac:dyDescent="0.35">
      <c r="A4515" s="149" t="s">
        <v>9015</v>
      </c>
      <c r="B4515" s="149" t="s">
        <v>9016</v>
      </c>
      <c r="C4515" s="149" t="s">
        <v>296</v>
      </c>
      <c r="D4515" s="150">
        <v>24901</v>
      </c>
      <c r="E4515" s="149">
        <v>11510</v>
      </c>
      <c r="F4515" s="149" t="s">
        <v>6290</v>
      </c>
    </row>
    <row r="4516" spans="1:6" ht="10.9" customHeight="1" x14ac:dyDescent="0.35">
      <c r="A4516" s="149" t="s">
        <v>9017</v>
      </c>
      <c r="B4516" s="149" t="s">
        <v>9018</v>
      </c>
      <c r="C4516" s="149" t="s">
        <v>296</v>
      </c>
      <c r="D4516" s="150">
        <v>25101</v>
      </c>
      <c r="E4516" s="149">
        <v>11510</v>
      </c>
      <c r="F4516" s="149" t="s">
        <v>9019</v>
      </c>
    </row>
    <row r="4517" spans="1:6" ht="10.9" customHeight="1" x14ac:dyDescent="0.35">
      <c r="A4517" s="149" t="s">
        <v>9020</v>
      </c>
      <c r="B4517" s="149" t="s">
        <v>9021</v>
      </c>
      <c r="C4517" s="149" t="s">
        <v>296</v>
      </c>
      <c r="D4517" s="150">
        <v>25101</v>
      </c>
      <c r="E4517" s="149">
        <v>11510</v>
      </c>
      <c r="F4517" s="149" t="s">
        <v>9019</v>
      </c>
    </row>
    <row r="4518" spans="1:6" ht="10.9" customHeight="1" x14ac:dyDescent="0.35">
      <c r="A4518" s="149" t="s">
        <v>9022</v>
      </c>
      <c r="B4518" s="149" t="s">
        <v>9023</v>
      </c>
      <c r="C4518" s="149" t="s">
        <v>296</v>
      </c>
      <c r="D4518" s="150">
        <v>25101</v>
      </c>
      <c r="E4518" s="149">
        <v>11510</v>
      </c>
      <c r="F4518" s="149" t="s">
        <v>9019</v>
      </c>
    </row>
    <row r="4519" spans="1:6" ht="10.9" customHeight="1" x14ac:dyDescent="0.35">
      <c r="A4519" s="149" t="s">
        <v>9024</v>
      </c>
      <c r="B4519" s="149" t="s">
        <v>9025</v>
      </c>
      <c r="C4519" s="149" t="s">
        <v>2958</v>
      </c>
      <c r="D4519" s="150">
        <v>25101</v>
      </c>
      <c r="E4519" s="149">
        <v>11510</v>
      </c>
      <c r="F4519" s="149" t="s">
        <v>9019</v>
      </c>
    </row>
    <row r="4520" spans="1:6" ht="10.9" customHeight="1" x14ac:dyDescent="0.35">
      <c r="A4520" s="149" t="s">
        <v>9026</v>
      </c>
      <c r="B4520" s="149" t="s">
        <v>9027</v>
      </c>
      <c r="C4520" s="149" t="s">
        <v>2958</v>
      </c>
      <c r="D4520" s="150">
        <v>25101</v>
      </c>
      <c r="E4520" s="149">
        <v>11510</v>
      </c>
      <c r="F4520" s="149" t="s">
        <v>9019</v>
      </c>
    </row>
    <row r="4521" spans="1:6" ht="10.9" customHeight="1" x14ac:dyDescent="0.35">
      <c r="A4521" s="149" t="s">
        <v>9028</v>
      </c>
      <c r="B4521" s="149" t="s">
        <v>9027</v>
      </c>
      <c r="C4521" s="149" t="s">
        <v>2594</v>
      </c>
      <c r="D4521" s="150">
        <v>25101</v>
      </c>
      <c r="E4521" s="149">
        <v>11510</v>
      </c>
      <c r="F4521" s="149" t="s">
        <v>9019</v>
      </c>
    </row>
    <row r="4522" spans="1:6" ht="10.9" customHeight="1" x14ac:dyDescent="0.35">
      <c r="A4522" s="149" t="s">
        <v>9029</v>
      </c>
      <c r="B4522" s="149" t="s">
        <v>9030</v>
      </c>
      <c r="C4522" s="149" t="s">
        <v>296</v>
      </c>
      <c r="D4522" s="150">
        <v>25101</v>
      </c>
      <c r="E4522" s="149">
        <v>11510</v>
      </c>
      <c r="F4522" s="149" t="s">
        <v>9019</v>
      </c>
    </row>
    <row r="4523" spans="1:6" ht="10.9" customHeight="1" x14ac:dyDescent="0.35">
      <c r="A4523" s="149" t="s">
        <v>9031</v>
      </c>
      <c r="B4523" s="149" t="s">
        <v>9032</v>
      </c>
      <c r="C4523" s="149" t="s">
        <v>296</v>
      </c>
      <c r="D4523" s="150">
        <v>25101</v>
      </c>
      <c r="E4523" s="149">
        <v>11510</v>
      </c>
      <c r="F4523" s="149" t="s">
        <v>9019</v>
      </c>
    </row>
    <row r="4524" spans="1:6" ht="10.9" customHeight="1" x14ac:dyDescent="0.35">
      <c r="A4524" s="149" t="s">
        <v>9033</v>
      </c>
      <c r="B4524" s="149" t="s">
        <v>9034</v>
      </c>
      <c r="C4524" s="149" t="s">
        <v>296</v>
      </c>
      <c r="D4524" s="150">
        <v>25101</v>
      </c>
      <c r="E4524" s="149">
        <v>11510</v>
      </c>
      <c r="F4524" s="149" t="s">
        <v>9019</v>
      </c>
    </row>
    <row r="4525" spans="1:6" ht="10.9" customHeight="1" x14ac:dyDescent="0.35">
      <c r="A4525" s="149" t="s">
        <v>9035</v>
      </c>
      <c r="B4525" s="149" t="s">
        <v>9036</v>
      </c>
      <c r="C4525" s="149" t="s">
        <v>296</v>
      </c>
      <c r="D4525" s="150">
        <v>25101</v>
      </c>
      <c r="E4525" s="149">
        <v>11510</v>
      </c>
      <c r="F4525" s="149" t="s">
        <v>9019</v>
      </c>
    </row>
    <row r="4526" spans="1:6" ht="10.9" customHeight="1" x14ac:dyDescent="0.35">
      <c r="A4526" s="149" t="s">
        <v>9037</v>
      </c>
      <c r="B4526" s="149" t="s">
        <v>132</v>
      </c>
      <c r="C4526" s="149" t="s">
        <v>296</v>
      </c>
      <c r="D4526" s="150">
        <v>25201</v>
      </c>
      <c r="E4526" s="149">
        <v>11510</v>
      </c>
      <c r="F4526" s="149" t="s">
        <v>9038</v>
      </c>
    </row>
    <row r="4527" spans="1:6" ht="10.9" customHeight="1" x14ac:dyDescent="0.35">
      <c r="A4527" s="149" t="s">
        <v>9039</v>
      </c>
      <c r="B4527" s="149" t="s">
        <v>9040</v>
      </c>
      <c r="C4527" s="149" t="s">
        <v>296</v>
      </c>
      <c r="D4527" s="150">
        <v>25201</v>
      </c>
      <c r="E4527" s="149">
        <v>11510</v>
      </c>
      <c r="F4527" s="149" t="s">
        <v>9038</v>
      </c>
    </row>
    <row r="4528" spans="1:6" ht="10.9" customHeight="1" x14ac:dyDescent="0.35">
      <c r="A4528" s="149" t="s">
        <v>9041</v>
      </c>
      <c r="B4528" s="149" t="s">
        <v>9042</v>
      </c>
      <c r="C4528" s="149" t="s">
        <v>296</v>
      </c>
      <c r="D4528" s="150">
        <v>25201</v>
      </c>
      <c r="E4528" s="149">
        <v>11510</v>
      </c>
      <c r="F4528" s="149" t="s">
        <v>9038</v>
      </c>
    </row>
    <row r="4529" spans="1:6" ht="10.9" customHeight="1" x14ac:dyDescent="0.35">
      <c r="A4529" s="149" t="s">
        <v>9043</v>
      </c>
      <c r="B4529" s="149" t="s">
        <v>9044</v>
      </c>
      <c r="C4529" s="149" t="s">
        <v>296</v>
      </c>
      <c r="D4529" s="150">
        <v>25201</v>
      </c>
      <c r="E4529" s="149">
        <v>11510</v>
      </c>
      <c r="F4529" s="149" t="s">
        <v>9038</v>
      </c>
    </row>
    <row r="4530" spans="1:6" ht="10.9" customHeight="1" x14ac:dyDescent="0.35">
      <c r="A4530" s="149" t="s">
        <v>9045</v>
      </c>
      <c r="B4530" s="149" t="s">
        <v>9046</v>
      </c>
      <c r="C4530" s="149" t="s">
        <v>296</v>
      </c>
      <c r="D4530" s="150">
        <v>25201</v>
      </c>
      <c r="E4530" s="149">
        <v>11510</v>
      </c>
      <c r="F4530" s="149" t="s">
        <v>9038</v>
      </c>
    </row>
    <row r="4531" spans="1:6" ht="10.9" customHeight="1" x14ac:dyDescent="0.35">
      <c r="A4531" s="149" t="s">
        <v>9047</v>
      </c>
      <c r="B4531" s="149" t="s">
        <v>9048</v>
      </c>
      <c r="C4531" s="149" t="s">
        <v>296</v>
      </c>
      <c r="D4531" s="150">
        <v>25201</v>
      </c>
      <c r="E4531" s="149">
        <v>11510</v>
      </c>
      <c r="F4531" s="149" t="s">
        <v>9038</v>
      </c>
    </row>
    <row r="4532" spans="1:6" ht="10.9" customHeight="1" x14ac:dyDescent="0.35">
      <c r="A4532" s="149" t="s">
        <v>9049</v>
      </c>
      <c r="B4532" s="149" t="s">
        <v>9050</v>
      </c>
      <c r="C4532" s="149" t="s">
        <v>335</v>
      </c>
      <c r="D4532" s="150">
        <v>25201</v>
      </c>
      <c r="E4532" s="149">
        <v>11510</v>
      </c>
      <c r="F4532" s="149" t="s">
        <v>9038</v>
      </c>
    </row>
    <row r="4533" spans="1:6" ht="10.9" customHeight="1" x14ac:dyDescent="0.35">
      <c r="A4533" s="149" t="s">
        <v>9051</v>
      </c>
      <c r="B4533" s="149" t="s">
        <v>9052</v>
      </c>
      <c r="C4533" s="149" t="s">
        <v>335</v>
      </c>
      <c r="D4533" s="150">
        <v>25201</v>
      </c>
      <c r="E4533" s="149">
        <v>11510</v>
      </c>
      <c r="F4533" s="149" t="s">
        <v>9038</v>
      </c>
    </row>
    <row r="4534" spans="1:6" ht="10.9" customHeight="1" x14ac:dyDescent="0.35">
      <c r="A4534" s="149" t="s">
        <v>9053</v>
      </c>
      <c r="B4534" s="149" t="s">
        <v>9054</v>
      </c>
      <c r="C4534" s="149" t="s">
        <v>539</v>
      </c>
      <c r="D4534" s="150">
        <v>25301</v>
      </c>
      <c r="E4534" s="149">
        <v>11510</v>
      </c>
      <c r="F4534" s="149" t="s">
        <v>9055</v>
      </c>
    </row>
    <row r="4535" spans="1:6" ht="10.9" customHeight="1" x14ac:dyDescent="0.35">
      <c r="A4535" s="149" t="s">
        <v>9056</v>
      </c>
      <c r="B4535" s="149" t="s">
        <v>9057</v>
      </c>
      <c r="C4535" s="149" t="s">
        <v>539</v>
      </c>
      <c r="D4535" s="150">
        <v>25301</v>
      </c>
      <c r="E4535" s="149">
        <v>11510</v>
      </c>
      <c r="F4535" s="149" t="s">
        <v>9055</v>
      </c>
    </row>
    <row r="4536" spans="1:6" ht="10.9" customHeight="1" x14ac:dyDescent="0.35">
      <c r="A4536" s="149" t="s">
        <v>9058</v>
      </c>
      <c r="B4536" s="149" t="s">
        <v>9059</v>
      </c>
      <c r="C4536" s="149" t="s">
        <v>539</v>
      </c>
      <c r="D4536" s="150">
        <v>25301</v>
      </c>
      <c r="E4536" s="149">
        <v>11510</v>
      </c>
      <c r="F4536" s="149" t="s">
        <v>9055</v>
      </c>
    </row>
    <row r="4537" spans="1:6" ht="10.9" customHeight="1" x14ac:dyDescent="0.35">
      <c r="A4537" s="149" t="s">
        <v>9060</v>
      </c>
      <c r="B4537" s="149" t="s">
        <v>9061</v>
      </c>
      <c r="C4537" s="149" t="s">
        <v>296</v>
      </c>
      <c r="D4537" s="150">
        <v>25301</v>
      </c>
      <c r="E4537" s="149">
        <v>11510</v>
      </c>
      <c r="F4537" s="149" t="s">
        <v>9055</v>
      </c>
    </row>
    <row r="4538" spans="1:6" ht="10.9" customHeight="1" x14ac:dyDescent="0.35">
      <c r="A4538" s="149" t="s">
        <v>9062</v>
      </c>
      <c r="B4538" s="149" t="s">
        <v>9063</v>
      </c>
      <c r="C4538" s="149" t="s">
        <v>539</v>
      </c>
      <c r="D4538" s="150">
        <v>25301</v>
      </c>
      <c r="E4538" s="149">
        <v>11510</v>
      </c>
      <c r="F4538" s="149" t="s">
        <v>9055</v>
      </c>
    </row>
    <row r="4539" spans="1:6" ht="10.9" customHeight="1" x14ac:dyDescent="0.35">
      <c r="A4539" s="149" t="s">
        <v>9064</v>
      </c>
      <c r="B4539" s="149" t="s">
        <v>9065</v>
      </c>
      <c r="C4539" s="149" t="s">
        <v>539</v>
      </c>
      <c r="D4539" s="150">
        <v>25301</v>
      </c>
      <c r="E4539" s="149">
        <v>11510</v>
      </c>
      <c r="F4539" s="149" t="s">
        <v>9055</v>
      </c>
    </row>
    <row r="4540" spans="1:6" ht="10.9" customHeight="1" x14ac:dyDescent="0.35">
      <c r="A4540" s="149" t="s">
        <v>9066</v>
      </c>
      <c r="B4540" s="149" t="s">
        <v>9067</v>
      </c>
      <c r="C4540" s="149" t="s">
        <v>539</v>
      </c>
      <c r="D4540" s="150">
        <v>25301</v>
      </c>
      <c r="E4540" s="149">
        <v>11510</v>
      </c>
      <c r="F4540" s="149" t="s">
        <v>9055</v>
      </c>
    </row>
    <row r="4541" spans="1:6" ht="10.9" customHeight="1" x14ac:dyDescent="0.35">
      <c r="A4541" s="149" t="s">
        <v>9068</v>
      </c>
      <c r="B4541" s="149" t="s">
        <v>9069</v>
      </c>
      <c r="C4541" s="149" t="s">
        <v>539</v>
      </c>
      <c r="D4541" s="150">
        <v>25301</v>
      </c>
      <c r="E4541" s="149">
        <v>11510</v>
      </c>
      <c r="F4541" s="149" t="s">
        <v>9055</v>
      </c>
    </row>
    <row r="4542" spans="1:6" ht="10.9" customHeight="1" x14ac:dyDescent="0.35">
      <c r="A4542" s="149" t="s">
        <v>9070</v>
      </c>
      <c r="B4542" s="149" t="s">
        <v>9071</v>
      </c>
      <c r="C4542" s="149" t="s">
        <v>539</v>
      </c>
      <c r="D4542" s="150">
        <v>25301</v>
      </c>
      <c r="E4542" s="149">
        <v>11510</v>
      </c>
      <c r="F4542" s="149" t="s">
        <v>9055</v>
      </c>
    </row>
    <row r="4543" spans="1:6" ht="10.9" customHeight="1" x14ac:dyDescent="0.35">
      <c r="A4543" s="149" t="s">
        <v>9072</v>
      </c>
      <c r="B4543" s="149" t="s">
        <v>9073</v>
      </c>
      <c r="C4543" s="149" t="s">
        <v>539</v>
      </c>
      <c r="D4543" s="150">
        <v>25301</v>
      </c>
      <c r="E4543" s="149">
        <v>11510</v>
      </c>
      <c r="F4543" s="149" t="s">
        <v>9055</v>
      </c>
    </row>
    <row r="4544" spans="1:6" ht="10.9" customHeight="1" x14ac:dyDescent="0.35">
      <c r="A4544" s="149" t="s">
        <v>9074</v>
      </c>
      <c r="B4544" s="149" t="s">
        <v>9075</v>
      </c>
      <c r="C4544" s="149" t="s">
        <v>539</v>
      </c>
      <c r="D4544" s="150">
        <v>25301</v>
      </c>
      <c r="E4544" s="149">
        <v>11510</v>
      </c>
      <c r="F4544" s="149" t="s">
        <v>9055</v>
      </c>
    </row>
    <row r="4545" spans="1:6" ht="10.9" customHeight="1" x14ac:dyDescent="0.35">
      <c r="A4545" s="149" t="s">
        <v>9076</v>
      </c>
      <c r="B4545" s="149" t="s">
        <v>9077</v>
      </c>
      <c r="C4545" s="149" t="s">
        <v>539</v>
      </c>
      <c r="D4545" s="150">
        <v>25301</v>
      </c>
      <c r="E4545" s="149">
        <v>11510</v>
      </c>
      <c r="F4545" s="149" t="s">
        <v>9055</v>
      </c>
    </row>
    <row r="4546" spans="1:6" ht="10.9" customHeight="1" x14ac:dyDescent="0.35">
      <c r="A4546" s="149" t="s">
        <v>9078</v>
      </c>
      <c r="B4546" s="149" t="s">
        <v>9079</v>
      </c>
      <c r="C4546" s="149" t="s">
        <v>539</v>
      </c>
      <c r="D4546" s="150">
        <v>25301</v>
      </c>
      <c r="E4546" s="149">
        <v>11510</v>
      </c>
      <c r="F4546" s="149" t="s">
        <v>9055</v>
      </c>
    </row>
    <row r="4547" spans="1:6" ht="10.9" customHeight="1" x14ac:dyDescent="0.35">
      <c r="A4547" s="149" t="s">
        <v>9080</v>
      </c>
      <c r="B4547" s="149" t="s">
        <v>9081</v>
      </c>
      <c r="C4547" s="149" t="s">
        <v>539</v>
      </c>
      <c r="D4547" s="150">
        <v>25301</v>
      </c>
      <c r="E4547" s="149">
        <v>11510</v>
      </c>
      <c r="F4547" s="149" t="s">
        <v>9055</v>
      </c>
    </row>
    <row r="4548" spans="1:6" ht="10.9" customHeight="1" x14ac:dyDescent="0.35">
      <c r="A4548" s="149" t="s">
        <v>9082</v>
      </c>
      <c r="B4548" s="149" t="s">
        <v>9083</v>
      </c>
      <c r="C4548" s="149" t="s">
        <v>539</v>
      </c>
      <c r="D4548" s="150">
        <v>25301</v>
      </c>
      <c r="E4548" s="149">
        <v>11510</v>
      </c>
      <c r="F4548" s="149" t="s">
        <v>9055</v>
      </c>
    </row>
    <row r="4549" spans="1:6" ht="10.9" customHeight="1" x14ac:dyDescent="0.35">
      <c r="A4549" s="149" t="s">
        <v>9084</v>
      </c>
      <c r="B4549" s="149" t="s">
        <v>9085</v>
      </c>
      <c r="C4549" s="149" t="s">
        <v>539</v>
      </c>
      <c r="D4549" s="150">
        <v>25301</v>
      </c>
      <c r="E4549" s="149">
        <v>11510</v>
      </c>
      <c r="F4549" s="149" t="s">
        <v>9055</v>
      </c>
    </row>
    <row r="4550" spans="1:6" ht="10.9" customHeight="1" x14ac:dyDescent="0.35">
      <c r="A4550" s="149" t="s">
        <v>9086</v>
      </c>
      <c r="B4550" s="149" t="s">
        <v>9087</v>
      </c>
      <c r="C4550" s="149" t="s">
        <v>539</v>
      </c>
      <c r="D4550" s="150">
        <v>25301</v>
      </c>
      <c r="E4550" s="149">
        <v>11510</v>
      </c>
      <c r="F4550" s="149" t="s">
        <v>9055</v>
      </c>
    </row>
    <row r="4551" spans="1:6" ht="10.9" customHeight="1" x14ac:dyDescent="0.35">
      <c r="A4551" s="149" t="s">
        <v>9088</v>
      </c>
      <c r="B4551" s="149" t="s">
        <v>9089</v>
      </c>
      <c r="C4551" s="149" t="s">
        <v>296</v>
      </c>
      <c r="D4551" s="150">
        <v>25301</v>
      </c>
      <c r="E4551" s="149">
        <v>11510</v>
      </c>
      <c r="F4551" s="149" t="s">
        <v>9055</v>
      </c>
    </row>
    <row r="4552" spans="1:6" ht="10.9" customHeight="1" x14ac:dyDescent="0.35">
      <c r="A4552" s="149" t="s">
        <v>9090</v>
      </c>
      <c r="B4552" s="149" t="s">
        <v>9091</v>
      </c>
      <c r="C4552" s="149" t="s">
        <v>539</v>
      </c>
      <c r="D4552" s="150">
        <v>25301</v>
      </c>
      <c r="E4552" s="149">
        <v>11510</v>
      </c>
      <c r="F4552" s="149" t="s">
        <v>9055</v>
      </c>
    </row>
    <row r="4553" spans="1:6" ht="10.9" customHeight="1" x14ac:dyDescent="0.35">
      <c r="A4553" s="149" t="s">
        <v>9092</v>
      </c>
      <c r="B4553" s="149" t="s">
        <v>9093</v>
      </c>
      <c r="C4553" s="149" t="s">
        <v>539</v>
      </c>
      <c r="D4553" s="150">
        <v>25301</v>
      </c>
      <c r="E4553" s="149">
        <v>11510</v>
      </c>
      <c r="F4553" s="149" t="s">
        <v>9055</v>
      </c>
    </row>
    <row r="4554" spans="1:6" ht="10.9" customHeight="1" x14ac:dyDescent="0.35">
      <c r="A4554" s="149" t="s">
        <v>9094</v>
      </c>
      <c r="B4554" s="149" t="s">
        <v>9095</v>
      </c>
      <c r="C4554" s="149" t="s">
        <v>539</v>
      </c>
      <c r="D4554" s="150">
        <v>25301</v>
      </c>
      <c r="E4554" s="149">
        <v>11510</v>
      </c>
      <c r="F4554" s="149" t="s">
        <v>9055</v>
      </c>
    </row>
    <row r="4555" spans="1:6" ht="10.9" customHeight="1" x14ac:dyDescent="0.35">
      <c r="A4555" s="149" t="s">
        <v>9096</v>
      </c>
      <c r="B4555" s="149" t="s">
        <v>9097</v>
      </c>
      <c r="C4555" s="149" t="s">
        <v>539</v>
      </c>
      <c r="D4555" s="150">
        <v>25301</v>
      </c>
      <c r="E4555" s="149">
        <v>11510</v>
      </c>
      <c r="F4555" s="149" t="s">
        <v>9055</v>
      </c>
    </row>
    <row r="4556" spans="1:6" ht="10.9" customHeight="1" x14ac:dyDescent="0.35">
      <c r="A4556" s="149" t="s">
        <v>9098</v>
      </c>
      <c r="B4556" s="149" t="s">
        <v>9099</v>
      </c>
      <c r="C4556" s="149" t="s">
        <v>296</v>
      </c>
      <c r="D4556" s="150">
        <v>25301</v>
      </c>
      <c r="E4556" s="149">
        <v>11510</v>
      </c>
      <c r="F4556" s="149" t="s">
        <v>9055</v>
      </c>
    </row>
    <row r="4557" spans="1:6" ht="10.9" customHeight="1" x14ac:dyDescent="0.35">
      <c r="A4557" s="149" t="s">
        <v>9100</v>
      </c>
      <c r="B4557" s="149" t="s">
        <v>9101</v>
      </c>
      <c r="C4557" s="149" t="s">
        <v>539</v>
      </c>
      <c r="D4557" s="150">
        <v>25301</v>
      </c>
      <c r="E4557" s="149">
        <v>11510</v>
      </c>
      <c r="F4557" s="149" t="s">
        <v>9055</v>
      </c>
    </row>
    <row r="4558" spans="1:6" ht="10.9" customHeight="1" x14ac:dyDescent="0.35">
      <c r="A4558" s="149" t="s">
        <v>9102</v>
      </c>
      <c r="B4558" s="149" t="s">
        <v>9103</v>
      </c>
      <c r="C4558" s="149" t="s">
        <v>296</v>
      </c>
      <c r="D4558" s="150">
        <v>25301</v>
      </c>
      <c r="E4558" s="149">
        <v>11510</v>
      </c>
      <c r="F4558" s="149" t="s">
        <v>9055</v>
      </c>
    </row>
    <row r="4559" spans="1:6" ht="10.9" customHeight="1" x14ac:dyDescent="0.35">
      <c r="A4559" s="149" t="s">
        <v>9104</v>
      </c>
      <c r="B4559" s="149" t="s">
        <v>9105</v>
      </c>
      <c r="C4559" s="149" t="s">
        <v>539</v>
      </c>
      <c r="D4559" s="150">
        <v>25301</v>
      </c>
      <c r="E4559" s="149">
        <v>11510</v>
      </c>
      <c r="F4559" s="149" t="s">
        <v>9055</v>
      </c>
    </row>
    <row r="4560" spans="1:6" ht="10.9" customHeight="1" x14ac:dyDescent="0.35">
      <c r="A4560" s="149" t="s">
        <v>9106</v>
      </c>
      <c r="B4560" s="149" t="s">
        <v>9107</v>
      </c>
      <c r="C4560" s="149" t="s">
        <v>6072</v>
      </c>
      <c r="D4560" s="150">
        <v>25301</v>
      </c>
      <c r="E4560" s="149">
        <v>11510</v>
      </c>
      <c r="F4560" s="149" t="s">
        <v>9055</v>
      </c>
    </row>
    <row r="4561" spans="1:6" ht="10.9" customHeight="1" x14ac:dyDescent="0.35">
      <c r="A4561" s="149" t="s">
        <v>9108</v>
      </c>
      <c r="B4561" s="149" t="s">
        <v>9109</v>
      </c>
      <c r="C4561" s="149" t="s">
        <v>539</v>
      </c>
      <c r="D4561" s="150">
        <v>25301</v>
      </c>
      <c r="E4561" s="149">
        <v>11510</v>
      </c>
      <c r="F4561" s="149" t="s">
        <v>9055</v>
      </c>
    </row>
    <row r="4562" spans="1:6" ht="10.9" customHeight="1" x14ac:dyDescent="0.35">
      <c r="A4562" s="149" t="s">
        <v>9110</v>
      </c>
      <c r="B4562" s="149" t="s">
        <v>9111</v>
      </c>
      <c r="C4562" s="149" t="s">
        <v>539</v>
      </c>
      <c r="D4562" s="150">
        <v>25301</v>
      </c>
      <c r="E4562" s="149">
        <v>11510</v>
      </c>
      <c r="F4562" s="149" t="s">
        <v>9055</v>
      </c>
    </row>
    <row r="4563" spans="1:6" ht="10.9" customHeight="1" x14ac:dyDescent="0.35">
      <c r="A4563" s="149" t="s">
        <v>9112</v>
      </c>
      <c r="B4563" s="149" t="s">
        <v>9113</v>
      </c>
      <c r="C4563" s="149" t="s">
        <v>539</v>
      </c>
      <c r="D4563" s="150">
        <v>25301</v>
      </c>
      <c r="E4563" s="149">
        <v>11510</v>
      </c>
      <c r="F4563" s="149" t="s">
        <v>9055</v>
      </c>
    </row>
    <row r="4564" spans="1:6" ht="10.9" customHeight="1" x14ac:dyDescent="0.35">
      <c r="A4564" s="149" t="s">
        <v>9114</v>
      </c>
      <c r="B4564" s="149" t="s">
        <v>9115</v>
      </c>
      <c r="C4564" s="149" t="s">
        <v>539</v>
      </c>
      <c r="D4564" s="150">
        <v>25301</v>
      </c>
      <c r="E4564" s="149">
        <v>11510</v>
      </c>
      <c r="F4564" s="149" t="s">
        <v>9055</v>
      </c>
    </row>
    <row r="4565" spans="1:6" ht="10.9" customHeight="1" x14ac:dyDescent="0.35">
      <c r="A4565" s="149" t="s">
        <v>9116</v>
      </c>
      <c r="B4565" s="149" t="s">
        <v>9117</v>
      </c>
      <c r="C4565" s="149" t="s">
        <v>539</v>
      </c>
      <c r="D4565" s="150">
        <v>25301</v>
      </c>
      <c r="E4565" s="149">
        <v>11510</v>
      </c>
      <c r="F4565" s="149" t="s">
        <v>9055</v>
      </c>
    </row>
    <row r="4566" spans="1:6" ht="10.9" customHeight="1" x14ac:dyDescent="0.35">
      <c r="A4566" s="149" t="s">
        <v>9118</v>
      </c>
      <c r="B4566" s="149" t="s">
        <v>9119</v>
      </c>
      <c r="C4566" s="149" t="s">
        <v>539</v>
      </c>
      <c r="D4566" s="150">
        <v>25301</v>
      </c>
      <c r="E4566" s="149">
        <v>11510</v>
      </c>
      <c r="F4566" s="149" t="s">
        <v>9055</v>
      </c>
    </row>
    <row r="4567" spans="1:6" ht="10.9" customHeight="1" x14ac:dyDescent="0.35">
      <c r="A4567" s="149" t="s">
        <v>9120</v>
      </c>
      <c r="B4567" s="149" t="s">
        <v>9121</v>
      </c>
      <c r="C4567" s="149" t="s">
        <v>539</v>
      </c>
      <c r="D4567" s="150">
        <v>25301</v>
      </c>
      <c r="E4567" s="149">
        <v>11510</v>
      </c>
      <c r="F4567" s="149" t="s">
        <v>9055</v>
      </c>
    </row>
    <row r="4568" spans="1:6" ht="10.9" customHeight="1" x14ac:dyDescent="0.35">
      <c r="A4568" s="149" t="s">
        <v>9122</v>
      </c>
      <c r="B4568" s="149" t="s">
        <v>9123</v>
      </c>
      <c r="C4568" s="149" t="s">
        <v>539</v>
      </c>
      <c r="D4568" s="150">
        <v>25301</v>
      </c>
      <c r="E4568" s="149">
        <v>11510</v>
      </c>
      <c r="F4568" s="149" t="s">
        <v>9055</v>
      </c>
    </row>
    <row r="4569" spans="1:6" ht="10.9" customHeight="1" x14ac:dyDescent="0.35">
      <c r="A4569" s="149" t="s">
        <v>9124</v>
      </c>
      <c r="B4569" s="149" t="s">
        <v>9125</v>
      </c>
      <c r="C4569" s="149" t="s">
        <v>539</v>
      </c>
      <c r="D4569" s="150">
        <v>25301</v>
      </c>
      <c r="E4569" s="149">
        <v>11510</v>
      </c>
      <c r="F4569" s="149" t="s">
        <v>9055</v>
      </c>
    </row>
    <row r="4570" spans="1:6" ht="10.9" customHeight="1" x14ac:dyDescent="0.35">
      <c r="A4570" s="149" t="s">
        <v>9126</v>
      </c>
      <c r="B4570" s="149" t="s">
        <v>9127</v>
      </c>
      <c r="C4570" s="149" t="s">
        <v>539</v>
      </c>
      <c r="D4570" s="150">
        <v>25301</v>
      </c>
      <c r="E4570" s="149">
        <v>11510</v>
      </c>
      <c r="F4570" s="149" t="s">
        <v>9055</v>
      </c>
    </row>
    <row r="4571" spans="1:6" ht="10.9" customHeight="1" x14ac:dyDescent="0.35">
      <c r="A4571" s="149" t="s">
        <v>9128</v>
      </c>
      <c r="B4571" s="149" t="s">
        <v>9129</v>
      </c>
      <c r="C4571" s="149" t="s">
        <v>539</v>
      </c>
      <c r="D4571" s="150">
        <v>25301</v>
      </c>
      <c r="E4571" s="149">
        <v>11510</v>
      </c>
      <c r="F4571" s="149" t="s">
        <v>9055</v>
      </c>
    </row>
    <row r="4572" spans="1:6" ht="10.9" customHeight="1" x14ac:dyDescent="0.35">
      <c r="A4572" s="149" t="s">
        <v>9130</v>
      </c>
      <c r="B4572" s="149" t="s">
        <v>9131</v>
      </c>
      <c r="C4572" s="149" t="s">
        <v>6072</v>
      </c>
      <c r="D4572" s="150">
        <v>25301</v>
      </c>
      <c r="E4572" s="149">
        <v>11510</v>
      </c>
      <c r="F4572" s="149" t="s">
        <v>9055</v>
      </c>
    </row>
    <row r="4573" spans="1:6" ht="10.9" customHeight="1" x14ac:dyDescent="0.35">
      <c r="A4573" s="149" t="s">
        <v>9132</v>
      </c>
      <c r="B4573" s="149" t="s">
        <v>9133</v>
      </c>
      <c r="C4573" s="149" t="s">
        <v>539</v>
      </c>
      <c r="D4573" s="150">
        <v>25301</v>
      </c>
      <c r="E4573" s="149">
        <v>11510</v>
      </c>
      <c r="F4573" s="149" t="s">
        <v>9055</v>
      </c>
    </row>
    <row r="4574" spans="1:6" ht="10.9" customHeight="1" x14ac:dyDescent="0.35">
      <c r="A4574" s="149" t="s">
        <v>9134</v>
      </c>
      <c r="B4574" s="149" t="s">
        <v>9135</v>
      </c>
      <c r="C4574" s="149" t="s">
        <v>539</v>
      </c>
      <c r="D4574" s="150">
        <v>25301</v>
      </c>
      <c r="E4574" s="149">
        <v>11510</v>
      </c>
      <c r="F4574" s="149" t="s">
        <v>9055</v>
      </c>
    </row>
    <row r="4575" spans="1:6" ht="10.9" customHeight="1" x14ac:dyDescent="0.35">
      <c r="A4575" s="149" t="s">
        <v>9136</v>
      </c>
      <c r="B4575" s="149" t="s">
        <v>9137</v>
      </c>
      <c r="C4575" s="149" t="s">
        <v>539</v>
      </c>
      <c r="D4575" s="150">
        <v>25301</v>
      </c>
      <c r="E4575" s="149">
        <v>11510</v>
      </c>
      <c r="F4575" s="149" t="s">
        <v>9055</v>
      </c>
    </row>
    <row r="4576" spans="1:6" ht="10.9" customHeight="1" x14ac:dyDescent="0.35">
      <c r="A4576" s="149" t="s">
        <v>9138</v>
      </c>
      <c r="B4576" s="149" t="s">
        <v>9139</v>
      </c>
      <c r="C4576" s="149" t="s">
        <v>539</v>
      </c>
      <c r="D4576" s="150">
        <v>25301</v>
      </c>
      <c r="E4576" s="149">
        <v>11510</v>
      </c>
      <c r="F4576" s="149" t="s">
        <v>9055</v>
      </c>
    </row>
    <row r="4577" spans="1:6" ht="10.9" customHeight="1" x14ac:dyDescent="0.35">
      <c r="A4577" s="149" t="s">
        <v>9140</v>
      </c>
      <c r="B4577" s="149" t="s">
        <v>9141</v>
      </c>
      <c r="C4577" s="149" t="s">
        <v>539</v>
      </c>
      <c r="D4577" s="150">
        <v>25301</v>
      </c>
      <c r="E4577" s="149">
        <v>11510</v>
      </c>
      <c r="F4577" s="149" t="s">
        <v>9055</v>
      </c>
    </row>
    <row r="4578" spans="1:6" ht="10.9" customHeight="1" x14ac:dyDescent="0.35">
      <c r="A4578" s="149" t="s">
        <v>9142</v>
      </c>
      <c r="B4578" s="149" t="s">
        <v>9143</v>
      </c>
      <c r="C4578" s="149" t="s">
        <v>539</v>
      </c>
      <c r="D4578" s="150">
        <v>25301</v>
      </c>
      <c r="E4578" s="149">
        <v>11510</v>
      </c>
      <c r="F4578" s="149" t="s">
        <v>9055</v>
      </c>
    </row>
    <row r="4579" spans="1:6" ht="10.9" customHeight="1" x14ac:dyDescent="0.35">
      <c r="A4579" s="149" t="s">
        <v>9144</v>
      </c>
      <c r="B4579" s="149" t="s">
        <v>9145</v>
      </c>
      <c r="C4579" s="149" t="s">
        <v>539</v>
      </c>
      <c r="D4579" s="150">
        <v>25301</v>
      </c>
      <c r="E4579" s="149">
        <v>11510</v>
      </c>
      <c r="F4579" s="149" t="s">
        <v>9055</v>
      </c>
    </row>
    <row r="4580" spans="1:6" ht="10.9" customHeight="1" x14ac:dyDescent="0.35">
      <c r="A4580" s="149" t="s">
        <v>9146</v>
      </c>
      <c r="B4580" s="149" t="s">
        <v>9147</v>
      </c>
      <c r="C4580" s="149" t="s">
        <v>539</v>
      </c>
      <c r="D4580" s="150">
        <v>25301</v>
      </c>
      <c r="E4580" s="149">
        <v>11510</v>
      </c>
      <c r="F4580" s="149" t="s">
        <v>9055</v>
      </c>
    </row>
    <row r="4581" spans="1:6" ht="10.9" customHeight="1" x14ac:dyDescent="0.35">
      <c r="A4581" s="149" t="s">
        <v>9148</v>
      </c>
      <c r="B4581" s="149" t="s">
        <v>9149</v>
      </c>
      <c r="C4581" s="149" t="s">
        <v>539</v>
      </c>
      <c r="D4581" s="150">
        <v>25301</v>
      </c>
      <c r="E4581" s="149">
        <v>11510</v>
      </c>
      <c r="F4581" s="149" t="s">
        <v>9055</v>
      </c>
    </row>
    <row r="4582" spans="1:6" ht="10.9" customHeight="1" x14ac:dyDescent="0.35">
      <c r="A4582" s="149" t="s">
        <v>9150</v>
      </c>
      <c r="B4582" s="149" t="s">
        <v>9151</v>
      </c>
      <c r="C4582" s="149" t="s">
        <v>539</v>
      </c>
      <c r="D4582" s="150">
        <v>25301</v>
      </c>
      <c r="E4582" s="149">
        <v>11510</v>
      </c>
      <c r="F4582" s="149" t="s">
        <v>9055</v>
      </c>
    </row>
    <row r="4583" spans="1:6" ht="10.9" customHeight="1" x14ac:dyDescent="0.35">
      <c r="A4583" s="149" t="s">
        <v>9152</v>
      </c>
      <c r="B4583" s="149" t="s">
        <v>9153</v>
      </c>
      <c r="C4583" s="149" t="s">
        <v>539</v>
      </c>
      <c r="D4583" s="150">
        <v>25301</v>
      </c>
      <c r="E4583" s="149">
        <v>11510</v>
      </c>
      <c r="F4583" s="149" t="s">
        <v>9055</v>
      </c>
    </row>
    <row r="4584" spans="1:6" ht="10.9" customHeight="1" x14ac:dyDescent="0.35">
      <c r="A4584" s="149" t="s">
        <v>9154</v>
      </c>
      <c r="B4584" s="149" t="s">
        <v>9155</v>
      </c>
      <c r="C4584" s="149" t="s">
        <v>539</v>
      </c>
      <c r="D4584" s="150">
        <v>25301</v>
      </c>
      <c r="E4584" s="149">
        <v>11510</v>
      </c>
      <c r="F4584" s="149" t="s">
        <v>9055</v>
      </c>
    </row>
    <row r="4585" spans="1:6" ht="10.9" customHeight="1" x14ac:dyDescent="0.35">
      <c r="A4585" s="149" t="s">
        <v>9156</v>
      </c>
      <c r="B4585" s="149" t="s">
        <v>9157</v>
      </c>
      <c r="C4585" s="149" t="s">
        <v>296</v>
      </c>
      <c r="D4585" s="150">
        <v>25301</v>
      </c>
      <c r="E4585" s="149">
        <v>11510</v>
      </c>
      <c r="F4585" s="149" t="s">
        <v>9055</v>
      </c>
    </row>
    <row r="4586" spans="1:6" ht="10.9" customHeight="1" x14ac:dyDescent="0.35">
      <c r="A4586" s="149" t="s">
        <v>9158</v>
      </c>
      <c r="B4586" s="149" t="s">
        <v>9159</v>
      </c>
      <c r="C4586" s="149" t="s">
        <v>539</v>
      </c>
      <c r="D4586" s="150">
        <v>25301</v>
      </c>
      <c r="E4586" s="149">
        <v>11510</v>
      </c>
      <c r="F4586" s="149" t="s">
        <v>9055</v>
      </c>
    </row>
    <row r="4587" spans="1:6" ht="10.9" customHeight="1" x14ac:dyDescent="0.35">
      <c r="A4587" s="149" t="s">
        <v>9160</v>
      </c>
      <c r="B4587" s="149" t="s">
        <v>9161</v>
      </c>
      <c r="C4587" s="149" t="s">
        <v>539</v>
      </c>
      <c r="D4587" s="150">
        <v>25301</v>
      </c>
      <c r="E4587" s="149">
        <v>11510</v>
      </c>
      <c r="F4587" s="149" t="s">
        <v>9055</v>
      </c>
    </row>
    <row r="4588" spans="1:6" ht="10.9" customHeight="1" x14ac:dyDescent="0.35">
      <c r="A4588" s="149" t="s">
        <v>9162</v>
      </c>
      <c r="B4588" s="149" t="s">
        <v>9163</v>
      </c>
      <c r="C4588" s="149" t="s">
        <v>539</v>
      </c>
      <c r="D4588" s="150">
        <v>25301</v>
      </c>
      <c r="E4588" s="149">
        <v>11510</v>
      </c>
      <c r="F4588" s="149" t="s">
        <v>9055</v>
      </c>
    </row>
    <row r="4589" spans="1:6" ht="10.9" customHeight="1" x14ac:dyDescent="0.35">
      <c r="A4589" s="149" t="s">
        <v>9164</v>
      </c>
      <c r="B4589" s="149" t="s">
        <v>9165</v>
      </c>
      <c r="C4589" s="149" t="s">
        <v>539</v>
      </c>
      <c r="D4589" s="150">
        <v>25301</v>
      </c>
      <c r="E4589" s="149">
        <v>11510</v>
      </c>
      <c r="F4589" s="149" t="s">
        <v>9055</v>
      </c>
    </row>
    <row r="4590" spans="1:6" ht="10.9" customHeight="1" x14ac:dyDescent="0.35">
      <c r="A4590" s="149" t="s">
        <v>9166</v>
      </c>
      <c r="B4590" s="149" t="s">
        <v>9167</v>
      </c>
      <c r="C4590" s="149" t="s">
        <v>539</v>
      </c>
      <c r="D4590" s="150">
        <v>25301</v>
      </c>
      <c r="E4590" s="149">
        <v>11510</v>
      </c>
      <c r="F4590" s="149" t="s">
        <v>9055</v>
      </c>
    </row>
    <row r="4591" spans="1:6" ht="10.9" customHeight="1" x14ac:dyDescent="0.35">
      <c r="A4591" s="149" t="s">
        <v>9168</v>
      </c>
      <c r="B4591" s="149" t="s">
        <v>9169</v>
      </c>
      <c r="C4591" s="149" t="s">
        <v>6072</v>
      </c>
      <c r="D4591" s="150">
        <v>25301</v>
      </c>
      <c r="E4591" s="149">
        <v>11510</v>
      </c>
      <c r="F4591" s="149" t="s">
        <v>9055</v>
      </c>
    </row>
    <row r="4592" spans="1:6" ht="10.9" customHeight="1" x14ac:dyDescent="0.35">
      <c r="A4592" s="149" t="s">
        <v>9170</v>
      </c>
      <c r="B4592" s="149" t="s">
        <v>9171</v>
      </c>
      <c r="C4592" s="149" t="s">
        <v>539</v>
      </c>
      <c r="D4592" s="150">
        <v>25301</v>
      </c>
      <c r="E4592" s="149">
        <v>11510</v>
      </c>
      <c r="F4592" s="149" t="s">
        <v>9055</v>
      </c>
    </row>
    <row r="4593" spans="1:6" ht="10.9" customHeight="1" x14ac:dyDescent="0.35">
      <c r="A4593" s="149" t="s">
        <v>9172</v>
      </c>
      <c r="B4593" s="149" t="s">
        <v>9173</v>
      </c>
      <c r="C4593" s="149" t="s">
        <v>296</v>
      </c>
      <c r="D4593" s="150">
        <v>25301</v>
      </c>
      <c r="E4593" s="149">
        <v>11510</v>
      </c>
      <c r="F4593" s="149" t="s">
        <v>9055</v>
      </c>
    </row>
    <row r="4594" spans="1:6" ht="10.9" customHeight="1" x14ac:dyDescent="0.35">
      <c r="A4594" s="149" t="s">
        <v>9174</v>
      </c>
      <c r="B4594" s="149" t="s">
        <v>9175</v>
      </c>
      <c r="C4594" s="149" t="s">
        <v>539</v>
      </c>
      <c r="D4594" s="150">
        <v>25301</v>
      </c>
      <c r="E4594" s="149">
        <v>11510</v>
      </c>
      <c r="F4594" s="149" t="s">
        <v>9055</v>
      </c>
    </row>
    <row r="4595" spans="1:6" ht="10.9" customHeight="1" x14ac:dyDescent="0.35">
      <c r="A4595" s="149" t="s">
        <v>9176</v>
      </c>
      <c r="B4595" s="149" t="s">
        <v>9177</v>
      </c>
      <c r="C4595" s="149" t="s">
        <v>539</v>
      </c>
      <c r="D4595" s="150">
        <v>25301</v>
      </c>
      <c r="E4595" s="149">
        <v>11510</v>
      </c>
      <c r="F4595" s="149" t="s">
        <v>9055</v>
      </c>
    </row>
    <row r="4596" spans="1:6" ht="10.9" customHeight="1" x14ac:dyDescent="0.35">
      <c r="A4596" s="149" t="s">
        <v>9178</v>
      </c>
      <c r="B4596" s="149" t="s">
        <v>9179</v>
      </c>
      <c r="C4596" s="149" t="s">
        <v>539</v>
      </c>
      <c r="D4596" s="150">
        <v>25301</v>
      </c>
      <c r="E4596" s="149">
        <v>11510</v>
      </c>
      <c r="F4596" s="149" t="s">
        <v>9055</v>
      </c>
    </row>
    <row r="4597" spans="1:6" ht="10.9" customHeight="1" x14ac:dyDescent="0.35">
      <c r="A4597" s="149" t="s">
        <v>9180</v>
      </c>
      <c r="B4597" s="149" t="s">
        <v>9181</v>
      </c>
      <c r="C4597" s="149" t="s">
        <v>539</v>
      </c>
      <c r="D4597" s="150">
        <v>25301</v>
      </c>
      <c r="E4597" s="149">
        <v>11510</v>
      </c>
      <c r="F4597" s="149" t="s">
        <v>9055</v>
      </c>
    </row>
    <row r="4598" spans="1:6" ht="10.9" customHeight="1" x14ac:dyDescent="0.35">
      <c r="A4598" s="149" t="s">
        <v>9182</v>
      </c>
      <c r="B4598" s="149" t="s">
        <v>9183</v>
      </c>
      <c r="C4598" s="149" t="s">
        <v>539</v>
      </c>
      <c r="D4598" s="150">
        <v>25301</v>
      </c>
      <c r="E4598" s="149">
        <v>11510</v>
      </c>
      <c r="F4598" s="149" t="s">
        <v>9055</v>
      </c>
    </row>
    <row r="4599" spans="1:6" ht="10.9" customHeight="1" x14ac:dyDescent="0.35">
      <c r="A4599" s="149" t="s">
        <v>9184</v>
      </c>
      <c r="B4599" s="149" t="s">
        <v>9185</v>
      </c>
      <c r="C4599" s="149" t="s">
        <v>539</v>
      </c>
      <c r="D4599" s="150">
        <v>25301</v>
      </c>
      <c r="E4599" s="149">
        <v>11510</v>
      </c>
      <c r="F4599" s="149" t="s">
        <v>9055</v>
      </c>
    </row>
    <row r="4600" spans="1:6" ht="10.9" customHeight="1" x14ac:dyDescent="0.35">
      <c r="A4600" s="149" t="s">
        <v>9186</v>
      </c>
      <c r="B4600" s="149" t="s">
        <v>9187</v>
      </c>
      <c r="C4600" s="149" t="s">
        <v>296</v>
      </c>
      <c r="D4600" s="150">
        <v>25301</v>
      </c>
      <c r="E4600" s="149">
        <v>11510</v>
      </c>
      <c r="F4600" s="149" t="s">
        <v>9055</v>
      </c>
    </row>
    <row r="4601" spans="1:6" ht="10.9" customHeight="1" x14ac:dyDescent="0.35">
      <c r="A4601" s="149" t="s">
        <v>9188</v>
      </c>
      <c r="B4601" s="149" t="s">
        <v>9189</v>
      </c>
      <c r="C4601" s="149" t="s">
        <v>539</v>
      </c>
      <c r="D4601" s="150">
        <v>25301</v>
      </c>
      <c r="E4601" s="149">
        <v>11510</v>
      </c>
      <c r="F4601" s="149" t="s">
        <v>9055</v>
      </c>
    </row>
    <row r="4602" spans="1:6" ht="10.9" customHeight="1" x14ac:dyDescent="0.35">
      <c r="A4602" s="149" t="s">
        <v>9190</v>
      </c>
      <c r="B4602" s="149" t="s">
        <v>9191</v>
      </c>
      <c r="C4602" s="149" t="s">
        <v>6072</v>
      </c>
      <c r="D4602" s="150">
        <v>25301</v>
      </c>
      <c r="E4602" s="149">
        <v>11510</v>
      </c>
      <c r="F4602" s="149" t="s">
        <v>9055</v>
      </c>
    </row>
    <row r="4603" spans="1:6" ht="10.9" customHeight="1" x14ac:dyDescent="0.35">
      <c r="A4603" s="149" t="s">
        <v>9192</v>
      </c>
      <c r="B4603" s="149" t="s">
        <v>9193</v>
      </c>
      <c r="C4603" s="149" t="s">
        <v>6072</v>
      </c>
      <c r="D4603" s="150">
        <v>25301</v>
      </c>
      <c r="E4603" s="149">
        <v>11510</v>
      </c>
      <c r="F4603" s="149" t="s">
        <v>9055</v>
      </c>
    </row>
    <row r="4604" spans="1:6" ht="10.9" customHeight="1" x14ac:dyDescent="0.35">
      <c r="A4604" s="149" t="s">
        <v>9194</v>
      </c>
      <c r="B4604" s="149" t="s">
        <v>9195</v>
      </c>
      <c r="C4604" s="149" t="s">
        <v>539</v>
      </c>
      <c r="D4604" s="150">
        <v>25301</v>
      </c>
      <c r="E4604" s="149">
        <v>11510</v>
      </c>
      <c r="F4604" s="149" t="s">
        <v>9055</v>
      </c>
    </row>
    <row r="4605" spans="1:6" ht="10.9" customHeight="1" x14ac:dyDescent="0.35">
      <c r="A4605" s="149" t="s">
        <v>9196</v>
      </c>
      <c r="B4605" s="149" t="s">
        <v>9197</v>
      </c>
      <c r="C4605" s="149" t="s">
        <v>6072</v>
      </c>
      <c r="D4605" s="150">
        <v>25301</v>
      </c>
      <c r="E4605" s="149">
        <v>11510</v>
      </c>
      <c r="F4605" s="149" t="s">
        <v>9055</v>
      </c>
    </row>
    <row r="4606" spans="1:6" ht="10.9" customHeight="1" x14ac:dyDescent="0.35">
      <c r="A4606" s="149" t="s">
        <v>9198</v>
      </c>
      <c r="B4606" s="149" t="s">
        <v>9199</v>
      </c>
      <c r="C4606" s="149" t="s">
        <v>539</v>
      </c>
      <c r="D4606" s="150">
        <v>25301</v>
      </c>
      <c r="E4606" s="149">
        <v>11510</v>
      </c>
      <c r="F4606" s="149" t="s">
        <v>9055</v>
      </c>
    </row>
    <row r="4607" spans="1:6" ht="10.9" customHeight="1" x14ac:dyDescent="0.35">
      <c r="A4607" s="149" t="s">
        <v>9200</v>
      </c>
      <c r="B4607" s="149" t="s">
        <v>9201</v>
      </c>
      <c r="C4607" s="149" t="s">
        <v>539</v>
      </c>
      <c r="D4607" s="150">
        <v>25301</v>
      </c>
      <c r="E4607" s="149">
        <v>11510</v>
      </c>
      <c r="F4607" s="149" t="s">
        <v>9055</v>
      </c>
    </row>
    <row r="4608" spans="1:6" ht="10.9" customHeight="1" x14ac:dyDescent="0.35">
      <c r="A4608" s="149" t="s">
        <v>9202</v>
      </c>
      <c r="B4608" s="149" t="s">
        <v>9203</v>
      </c>
      <c r="C4608" s="149" t="s">
        <v>539</v>
      </c>
      <c r="D4608" s="150">
        <v>25301</v>
      </c>
      <c r="E4608" s="149">
        <v>11510</v>
      </c>
      <c r="F4608" s="149" t="s">
        <v>9055</v>
      </c>
    </row>
    <row r="4609" spans="1:6" ht="10.9" customHeight="1" x14ac:dyDescent="0.35">
      <c r="A4609" s="149" t="s">
        <v>9204</v>
      </c>
      <c r="B4609" s="149" t="s">
        <v>9205</v>
      </c>
      <c r="C4609" s="149" t="s">
        <v>539</v>
      </c>
      <c r="D4609" s="150">
        <v>25301</v>
      </c>
      <c r="E4609" s="149">
        <v>11510</v>
      </c>
      <c r="F4609" s="149" t="s">
        <v>9055</v>
      </c>
    </row>
    <row r="4610" spans="1:6" ht="10.9" customHeight="1" x14ac:dyDescent="0.35">
      <c r="A4610" s="149" t="s">
        <v>9206</v>
      </c>
      <c r="B4610" s="149" t="s">
        <v>9207</v>
      </c>
      <c r="C4610" s="149" t="s">
        <v>296</v>
      </c>
      <c r="D4610" s="150">
        <v>25301</v>
      </c>
      <c r="E4610" s="149">
        <v>11510</v>
      </c>
      <c r="F4610" s="149" t="s">
        <v>9055</v>
      </c>
    </row>
    <row r="4611" spans="1:6" ht="10.9" customHeight="1" x14ac:dyDescent="0.35">
      <c r="A4611" s="149" t="s">
        <v>9208</v>
      </c>
      <c r="B4611" s="149" t="s">
        <v>9209</v>
      </c>
      <c r="C4611" s="149" t="s">
        <v>539</v>
      </c>
      <c r="D4611" s="150">
        <v>25301</v>
      </c>
      <c r="E4611" s="149">
        <v>11510</v>
      </c>
      <c r="F4611" s="149" t="s">
        <v>9055</v>
      </c>
    </row>
    <row r="4612" spans="1:6" ht="10.9" customHeight="1" x14ac:dyDescent="0.35">
      <c r="A4612" s="149" t="s">
        <v>9210</v>
      </c>
      <c r="B4612" s="149" t="s">
        <v>9211</v>
      </c>
      <c r="C4612" s="149" t="s">
        <v>539</v>
      </c>
      <c r="D4612" s="150">
        <v>25301</v>
      </c>
      <c r="E4612" s="149">
        <v>11510</v>
      </c>
      <c r="F4612" s="149" t="s">
        <v>9055</v>
      </c>
    </row>
    <row r="4613" spans="1:6" ht="10.9" customHeight="1" x14ac:dyDescent="0.35">
      <c r="A4613" s="149" t="s">
        <v>9212</v>
      </c>
      <c r="B4613" s="149" t="s">
        <v>9213</v>
      </c>
      <c r="C4613" s="149" t="s">
        <v>6072</v>
      </c>
      <c r="D4613" s="150">
        <v>25301</v>
      </c>
      <c r="E4613" s="149">
        <v>11510</v>
      </c>
      <c r="F4613" s="149" t="s">
        <v>9055</v>
      </c>
    </row>
    <row r="4614" spans="1:6" ht="10.9" customHeight="1" x14ac:dyDescent="0.35">
      <c r="A4614" s="149" t="s">
        <v>9214</v>
      </c>
      <c r="B4614" s="149" t="s">
        <v>9215</v>
      </c>
      <c r="C4614" s="149" t="s">
        <v>296</v>
      </c>
      <c r="D4614" s="150">
        <v>25301</v>
      </c>
      <c r="E4614" s="149">
        <v>11510</v>
      </c>
      <c r="F4614" s="149" t="s">
        <v>9055</v>
      </c>
    </row>
    <row r="4615" spans="1:6" ht="10.9" customHeight="1" x14ac:dyDescent="0.35">
      <c r="A4615" s="149" t="s">
        <v>9216</v>
      </c>
      <c r="B4615" s="149" t="s">
        <v>9217</v>
      </c>
      <c r="C4615" s="149" t="s">
        <v>539</v>
      </c>
      <c r="D4615" s="150">
        <v>25301</v>
      </c>
      <c r="E4615" s="149">
        <v>11510</v>
      </c>
      <c r="F4615" s="149" t="s">
        <v>9055</v>
      </c>
    </row>
    <row r="4616" spans="1:6" ht="10.9" customHeight="1" x14ac:dyDescent="0.35">
      <c r="A4616" s="149" t="s">
        <v>9218</v>
      </c>
      <c r="B4616" s="149" t="s">
        <v>9219</v>
      </c>
      <c r="C4616" s="149" t="s">
        <v>539</v>
      </c>
      <c r="D4616" s="150">
        <v>25301</v>
      </c>
      <c r="E4616" s="149">
        <v>11510</v>
      </c>
      <c r="F4616" s="149" t="s">
        <v>9055</v>
      </c>
    </row>
    <row r="4617" spans="1:6" ht="10.9" customHeight="1" x14ac:dyDescent="0.35">
      <c r="A4617" s="149" t="s">
        <v>9220</v>
      </c>
      <c r="B4617" s="149" t="s">
        <v>9221</v>
      </c>
      <c r="C4617" s="149" t="s">
        <v>539</v>
      </c>
      <c r="D4617" s="150">
        <v>25301</v>
      </c>
      <c r="E4617" s="149">
        <v>11510</v>
      </c>
      <c r="F4617" s="149" t="s">
        <v>9055</v>
      </c>
    </row>
    <row r="4618" spans="1:6" ht="10.9" customHeight="1" x14ac:dyDescent="0.35">
      <c r="A4618" s="149" t="s">
        <v>9222</v>
      </c>
      <c r="B4618" s="149" t="s">
        <v>9223</v>
      </c>
      <c r="C4618" s="149" t="s">
        <v>539</v>
      </c>
      <c r="D4618" s="150">
        <v>25301</v>
      </c>
      <c r="E4618" s="149">
        <v>11510</v>
      </c>
      <c r="F4618" s="149" t="s">
        <v>9055</v>
      </c>
    </row>
    <row r="4619" spans="1:6" ht="10.9" customHeight="1" x14ac:dyDescent="0.35">
      <c r="A4619" s="149" t="s">
        <v>9224</v>
      </c>
      <c r="B4619" s="149" t="s">
        <v>9225</v>
      </c>
      <c r="C4619" s="149" t="s">
        <v>296</v>
      </c>
      <c r="D4619" s="150">
        <v>25301</v>
      </c>
      <c r="E4619" s="149">
        <v>11510</v>
      </c>
      <c r="F4619" s="149" t="s">
        <v>9055</v>
      </c>
    </row>
    <row r="4620" spans="1:6" ht="10.9" customHeight="1" x14ac:dyDescent="0.35">
      <c r="A4620" s="149" t="s">
        <v>9226</v>
      </c>
      <c r="B4620" s="149" t="s">
        <v>9227</v>
      </c>
      <c r="C4620" s="149" t="s">
        <v>296</v>
      </c>
      <c r="D4620" s="150">
        <v>25301</v>
      </c>
      <c r="E4620" s="149">
        <v>11510</v>
      </c>
      <c r="F4620" s="149" t="s">
        <v>9055</v>
      </c>
    </row>
    <row r="4621" spans="1:6" ht="10.9" customHeight="1" x14ac:dyDescent="0.35">
      <c r="A4621" s="149" t="s">
        <v>10768</v>
      </c>
      <c r="B4621" s="149" t="s">
        <v>10769</v>
      </c>
      <c r="C4621" s="149" t="s">
        <v>296</v>
      </c>
      <c r="D4621" s="150">
        <v>25301</v>
      </c>
      <c r="E4621" s="149">
        <v>11510</v>
      </c>
      <c r="F4621" s="149" t="s">
        <v>9055</v>
      </c>
    </row>
    <row r="4622" spans="1:6" ht="10.9" customHeight="1" x14ac:dyDescent="0.35">
      <c r="A4622" s="149" t="s">
        <v>10428</v>
      </c>
      <c r="B4622" s="149" t="s">
        <v>10429</v>
      </c>
      <c r="C4622" s="149" t="s">
        <v>296</v>
      </c>
      <c r="D4622" s="150">
        <v>25301</v>
      </c>
      <c r="E4622" s="149">
        <v>11510</v>
      </c>
      <c r="F4622" s="149" t="s">
        <v>9055</v>
      </c>
    </row>
    <row r="4623" spans="1:6" ht="10.9" customHeight="1" x14ac:dyDescent="0.35">
      <c r="A4623" s="149" t="s">
        <v>9232</v>
      </c>
      <c r="B4623" s="149" t="s">
        <v>9233</v>
      </c>
      <c r="C4623" s="149" t="s">
        <v>296</v>
      </c>
      <c r="D4623" s="150">
        <v>25301</v>
      </c>
      <c r="E4623" s="149">
        <v>11510</v>
      </c>
      <c r="F4623" s="149" t="s">
        <v>9055</v>
      </c>
    </row>
    <row r="4624" spans="1:6" ht="10.9" customHeight="1" x14ac:dyDescent="0.35">
      <c r="A4624" s="149" t="s">
        <v>9234</v>
      </c>
      <c r="B4624" s="149" t="s">
        <v>9235</v>
      </c>
      <c r="C4624" s="149" t="s">
        <v>296</v>
      </c>
      <c r="D4624" s="150">
        <v>25301</v>
      </c>
      <c r="E4624" s="149">
        <v>11510</v>
      </c>
      <c r="F4624" s="149" t="s">
        <v>9055</v>
      </c>
    </row>
    <row r="4625" spans="1:6" ht="10.9" customHeight="1" x14ac:dyDescent="0.35">
      <c r="A4625" s="149" t="s">
        <v>9236</v>
      </c>
      <c r="B4625" s="149" t="s">
        <v>9237</v>
      </c>
      <c r="C4625" s="149" t="s">
        <v>296</v>
      </c>
      <c r="D4625" s="150">
        <v>25301</v>
      </c>
      <c r="E4625" s="149">
        <v>11510</v>
      </c>
      <c r="F4625" s="149" t="s">
        <v>9055</v>
      </c>
    </row>
    <row r="4626" spans="1:6" ht="10.9" customHeight="1" x14ac:dyDescent="0.35">
      <c r="A4626" s="149" t="s">
        <v>9238</v>
      </c>
      <c r="B4626" s="149" t="s">
        <v>9239</v>
      </c>
      <c r="C4626" s="149" t="s">
        <v>2955</v>
      </c>
      <c r="D4626" s="150">
        <v>25301</v>
      </c>
      <c r="E4626" s="149">
        <v>11510</v>
      </c>
      <c r="F4626" s="149" t="s">
        <v>9055</v>
      </c>
    </row>
    <row r="4627" spans="1:6" ht="10.9" customHeight="1" x14ac:dyDescent="0.35">
      <c r="A4627" s="149" t="s">
        <v>9240</v>
      </c>
      <c r="B4627" s="149" t="s">
        <v>9241</v>
      </c>
      <c r="C4627" s="149" t="s">
        <v>6072</v>
      </c>
      <c r="D4627" s="150">
        <v>25301</v>
      </c>
      <c r="E4627" s="149">
        <v>11510</v>
      </c>
      <c r="F4627" s="149" t="s">
        <v>9055</v>
      </c>
    </row>
    <row r="4628" spans="1:6" ht="10.9" customHeight="1" x14ac:dyDescent="0.35">
      <c r="A4628" s="149" t="s">
        <v>10232</v>
      </c>
      <c r="B4628" s="149" t="s">
        <v>10233</v>
      </c>
      <c r="C4628" s="149" t="s">
        <v>296</v>
      </c>
      <c r="D4628" s="150">
        <v>25301</v>
      </c>
      <c r="E4628" s="149">
        <v>11510</v>
      </c>
      <c r="F4628" s="149" t="s">
        <v>9055</v>
      </c>
    </row>
    <row r="4629" spans="1:6" ht="10.9" customHeight="1" x14ac:dyDescent="0.35">
      <c r="A4629" s="149" t="s">
        <v>9244</v>
      </c>
      <c r="B4629" s="149" t="s">
        <v>9245</v>
      </c>
      <c r="C4629" s="149" t="s">
        <v>539</v>
      </c>
      <c r="D4629" s="150">
        <v>25301</v>
      </c>
      <c r="E4629" s="149">
        <v>11510</v>
      </c>
      <c r="F4629" s="149" t="s">
        <v>9055</v>
      </c>
    </row>
    <row r="4630" spans="1:6" ht="10.9" customHeight="1" x14ac:dyDescent="0.35">
      <c r="A4630" s="149" t="s">
        <v>9246</v>
      </c>
      <c r="B4630" s="149" t="s">
        <v>9247</v>
      </c>
      <c r="C4630" s="149" t="s">
        <v>539</v>
      </c>
      <c r="D4630" s="150">
        <v>25301</v>
      </c>
      <c r="E4630" s="149">
        <v>11510</v>
      </c>
      <c r="F4630" s="149" t="s">
        <v>9055</v>
      </c>
    </row>
    <row r="4631" spans="1:6" ht="10.9" customHeight="1" x14ac:dyDescent="0.35">
      <c r="A4631" s="149" t="s">
        <v>9248</v>
      </c>
      <c r="B4631" s="149" t="s">
        <v>9249</v>
      </c>
      <c r="C4631" s="149" t="s">
        <v>539</v>
      </c>
      <c r="D4631" s="150">
        <v>25301</v>
      </c>
      <c r="E4631" s="149">
        <v>11510</v>
      </c>
      <c r="F4631" s="149" t="s">
        <v>9055</v>
      </c>
    </row>
    <row r="4632" spans="1:6" ht="10.9" customHeight="1" x14ac:dyDescent="0.35">
      <c r="A4632" s="149" t="s">
        <v>9250</v>
      </c>
      <c r="B4632" s="149" t="s">
        <v>9251</v>
      </c>
      <c r="C4632" s="149" t="s">
        <v>296</v>
      </c>
      <c r="D4632" s="150">
        <v>25301</v>
      </c>
      <c r="E4632" s="149">
        <v>11510</v>
      </c>
      <c r="F4632" s="149" t="s">
        <v>9055</v>
      </c>
    </row>
    <row r="4633" spans="1:6" ht="10.9" customHeight="1" x14ac:dyDescent="0.35">
      <c r="A4633" s="149" t="s">
        <v>9252</v>
      </c>
      <c r="B4633" s="149" t="s">
        <v>9253</v>
      </c>
      <c r="C4633" s="149" t="s">
        <v>296</v>
      </c>
      <c r="D4633" s="150">
        <v>25301</v>
      </c>
      <c r="E4633" s="149">
        <v>11510</v>
      </c>
      <c r="F4633" s="149" t="s">
        <v>9055</v>
      </c>
    </row>
    <row r="4634" spans="1:6" ht="10.9" customHeight="1" x14ac:dyDescent="0.35">
      <c r="A4634" s="149" t="s">
        <v>9254</v>
      </c>
      <c r="B4634" s="149" t="s">
        <v>9255</v>
      </c>
      <c r="C4634" s="149" t="s">
        <v>296</v>
      </c>
      <c r="D4634" s="150">
        <v>25301</v>
      </c>
      <c r="E4634" s="149">
        <v>11510</v>
      </c>
      <c r="F4634" s="149" t="s">
        <v>9055</v>
      </c>
    </row>
    <row r="4635" spans="1:6" ht="10.9" customHeight="1" x14ac:dyDescent="0.35">
      <c r="A4635" s="149" t="s">
        <v>9256</v>
      </c>
      <c r="B4635" s="149" t="s">
        <v>9257</v>
      </c>
      <c r="C4635" s="149" t="s">
        <v>6072</v>
      </c>
      <c r="D4635" s="150">
        <v>25301</v>
      </c>
      <c r="E4635" s="149">
        <v>11510</v>
      </c>
      <c r="F4635" s="149" t="s">
        <v>9055</v>
      </c>
    </row>
    <row r="4636" spans="1:6" ht="10.9" customHeight="1" x14ac:dyDescent="0.35">
      <c r="A4636" s="149" t="s">
        <v>9258</v>
      </c>
      <c r="B4636" s="149" t="s">
        <v>9259</v>
      </c>
      <c r="C4636" s="149" t="s">
        <v>296</v>
      </c>
      <c r="D4636" s="150">
        <v>25301</v>
      </c>
      <c r="E4636" s="149">
        <v>11510</v>
      </c>
      <c r="F4636" s="149" t="s">
        <v>9055</v>
      </c>
    </row>
    <row r="4637" spans="1:6" ht="10.9" customHeight="1" x14ac:dyDescent="0.35">
      <c r="A4637" s="149" t="s">
        <v>9260</v>
      </c>
      <c r="B4637" s="149" t="s">
        <v>9261</v>
      </c>
      <c r="C4637" s="149" t="s">
        <v>296</v>
      </c>
      <c r="D4637" s="150">
        <v>25301</v>
      </c>
      <c r="E4637" s="149">
        <v>11510</v>
      </c>
      <c r="F4637" s="149" t="s">
        <v>9055</v>
      </c>
    </row>
    <row r="4638" spans="1:6" ht="10.9" customHeight="1" x14ac:dyDescent="0.35">
      <c r="A4638" s="149" t="s">
        <v>9262</v>
      </c>
      <c r="B4638" s="149" t="s">
        <v>9263</v>
      </c>
      <c r="C4638" s="149" t="s">
        <v>296</v>
      </c>
      <c r="D4638" s="150">
        <v>25301</v>
      </c>
      <c r="E4638" s="149">
        <v>11510</v>
      </c>
      <c r="F4638" s="149" t="s">
        <v>9055</v>
      </c>
    </row>
    <row r="4639" spans="1:6" ht="10.9" customHeight="1" x14ac:dyDescent="0.35">
      <c r="A4639" s="149" t="s">
        <v>15024</v>
      </c>
      <c r="B4639" s="149" t="s">
        <v>15025</v>
      </c>
      <c r="C4639" s="149" t="s">
        <v>296</v>
      </c>
      <c r="D4639" s="150">
        <v>25301</v>
      </c>
      <c r="E4639" s="149">
        <v>11510</v>
      </c>
      <c r="F4639" s="149" t="s">
        <v>9055</v>
      </c>
    </row>
    <row r="4640" spans="1:6" ht="10.9" customHeight="1" x14ac:dyDescent="0.35">
      <c r="A4640" s="149" t="s">
        <v>9265</v>
      </c>
      <c r="B4640" s="149" t="s">
        <v>9266</v>
      </c>
      <c r="C4640" s="149" t="s">
        <v>296</v>
      </c>
      <c r="D4640" s="150">
        <v>25301</v>
      </c>
      <c r="E4640" s="149">
        <v>11510</v>
      </c>
      <c r="F4640" s="149" t="s">
        <v>9055</v>
      </c>
    </row>
    <row r="4641" spans="1:6" ht="10.9" customHeight="1" x14ac:dyDescent="0.35">
      <c r="A4641" s="149" t="s">
        <v>9267</v>
      </c>
      <c r="B4641" s="149" t="s">
        <v>9268</v>
      </c>
      <c r="C4641" s="149" t="s">
        <v>539</v>
      </c>
      <c r="D4641" s="150">
        <v>25301</v>
      </c>
      <c r="E4641" s="149">
        <v>11510</v>
      </c>
      <c r="F4641" s="149" t="s">
        <v>9055</v>
      </c>
    </row>
    <row r="4642" spans="1:6" ht="10.9" customHeight="1" x14ac:dyDescent="0.35">
      <c r="A4642" s="149" t="s">
        <v>9269</v>
      </c>
      <c r="B4642" s="149" t="s">
        <v>9270</v>
      </c>
      <c r="C4642" s="149" t="s">
        <v>296</v>
      </c>
      <c r="D4642" s="150">
        <v>25301</v>
      </c>
      <c r="E4642" s="149">
        <v>11510</v>
      </c>
      <c r="F4642" s="149" t="s">
        <v>9055</v>
      </c>
    </row>
    <row r="4643" spans="1:6" ht="10.9" customHeight="1" x14ac:dyDescent="0.35">
      <c r="A4643" s="149" t="s">
        <v>9271</v>
      </c>
      <c r="B4643" s="149" t="s">
        <v>9272</v>
      </c>
      <c r="C4643" s="149" t="s">
        <v>296</v>
      </c>
      <c r="D4643" s="150">
        <v>25301</v>
      </c>
      <c r="E4643" s="149">
        <v>11510</v>
      </c>
      <c r="F4643" s="149" t="s">
        <v>9055</v>
      </c>
    </row>
    <row r="4644" spans="1:6" ht="10.9" customHeight="1" x14ac:dyDescent="0.35">
      <c r="A4644" s="149" t="s">
        <v>9273</v>
      </c>
      <c r="B4644" s="149" t="s">
        <v>9274</v>
      </c>
      <c r="C4644" s="149" t="s">
        <v>296</v>
      </c>
      <c r="D4644" s="150">
        <v>25301</v>
      </c>
      <c r="E4644" s="149">
        <v>11510</v>
      </c>
      <c r="F4644" s="149" t="s">
        <v>9055</v>
      </c>
    </row>
    <row r="4645" spans="1:6" ht="10.9" customHeight="1" x14ac:dyDescent="0.35">
      <c r="A4645" s="149" t="s">
        <v>9275</v>
      </c>
      <c r="B4645" s="149" t="s">
        <v>9276</v>
      </c>
      <c r="C4645" s="149" t="s">
        <v>296</v>
      </c>
      <c r="D4645" s="150">
        <v>25301</v>
      </c>
      <c r="E4645" s="149">
        <v>11510</v>
      </c>
      <c r="F4645" s="149" t="s">
        <v>9055</v>
      </c>
    </row>
    <row r="4646" spans="1:6" ht="10.9" customHeight="1" x14ac:dyDescent="0.35">
      <c r="A4646" s="149" t="s">
        <v>9277</v>
      </c>
      <c r="B4646" s="149" t="s">
        <v>9278</v>
      </c>
      <c r="C4646" s="149" t="s">
        <v>296</v>
      </c>
      <c r="D4646" s="150">
        <v>25301</v>
      </c>
      <c r="E4646" s="149">
        <v>11510</v>
      </c>
      <c r="F4646" s="149" t="s">
        <v>9055</v>
      </c>
    </row>
    <row r="4647" spans="1:6" ht="10.9" customHeight="1" x14ac:dyDescent="0.35">
      <c r="A4647" s="149" t="s">
        <v>9279</v>
      </c>
      <c r="B4647" s="149" t="s">
        <v>9280</v>
      </c>
      <c r="C4647" s="149" t="s">
        <v>296</v>
      </c>
      <c r="D4647" s="150">
        <v>25301</v>
      </c>
      <c r="E4647" s="149">
        <v>11510</v>
      </c>
      <c r="F4647" s="149" t="s">
        <v>9055</v>
      </c>
    </row>
    <row r="4648" spans="1:6" ht="10.9" customHeight="1" x14ac:dyDescent="0.35">
      <c r="A4648" s="149" t="s">
        <v>9281</v>
      </c>
      <c r="B4648" s="149" t="s">
        <v>9282</v>
      </c>
      <c r="C4648" s="149" t="s">
        <v>296</v>
      </c>
      <c r="D4648" s="150">
        <v>25301</v>
      </c>
      <c r="E4648" s="149">
        <v>11510</v>
      </c>
      <c r="F4648" s="149" t="s">
        <v>9055</v>
      </c>
    </row>
    <row r="4649" spans="1:6" ht="10.9" customHeight="1" x14ac:dyDescent="0.35">
      <c r="A4649" s="149" t="s">
        <v>9283</v>
      </c>
      <c r="B4649" s="149" t="s">
        <v>9284</v>
      </c>
      <c r="C4649" s="149" t="s">
        <v>296</v>
      </c>
      <c r="D4649" s="150">
        <v>25301</v>
      </c>
      <c r="E4649" s="149">
        <v>11510</v>
      </c>
      <c r="F4649" s="149" t="s">
        <v>9055</v>
      </c>
    </row>
    <row r="4650" spans="1:6" ht="10.9" customHeight="1" x14ac:dyDescent="0.35">
      <c r="A4650" s="149" t="s">
        <v>9285</v>
      </c>
      <c r="B4650" s="149" t="s">
        <v>9286</v>
      </c>
      <c r="C4650" s="149" t="s">
        <v>296</v>
      </c>
      <c r="D4650" s="150">
        <v>25301</v>
      </c>
      <c r="E4650" s="149">
        <v>11510</v>
      </c>
      <c r="F4650" s="149" t="s">
        <v>9055</v>
      </c>
    </row>
    <row r="4651" spans="1:6" ht="10.9" customHeight="1" x14ac:dyDescent="0.35">
      <c r="A4651" s="149" t="s">
        <v>9287</v>
      </c>
      <c r="B4651" s="149" t="s">
        <v>9288</v>
      </c>
      <c r="C4651" s="149" t="s">
        <v>296</v>
      </c>
      <c r="D4651" s="150">
        <v>25301</v>
      </c>
      <c r="E4651" s="149">
        <v>11510</v>
      </c>
      <c r="F4651" s="149" t="s">
        <v>9055</v>
      </c>
    </row>
    <row r="4652" spans="1:6" ht="10.9" customHeight="1" x14ac:dyDescent="0.35">
      <c r="A4652" s="149" t="s">
        <v>9289</v>
      </c>
      <c r="B4652" s="149" t="s">
        <v>9290</v>
      </c>
      <c r="C4652" s="149" t="s">
        <v>296</v>
      </c>
      <c r="D4652" s="150">
        <v>25301</v>
      </c>
      <c r="E4652" s="149">
        <v>11510</v>
      </c>
      <c r="F4652" s="149" t="s">
        <v>9055</v>
      </c>
    </row>
    <row r="4653" spans="1:6" ht="10.9" customHeight="1" x14ac:dyDescent="0.35">
      <c r="A4653" s="149" t="s">
        <v>9291</v>
      </c>
      <c r="B4653" s="149" t="s">
        <v>9292</v>
      </c>
      <c r="C4653" s="149" t="s">
        <v>296</v>
      </c>
      <c r="D4653" s="150">
        <v>25301</v>
      </c>
      <c r="E4653" s="149">
        <v>11510</v>
      </c>
      <c r="F4653" s="149" t="s">
        <v>9055</v>
      </c>
    </row>
    <row r="4654" spans="1:6" ht="10.9" customHeight="1" x14ac:dyDescent="0.35">
      <c r="A4654" s="149" t="s">
        <v>9293</v>
      </c>
      <c r="B4654" s="149" t="s">
        <v>9294</v>
      </c>
      <c r="C4654" s="149" t="s">
        <v>296</v>
      </c>
      <c r="D4654" s="150">
        <v>25301</v>
      </c>
      <c r="E4654" s="149">
        <v>11510</v>
      </c>
      <c r="F4654" s="149" t="s">
        <v>9055</v>
      </c>
    </row>
    <row r="4655" spans="1:6" ht="10.9" customHeight="1" x14ac:dyDescent="0.35">
      <c r="A4655" s="149" t="s">
        <v>9295</v>
      </c>
      <c r="B4655" s="149" t="s">
        <v>9296</v>
      </c>
      <c r="C4655" s="149" t="s">
        <v>296</v>
      </c>
      <c r="D4655" s="150">
        <v>25301</v>
      </c>
      <c r="E4655" s="149">
        <v>11510</v>
      </c>
      <c r="F4655" s="149" t="s">
        <v>9055</v>
      </c>
    </row>
    <row r="4656" spans="1:6" ht="10.9" customHeight="1" x14ac:dyDescent="0.35">
      <c r="A4656" s="149" t="s">
        <v>9297</v>
      </c>
      <c r="B4656" s="149" t="s">
        <v>9298</v>
      </c>
      <c r="C4656" s="149" t="s">
        <v>296</v>
      </c>
      <c r="D4656" s="150">
        <v>25301</v>
      </c>
      <c r="E4656" s="149">
        <v>11510</v>
      </c>
      <c r="F4656" s="149" t="s">
        <v>9055</v>
      </c>
    </row>
    <row r="4657" spans="1:6" ht="10.9" customHeight="1" x14ac:dyDescent="0.35">
      <c r="A4657" s="149" t="s">
        <v>9299</v>
      </c>
      <c r="B4657" s="149" t="s">
        <v>9300</v>
      </c>
      <c r="C4657" s="149" t="s">
        <v>296</v>
      </c>
      <c r="D4657" s="150">
        <v>25301</v>
      </c>
      <c r="E4657" s="149">
        <v>11510</v>
      </c>
      <c r="F4657" s="149" t="s">
        <v>9055</v>
      </c>
    </row>
    <row r="4658" spans="1:6" ht="10.9" customHeight="1" x14ac:dyDescent="0.35">
      <c r="A4658" s="149" t="s">
        <v>9301</v>
      </c>
      <c r="B4658" s="149" t="s">
        <v>9302</v>
      </c>
      <c r="C4658" s="149" t="s">
        <v>296</v>
      </c>
      <c r="D4658" s="150">
        <v>25301</v>
      </c>
      <c r="E4658" s="149">
        <v>11510</v>
      </c>
      <c r="F4658" s="149" t="s">
        <v>9055</v>
      </c>
    </row>
    <row r="4659" spans="1:6" ht="10.9" customHeight="1" x14ac:dyDescent="0.35">
      <c r="A4659" s="149" t="s">
        <v>9303</v>
      </c>
      <c r="B4659" s="149" t="s">
        <v>9304</v>
      </c>
      <c r="C4659" s="149" t="s">
        <v>296</v>
      </c>
      <c r="D4659" s="150">
        <v>25301</v>
      </c>
      <c r="E4659" s="149">
        <v>11510</v>
      </c>
      <c r="F4659" s="149" t="s">
        <v>9055</v>
      </c>
    </row>
    <row r="4660" spans="1:6" ht="10.9" customHeight="1" x14ac:dyDescent="0.35">
      <c r="A4660" s="149" t="s">
        <v>9305</v>
      </c>
      <c r="B4660" s="149" t="s">
        <v>9306</v>
      </c>
      <c r="C4660" s="149" t="s">
        <v>296</v>
      </c>
      <c r="D4660" s="150">
        <v>25301</v>
      </c>
      <c r="E4660" s="149">
        <v>11510</v>
      </c>
      <c r="F4660" s="149" t="s">
        <v>9055</v>
      </c>
    </row>
    <row r="4661" spans="1:6" ht="10.9" customHeight="1" x14ac:dyDescent="0.35">
      <c r="A4661" s="149" t="s">
        <v>9307</v>
      </c>
      <c r="B4661" s="149" t="s">
        <v>9308</v>
      </c>
      <c r="C4661" s="149" t="s">
        <v>296</v>
      </c>
      <c r="D4661" s="150">
        <v>25301</v>
      </c>
      <c r="E4661" s="149">
        <v>11510</v>
      </c>
      <c r="F4661" s="149" t="s">
        <v>9055</v>
      </c>
    </row>
    <row r="4662" spans="1:6" ht="10.9" customHeight="1" x14ac:dyDescent="0.35">
      <c r="A4662" s="149" t="s">
        <v>9309</v>
      </c>
      <c r="B4662" s="149" t="s">
        <v>9310</v>
      </c>
      <c r="C4662" s="149" t="s">
        <v>296</v>
      </c>
      <c r="D4662" s="150">
        <v>25301</v>
      </c>
      <c r="E4662" s="149">
        <v>11510</v>
      </c>
      <c r="F4662" s="149" t="s">
        <v>9055</v>
      </c>
    </row>
    <row r="4663" spans="1:6" ht="10.9" customHeight="1" x14ac:dyDescent="0.35">
      <c r="A4663" s="149" t="s">
        <v>9311</v>
      </c>
      <c r="B4663" s="149" t="s">
        <v>9312</v>
      </c>
      <c r="C4663" s="149" t="s">
        <v>296</v>
      </c>
      <c r="D4663" s="150">
        <v>25301</v>
      </c>
      <c r="E4663" s="149">
        <v>11510</v>
      </c>
      <c r="F4663" s="149" t="s">
        <v>9055</v>
      </c>
    </row>
    <row r="4664" spans="1:6" ht="10.9" customHeight="1" x14ac:dyDescent="0.35">
      <c r="A4664" s="149" t="s">
        <v>9313</v>
      </c>
      <c r="B4664" s="149" t="s">
        <v>9314</v>
      </c>
      <c r="C4664" s="149" t="s">
        <v>296</v>
      </c>
      <c r="D4664" s="150">
        <v>25301</v>
      </c>
      <c r="E4664" s="149">
        <v>11510</v>
      </c>
      <c r="F4664" s="149" t="s">
        <v>9055</v>
      </c>
    </row>
    <row r="4665" spans="1:6" ht="10.9" customHeight="1" x14ac:dyDescent="0.35">
      <c r="A4665" s="149" t="s">
        <v>9315</v>
      </c>
      <c r="B4665" s="149" t="s">
        <v>9316</v>
      </c>
      <c r="C4665" s="149" t="s">
        <v>296</v>
      </c>
      <c r="D4665" s="150">
        <v>25301</v>
      </c>
      <c r="E4665" s="149">
        <v>11510</v>
      </c>
      <c r="F4665" s="149" t="s">
        <v>9055</v>
      </c>
    </row>
    <row r="4666" spans="1:6" ht="10.9" customHeight="1" x14ac:dyDescent="0.35">
      <c r="A4666" s="149" t="s">
        <v>9317</v>
      </c>
      <c r="B4666" s="149" t="s">
        <v>9318</v>
      </c>
      <c r="C4666" s="149" t="s">
        <v>296</v>
      </c>
      <c r="D4666" s="150">
        <v>25301</v>
      </c>
      <c r="E4666" s="149">
        <v>11510</v>
      </c>
      <c r="F4666" s="149" t="s">
        <v>9055</v>
      </c>
    </row>
    <row r="4667" spans="1:6" ht="10.9" customHeight="1" x14ac:dyDescent="0.35">
      <c r="A4667" s="149" t="s">
        <v>9319</v>
      </c>
      <c r="B4667" s="149" t="s">
        <v>9320</v>
      </c>
      <c r="C4667" s="149" t="s">
        <v>296</v>
      </c>
      <c r="D4667" s="150">
        <v>25301</v>
      </c>
      <c r="E4667" s="149">
        <v>11510</v>
      </c>
      <c r="F4667" s="149" t="s">
        <v>9055</v>
      </c>
    </row>
    <row r="4668" spans="1:6" ht="10.9" customHeight="1" x14ac:dyDescent="0.35">
      <c r="A4668" s="149" t="s">
        <v>9321</v>
      </c>
      <c r="B4668" s="149" t="s">
        <v>9322</v>
      </c>
      <c r="C4668" s="149" t="s">
        <v>296</v>
      </c>
      <c r="D4668" s="150">
        <v>25301</v>
      </c>
      <c r="E4668" s="149">
        <v>11510</v>
      </c>
      <c r="F4668" s="149" t="s">
        <v>9055</v>
      </c>
    </row>
    <row r="4669" spans="1:6" ht="10.9" customHeight="1" x14ac:dyDescent="0.35">
      <c r="A4669" s="149" t="s">
        <v>9323</v>
      </c>
      <c r="B4669" s="149" t="s">
        <v>9324</v>
      </c>
      <c r="C4669" s="149" t="s">
        <v>296</v>
      </c>
      <c r="D4669" s="150">
        <v>25301</v>
      </c>
      <c r="E4669" s="149">
        <v>11510</v>
      </c>
      <c r="F4669" s="149" t="s">
        <v>9055</v>
      </c>
    </row>
    <row r="4670" spans="1:6" ht="10.9" customHeight="1" x14ac:dyDescent="0.35">
      <c r="A4670" s="149" t="s">
        <v>9325</v>
      </c>
      <c r="B4670" s="149" t="s">
        <v>9326</v>
      </c>
      <c r="C4670" s="149" t="s">
        <v>296</v>
      </c>
      <c r="D4670" s="150">
        <v>25301</v>
      </c>
      <c r="E4670" s="149">
        <v>11510</v>
      </c>
      <c r="F4670" s="149" t="s">
        <v>9055</v>
      </c>
    </row>
    <row r="4671" spans="1:6" ht="10.9" customHeight="1" x14ac:dyDescent="0.35">
      <c r="A4671" s="149" t="s">
        <v>9327</v>
      </c>
      <c r="B4671" s="149" t="s">
        <v>9328</v>
      </c>
      <c r="C4671" s="149" t="s">
        <v>296</v>
      </c>
      <c r="D4671" s="150">
        <v>25301</v>
      </c>
      <c r="E4671" s="149">
        <v>11510</v>
      </c>
      <c r="F4671" s="149" t="s">
        <v>9055</v>
      </c>
    </row>
    <row r="4672" spans="1:6" ht="10.9" customHeight="1" x14ac:dyDescent="0.35">
      <c r="A4672" s="149" t="s">
        <v>9329</v>
      </c>
      <c r="B4672" s="149" t="s">
        <v>9330</v>
      </c>
      <c r="C4672" s="149" t="s">
        <v>296</v>
      </c>
      <c r="D4672" s="150">
        <v>25301</v>
      </c>
      <c r="E4672" s="149">
        <v>11510</v>
      </c>
      <c r="F4672" s="149" t="s">
        <v>9055</v>
      </c>
    </row>
    <row r="4673" spans="1:6" ht="10.9" customHeight="1" x14ac:dyDescent="0.35">
      <c r="A4673" s="149" t="s">
        <v>9331</v>
      </c>
      <c r="B4673" s="149" t="s">
        <v>9332</v>
      </c>
      <c r="C4673" s="149" t="s">
        <v>296</v>
      </c>
      <c r="D4673" s="150">
        <v>25301</v>
      </c>
      <c r="E4673" s="149">
        <v>11510</v>
      </c>
      <c r="F4673" s="149" t="s">
        <v>9055</v>
      </c>
    </row>
    <row r="4674" spans="1:6" ht="10.9" customHeight="1" x14ac:dyDescent="0.35">
      <c r="A4674" s="149" t="s">
        <v>9333</v>
      </c>
      <c r="B4674" s="149" t="s">
        <v>9334</v>
      </c>
      <c r="C4674" s="149" t="s">
        <v>296</v>
      </c>
      <c r="D4674" s="150">
        <v>25301</v>
      </c>
      <c r="E4674" s="149">
        <v>11510</v>
      </c>
      <c r="F4674" s="149" t="s">
        <v>9055</v>
      </c>
    </row>
    <row r="4675" spans="1:6" ht="10.9" customHeight="1" x14ac:dyDescent="0.35">
      <c r="A4675" s="149" t="s">
        <v>9335</v>
      </c>
      <c r="B4675" s="149" t="s">
        <v>9336</v>
      </c>
      <c r="C4675" s="149" t="s">
        <v>296</v>
      </c>
      <c r="D4675" s="150">
        <v>25301</v>
      </c>
      <c r="E4675" s="149">
        <v>11510</v>
      </c>
      <c r="F4675" s="149" t="s">
        <v>9055</v>
      </c>
    </row>
    <row r="4676" spans="1:6" ht="10.9" customHeight="1" x14ac:dyDescent="0.35">
      <c r="A4676" s="149" t="s">
        <v>9337</v>
      </c>
      <c r="B4676" s="149" t="s">
        <v>9338</v>
      </c>
      <c r="C4676" s="149" t="s">
        <v>296</v>
      </c>
      <c r="D4676" s="150">
        <v>25301</v>
      </c>
      <c r="E4676" s="149">
        <v>11510</v>
      </c>
      <c r="F4676" s="149" t="s">
        <v>9055</v>
      </c>
    </row>
    <row r="4677" spans="1:6" ht="10.9" customHeight="1" x14ac:dyDescent="0.35">
      <c r="A4677" s="149" t="s">
        <v>9339</v>
      </c>
      <c r="B4677" s="149" t="s">
        <v>9340</v>
      </c>
      <c r="C4677" s="149" t="s">
        <v>296</v>
      </c>
      <c r="D4677" s="150">
        <v>25301</v>
      </c>
      <c r="E4677" s="149">
        <v>11510</v>
      </c>
      <c r="F4677" s="149" t="s">
        <v>9055</v>
      </c>
    </row>
    <row r="4678" spans="1:6" ht="10.9" customHeight="1" x14ac:dyDescent="0.35">
      <c r="A4678" s="149" t="s">
        <v>9341</v>
      </c>
      <c r="B4678" s="149" t="s">
        <v>9342</v>
      </c>
      <c r="C4678" s="149" t="s">
        <v>296</v>
      </c>
      <c r="D4678" s="150">
        <v>25301</v>
      </c>
      <c r="E4678" s="149">
        <v>11510</v>
      </c>
      <c r="F4678" s="149" t="s">
        <v>9055</v>
      </c>
    </row>
    <row r="4679" spans="1:6" ht="10.9" customHeight="1" x14ac:dyDescent="0.35">
      <c r="A4679" s="149" t="s">
        <v>9343</v>
      </c>
      <c r="B4679" s="149" t="s">
        <v>9344</v>
      </c>
      <c r="C4679" s="149" t="s">
        <v>296</v>
      </c>
      <c r="D4679" s="150">
        <v>25301</v>
      </c>
      <c r="E4679" s="149">
        <v>11510</v>
      </c>
      <c r="F4679" s="149" t="s">
        <v>9055</v>
      </c>
    </row>
    <row r="4680" spans="1:6" ht="10.9" customHeight="1" x14ac:dyDescent="0.35">
      <c r="A4680" s="149" t="s">
        <v>9345</v>
      </c>
      <c r="B4680" s="149" t="s">
        <v>9346</v>
      </c>
      <c r="C4680" s="149" t="s">
        <v>296</v>
      </c>
      <c r="D4680" s="150">
        <v>25301</v>
      </c>
      <c r="E4680" s="149">
        <v>11510</v>
      </c>
      <c r="F4680" s="149" t="s">
        <v>9055</v>
      </c>
    </row>
    <row r="4681" spans="1:6" ht="10.9" customHeight="1" x14ac:dyDescent="0.35">
      <c r="A4681" s="149" t="s">
        <v>9347</v>
      </c>
      <c r="B4681" s="149" t="s">
        <v>9348</v>
      </c>
      <c r="C4681" s="149" t="s">
        <v>296</v>
      </c>
      <c r="D4681" s="150">
        <v>25301</v>
      </c>
      <c r="E4681" s="149">
        <v>11510</v>
      </c>
      <c r="F4681" s="149" t="s">
        <v>9055</v>
      </c>
    </row>
    <row r="4682" spans="1:6" ht="10.9" customHeight="1" x14ac:dyDescent="0.35">
      <c r="A4682" s="149" t="s">
        <v>9349</v>
      </c>
      <c r="B4682" s="149" t="s">
        <v>9350</v>
      </c>
      <c r="C4682" s="149" t="s">
        <v>296</v>
      </c>
      <c r="D4682" s="150">
        <v>25301</v>
      </c>
      <c r="E4682" s="149">
        <v>11510</v>
      </c>
      <c r="F4682" s="149" t="s">
        <v>9055</v>
      </c>
    </row>
    <row r="4683" spans="1:6" ht="10.9" customHeight="1" x14ac:dyDescent="0.35">
      <c r="A4683" s="149" t="s">
        <v>9351</v>
      </c>
      <c r="B4683" s="149" t="s">
        <v>9352</v>
      </c>
      <c r="C4683" s="149" t="s">
        <v>296</v>
      </c>
      <c r="D4683" s="150">
        <v>25301</v>
      </c>
      <c r="E4683" s="149">
        <v>11510</v>
      </c>
      <c r="F4683" s="149" t="s">
        <v>9055</v>
      </c>
    </row>
    <row r="4684" spans="1:6" ht="10.9" customHeight="1" x14ac:dyDescent="0.35">
      <c r="A4684" s="149" t="s">
        <v>9353</v>
      </c>
      <c r="B4684" s="149" t="s">
        <v>9354</v>
      </c>
      <c r="C4684" s="149" t="s">
        <v>296</v>
      </c>
      <c r="D4684" s="150">
        <v>25301</v>
      </c>
      <c r="E4684" s="149">
        <v>11510</v>
      </c>
      <c r="F4684" s="149" t="s">
        <v>9055</v>
      </c>
    </row>
    <row r="4685" spans="1:6" ht="10.9" customHeight="1" x14ac:dyDescent="0.35">
      <c r="A4685" s="149" t="s">
        <v>9355</v>
      </c>
      <c r="B4685" s="149" t="s">
        <v>9356</v>
      </c>
      <c r="C4685" s="149" t="s">
        <v>539</v>
      </c>
      <c r="D4685" s="150">
        <v>25301</v>
      </c>
      <c r="E4685" s="149">
        <v>11510</v>
      </c>
      <c r="F4685" s="149" t="s">
        <v>9055</v>
      </c>
    </row>
    <row r="4686" spans="1:6" ht="10.9" customHeight="1" x14ac:dyDescent="0.35">
      <c r="A4686" s="149" t="s">
        <v>9357</v>
      </c>
      <c r="B4686" s="149" t="s">
        <v>9358</v>
      </c>
      <c r="C4686" s="149" t="s">
        <v>539</v>
      </c>
      <c r="D4686" s="150">
        <v>25301</v>
      </c>
      <c r="E4686" s="149">
        <v>11510</v>
      </c>
      <c r="F4686" s="149" t="s">
        <v>9055</v>
      </c>
    </row>
    <row r="4687" spans="1:6" ht="10.9" customHeight="1" x14ac:dyDescent="0.35">
      <c r="A4687" s="149" t="s">
        <v>9359</v>
      </c>
      <c r="B4687" s="149" t="s">
        <v>9360</v>
      </c>
      <c r="C4687" s="149" t="s">
        <v>296</v>
      </c>
      <c r="D4687" s="150">
        <v>25301</v>
      </c>
      <c r="E4687" s="149">
        <v>11510</v>
      </c>
      <c r="F4687" s="149" t="s">
        <v>9055</v>
      </c>
    </row>
    <row r="4688" spans="1:6" ht="10.9" customHeight="1" x14ac:dyDescent="0.35">
      <c r="A4688" s="149" t="s">
        <v>9361</v>
      </c>
      <c r="B4688" s="149" t="s">
        <v>9362</v>
      </c>
      <c r="C4688" s="149" t="s">
        <v>296</v>
      </c>
      <c r="D4688" s="150">
        <v>25301</v>
      </c>
      <c r="E4688" s="149">
        <v>11510</v>
      </c>
      <c r="F4688" s="149" t="s">
        <v>9055</v>
      </c>
    </row>
    <row r="4689" spans="1:6" ht="10.9" customHeight="1" x14ac:dyDescent="0.35">
      <c r="A4689" s="149" t="s">
        <v>9363</v>
      </c>
      <c r="B4689" s="149" t="s">
        <v>9364</v>
      </c>
      <c r="C4689" s="149" t="s">
        <v>539</v>
      </c>
      <c r="D4689" s="150">
        <v>25301</v>
      </c>
      <c r="E4689" s="149">
        <v>11510</v>
      </c>
      <c r="F4689" s="149" t="s">
        <v>9055</v>
      </c>
    </row>
    <row r="4690" spans="1:6" ht="10.9" customHeight="1" x14ac:dyDescent="0.35">
      <c r="A4690" s="149" t="s">
        <v>9365</v>
      </c>
      <c r="B4690" s="149" t="s">
        <v>9366</v>
      </c>
      <c r="C4690" s="149" t="s">
        <v>539</v>
      </c>
      <c r="D4690" s="150">
        <v>25301</v>
      </c>
      <c r="E4690" s="149">
        <v>11510</v>
      </c>
      <c r="F4690" s="149" t="s">
        <v>9055</v>
      </c>
    </row>
    <row r="4691" spans="1:6" ht="10.9" customHeight="1" x14ac:dyDescent="0.35">
      <c r="A4691" s="149" t="s">
        <v>9367</v>
      </c>
      <c r="B4691" s="149" t="s">
        <v>9368</v>
      </c>
      <c r="C4691" s="149" t="s">
        <v>539</v>
      </c>
      <c r="D4691" s="150">
        <v>25301</v>
      </c>
      <c r="E4691" s="149">
        <v>11510</v>
      </c>
      <c r="F4691" s="149" t="s">
        <v>9055</v>
      </c>
    </row>
    <row r="4692" spans="1:6" ht="10.9" customHeight="1" x14ac:dyDescent="0.35">
      <c r="A4692" s="149" t="s">
        <v>9369</v>
      </c>
      <c r="B4692" s="149" t="s">
        <v>9370</v>
      </c>
      <c r="C4692" s="149" t="s">
        <v>539</v>
      </c>
      <c r="D4692" s="150">
        <v>25301</v>
      </c>
      <c r="E4692" s="149">
        <v>11510</v>
      </c>
      <c r="F4692" s="149" t="s">
        <v>9055</v>
      </c>
    </row>
    <row r="4693" spans="1:6" ht="10.9" customHeight="1" x14ac:dyDescent="0.35">
      <c r="A4693" s="149" t="s">
        <v>9371</v>
      </c>
      <c r="B4693" s="149" t="s">
        <v>9372</v>
      </c>
      <c r="C4693" s="149" t="s">
        <v>8974</v>
      </c>
      <c r="D4693" s="150">
        <v>25301</v>
      </c>
      <c r="E4693" s="149">
        <v>11510</v>
      </c>
      <c r="F4693" s="149" t="s">
        <v>9055</v>
      </c>
    </row>
    <row r="4694" spans="1:6" ht="10.9" customHeight="1" x14ac:dyDescent="0.35">
      <c r="A4694" s="149" t="s">
        <v>9373</v>
      </c>
      <c r="B4694" s="149" t="s">
        <v>9374</v>
      </c>
      <c r="C4694" s="149" t="s">
        <v>539</v>
      </c>
      <c r="D4694" s="150">
        <v>25301</v>
      </c>
      <c r="E4694" s="149">
        <v>11510</v>
      </c>
      <c r="F4694" s="149" t="s">
        <v>9055</v>
      </c>
    </row>
    <row r="4695" spans="1:6" ht="10.9" customHeight="1" x14ac:dyDescent="0.35">
      <c r="A4695" s="149" t="s">
        <v>9375</v>
      </c>
      <c r="B4695" s="149" t="s">
        <v>9376</v>
      </c>
      <c r="C4695" s="149" t="s">
        <v>539</v>
      </c>
      <c r="D4695" s="150">
        <v>25301</v>
      </c>
      <c r="E4695" s="149">
        <v>11510</v>
      </c>
      <c r="F4695" s="149" t="s">
        <v>9055</v>
      </c>
    </row>
    <row r="4696" spans="1:6" ht="10.9" customHeight="1" x14ac:dyDescent="0.35">
      <c r="A4696" s="149" t="s">
        <v>9377</v>
      </c>
      <c r="B4696" s="149" t="s">
        <v>9378</v>
      </c>
      <c r="C4696" s="149" t="s">
        <v>539</v>
      </c>
      <c r="D4696" s="150">
        <v>25301</v>
      </c>
      <c r="E4696" s="149">
        <v>11510</v>
      </c>
      <c r="F4696" s="149" t="s">
        <v>9055</v>
      </c>
    </row>
    <row r="4697" spans="1:6" ht="10.9" customHeight="1" x14ac:dyDescent="0.35">
      <c r="A4697" s="149" t="s">
        <v>9379</v>
      </c>
      <c r="B4697" s="149" t="s">
        <v>9380</v>
      </c>
      <c r="C4697" s="149" t="s">
        <v>539</v>
      </c>
      <c r="D4697" s="150">
        <v>25301</v>
      </c>
      <c r="E4697" s="149">
        <v>11510</v>
      </c>
      <c r="F4697" s="149" t="s">
        <v>9055</v>
      </c>
    </row>
    <row r="4698" spans="1:6" ht="10.9" customHeight="1" x14ac:dyDescent="0.35">
      <c r="A4698" s="149" t="s">
        <v>9381</v>
      </c>
      <c r="B4698" s="149" t="s">
        <v>9382</v>
      </c>
      <c r="C4698" s="149" t="s">
        <v>539</v>
      </c>
      <c r="D4698" s="150">
        <v>25301</v>
      </c>
      <c r="E4698" s="149">
        <v>11510</v>
      </c>
      <c r="F4698" s="149" t="s">
        <v>9055</v>
      </c>
    </row>
    <row r="4699" spans="1:6" ht="10.9" customHeight="1" x14ac:dyDescent="0.35">
      <c r="A4699" s="149" t="s">
        <v>9383</v>
      </c>
      <c r="B4699" s="149" t="s">
        <v>9384</v>
      </c>
      <c r="C4699" s="149" t="s">
        <v>539</v>
      </c>
      <c r="D4699" s="150">
        <v>25301</v>
      </c>
      <c r="E4699" s="149">
        <v>11510</v>
      </c>
      <c r="F4699" s="149" t="s">
        <v>9055</v>
      </c>
    </row>
    <row r="4700" spans="1:6" ht="10.9" customHeight="1" x14ac:dyDescent="0.35">
      <c r="A4700" s="149" t="s">
        <v>9385</v>
      </c>
      <c r="B4700" s="149" t="s">
        <v>9386</v>
      </c>
      <c r="C4700" s="149" t="s">
        <v>8974</v>
      </c>
      <c r="D4700" s="150">
        <v>25301</v>
      </c>
      <c r="E4700" s="149">
        <v>11510</v>
      </c>
      <c r="F4700" s="149" t="s">
        <v>9055</v>
      </c>
    </row>
    <row r="4701" spans="1:6" ht="10.9" customHeight="1" x14ac:dyDescent="0.35">
      <c r="A4701" s="149" t="s">
        <v>9387</v>
      </c>
      <c r="B4701" s="149" t="s">
        <v>9388</v>
      </c>
      <c r="C4701" s="149" t="s">
        <v>539</v>
      </c>
      <c r="D4701" s="150">
        <v>25301</v>
      </c>
      <c r="E4701" s="149">
        <v>11510</v>
      </c>
      <c r="F4701" s="149" t="s">
        <v>9055</v>
      </c>
    </row>
    <row r="4702" spans="1:6" ht="10.9" customHeight="1" x14ac:dyDescent="0.35">
      <c r="A4702" s="149" t="s">
        <v>9389</v>
      </c>
      <c r="B4702" s="149" t="s">
        <v>9390</v>
      </c>
      <c r="C4702" s="149" t="s">
        <v>6072</v>
      </c>
      <c r="D4702" s="150">
        <v>25301</v>
      </c>
      <c r="E4702" s="149">
        <v>11510</v>
      </c>
      <c r="F4702" s="149" t="s">
        <v>9055</v>
      </c>
    </row>
    <row r="4703" spans="1:6" ht="10.9" customHeight="1" x14ac:dyDescent="0.35">
      <c r="A4703" s="149" t="s">
        <v>9391</v>
      </c>
      <c r="B4703" s="149" t="s">
        <v>9392</v>
      </c>
      <c r="C4703" s="149" t="s">
        <v>6072</v>
      </c>
      <c r="D4703" s="150">
        <v>25301</v>
      </c>
      <c r="E4703" s="149">
        <v>11510</v>
      </c>
      <c r="F4703" s="149" t="s">
        <v>9055</v>
      </c>
    </row>
    <row r="4704" spans="1:6" ht="10.9" customHeight="1" x14ac:dyDescent="0.35">
      <c r="A4704" s="149" t="s">
        <v>9393</v>
      </c>
      <c r="B4704" s="149" t="s">
        <v>9394</v>
      </c>
      <c r="C4704" s="149" t="s">
        <v>539</v>
      </c>
      <c r="D4704" s="150">
        <v>25301</v>
      </c>
      <c r="E4704" s="149">
        <v>11510</v>
      </c>
      <c r="F4704" s="149" t="s">
        <v>9055</v>
      </c>
    </row>
    <row r="4705" spans="1:6" ht="10.9" customHeight="1" x14ac:dyDescent="0.35">
      <c r="A4705" s="149" t="s">
        <v>9395</v>
      </c>
      <c r="B4705" s="149" t="s">
        <v>9396</v>
      </c>
      <c r="C4705" s="149" t="s">
        <v>539</v>
      </c>
      <c r="D4705" s="150">
        <v>25301</v>
      </c>
      <c r="E4705" s="149">
        <v>11510</v>
      </c>
      <c r="F4705" s="149" t="s">
        <v>9055</v>
      </c>
    </row>
    <row r="4706" spans="1:6" ht="10.9" customHeight="1" x14ac:dyDescent="0.35">
      <c r="A4706" s="149" t="s">
        <v>9397</v>
      </c>
      <c r="B4706" s="149" t="s">
        <v>9398</v>
      </c>
      <c r="C4706" s="149" t="s">
        <v>539</v>
      </c>
      <c r="D4706" s="150">
        <v>25301</v>
      </c>
      <c r="E4706" s="149">
        <v>11510</v>
      </c>
      <c r="F4706" s="149" t="s">
        <v>9055</v>
      </c>
    </row>
    <row r="4707" spans="1:6" ht="10.9" customHeight="1" x14ac:dyDescent="0.35">
      <c r="A4707" s="149" t="s">
        <v>9399</v>
      </c>
      <c r="B4707" s="149" t="s">
        <v>9400</v>
      </c>
      <c r="C4707" s="149" t="s">
        <v>539</v>
      </c>
      <c r="D4707" s="150">
        <v>25301</v>
      </c>
      <c r="E4707" s="149">
        <v>11510</v>
      </c>
      <c r="F4707" s="149" t="s">
        <v>9055</v>
      </c>
    </row>
    <row r="4708" spans="1:6" ht="10.9" customHeight="1" x14ac:dyDescent="0.35">
      <c r="A4708" s="149" t="s">
        <v>9401</v>
      </c>
      <c r="B4708" s="149" t="s">
        <v>9402</v>
      </c>
      <c r="C4708" s="149" t="s">
        <v>539</v>
      </c>
      <c r="D4708" s="150">
        <v>25301</v>
      </c>
      <c r="E4708" s="149">
        <v>11510</v>
      </c>
      <c r="F4708" s="149" t="s">
        <v>9055</v>
      </c>
    </row>
    <row r="4709" spans="1:6" ht="10.9" customHeight="1" x14ac:dyDescent="0.35">
      <c r="A4709" s="149" t="s">
        <v>9403</v>
      </c>
      <c r="B4709" s="149" t="s">
        <v>9404</v>
      </c>
      <c r="C4709" s="149" t="s">
        <v>539</v>
      </c>
      <c r="D4709" s="150">
        <v>25301</v>
      </c>
      <c r="E4709" s="149">
        <v>11510</v>
      </c>
      <c r="F4709" s="149" t="s">
        <v>9055</v>
      </c>
    </row>
    <row r="4710" spans="1:6" ht="10.9" customHeight="1" x14ac:dyDescent="0.35">
      <c r="A4710" s="149" t="s">
        <v>9405</v>
      </c>
      <c r="B4710" s="149" t="s">
        <v>9406</v>
      </c>
      <c r="C4710" s="149" t="s">
        <v>6072</v>
      </c>
      <c r="D4710" s="150">
        <v>25301</v>
      </c>
      <c r="E4710" s="149">
        <v>11510</v>
      </c>
      <c r="F4710" s="149" t="s">
        <v>9055</v>
      </c>
    </row>
    <row r="4711" spans="1:6" ht="10.9" customHeight="1" x14ac:dyDescent="0.35">
      <c r="A4711" s="149" t="s">
        <v>9407</v>
      </c>
      <c r="B4711" s="149" t="s">
        <v>9408</v>
      </c>
      <c r="C4711" s="149" t="s">
        <v>539</v>
      </c>
      <c r="D4711" s="150">
        <v>25301</v>
      </c>
      <c r="E4711" s="149">
        <v>11510</v>
      </c>
      <c r="F4711" s="149" t="s">
        <v>9055</v>
      </c>
    </row>
    <row r="4712" spans="1:6" ht="10.9" customHeight="1" x14ac:dyDescent="0.35">
      <c r="A4712" s="149" t="s">
        <v>9409</v>
      </c>
      <c r="B4712" s="149" t="s">
        <v>9410</v>
      </c>
      <c r="C4712" s="149" t="s">
        <v>6072</v>
      </c>
      <c r="D4712" s="150">
        <v>25301</v>
      </c>
      <c r="E4712" s="149">
        <v>11510</v>
      </c>
      <c r="F4712" s="149" t="s">
        <v>9055</v>
      </c>
    </row>
    <row r="4713" spans="1:6" ht="10.9" customHeight="1" x14ac:dyDescent="0.35">
      <c r="A4713" s="149" t="s">
        <v>9411</v>
      </c>
      <c r="B4713" s="149" t="s">
        <v>9412</v>
      </c>
      <c r="C4713" s="149" t="s">
        <v>539</v>
      </c>
      <c r="D4713" s="150">
        <v>25301</v>
      </c>
      <c r="E4713" s="149">
        <v>11510</v>
      </c>
      <c r="F4713" s="149" t="s">
        <v>9055</v>
      </c>
    </row>
    <row r="4714" spans="1:6" ht="10.9" customHeight="1" x14ac:dyDescent="0.35">
      <c r="A4714" s="149" t="s">
        <v>9413</v>
      </c>
      <c r="B4714" s="149" t="s">
        <v>9414</v>
      </c>
      <c r="C4714" s="149" t="s">
        <v>539</v>
      </c>
      <c r="D4714" s="150">
        <v>25301</v>
      </c>
      <c r="E4714" s="149">
        <v>11510</v>
      </c>
      <c r="F4714" s="149" t="s">
        <v>9055</v>
      </c>
    </row>
    <row r="4715" spans="1:6" ht="10.9" customHeight="1" x14ac:dyDescent="0.35">
      <c r="A4715" s="149" t="s">
        <v>9415</v>
      </c>
      <c r="B4715" s="149" t="s">
        <v>9416</v>
      </c>
      <c r="C4715" s="149" t="s">
        <v>539</v>
      </c>
      <c r="D4715" s="150">
        <v>25301</v>
      </c>
      <c r="E4715" s="149">
        <v>11510</v>
      </c>
      <c r="F4715" s="149" t="s">
        <v>9055</v>
      </c>
    </row>
    <row r="4716" spans="1:6" ht="10.9" customHeight="1" x14ac:dyDescent="0.35">
      <c r="A4716" s="149" t="s">
        <v>9417</v>
      </c>
      <c r="B4716" s="149" t="s">
        <v>9418</v>
      </c>
      <c r="C4716" s="149" t="s">
        <v>539</v>
      </c>
      <c r="D4716" s="150">
        <v>25301</v>
      </c>
      <c r="E4716" s="149">
        <v>11510</v>
      </c>
      <c r="F4716" s="149" t="s">
        <v>9055</v>
      </c>
    </row>
    <row r="4717" spans="1:6" ht="10.9" customHeight="1" x14ac:dyDescent="0.35">
      <c r="A4717" s="149" t="s">
        <v>9419</v>
      </c>
      <c r="B4717" s="149" t="s">
        <v>9420</v>
      </c>
      <c r="C4717" s="149" t="s">
        <v>539</v>
      </c>
      <c r="D4717" s="150">
        <v>25301</v>
      </c>
      <c r="E4717" s="149">
        <v>11510</v>
      </c>
      <c r="F4717" s="149" t="s">
        <v>9055</v>
      </c>
    </row>
    <row r="4718" spans="1:6" ht="10.9" customHeight="1" x14ac:dyDescent="0.35">
      <c r="A4718" s="149" t="s">
        <v>9421</v>
      </c>
      <c r="B4718" s="149" t="s">
        <v>9422</v>
      </c>
      <c r="C4718" s="149" t="s">
        <v>539</v>
      </c>
      <c r="D4718" s="150">
        <v>25301</v>
      </c>
      <c r="E4718" s="149">
        <v>11510</v>
      </c>
      <c r="F4718" s="149" t="s">
        <v>9055</v>
      </c>
    </row>
    <row r="4719" spans="1:6" ht="10.9" customHeight="1" x14ac:dyDescent="0.35">
      <c r="A4719" s="149" t="s">
        <v>9423</v>
      </c>
      <c r="B4719" s="149" t="s">
        <v>9424</v>
      </c>
      <c r="C4719" s="149" t="s">
        <v>6072</v>
      </c>
      <c r="D4719" s="150">
        <v>25301</v>
      </c>
      <c r="E4719" s="149">
        <v>11510</v>
      </c>
      <c r="F4719" s="149" t="s">
        <v>9055</v>
      </c>
    </row>
    <row r="4720" spans="1:6" ht="10.9" customHeight="1" x14ac:dyDescent="0.35">
      <c r="A4720" s="149" t="s">
        <v>9425</v>
      </c>
      <c r="B4720" s="149" t="s">
        <v>9426</v>
      </c>
      <c r="C4720" s="149" t="s">
        <v>296</v>
      </c>
      <c r="D4720" s="150">
        <v>25301</v>
      </c>
      <c r="E4720" s="149">
        <v>11510</v>
      </c>
      <c r="F4720" s="149" t="s">
        <v>9055</v>
      </c>
    </row>
    <row r="4721" spans="1:6" ht="10.9" customHeight="1" x14ac:dyDescent="0.35">
      <c r="A4721" s="149" t="s">
        <v>9427</v>
      </c>
      <c r="B4721" s="149" t="s">
        <v>9428</v>
      </c>
      <c r="C4721" s="149" t="s">
        <v>539</v>
      </c>
      <c r="D4721" s="150">
        <v>25301</v>
      </c>
      <c r="E4721" s="149">
        <v>11510</v>
      </c>
      <c r="F4721" s="149" t="s">
        <v>9055</v>
      </c>
    </row>
    <row r="4722" spans="1:6" ht="10.9" customHeight="1" x14ac:dyDescent="0.35">
      <c r="A4722" s="149" t="s">
        <v>9429</v>
      </c>
      <c r="B4722" s="149" t="s">
        <v>9430</v>
      </c>
      <c r="C4722" s="149" t="s">
        <v>6072</v>
      </c>
      <c r="D4722" s="150">
        <v>25301</v>
      </c>
      <c r="E4722" s="149">
        <v>11510</v>
      </c>
      <c r="F4722" s="149" t="s">
        <v>9055</v>
      </c>
    </row>
    <row r="4723" spans="1:6" ht="10.9" customHeight="1" x14ac:dyDescent="0.35">
      <c r="A4723" s="149" t="s">
        <v>9431</v>
      </c>
      <c r="B4723" s="149" t="s">
        <v>9432</v>
      </c>
      <c r="C4723" s="149" t="s">
        <v>539</v>
      </c>
      <c r="D4723" s="150">
        <v>25301</v>
      </c>
      <c r="E4723" s="149">
        <v>11510</v>
      </c>
      <c r="F4723" s="149" t="s">
        <v>9055</v>
      </c>
    </row>
    <row r="4724" spans="1:6" ht="10.9" customHeight="1" x14ac:dyDescent="0.35">
      <c r="A4724" s="149" t="s">
        <v>9433</v>
      </c>
      <c r="B4724" s="149" t="s">
        <v>9434</v>
      </c>
      <c r="C4724" s="149" t="s">
        <v>8974</v>
      </c>
      <c r="D4724" s="150">
        <v>25301</v>
      </c>
      <c r="E4724" s="149">
        <v>11510</v>
      </c>
      <c r="F4724" s="149" t="s">
        <v>9055</v>
      </c>
    </row>
    <row r="4725" spans="1:6" ht="10.9" customHeight="1" x14ac:dyDescent="0.35">
      <c r="A4725" s="149" t="s">
        <v>9435</v>
      </c>
      <c r="B4725" s="149" t="s">
        <v>9436</v>
      </c>
      <c r="C4725" s="149" t="s">
        <v>8974</v>
      </c>
      <c r="D4725" s="150">
        <v>25301</v>
      </c>
      <c r="E4725" s="149">
        <v>11510</v>
      </c>
      <c r="F4725" s="149" t="s">
        <v>9055</v>
      </c>
    </row>
    <row r="4726" spans="1:6" ht="10.9" customHeight="1" x14ac:dyDescent="0.35">
      <c r="A4726" s="149" t="s">
        <v>9437</v>
      </c>
      <c r="B4726" s="149" t="s">
        <v>9438</v>
      </c>
      <c r="C4726" s="149" t="s">
        <v>539</v>
      </c>
      <c r="D4726" s="150">
        <v>25301</v>
      </c>
      <c r="E4726" s="149">
        <v>11510</v>
      </c>
      <c r="F4726" s="149" t="s">
        <v>9055</v>
      </c>
    </row>
    <row r="4727" spans="1:6" ht="10.9" customHeight="1" x14ac:dyDescent="0.35">
      <c r="A4727" s="149" t="s">
        <v>9439</v>
      </c>
      <c r="B4727" s="149" t="s">
        <v>9440</v>
      </c>
      <c r="C4727" s="149" t="s">
        <v>6072</v>
      </c>
      <c r="D4727" s="150">
        <v>25301</v>
      </c>
      <c r="E4727" s="149">
        <v>11510</v>
      </c>
      <c r="F4727" s="149" t="s">
        <v>9055</v>
      </c>
    </row>
    <row r="4728" spans="1:6" ht="10.9" customHeight="1" x14ac:dyDescent="0.35">
      <c r="A4728" s="149" t="s">
        <v>9441</v>
      </c>
      <c r="B4728" s="149" t="s">
        <v>9442</v>
      </c>
      <c r="C4728" s="149" t="s">
        <v>296</v>
      </c>
      <c r="D4728" s="150">
        <v>25301</v>
      </c>
      <c r="E4728" s="149">
        <v>11510</v>
      </c>
      <c r="F4728" s="149" t="s">
        <v>9055</v>
      </c>
    </row>
    <row r="4729" spans="1:6" ht="10.9" customHeight="1" x14ac:dyDescent="0.35">
      <c r="A4729" s="149" t="s">
        <v>9443</v>
      </c>
      <c r="B4729" s="149" t="s">
        <v>9444</v>
      </c>
      <c r="C4729" s="149" t="s">
        <v>539</v>
      </c>
      <c r="D4729" s="150">
        <v>25301</v>
      </c>
      <c r="E4729" s="149">
        <v>11510</v>
      </c>
      <c r="F4729" s="149" t="s">
        <v>9055</v>
      </c>
    </row>
    <row r="4730" spans="1:6" ht="10.9" customHeight="1" x14ac:dyDescent="0.35">
      <c r="A4730" s="149" t="s">
        <v>9445</v>
      </c>
      <c r="B4730" s="149" t="s">
        <v>9446</v>
      </c>
      <c r="C4730" s="149" t="s">
        <v>296</v>
      </c>
      <c r="D4730" s="150">
        <v>25301</v>
      </c>
      <c r="E4730" s="149">
        <v>11510</v>
      </c>
      <c r="F4730" s="149" t="s">
        <v>9055</v>
      </c>
    </row>
    <row r="4731" spans="1:6" ht="10.9" customHeight="1" x14ac:dyDescent="0.35">
      <c r="A4731" s="149" t="s">
        <v>9447</v>
      </c>
      <c r="B4731" s="149" t="s">
        <v>9448</v>
      </c>
      <c r="C4731" s="149" t="s">
        <v>539</v>
      </c>
      <c r="D4731" s="150">
        <v>25301</v>
      </c>
      <c r="E4731" s="149">
        <v>11510</v>
      </c>
      <c r="F4731" s="149" t="s">
        <v>9055</v>
      </c>
    </row>
    <row r="4732" spans="1:6" ht="10.9" customHeight="1" x14ac:dyDescent="0.35">
      <c r="A4732" s="149" t="s">
        <v>9449</v>
      </c>
      <c r="B4732" s="149" t="s">
        <v>9450</v>
      </c>
      <c r="C4732" s="149" t="s">
        <v>296</v>
      </c>
      <c r="D4732" s="150">
        <v>25301</v>
      </c>
      <c r="E4732" s="149">
        <v>11510</v>
      </c>
      <c r="F4732" s="149" t="s">
        <v>9055</v>
      </c>
    </row>
    <row r="4733" spans="1:6" ht="10.9" customHeight="1" x14ac:dyDescent="0.35">
      <c r="A4733" s="149" t="s">
        <v>9451</v>
      </c>
      <c r="B4733" s="149" t="s">
        <v>9452</v>
      </c>
      <c r="C4733" s="149" t="s">
        <v>296</v>
      </c>
      <c r="D4733" s="150">
        <v>25301</v>
      </c>
      <c r="E4733" s="149">
        <v>11510</v>
      </c>
      <c r="F4733" s="149" t="s">
        <v>9055</v>
      </c>
    </row>
    <row r="4734" spans="1:6" ht="10.9" customHeight="1" x14ac:dyDescent="0.35">
      <c r="A4734" s="149" t="s">
        <v>9453</v>
      </c>
      <c r="B4734" s="149" t="s">
        <v>9454</v>
      </c>
      <c r="C4734" s="149" t="s">
        <v>539</v>
      </c>
      <c r="D4734" s="150">
        <v>25301</v>
      </c>
      <c r="E4734" s="149">
        <v>11510</v>
      </c>
      <c r="F4734" s="149" t="s">
        <v>9055</v>
      </c>
    </row>
    <row r="4735" spans="1:6" ht="10.9" customHeight="1" x14ac:dyDescent="0.35">
      <c r="A4735" s="149" t="s">
        <v>9455</v>
      </c>
      <c r="B4735" s="149" t="s">
        <v>9456</v>
      </c>
      <c r="C4735" s="149" t="s">
        <v>539</v>
      </c>
      <c r="D4735" s="150">
        <v>25301</v>
      </c>
      <c r="E4735" s="149">
        <v>11510</v>
      </c>
      <c r="F4735" s="149" t="s">
        <v>9055</v>
      </c>
    </row>
    <row r="4736" spans="1:6" ht="10.9" customHeight="1" x14ac:dyDescent="0.35">
      <c r="A4736" s="149" t="s">
        <v>9457</v>
      </c>
      <c r="B4736" s="149" t="s">
        <v>9458</v>
      </c>
      <c r="C4736" s="149" t="s">
        <v>539</v>
      </c>
      <c r="D4736" s="150">
        <v>25301</v>
      </c>
      <c r="E4736" s="149">
        <v>11510</v>
      </c>
      <c r="F4736" s="149" t="s">
        <v>9055</v>
      </c>
    </row>
    <row r="4737" spans="1:6" ht="10.9" customHeight="1" x14ac:dyDescent="0.35">
      <c r="A4737" s="149" t="s">
        <v>9459</v>
      </c>
      <c r="B4737" s="149" t="s">
        <v>9460</v>
      </c>
      <c r="C4737" s="149" t="s">
        <v>296</v>
      </c>
      <c r="D4737" s="150">
        <v>25301</v>
      </c>
      <c r="E4737" s="149">
        <v>11510</v>
      </c>
      <c r="F4737" s="149" t="s">
        <v>9055</v>
      </c>
    </row>
    <row r="4738" spans="1:6" ht="10.9" customHeight="1" x14ac:dyDescent="0.35">
      <c r="A4738" s="149" t="s">
        <v>9461</v>
      </c>
      <c r="B4738" s="149" t="s">
        <v>9462</v>
      </c>
      <c r="C4738" s="149" t="s">
        <v>296</v>
      </c>
      <c r="D4738" s="150">
        <v>25301</v>
      </c>
      <c r="E4738" s="149">
        <v>11510</v>
      </c>
      <c r="F4738" s="149" t="s">
        <v>9055</v>
      </c>
    </row>
    <row r="4739" spans="1:6" ht="10.9" customHeight="1" x14ac:dyDescent="0.35">
      <c r="A4739" s="149" t="s">
        <v>9463</v>
      </c>
      <c r="B4739" s="149" t="s">
        <v>9464</v>
      </c>
      <c r="C4739" s="149" t="s">
        <v>539</v>
      </c>
      <c r="D4739" s="150">
        <v>25301</v>
      </c>
      <c r="E4739" s="149">
        <v>11510</v>
      </c>
      <c r="F4739" s="149" t="s">
        <v>9055</v>
      </c>
    </row>
    <row r="4740" spans="1:6" ht="10.9" customHeight="1" x14ac:dyDescent="0.35">
      <c r="A4740" s="149" t="s">
        <v>9465</v>
      </c>
      <c r="B4740" s="149" t="s">
        <v>9466</v>
      </c>
      <c r="C4740" s="149" t="s">
        <v>539</v>
      </c>
      <c r="D4740" s="150">
        <v>25301</v>
      </c>
      <c r="E4740" s="149">
        <v>11510</v>
      </c>
      <c r="F4740" s="149" t="s">
        <v>9055</v>
      </c>
    </row>
    <row r="4741" spans="1:6" ht="10.9" customHeight="1" x14ac:dyDescent="0.35">
      <c r="A4741" s="149" t="s">
        <v>9467</v>
      </c>
      <c r="B4741" s="149" t="s">
        <v>9468</v>
      </c>
      <c r="C4741" s="149" t="s">
        <v>6072</v>
      </c>
      <c r="D4741" s="150">
        <v>25301</v>
      </c>
      <c r="E4741" s="149">
        <v>11510</v>
      </c>
      <c r="F4741" s="149" t="s">
        <v>9055</v>
      </c>
    </row>
    <row r="4742" spans="1:6" ht="10.9" customHeight="1" x14ac:dyDescent="0.35">
      <c r="A4742" s="149" t="s">
        <v>9469</v>
      </c>
      <c r="B4742" s="149" t="s">
        <v>9470</v>
      </c>
      <c r="C4742" s="149" t="s">
        <v>539</v>
      </c>
      <c r="D4742" s="150">
        <v>25301</v>
      </c>
      <c r="E4742" s="149">
        <v>11510</v>
      </c>
      <c r="F4742" s="149" t="s">
        <v>9055</v>
      </c>
    </row>
    <row r="4743" spans="1:6" ht="10.9" customHeight="1" x14ac:dyDescent="0.35">
      <c r="A4743" s="149" t="s">
        <v>9471</v>
      </c>
      <c r="B4743" s="149" t="s">
        <v>9472</v>
      </c>
      <c r="C4743" s="149" t="s">
        <v>6072</v>
      </c>
      <c r="D4743" s="150">
        <v>25301</v>
      </c>
      <c r="E4743" s="149">
        <v>11510</v>
      </c>
      <c r="F4743" s="149" t="s">
        <v>9055</v>
      </c>
    </row>
    <row r="4744" spans="1:6" ht="10.9" customHeight="1" x14ac:dyDescent="0.35">
      <c r="A4744" s="149" t="s">
        <v>9473</v>
      </c>
      <c r="B4744" s="149" t="s">
        <v>9474</v>
      </c>
      <c r="C4744" s="149" t="s">
        <v>539</v>
      </c>
      <c r="D4744" s="150">
        <v>25301</v>
      </c>
      <c r="E4744" s="149">
        <v>11510</v>
      </c>
      <c r="F4744" s="149" t="s">
        <v>9055</v>
      </c>
    </row>
    <row r="4745" spans="1:6" ht="10.9" customHeight="1" x14ac:dyDescent="0.35">
      <c r="A4745" s="149" t="s">
        <v>9475</v>
      </c>
      <c r="B4745" s="149" t="s">
        <v>9476</v>
      </c>
      <c r="C4745" s="149" t="s">
        <v>539</v>
      </c>
      <c r="D4745" s="150">
        <v>25301</v>
      </c>
      <c r="E4745" s="149">
        <v>11510</v>
      </c>
      <c r="F4745" s="149" t="s">
        <v>9055</v>
      </c>
    </row>
    <row r="4746" spans="1:6" ht="10.9" customHeight="1" x14ac:dyDescent="0.35">
      <c r="A4746" s="149" t="s">
        <v>9477</v>
      </c>
      <c r="B4746" s="149" t="s">
        <v>9478</v>
      </c>
      <c r="C4746" s="149" t="s">
        <v>296</v>
      </c>
      <c r="D4746" s="150">
        <v>25301</v>
      </c>
      <c r="E4746" s="149">
        <v>11510</v>
      </c>
      <c r="F4746" s="149" t="s">
        <v>9055</v>
      </c>
    </row>
    <row r="4747" spans="1:6" ht="10.9" customHeight="1" x14ac:dyDescent="0.35">
      <c r="A4747" s="149" t="s">
        <v>9479</v>
      </c>
      <c r="B4747" s="149" t="s">
        <v>9480</v>
      </c>
      <c r="C4747" s="149" t="s">
        <v>8974</v>
      </c>
      <c r="D4747" s="150">
        <v>25301</v>
      </c>
      <c r="E4747" s="149">
        <v>11510</v>
      </c>
      <c r="F4747" s="149" t="s">
        <v>9055</v>
      </c>
    </row>
    <row r="4748" spans="1:6" ht="10.9" customHeight="1" x14ac:dyDescent="0.35">
      <c r="A4748" s="149" t="s">
        <v>9481</v>
      </c>
      <c r="B4748" s="149" t="s">
        <v>9482</v>
      </c>
      <c r="C4748" s="149" t="s">
        <v>539</v>
      </c>
      <c r="D4748" s="150">
        <v>25301</v>
      </c>
      <c r="E4748" s="149">
        <v>11510</v>
      </c>
      <c r="F4748" s="149" t="s">
        <v>9055</v>
      </c>
    </row>
    <row r="4749" spans="1:6" ht="10.9" customHeight="1" x14ac:dyDescent="0.35">
      <c r="A4749" s="149" t="s">
        <v>9483</v>
      </c>
      <c r="B4749" s="149" t="s">
        <v>9484</v>
      </c>
      <c r="C4749" s="149" t="s">
        <v>539</v>
      </c>
      <c r="D4749" s="150">
        <v>25301</v>
      </c>
      <c r="E4749" s="149">
        <v>11510</v>
      </c>
      <c r="F4749" s="149" t="s">
        <v>9055</v>
      </c>
    </row>
    <row r="4750" spans="1:6" ht="10.9" customHeight="1" x14ac:dyDescent="0.35">
      <c r="A4750" s="149" t="s">
        <v>9485</v>
      </c>
      <c r="B4750" s="149" t="s">
        <v>9486</v>
      </c>
      <c r="C4750" s="149" t="s">
        <v>296</v>
      </c>
      <c r="D4750" s="150">
        <v>25301</v>
      </c>
      <c r="E4750" s="149">
        <v>11510</v>
      </c>
      <c r="F4750" s="149" t="s">
        <v>9055</v>
      </c>
    </row>
    <row r="4751" spans="1:6" ht="10.9" customHeight="1" x14ac:dyDescent="0.35">
      <c r="A4751" s="149" t="s">
        <v>9487</v>
      </c>
      <c r="B4751" s="149" t="s">
        <v>9488</v>
      </c>
      <c r="C4751" s="149" t="s">
        <v>539</v>
      </c>
      <c r="D4751" s="150">
        <v>25301</v>
      </c>
      <c r="E4751" s="149">
        <v>11510</v>
      </c>
      <c r="F4751" s="149" t="s">
        <v>9055</v>
      </c>
    </row>
    <row r="4752" spans="1:6" ht="10.9" customHeight="1" x14ac:dyDescent="0.35">
      <c r="A4752" s="149" t="s">
        <v>9489</v>
      </c>
      <c r="B4752" s="149" t="s">
        <v>9490</v>
      </c>
      <c r="C4752" s="149" t="s">
        <v>539</v>
      </c>
      <c r="D4752" s="150">
        <v>25301</v>
      </c>
      <c r="E4752" s="149">
        <v>11510</v>
      </c>
      <c r="F4752" s="149" t="s">
        <v>9055</v>
      </c>
    </row>
    <row r="4753" spans="1:6" ht="10.9" customHeight="1" x14ac:dyDescent="0.35">
      <c r="A4753" s="149" t="s">
        <v>9491</v>
      </c>
      <c r="B4753" s="149" t="s">
        <v>9492</v>
      </c>
      <c r="C4753" s="149" t="s">
        <v>539</v>
      </c>
      <c r="D4753" s="150">
        <v>25301</v>
      </c>
      <c r="E4753" s="149">
        <v>11510</v>
      </c>
      <c r="F4753" s="149" t="s">
        <v>9055</v>
      </c>
    </row>
    <row r="4754" spans="1:6" ht="10.9" customHeight="1" x14ac:dyDescent="0.35">
      <c r="A4754" s="149" t="s">
        <v>9493</v>
      </c>
      <c r="B4754" s="149" t="s">
        <v>9494</v>
      </c>
      <c r="C4754" s="149" t="s">
        <v>539</v>
      </c>
      <c r="D4754" s="150">
        <v>25301</v>
      </c>
      <c r="E4754" s="149">
        <v>11510</v>
      </c>
      <c r="F4754" s="149" t="s">
        <v>9055</v>
      </c>
    </row>
    <row r="4755" spans="1:6" ht="10.9" customHeight="1" x14ac:dyDescent="0.35">
      <c r="A4755" s="149" t="s">
        <v>9495</v>
      </c>
      <c r="B4755" s="149" t="s">
        <v>9496</v>
      </c>
      <c r="C4755" s="149" t="s">
        <v>539</v>
      </c>
      <c r="D4755" s="150">
        <v>25301</v>
      </c>
      <c r="E4755" s="149">
        <v>11510</v>
      </c>
      <c r="F4755" s="149" t="s">
        <v>9055</v>
      </c>
    </row>
    <row r="4756" spans="1:6" ht="10.9" customHeight="1" x14ac:dyDescent="0.35">
      <c r="A4756" s="149" t="s">
        <v>9497</v>
      </c>
      <c r="B4756" s="149" t="s">
        <v>9498</v>
      </c>
      <c r="C4756" s="149" t="s">
        <v>296</v>
      </c>
      <c r="D4756" s="150">
        <v>25301</v>
      </c>
      <c r="E4756" s="149">
        <v>11510</v>
      </c>
      <c r="F4756" s="149" t="s">
        <v>9055</v>
      </c>
    </row>
    <row r="4757" spans="1:6" ht="10.9" customHeight="1" x14ac:dyDescent="0.35">
      <c r="A4757" s="149" t="s">
        <v>9499</v>
      </c>
      <c r="B4757" s="149" t="s">
        <v>9500</v>
      </c>
      <c r="C4757" s="149" t="s">
        <v>539</v>
      </c>
      <c r="D4757" s="150">
        <v>25301</v>
      </c>
      <c r="E4757" s="149">
        <v>11510</v>
      </c>
      <c r="F4757" s="149" t="s">
        <v>9055</v>
      </c>
    </row>
    <row r="4758" spans="1:6" ht="10.9" customHeight="1" x14ac:dyDescent="0.35">
      <c r="A4758" s="149" t="s">
        <v>9501</v>
      </c>
      <c r="B4758" s="149" t="s">
        <v>9502</v>
      </c>
      <c r="C4758" s="149" t="s">
        <v>296</v>
      </c>
      <c r="D4758" s="150">
        <v>25301</v>
      </c>
      <c r="E4758" s="149">
        <v>11510</v>
      </c>
      <c r="F4758" s="149" t="s">
        <v>9055</v>
      </c>
    </row>
    <row r="4759" spans="1:6" ht="10.9" customHeight="1" x14ac:dyDescent="0.35">
      <c r="A4759" s="149" t="s">
        <v>9503</v>
      </c>
      <c r="B4759" s="149" t="s">
        <v>9504</v>
      </c>
      <c r="C4759" s="149" t="s">
        <v>539</v>
      </c>
      <c r="D4759" s="150">
        <v>25301</v>
      </c>
      <c r="E4759" s="149">
        <v>11510</v>
      </c>
      <c r="F4759" s="149" t="s">
        <v>9055</v>
      </c>
    </row>
    <row r="4760" spans="1:6" ht="10.9" customHeight="1" x14ac:dyDescent="0.35">
      <c r="A4760" s="149" t="s">
        <v>9505</v>
      </c>
      <c r="B4760" s="149" t="s">
        <v>9506</v>
      </c>
      <c r="C4760" s="149" t="s">
        <v>539</v>
      </c>
      <c r="D4760" s="150">
        <v>25301</v>
      </c>
      <c r="E4760" s="149">
        <v>11510</v>
      </c>
      <c r="F4760" s="149" t="s">
        <v>9055</v>
      </c>
    </row>
    <row r="4761" spans="1:6" ht="10.9" customHeight="1" x14ac:dyDescent="0.35">
      <c r="A4761" s="149" t="s">
        <v>9507</v>
      </c>
      <c r="B4761" s="149" t="s">
        <v>9508</v>
      </c>
      <c r="C4761" s="149" t="s">
        <v>539</v>
      </c>
      <c r="D4761" s="150">
        <v>25301</v>
      </c>
      <c r="E4761" s="149">
        <v>11510</v>
      </c>
      <c r="F4761" s="149" t="s">
        <v>9055</v>
      </c>
    </row>
    <row r="4762" spans="1:6" ht="10.9" customHeight="1" x14ac:dyDescent="0.35">
      <c r="A4762" s="149" t="s">
        <v>9509</v>
      </c>
      <c r="B4762" s="149" t="s">
        <v>9510</v>
      </c>
      <c r="C4762" s="149" t="s">
        <v>539</v>
      </c>
      <c r="D4762" s="150">
        <v>25301</v>
      </c>
      <c r="E4762" s="149">
        <v>11510</v>
      </c>
      <c r="F4762" s="149" t="s">
        <v>9055</v>
      </c>
    </row>
    <row r="4763" spans="1:6" ht="10.9" customHeight="1" x14ac:dyDescent="0.35">
      <c r="A4763" s="149" t="s">
        <v>9511</v>
      </c>
      <c r="B4763" s="149" t="s">
        <v>9512</v>
      </c>
      <c r="C4763" s="149" t="s">
        <v>539</v>
      </c>
      <c r="D4763" s="150">
        <v>25301</v>
      </c>
      <c r="E4763" s="149">
        <v>11510</v>
      </c>
      <c r="F4763" s="149" t="s">
        <v>9055</v>
      </c>
    </row>
    <row r="4764" spans="1:6" ht="10.9" customHeight="1" x14ac:dyDescent="0.35">
      <c r="A4764" s="149" t="s">
        <v>9513</v>
      </c>
      <c r="B4764" s="149" t="s">
        <v>9514</v>
      </c>
      <c r="C4764" s="149" t="s">
        <v>539</v>
      </c>
      <c r="D4764" s="150">
        <v>25301</v>
      </c>
      <c r="E4764" s="149">
        <v>11510</v>
      </c>
      <c r="F4764" s="149" t="s">
        <v>9055</v>
      </c>
    </row>
    <row r="4765" spans="1:6" ht="10.9" customHeight="1" x14ac:dyDescent="0.35">
      <c r="A4765" s="149" t="s">
        <v>9515</v>
      </c>
      <c r="B4765" s="149" t="s">
        <v>9516</v>
      </c>
      <c r="C4765" s="149" t="s">
        <v>539</v>
      </c>
      <c r="D4765" s="150">
        <v>25301</v>
      </c>
      <c r="E4765" s="149">
        <v>11510</v>
      </c>
      <c r="F4765" s="149" t="s">
        <v>9055</v>
      </c>
    </row>
    <row r="4766" spans="1:6" ht="10.9" customHeight="1" x14ac:dyDescent="0.35">
      <c r="A4766" s="149" t="s">
        <v>9517</v>
      </c>
      <c r="B4766" s="149" t="s">
        <v>9518</v>
      </c>
      <c r="C4766" s="149" t="s">
        <v>539</v>
      </c>
      <c r="D4766" s="150">
        <v>25301</v>
      </c>
      <c r="E4766" s="149">
        <v>11510</v>
      </c>
      <c r="F4766" s="149" t="s">
        <v>9055</v>
      </c>
    </row>
    <row r="4767" spans="1:6" ht="10.9" customHeight="1" x14ac:dyDescent="0.35">
      <c r="A4767" s="149" t="s">
        <v>9519</v>
      </c>
      <c r="B4767" s="149" t="s">
        <v>9520</v>
      </c>
      <c r="C4767" s="149" t="s">
        <v>539</v>
      </c>
      <c r="D4767" s="150">
        <v>25301</v>
      </c>
      <c r="E4767" s="149">
        <v>11510</v>
      </c>
      <c r="F4767" s="149" t="s">
        <v>9055</v>
      </c>
    </row>
    <row r="4768" spans="1:6" ht="10.9" customHeight="1" x14ac:dyDescent="0.35">
      <c r="A4768" s="149" t="s">
        <v>9521</v>
      </c>
      <c r="B4768" s="149" t="s">
        <v>9522</v>
      </c>
      <c r="C4768" s="149" t="s">
        <v>539</v>
      </c>
      <c r="D4768" s="150">
        <v>25301</v>
      </c>
      <c r="E4768" s="149">
        <v>11510</v>
      </c>
      <c r="F4768" s="149" t="s">
        <v>9055</v>
      </c>
    </row>
    <row r="4769" spans="1:6" ht="10.9" customHeight="1" x14ac:dyDescent="0.35">
      <c r="A4769" s="149" t="s">
        <v>9523</v>
      </c>
      <c r="B4769" s="149" t="s">
        <v>9524</v>
      </c>
      <c r="C4769" s="149" t="s">
        <v>6072</v>
      </c>
      <c r="D4769" s="150">
        <v>25301</v>
      </c>
      <c r="E4769" s="149">
        <v>11510</v>
      </c>
      <c r="F4769" s="149" t="s">
        <v>9055</v>
      </c>
    </row>
    <row r="4770" spans="1:6" ht="10.9" customHeight="1" x14ac:dyDescent="0.35">
      <c r="A4770" s="149" t="s">
        <v>9525</v>
      </c>
      <c r="B4770" s="149" t="s">
        <v>9526</v>
      </c>
      <c r="C4770" s="149" t="s">
        <v>6072</v>
      </c>
      <c r="D4770" s="150">
        <v>25301</v>
      </c>
      <c r="E4770" s="149">
        <v>11510</v>
      </c>
      <c r="F4770" s="149" t="s">
        <v>9055</v>
      </c>
    </row>
    <row r="4771" spans="1:6" ht="10.9" customHeight="1" x14ac:dyDescent="0.35">
      <c r="A4771" s="149" t="s">
        <v>9527</v>
      </c>
      <c r="B4771" s="149" t="s">
        <v>9528</v>
      </c>
      <c r="C4771" s="149" t="s">
        <v>539</v>
      </c>
      <c r="D4771" s="150">
        <v>25301</v>
      </c>
      <c r="E4771" s="149">
        <v>11510</v>
      </c>
      <c r="F4771" s="149" t="s">
        <v>9055</v>
      </c>
    </row>
    <row r="4772" spans="1:6" ht="10.9" customHeight="1" x14ac:dyDescent="0.35">
      <c r="A4772" s="149" t="s">
        <v>9529</v>
      </c>
      <c r="B4772" s="149" t="s">
        <v>9530</v>
      </c>
      <c r="C4772" s="149" t="s">
        <v>539</v>
      </c>
      <c r="D4772" s="150">
        <v>25301</v>
      </c>
      <c r="E4772" s="149">
        <v>11510</v>
      </c>
      <c r="F4772" s="149" t="s">
        <v>9055</v>
      </c>
    </row>
    <row r="4773" spans="1:6" ht="10.9" customHeight="1" x14ac:dyDescent="0.35">
      <c r="A4773" s="149" t="s">
        <v>9531</v>
      </c>
      <c r="B4773" s="149" t="s">
        <v>9532</v>
      </c>
      <c r="C4773" s="149" t="s">
        <v>8974</v>
      </c>
      <c r="D4773" s="150">
        <v>25301</v>
      </c>
      <c r="E4773" s="149">
        <v>11510</v>
      </c>
      <c r="F4773" s="149" t="s">
        <v>9055</v>
      </c>
    </row>
    <row r="4774" spans="1:6" ht="10.9" customHeight="1" x14ac:dyDescent="0.35">
      <c r="A4774" s="149" t="s">
        <v>9533</v>
      </c>
      <c r="B4774" s="149" t="s">
        <v>9534</v>
      </c>
      <c r="C4774" s="149" t="s">
        <v>539</v>
      </c>
      <c r="D4774" s="150">
        <v>25301</v>
      </c>
      <c r="E4774" s="149">
        <v>11510</v>
      </c>
      <c r="F4774" s="149" t="s">
        <v>9055</v>
      </c>
    </row>
    <row r="4775" spans="1:6" ht="10.9" customHeight="1" x14ac:dyDescent="0.35">
      <c r="A4775" s="149" t="s">
        <v>9535</v>
      </c>
      <c r="B4775" s="149" t="s">
        <v>9536</v>
      </c>
      <c r="C4775" s="149" t="s">
        <v>539</v>
      </c>
      <c r="D4775" s="150">
        <v>25301</v>
      </c>
      <c r="E4775" s="149">
        <v>11510</v>
      </c>
      <c r="F4775" s="149" t="s">
        <v>9055</v>
      </c>
    </row>
    <row r="4776" spans="1:6" ht="10.9" customHeight="1" x14ac:dyDescent="0.35">
      <c r="A4776" s="149" t="s">
        <v>9537</v>
      </c>
      <c r="B4776" s="149" t="s">
        <v>9538</v>
      </c>
      <c r="C4776" s="149" t="s">
        <v>539</v>
      </c>
      <c r="D4776" s="150">
        <v>25301</v>
      </c>
      <c r="E4776" s="149">
        <v>11510</v>
      </c>
      <c r="F4776" s="149" t="s">
        <v>9055</v>
      </c>
    </row>
    <row r="4777" spans="1:6" ht="10.9" customHeight="1" x14ac:dyDescent="0.35">
      <c r="A4777" s="149" t="s">
        <v>9539</v>
      </c>
      <c r="B4777" s="149" t="s">
        <v>9540</v>
      </c>
      <c r="C4777" s="149" t="s">
        <v>6072</v>
      </c>
      <c r="D4777" s="150">
        <v>25301</v>
      </c>
      <c r="E4777" s="149">
        <v>11510</v>
      </c>
      <c r="F4777" s="149" t="s">
        <v>9055</v>
      </c>
    </row>
    <row r="4778" spans="1:6" ht="10.9" customHeight="1" x14ac:dyDescent="0.35">
      <c r="A4778" s="149" t="s">
        <v>9541</v>
      </c>
      <c r="B4778" s="149" t="s">
        <v>9542</v>
      </c>
      <c r="C4778" s="149" t="s">
        <v>539</v>
      </c>
      <c r="D4778" s="150">
        <v>25301</v>
      </c>
      <c r="E4778" s="149">
        <v>11510</v>
      </c>
      <c r="F4778" s="149" t="s">
        <v>9055</v>
      </c>
    </row>
    <row r="4779" spans="1:6" ht="10.9" customHeight="1" x14ac:dyDescent="0.35">
      <c r="A4779" s="149" t="s">
        <v>9543</v>
      </c>
      <c r="B4779" s="149" t="s">
        <v>9544</v>
      </c>
      <c r="C4779" s="149" t="s">
        <v>539</v>
      </c>
      <c r="D4779" s="150">
        <v>25301</v>
      </c>
      <c r="E4779" s="149">
        <v>11510</v>
      </c>
      <c r="F4779" s="149" t="s">
        <v>9055</v>
      </c>
    </row>
    <row r="4780" spans="1:6" ht="10.9" customHeight="1" x14ac:dyDescent="0.35">
      <c r="A4780" s="149" t="s">
        <v>9545</v>
      </c>
      <c r="B4780" s="149" t="s">
        <v>9546</v>
      </c>
      <c r="C4780" s="149" t="s">
        <v>539</v>
      </c>
      <c r="D4780" s="150">
        <v>25301</v>
      </c>
      <c r="E4780" s="149">
        <v>11510</v>
      </c>
      <c r="F4780" s="149" t="s">
        <v>9055</v>
      </c>
    </row>
    <row r="4781" spans="1:6" ht="10.9" customHeight="1" x14ac:dyDescent="0.35">
      <c r="A4781" s="149" t="s">
        <v>9547</v>
      </c>
      <c r="B4781" s="149" t="s">
        <v>9548</v>
      </c>
      <c r="C4781" s="149" t="s">
        <v>539</v>
      </c>
      <c r="D4781" s="150">
        <v>25301</v>
      </c>
      <c r="E4781" s="149">
        <v>11510</v>
      </c>
      <c r="F4781" s="149" t="s">
        <v>9055</v>
      </c>
    </row>
    <row r="4782" spans="1:6" ht="10.9" customHeight="1" x14ac:dyDescent="0.35">
      <c r="A4782" s="149" t="s">
        <v>9549</v>
      </c>
      <c r="B4782" s="149" t="s">
        <v>9550</v>
      </c>
      <c r="C4782" s="149" t="s">
        <v>539</v>
      </c>
      <c r="D4782" s="150">
        <v>25301</v>
      </c>
      <c r="E4782" s="149">
        <v>11510</v>
      </c>
      <c r="F4782" s="149" t="s">
        <v>9055</v>
      </c>
    </row>
    <row r="4783" spans="1:6" ht="10.9" customHeight="1" x14ac:dyDescent="0.35">
      <c r="A4783" s="149" t="s">
        <v>9551</v>
      </c>
      <c r="B4783" s="149" t="s">
        <v>9552</v>
      </c>
      <c r="C4783" s="149" t="s">
        <v>539</v>
      </c>
      <c r="D4783" s="150">
        <v>25301</v>
      </c>
      <c r="E4783" s="149">
        <v>11510</v>
      </c>
      <c r="F4783" s="149" t="s">
        <v>9055</v>
      </c>
    </row>
    <row r="4784" spans="1:6" ht="10.9" customHeight="1" x14ac:dyDescent="0.35">
      <c r="A4784" s="149" t="s">
        <v>9553</v>
      </c>
      <c r="B4784" s="149" t="s">
        <v>9554</v>
      </c>
      <c r="C4784" s="149" t="s">
        <v>539</v>
      </c>
      <c r="D4784" s="150">
        <v>25301</v>
      </c>
      <c r="E4784" s="149">
        <v>11510</v>
      </c>
      <c r="F4784" s="149" t="s">
        <v>9055</v>
      </c>
    </row>
    <row r="4785" spans="1:6" ht="10.9" customHeight="1" x14ac:dyDescent="0.35">
      <c r="A4785" s="149" t="s">
        <v>9555</v>
      </c>
      <c r="B4785" s="149" t="s">
        <v>9556</v>
      </c>
      <c r="C4785" s="149" t="s">
        <v>6072</v>
      </c>
      <c r="D4785" s="150">
        <v>25301</v>
      </c>
      <c r="E4785" s="149">
        <v>11510</v>
      </c>
      <c r="F4785" s="149" t="s">
        <v>9055</v>
      </c>
    </row>
    <row r="4786" spans="1:6" ht="10.9" customHeight="1" x14ac:dyDescent="0.35">
      <c r="A4786" s="149" t="s">
        <v>9557</v>
      </c>
      <c r="B4786" s="149" t="s">
        <v>9558</v>
      </c>
      <c r="C4786" s="149" t="s">
        <v>539</v>
      </c>
      <c r="D4786" s="150">
        <v>25301</v>
      </c>
      <c r="E4786" s="149">
        <v>11510</v>
      </c>
      <c r="F4786" s="149" t="s">
        <v>9055</v>
      </c>
    </row>
    <row r="4787" spans="1:6" ht="10.9" customHeight="1" x14ac:dyDescent="0.35">
      <c r="A4787" s="149" t="s">
        <v>9559</v>
      </c>
      <c r="B4787" s="149" t="s">
        <v>9560</v>
      </c>
      <c r="C4787" s="149" t="s">
        <v>6072</v>
      </c>
      <c r="D4787" s="150">
        <v>25301</v>
      </c>
      <c r="E4787" s="149">
        <v>11510</v>
      </c>
      <c r="F4787" s="149" t="s">
        <v>9055</v>
      </c>
    </row>
    <row r="4788" spans="1:6" ht="10.9" customHeight="1" x14ac:dyDescent="0.35">
      <c r="A4788" s="149" t="s">
        <v>9561</v>
      </c>
      <c r="B4788" s="149" t="s">
        <v>9562</v>
      </c>
      <c r="C4788" s="149" t="s">
        <v>539</v>
      </c>
      <c r="D4788" s="150">
        <v>25301</v>
      </c>
      <c r="E4788" s="149">
        <v>11510</v>
      </c>
      <c r="F4788" s="149" t="s">
        <v>9055</v>
      </c>
    </row>
    <row r="4789" spans="1:6" ht="10.9" customHeight="1" x14ac:dyDescent="0.35">
      <c r="A4789" s="149" t="s">
        <v>9563</v>
      </c>
      <c r="B4789" s="149" t="s">
        <v>9564</v>
      </c>
      <c r="C4789" s="149" t="s">
        <v>539</v>
      </c>
      <c r="D4789" s="150">
        <v>25301</v>
      </c>
      <c r="E4789" s="149">
        <v>11510</v>
      </c>
      <c r="F4789" s="149" t="s">
        <v>9055</v>
      </c>
    </row>
    <row r="4790" spans="1:6" ht="10.9" customHeight="1" x14ac:dyDescent="0.35">
      <c r="A4790" s="149" t="s">
        <v>9565</v>
      </c>
      <c r="B4790" s="149" t="s">
        <v>9566</v>
      </c>
      <c r="C4790" s="149" t="s">
        <v>539</v>
      </c>
      <c r="D4790" s="150">
        <v>25301</v>
      </c>
      <c r="E4790" s="149">
        <v>11510</v>
      </c>
      <c r="F4790" s="149" t="s">
        <v>9055</v>
      </c>
    </row>
    <row r="4791" spans="1:6" ht="10.9" customHeight="1" x14ac:dyDescent="0.35">
      <c r="A4791" s="149" t="s">
        <v>9567</v>
      </c>
      <c r="B4791" s="149" t="s">
        <v>9568</v>
      </c>
      <c r="C4791" s="149" t="s">
        <v>6072</v>
      </c>
      <c r="D4791" s="150">
        <v>25301</v>
      </c>
      <c r="E4791" s="149">
        <v>11510</v>
      </c>
      <c r="F4791" s="149" t="s">
        <v>9055</v>
      </c>
    </row>
    <row r="4792" spans="1:6" ht="10.9" customHeight="1" x14ac:dyDescent="0.35">
      <c r="A4792" s="149" t="s">
        <v>9569</v>
      </c>
      <c r="B4792" s="149" t="s">
        <v>9570</v>
      </c>
      <c r="C4792" s="149" t="s">
        <v>539</v>
      </c>
      <c r="D4792" s="150">
        <v>25301</v>
      </c>
      <c r="E4792" s="149">
        <v>11510</v>
      </c>
      <c r="F4792" s="149" t="s">
        <v>9055</v>
      </c>
    </row>
    <row r="4793" spans="1:6" ht="10.9" customHeight="1" x14ac:dyDescent="0.35">
      <c r="A4793" s="149" t="s">
        <v>9571</v>
      </c>
      <c r="B4793" s="149" t="s">
        <v>9572</v>
      </c>
      <c r="C4793" s="149" t="s">
        <v>539</v>
      </c>
      <c r="D4793" s="150">
        <v>25301</v>
      </c>
      <c r="E4793" s="149">
        <v>11510</v>
      </c>
      <c r="F4793" s="149" t="s">
        <v>9055</v>
      </c>
    </row>
    <row r="4794" spans="1:6" ht="10.9" customHeight="1" x14ac:dyDescent="0.35">
      <c r="A4794" s="149" t="s">
        <v>9573</v>
      </c>
      <c r="B4794" s="149" t="s">
        <v>9574</v>
      </c>
      <c r="C4794" s="149" t="s">
        <v>539</v>
      </c>
      <c r="D4794" s="150">
        <v>25301</v>
      </c>
      <c r="E4794" s="149">
        <v>11510</v>
      </c>
      <c r="F4794" s="149" t="s">
        <v>9055</v>
      </c>
    </row>
    <row r="4795" spans="1:6" ht="10.9" customHeight="1" x14ac:dyDescent="0.35">
      <c r="A4795" s="149" t="s">
        <v>9575</v>
      </c>
      <c r="B4795" s="149" t="s">
        <v>9576</v>
      </c>
      <c r="C4795" s="149" t="s">
        <v>539</v>
      </c>
      <c r="D4795" s="150">
        <v>25301</v>
      </c>
      <c r="E4795" s="149">
        <v>11510</v>
      </c>
      <c r="F4795" s="149" t="s">
        <v>9055</v>
      </c>
    </row>
    <row r="4796" spans="1:6" ht="10.9" customHeight="1" x14ac:dyDescent="0.35">
      <c r="A4796" s="149" t="s">
        <v>9577</v>
      </c>
      <c r="B4796" s="149" t="s">
        <v>9578</v>
      </c>
      <c r="C4796" s="149" t="s">
        <v>539</v>
      </c>
      <c r="D4796" s="150">
        <v>25301</v>
      </c>
      <c r="E4796" s="149">
        <v>11510</v>
      </c>
      <c r="F4796" s="149" t="s">
        <v>9055</v>
      </c>
    </row>
    <row r="4797" spans="1:6" ht="10.9" customHeight="1" x14ac:dyDescent="0.35">
      <c r="A4797" s="149" t="s">
        <v>9579</v>
      </c>
      <c r="B4797" s="149" t="s">
        <v>9580</v>
      </c>
      <c r="C4797" s="149" t="s">
        <v>539</v>
      </c>
      <c r="D4797" s="150">
        <v>25301</v>
      </c>
      <c r="E4797" s="149">
        <v>11510</v>
      </c>
      <c r="F4797" s="149" t="s">
        <v>9055</v>
      </c>
    </row>
    <row r="4798" spans="1:6" ht="10.9" customHeight="1" x14ac:dyDescent="0.35">
      <c r="A4798" s="149" t="s">
        <v>9581</v>
      </c>
      <c r="B4798" s="149" t="s">
        <v>9582</v>
      </c>
      <c r="C4798" s="149" t="s">
        <v>539</v>
      </c>
      <c r="D4798" s="150">
        <v>25301</v>
      </c>
      <c r="E4798" s="149">
        <v>11510</v>
      </c>
      <c r="F4798" s="149" t="s">
        <v>9055</v>
      </c>
    </row>
    <row r="4799" spans="1:6" ht="10.9" customHeight="1" x14ac:dyDescent="0.35">
      <c r="A4799" s="149" t="s">
        <v>9583</v>
      </c>
      <c r="B4799" s="149" t="s">
        <v>9584</v>
      </c>
      <c r="C4799" s="149" t="s">
        <v>539</v>
      </c>
      <c r="D4799" s="150">
        <v>25301</v>
      </c>
      <c r="E4799" s="149">
        <v>11510</v>
      </c>
      <c r="F4799" s="149" t="s">
        <v>9055</v>
      </c>
    </row>
    <row r="4800" spans="1:6" ht="10.9" customHeight="1" x14ac:dyDescent="0.35">
      <c r="A4800" s="149" t="s">
        <v>9585</v>
      </c>
      <c r="B4800" s="149" t="s">
        <v>9586</v>
      </c>
      <c r="C4800" s="149" t="s">
        <v>539</v>
      </c>
      <c r="D4800" s="150">
        <v>25301</v>
      </c>
      <c r="E4800" s="149">
        <v>11510</v>
      </c>
      <c r="F4800" s="149" t="s">
        <v>9055</v>
      </c>
    </row>
    <row r="4801" spans="1:6" ht="10.9" customHeight="1" x14ac:dyDescent="0.35">
      <c r="A4801" s="149" t="s">
        <v>9587</v>
      </c>
      <c r="B4801" s="149" t="s">
        <v>9588</v>
      </c>
      <c r="C4801" s="149" t="s">
        <v>8974</v>
      </c>
      <c r="D4801" s="150">
        <v>25301</v>
      </c>
      <c r="E4801" s="149">
        <v>11510</v>
      </c>
      <c r="F4801" s="149" t="s">
        <v>9055</v>
      </c>
    </row>
    <row r="4802" spans="1:6" ht="10.9" customHeight="1" x14ac:dyDescent="0.35">
      <c r="A4802" s="149" t="s">
        <v>9589</v>
      </c>
      <c r="B4802" s="149" t="s">
        <v>9590</v>
      </c>
      <c r="C4802" s="149" t="s">
        <v>539</v>
      </c>
      <c r="D4802" s="150">
        <v>25301</v>
      </c>
      <c r="E4802" s="149">
        <v>11510</v>
      </c>
      <c r="F4802" s="149" t="s">
        <v>9055</v>
      </c>
    </row>
    <row r="4803" spans="1:6" ht="10.9" customHeight="1" x14ac:dyDescent="0.35">
      <c r="A4803" s="149" t="s">
        <v>9591</v>
      </c>
      <c r="B4803" s="149" t="s">
        <v>9592</v>
      </c>
      <c r="C4803" s="149" t="s">
        <v>539</v>
      </c>
      <c r="D4803" s="150">
        <v>25301</v>
      </c>
      <c r="E4803" s="149">
        <v>11510</v>
      </c>
      <c r="F4803" s="149" t="s">
        <v>9055</v>
      </c>
    </row>
    <row r="4804" spans="1:6" ht="10.9" customHeight="1" x14ac:dyDescent="0.35">
      <c r="A4804" s="149" t="s">
        <v>9593</v>
      </c>
      <c r="B4804" s="149" t="s">
        <v>9594</v>
      </c>
      <c r="C4804" s="149" t="s">
        <v>6072</v>
      </c>
      <c r="D4804" s="150">
        <v>25301</v>
      </c>
      <c r="E4804" s="149">
        <v>11510</v>
      </c>
      <c r="F4804" s="149" t="s">
        <v>9055</v>
      </c>
    </row>
    <row r="4805" spans="1:6" ht="10.9" customHeight="1" x14ac:dyDescent="0.35">
      <c r="A4805" s="149" t="s">
        <v>9595</v>
      </c>
      <c r="B4805" s="149" t="s">
        <v>9596</v>
      </c>
      <c r="C4805" s="149" t="s">
        <v>539</v>
      </c>
      <c r="D4805" s="150">
        <v>25301</v>
      </c>
      <c r="E4805" s="149">
        <v>11510</v>
      </c>
      <c r="F4805" s="149" t="s">
        <v>9055</v>
      </c>
    </row>
    <row r="4806" spans="1:6" ht="10.9" customHeight="1" x14ac:dyDescent="0.35">
      <c r="A4806" s="149" t="s">
        <v>9597</v>
      </c>
      <c r="B4806" s="149" t="s">
        <v>9598</v>
      </c>
      <c r="C4806" s="149" t="s">
        <v>6072</v>
      </c>
      <c r="D4806" s="150">
        <v>25301</v>
      </c>
      <c r="E4806" s="149">
        <v>11510</v>
      </c>
      <c r="F4806" s="149" t="s">
        <v>9055</v>
      </c>
    </row>
    <row r="4807" spans="1:6" ht="10.9" customHeight="1" x14ac:dyDescent="0.35">
      <c r="A4807" s="149" t="s">
        <v>9599</v>
      </c>
      <c r="B4807" s="149" t="s">
        <v>9600</v>
      </c>
      <c r="C4807" s="149" t="s">
        <v>539</v>
      </c>
      <c r="D4807" s="150">
        <v>25301</v>
      </c>
      <c r="E4807" s="149">
        <v>11510</v>
      </c>
      <c r="F4807" s="149" t="s">
        <v>9055</v>
      </c>
    </row>
    <row r="4808" spans="1:6" ht="10.9" customHeight="1" x14ac:dyDescent="0.35">
      <c r="A4808" s="149" t="s">
        <v>9601</v>
      </c>
      <c r="B4808" s="149" t="s">
        <v>9602</v>
      </c>
      <c r="C4808" s="149" t="s">
        <v>539</v>
      </c>
      <c r="D4808" s="150">
        <v>25301</v>
      </c>
      <c r="E4808" s="149">
        <v>11510</v>
      </c>
      <c r="F4808" s="149" t="s">
        <v>9055</v>
      </c>
    </row>
    <row r="4809" spans="1:6" ht="10.9" customHeight="1" x14ac:dyDescent="0.35">
      <c r="A4809" s="149" t="s">
        <v>9603</v>
      </c>
      <c r="B4809" s="149" t="s">
        <v>9604</v>
      </c>
      <c r="C4809" s="149" t="s">
        <v>539</v>
      </c>
      <c r="D4809" s="150">
        <v>25301</v>
      </c>
      <c r="E4809" s="149">
        <v>11510</v>
      </c>
      <c r="F4809" s="149" t="s">
        <v>9055</v>
      </c>
    </row>
    <row r="4810" spans="1:6" ht="10.9" customHeight="1" x14ac:dyDescent="0.35">
      <c r="A4810" s="149" t="s">
        <v>9605</v>
      </c>
      <c r="B4810" s="149" t="s">
        <v>9606</v>
      </c>
      <c r="C4810" s="149" t="s">
        <v>539</v>
      </c>
      <c r="D4810" s="150">
        <v>25301</v>
      </c>
      <c r="E4810" s="149">
        <v>11510</v>
      </c>
      <c r="F4810" s="149" t="s">
        <v>9055</v>
      </c>
    </row>
    <row r="4811" spans="1:6" ht="10.9" customHeight="1" x14ac:dyDescent="0.35">
      <c r="A4811" s="149" t="s">
        <v>9607</v>
      </c>
      <c r="B4811" s="149" t="s">
        <v>9608</v>
      </c>
      <c r="C4811" s="149" t="s">
        <v>539</v>
      </c>
      <c r="D4811" s="150">
        <v>25301</v>
      </c>
      <c r="E4811" s="149">
        <v>11510</v>
      </c>
      <c r="F4811" s="149" t="s">
        <v>9055</v>
      </c>
    </row>
    <row r="4812" spans="1:6" ht="10.9" customHeight="1" x14ac:dyDescent="0.35">
      <c r="A4812" s="149" t="s">
        <v>9609</v>
      </c>
      <c r="B4812" s="149" t="s">
        <v>9610</v>
      </c>
      <c r="C4812" s="149" t="s">
        <v>539</v>
      </c>
      <c r="D4812" s="150">
        <v>25301</v>
      </c>
      <c r="E4812" s="149">
        <v>11510</v>
      </c>
      <c r="F4812" s="149" t="s">
        <v>9055</v>
      </c>
    </row>
    <row r="4813" spans="1:6" ht="10.9" customHeight="1" x14ac:dyDescent="0.35">
      <c r="A4813" s="149" t="s">
        <v>9611</v>
      </c>
      <c r="B4813" s="149" t="s">
        <v>9612</v>
      </c>
      <c r="C4813" s="149" t="s">
        <v>539</v>
      </c>
      <c r="D4813" s="150">
        <v>25301</v>
      </c>
      <c r="E4813" s="149">
        <v>11510</v>
      </c>
      <c r="F4813" s="149" t="s">
        <v>9055</v>
      </c>
    </row>
    <row r="4814" spans="1:6" ht="10.9" customHeight="1" x14ac:dyDescent="0.35">
      <c r="A4814" s="149" t="s">
        <v>9613</v>
      </c>
      <c r="B4814" s="149" t="s">
        <v>9614</v>
      </c>
      <c r="C4814" s="149" t="s">
        <v>539</v>
      </c>
      <c r="D4814" s="150">
        <v>25301</v>
      </c>
      <c r="E4814" s="149">
        <v>11510</v>
      </c>
      <c r="F4814" s="149" t="s">
        <v>9055</v>
      </c>
    </row>
    <row r="4815" spans="1:6" ht="10.9" customHeight="1" x14ac:dyDescent="0.35">
      <c r="A4815" s="149" t="s">
        <v>9615</v>
      </c>
      <c r="B4815" s="149" t="s">
        <v>9616</v>
      </c>
      <c r="C4815" s="149" t="s">
        <v>539</v>
      </c>
      <c r="D4815" s="150">
        <v>25301</v>
      </c>
      <c r="E4815" s="149">
        <v>11510</v>
      </c>
      <c r="F4815" s="149" t="s">
        <v>9055</v>
      </c>
    </row>
    <row r="4816" spans="1:6" ht="10.9" customHeight="1" x14ac:dyDescent="0.35">
      <c r="A4816" s="149" t="s">
        <v>9617</v>
      </c>
      <c r="B4816" s="149" t="s">
        <v>9618</v>
      </c>
      <c r="C4816" s="149" t="s">
        <v>539</v>
      </c>
      <c r="D4816" s="150">
        <v>25301</v>
      </c>
      <c r="E4816" s="149">
        <v>11510</v>
      </c>
      <c r="F4816" s="149" t="s">
        <v>9055</v>
      </c>
    </row>
    <row r="4817" spans="1:6" ht="10.9" customHeight="1" x14ac:dyDescent="0.35">
      <c r="A4817" s="149" t="s">
        <v>9619</v>
      </c>
      <c r="B4817" s="149" t="s">
        <v>9620</v>
      </c>
      <c r="C4817" s="149" t="s">
        <v>539</v>
      </c>
      <c r="D4817" s="150">
        <v>25301</v>
      </c>
      <c r="E4817" s="149">
        <v>11510</v>
      </c>
      <c r="F4817" s="149" t="s">
        <v>9055</v>
      </c>
    </row>
    <row r="4818" spans="1:6" ht="10.9" customHeight="1" x14ac:dyDescent="0.35">
      <c r="A4818" s="149" t="s">
        <v>9621</v>
      </c>
      <c r="B4818" s="149" t="s">
        <v>9622</v>
      </c>
      <c r="C4818" s="149" t="s">
        <v>539</v>
      </c>
      <c r="D4818" s="150">
        <v>25301</v>
      </c>
      <c r="E4818" s="149">
        <v>11510</v>
      </c>
      <c r="F4818" s="149" t="s">
        <v>9055</v>
      </c>
    </row>
    <row r="4819" spans="1:6" ht="10.9" customHeight="1" x14ac:dyDescent="0.35">
      <c r="A4819" s="149" t="s">
        <v>9623</v>
      </c>
      <c r="B4819" s="149" t="s">
        <v>9624</v>
      </c>
      <c r="C4819" s="149" t="s">
        <v>539</v>
      </c>
      <c r="D4819" s="150">
        <v>25301</v>
      </c>
      <c r="E4819" s="149">
        <v>11510</v>
      </c>
      <c r="F4819" s="149" t="s">
        <v>9055</v>
      </c>
    </row>
    <row r="4820" spans="1:6" ht="10.9" customHeight="1" x14ac:dyDescent="0.35">
      <c r="A4820" s="149" t="s">
        <v>9625</v>
      </c>
      <c r="B4820" s="149" t="s">
        <v>9626</v>
      </c>
      <c r="C4820" s="149" t="s">
        <v>6072</v>
      </c>
      <c r="D4820" s="150">
        <v>25301</v>
      </c>
      <c r="E4820" s="149">
        <v>11510</v>
      </c>
      <c r="F4820" s="149" t="s">
        <v>9055</v>
      </c>
    </row>
    <row r="4821" spans="1:6" ht="10.9" customHeight="1" x14ac:dyDescent="0.35">
      <c r="A4821" s="149" t="s">
        <v>9627</v>
      </c>
      <c r="B4821" s="149" t="s">
        <v>9628</v>
      </c>
      <c r="C4821" s="149" t="s">
        <v>539</v>
      </c>
      <c r="D4821" s="150">
        <v>25301</v>
      </c>
      <c r="E4821" s="149">
        <v>11510</v>
      </c>
      <c r="F4821" s="149" t="s">
        <v>9055</v>
      </c>
    </row>
    <row r="4822" spans="1:6" ht="10.9" customHeight="1" x14ac:dyDescent="0.35">
      <c r="A4822" s="149" t="s">
        <v>9629</v>
      </c>
      <c r="B4822" s="149" t="s">
        <v>9630</v>
      </c>
      <c r="C4822" s="149" t="s">
        <v>539</v>
      </c>
      <c r="D4822" s="150">
        <v>25301</v>
      </c>
      <c r="E4822" s="149">
        <v>11510</v>
      </c>
      <c r="F4822" s="149" t="s">
        <v>9055</v>
      </c>
    </row>
    <row r="4823" spans="1:6" ht="10.9" customHeight="1" x14ac:dyDescent="0.35">
      <c r="A4823" s="149" t="s">
        <v>9631</v>
      </c>
      <c r="B4823" s="149" t="s">
        <v>9632</v>
      </c>
      <c r="C4823" s="149" t="s">
        <v>539</v>
      </c>
      <c r="D4823" s="150">
        <v>25301</v>
      </c>
      <c r="E4823" s="149">
        <v>11510</v>
      </c>
      <c r="F4823" s="149" t="s">
        <v>9055</v>
      </c>
    </row>
    <row r="4824" spans="1:6" ht="10.9" customHeight="1" x14ac:dyDescent="0.35">
      <c r="A4824" s="149" t="s">
        <v>9633</v>
      </c>
      <c r="B4824" s="149" t="s">
        <v>9634</v>
      </c>
      <c r="C4824" s="149" t="s">
        <v>6072</v>
      </c>
      <c r="D4824" s="150">
        <v>25301</v>
      </c>
      <c r="E4824" s="149">
        <v>11510</v>
      </c>
      <c r="F4824" s="149" t="s">
        <v>9055</v>
      </c>
    </row>
    <row r="4825" spans="1:6" ht="10.9" customHeight="1" x14ac:dyDescent="0.35">
      <c r="A4825" s="149" t="s">
        <v>9635</v>
      </c>
      <c r="B4825" s="149" t="s">
        <v>9636</v>
      </c>
      <c r="C4825" s="149" t="s">
        <v>539</v>
      </c>
      <c r="D4825" s="150">
        <v>25301</v>
      </c>
      <c r="E4825" s="149">
        <v>11510</v>
      </c>
      <c r="F4825" s="149" t="s">
        <v>9055</v>
      </c>
    </row>
    <row r="4826" spans="1:6" ht="10.9" customHeight="1" x14ac:dyDescent="0.35">
      <c r="A4826" s="149" t="s">
        <v>9637</v>
      </c>
      <c r="B4826" s="149" t="s">
        <v>9638</v>
      </c>
      <c r="C4826" s="149" t="s">
        <v>539</v>
      </c>
      <c r="D4826" s="150">
        <v>25301</v>
      </c>
      <c r="E4826" s="149">
        <v>11510</v>
      </c>
      <c r="F4826" s="149" t="s">
        <v>9055</v>
      </c>
    </row>
    <row r="4827" spans="1:6" ht="10.9" customHeight="1" x14ac:dyDescent="0.35">
      <c r="A4827" s="149" t="s">
        <v>9639</v>
      </c>
      <c r="B4827" s="149" t="s">
        <v>9640</v>
      </c>
      <c r="C4827" s="149" t="s">
        <v>539</v>
      </c>
      <c r="D4827" s="150">
        <v>25301</v>
      </c>
      <c r="E4827" s="149">
        <v>11510</v>
      </c>
      <c r="F4827" s="149" t="s">
        <v>9055</v>
      </c>
    </row>
    <row r="4828" spans="1:6" ht="10.9" customHeight="1" x14ac:dyDescent="0.35">
      <c r="A4828" s="149" t="s">
        <v>9641</v>
      </c>
      <c r="B4828" s="149" t="s">
        <v>9642</v>
      </c>
      <c r="C4828" s="149" t="s">
        <v>539</v>
      </c>
      <c r="D4828" s="150">
        <v>25301</v>
      </c>
      <c r="E4828" s="149">
        <v>11510</v>
      </c>
      <c r="F4828" s="149" t="s">
        <v>9055</v>
      </c>
    </row>
    <row r="4829" spans="1:6" ht="10.9" customHeight="1" x14ac:dyDescent="0.35">
      <c r="A4829" s="149" t="s">
        <v>9643</v>
      </c>
      <c r="B4829" s="149" t="s">
        <v>9644</v>
      </c>
      <c r="C4829" s="149" t="s">
        <v>539</v>
      </c>
      <c r="D4829" s="150">
        <v>25301</v>
      </c>
      <c r="E4829" s="149">
        <v>11510</v>
      </c>
      <c r="F4829" s="149" t="s">
        <v>9055</v>
      </c>
    </row>
    <row r="4830" spans="1:6" ht="10.9" customHeight="1" x14ac:dyDescent="0.35">
      <c r="A4830" s="149" t="s">
        <v>9645</v>
      </c>
      <c r="B4830" s="149" t="s">
        <v>9646</v>
      </c>
      <c r="C4830" s="149" t="s">
        <v>6072</v>
      </c>
      <c r="D4830" s="150">
        <v>25301</v>
      </c>
      <c r="E4830" s="149">
        <v>11510</v>
      </c>
      <c r="F4830" s="149" t="s">
        <v>9055</v>
      </c>
    </row>
    <row r="4831" spans="1:6" ht="10.9" customHeight="1" x14ac:dyDescent="0.35">
      <c r="A4831" s="149" t="s">
        <v>9647</v>
      </c>
      <c r="B4831" s="149" t="s">
        <v>9648</v>
      </c>
      <c r="C4831" s="149" t="s">
        <v>296</v>
      </c>
      <c r="D4831" s="150">
        <v>25301</v>
      </c>
      <c r="E4831" s="149">
        <v>11510</v>
      </c>
      <c r="F4831" s="149" t="s">
        <v>9055</v>
      </c>
    </row>
    <row r="4832" spans="1:6" ht="10.9" customHeight="1" x14ac:dyDescent="0.35">
      <c r="A4832" s="149" t="s">
        <v>9649</v>
      </c>
      <c r="B4832" s="149" t="s">
        <v>9650</v>
      </c>
      <c r="C4832" s="149" t="s">
        <v>296</v>
      </c>
      <c r="D4832" s="150">
        <v>25301</v>
      </c>
      <c r="E4832" s="149">
        <v>11510</v>
      </c>
      <c r="F4832" s="149" t="s">
        <v>9055</v>
      </c>
    </row>
    <row r="4833" spans="1:6" ht="10.9" customHeight="1" x14ac:dyDescent="0.35">
      <c r="A4833" s="149" t="s">
        <v>9651</v>
      </c>
      <c r="B4833" s="149" t="s">
        <v>9652</v>
      </c>
      <c r="C4833" s="149" t="s">
        <v>296</v>
      </c>
      <c r="D4833" s="150">
        <v>25301</v>
      </c>
      <c r="E4833" s="149">
        <v>11510</v>
      </c>
      <c r="F4833" s="149" t="s">
        <v>9055</v>
      </c>
    </row>
    <row r="4834" spans="1:6" ht="10.9" customHeight="1" x14ac:dyDescent="0.35">
      <c r="A4834" s="149" t="s">
        <v>9653</v>
      </c>
      <c r="B4834" s="149" t="s">
        <v>9654</v>
      </c>
      <c r="C4834" s="149" t="s">
        <v>296</v>
      </c>
      <c r="D4834" s="150">
        <v>25301</v>
      </c>
      <c r="E4834" s="149">
        <v>11510</v>
      </c>
      <c r="F4834" s="149" t="s">
        <v>9055</v>
      </c>
    </row>
    <row r="4835" spans="1:6" ht="10.9" customHeight="1" x14ac:dyDescent="0.35">
      <c r="A4835" s="149" t="s">
        <v>9655</v>
      </c>
      <c r="B4835" s="149" t="s">
        <v>9656</v>
      </c>
      <c r="C4835" s="149" t="s">
        <v>296</v>
      </c>
      <c r="D4835" s="150">
        <v>25301</v>
      </c>
      <c r="E4835" s="149">
        <v>11510</v>
      </c>
      <c r="F4835" s="149" t="s">
        <v>9055</v>
      </c>
    </row>
    <row r="4836" spans="1:6" ht="10.9" customHeight="1" x14ac:dyDescent="0.35">
      <c r="A4836" s="149" t="s">
        <v>9657</v>
      </c>
      <c r="B4836" s="149" t="s">
        <v>9658</v>
      </c>
      <c r="C4836" s="149" t="s">
        <v>296</v>
      </c>
      <c r="D4836" s="150">
        <v>25301</v>
      </c>
      <c r="E4836" s="149">
        <v>11510</v>
      </c>
      <c r="F4836" s="149" t="s">
        <v>9055</v>
      </c>
    </row>
    <row r="4837" spans="1:6" ht="10.9" customHeight="1" x14ac:dyDescent="0.35">
      <c r="A4837" s="149" t="s">
        <v>9659</v>
      </c>
      <c r="B4837" s="149" t="s">
        <v>9660</v>
      </c>
      <c r="C4837" s="149" t="s">
        <v>296</v>
      </c>
      <c r="D4837" s="150">
        <v>25301</v>
      </c>
      <c r="E4837" s="149">
        <v>11510</v>
      </c>
      <c r="F4837" s="149" t="s">
        <v>9055</v>
      </c>
    </row>
    <row r="4838" spans="1:6" ht="10.9" customHeight="1" x14ac:dyDescent="0.35">
      <c r="A4838" s="149" t="s">
        <v>9661</v>
      </c>
      <c r="B4838" s="149" t="s">
        <v>9662</v>
      </c>
      <c r="C4838" s="149" t="s">
        <v>296</v>
      </c>
      <c r="D4838" s="150">
        <v>25301</v>
      </c>
      <c r="E4838" s="149">
        <v>11510</v>
      </c>
      <c r="F4838" s="149" t="s">
        <v>9055</v>
      </c>
    </row>
    <row r="4839" spans="1:6" ht="10.9" customHeight="1" x14ac:dyDescent="0.35">
      <c r="A4839" s="149" t="s">
        <v>9663</v>
      </c>
      <c r="B4839" s="149" t="s">
        <v>9664</v>
      </c>
      <c r="C4839" s="149" t="s">
        <v>296</v>
      </c>
      <c r="D4839" s="150">
        <v>25301</v>
      </c>
      <c r="E4839" s="149">
        <v>11510</v>
      </c>
      <c r="F4839" s="149" t="s">
        <v>9055</v>
      </c>
    </row>
    <row r="4840" spans="1:6" ht="10.9" customHeight="1" x14ac:dyDescent="0.35">
      <c r="A4840" s="149" t="s">
        <v>9665</v>
      </c>
      <c r="B4840" s="149" t="s">
        <v>9666</v>
      </c>
      <c r="C4840" s="149" t="s">
        <v>539</v>
      </c>
      <c r="D4840" s="150">
        <v>25301</v>
      </c>
      <c r="E4840" s="149">
        <v>11510</v>
      </c>
      <c r="F4840" s="149" t="s">
        <v>9055</v>
      </c>
    </row>
    <row r="4841" spans="1:6" ht="10.9" customHeight="1" x14ac:dyDescent="0.35">
      <c r="A4841" s="149" t="s">
        <v>9667</v>
      </c>
      <c r="B4841" s="149" t="s">
        <v>9668</v>
      </c>
      <c r="C4841" s="149" t="s">
        <v>539</v>
      </c>
      <c r="D4841" s="150">
        <v>25301</v>
      </c>
      <c r="E4841" s="149">
        <v>11510</v>
      </c>
      <c r="F4841" s="149" t="s">
        <v>9055</v>
      </c>
    </row>
    <row r="4842" spans="1:6" ht="10.9" customHeight="1" x14ac:dyDescent="0.35">
      <c r="A4842" s="149" t="s">
        <v>9669</v>
      </c>
      <c r="B4842" s="149" t="s">
        <v>9670</v>
      </c>
      <c r="C4842" s="149" t="s">
        <v>539</v>
      </c>
      <c r="D4842" s="150">
        <v>25301</v>
      </c>
      <c r="E4842" s="149">
        <v>11510</v>
      </c>
      <c r="F4842" s="149" t="s">
        <v>9055</v>
      </c>
    </row>
    <row r="4843" spans="1:6" ht="10.9" customHeight="1" x14ac:dyDescent="0.35">
      <c r="A4843" s="149" t="s">
        <v>9671</v>
      </c>
      <c r="B4843" s="149" t="s">
        <v>9672</v>
      </c>
      <c r="C4843" s="149" t="s">
        <v>539</v>
      </c>
      <c r="D4843" s="150">
        <v>25301</v>
      </c>
      <c r="E4843" s="149">
        <v>11510</v>
      </c>
      <c r="F4843" s="149" t="s">
        <v>9055</v>
      </c>
    </row>
    <row r="4844" spans="1:6" ht="10.9" customHeight="1" x14ac:dyDescent="0.35">
      <c r="A4844" s="149" t="s">
        <v>9673</v>
      </c>
      <c r="B4844" s="149" t="s">
        <v>9674</v>
      </c>
      <c r="C4844" s="149" t="s">
        <v>539</v>
      </c>
      <c r="D4844" s="150">
        <v>25301</v>
      </c>
      <c r="E4844" s="149">
        <v>11510</v>
      </c>
      <c r="F4844" s="149" t="s">
        <v>9055</v>
      </c>
    </row>
    <row r="4845" spans="1:6" ht="10.9" customHeight="1" x14ac:dyDescent="0.35">
      <c r="A4845" s="149" t="s">
        <v>9675</v>
      </c>
      <c r="B4845" s="149" t="s">
        <v>9676</v>
      </c>
      <c r="C4845" s="149" t="s">
        <v>539</v>
      </c>
      <c r="D4845" s="150">
        <v>25301</v>
      </c>
      <c r="E4845" s="149">
        <v>11510</v>
      </c>
      <c r="F4845" s="149" t="s">
        <v>9055</v>
      </c>
    </row>
    <row r="4846" spans="1:6" ht="10.9" customHeight="1" x14ac:dyDescent="0.35">
      <c r="A4846" s="149" t="s">
        <v>9677</v>
      </c>
      <c r="B4846" s="149" t="s">
        <v>9678</v>
      </c>
      <c r="C4846" s="149" t="s">
        <v>539</v>
      </c>
      <c r="D4846" s="150">
        <v>25301</v>
      </c>
      <c r="E4846" s="149">
        <v>11510</v>
      </c>
      <c r="F4846" s="149" t="s">
        <v>9055</v>
      </c>
    </row>
    <row r="4847" spans="1:6" ht="10.9" customHeight="1" x14ac:dyDescent="0.35">
      <c r="A4847" s="149" t="s">
        <v>9679</v>
      </c>
      <c r="B4847" s="149" t="s">
        <v>9680</v>
      </c>
      <c r="C4847" s="149" t="s">
        <v>6072</v>
      </c>
      <c r="D4847" s="150">
        <v>25301</v>
      </c>
      <c r="E4847" s="149">
        <v>11510</v>
      </c>
      <c r="F4847" s="149" t="s">
        <v>9055</v>
      </c>
    </row>
    <row r="4848" spans="1:6" ht="10.9" customHeight="1" x14ac:dyDescent="0.35">
      <c r="A4848" s="149" t="s">
        <v>9681</v>
      </c>
      <c r="B4848" s="149" t="s">
        <v>9682</v>
      </c>
      <c r="C4848" s="149" t="s">
        <v>539</v>
      </c>
      <c r="D4848" s="150">
        <v>25301</v>
      </c>
      <c r="E4848" s="149">
        <v>11510</v>
      </c>
      <c r="F4848" s="149" t="s">
        <v>9055</v>
      </c>
    </row>
    <row r="4849" spans="1:6" ht="10.9" customHeight="1" x14ac:dyDescent="0.35">
      <c r="A4849" s="149" t="s">
        <v>9683</v>
      </c>
      <c r="B4849" s="149" t="s">
        <v>9684</v>
      </c>
      <c r="C4849" s="149" t="s">
        <v>539</v>
      </c>
      <c r="D4849" s="150">
        <v>25301</v>
      </c>
      <c r="E4849" s="149">
        <v>11510</v>
      </c>
      <c r="F4849" s="149" t="s">
        <v>9055</v>
      </c>
    </row>
    <row r="4850" spans="1:6" ht="10.9" customHeight="1" x14ac:dyDescent="0.35">
      <c r="A4850" s="149" t="s">
        <v>9685</v>
      </c>
      <c r="B4850" s="149" t="s">
        <v>9686</v>
      </c>
      <c r="C4850" s="149" t="s">
        <v>539</v>
      </c>
      <c r="D4850" s="150">
        <v>25301</v>
      </c>
      <c r="E4850" s="149">
        <v>11510</v>
      </c>
      <c r="F4850" s="149" t="s">
        <v>9055</v>
      </c>
    </row>
    <row r="4851" spans="1:6" ht="10.9" customHeight="1" x14ac:dyDescent="0.35">
      <c r="A4851" s="149" t="s">
        <v>9687</v>
      </c>
      <c r="B4851" s="149" t="s">
        <v>9688</v>
      </c>
      <c r="C4851" s="149" t="s">
        <v>539</v>
      </c>
      <c r="D4851" s="150">
        <v>25301</v>
      </c>
      <c r="E4851" s="149">
        <v>11510</v>
      </c>
      <c r="F4851" s="149" t="s">
        <v>9055</v>
      </c>
    </row>
    <row r="4852" spans="1:6" ht="10.9" customHeight="1" x14ac:dyDescent="0.35">
      <c r="A4852" s="149" t="s">
        <v>9689</v>
      </c>
      <c r="B4852" s="149" t="s">
        <v>9690</v>
      </c>
      <c r="C4852" s="149" t="s">
        <v>6072</v>
      </c>
      <c r="D4852" s="150">
        <v>25301</v>
      </c>
      <c r="E4852" s="149">
        <v>11510</v>
      </c>
      <c r="F4852" s="149" t="s">
        <v>9055</v>
      </c>
    </row>
    <row r="4853" spans="1:6" ht="10.9" customHeight="1" x14ac:dyDescent="0.35">
      <c r="A4853" s="149" t="s">
        <v>9691</v>
      </c>
      <c r="B4853" s="149" t="s">
        <v>9692</v>
      </c>
      <c r="C4853" s="149" t="s">
        <v>539</v>
      </c>
      <c r="D4853" s="150">
        <v>25301</v>
      </c>
      <c r="E4853" s="149">
        <v>11510</v>
      </c>
      <c r="F4853" s="149" t="s">
        <v>9055</v>
      </c>
    </row>
    <row r="4854" spans="1:6" ht="10.9" customHeight="1" x14ac:dyDescent="0.35">
      <c r="A4854" s="149" t="s">
        <v>9693</v>
      </c>
      <c r="B4854" s="149" t="s">
        <v>9694</v>
      </c>
      <c r="C4854" s="149" t="s">
        <v>539</v>
      </c>
      <c r="D4854" s="150">
        <v>25301</v>
      </c>
      <c r="E4854" s="149">
        <v>11510</v>
      </c>
      <c r="F4854" s="149" t="s">
        <v>9055</v>
      </c>
    </row>
    <row r="4855" spans="1:6" ht="10.9" customHeight="1" x14ac:dyDescent="0.35">
      <c r="A4855" s="149" t="s">
        <v>9695</v>
      </c>
      <c r="B4855" s="149" t="s">
        <v>9696</v>
      </c>
      <c r="C4855" s="149" t="s">
        <v>296</v>
      </c>
      <c r="D4855" s="150">
        <v>25301</v>
      </c>
      <c r="E4855" s="149">
        <v>11510</v>
      </c>
      <c r="F4855" s="149" t="s">
        <v>9055</v>
      </c>
    </row>
    <row r="4856" spans="1:6" ht="10.9" customHeight="1" x14ac:dyDescent="0.35">
      <c r="A4856" s="149" t="s">
        <v>9697</v>
      </c>
      <c r="B4856" s="149" t="s">
        <v>9698</v>
      </c>
      <c r="C4856" s="149" t="s">
        <v>296</v>
      </c>
      <c r="D4856" s="150">
        <v>25301</v>
      </c>
      <c r="E4856" s="149">
        <v>11510</v>
      </c>
      <c r="F4856" s="149" t="s">
        <v>9055</v>
      </c>
    </row>
    <row r="4857" spans="1:6" ht="10.9" customHeight="1" x14ac:dyDescent="0.35">
      <c r="A4857" s="149" t="s">
        <v>9699</v>
      </c>
      <c r="B4857" s="149" t="s">
        <v>9700</v>
      </c>
      <c r="C4857" s="149" t="s">
        <v>296</v>
      </c>
      <c r="D4857" s="150">
        <v>25301</v>
      </c>
      <c r="E4857" s="149">
        <v>11510</v>
      </c>
      <c r="F4857" s="149" t="s">
        <v>9055</v>
      </c>
    </row>
    <row r="4858" spans="1:6" ht="10.9" customHeight="1" x14ac:dyDescent="0.35">
      <c r="A4858" s="149" t="s">
        <v>9701</v>
      </c>
      <c r="B4858" s="149" t="s">
        <v>9702</v>
      </c>
      <c r="C4858" s="149" t="s">
        <v>296</v>
      </c>
      <c r="D4858" s="150">
        <v>25301</v>
      </c>
      <c r="E4858" s="149">
        <v>11510</v>
      </c>
      <c r="F4858" s="149" t="s">
        <v>9055</v>
      </c>
    </row>
    <row r="4859" spans="1:6" ht="10.9" customHeight="1" x14ac:dyDescent="0.35">
      <c r="A4859" s="149" t="s">
        <v>9703</v>
      </c>
      <c r="B4859" s="149" t="s">
        <v>9704</v>
      </c>
      <c r="C4859" s="149" t="s">
        <v>296</v>
      </c>
      <c r="D4859" s="150">
        <v>25301</v>
      </c>
      <c r="E4859" s="149">
        <v>11510</v>
      </c>
      <c r="F4859" s="149" t="s">
        <v>9055</v>
      </c>
    </row>
    <row r="4860" spans="1:6" ht="10.9" customHeight="1" x14ac:dyDescent="0.35">
      <c r="A4860" s="149" t="s">
        <v>9705</v>
      </c>
      <c r="B4860" s="149" t="s">
        <v>9706</v>
      </c>
      <c r="C4860" s="149" t="s">
        <v>296</v>
      </c>
      <c r="D4860" s="150">
        <v>25301</v>
      </c>
      <c r="E4860" s="149">
        <v>11510</v>
      </c>
      <c r="F4860" s="149" t="s">
        <v>9055</v>
      </c>
    </row>
    <row r="4861" spans="1:6" ht="10.9" customHeight="1" x14ac:dyDescent="0.35">
      <c r="A4861" s="149" t="s">
        <v>9707</v>
      </c>
      <c r="B4861" s="149" t="s">
        <v>9708</v>
      </c>
      <c r="C4861" s="149" t="s">
        <v>539</v>
      </c>
      <c r="D4861" s="150">
        <v>25301</v>
      </c>
      <c r="E4861" s="149">
        <v>11510</v>
      </c>
      <c r="F4861" s="149" t="s">
        <v>9055</v>
      </c>
    </row>
    <row r="4862" spans="1:6" ht="10.9" customHeight="1" x14ac:dyDescent="0.35">
      <c r="A4862" s="149" t="s">
        <v>9709</v>
      </c>
      <c r="B4862" s="149" t="s">
        <v>9710</v>
      </c>
      <c r="C4862" s="149" t="s">
        <v>296</v>
      </c>
      <c r="D4862" s="150">
        <v>25301</v>
      </c>
      <c r="E4862" s="149">
        <v>11510</v>
      </c>
      <c r="F4862" s="149" t="s">
        <v>9055</v>
      </c>
    </row>
    <row r="4863" spans="1:6" ht="10.9" customHeight="1" x14ac:dyDescent="0.35">
      <c r="A4863" s="149" t="s">
        <v>9711</v>
      </c>
      <c r="B4863" s="149" t="s">
        <v>9712</v>
      </c>
      <c r="C4863" s="149" t="s">
        <v>296</v>
      </c>
      <c r="D4863" s="150">
        <v>25301</v>
      </c>
      <c r="E4863" s="149">
        <v>11510</v>
      </c>
      <c r="F4863" s="149" t="s">
        <v>9055</v>
      </c>
    </row>
    <row r="4864" spans="1:6" ht="10.9" customHeight="1" x14ac:dyDescent="0.35">
      <c r="A4864" s="149" t="s">
        <v>9713</v>
      </c>
      <c r="B4864" s="149" t="s">
        <v>9714</v>
      </c>
      <c r="C4864" s="149" t="s">
        <v>296</v>
      </c>
      <c r="D4864" s="150">
        <v>25301</v>
      </c>
      <c r="E4864" s="149">
        <v>11510</v>
      </c>
      <c r="F4864" s="149" t="s">
        <v>9055</v>
      </c>
    </row>
    <row r="4865" spans="1:6" ht="10.9" customHeight="1" x14ac:dyDescent="0.35">
      <c r="A4865" s="149" t="s">
        <v>9715</v>
      </c>
      <c r="B4865" s="149" t="s">
        <v>9716</v>
      </c>
      <c r="C4865" s="149" t="s">
        <v>539</v>
      </c>
      <c r="D4865" s="150">
        <v>25301</v>
      </c>
      <c r="E4865" s="149">
        <v>11510</v>
      </c>
      <c r="F4865" s="149" t="s">
        <v>9055</v>
      </c>
    </row>
    <row r="4866" spans="1:6" ht="10.9" customHeight="1" x14ac:dyDescent="0.35">
      <c r="A4866" s="149" t="s">
        <v>9717</v>
      </c>
      <c r="B4866" s="149" t="s">
        <v>9718</v>
      </c>
      <c r="C4866" s="149" t="s">
        <v>6072</v>
      </c>
      <c r="D4866" s="150">
        <v>25301</v>
      </c>
      <c r="E4866" s="149">
        <v>11510</v>
      </c>
      <c r="F4866" s="149" t="s">
        <v>9055</v>
      </c>
    </row>
    <row r="4867" spans="1:6" ht="10.9" customHeight="1" x14ac:dyDescent="0.35">
      <c r="A4867" s="149" t="s">
        <v>9719</v>
      </c>
      <c r="B4867" s="149" t="s">
        <v>9720</v>
      </c>
      <c r="C4867" s="149" t="s">
        <v>539</v>
      </c>
      <c r="D4867" s="150">
        <v>25301</v>
      </c>
      <c r="E4867" s="149">
        <v>11510</v>
      </c>
      <c r="F4867" s="149" t="s">
        <v>9055</v>
      </c>
    </row>
    <row r="4868" spans="1:6" ht="10.9" customHeight="1" x14ac:dyDescent="0.35">
      <c r="A4868" s="149" t="s">
        <v>9721</v>
      </c>
      <c r="B4868" s="149" t="s">
        <v>9722</v>
      </c>
      <c r="C4868" s="149" t="s">
        <v>877</v>
      </c>
      <c r="D4868" s="150">
        <v>25301</v>
      </c>
      <c r="E4868" s="149">
        <v>11510</v>
      </c>
      <c r="F4868" s="149" t="s">
        <v>9055</v>
      </c>
    </row>
    <row r="4869" spans="1:6" ht="10.9" customHeight="1" x14ac:dyDescent="0.35">
      <c r="A4869" s="149" t="s">
        <v>9723</v>
      </c>
      <c r="B4869" s="149" t="s">
        <v>9724</v>
      </c>
      <c r="C4869" s="149" t="s">
        <v>296</v>
      </c>
      <c r="D4869" s="150">
        <v>25301</v>
      </c>
      <c r="E4869" s="149">
        <v>11510</v>
      </c>
      <c r="F4869" s="149" t="s">
        <v>9055</v>
      </c>
    </row>
    <row r="4870" spans="1:6" ht="10.9" customHeight="1" x14ac:dyDescent="0.35">
      <c r="A4870" s="149" t="s">
        <v>9725</v>
      </c>
      <c r="B4870" s="149" t="s">
        <v>9726</v>
      </c>
      <c r="C4870" s="149" t="s">
        <v>539</v>
      </c>
      <c r="D4870" s="150">
        <v>25301</v>
      </c>
      <c r="E4870" s="149">
        <v>11510</v>
      </c>
      <c r="F4870" s="149" t="s">
        <v>9055</v>
      </c>
    </row>
    <row r="4871" spans="1:6" ht="10.9" customHeight="1" x14ac:dyDescent="0.35">
      <c r="A4871" s="149" t="s">
        <v>9727</v>
      </c>
      <c r="B4871" s="149" t="s">
        <v>9726</v>
      </c>
      <c r="C4871" s="149" t="s">
        <v>296</v>
      </c>
      <c r="D4871" s="150">
        <v>25301</v>
      </c>
      <c r="E4871" s="149">
        <v>11510</v>
      </c>
      <c r="F4871" s="149" t="s">
        <v>9055</v>
      </c>
    </row>
    <row r="4872" spans="1:6" ht="10.9" customHeight="1" x14ac:dyDescent="0.35">
      <c r="A4872" s="149" t="s">
        <v>9728</v>
      </c>
      <c r="B4872" s="149" t="s">
        <v>9729</v>
      </c>
      <c r="C4872" s="149" t="s">
        <v>539</v>
      </c>
      <c r="D4872" s="150">
        <v>25301</v>
      </c>
      <c r="E4872" s="149">
        <v>11510</v>
      </c>
      <c r="F4872" s="149" t="s">
        <v>9055</v>
      </c>
    </row>
    <row r="4873" spans="1:6" ht="10.9" customHeight="1" x14ac:dyDescent="0.35">
      <c r="A4873" s="149" t="s">
        <v>9730</v>
      </c>
      <c r="B4873" s="149" t="s">
        <v>9731</v>
      </c>
      <c r="C4873" s="149" t="s">
        <v>539</v>
      </c>
      <c r="D4873" s="150">
        <v>25301</v>
      </c>
      <c r="E4873" s="149">
        <v>11510</v>
      </c>
      <c r="F4873" s="149" t="s">
        <v>9055</v>
      </c>
    </row>
    <row r="4874" spans="1:6" ht="10.9" customHeight="1" x14ac:dyDescent="0.35">
      <c r="A4874" s="149" t="s">
        <v>9732</v>
      </c>
      <c r="B4874" s="149" t="s">
        <v>9733</v>
      </c>
      <c r="C4874" s="149" t="s">
        <v>539</v>
      </c>
      <c r="D4874" s="150">
        <v>25301</v>
      </c>
      <c r="E4874" s="149">
        <v>11510</v>
      </c>
      <c r="F4874" s="149" t="s">
        <v>9055</v>
      </c>
    </row>
    <row r="4875" spans="1:6" ht="10.9" customHeight="1" x14ac:dyDescent="0.35">
      <c r="A4875" s="149" t="s">
        <v>9734</v>
      </c>
      <c r="B4875" s="149" t="s">
        <v>9735</v>
      </c>
      <c r="C4875" s="149" t="s">
        <v>6072</v>
      </c>
      <c r="D4875" s="150">
        <v>25301</v>
      </c>
      <c r="E4875" s="149">
        <v>11510</v>
      </c>
      <c r="F4875" s="149" t="s">
        <v>9055</v>
      </c>
    </row>
    <row r="4876" spans="1:6" ht="10.9" customHeight="1" x14ac:dyDescent="0.35">
      <c r="A4876" s="149" t="s">
        <v>9736</v>
      </c>
      <c r="B4876" s="149" t="s">
        <v>9737</v>
      </c>
      <c r="C4876" s="149" t="s">
        <v>539</v>
      </c>
      <c r="D4876" s="150">
        <v>25301</v>
      </c>
      <c r="E4876" s="149">
        <v>11510</v>
      </c>
      <c r="F4876" s="149" t="s">
        <v>9055</v>
      </c>
    </row>
    <row r="4877" spans="1:6" ht="10.9" customHeight="1" x14ac:dyDescent="0.35">
      <c r="A4877" s="149" t="s">
        <v>9738</v>
      </c>
      <c r="B4877" s="149" t="s">
        <v>9739</v>
      </c>
      <c r="C4877" s="149" t="s">
        <v>296</v>
      </c>
      <c r="D4877" s="150">
        <v>25301</v>
      </c>
      <c r="E4877" s="149">
        <v>11510</v>
      </c>
      <c r="F4877" s="149" t="s">
        <v>9055</v>
      </c>
    </row>
    <row r="4878" spans="1:6" ht="10.9" customHeight="1" x14ac:dyDescent="0.35">
      <c r="A4878" s="149" t="s">
        <v>9740</v>
      </c>
      <c r="B4878" s="149" t="s">
        <v>9741</v>
      </c>
      <c r="C4878" s="149" t="s">
        <v>539</v>
      </c>
      <c r="D4878" s="150">
        <v>25301</v>
      </c>
      <c r="E4878" s="149">
        <v>11510</v>
      </c>
      <c r="F4878" s="149" t="s">
        <v>9055</v>
      </c>
    </row>
    <row r="4879" spans="1:6" ht="10.9" customHeight="1" x14ac:dyDescent="0.35">
      <c r="A4879" s="149" t="s">
        <v>9742</v>
      </c>
      <c r="B4879" s="149" t="s">
        <v>9743</v>
      </c>
      <c r="C4879" s="149" t="s">
        <v>539</v>
      </c>
      <c r="D4879" s="150">
        <v>25301</v>
      </c>
      <c r="E4879" s="149">
        <v>11510</v>
      </c>
      <c r="F4879" s="149" t="s">
        <v>9055</v>
      </c>
    </row>
    <row r="4880" spans="1:6" ht="10.9" customHeight="1" x14ac:dyDescent="0.35">
      <c r="A4880" s="149" t="s">
        <v>9744</v>
      </c>
      <c r="B4880" s="149" t="s">
        <v>9745</v>
      </c>
      <c r="C4880" s="149" t="s">
        <v>539</v>
      </c>
      <c r="D4880" s="150">
        <v>25301</v>
      </c>
      <c r="E4880" s="149">
        <v>11510</v>
      </c>
      <c r="F4880" s="149" t="s">
        <v>9055</v>
      </c>
    </row>
    <row r="4881" spans="1:6" ht="10.9" customHeight="1" x14ac:dyDescent="0.35">
      <c r="A4881" s="149" t="s">
        <v>9746</v>
      </c>
      <c r="B4881" s="149" t="s">
        <v>9747</v>
      </c>
      <c r="C4881" s="149" t="s">
        <v>296</v>
      </c>
      <c r="D4881" s="150">
        <v>25301</v>
      </c>
      <c r="E4881" s="149">
        <v>11510</v>
      </c>
      <c r="F4881" s="149" t="s">
        <v>9055</v>
      </c>
    </row>
    <row r="4882" spans="1:6" ht="10.9" customHeight="1" x14ac:dyDescent="0.35">
      <c r="A4882" s="149" t="s">
        <v>9748</v>
      </c>
      <c r="B4882" s="149" t="s">
        <v>9749</v>
      </c>
      <c r="C4882" s="149" t="s">
        <v>539</v>
      </c>
      <c r="D4882" s="150">
        <v>25301</v>
      </c>
      <c r="E4882" s="149">
        <v>11510</v>
      </c>
      <c r="F4882" s="149" t="s">
        <v>9055</v>
      </c>
    </row>
    <row r="4883" spans="1:6" ht="10.9" customHeight="1" x14ac:dyDescent="0.35">
      <c r="A4883" s="149" t="s">
        <v>9750</v>
      </c>
      <c r="B4883" s="149" t="s">
        <v>9751</v>
      </c>
      <c r="C4883" s="149" t="s">
        <v>539</v>
      </c>
      <c r="D4883" s="150">
        <v>25301</v>
      </c>
      <c r="E4883" s="149">
        <v>11510</v>
      </c>
      <c r="F4883" s="149" t="s">
        <v>9055</v>
      </c>
    </row>
    <row r="4884" spans="1:6" ht="10.9" customHeight="1" x14ac:dyDescent="0.35">
      <c r="A4884" s="149" t="s">
        <v>9752</v>
      </c>
      <c r="B4884" s="149" t="s">
        <v>9753</v>
      </c>
      <c r="C4884" s="149" t="s">
        <v>6175</v>
      </c>
      <c r="D4884" s="150">
        <v>25301</v>
      </c>
      <c r="E4884" s="149">
        <v>11510</v>
      </c>
      <c r="F4884" s="149" t="s">
        <v>9055</v>
      </c>
    </row>
    <row r="4885" spans="1:6" ht="10.9" customHeight="1" x14ac:dyDescent="0.35">
      <c r="A4885" s="149" t="s">
        <v>9754</v>
      </c>
      <c r="B4885" s="149" t="s">
        <v>9755</v>
      </c>
      <c r="C4885" s="149" t="s">
        <v>539</v>
      </c>
      <c r="D4885" s="150">
        <v>25301</v>
      </c>
      <c r="E4885" s="149">
        <v>11510</v>
      </c>
      <c r="F4885" s="149" t="s">
        <v>9055</v>
      </c>
    </row>
    <row r="4886" spans="1:6" ht="10.9" customHeight="1" x14ac:dyDescent="0.35">
      <c r="A4886" s="149" t="s">
        <v>9756</v>
      </c>
      <c r="B4886" s="149" t="s">
        <v>9757</v>
      </c>
      <c r="C4886" s="149" t="s">
        <v>296</v>
      </c>
      <c r="D4886" s="150">
        <v>25301</v>
      </c>
      <c r="E4886" s="149">
        <v>11510</v>
      </c>
      <c r="F4886" s="149" t="s">
        <v>9055</v>
      </c>
    </row>
    <row r="4887" spans="1:6" ht="10.9" customHeight="1" x14ac:dyDescent="0.35">
      <c r="A4887" s="149" t="s">
        <v>16076</v>
      </c>
      <c r="B4887" s="149" t="s">
        <v>16077</v>
      </c>
      <c r="C4887" s="149" t="s">
        <v>6072</v>
      </c>
      <c r="D4887" s="150">
        <v>25301</v>
      </c>
      <c r="E4887" s="149">
        <v>11510</v>
      </c>
      <c r="F4887" s="149" t="s">
        <v>9055</v>
      </c>
    </row>
    <row r="4888" spans="1:6" ht="10.9" customHeight="1" x14ac:dyDescent="0.35">
      <c r="A4888" s="149" t="s">
        <v>9760</v>
      </c>
      <c r="B4888" s="149" t="s">
        <v>9761</v>
      </c>
      <c r="C4888" s="149" t="s">
        <v>539</v>
      </c>
      <c r="D4888" s="150">
        <v>25301</v>
      </c>
      <c r="E4888" s="149">
        <v>11510</v>
      </c>
      <c r="F4888" s="149" t="s">
        <v>9055</v>
      </c>
    </row>
    <row r="4889" spans="1:6" ht="10.9" customHeight="1" x14ac:dyDescent="0.35">
      <c r="A4889" s="149" t="s">
        <v>9762</v>
      </c>
      <c r="B4889" s="149" t="s">
        <v>9763</v>
      </c>
      <c r="C4889" s="149" t="s">
        <v>539</v>
      </c>
      <c r="D4889" s="150">
        <v>25301</v>
      </c>
      <c r="E4889" s="149">
        <v>11510</v>
      </c>
      <c r="F4889" s="149" t="s">
        <v>9055</v>
      </c>
    </row>
    <row r="4890" spans="1:6" ht="10.9" customHeight="1" x14ac:dyDescent="0.35">
      <c r="A4890" s="149" t="s">
        <v>9764</v>
      </c>
      <c r="B4890" s="149" t="s">
        <v>9765</v>
      </c>
      <c r="C4890" s="149" t="s">
        <v>539</v>
      </c>
      <c r="D4890" s="150">
        <v>25301</v>
      </c>
      <c r="E4890" s="149">
        <v>11510</v>
      </c>
      <c r="F4890" s="149" t="s">
        <v>9055</v>
      </c>
    </row>
    <row r="4891" spans="1:6" ht="10.9" customHeight="1" x14ac:dyDescent="0.35">
      <c r="A4891" s="149" t="s">
        <v>9766</v>
      </c>
      <c r="B4891" s="149" t="s">
        <v>9767</v>
      </c>
      <c r="C4891" s="149" t="s">
        <v>539</v>
      </c>
      <c r="D4891" s="150">
        <v>25301</v>
      </c>
      <c r="E4891" s="149">
        <v>11510</v>
      </c>
      <c r="F4891" s="149" t="s">
        <v>9055</v>
      </c>
    </row>
    <row r="4892" spans="1:6" ht="10.9" customHeight="1" x14ac:dyDescent="0.35">
      <c r="A4892" s="149" t="s">
        <v>9768</v>
      </c>
      <c r="B4892" s="149" t="s">
        <v>9769</v>
      </c>
      <c r="C4892" s="149" t="s">
        <v>296</v>
      </c>
      <c r="D4892" s="150">
        <v>25301</v>
      </c>
      <c r="E4892" s="149">
        <v>11510</v>
      </c>
      <c r="F4892" s="149" t="s">
        <v>9055</v>
      </c>
    </row>
    <row r="4893" spans="1:6" ht="10.9" customHeight="1" x14ac:dyDescent="0.35">
      <c r="A4893" s="149" t="s">
        <v>9770</v>
      </c>
      <c r="B4893" s="149" t="s">
        <v>9771</v>
      </c>
      <c r="C4893" s="149" t="s">
        <v>296</v>
      </c>
      <c r="D4893" s="150">
        <v>25301</v>
      </c>
      <c r="E4893" s="149">
        <v>11510</v>
      </c>
      <c r="F4893" s="149" t="s">
        <v>9055</v>
      </c>
    </row>
    <row r="4894" spans="1:6" ht="10.9" customHeight="1" x14ac:dyDescent="0.35">
      <c r="A4894" s="149" t="s">
        <v>9772</v>
      </c>
      <c r="B4894" s="149" t="s">
        <v>9773</v>
      </c>
      <c r="C4894" s="149" t="s">
        <v>296</v>
      </c>
      <c r="D4894" s="150">
        <v>25301</v>
      </c>
      <c r="E4894" s="149">
        <v>11510</v>
      </c>
      <c r="F4894" s="149" t="s">
        <v>9055</v>
      </c>
    </row>
    <row r="4895" spans="1:6" ht="10.9" customHeight="1" x14ac:dyDescent="0.35">
      <c r="A4895" s="149" t="s">
        <v>9774</v>
      </c>
      <c r="B4895" s="149" t="s">
        <v>9775</v>
      </c>
      <c r="C4895" s="149" t="s">
        <v>296</v>
      </c>
      <c r="D4895" s="150">
        <v>25301</v>
      </c>
      <c r="E4895" s="149">
        <v>11510</v>
      </c>
      <c r="F4895" s="149" t="s">
        <v>9055</v>
      </c>
    </row>
    <row r="4896" spans="1:6" ht="10.9" customHeight="1" x14ac:dyDescent="0.35">
      <c r="A4896" s="149" t="s">
        <v>9776</v>
      </c>
      <c r="B4896" s="149" t="s">
        <v>9777</v>
      </c>
      <c r="C4896" s="149" t="s">
        <v>296</v>
      </c>
      <c r="D4896" s="150">
        <v>25301</v>
      </c>
      <c r="E4896" s="149">
        <v>11510</v>
      </c>
      <c r="F4896" s="149" t="s">
        <v>9055</v>
      </c>
    </row>
    <row r="4897" spans="1:6" ht="10.9" customHeight="1" x14ac:dyDescent="0.35">
      <c r="A4897" s="149" t="s">
        <v>9778</v>
      </c>
      <c r="B4897" s="149" t="s">
        <v>9779</v>
      </c>
      <c r="C4897" s="149" t="s">
        <v>296</v>
      </c>
      <c r="D4897" s="150">
        <v>25301</v>
      </c>
      <c r="E4897" s="149">
        <v>11510</v>
      </c>
      <c r="F4897" s="149" t="s">
        <v>9055</v>
      </c>
    </row>
    <row r="4898" spans="1:6" ht="10.9" customHeight="1" x14ac:dyDescent="0.35">
      <c r="A4898" s="149" t="s">
        <v>9780</v>
      </c>
      <c r="B4898" s="149" t="s">
        <v>9494</v>
      </c>
      <c r="C4898" s="149" t="s">
        <v>296</v>
      </c>
      <c r="D4898" s="150">
        <v>25301</v>
      </c>
      <c r="E4898" s="149">
        <v>11510</v>
      </c>
      <c r="F4898" s="149" t="s">
        <v>9055</v>
      </c>
    </row>
    <row r="4899" spans="1:6" ht="10.9" customHeight="1" x14ac:dyDescent="0.35">
      <c r="A4899" s="149" t="s">
        <v>9781</v>
      </c>
      <c r="B4899" s="149" t="s">
        <v>9782</v>
      </c>
      <c r="C4899" s="149" t="s">
        <v>296</v>
      </c>
      <c r="D4899" s="150">
        <v>25301</v>
      </c>
      <c r="E4899" s="149">
        <v>11510</v>
      </c>
      <c r="F4899" s="149" t="s">
        <v>9055</v>
      </c>
    </row>
    <row r="4900" spans="1:6" ht="10.9" customHeight="1" x14ac:dyDescent="0.35">
      <c r="A4900" s="149" t="s">
        <v>9783</v>
      </c>
      <c r="B4900" s="149" t="s">
        <v>9784</v>
      </c>
      <c r="C4900" s="149" t="s">
        <v>296</v>
      </c>
      <c r="D4900" s="150">
        <v>25301</v>
      </c>
      <c r="E4900" s="149">
        <v>11510</v>
      </c>
      <c r="F4900" s="149" t="s">
        <v>9055</v>
      </c>
    </row>
    <row r="4901" spans="1:6" ht="10.9" customHeight="1" x14ac:dyDescent="0.35">
      <c r="A4901" s="149" t="s">
        <v>9785</v>
      </c>
      <c r="B4901" s="149" t="s">
        <v>9786</v>
      </c>
      <c r="C4901" s="149" t="s">
        <v>296</v>
      </c>
      <c r="D4901" s="150">
        <v>25301</v>
      </c>
      <c r="E4901" s="149">
        <v>11510</v>
      </c>
      <c r="F4901" s="149" t="s">
        <v>9055</v>
      </c>
    </row>
    <row r="4902" spans="1:6" ht="10.9" customHeight="1" x14ac:dyDescent="0.35">
      <c r="A4902" s="149" t="s">
        <v>9787</v>
      </c>
      <c r="B4902" s="149" t="s">
        <v>9788</v>
      </c>
      <c r="C4902" s="149" t="s">
        <v>296</v>
      </c>
      <c r="D4902" s="150">
        <v>25301</v>
      </c>
      <c r="E4902" s="149">
        <v>11510</v>
      </c>
      <c r="F4902" s="149" t="s">
        <v>9055</v>
      </c>
    </row>
    <row r="4903" spans="1:6" ht="10.9" customHeight="1" x14ac:dyDescent="0.35">
      <c r="A4903" s="149" t="s">
        <v>9789</v>
      </c>
      <c r="B4903" s="149" t="s">
        <v>9790</v>
      </c>
      <c r="C4903" s="149" t="s">
        <v>296</v>
      </c>
      <c r="D4903" s="150">
        <v>25301</v>
      </c>
      <c r="E4903" s="149">
        <v>11510</v>
      </c>
      <c r="F4903" s="149" t="s">
        <v>9055</v>
      </c>
    </row>
    <row r="4904" spans="1:6" ht="10.9" customHeight="1" x14ac:dyDescent="0.35">
      <c r="A4904" s="149" t="s">
        <v>13443</v>
      </c>
      <c r="B4904" s="149" t="s">
        <v>13444</v>
      </c>
      <c r="C4904" s="149" t="s">
        <v>2958</v>
      </c>
      <c r="D4904" s="150">
        <v>25301</v>
      </c>
      <c r="E4904" s="149">
        <v>11510</v>
      </c>
      <c r="F4904" s="149" t="s">
        <v>9055</v>
      </c>
    </row>
    <row r="4905" spans="1:6" ht="10.9" customHeight="1" x14ac:dyDescent="0.35">
      <c r="A4905" s="149" t="s">
        <v>13445</v>
      </c>
      <c r="B4905" s="149" t="s">
        <v>13444</v>
      </c>
      <c r="C4905" s="149" t="s">
        <v>2958</v>
      </c>
      <c r="D4905" s="150">
        <v>25301</v>
      </c>
      <c r="E4905" s="149">
        <v>11510</v>
      </c>
      <c r="F4905" s="149" t="s">
        <v>9055</v>
      </c>
    </row>
    <row r="4906" spans="1:6" ht="10.9" customHeight="1" x14ac:dyDescent="0.35">
      <c r="A4906" s="149" t="s">
        <v>9795</v>
      </c>
      <c r="B4906" s="149" t="s">
        <v>9796</v>
      </c>
      <c r="C4906" s="149" t="s">
        <v>6072</v>
      </c>
      <c r="D4906" s="150">
        <v>25301</v>
      </c>
      <c r="E4906" s="149">
        <v>11510</v>
      </c>
      <c r="F4906" s="149" t="s">
        <v>9055</v>
      </c>
    </row>
    <row r="4907" spans="1:6" ht="10.9" customHeight="1" x14ac:dyDescent="0.35">
      <c r="A4907" s="149" t="s">
        <v>9797</v>
      </c>
      <c r="B4907" s="149" t="s">
        <v>9798</v>
      </c>
      <c r="C4907" s="149" t="s">
        <v>6175</v>
      </c>
      <c r="D4907" s="150">
        <v>25301</v>
      </c>
      <c r="E4907" s="149">
        <v>11510</v>
      </c>
      <c r="F4907" s="149" t="s">
        <v>9055</v>
      </c>
    </row>
    <row r="4908" spans="1:6" ht="10.9" customHeight="1" x14ac:dyDescent="0.35">
      <c r="A4908" s="149" t="s">
        <v>9799</v>
      </c>
      <c r="B4908" s="149" t="s">
        <v>9800</v>
      </c>
      <c r="C4908" s="149" t="s">
        <v>296</v>
      </c>
      <c r="D4908" s="150">
        <v>25301</v>
      </c>
      <c r="E4908" s="149">
        <v>11510</v>
      </c>
      <c r="F4908" s="149" t="s">
        <v>9055</v>
      </c>
    </row>
    <row r="4909" spans="1:6" ht="10.9" customHeight="1" x14ac:dyDescent="0.35">
      <c r="A4909" s="149" t="s">
        <v>9801</v>
      </c>
      <c r="B4909" s="149" t="s">
        <v>9802</v>
      </c>
      <c r="C4909" s="149" t="s">
        <v>6072</v>
      </c>
      <c r="D4909" s="150">
        <v>25301</v>
      </c>
      <c r="E4909" s="149">
        <v>11510</v>
      </c>
      <c r="F4909" s="149" t="s">
        <v>9055</v>
      </c>
    </row>
    <row r="4910" spans="1:6" ht="10.9" customHeight="1" x14ac:dyDescent="0.35">
      <c r="A4910" s="149" t="s">
        <v>9803</v>
      </c>
      <c r="B4910" s="149" t="s">
        <v>9804</v>
      </c>
      <c r="C4910" s="149" t="s">
        <v>539</v>
      </c>
      <c r="D4910" s="150">
        <v>25301</v>
      </c>
      <c r="E4910" s="149">
        <v>11510</v>
      </c>
      <c r="F4910" s="149" t="s">
        <v>9055</v>
      </c>
    </row>
    <row r="4911" spans="1:6" ht="10.9" customHeight="1" x14ac:dyDescent="0.35">
      <c r="A4911" s="149" t="s">
        <v>9805</v>
      </c>
      <c r="B4911" s="149" t="s">
        <v>9806</v>
      </c>
      <c r="C4911" s="149" t="s">
        <v>8974</v>
      </c>
      <c r="D4911" s="150">
        <v>25301</v>
      </c>
      <c r="E4911" s="149">
        <v>11510</v>
      </c>
      <c r="F4911" s="149" t="s">
        <v>9055</v>
      </c>
    </row>
    <row r="4912" spans="1:6" ht="10.9" customHeight="1" x14ac:dyDescent="0.35">
      <c r="A4912" s="149" t="s">
        <v>9807</v>
      </c>
      <c r="B4912" s="149" t="s">
        <v>9804</v>
      </c>
      <c r="C4912" s="149" t="s">
        <v>296</v>
      </c>
      <c r="D4912" s="150">
        <v>25301</v>
      </c>
      <c r="E4912" s="149">
        <v>11510</v>
      </c>
      <c r="F4912" s="149" t="s">
        <v>9055</v>
      </c>
    </row>
    <row r="4913" spans="1:6" ht="10.9" customHeight="1" x14ac:dyDescent="0.35">
      <c r="A4913" s="149" t="s">
        <v>10801</v>
      </c>
      <c r="B4913" s="149" t="s">
        <v>10802</v>
      </c>
      <c r="C4913" s="149" t="s">
        <v>296</v>
      </c>
      <c r="D4913" s="150">
        <v>25301</v>
      </c>
      <c r="E4913" s="149">
        <v>11510</v>
      </c>
      <c r="F4913" s="149" t="s">
        <v>9055</v>
      </c>
    </row>
    <row r="4914" spans="1:6" ht="10.9" customHeight="1" x14ac:dyDescent="0.35">
      <c r="A4914" s="149" t="s">
        <v>9810</v>
      </c>
      <c r="B4914" s="149" t="s">
        <v>9811</v>
      </c>
      <c r="C4914" s="149" t="s">
        <v>296</v>
      </c>
      <c r="D4914" s="150">
        <v>25301</v>
      </c>
      <c r="E4914" s="149">
        <v>11510</v>
      </c>
      <c r="F4914" s="149" t="s">
        <v>9055</v>
      </c>
    </row>
    <row r="4915" spans="1:6" ht="10.9" customHeight="1" x14ac:dyDescent="0.35">
      <c r="A4915" s="149" t="s">
        <v>9812</v>
      </c>
      <c r="B4915" s="149" t="s">
        <v>9813</v>
      </c>
      <c r="C4915" s="149" t="s">
        <v>296</v>
      </c>
      <c r="D4915" s="150">
        <v>25301</v>
      </c>
      <c r="E4915" s="149">
        <v>11510</v>
      </c>
      <c r="F4915" s="149" t="s">
        <v>9055</v>
      </c>
    </row>
    <row r="4916" spans="1:6" ht="10.9" customHeight="1" x14ac:dyDescent="0.35">
      <c r="A4916" s="149" t="s">
        <v>9814</v>
      </c>
      <c r="B4916" s="149" t="s">
        <v>9815</v>
      </c>
      <c r="C4916" s="149" t="s">
        <v>296</v>
      </c>
      <c r="D4916" s="150">
        <v>25301</v>
      </c>
      <c r="E4916" s="149">
        <v>11510</v>
      </c>
      <c r="F4916" s="149" t="s">
        <v>9055</v>
      </c>
    </row>
    <row r="4917" spans="1:6" ht="10.9" customHeight="1" x14ac:dyDescent="0.35">
      <c r="A4917" s="149" t="s">
        <v>9816</v>
      </c>
      <c r="B4917" s="149" t="s">
        <v>9817</v>
      </c>
      <c r="C4917" s="149" t="s">
        <v>539</v>
      </c>
      <c r="D4917" s="150">
        <v>25301</v>
      </c>
      <c r="E4917" s="149">
        <v>11510</v>
      </c>
      <c r="F4917" s="149" t="s">
        <v>9055</v>
      </c>
    </row>
    <row r="4918" spans="1:6" ht="10.9" customHeight="1" x14ac:dyDescent="0.35">
      <c r="A4918" s="149" t="s">
        <v>9818</v>
      </c>
      <c r="B4918" s="149" t="s">
        <v>9819</v>
      </c>
      <c r="C4918" s="149" t="s">
        <v>296</v>
      </c>
      <c r="D4918" s="150">
        <v>25301</v>
      </c>
      <c r="E4918" s="149">
        <v>11510</v>
      </c>
      <c r="F4918" s="149" t="s">
        <v>9055</v>
      </c>
    </row>
    <row r="4919" spans="1:6" ht="10.9" customHeight="1" x14ac:dyDescent="0.35">
      <c r="A4919" s="149" t="s">
        <v>9820</v>
      </c>
      <c r="B4919" s="149" t="s">
        <v>9821</v>
      </c>
      <c r="C4919" s="149" t="s">
        <v>296</v>
      </c>
      <c r="D4919" s="150">
        <v>25301</v>
      </c>
      <c r="E4919" s="149">
        <v>11510</v>
      </c>
      <c r="F4919" s="149" t="s">
        <v>9055</v>
      </c>
    </row>
    <row r="4920" spans="1:6" ht="10.9" customHeight="1" x14ac:dyDescent="0.35">
      <c r="A4920" s="149" t="s">
        <v>9822</v>
      </c>
      <c r="B4920" s="149" t="s">
        <v>9823</v>
      </c>
      <c r="C4920" s="149" t="s">
        <v>296</v>
      </c>
      <c r="D4920" s="150">
        <v>25301</v>
      </c>
      <c r="E4920" s="149">
        <v>11510</v>
      </c>
      <c r="F4920" s="149" t="s">
        <v>9055</v>
      </c>
    </row>
    <row r="4921" spans="1:6" ht="10.9" customHeight="1" x14ac:dyDescent="0.35">
      <c r="A4921" s="149" t="s">
        <v>9824</v>
      </c>
      <c r="B4921" s="149" t="s">
        <v>9825</v>
      </c>
      <c r="C4921" s="149" t="s">
        <v>296</v>
      </c>
      <c r="D4921" s="150">
        <v>25301</v>
      </c>
      <c r="E4921" s="149">
        <v>11510</v>
      </c>
      <c r="F4921" s="149" t="s">
        <v>9055</v>
      </c>
    </row>
    <row r="4922" spans="1:6" ht="10.9" customHeight="1" x14ac:dyDescent="0.35">
      <c r="A4922" s="149" t="s">
        <v>9826</v>
      </c>
      <c r="B4922" s="149" t="s">
        <v>9827</v>
      </c>
      <c r="C4922" s="149" t="s">
        <v>296</v>
      </c>
      <c r="D4922" s="150">
        <v>25301</v>
      </c>
      <c r="E4922" s="149">
        <v>11510</v>
      </c>
      <c r="F4922" s="149" t="s">
        <v>9055</v>
      </c>
    </row>
    <row r="4923" spans="1:6" ht="10.9" customHeight="1" x14ac:dyDescent="0.35">
      <c r="A4923" s="149" t="s">
        <v>9828</v>
      </c>
      <c r="B4923" s="149" t="s">
        <v>9829</v>
      </c>
      <c r="C4923" s="149" t="s">
        <v>539</v>
      </c>
      <c r="D4923" s="150">
        <v>25301</v>
      </c>
      <c r="E4923" s="149">
        <v>11510</v>
      </c>
      <c r="F4923" s="149" t="s">
        <v>9055</v>
      </c>
    </row>
    <row r="4924" spans="1:6" ht="10.9" customHeight="1" x14ac:dyDescent="0.35">
      <c r="A4924" s="149" t="s">
        <v>9830</v>
      </c>
      <c r="B4924" s="149" t="s">
        <v>9831</v>
      </c>
      <c r="C4924" s="149" t="s">
        <v>539</v>
      </c>
      <c r="D4924" s="150">
        <v>25301</v>
      </c>
      <c r="E4924" s="149">
        <v>11510</v>
      </c>
      <c r="F4924" s="149" t="s">
        <v>9055</v>
      </c>
    </row>
    <row r="4925" spans="1:6" ht="10.9" customHeight="1" x14ac:dyDescent="0.35">
      <c r="A4925" s="149" t="s">
        <v>9832</v>
      </c>
      <c r="B4925" s="149" t="s">
        <v>9833</v>
      </c>
      <c r="C4925" s="149" t="s">
        <v>539</v>
      </c>
      <c r="D4925" s="150">
        <v>25301</v>
      </c>
      <c r="E4925" s="149">
        <v>11510</v>
      </c>
      <c r="F4925" s="149" t="s">
        <v>9055</v>
      </c>
    </row>
    <row r="4926" spans="1:6" ht="10.9" customHeight="1" x14ac:dyDescent="0.35">
      <c r="A4926" s="149" t="s">
        <v>9834</v>
      </c>
      <c r="B4926" s="149" t="s">
        <v>9835</v>
      </c>
      <c r="C4926" s="149" t="s">
        <v>6072</v>
      </c>
      <c r="D4926" s="150">
        <v>25301</v>
      </c>
      <c r="E4926" s="149">
        <v>11510</v>
      </c>
      <c r="F4926" s="149" t="s">
        <v>9055</v>
      </c>
    </row>
    <row r="4927" spans="1:6" ht="10.9" customHeight="1" x14ac:dyDescent="0.35">
      <c r="A4927" s="149" t="s">
        <v>9836</v>
      </c>
      <c r="B4927" s="149" t="s">
        <v>9837</v>
      </c>
      <c r="C4927" s="149" t="s">
        <v>539</v>
      </c>
      <c r="D4927" s="150">
        <v>25301</v>
      </c>
      <c r="E4927" s="149">
        <v>11510</v>
      </c>
      <c r="F4927" s="149" t="s">
        <v>9055</v>
      </c>
    </row>
    <row r="4928" spans="1:6" ht="10.9" customHeight="1" x14ac:dyDescent="0.35">
      <c r="A4928" s="149" t="s">
        <v>9838</v>
      </c>
      <c r="B4928" s="149" t="s">
        <v>9839</v>
      </c>
      <c r="C4928" s="149" t="s">
        <v>539</v>
      </c>
      <c r="D4928" s="150">
        <v>25301</v>
      </c>
      <c r="E4928" s="149">
        <v>11510</v>
      </c>
      <c r="F4928" s="149" t="s">
        <v>9055</v>
      </c>
    </row>
    <row r="4929" spans="1:6" ht="10.9" customHeight="1" x14ac:dyDescent="0.35">
      <c r="A4929" s="149" t="s">
        <v>9840</v>
      </c>
      <c r="B4929" s="149" t="s">
        <v>9841</v>
      </c>
      <c r="C4929" s="149" t="s">
        <v>296</v>
      </c>
      <c r="D4929" s="150">
        <v>25301</v>
      </c>
      <c r="E4929" s="149">
        <v>11510</v>
      </c>
      <c r="F4929" s="149" t="s">
        <v>9055</v>
      </c>
    </row>
    <row r="4930" spans="1:6" ht="10.9" customHeight="1" x14ac:dyDescent="0.35">
      <c r="A4930" s="149" t="s">
        <v>9842</v>
      </c>
      <c r="B4930" s="149" t="s">
        <v>9843</v>
      </c>
      <c r="C4930" s="149" t="s">
        <v>6072</v>
      </c>
      <c r="D4930" s="150">
        <v>25301</v>
      </c>
      <c r="E4930" s="149">
        <v>11510</v>
      </c>
      <c r="F4930" s="149" t="s">
        <v>9055</v>
      </c>
    </row>
    <row r="4931" spans="1:6" ht="10.9" customHeight="1" x14ac:dyDescent="0.35">
      <c r="A4931" s="149" t="s">
        <v>9844</v>
      </c>
      <c r="B4931" s="149" t="s">
        <v>9845</v>
      </c>
      <c r="C4931" s="149" t="s">
        <v>539</v>
      </c>
      <c r="D4931" s="150">
        <v>25301</v>
      </c>
      <c r="E4931" s="149">
        <v>11510</v>
      </c>
      <c r="F4931" s="149" t="s">
        <v>9055</v>
      </c>
    </row>
    <row r="4932" spans="1:6" ht="10.9" customHeight="1" x14ac:dyDescent="0.35">
      <c r="A4932" s="149" t="s">
        <v>9846</v>
      </c>
      <c r="B4932" s="149" t="s">
        <v>9847</v>
      </c>
      <c r="C4932" s="149" t="s">
        <v>6072</v>
      </c>
      <c r="D4932" s="150">
        <v>25301</v>
      </c>
      <c r="E4932" s="149">
        <v>11510</v>
      </c>
      <c r="F4932" s="149" t="s">
        <v>9055</v>
      </c>
    </row>
    <row r="4933" spans="1:6" ht="10.9" customHeight="1" x14ac:dyDescent="0.35">
      <c r="A4933" s="149" t="s">
        <v>9848</v>
      </c>
      <c r="B4933" s="149" t="s">
        <v>9849</v>
      </c>
      <c r="C4933" s="149" t="s">
        <v>539</v>
      </c>
      <c r="D4933" s="150">
        <v>25301</v>
      </c>
      <c r="E4933" s="149">
        <v>11510</v>
      </c>
      <c r="F4933" s="149" t="s">
        <v>9055</v>
      </c>
    </row>
    <row r="4934" spans="1:6" ht="10.9" customHeight="1" x14ac:dyDescent="0.35">
      <c r="A4934" s="149" t="s">
        <v>9850</v>
      </c>
      <c r="B4934" s="149" t="s">
        <v>9851</v>
      </c>
      <c r="C4934" s="149" t="s">
        <v>539</v>
      </c>
      <c r="D4934" s="150">
        <v>25301</v>
      </c>
      <c r="E4934" s="149">
        <v>11510</v>
      </c>
      <c r="F4934" s="149" t="s">
        <v>9055</v>
      </c>
    </row>
    <row r="4935" spans="1:6" ht="10.9" customHeight="1" x14ac:dyDescent="0.35">
      <c r="A4935" s="149" t="s">
        <v>9852</v>
      </c>
      <c r="B4935" s="149" t="s">
        <v>9853</v>
      </c>
      <c r="C4935" s="149" t="s">
        <v>877</v>
      </c>
      <c r="D4935" s="150">
        <v>25301</v>
      </c>
      <c r="E4935" s="149">
        <v>11510</v>
      </c>
      <c r="F4935" s="149" t="s">
        <v>9055</v>
      </c>
    </row>
    <row r="4936" spans="1:6" ht="10.9" customHeight="1" x14ac:dyDescent="0.35">
      <c r="A4936" s="149" t="s">
        <v>9854</v>
      </c>
      <c r="B4936" s="149" t="s">
        <v>9855</v>
      </c>
      <c r="C4936" s="149" t="s">
        <v>296</v>
      </c>
      <c r="D4936" s="150">
        <v>25301</v>
      </c>
      <c r="E4936" s="149">
        <v>11510</v>
      </c>
      <c r="F4936" s="149" t="s">
        <v>9055</v>
      </c>
    </row>
    <row r="4937" spans="1:6" ht="10.9" customHeight="1" x14ac:dyDescent="0.35">
      <c r="A4937" s="149" t="s">
        <v>9856</v>
      </c>
      <c r="B4937" s="149" t="s">
        <v>9857</v>
      </c>
      <c r="C4937" s="149" t="s">
        <v>296</v>
      </c>
      <c r="D4937" s="150">
        <v>25301</v>
      </c>
      <c r="E4937" s="149">
        <v>11510</v>
      </c>
      <c r="F4937" s="149" t="s">
        <v>9055</v>
      </c>
    </row>
    <row r="4938" spans="1:6" ht="10.9" customHeight="1" x14ac:dyDescent="0.35">
      <c r="A4938" s="149" t="s">
        <v>9858</v>
      </c>
      <c r="B4938" s="149" t="s">
        <v>9859</v>
      </c>
      <c r="C4938" s="149" t="s">
        <v>539</v>
      </c>
      <c r="D4938" s="150">
        <v>25301</v>
      </c>
      <c r="E4938" s="149">
        <v>11510</v>
      </c>
      <c r="F4938" s="149" t="s">
        <v>9055</v>
      </c>
    </row>
    <row r="4939" spans="1:6" ht="10.9" customHeight="1" x14ac:dyDescent="0.35">
      <c r="A4939" s="149" t="s">
        <v>9860</v>
      </c>
      <c r="B4939" s="149" t="s">
        <v>9861</v>
      </c>
      <c r="C4939" s="149" t="s">
        <v>539</v>
      </c>
      <c r="D4939" s="150">
        <v>25301</v>
      </c>
      <c r="E4939" s="149">
        <v>11510</v>
      </c>
      <c r="F4939" s="149" t="s">
        <v>9055</v>
      </c>
    </row>
    <row r="4940" spans="1:6" ht="10.9" customHeight="1" x14ac:dyDescent="0.35">
      <c r="A4940" s="149" t="s">
        <v>9862</v>
      </c>
      <c r="B4940" s="149" t="s">
        <v>9863</v>
      </c>
      <c r="C4940" s="149" t="s">
        <v>539</v>
      </c>
      <c r="D4940" s="150">
        <v>25301</v>
      </c>
      <c r="E4940" s="149">
        <v>11510</v>
      </c>
      <c r="F4940" s="149" t="s">
        <v>9055</v>
      </c>
    </row>
    <row r="4941" spans="1:6" ht="10.9" customHeight="1" x14ac:dyDescent="0.35">
      <c r="A4941" s="149" t="s">
        <v>9864</v>
      </c>
      <c r="B4941" s="149" t="s">
        <v>9865</v>
      </c>
      <c r="C4941" s="149" t="s">
        <v>296</v>
      </c>
      <c r="D4941" s="150">
        <v>25301</v>
      </c>
      <c r="E4941" s="149">
        <v>11510</v>
      </c>
      <c r="F4941" s="149" t="s">
        <v>9055</v>
      </c>
    </row>
    <row r="4942" spans="1:6" ht="10.9" customHeight="1" x14ac:dyDescent="0.35">
      <c r="A4942" s="149" t="s">
        <v>9866</v>
      </c>
      <c r="B4942" s="149" t="s">
        <v>9867</v>
      </c>
      <c r="C4942" s="149" t="s">
        <v>296</v>
      </c>
      <c r="D4942" s="150">
        <v>25301</v>
      </c>
      <c r="E4942" s="149">
        <v>11510</v>
      </c>
      <c r="F4942" s="149" t="s">
        <v>9055</v>
      </c>
    </row>
    <row r="4943" spans="1:6" ht="10.9" customHeight="1" x14ac:dyDescent="0.35">
      <c r="A4943" s="149" t="s">
        <v>9868</v>
      </c>
      <c r="B4943" s="149" t="s">
        <v>9869</v>
      </c>
      <c r="C4943" s="149" t="s">
        <v>539</v>
      </c>
      <c r="D4943" s="150">
        <v>25301</v>
      </c>
      <c r="E4943" s="149">
        <v>11510</v>
      </c>
      <c r="F4943" s="149" t="s">
        <v>9055</v>
      </c>
    </row>
    <row r="4944" spans="1:6" ht="10.9" customHeight="1" x14ac:dyDescent="0.35">
      <c r="A4944" s="149" t="s">
        <v>9870</v>
      </c>
      <c r="B4944" s="149" t="s">
        <v>9871</v>
      </c>
      <c r="C4944" s="149" t="s">
        <v>296</v>
      </c>
      <c r="D4944" s="150">
        <v>25301</v>
      </c>
      <c r="E4944" s="149">
        <v>11510</v>
      </c>
      <c r="F4944" s="149" t="s">
        <v>9055</v>
      </c>
    </row>
    <row r="4945" spans="1:6" ht="10.9" customHeight="1" x14ac:dyDescent="0.35">
      <c r="A4945" s="149" t="s">
        <v>9872</v>
      </c>
      <c r="B4945" s="149" t="s">
        <v>9873</v>
      </c>
      <c r="C4945" s="149" t="s">
        <v>296</v>
      </c>
      <c r="D4945" s="150">
        <v>25301</v>
      </c>
      <c r="E4945" s="149">
        <v>11510</v>
      </c>
      <c r="F4945" s="149" t="s">
        <v>9055</v>
      </c>
    </row>
    <row r="4946" spans="1:6" ht="10.9" customHeight="1" x14ac:dyDescent="0.35">
      <c r="A4946" s="149" t="s">
        <v>9874</v>
      </c>
      <c r="B4946" s="149" t="s">
        <v>9875</v>
      </c>
      <c r="C4946" s="149" t="s">
        <v>296</v>
      </c>
      <c r="D4946" s="150">
        <v>25301</v>
      </c>
      <c r="E4946" s="149">
        <v>11510</v>
      </c>
      <c r="F4946" s="149" t="s">
        <v>9055</v>
      </c>
    </row>
    <row r="4947" spans="1:6" ht="10.9" customHeight="1" x14ac:dyDescent="0.35">
      <c r="A4947" s="149" t="s">
        <v>9876</v>
      </c>
      <c r="B4947" s="149" t="s">
        <v>9877</v>
      </c>
      <c r="C4947" s="149" t="s">
        <v>296</v>
      </c>
      <c r="D4947" s="150">
        <v>25301</v>
      </c>
      <c r="E4947" s="149">
        <v>11510</v>
      </c>
      <c r="F4947" s="149" t="s">
        <v>9055</v>
      </c>
    </row>
    <row r="4948" spans="1:6" ht="10.9" customHeight="1" x14ac:dyDescent="0.35">
      <c r="A4948" s="149" t="s">
        <v>9878</v>
      </c>
      <c r="B4948" s="149" t="s">
        <v>9879</v>
      </c>
      <c r="C4948" s="149" t="s">
        <v>296</v>
      </c>
      <c r="D4948" s="150">
        <v>25301</v>
      </c>
      <c r="E4948" s="149">
        <v>11510</v>
      </c>
      <c r="F4948" s="149" t="s">
        <v>9055</v>
      </c>
    </row>
    <row r="4949" spans="1:6" ht="10.9" customHeight="1" x14ac:dyDescent="0.35">
      <c r="A4949" s="149" t="s">
        <v>9880</v>
      </c>
      <c r="B4949" s="149" t="s">
        <v>9881</v>
      </c>
      <c r="C4949" s="149" t="s">
        <v>296</v>
      </c>
      <c r="D4949" s="150">
        <v>25301</v>
      </c>
      <c r="E4949" s="149">
        <v>11510</v>
      </c>
      <c r="F4949" s="149" t="s">
        <v>9055</v>
      </c>
    </row>
    <row r="4950" spans="1:6" ht="10.9" customHeight="1" x14ac:dyDescent="0.35">
      <c r="A4950" s="149" t="s">
        <v>9882</v>
      </c>
      <c r="B4950" s="149" t="s">
        <v>9883</v>
      </c>
      <c r="C4950" s="149" t="s">
        <v>296</v>
      </c>
      <c r="D4950" s="150">
        <v>25301</v>
      </c>
      <c r="E4950" s="149">
        <v>11510</v>
      </c>
      <c r="F4950" s="149" t="s">
        <v>9055</v>
      </c>
    </row>
    <row r="4951" spans="1:6" ht="10.9" customHeight="1" x14ac:dyDescent="0.35">
      <c r="A4951" s="149" t="s">
        <v>9884</v>
      </c>
      <c r="B4951" s="149" t="s">
        <v>9885</v>
      </c>
      <c r="C4951" s="149" t="s">
        <v>296</v>
      </c>
      <c r="D4951" s="150">
        <v>25301</v>
      </c>
      <c r="E4951" s="149">
        <v>11510</v>
      </c>
      <c r="F4951" s="149" t="s">
        <v>9055</v>
      </c>
    </row>
    <row r="4952" spans="1:6" ht="10.9" customHeight="1" x14ac:dyDescent="0.35">
      <c r="A4952" s="149" t="s">
        <v>9886</v>
      </c>
      <c r="B4952" s="149" t="s">
        <v>9887</v>
      </c>
      <c r="C4952" s="149" t="s">
        <v>296</v>
      </c>
      <c r="D4952" s="150">
        <v>25301</v>
      </c>
      <c r="E4952" s="149">
        <v>11510</v>
      </c>
      <c r="F4952" s="149" t="s">
        <v>9055</v>
      </c>
    </row>
    <row r="4953" spans="1:6" ht="10.9" customHeight="1" x14ac:dyDescent="0.35">
      <c r="A4953" s="149" t="s">
        <v>9888</v>
      </c>
      <c r="B4953" s="149" t="s">
        <v>9889</v>
      </c>
      <c r="C4953" s="149" t="s">
        <v>296</v>
      </c>
      <c r="D4953" s="150">
        <v>25301</v>
      </c>
      <c r="E4953" s="149">
        <v>11510</v>
      </c>
      <c r="F4953" s="149" t="s">
        <v>9055</v>
      </c>
    </row>
    <row r="4954" spans="1:6" ht="10.9" customHeight="1" x14ac:dyDescent="0.35">
      <c r="A4954" s="149" t="s">
        <v>9890</v>
      </c>
      <c r="B4954" s="149" t="s">
        <v>9891</v>
      </c>
      <c r="C4954" s="149" t="s">
        <v>296</v>
      </c>
      <c r="D4954" s="150">
        <v>25301</v>
      </c>
      <c r="E4954" s="149">
        <v>11510</v>
      </c>
      <c r="F4954" s="149" t="s">
        <v>9055</v>
      </c>
    </row>
    <row r="4955" spans="1:6" ht="10.9" customHeight="1" x14ac:dyDescent="0.35">
      <c r="A4955" s="149" t="s">
        <v>9892</v>
      </c>
      <c r="B4955" s="149" t="s">
        <v>9893</v>
      </c>
      <c r="C4955" s="149" t="s">
        <v>296</v>
      </c>
      <c r="D4955" s="150">
        <v>25301</v>
      </c>
      <c r="E4955" s="149">
        <v>11510</v>
      </c>
      <c r="F4955" s="149" t="s">
        <v>9055</v>
      </c>
    </row>
    <row r="4956" spans="1:6" ht="10.9" customHeight="1" x14ac:dyDescent="0.35">
      <c r="A4956" s="149" t="s">
        <v>9894</v>
      </c>
      <c r="B4956" s="149" t="s">
        <v>9895</v>
      </c>
      <c r="C4956" s="149" t="s">
        <v>296</v>
      </c>
      <c r="D4956" s="150">
        <v>25301</v>
      </c>
      <c r="E4956" s="149">
        <v>11510</v>
      </c>
      <c r="F4956" s="149" t="s">
        <v>9055</v>
      </c>
    </row>
    <row r="4957" spans="1:6" ht="10.9" customHeight="1" x14ac:dyDescent="0.35">
      <c r="A4957" s="149" t="s">
        <v>16423</v>
      </c>
      <c r="B4957" s="149" t="s">
        <v>16424</v>
      </c>
      <c r="C4957" s="149" t="s">
        <v>296</v>
      </c>
      <c r="D4957" s="150">
        <v>25301</v>
      </c>
      <c r="E4957" s="149">
        <v>11510</v>
      </c>
      <c r="F4957" s="149" t="s">
        <v>9055</v>
      </c>
    </row>
    <row r="4958" spans="1:6" ht="10.9" customHeight="1" x14ac:dyDescent="0.35">
      <c r="A4958" s="149" t="s">
        <v>16425</v>
      </c>
      <c r="B4958" s="149" t="s">
        <v>16426</v>
      </c>
      <c r="C4958" s="149" t="s">
        <v>296</v>
      </c>
      <c r="D4958" s="150">
        <v>25301</v>
      </c>
      <c r="E4958" s="149">
        <v>11510</v>
      </c>
      <c r="F4958" s="149" t="s">
        <v>9055</v>
      </c>
    </row>
    <row r="4959" spans="1:6" ht="10.9" customHeight="1" x14ac:dyDescent="0.35">
      <c r="A4959" s="149" t="s">
        <v>16427</v>
      </c>
      <c r="B4959" s="149" t="s">
        <v>16428</v>
      </c>
      <c r="C4959" s="149" t="s">
        <v>296</v>
      </c>
      <c r="D4959" s="150">
        <v>25301</v>
      </c>
      <c r="E4959" s="149">
        <v>11510</v>
      </c>
      <c r="F4959" s="149" t="s">
        <v>9055</v>
      </c>
    </row>
    <row r="4960" spans="1:6" ht="10.9" customHeight="1" x14ac:dyDescent="0.35">
      <c r="A4960" s="149" t="s">
        <v>16429</v>
      </c>
      <c r="B4960" s="149" t="s">
        <v>16430</v>
      </c>
      <c r="C4960" s="149" t="s">
        <v>8974</v>
      </c>
      <c r="D4960" s="150">
        <v>25301</v>
      </c>
      <c r="E4960" s="149">
        <v>11510</v>
      </c>
      <c r="F4960" s="149" t="s">
        <v>9055</v>
      </c>
    </row>
    <row r="4961" spans="1:6" ht="10.9" customHeight="1" x14ac:dyDescent="0.35">
      <c r="A4961" s="149" t="s">
        <v>9896</v>
      </c>
      <c r="B4961" s="149" t="s">
        <v>9897</v>
      </c>
      <c r="C4961" s="149" t="s">
        <v>296</v>
      </c>
      <c r="D4961" s="150">
        <v>25401</v>
      </c>
      <c r="E4961" s="149">
        <v>11510</v>
      </c>
      <c r="F4961" s="149" t="s">
        <v>6161</v>
      </c>
    </row>
    <row r="4962" spans="1:6" ht="10.9" customHeight="1" x14ac:dyDescent="0.35">
      <c r="A4962" s="149" t="s">
        <v>9898</v>
      </c>
      <c r="B4962" s="149" t="s">
        <v>9897</v>
      </c>
      <c r="C4962" s="149" t="s">
        <v>2958</v>
      </c>
      <c r="D4962" s="150">
        <v>25401</v>
      </c>
      <c r="E4962" s="149">
        <v>11510</v>
      </c>
      <c r="F4962" s="149" t="s">
        <v>6161</v>
      </c>
    </row>
    <row r="4963" spans="1:6" ht="10.9" customHeight="1" x14ac:dyDescent="0.35">
      <c r="A4963" s="149" t="s">
        <v>9899</v>
      </c>
      <c r="B4963" s="149" t="s">
        <v>9900</v>
      </c>
      <c r="C4963" s="149" t="s">
        <v>296</v>
      </c>
      <c r="D4963" s="150">
        <v>25401</v>
      </c>
      <c r="E4963" s="149">
        <v>11510</v>
      </c>
      <c r="F4963" s="149" t="s">
        <v>6161</v>
      </c>
    </row>
    <row r="4964" spans="1:6" ht="10.9" customHeight="1" x14ac:dyDescent="0.35">
      <c r="A4964" s="149" t="s">
        <v>9901</v>
      </c>
      <c r="B4964" s="149" t="s">
        <v>9902</v>
      </c>
      <c r="C4964" s="149" t="s">
        <v>296</v>
      </c>
      <c r="D4964" s="150">
        <v>25401</v>
      </c>
      <c r="E4964" s="149">
        <v>11510</v>
      </c>
      <c r="F4964" s="149" t="s">
        <v>6161</v>
      </c>
    </row>
    <row r="4965" spans="1:6" ht="10.9" customHeight="1" x14ac:dyDescent="0.35">
      <c r="A4965" s="149" t="s">
        <v>9903</v>
      </c>
      <c r="B4965" s="149" t="s">
        <v>9904</v>
      </c>
      <c r="C4965" s="149" t="s">
        <v>877</v>
      </c>
      <c r="D4965" s="150">
        <v>25401</v>
      </c>
      <c r="E4965" s="149">
        <v>11510</v>
      </c>
      <c r="F4965" s="149" t="s">
        <v>6161</v>
      </c>
    </row>
    <row r="4966" spans="1:6" ht="10.9" customHeight="1" x14ac:dyDescent="0.35">
      <c r="A4966" s="149" t="s">
        <v>9905</v>
      </c>
      <c r="B4966" s="149" t="s">
        <v>9906</v>
      </c>
      <c r="C4966" s="149" t="s">
        <v>296</v>
      </c>
      <c r="D4966" s="150">
        <v>25401</v>
      </c>
      <c r="E4966" s="149">
        <v>11510</v>
      </c>
      <c r="F4966" s="149" t="s">
        <v>6161</v>
      </c>
    </row>
    <row r="4967" spans="1:6" ht="10.9" customHeight="1" x14ac:dyDescent="0.35">
      <c r="A4967" s="149" t="s">
        <v>9907</v>
      </c>
      <c r="B4967" s="149" t="s">
        <v>9908</v>
      </c>
      <c r="C4967" s="149" t="s">
        <v>296</v>
      </c>
      <c r="D4967" s="150">
        <v>25401</v>
      </c>
      <c r="E4967" s="149">
        <v>11510</v>
      </c>
      <c r="F4967" s="149" t="s">
        <v>6161</v>
      </c>
    </row>
    <row r="4968" spans="1:6" ht="10.9" customHeight="1" x14ac:dyDescent="0.35">
      <c r="A4968" s="149" t="s">
        <v>9909</v>
      </c>
      <c r="B4968" s="149" t="s">
        <v>9910</v>
      </c>
      <c r="C4968" s="149" t="s">
        <v>296</v>
      </c>
      <c r="D4968" s="150">
        <v>25401</v>
      </c>
      <c r="E4968" s="149">
        <v>11510</v>
      </c>
      <c r="F4968" s="149" t="s">
        <v>6161</v>
      </c>
    </row>
    <row r="4969" spans="1:6" ht="10.9" customHeight="1" x14ac:dyDescent="0.35">
      <c r="A4969" s="149" t="s">
        <v>9911</v>
      </c>
      <c r="B4969" s="149" t="s">
        <v>9897</v>
      </c>
      <c r="C4969" s="149" t="s">
        <v>2955</v>
      </c>
      <c r="D4969" s="150">
        <v>25401</v>
      </c>
      <c r="E4969" s="149">
        <v>11510</v>
      </c>
      <c r="F4969" s="149" t="s">
        <v>6161</v>
      </c>
    </row>
    <row r="4970" spans="1:6" ht="10.9" customHeight="1" x14ac:dyDescent="0.35">
      <c r="A4970" s="149" t="s">
        <v>9912</v>
      </c>
      <c r="B4970" s="149" t="s">
        <v>9913</v>
      </c>
      <c r="C4970" s="149" t="s">
        <v>539</v>
      </c>
      <c r="D4970" s="150">
        <v>25401</v>
      </c>
      <c r="E4970" s="149">
        <v>11510</v>
      </c>
      <c r="F4970" s="149" t="s">
        <v>6161</v>
      </c>
    </row>
    <row r="4971" spans="1:6" ht="10.9" customHeight="1" x14ac:dyDescent="0.35">
      <c r="A4971" s="149" t="s">
        <v>9914</v>
      </c>
      <c r="B4971" s="149" t="s">
        <v>9915</v>
      </c>
      <c r="C4971" s="149" t="s">
        <v>539</v>
      </c>
      <c r="D4971" s="150">
        <v>25401</v>
      </c>
      <c r="E4971" s="149">
        <v>11510</v>
      </c>
      <c r="F4971" s="149" t="s">
        <v>6161</v>
      </c>
    </row>
    <row r="4972" spans="1:6" ht="10.9" customHeight="1" x14ac:dyDescent="0.35">
      <c r="A4972" s="149" t="s">
        <v>9916</v>
      </c>
      <c r="B4972" s="149" t="s">
        <v>9917</v>
      </c>
      <c r="C4972" s="149" t="s">
        <v>877</v>
      </c>
      <c r="D4972" s="150">
        <v>25401</v>
      </c>
      <c r="E4972" s="149">
        <v>11510</v>
      </c>
      <c r="F4972" s="149" t="s">
        <v>6161</v>
      </c>
    </row>
    <row r="4973" spans="1:6" ht="10.9" customHeight="1" x14ac:dyDescent="0.35">
      <c r="A4973" s="149" t="s">
        <v>9918</v>
      </c>
      <c r="B4973" s="149" t="s">
        <v>9919</v>
      </c>
      <c r="C4973" s="149" t="s">
        <v>5794</v>
      </c>
      <c r="D4973" s="150">
        <v>25401</v>
      </c>
      <c r="E4973" s="149">
        <v>11510</v>
      </c>
      <c r="F4973" s="149" t="s">
        <v>6161</v>
      </c>
    </row>
    <row r="4974" spans="1:6" ht="10.9" customHeight="1" x14ac:dyDescent="0.35">
      <c r="A4974" s="149" t="s">
        <v>9920</v>
      </c>
      <c r="B4974" s="149" t="s">
        <v>9897</v>
      </c>
      <c r="C4974" s="149" t="s">
        <v>5711</v>
      </c>
      <c r="D4974" s="150">
        <v>25401</v>
      </c>
      <c r="E4974" s="149">
        <v>11510</v>
      </c>
      <c r="F4974" s="149" t="s">
        <v>6161</v>
      </c>
    </row>
    <row r="4975" spans="1:6" ht="10.9" customHeight="1" x14ac:dyDescent="0.35">
      <c r="A4975" s="149" t="s">
        <v>9921</v>
      </c>
      <c r="B4975" s="149" t="s">
        <v>9922</v>
      </c>
      <c r="C4975" s="149" t="s">
        <v>877</v>
      </c>
      <c r="D4975" s="150">
        <v>25401</v>
      </c>
      <c r="E4975" s="149">
        <v>11510</v>
      </c>
      <c r="F4975" s="149" t="s">
        <v>6161</v>
      </c>
    </row>
    <row r="4976" spans="1:6" ht="10.9" customHeight="1" x14ac:dyDescent="0.35">
      <c r="A4976" s="149" t="s">
        <v>9923</v>
      </c>
      <c r="B4976" s="149" t="s">
        <v>9924</v>
      </c>
      <c r="C4976" s="149" t="s">
        <v>296</v>
      </c>
      <c r="D4976" s="150">
        <v>25401</v>
      </c>
      <c r="E4976" s="149">
        <v>11510</v>
      </c>
      <c r="F4976" s="149" t="s">
        <v>6161</v>
      </c>
    </row>
    <row r="4977" spans="1:6" ht="10.9" customHeight="1" x14ac:dyDescent="0.35">
      <c r="A4977" s="149" t="s">
        <v>9925</v>
      </c>
      <c r="B4977" s="149" t="s">
        <v>9926</v>
      </c>
      <c r="C4977" s="149" t="s">
        <v>296</v>
      </c>
      <c r="D4977" s="150">
        <v>25401</v>
      </c>
      <c r="E4977" s="149">
        <v>11510</v>
      </c>
      <c r="F4977" s="149" t="s">
        <v>6161</v>
      </c>
    </row>
    <row r="4978" spans="1:6" ht="10.9" customHeight="1" x14ac:dyDescent="0.35">
      <c r="A4978" s="149" t="s">
        <v>9927</v>
      </c>
      <c r="B4978" s="149" t="s">
        <v>9928</v>
      </c>
      <c r="C4978" s="149" t="s">
        <v>296</v>
      </c>
      <c r="D4978" s="150">
        <v>25401</v>
      </c>
      <c r="E4978" s="149">
        <v>11510</v>
      </c>
      <c r="F4978" s="149" t="s">
        <v>6161</v>
      </c>
    </row>
    <row r="4979" spans="1:6" ht="10.9" customHeight="1" x14ac:dyDescent="0.35">
      <c r="A4979" s="149" t="s">
        <v>9929</v>
      </c>
      <c r="B4979" s="149" t="s">
        <v>9930</v>
      </c>
      <c r="C4979" s="149" t="s">
        <v>296</v>
      </c>
      <c r="D4979" s="150">
        <v>25401</v>
      </c>
      <c r="E4979" s="149">
        <v>11510</v>
      </c>
      <c r="F4979" s="149" t="s">
        <v>6161</v>
      </c>
    </row>
    <row r="4980" spans="1:6" ht="10.9" customHeight="1" x14ac:dyDescent="0.35">
      <c r="A4980" s="149" t="s">
        <v>9931</v>
      </c>
      <c r="B4980" s="149" t="s">
        <v>9932</v>
      </c>
      <c r="C4980" s="149" t="s">
        <v>296</v>
      </c>
      <c r="D4980" s="150">
        <v>25401</v>
      </c>
      <c r="E4980" s="149">
        <v>11510</v>
      </c>
      <c r="F4980" s="149" t="s">
        <v>6161</v>
      </c>
    </row>
    <row r="4981" spans="1:6" ht="10.9" customHeight="1" x14ac:dyDescent="0.35">
      <c r="A4981" s="149" t="s">
        <v>9933</v>
      </c>
      <c r="B4981" s="149" t="s">
        <v>9934</v>
      </c>
      <c r="C4981" s="149" t="s">
        <v>296</v>
      </c>
      <c r="D4981" s="150">
        <v>25401</v>
      </c>
      <c r="E4981" s="149">
        <v>11510</v>
      </c>
      <c r="F4981" s="149" t="s">
        <v>6161</v>
      </c>
    </row>
    <row r="4982" spans="1:6" ht="10.9" customHeight="1" x14ac:dyDescent="0.35">
      <c r="A4982" s="149" t="s">
        <v>9935</v>
      </c>
      <c r="B4982" s="149" t="s">
        <v>9936</v>
      </c>
      <c r="C4982" s="149" t="s">
        <v>296</v>
      </c>
      <c r="D4982" s="150">
        <v>25401</v>
      </c>
      <c r="E4982" s="149">
        <v>11510</v>
      </c>
      <c r="F4982" s="149" t="s">
        <v>6161</v>
      </c>
    </row>
    <row r="4983" spans="1:6" ht="10.9" customHeight="1" x14ac:dyDescent="0.35">
      <c r="A4983" s="149" t="s">
        <v>9937</v>
      </c>
      <c r="B4983" s="149" t="s">
        <v>9938</v>
      </c>
      <c r="C4983" s="149" t="s">
        <v>296</v>
      </c>
      <c r="D4983" s="150">
        <v>25401</v>
      </c>
      <c r="E4983" s="149">
        <v>11510</v>
      </c>
      <c r="F4983" s="149" t="s">
        <v>6161</v>
      </c>
    </row>
    <row r="4984" spans="1:6" ht="10.9" customHeight="1" x14ac:dyDescent="0.35">
      <c r="A4984" s="149" t="s">
        <v>9939</v>
      </c>
      <c r="B4984" s="149" t="s">
        <v>9940</v>
      </c>
      <c r="C4984" s="149" t="s">
        <v>296</v>
      </c>
      <c r="D4984" s="150">
        <v>25401</v>
      </c>
      <c r="E4984" s="149">
        <v>11510</v>
      </c>
      <c r="F4984" s="149" t="s">
        <v>6161</v>
      </c>
    </row>
    <row r="4985" spans="1:6" ht="10.9" customHeight="1" x14ac:dyDescent="0.35">
      <c r="A4985" s="149" t="s">
        <v>9941</v>
      </c>
      <c r="B4985" s="149" t="s">
        <v>9942</v>
      </c>
      <c r="C4985" s="149" t="s">
        <v>296</v>
      </c>
      <c r="D4985" s="150">
        <v>25401</v>
      </c>
      <c r="E4985" s="149">
        <v>11510</v>
      </c>
      <c r="F4985" s="149" t="s">
        <v>6161</v>
      </c>
    </row>
    <row r="4986" spans="1:6" ht="10.9" customHeight="1" x14ac:dyDescent="0.35">
      <c r="A4986" s="149" t="s">
        <v>9943</v>
      </c>
      <c r="B4986" s="149" t="s">
        <v>9944</v>
      </c>
      <c r="C4986" s="149" t="s">
        <v>296</v>
      </c>
      <c r="D4986" s="150">
        <v>25401</v>
      </c>
      <c r="E4986" s="149">
        <v>11510</v>
      </c>
      <c r="F4986" s="149" t="s">
        <v>6161</v>
      </c>
    </row>
    <row r="4987" spans="1:6" ht="10.9" customHeight="1" x14ac:dyDescent="0.35">
      <c r="A4987" s="149" t="s">
        <v>9945</v>
      </c>
      <c r="B4987" s="149" t="s">
        <v>9946</v>
      </c>
      <c r="C4987" s="149" t="s">
        <v>296</v>
      </c>
      <c r="D4987" s="150">
        <v>25401</v>
      </c>
      <c r="E4987" s="149">
        <v>11510</v>
      </c>
      <c r="F4987" s="149" t="s">
        <v>6161</v>
      </c>
    </row>
    <row r="4988" spans="1:6" ht="10.9" customHeight="1" x14ac:dyDescent="0.35">
      <c r="A4988" s="149" t="s">
        <v>9947</v>
      </c>
      <c r="B4988" s="149" t="s">
        <v>9948</v>
      </c>
      <c r="C4988" s="149" t="s">
        <v>539</v>
      </c>
      <c r="D4988" s="150">
        <v>25401</v>
      </c>
      <c r="E4988" s="149">
        <v>11510</v>
      </c>
      <c r="F4988" s="149" t="s">
        <v>6161</v>
      </c>
    </row>
    <row r="4989" spans="1:6" ht="10.9" customHeight="1" x14ac:dyDescent="0.35">
      <c r="A4989" s="149" t="s">
        <v>9949</v>
      </c>
      <c r="B4989" s="149" t="s">
        <v>9950</v>
      </c>
      <c r="C4989" s="149" t="s">
        <v>296</v>
      </c>
      <c r="D4989" s="150">
        <v>25401</v>
      </c>
      <c r="E4989" s="149">
        <v>11510</v>
      </c>
      <c r="F4989" s="149" t="s">
        <v>6161</v>
      </c>
    </row>
    <row r="4990" spans="1:6" ht="10.9" customHeight="1" x14ac:dyDescent="0.35">
      <c r="A4990" s="149" t="s">
        <v>9951</v>
      </c>
      <c r="B4990" s="149" t="s">
        <v>9952</v>
      </c>
      <c r="C4990" s="149" t="s">
        <v>539</v>
      </c>
      <c r="D4990" s="150">
        <v>25401</v>
      </c>
      <c r="E4990" s="149">
        <v>11510</v>
      </c>
      <c r="F4990" s="149" t="s">
        <v>6161</v>
      </c>
    </row>
    <row r="4991" spans="1:6" ht="10.9" customHeight="1" x14ac:dyDescent="0.35">
      <c r="A4991" s="149" t="s">
        <v>9953</v>
      </c>
      <c r="B4991" s="149" t="s">
        <v>9954</v>
      </c>
      <c r="C4991" s="149" t="s">
        <v>2955</v>
      </c>
      <c r="D4991" s="150">
        <v>25401</v>
      </c>
      <c r="E4991" s="149">
        <v>11510</v>
      </c>
      <c r="F4991" s="149" t="s">
        <v>6161</v>
      </c>
    </row>
    <row r="4992" spans="1:6" ht="10.9" customHeight="1" x14ac:dyDescent="0.35">
      <c r="A4992" s="149" t="s">
        <v>9955</v>
      </c>
      <c r="B4992" s="149" t="s">
        <v>9956</v>
      </c>
      <c r="C4992" s="149" t="s">
        <v>539</v>
      </c>
      <c r="D4992" s="150">
        <v>25401</v>
      </c>
      <c r="E4992" s="149">
        <v>11510</v>
      </c>
      <c r="F4992" s="149" t="s">
        <v>6161</v>
      </c>
    </row>
    <row r="4993" spans="1:6" ht="10.9" customHeight="1" x14ac:dyDescent="0.35">
      <c r="A4993" s="149" t="s">
        <v>9957</v>
      </c>
      <c r="B4993" s="149" t="s">
        <v>9958</v>
      </c>
      <c r="C4993" s="149" t="s">
        <v>539</v>
      </c>
      <c r="D4993" s="150">
        <v>25401</v>
      </c>
      <c r="E4993" s="149">
        <v>11510</v>
      </c>
      <c r="F4993" s="149" t="s">
        <v>6161</v>
      </c>
    </row>
    <row r="4994" spans="1:6" ht="10.9" customHeight="1" x14ac:dyDescent="0.35">
      <c r="A4994" s="149" t="s">
        <v>9959</v>
      </c>
      <c r="B4994" s="149" t="s">
        <v>9960</v>
      </c>
      <c r="C4994" s="149" t="s">
        <v>539</v>
      </c>
      <c r="D4994" s="150">
        <v>25401</v>
      </c>
      <c r="E4994" s="149">
        <v>11510</v>
      </c>
      <c r="F4994" s="149" t="s">
        <v>6161</v>
      </c>
    </row>
    <row r="4995" spans="1:6" ht="10.9" customHeight="1" x14ac:dyDescent="0.35">
      <c r="A4995" s="149" t="s">
        <v>9961</v>
      </c>
      <c r="B4995" s="149" t="s">
        <v>9962</v>
      </c>
      <c r="C4995" s="149" t="s">
        <v>296</v>
      </c>
      <c r="D4995" s="150">
        <v>25401</v>
      </c>
      <c r="E4995" s="149">
        <v>11510</v>
      </c>
      <c r="F4995" s="149" t="s">
        <v>6161</v>
      </c>
    </row>
    <row r="4996" spans="1:6" ht="10.9" customHeight="1" x14ac:dyDescent="0.35">
      <c r="A4996" s="149" t="s">
        <v>9963</v>
      </c>
      <c r="B4996" s="149" t="s">
        <v>9964</v>
      </c>
      <c r="C4996" s="149" t="s">
        <v>539</v>
      </c>
      <c r="D4996" s="150">
        <v>25401</v>
      </c>
      <c r="E4996" s="149">
        <v>11510</v>
      </c>
      <c r="F4996" s="149" t="s">
        <v>6161</v>
      </c>
    </row>
    <row r="4997" spans="1:6" ht="10.9" customHeight="1" x14ac:dyDescent="0.35">
      <c r="A4997" s="149" t="s">
        <v>9965</v>
      </c>
      <c r="B4997" s="149" t="s">
        <v>9966</v>
      </c>
      <c r="C4997" s="149" t="s">
        <v>296</v>
      </c>
      <c r="D4997" s="150">
        <v>25401</v>
      </c>
      <c r="E4997" s="149">
        <v>11510</v>
      </c>
      <c r="F4997" s="149" t="s">
        <v>6161</v>
      </c>
    </row>
    <row r="4998" spans="1:6" ht="10.9" customHeight="1" x14ac:dyDescent="0.35">
      <c r="A4998" s="149" t="s">
        <v>9967</v>
      </c>
      <c r="B4998" s="149" t="s">
        <v>9968</v>
      </c>
      <c r="C4998" s="149" t="s">
        <v>296</v>
      </c>
      <c r="D4998" s="150">
        <v>25401</v>
      </c>
      <c r="E4998" s="149">
        <v>11510</v>
      </c>
      <c r="F4998" s="149" t="s">
        <v>6161</v>
      </c>
    </row>
    <row r="4999" spans="1:6" ht="10.9" customHeight="1" x14ac:dyDescent="0.35">
      <c r="A4999" s="149" t="s">
        <v>9969</v>
      </c>
      <c r="B4999" s="149" t="s">
        <v>9970</v>
      </c>
      <c r="C4999" s="149" t="s">
        <v>296</v>
      </c>
      <c r="D4999" s="150">
        <v>25401</v>
      </c>
      <c r="E4999" s="149">
        <v>11510</v>
      </c>
      <c r="F4999" s="149" t="s">
        <v>6161</v>
      </c>
    </row>
    <row r="5000" spans="1:6" ht="10.9" customHeight="1" x14ac:dyDescent="0.35">
      <c r="A5000" s="149" t="s">
        <v>9971</v>
      </c>
      <c r="B5000" s="149" t="s">
        <v>9972</v>
      </c>
      <c r="C5000" s="149" t="s">
        <v>296</v>
      </c>
      <c r="D5000" s="150">
        <v>25401</v>
      </c>
      <c r="E5000" s="149">
        <v>11510</v>
      </c>
      <c r="F5000" s="149" t="s">
        <v>6161</v>
      </c>
    </row>
    <row r="5001" spans="1:6" ht="10.9" customHeight="1" x14ac:dyDescent="0.35">
      <c r="A5001" s="149" t="s">
        <v>9973</v>
      </c>
      <c r="B5001" s="149" t="s">
        <v>9974</v>
      </c>
      <c r="C5001" s="149" t="s">
        <v>296</v>
      </c>
      <c r="D5001" s="150">
        <v>25401</v>
      </c>
      <c r="E5001" s="149">
        <v>11510</v>
      </c>
      <c r="F5001" s="149" t="s">
        <v>6161</v>
      </c>
    </row>
    <row r="5002" spans="1:6" ht="10.9" customHeight="1" x14ac:dyDescent="0.35">
      <c r="A5002" s="149" t="s">
        <v>9975</v>
      </c>
      <c r="B5002" s="149" t="s">
        <v>9976</v>
      </c>
      <c r="C5002" s="149" t="s">
        <v>296</v>
      </c>
      <c r="D5002" s="150">
        <v>25401</v>
      </c>
      <c r="E5002" s="149">
        <v>11510</v>
      </c>
      <c r="F5002" s="149" t="s">
        <v>6161</v>
      </c>
    </row>
    <row r="5003" spans="1:6" ht="10.9" customHeight="1" x14ac:dyDescent="0.35">
      <c r="A5003" s="149" t="s">
        <v>9977</v>
      </c>
      <c r="B5003" s="149" t="s">
        <v>9978</v>
      </c>
      <c r="C5003" s="149" t="s">
        <v>296</v>
      </c>
      <c r="D5003" s="150">
        <v>25401</v>
      </c>
      <c r="E5003" s="149">
        <v>11510</v>
      </c>
      <c r="F5003" s="149" t="s">
        <v>6161</v>
      </c>
    </row>
    <row r="5004" spans="1:6" ht="10.9" customHeight="1" x14ac:dyDescent="0.35">
      <c r="A5004" s="149" t="s">
        <v>9979</v>
      </c>
      <c r="B5004" s="149" t="s">
        <v>9980</v>
      </c>
      <c r="C5004" s="149" t="s">
        <v>296</v>
      </c>
      <c r="D5004" s="150">
        <v>25401</v>
      </c>
      <c r="E5004" s="149">
        <v>11510</v>
      </c>
      <c r="F5004" s="149" t="s">
        <v>6161</v>
      </c>
    </row>
    <row r="5005" spans="1:6" ht="10.9" customHeight="1" x14ac:dyDescent="0.35">
      <c r="A5005" s="149" t="s">
        <v>9981</v>
      </c>
      <c r="B5005" s="149" t="s">
        <v>9982</v>
      </c>
      <c r="C5005" s="149" t="s">
        <v>877</v>
      </c>
      <c r="D5005" s="150">
        <v>25401</v>
      </c>
      <c r="E5005" s="149">
        <v>11510</v>
      </c>
      <c r="F5005" s="149" t="s">
        <v>6161</v>
      </c>
    </row>
    <row r="5006" spans="1:6" ht="10.9" customHeight="1" x14ac:dyDescent="0.35">
      <c r="A5006" s="149" t="s">
        <v>9983</v>
      </c>
      <c r="B5006" s="149" t="s">
        <v>9984</v>
      </c>
      <c r="C5006" s="149" t="s">
        <v>296</v>
      </c>
      <c r="D5006" s="150">
        <v>25401</v>
      </c>
      <c r="E5006" s="149">
        <v>11510</v>
      </c>
      <c r="F5006" s="149" t="s">
        <v>6161</v>
      </c>
    </row>
    <row r="5007" spans="1:6" ht="10.9" customHeight="1" x14ac:dyDescent="0.35">
      <c r="A5007" s="149" t="s">
        <v>9985</v>
      </c>
      <c r="B5007" s="149" t="s">
        <v>9986</v>
      </c>
      <c r="C5007" s="149" t="s">
        <v>539</v>
      </c>
      <c r="D5007" s="150">
        <v>25401</v>
      </c>
      <c r="E5007" s="149">
        <v>11510</v>
      </c>
      <c r="F5007" s="149" t="s">
        <v>6161</v>
      </c>
    </row>
    <row r="5008" spans="1:6" ht="10.9" customHeight="1" x14ac:dyDescent="0.35">
      <c r="A5008" s="149" t="s">
        <v>9987</v>
      </c>
      <c r="B5008" s="149" t="s">
        <v>9988</v>
      </c>
      <c r="C5008" s="149" t="s">
        <v>539</v>
      </c>
      <c r="D5008" s="150">
        <v>25401</v>
      </c>
      <c r="E5008" s="149">
        <v>11510</v>
      </c>
      <c r="F5008" s="149" t="s">
        <v>6161</v>
      </c>
    </row>
    <row r="5009" spans="1:6" ht="10.9" customHeight="1" x14ac:dyDescent="0.35">
      <c r="A5009" s="149" t="s">
        <v>9989</v>
      </c>
      <c r="B5009" s="149" t="s">
        <v>9990</v>
      </c>
      <c r="C5009" s="149" t="s">
        <v>296</v>
      </c>
      <c r="D5009" s="150">
        <v>25401</v>
      </c>
      <c r="E5009" s="149">
        <v>11510</v>
      </c>
      <c r="F5009" s="149" t="s">
        <v>6161</v>
      </c>
    </row>
    <row r="5010" spans="1:6" ht="10.9" customHeight="1" x14ac:dyDescent="0.35">
      <c r="A5010" s="149" t="s">
        <v>9991</v>
      </c>
      <c r="B5010" s="149" t="s">
        <v>9992</v>
      </c>
      <c r="C5010" s="149" t="s">
        <v>296</v>
      </c>
      <c r="D5010" s="150">
        <v>25401</v>
      </c>
      <c r="E5010" s="149">
        <v>11510</v>
      </c>
      <c r="F5010" s="149" t="s">
        <v>6161</v>
      </c>
    </row>
    <row r="5011" spans="1:6" ht="10.9" customHeight="1" x14ac:dyDescent="0.35">
      <c r="A5011" s="149" t="s">
        <v>9993</v>
      </c>
      <c r="B5011" s="149" t="s">
        <v>9994</v>
      </c>
      <c r="C5011" s="149" t="s">
        <v>539</v>
      </c>
      <c r="D5011" s="150">
        <v>25401</v>
      </c>
      <c r="E5011" s="149">
        <v>11510</v>
      </c>
      <c r="F5011" s="149" t="s">
        <v>6161</v>
      </c>
    </row>
    <row r="5012" spans="1:6" ht="10.9" customHeight="1" x14ac:dyDescent="0.35">
      <c r="A5012" s="149" t="s">
        <v>9995</v>
      </c>
      <c r="B5012" s="149" t="s">
        <v>9996</v>
      </c>
      <c r="C5012" s="149" t="s">
        <v>539</v>
      </c>
      <c r="D5012" s="150">
        <v>25401</v>
      </c>
      <c r="E5012" s="149">
        <v>11510</v>
      </c>
      <c r="F5012" s="149" t="s">
        <v>6161</v>
      </c>
    </row>
    <row r="5013" spans="1:6" ht="10.9" customHeight="1" x14ac:dyDescent="0.35">
      <c r="A5013" s="149" t="s">
        <v>9997</v>
      </c>
      <c r="B5013" s="149" t="s">
        <v>9998</v>
      </c>
      <c r="C5013" s="149" t="s">
        <v>296</v>
      </c>
      <c r="D5013" s="150">
        <v>25401</v>
      </c>
      <c r="E5013" s="149">
        <v>11510</v>
      </c>
      <c r="F5013" s="149" t="s">
        <v>6161</v>
      </c>
    </row>
    <row r="5014" spans="1:6" ht="10.9" customHeight="1" x14ac:dyDescent="0.35">
      <c r="A5014" s="149" t="s">
        <v>9999</v>
      </c>
      <c r="B5014" s="149" t="s">
        <v>10000</v>
      </c>
      <c r="C5014" s="149" t="s">
        <v>296</v>
      </c>
      <c r="D5014" s="150">
        <v>25401</v>
      </c>
      <c r="E5014" s="149">
        <v>11510</v>
      </c>
      <c r="F5014" s="149" t="s">
        <v>6161</v>
      </c>
    </row>
    <row r="5015" spans="1:6" ht="10.9" customHeight="1" x14ac:dyDescent="0.35">
      <c r="A5015" s="149" t="s">
        <v>10001</v>
      </c>
      <c r="B5015" s="149" t="s">
        <v>10002</v>
      </c>
      <c r="C5015" s="149" t="s">
        <v>296</v>
      </c>
      <c r="D5015" s="150">
        <v>25401</v>
      </c>
      <c r="E5015" s="149">
        <v>11510</v>
      </c>
      <c r="F5015" s="149" t="s">
        <v>6161</v>
      </c>
    </row>
    <row r="5016" spans="1:6" ht="10.9" customHeight="1" x14ac:dyDescent="0.35">
      <c r="A5016" s="149" t="s">
        <v>10003</v>
      </c>
      <c r="B5016" s="149" t="s">
        <v>10004</v>
      </c>
      <c r="C5016" s="149" t="s">
        <v>296</v>
      </c>
      <c r="D5016" s="150">
        <v>25401</v>
      </c>
      <c r="E5016" s="149">
        <v>11510</v>
      </c>
      <c r="F5016" s="149" t="s">
        <v>6161</v>
      </c>
    </row>
    <row r="5017" spans="1:6" ht="10.9" customHeight="1" x14ac:dyDescent="0.35">
      <c r="A5017" s="149" t="s">
        <v>10005</v>
      </c>
      <c r="B5017" s="149" t="s">
        <v>10006</v>
      </c>
      <c r="C5017" s="149" t="s">
        <v>539</v>
      </c>
      <c r="D5017" s="150">
        <v>25401</v>
      </c>
      <c r="E5017" s="149">
        <v>11510</v>
      </c>
      <c r="F5017" s="149" t="s">
        <v>6161</v>
      </c>
    </row>
    <row r="5018" spans="1:6" ht="10.9" customHeight="1" x14ac:dyDescent="0.35">
      <c r="A5018" s="149" t="s">
        <v>10007</v>
      </c>
      <c r="B5018" s="149" t="s">
        <v>10008</v>
      </c>
      <c r="C5018" s="149" t="s">
        <v>296</v>
      </c>
      <c r="D5018" s="150">
        <v>25401</v>
      </c>
      <c r="E5018" s="149">
        <v>11510</v>
      </c>
      <c r="F5018" s="149" t="s">
        <v>6161</v>
      </c>
    </row>
    <row r="5019" spans="1:6" ht="10.9" customHeight="1" x14ac:dyDescent="0.35">
      <c r="A5019" s="149" t="s">
        <v>10009</v>
      </c>
      <c r="B5019" s="149" t="s">
        <v>10008</v>
      </c>
      <c r="C5019" s="149" t="s">
        <v>877</v>
      </c>
      <c r="D5019" s="150">
        <v>25401</v>
      </c>
      <c r="E5019" s="149">
        <v>11510</v>
      </c>
      <c r="F5019" s="149" t="s">
        <v>6161</v>
      </c>
    </row>
    <row r="5020" spans="1:6" ht="10.9" customHeight="1" x14ac:dyDescent="0.35">
      <c r="A5020" s="149" t="s">
        <v>10010</v>
      </c>
      <c r="B5020" s="149" t="s">
        <v>10011</v>
      </c>
      <c r="C5020" s="149" t="s">
        <v>296</v>
      </c>
      <c r="D5020" s="150">
        <v>25401</v>
      </c>
      <c r="E5020" s="149">
        <v>11510</v>
      </c>
      <c r="F5020" s="149" t="s">
        <v>6161</v>
      </c>
    </row>
    <row r="5021" spans="1:6" ht="10.9" customHeight="1" x14ac:dyDescent="0.35">
      <c r="A5021" s="149" t="s">
        <v>10012</v>
      </c>
      <c r="B5021" s="149" t="s">
        <v>10013</v>
      </c>
      <c r="C5021" s="149" t="s">
        <v>296</v>
      </c>
      <c r="D5021" s="150">
        <v>25401</v>
      </c>
      <c r="E5021" s="149">
        <v>11510</v>
      </c>
      <c r="F5021" s="149" t="s">
        <v>6161</v>
      </c>
    </row>
    <row r="5022" spans="1:6" ht="10.9" customHeight="1" x14ac:dyDescent="0.35">
      <c r="A5022" s="149" t="s">
        <v>10014</v>
      </c>
      <c r="B5022" s="149" t="s">
        <v>10015</v>
      </c>
      <c r="C5022" s="149" t="s">
        <v>296</v>
      </c>
      <c r="D5022" s="150">
        <v>25401</v>
      </c>
      <c r="E5022" s="149">
        <v>11510</v>
      </c>
      <c r="F5022" s="149" t="s">
        <v>6161</v>
      </c>
    </row>
    <row r="5023" spans="1:6" ht="10.9" customHeight="1" x14ac:dyDescent="0.35">
      <c r="A5023" s="149" t="s">
        <v>10016</v>
      </c>
      <c r="B5023" s="149" t="s">
        <v>10017</v>
      </c>
      <c r="C5023" s="149" t="s">
        <v>539</v>
      </c>
      <c r="D5023" s="150">
        <v>25401</v>
      </c>
      <c r="E5023" s="149">
        <v>11510</v>
      </c>
      <c r="F5023" s="149" t="s">
        <v>6161</v>
      </c>
    </row>
    <row r="5024" spans="1:6" ht="10.9" customHeight="1" x14ac:dyDescent="0.35">
      <c r="A5024" s="149" t="s">
        <v>10018</v>
      </c>
      <c r="B5024" s="149" t="s">
        <v>10019</v>
      </c>
      <c r="C5024" s="149" t="s">
        <v>296</v>
      </c>
      <c r="D5024" s="150">
        <v>25401</v>
      </c>
      <c r="E5024" s="149">
        <v>11510</v>
      </c>
      <c r="F5024" s="149" t="s">
        <v>6161</v>
      </c>
    </row>
    <row r="5025" spans="1:6" ht="10.9" customHeight="1" x14ac:dyDescent="0.35">
      <c r="A5025" s="149" t="s">
        <v>10020</v>
      </c>
      <c r="B5025" s="149" t="s">
        <v>10021</v>
      </c>
      <c r="C5025" s="149" t="s">
        <v>296</v>
      </c>
      <c r="D5025" s="150">
        <v>25401</v>
      </c>
      <c r="E5025" s="149">
        <v>11510</v>
      </c>
      <c r="F5025" s="149" t="s">
        <v>6161</v>
      </c>
    </row>
    <row r="5026" spans="1:6" ht="10.9" customHeight="1" x14ac:dyDescent="0.35">
      <c r="A5026" s="149" t="s">
        <v>10022</v>
      </c>
      <c r="B5026" s="149" t="s">
        <v>10023</v>
      </c>
      <c r="C5026" s="149" t="s">
        <v>296</v>
      </c>
      <c r="D5026" s="150">
        <v>25401</v>
      </c>
      <c r="E5026" s="149">
        <v>11510</v>
      </c>
      <c r="F5026" s="149" t="s">
        <v>6161</v>
      </c>
    </row>
    <row r="5027" spans="1:6" ht="10.9" customHeight="1" x14ac:dyDescent="0.35">
      <c r="A5027" s="149" t="s">
        <v>10024</v>
      </c>
      <c r="B5027" s="149" t="s">
        <v>10025</v>
      </c>
      <c r="C5027" s="149" t="s">
        <v>10026</v>
      </c>
      <c r="D5027" s="150">
        <v>25401</v>
      </c>
      <c r="E5027" s="149">
        <v>11510</v>
      </c>
      <c r="F5027" s="149" t="s">
        <v>6161</v>
      </c>
    </row>
    <row r="5028" spans="1:6" ht="10.9" customHeight="1" x14ac:dyDescent="0.35">
      <c r="A5028" s="149" t="s">
        <v>10027</v>
      </c>
      <c r="B5028" s="149" t="s">
        <v>10028</v>
      </c>
      <c r="C5028" s="149" t="s">
        <v>296</v>
      </c>
      <c r="D5028" s="150">
        <v>25401</v>
      </c>
      <c r="E5028" s="149">
        <v>11510</v>
      </c>
      <c r="F5028" s="149" t="s">
        <v>6161</v>
      </c>
    </row>
    <row r="5029" spans="1:6" ht="10.9" customHeight="1" x14ac:dyDescent="0.35">
      <c r="A5029" s="149" t="s">
        <v>10029</v>
      </c>
      <c r="B5029" s="149" t="s">
        <v>10030</v>
      </c>
      <c r="C5029" s="149" t="s">
        <v>296</v>
      </c>
      <c r="D5029" s="150">
        <v>25401</v>
      </c>
      <c r="E5029" s="149">
        <v>11510</v>
      </c>
      <c r="F5029" s="149" t="s">
        <v>6161</v>
      </c>
    </row>
    <row r="5030" spans="1:6" ht="10.9" customHeight="1" x14ac:dyDescent="0.35">
      <c r="A5030" s="149" t="s">
        <v>10031</v>
      </c>
      <c r="B5030" s="149" t="s">
        <v>10032</v>
      </c>
      <c r="C5030" s="149" t="s">
        <v>296</v>
      </c>
      <c r="D5030" s="150">
        <v>25401</v>
      </c>
      <c r="E5030" s="149">
        <v>11510</v>
      </c>
      <c r="F5030" s="149" t="s">
        <v>6161</v>
      </c>
    </row>
    <row r="5031" spans="1:6" ht="10.9" customHeight="1" x14ac:dyDescent="0.35">
      <c r="A5031" s="149" t="s">
        <v>10033</v>
      </c>
      <c r="B5031" s="149" t="s">
        <v>6023</v>
      </c>
      <c r="C5031" s="149" t="s">
        <v>296</v>
      </c>
      <c r="D5031" s="150">
        <v>25401</v>
      </c>
      <c r="E5031" s="149">
        <v>11510</v>
      </c>
      <c r="F5031" s="149" t="s">
        <v>6161</v>
      </c>
    </row>
    <row r="5032" spans="1:6" ht="10.9" customHeight="1" x14ac:dyDescent="0.35">
      <c r="A5032" s="149" t="s">
        <v>10034</v>
      </c>
      <c r="B5032" s="149" t="s">
        <v>10035</v>
      </c>
      <c r="C5032" s="149" t="s">
        <v>296</v>
      </c>
      <c r="D5032" s="150">
        <v>25401</v>
      </c>
      <c r="E5032" s="149">
        <v>11510</v>
      </c>
      <c r="F5032" s="149" t="s">
        <v>6161</v>
      </c>
    </row>
    <row r="5033" spans="1:6" ht="10.9" customHeight="1" x14ac:dyDescent="0.35">
      <c r="A5033" s="149" t="s">
        <v>10036</v>
      </c>
      <c r="B5033" s="149" t="s">
        <v>10037</v>
      </c>
      <c r="C5033" s="149" t="s">
        <v>5711</v>
      </c>
      <c r="D5033" s="150">
        <v>25401</v>
      </c>
      <c r="E5033" s="149">
        <v>11510</v>
      </c>
      <c r="F5033" s="149" t="s">
        <v>6161</v>
      </c>
    </row>
    <row r="5034" spans="1:6" ht="10.9" customHeight="1" x14ac:dyDescent="0.35">
      <c r="A5034" s="149" t="s">
        <v>10038</v>
      </c>
      <c r="B5034" s="149" t="s">
        <v>10039</v>
      </c>
      <c r="C5034" s="149" t="s">
        <v>296</v>
      </c>
      <c r="D5034" s="150">
        <v>25401</v>
      </c>
      <c r="E5034" s="149">
        <v>11510</v>
      </c>
      <c r="F5034" s="149" t="s">
        <v>6161</v>
      </c>
    </row>
    <row r="5035" spans="1:6" ht="10.9" customHeight="1" x14ac:dyDescent="0.35">
      <c r="A5035" s="149" t="s">
        <v>10040</v>
      </c>
      <c r="B5035" s="149" t="s">
        <v>10041</v>
      </c>
      <c r="C5035" s="149" t="s">
        <v>296</v>
      </c>
      <c r="D5035" s="150">
        <v>25401</v>
      </c>
      <c r="E5035" s="149">
        <v>11510</v>
      </c>
      <c r="F5035" s="149" t="s">
        <v>6161</v>
      </c>
    </row>
    <row r="5036" spans="1:6" ht="10.9" customHeight="1" x14ac:dyDescent="0.35">
      <c r="A5036" s="149" t="s">
        <v>10042</v>
      </c>
      <c r="B5036" s="149" t="s">
        <v>10043</v>
      </c>
      <c r="C5036" s="149" t="s">
        <v>296</v>
      </c>
      <c r="D5036" s="150">
        <v>25401</v>
      </c>
      <c r="E5036" s="149">
        <v>11510</v>
      </c>
      <c r="F5036" s="149" t="s">
        <v>6161</v>
      </c>
    </row>
    <row r="5037" spans="1:6" ht="10.9" customHeight="1" x14ac:dyDescent="0.35">
      <c r="A5037" s="149" t="s">
        <v>10044</v>
      </c>
      <c r="B5037" s="149" t="s">
        <v>10045</v>
      </c>
      <c r="C5037" s="149" t="s">
        <v>405</v>
      </c>
      <c r="D5037" s="150">
        <v>25401</v>
      </c>
      <c r="E5037" s="149">
        <v>11510</v>
      </c>
      <c r="F5037" s="149" t="s">
        <v>6161</v>
      </c>
    </row>
    <row r="5038" spans="1:6" ht="10.9" customHeight="1" x14ac:dyDescent="0.35">
      <c r="A5038" s="149" t="s">
        <v>10046</v>
      </c>
      <c r="B5038" s="149" t="s">
        <v>10047</v>
      </c>
      <c r="C5038" s="149" t="s">
        <v>296</v>
      </c>
      <c r="D5038" s="150">
        <v>25401</v>
      </c>
      <c r="E5038" s="149">
        <v>11510</v>
      </c>
      <c r="F5038" s="149" t="s">
        <v>6161</v>
      </c>
    </row>
    <row r="5039" spans="1:6" ht="10.9" customHeight="1" x14ac:dyDescent="0.35">
      <c r="A5039" s="149" t="s">
        <v>10048</v>
      </c>
      <c r="B5039" s="149" t="s">
        <v>10049</v>
      </c>
      <c r="C5039" s="149" t="s">
        <v>877</v>
      </c>
      <c r="D5039" s="150">
        <v>25401</v>
      </c>
      <c r="E5039" s="149">
        <v>11510</v>
      </c>
      <c r="F5039" s="149" t="s">
        <v>6161</v>
      </c>
    </row>
    <row r="5040" spans="1:6" ht="10.9" customHeight="1" x14ac:dyDescent="0.35">
      <c r="A5040" s="149" t="s">
        <v>10050</v>
      </c>
      <c r="B5040" s="149" t="s">
        <v>10051</v>
      </c>
      <c r="C5040" s="149" t="s">
        <v>296</v>
      </c>
      <c r="D5040" s="150">
        <v>25401</v>
      </c>
      <c r="E5040" s="149">
        <v>11510</v>
      </c>
      <c r="F5040" s="149" t="s">
        <v>6161</v>
      </c>
    </row>
    <row r="5041" spans="1:6" ht="10.9" customHeight="1" x14ac:dyDescent="0.35">
      <c r="A5041" s="149" t="s">
        <v>10052</v>
      </c>
      <c r="B5041" s="149" t="s">
        <v>10053</v>
      </c>
      <c r="C5041" s="149" t="s">
        <v>296</v>
      </c>
      <c r="D5041" s="150">
        <v>25401</v>
      </c>
      <c r="E5041" s="149">
        <v>11510</v>
      </c>
      <c r="F5041" s="149" t="s">
        <v>6161</v>
      </c>
    </row>
    <row r="5042" spans="1:6" ht="10.9" customHeight="1" x14ac:dyDescent="0.35">
      <c r="A5042" s="149" t="s">
        <v>10054</v>
      </c>
      <c r="B5042" s="149" t="s">
        <v>10055</v>
      </c>
      <c r="C5042" s="149" t="s">
        <v>296</v>
      </c>
      <c r="D5042" s="150">
        <v>25401</v>
      </c>
      <c r="E5042" s="149">
        <v>11510</v>
      </c>
      <c r="F5042" s="149" t="s">
        <v>6161</v>
      </c>
    </row>
    <row r="5043" spans="1:6" ht="10.9" customHeight="1" x14ac:dyDescent="0.35">
      <c r="A5043" s="149" t="s">
        <v>10056</v>
      </c>
      <c r="B5043" s="149" t="s">
        <v>10057</v>
      </c>
      <c r="C5043" s="149" t="s">
        <v>296</v>
      </c>
      <c r="D5043" s="150">
        <v>25401</v>
      </c>
      <c r="E5043" s="149">
        <v>11510</v>
      </c>
      <c r="F5043" s="149" t="s">
        <v>6161</v>
      </c>
    </row>
    <row r="5044" spans="1:6" ht="10.9" customHeight="1" x14ac:dyDescent="0.35">
      <c r="A5044" s="149" t="s">
        <v>10058</v>
      </c>
      <c r="B5044" s="149" t="s">
        <v>10059</v>
      </c>
      <c r="C5044" s="149" t="s">
        <v>296</v>
      </c>
      <c r="D5044" s="150">
        <v>25401</v>
      </c>
      <c r="E5044" s="149">
        <v>11510</v>
      </c>
      <c r="F5044" s="149" t="s">
        <v>6161</v>
      </c>
    </row>
    <row r="5045" spans="1:6" ht="10.9" customHeight="1" x14ac:dyDescent="0.35">
      <c r="A5045" s="149" t="s">
        <v>10060</v>
      </c>
      <c r="B5045" s="149" t="s">
        <v>10061</v>
      </c>
      <c r="C5045" s="149" t="s">
        <v>296</v>
      </c>
      <c r="D5045" s="150">
        <v>25401</v>
      </c>
      <c r="E5045" s="149">
        <v>11510</v>
      </c>
      <c r="F5045" s="149" t="s">
        <v>6161</v>
      </c>
    </row>
    <row r="5046" spans="1:6" ht="10.9" customHeight="1" x14ac:dyDescent="0.35">
      <c r="A5046" s="149" t="s">
        <v>10062</v>
      </c>
      <c r="B5046" s="149" t="s">
        <v>10063</v>
      </c>
      <c r="C5046" s="149" t="s">
        <v>296</v>
      </c>
      <c r="D5046" s="150">
        <v>25401</v>
      </c>
      <c r="E5046" s="149">
        <v>11510</v>
      </c>
      <c r="F5046" s="149" t="s">
        <v>6161</v>
      </c>
    </row>
    <row r="5047" spans="1:6" ht="10.9" customHeight="1" x14ac:dyDescent="0.35">
      <c r="A5047" s="149" t="s">
        <v>10064</v>
      </c>
      <c r="B5047" s="149" t="s">
        <v>10065</v>
      </c>
      <c r="C5047" s="149" t="s">
        <v>5794</v>
      </c>
      <c r="D5047" s="150">
        <v>25401</v>
      </c>
      <c r="E5047" s="149">
        <v>11510</v>
      </c>
      <c r="F5047" s="149" t="s">
        <v>6161</v>
      </c>
    </row>
    <row r="5048" spans="1:6" ht="10.9" customHeight="1" x14ac:dyDescent="0.35">
      <c r="A5048" s="149" t="s">
        <v>10066</v>
      </c>
      <c r="B5048" s="149" t="s">
        <v>10067</v>
      </c>
      <c r="C5048" s="149" t="s">
        <v>296</v>
      </c>
      <c r="D5048" s="150">
        <v>25401</v>
      </c>
      <c r="E5048" s="149">
        <v>11510</v>
      </c>
      <c r="F5048" s="149" t="s">
        <v>6161</v>
      </c>
    </row>
    <row r="5049" spans="1:6" ht="10.9" customHeight="1" x14ac:dyDescent="0.35">
      <c r="A5049" s="149" t="s">
        <v>10068</v>
      </c>
      <c r="B5049" s="149" t="s">
        <v>10069</v>
      </c>
      <c r="C5049" s="149" t="s">
        <v>296</v>
      </c>
      <c r="D5049" s="150">
        <v>25401</v>
      </c>
      <c r="E5049" s="149">
        <v>11510</v>
      </c>
      <c r="F5049" s="149" t="s">
        <v>6161</v>
      </c>
    </row>
    <row r="5050" spans="1:6" ht="10.9" customHeight="1" x14ac:dyDescent="0.35">
      <c r="A5050" s="149" t="s">
        <v>10070</v>
      </c>
      <c r="B5050" s="149" t="s">
        <v>10071</v>
      </c>
      <c r="C5050" s="149" t="s">
        <v>296</v>
      </c>
      <c r="D5050" s="150">
        <v>25401</v>
      </c>
      <c r="E5050" s="149">
        <v>11510</v>
      </c>
      <c r="F5050" s="149" t="s">
        <v>6161</v>
      </c>
    </row>
    <row r="5051" spans="1:6" ht="10.9" customHeight="1" x14ac:dyDescent="0.35">
      <c r="A5051" s="149" t="s">
        <v>10072</v>
      </c>
      <c r="B5051" s="149" t="s">
        <v>10073</v>
      </c>
      <c r="C5051" s="149" t="s">
        <v>296</v>
      </c>
      <c r="D5051" s="150">
        <v>25401</v>
      </c>
      <c r="E5051" s="149">
        <v>11510</v>
      </c>
      <c r="F5051" s="149" t="s">
        <v>6161</v>
      </c>
    </row>
    <row r="5052" spans="1:6" ht="10.9" customHeight="1" x14ac:dyDescent="0.35">
      <c r="A5052" s="149" t="s">
        <v>10074</v>
      </c>
      <c r="B5052" s="149" t="s">
        <v>10075</v>
      </c>
      <c r="C5052" s="149" t="s">
        <v>296</v>
      </c>
      <c r="D5052" s="150">
        <v>25401</v>
      </c>
      <c r="E5052" s="149">
        <v>11510</v>
      </c>
      <c r="F5052" s="149" t="s">
        <v>6161</v>
      </c>
    </row>
    <row r="5053" spans="1:6" ht="10.9" customHeight="1" x14ac:dyDescent="0.35">
      <c r="A5053" s="149" t="s">
        <v>10076</v>
      </c>
      <c r="B5053" s="149" t="s">
        <v>10077</v>
      </c>
      <c r="C5053" s="149" t="s">
        <v>296</v>
      </c>
      <c r="D5053" s="150">
        <v>25401</v>
      </c>
      <c r="E5053" s="149">
        <v>11510</v>
      </c>
      <c r="F5053" s="149" t="s">
        <v>6161</v>
      </c>
    </row>
    <row r="5054" spans="1:6" ht="10.9" customHeight="1" x14ac:dyDescent="0.35">
      <c r="A5054" s="149" t="s">
        <v>10078</v>
      </c>
      <c r="B5054" s="149" t="s">
        <v>10079</v>
      </c>
      <c r="C5054" s="149" t="s">
        <v>296</v>
      </c>
      <c r="D5054" s="150">
        <v>25401</v>
      </c>
      <c r="E5054" s="149">
        <v>11510</v>
      </c>
      <c r="F5054" s="149" t="s">
        <v>6161</v>
      </c>
    </row>
    <row r="5055" spans="1:6" ht="10.9" customHeight="1" x14ac:dyDescent="0.35">
      <c r="A5055" s="149" t="s">
        <v>10080</v>
      </c>
      <c r="B5055" s="149" t="s">
        <v>10081</v>
      </c>
      <c r="C5055" s="149" t="s">
        <v>296</v>
      </c>
      <c r="D5055" s="150">
        <v>25401</v>
      </c>
      <c r="E5055" s="149">
        <v>11510</v>
      </c>
      <c r="F5055" s="149" t="s">
        <v>6161</v>
      </c>
    </row>
    <row r="5056" spans="1:6" ht="10.9" customHeight="1" x14ac:dyDescent="0.35">
      <c r="A5056" s="149" t="s">
        <v>10082</v>
      </c>
      <c r="B5056" s="149" t="s">
        <v>10083</v>
      </c>
      <c r="C5056" s="149" t="s">
        <v>296</v>
      </c>
      <c r="D5056" s="150">
        <v>25401</v>
      </c>
      <c r="E5056" s="149">
        <v>11510</v>
      </c>
      <c r="F5056" s="149" t="s">
        <v>6161</v>
      </c>
    </row>
    <row r="5057" spans="1:6" ht="10.9" customHeight="1" x14ac:dyDescent="0.35">
      <c r="A5057" s="149" t="s">
        <v>10084</v>
      </c>
      <c r="B5057" s="149" t="s">
        <v>10085</v>
      </c>
      <c r="C5057" s="149" t="s">
        <v>296</v>
      </c>
      <c r="D5057" s="150">
        <v>25401</v>
      </c>
      <c r="E5057" s="149">
        <v>11510</v>
      </c>
      <c r="F5057" s="149" t="s">
        <v>6161</v>
      </c>
    </row>
    <row r="5058" spans="1:6" ht="10.9" customHeight="1" x14ac:dyDescent="0.35">
      <c r="A5058" s="149" t="s">
        <v>10086</v>
      </c>
      <c r="B5058" s="149" t="s">
        <v>10087</v>
      </c>
      <c r="C5058" s="149" t="s">
        <v>296</v>
      </c>
      <c r="D5058" s="150">
        <v>25401</v>
      </c>
      <c r="E5058" s="149">
        <v>11510</v>
      </c>
      <c r="F5058" s="149" t="s">
        <v>6161</v>
      </c>
    </row>
    <row r="5059" spans="1:6" ht="10.9" customHeight="1" x14ac:dyDescent="0.35">
      <c r="A5059" s="149" t="s">
        <v>10088</v>
      </c>
      <c r="B5059" s="149" t="s">
        <v>10089</v>
      </c>
      <c r="C5059" s="149" t="s">
        <v>296</v>
      </c>
      <c r="D5059" s="150">
        <v>25401</v>
      </c>
      <c r="E5059" s="149">
        <v>11510</v>
      </c>
      <c r="F5059" s="149" t="s">
        <v>6161</v>
      </c>
    </row>
    <row r="5060" spans="1:6" ht="10.9" customHeight="1" x14ac:dyDescent="0.35">
      <c r="A5060" s="149" t="s">
        <v>10090</v>
      </c>
      <c r="B5060" s="149" t="s">
        <v>10091</v>
      </c>
      <c r="C5060" s="149" t="s">
        <v>296</v>
      </c>
      <c r="D5060" s="150">
        <v>25401</v>
      </c>
      <c r="E5060" s="149">
        <v>11510</v>
      </c>
      <c r="F5060" s="149" t="s">
        <v>6161</v>
      </c>
    </row>
    <row r="5061" spans="1:6" ht="10.9" customHeight="1" x14ac:dyDescent="0.35">
      <c r="A5061" s="149" t="s">
        <v>10092</v>
      </c>
      <c r="B5061" s="149" t="s">
        <v>10093</v>
      </c>
      <c r="C5061" s="149" t="s">
        <v>296</v>
      </c>
      <c r="D5061" s="150">
        <v>25401</v>
      </c>
      <c r="E5061" s="149">
        <v>11510</v>
      </c>
      <c r="F5061" s="149" t="s">
        <v>6161</v>
      </c>
    </row>
    <row r="5062" spans="1:6" ht="10.9" customHeight="1" x14ac:dyDescent="0.35">
      <c r="A5062" s="149" t="s">
        <v>10094</v>
      </c>
      <c r="B5062" s="149" t="s">
        <v>10095</v>
      </c>
      <c r="C5062" s="149" t="s">
        <v>296</v>
      </c>
      <c r="D5062" s="150">
        <v>25401</v>
      </c>
      <c r="E5062" s="149">
        <v>11510</v>
      </c>
      <c r="F5062" s="149" t="s">
        <v>6161</v>
      </c>
    </row>
    <row r="5063" spans="1:6" ht="10.9" customHeight="1" x14ac:dyDescent="0.35">
      <c r="A5063" s="149" t="s">
        <v>10096</v>
      </c>
      <c r="B5063" s="149" t="s">
        <v>10097</v>
      </c>
      <c r="C5063" s="149" t="s">
        <v>296</v>
      </c>
      <c r="D5063" s="150">
        <v>25401</v>
      </c>
      <c r="E5063" s="149">
        <v>11510</v>
      </c>
      <c r="F5063" s="149" t="s">
        <v>6161</v>
      </c>
    </row>
    <row r="5064" spans="1:6" ht="10.9" customHeight="1" x14ac:dyDescent="0.35">
      <c r="A5064" s="149" t="s">
        <v>10098</v>
      </c>
      <c r="B5064" s="149" t="s">
        <v>10099</v>
      </c>
      <c r="C5064" s="149" t="s">
        <v>296</v>
      </c>
      <c r="D5064" s="150">
        <v>25401</v>
      </c>
      <c r="E5064" s="149">
        <v>11510</v>
      </c>
      <c r="F5064" s="149" t="s">
        <v>6161</v>
      </c>
    </row>
    <row r="5065" spans="1:6" ht="10.9" customHeight="1" x14ac:dyDescent="0.35">
      <c r="A5065" s="149" t="s">
        <v>10100</v>
      </c>
      <c r="B5065" s="149" t="s">
        <v>10101</v>
      </c>
      <c r="C5065" s="149" t="s">
        <v>296</v>
      </c>
      <c r="D5065" s="150">
        <v>25401</v>
      </c>
      <c r="E5065" s="149">
        <v>11510</v>
      </c>
      <c r="F5065" s="149" t="s">
        <v>6161</v>
      </c>
    </row>
    <row r="5066" spans="1:6" ht="10.9" customHeight="1" x14ac:dyDescent="0.35">
      <c r="A5066" s="149" t="s">
        <v>10102</v>
      </c>
      <c r="B5066" s="149" t="s">
        <v>10103</v>
      </c>
      <c r="C5066" s="149" t="s">
        <v>296</v>
      </c>
      <c r="D5066" s="150">
        <v>25401</v>
      </c>
      <c r="E5066" s="149">
        <v>11510</v>
      </c>
      <c r="F5066" s="149" t="s">
        <v>6161</v>
      </c>
    </row>
    <row r="5067" spans="1:6" ht="10.9" customHeight="1" x14ac:dyDescent="0.35">
      <c r="A5067" s="149" t="s">
        <v>10104</v>
      </c>
      <c r="B5067" s="149" t="s">
        <v>10105</v>
      </c>
      <c r="C5067" s="149" t="s">
        <v>296</v>
      </c>
      <c r="D5067" s="150">
        <v>25401</v>
      </c>
      <c r="E5067" s="149">
        <v>11510</v>
      </c>
      <c r="F5067" s="149" t="s">
        <v>6161</v>
      </c>
    </row>
    <row r="5068" spans="1:6" ht="10.9" customHeight="1" x14ac:dyDescent="0.35">
      <c r="A5068" s="149" t="s">
        <v>10106</v>
      </c>
      <c r="B5068" s="149" t="s">
        <v>10107</v>
      </c>
      <c r="C5068" s="149" t="s">
        <v>296</v>
      </c>
      <c r="D5068" s="150">
        <v>25401</v>
      </c>
      <c r="E5068" s="149">
        <v>11510</v>
      </c>
      <c r="F5068" s="149" t="s">
        <v>6161</v>
      </c>
    </row>
    <row r="5069" spans="1:6" ht="10.9" customHeight="1" x14ac:dyDescent="0.35">
      <c r="A5069" s="149" t="s">
        <v>10108</v>
      </c>
      <c r="B5069" s="149" t="s">
        <v>10109</v>
      </c>
      <c r="C5069" s="149" t="s">
        <v>296</v>
      </c>
      <c r="D5069" s="150">
        <v>25401</v>
      </c>
      <c r="E5069" s="149">
        <v>11510</v>
      </c>
      <c r="F5069" s="149" t="s">
        <v>6161</v>
      </c>
    </row>
    <row r="5070" spans="1:6" ht="10.9" customHeight="1" x14ac:dyDescent="0.35">
      <c r="A5070" s="149" t="s">
        <v>10110</v>
      </c>
      <c r="B5070" s="149" t="s">
        <v>16431</v>
      </c>
      <c r="C5070" s="149" t="s">
        <v>296</v>
      </c>
      <c r="D5070" s="150">
        <v>25401</v>
      </c>
      <c r="E5070" s="149">
        <v>11510</v>
      </c>
      <c r="F5070" s="149" t="s">
        <v>6161</v>
      </c>
    </row>
    <row r="5071" spans="1:6" ht="10.9" customHeight="1" x14ac:dyDescent="0.35">
      <c r="A5071" s="149" t="s">
        <v>10111</v>
      </c>
      <c r="B5071" s="149" t="s">
        <v>10112</v>
      </c>
      <c r="C5071" s="149" t="s">
        <v>296</v>
      </c>
      <c r="D5071" s="150">
        <v>25401</v>
      </c>
      <c r="E5071" s="149">
        <v>11510</v>
      </c>
      <c r="F5071" s="149" t="s">
        <v>6161</v>
      </c>
    </row>
    <row r="5072" spans="1:6" ht="10.9" customHeight="1" x14ac:dyDescent="0.35">
      <c r="A5072" s="149" t="s">
        <v>10113</v>
      </c>
      <c r="B5072" s="149" t="s">
        <v>10114</v>
      </c>
      <c r="C5072" s="149" t="s">
        <v>877</v>
      </c>
      <c r="D5072" s="150">
        <v>25401</v>
      </c>
      <c r="E5072" s="149">
        <v>11510</v>
      </c>
      <c r="F5072" s="149" t="s">
        <v>6161</v>
      </c>
    </row>
    <row r="5073" spans="1:6" ht="10.9" customHeight="1" x14ac:dyDescent="0.35">
      <c r="A5073" s="149" t="s">
        <v>10115</v>
      </c>
      <c r="B5073" s="149" t="s">
        <v>10116</v>
      </c>
      <c r="C5073" s="149" t="s">
        <v>296</v>
      </c>
      <c r="D5073" s="150">
        <v>25401</v>
      </c>
      <c r="E5073" s="149">
        <v>11510</v>
      </c>
      <c r="F5073" s="149" t="s">
        <v>6161</v>
      </c>
    </row>
    <row r="5074" spans="1:6" ht="10.9" customHeight="1" x14ac:dyDescent="0.35">
      <c r="A5074" s="149" t="s">
        <v>10117</v>
      </c>
      <c r="B5074" s="149" t="s">
        <v>10118</v>
      </c>
      <c r="C5074" s="149" t="s">
        <v>1446</v>
      </c>
      <c r="D5074" s="150">
        <v>25401</v>
      </c>
      <c r="E5074" s="149">
        <v>11510</v>
      </c>
      <c r="F5074" s="149" t="s">
        <v>6161</v>
      </c>
    </row>
    <row r="5075" spans="1:6" ht="10.9" customHeight="1" x14ac:dyDescent="0.35">
      <c r="A5075" s="149" t="s">
        <v>10119</v>
      </c>
      <c r="B5075" s="149" t="s">
        <v>10120</v>
      </c>
      <c r="C5075" s="149" t="s">
        <v>877</v>
      </c>
      <c r="D5075" s="150">
        <v>25401</v>
      </c>
      <c r="E5075" s="149">
        <v>11510</v>
      </c>
      <c r="F5075" s="149" t="s">
        <v>6161</v>
      </c>
    </row>
    <row r="5076" spans="1:6" ht="10.9" customHeight="1" x14ac:dyDescent="0.35">
      <c r="A5076" s="149" t="s">
        <v>10121</v>
      </c>
      <c r="B5076" s="149" t="s">
        <v>10122</v>
      </c>
      <c r="C5076" s="149" t="s">
        <v>877</v>
      </c>
      <c r="D5076" s="150">
        <v>25401</v>
      </c>
      <c r="E5076" s="149">
        <v>11510</v>
      </c>
      <c r="F5076" s="149" t="s">
        <v>6161</v>
      </c>
    </row>
    <row r="5077" spans="1:6" ht="10.9" customHeight="1" x14ac:dyDescent="0.35">
      <c r="A5077" s="149" t="s">
        <v>10123</v>
      </c>
      <c r="B5077" s="149" t="s">
        <v>10071</v>
      </c>
      <c r="C5077" s="149" t="s">
        <v>539</v>
      </c>
      <c r="D5077" s="150">
        <v>25401</v>
      </c>
      <c r="E5077" s="149">
        <v>11510</v>
      </c>
      <c r="F5077" s="149" t="s">
        <v>6161</v>
      </c>
    </row>
    <row r="5078" spans="1:6" ht="10.9" customHeight="1" x14ac:dyDescent="0.35">
      <c r="A5078" s="149" t="s">
        <v>10124</v>
      </c>
      <c r="B5078" s="149" t="s">
        <v>177</v>
      </c>
      <c r="C5078" s="149" t="s">
        <v>296</v>
      </c>
      <c r="D5078" s="150">
        <v>25401</v>
      </c>
      <c r="E5078" s="149">
        <v>11510</v>
      </c>
      <c r="F5078" s="149" t="s">
        <v>6161</v>
      </c>
    </row>
    <row r="5079" spans="1:6" ht="10.9" customHeight="1" x14ac:dyDescent="0.35">
      <c r="A5079" s="149" t="s">
        <v>10125</v>
      </c>
      <c r="B5079" s="149" t="s">
        <v>10126</v>
      </c>
      <c r="C5079" s="149" t="s">
        <v>296</v>
      </c>
      <c r="D5079" s="150">
        <v>25401</v>
      </c>
      <c r="E5079" s="149">
        <v>11510</v>
      </c>
      <c r="F5079" s="149" t="s">
        <v>6161</v>
      </c>
    </row>
    <row r="5080" spans="1:6" ht="10.9" customHeight="1" x14ac:dyDescent="0.35">
      <c r="A5080" s="149" t="s">
        <v>10127</v>
      </c>
      <c r="B5080" s="149" t="s">
        <v>10128</v>
      </c>
      <c r="C5080" s="149" t="s">
        <v>296</v>
      </c>
      <c r="D5080" s="150">
        <v>25401</v>
      </c>
      <c r="E5080" s="149">
        <v>11510</v>
      </c>
      <c r="F5080" s="149" t="s">
        <v>6161</v>
      </c>
    </row>
    <row r="5081" spans="1:6" ht="10.9" customHeight="1" x14ac:dyDescent="0.35">
      <c r="A5081" s="149" t="s">
        <v>10129</v>
      </c>
      <c r="B5081" s="149" t="s">
        <v>10130</v>
      </c>
      <c r="C5081" s="149" t="s">
        <v>539</v>
      </c>
      <c r="D5081" s="150">
        <v>25401</v>
      </c>
      <c r="E5081" s="149">
        <v>11510</v>
      </c>
      <c r="F5081" s="149" t="s">
        <v>6161</v>
      </c>
    </row>
    <row r="5082" spans="1:6" ht="10.9" customHeight="1" x14ac:dyDescent="0.35">
      <c r="A5082" s="149" t="s">
        <v>6159</v>
      </c>
      <c r="B5082" s="149" t="s">
        <v>6160</v>
      </c>
      <c r="C5082" s="149" t="s">
        <v>296</v>
      </c>
      <c r="D5082" s="150">
        <v>25401</v>
      </c>
      <c r="E5082" s="149">
        <v>11510</v>
      </c>
      <c r="F5082" s="149" t="s">
        <v>6161</v>
      </c>
    </row>
    <row r="5083" spans="1:6" ht="10.9" customHeight="1" x14ac:dyDescent="0.35">
      <c r="A5083" s="149" t="s">
        <v>10133</v>
      </c>
      <c r="B5083" s="149" t="s">
        <v>10134</v>
      </c>
      <c r="C5083" s="149" t="s">
        <v>539</v>
      </c>
      <c r="D5083" s="150">
        <v>25401</v>
      </c>
      <c r="E5083" s="149">
        <v>11510</v>
      </c>
      <c r="F5083" s="149" t="s">
        <v>6161</v>
      </c>
    </row>
    <row r="5084" spans="1:6" ht="10.9" customHeight="1" x14ac:dyDescent="0.35">
      <c r="A5084" s="149" t="s">
        <v>10135</v>
      </c>
      <c r="B5084" s="149" t="s">
        <v>10136</v>
      </c>
      <c r="C5084" s="149" t="s">
        <v>296</v>
      </c>
      <c r="D5084" s="150">
        <v>25401</v>
      </c>
      <c r="E5084" s="149">
        <v>11510</v>
      </c>
      <c r="F5084" s="149" t="s">
        <v>6161</v>
      </c>
    </row>
    <row r="5085" spans="1:6" ht="10.9" customHeight="1" x14ac:dyDescent="0.35">
      <c r="A5085" s="149" t="s">
        <v>10137</v>
      </c>
      <c r="B5085" s="149" t="s">
        <v>10138</v>
      </c>
      <c r="C5085" s="149" t="s">
        <v>296</v>
      </c>
      <c r="D5085" s="150">
        <v>25401</v>
      </c>
      <c r="E5085" s="149">
        <v>11510</v>
      </c>
      <c r="F5085" s="149" t="s">
        <v>6161</v>
      </c>
    </row>
    <row r="5086" spans="1:6" ht="10.9" customHeight="1" x14ac:dyDescent="0.35">
      <c r="A5086" s="149" t="s">
        <v>10139</v>
      </c>
      <c r="B5086" s="149" t="s">
        <v>10140</v>
      </c>
      <c r="C5086" s="149" t="s">
        <v>296</v>
      </c>
      <c r="D5086" s="150">
        <v>25401</v>
      </c>
      <c r="E5086" s="149">
        <v>11510</v>
      </c>
      <c r="F5086" s="149" t="s">
        <v>6161</v>
      </c>
    </row>
    <row r="5087" spans="1:6" ht="10.9" customHeight="1" x14ac:dyDescent="0.35">
      <c r="A5087" s="149" t="s">
        <v>10141</v>
      </c>
      <c r="B5087" s="149" t="s">
        <v>10142</v>
      </c>
      <c r="C5087" s="149" t="s">
        <v>296</v>
      </c>
      <c r="D5087" s="150">
        <v>25401</v>
      </c>
      <c r="E5087" s="149">
        <v>11510</v>
      </c>
      <c r="F5087" s="149" t="s">
        <v>6161</v>
      </c>
    </row>
    <row r="5088" spans="1:6" ht="10.9" customHeight="1" x14ac:dyDescent="0.35">
      <c r="A5088" s="149" t="s">
        <v>10143</v>
      </c>
      <c r="B5088" s="149" t="s">
        <v>10144</v>
      </c>
      <c r="C5088" s="149" t="s">
        <v>296</v>
      </c>
      <c r="D5088" s="150">
        <v>25401</v>
      </c>
      <c r="E5088" s="149">
        <v>11510</v>
      </c>
      <c r="F5088" s="149" t="s">
        <v>6161</v>
      </c>
    </row>
    <row r="5089" spans="1:6" ht="10.9" customHeight="1" x14ac:dyDescent="0.35">
      <c r="A5089" s="149" t="s">
        <v>10145</v>
      </c>
      <c r="B5089" s="149" t="s">
        <v>10146</v>
      </c>
      <c r="C5089" s="149" t="s">
        <v>296</v>
      </c>
      <c r="D5089" s="150">
        <v>25401</v>
      </c>
      <c r="E5089" s="149">
        <v>11510</v>
      </c>
      <c r="F5089" s="149" t="s">
        <v>6161</v>
      </c>
    </row>
    <row r="5090" spans="1:6" ht="10.9" customHeight="1" x14ac:dyDescent="0.35">
      <c r="A5090" s="149" t="s">
        <v>10147</v>
      </c>
      <c r="B5090" s="149" t="s">
        <v>10148</v>
      </c>
      <c r="C5090" s="149" t="s">
        <v>296</v>
      </c>
      <c r="D5090" s="150">
        <v>25401</v>
      </c>
      <c r="E5090" s="149">
        <v>11510</v>
      </c>
      <c r="F5090" s="149" t="s">
        <v>6161</v>
      </c>
    </row>
    <row r="5091" spans="1:6" ht="10.9" customHeight="1" x14ac:dyDescent="0.35">
      <c r="A5091" s="149" t="s">
        <v>10149</v>
      </c>
      <c r="B5091" s="149" t="s">
        <v>10150</v>
      </c>
      <c r="C5091" s="149" t="s">
        <v>296</v>
      </c>
      <c r="D5091" s="150">
        <v>25401</v>
      </c>
      <c r="E5091" s="149">
        <v>11510</v>
      </c>
      <c r="F5091" s="149" t="s">
        <v>6161</v>
      </c>
    </row>
    <row r="5092" spans="1:6" ht="10.9" customHeight="1" x14ac:dyDescent="0.35">
      <c r="A5092" s="149" t="s">
        <v>10151</v>
      </c>
      <c r="B5092" s="149" t="s">
        <v>10152</v>
      </c>
      <c r="C5092" s="149" t="s">
        <v>539</v>
      </c>
      <c r="D5092" s="150">
        <v>25401</v>
      </c>
      <c r="E5092" s="149">
        <v>11510</v>
      </c>
      <c r="F5092" s="149" t="s">
        <v>6161</v>
      </c>
    </row>
    <row r="5093" spans="1:6" ht="10.9" customHeight="1" x14ac:dyDescent="0.35">
      <c r="A5093" s="149" t="s">
        <v>10153</v>
      </c>
      <c r="B5093" s="149" t="s">
        <v>10154</v>
      </c>
      <c r="C5093" s="149" t="s">
        <v>296</v>
      </c>
      <c r="D5093" s="150">
        <v>25401</v>
      </c>
      <c r="E5093" s="149">
        <v>11510</v>
      </c>
      <c r="F5093" s="149" t="s">
        <v>6161</v>
      </c>
    </row>
    <row r="5094" spans="1:6" ht="10.9" customHeight="1" x14ac:dyDescent="0.35">
      <c r="A5094" s="149" t="s">
        <v>10155</v>
      </c>
      <c r="B5094" s="149" t="s">
        <v>10156</v>
      </c>
      <c r="C5094" s="149" t="s">
        <v>296</v>
      </c>
      <c r="D5094" s="150">
        <v>25401</v>
      </c>
      <c r="E5094" s="149">
        <v>11510</v>
      </c>
      <c r="F5094" s="149" t="s">
        <v>6161</v>
      </c>
    </row>
    <row r="5095" spans="1:6" ht="10.9" customHeight="1" x14ac:dyDescent="0.35">
      <c r="A5095" s="149" t="s">
        <v>10157</v>
      </c>
      <c r="B5095" s="149" t="s">
        <v>10158</v>
      </c>
      <c r="C5095" s="149" t="s">
        <v>10026</v>
      </c>
      <c r="D5095" s="150">
        <v>25401</v>
      </c>
      <c r="E5095" s="149">
        <v>11510</v>
      </c>
      <c r="F5095" s="149" t="s">
        <v>6161</v>
      </c>
    </row>
    <row r="5096" spans="1:6" ht="10.9" customHeight="1" x14ac:dyDescent="0.35">
      <c r="A5096" s="149" t="s">
        <v>10159</v>
      </c>
      <c r="B5096" s="149" t="s">
        <v>10160</v>
      </c>
      <c r="C5096" s="149" t="s">
        <v>296</v>
      </c>
      <c r="D5096" s="150">
        <v>25401</v>
      </c>
      <c r="E5096" s="149">
        <v>11510</v>
      </c>
      <c r="F5096" s="149" t="s">
        <v>6161</v>
      </c>
    </row>
    <row r="5097" spans="1:6" ht="10.9" customHeight="1" x14ac:dyDescent="0.35">
      <c r="A5097" s="149" t="s">
        <v>10161</v>
      </c>
      <c r="B5097" s="149" t="s">
        <v>10162</v>
      </c>
      <c r="C5097" s="149" t="s">
        <v>296</v>
      </c>
      <c r="D5097" s="150">
        <v>25401</v>
      </c>
      <c r="E5097" s="149">
        <v>11510</v>
      </c>
      <c r="F5097" s="149" t="s">
        <v>6161</v>
      </c>
    </row>
    <row r="5098" spans="1:6" ht="10.9" customHeight="1" x14ac:dyDescent="0.35">
      <c r="A5098" s="149" t="s">
        <v>10163</v>
      </c>
      <c r="B5098" s="149" t="s">
        <v>10164</v>
      </c>
      <c r="C5098" s="149" t="s">
        <v>539</v>
      </c>
      <c r="D5098" s="150">
        <v>25401</v>
      </c>
      <c r="E5098" s="149">
        <v>11510</v>
      </c>
      <c r="F5098" s="149" t="s">
        <v>6161</v>
      </c>
    </row>
    <row r="5099" spans="1:6" ht="10.9" customHeight="1" x14ac:dyDescent="0.35">
      <c r="A5099" s="149" t="s">
        <v>10165</v>
      </c>
      <c r="B5099" s="149" t="s">
        <v>10166</v>
      </c>
      <c r="C5099" s="149" t="s">
        <v>296</v>
      </c>
      <c r="D5099" s="150">
        <v>25401</v>
      </c>
      <c r="E5099" s="149">
        <v>11510</v>
      </c>
      <c r="F5099" s="149" t="s">
        <v>6161</v>
      </c>
    </row>
    <row r="5100" spans="1:6" ht="10.9" customHeight="1" x14ac:dyDescent="0.35">
      <c r="A5100" s="149" t="s">
        <v>10167</v>
      </c>
      <c r="B5100" s="149" t="s">
        <v>10168</v>
      </c>
      <c r="C5100" s="149" t="s">
        <v>296</v>
      </c>
      <c r="D5100" s="150">
        <v>25401</v>
      </c>
      <c r="E5100" s="149">
        <v>11510</v>
      </c>
      <c r="F5100" s="149" t="s">
        <v>6161</v>
      </c>
    </row>
    <row r="5101" spans="1:6" ht="10.9" customHeight="1" x14ac:dyDescent="0.35">
      <c r="A5101" s="149" t="s">
        <v>10169</v>
      </c>
      <c r="B5101" s="149" t="s">
        <v>10170</v>
      </c>
      <c r="C5101" s="149" t="s">
        <v>296</v>
      </c>
      <c r="D5101" s="150">
        <v>25401</v>
      </c>
      <c r="E5101" s="149">
        <v>11510</v>
      </c>
      <c r="F5101" s="149" t="s">
        <v>6161</v>
      </c>
    </row>
    <row r="5102" spans="1:6" ht="10.9" customHeight="1" x14ac:dyDescent="0.35">
      <c r="A5102" s="149" t="s">
        <v>10171</v>
      </c>
      <c r="B5102" s="149" t="s">
        <v>10172</v>
      </c>
      <c r="C5102" s="149" t="s">
        <v>296</v>
      </c>
      <c r="D5102" s="150">
        <v>25401</v>
      </c>
      <c r="E5102" s="149">
        <v>11510</v>
      </c>
      <c r="F5102" s="149" t="s">
        <v>6161</v>
      </c>
    </row>
    <row r="5103" spans="1:6" ht="10.9" customHeight="1" x14ac:dyDescent="0.35">
      <c r="A5103" s="149" t="s">
        <v>10173</v>
      </c>
      <c r="B5103" s="149" t="s">
        <v>10174</v>
      </c>
      <c r="C5103" s="149" t="s">
        <v>296</v>
      </c>
      <c r="D5103" s="150">
        <v>25401</v>
      </c>
      <c r="E5103" s="149">
        <v>11510</v>
      </c>
      <c r="F5103" s="149" t="s">
        <v>6161</v>
      </c>
    </row>
    <row r="5104" spans="1:6" ht="10.9" customHeight="1" x14ac:dyDescent="0.35">
      <c r="A5104" s="149" t="s">
        <v>10175</v>
      </c>
      <c r="B5104" s="149" t="s">
        <v>10176</v>
      </c>
      <c r="C5104" s="149" t="s">
        <v>10026</v>
      </c>
      <c r="D5104" s="150">
        <v>25401</v>
      </c>
      <c r="E5104" s="149">
        <v>11510</v>
      </c>
      <c r="F5104" s="149" t="s">
        <v>6161</v>
      </c>
    </row>
    <row r="5105" spans="1:6" ht="10.9" customHeight="1" x14ac:dyDescent="0.35">
      <c r="A5105" s="149" t="s">
        <v>10177</v>
      </c>
      <c r="B5105" s="149" t="s">
        <v>10178</v>
      </c>
      <c r="C5105" s="149" t="s">
        <v>10026</v>
      </c>
      <c r="D5105" s="150">
        <v>25401</v>
      </c>
      <c r="E5105" s="149">
        <v>11510</v>
      </c>
      <c r="F5105" s="149" t="s">
        <v>6161</v>
      </c>
    </row>
    <row r="5106" spans="1:6" ht="10.9" customHeight="1" x14ac:dyDescent="0.35">
      <c r="A5106" s="149" t="s">
        <v>10179</v>
      </c>
      <c r="B5106" s="149" t="s">
        <v>10180</v>
      </c>
      <c r="C5106" s="149" t="s">
        <v>10026</v>
      </c>
      <c r="D5106" s="150">
        <v>25401</v>
      </c>
      <c r="E5106" s="149">
        <v>11510</v>
      </c>
      <c r="F5106" s="149" t="s">
        <v>6161</v>
      </c>
    </row>
    <row r="5107" spans="1:6" ht="10.9" customHeight="1" x14ac:dyDescent="0.35">
      <c r="A5107" s="149" t="s">
        <v>10181</v>
      </c>
      <c r="B5107" s="149" t="s">
        <v>10182</v>
      </c>
      <c r="C5107" s="149" t="s">
        <v>877</v>
      </c>
      <c r="D5107" s="150">
        <v>25401</v>
      </c>
      <c r="E5107" s="149">
        <v>11510</v>
      </c>
      <c r="F5107" s="149" t="s">
        <v>6161</v>
      </c>
    </row>
    <row r="5108" spans="1:6" ht="10.9" customHeight="1" x14ac:dyDescent="0.35">
      <c r="A5108" s="149" t="s">
        <v>10183</v>
      </c>
      <c r="B5108" s="149" t="s">
        <v>10184</v>
      </c>
      <c r="C5108" s="149" t="s">
        <v>296</v>
      </c>
      <c r="D5108" s="150">
        <v>25401</v>
      </c>
      <c r="E5108" s="149">
        <v>11510</v>
      </c>
      <c r="F5108" s="149" t="s">
        <v>6161</v>
      </c>
    </row>
    <row r="5109" spans="1:6" ht="10.9" customHeight="1" x14ac:dyDescent="0.35">
      <c r="A5109" s="149" t="s">
        <v>10185</v>
      </c>
      <c r="B5109" s="149" t="s">
        <v>10186</v>
      </c>
      <c r="C5109" s="149" t="s">
        <v>877</v>
      </c>
      <c r="D5109" s="150">
        <v>25401</v>
      </c>
      <c r="E5109" s="149">
        <v>11510</v>
      </c>
      <c r="F5109" s="149" t="s">
        <v>6161</v>
      </c>
    </row>
    <row r="5110" spans="1:6" ht="10.9" customHeight="1" x14ac:dyDescent="0.35">
      <c r="A5110" s="149" t="s">
        <v>10187</v>
      </c>
      <c r="B5110" s="149" t="s">
        <v>10188</v>
      </c>
      <c r="C5110" s="149" t="s">
        <v>296</v>
      </c>
      <c r="D5110" s="150">
        <v>25401</v>
      </c>
      <c r="E5110" s="149">
        <v>11510</v>
      </c>
      <c r="F5110" s="149" t="s">
        <v>6161</v>
      </c>
    </row>
    <row r="5111" spans="1:6" ht="10.9" customHeight="1" x14ac:dyDescent="0.35">
      <c r="A5111" s="149" t="s">
        <v>10189</v>
      </c>
      <c r="B5111" s="149" t="s">
        <v>10190</v>
      </c>
      <c r="C5111" s="149" t="s">
        <v>296</v>
      </c>
      <c r="D5111" s="150">
        <v>25401</v>
      </c>
      <c r="E5111" s="149">
        <v>11510</v>
      </c>
      <c r="F5111" s="149" t="s">
        <v>6161</v>
      </c>
    </row>
    <row r="5112" spans="1:6" ht="10.9" customHeight="1" x14ac:dyDescent="0.35">
      <c r="A5112" s="149" t="s">
        <v>10191</v>
      </c>
      <c r="B5112" s="149" t="s">
        <v>10192</v>
      </c>
      <c r="C5112" s="149" t="s">
        <v>296</v>
      </c>
      <c r="D5112" s="150">
        <v>25401</v>
      </c>
      <c r="E5112" s="149">
        <v>11510</v>
      </c>
      <c r="F5112" s="149" t="s">
        <v>6161</v>
      </c>
    </row>
    <row r="5113" spans="1:6" ht="10.9" customHeight="1" x14ac:dyDescent="0.35">
      <c r="A5113" s="149" t="s">
        <v>10193</v>
      </c>
      <c r="B5113" s="149" t="s">
        <v>10194</v>
      </c>
      <c r="C5113" s="149" t="s">
        <v>296</v>
      </c>
      <c r="D5113" s="150">
        <v>25401</v>
      </c>
      <c r="E5113" s="149">
        <v>11510</v>
      </c>
      <c r="F5113" s="149" t="s">
        <v>6161</v>
      </c>
    </row>
    <row r="5114" spans="1:6" ht="10.9" customHeight="1" x14ac:dyDescent="0.35">
      <c r="A5114" s="149" t="s">
        <v>10195</v>
      </c>
      <c r="B5114" s="149" t="s">
        <v>10196</v>
      </c>
      <c r="C5114" s="149" t="s">
        <v>296</v>
      </c>
      <c r="D5114" s="150">
        <v>25401</v>
      </c>
      <c r="E5114" s="149">
        <v>11510</v>
      </c>
      <c r="F5114" s="149" t="s">
        <v>6161</v>
      </c>
    </row>
    <row r="5115" spans="1:6" ht="10.9" customHeight="1" x14ac:dyDescent="0.35">
      <c r="A5115" s="149" t="s">
        <v>10197</v>
      </c>
      <c r="B5115" s="149" t="s">
        <v>10198</v>
      </c>
      <c r="C5115" s="149" t="s">
        <v>296</v>
      </c>
      <c r="D5115" s="150">
        <v>25401</v>
      </c>
      <c r="E5115" s="149">
        <v>11510</v>
      </c>
      <c r="F5115" s="149" t="s">
        <v>6161</v>
      </c>
    </row>
    <row r="5116" spans="1:6" ht="10.9" customHeight="1" x14ac:dyDescent="0.35">
      <c r="A5116" s="149" t="s">
        <v>10199</v>
      </c>
      <c r="B5116" s="149" t="s">
        <v>10200</v>
      </c>
      <c r="C5116" s="149" t="s">
        <v>296</v>
      </c>
      <c r="D5116" s="150">
        <v>25401</v>
      </c>
      <c r="E5116" s="149">
        <v>11510</v>
      </c>
      <c r="F5116" s="149" t="s">
        <v>6161</v>
      </c>
    </row>
    <row r="5117" spans="1:6" ht="10.9" customHeight="1" x14ac:dyDescent="0.35">
      <c r="A5117" s="149" t="s">
        <v>10201</v>
      </c>
      <c r="B5117" s="149" t="s">
        <v>10202</v>
      </c>
      <c r="C5117" s="149" t="s">
        <v>296</v>
      </c>
      <c r="D5117" s="150">
        <v>25501</v>
      </c>
      <c r="E5117" s="149">
        <v>11510</v>
      </c>
      <c r="F5117" s="149" t="s">
        <v>10203</v>
      </c>
    </row>
    <row r="5118" spans="1:6" ht="10.9" customHeight="1" x14ac:dyDescent="0.35">
      <c r="A5118" s="149" t="s">
        <v>10204</v>
      </c>
      <c r="B5118" s="149" t="s">
        <v>10205</v>
      </c>
      <c r="C5118" s="149" t="s">
        <v>296</v>
      </c>
      <c r="D5118" s="150">
        <v>25501</v>
      </c>
      <c r="E5118" s="149">
        <v>11510</v>
      </c>
      <c r="F5118" s="149" t="s">
        <v>10203</v>
      </c>
    </row>
    <row r="5119" spans="1:6" ht="10.9" customHeight="1" x14ac:dyDescent="0.35">
      <c r="A5119" s="149" t="s">
        <v>10206</v>
      </c>
      <c r="B5119" s="149" t="s">
        <v>10207</v>
      </c>
      <c r="C5119" s="149" t="s">
        <v>1446</v>
      </c>
      <c r="D5119" s="150">
        <v>25501</v>
      </c>
      <c r="E5119" s="149">
        <v>11510</v>
      </c>
      <c r="F5119" s="149" t="s">
        <v>10203</v>
      </c>
    </row>
    <row r="5120" spans="1:6" ht="10.9" customHeight="1" x14ac:dyDescent="0.35">
      <c r="A5120" s="149" t="s">
        <v>10208</v>
      </c>
      <c r="B5120" s="149" t="s">
        <v>10209</v>
      </c>
      <c r="C5120" s="149" t="s">
        <v>296</v>
      </c>
      <c r="D5120" s="150">
        <v>25501</v>
      </c>
      <c r="E5120" s="149">
        <v>11510</v>
      </c>
      <c r="F5120" s="149" t="s">
        <v>10203</v>
      </c>
    </row>
    <row r="5121" spans="1:6" ht="10.9" customHeight="1" x14ac:dyDescent="0.35">
      <c r="A5121" s="149" t="s">
        <v>10210</v>
      </c>
      <c r="B5121" s="149" t="s">
        <v>10211</v>
      </c>
      <c r="C5121" s="149" t="s">
        <v>296</v>
      </c>
      <c r="D5121" s="150">
        <v>25501</v>
      </c>
      <c r="E5121" s="149">
        <v>11510</v>
      </c>
      <c r="F5121" s="149" t="s">
        <v>10203</v>
      </c>
    </row>
    <row r="5122" spans="1:6" ht="10.9" customHeight="1" x14ac:dyDescent="0.35">
      <c r="A5122" s="149" t="s">
        <v>10212</v>
      </c>
      <c r="B5122" s="149" t="s">
        <v>10213</v>
      </c>
      <c r="C5122" s="149" t="s">
        <v>420</v>
      </c>
      <c r="D5122" s="150">
        <v>25501</v>
      </c>
      <c r="E5122" s="149">
        <v>11510</v>
      </c>
      <c r="F5122" s="149" t="s">
        <v>10203</v>
      </c>
    </row>
    <row r="5123" spans="1:6" ht="10.9" customHeight="1" x14ac:dyDescent="0.35">
      <c r="A5123" s="149" t="s">
        <v>10214</v>
      </c>
      <c r="B5123" s="149" t="s">
        <v>10215</v>
      </c>
      <c r="C5123" s="149" t="s">
        <v>296</v>
      </c>
      <c r="D5123" s="150">
        <v>25501</v>
      </c>
      <c r="E5123" s="149">
        <v>11510</v>
      </c>
      <c r="F5123" s="149" t="s">
        <v>10203</v>
      </c>
    </row>
    <row r="5124" spans="1:6" ht="10.9" customHeight="1" x14ac:dyDescent="0.35">
      <c r="A5124" s="149" t="s">
        <v>10216</v>
      </c>
      <c r="B5124" s="149" t="s">
        <v>10217</v>
      </c>
      <c r="C5124" s="149" t="s">
        <v>1446</v>
      </c>
      <c r="D5124" s="150">
        <v>25501</v>
      </c>
      <c r="E5124" s="149">
        <v>11510</v>
      </c>
      <c r="F5124" s="149" t="s">
        <v>10203</v>
      </c>
    </row>
    <row r="5125" spans="1:6" ht="10.9" customHeight="1" x14ac:dyDescent="0.35">
      <c r="A5125" s="149" t="s">
        <v>10218</v>
      </c>
      <c r="B5125" s="149" t="s">
        <v>10219</v>
      </c>
      <c r="C5125" s="149" t="s">
        <v>1446</v>
      </c>
      <c r="D5125" s="150">
        <v>25501</v>
      </c>
      <c r="E5125" s="149">
        <v>11510</v>
      </c>
      <c r="F5125" s="149" t="s">
        <v>10203</v>
      </c>
    </row>
    <row r="5126" spans="1:6" ht="10.9" customHeight="1" x14ac:dyDescent="0.35">
      <c r="A5126" s="149" t="s">
        <v>10220</v>
      </c>
      <c r="B5126" s="149" t="s">
        <v>10221</v>
      </c>
      <c r="C5126" s="149" t="s">
        <v>1446</v>
      </c>
      <c r="D5126" s="150">
        <v>25501</v>
      </c>
      <c r="E5126" s="149">
        <v>11510</v>
      </c>
      <c r="F5126" s="149" t="s">
        <v>10203</v>
      </c>
    </row>
    <row r="5127" spans="1:6" ht="10.9" customHeight="1" x14ac:dyDescent="0.35">
      <c r="A5127" s="149" t="s">
        <v>10222</v>
      </c>
      <c r="B5127" s="149" t="s">
        <v>10223</v>
      </c>
      <c r="C5127" s="149" t="s">
        <v>1446</v>
      </c>
      <c r="D5127" s="150">
        <v>25501</v>
      </c>
      <c r="E5127" s="149">
        <v>11510</v>
      </c>
      <c r="F5127" s="149" t="s">
        <v>10203</v>
      </c>
    </row>
    <row r="5128" spans="1:6" ht="10.9" customHeight="1" x14ac:dyDescent="0.35">
      <c r="A5128" s="149" t="s">
        <v>10224</v>
      </c>
      <c r="B5128" s="149" t="s">
        <v>10225</v>
      </c>
      <c r="C5128" s="149" t="s">
        <v>1446</v>
      </c>
      <c r="D5128" s="150">
        <v>25501</v>
      </c>
      <c r="E5128" s="149">
        <v>11510</v>
      </c>
      <c r="F5128" s="149" t="s">
        <v>10203</v>
      </c>
    </row>
    <row r="5129" spans="1:6" ht="10.9" customHeight="1" x14ac:dyDescent="0.35">
      <c r="A5129" s="149" t="s">
        <v>10226</v>
      </c>
      <c r="B5129" s="149" t="s">
        <v>10227</v>
      </c>
      <c r="C5129" s="149" t="s">
        <v>1446</v>
      </c>
      <c r="D5129" s="150">
        <v>25501</v>
      </c>
      <c r="E5129" s="149">
        <v>11510</v>
      </c>
      <c r="F5129" s="149" t="s">
        <v>10203</v>
      </c>
    </row>
    <row r="5130" spans="1:6" ht="10.9" customHeight="1" x14ac:dyDescent="0.35">
      <c r="A5130" s="149" t="s">
        <v>10228</v>
      </c>
      <c r="B5130" s="149" t="s">
        <v>10229</v>
      </c>
      <c r="C5130" s="149" t="s">
        <v>2958</v>
      </c>
      <c r="D5130" s="150">
        <v>25901</v>
      </c>
      <c r="E5130" s="149">
        <v>11510</v>
      </c>
      <c r="F5130" s="149" t="s">
        <v>10230</v>
      </c>
    </row>
    <row r="5131" spans="1:6" ht="10.9" customHeight="1" x14ac:dyDescent="0.35">
      <c r="A5131" s="149" t="s">
        <v>10231</v>
      </c>
      <c r="B5131" s="149" t="s">
        <v>10229</v>
      </c>
      <c r="C5131" s="149" t="s">
        <v>296</v>
      </c>
      <c r="D5131" s="150">
        <v>25901</v>
      </c>
      <c r="E5131" s="149">
        <v>11510</v>
      </c>
      <c r="F5131" s="149" t="s">
        <v>10230</v>
      </c>
    </row>
    <row r="5132" spans="1:6" ht="10.9" customHeight="1" x14ac:dyDescent="0.35">
      <c r="A5132" s="149" t="s">
        <v>16132</v>
      </c>
      <c r="B5132" s="149" t="s">
        <v>16133</v>
      </c>
      <c r="C5132" s="149" t="s">
        <v>296</v>
      </c>
      <c r="D5132" s="150">
        <v>25901</v>
      </c>
      <c r="E5132" s="149">
        <v>11510</v>
      </c>
      <c r="F5132" s="149" t="s">
        <v>10230</v>
      </c>
    </row>
    <row r="5133" spans="1:6" ht="10.9" customHeight="1" x14ac:dyDescent="0.35">
      <c r="A5133" s="149" t="s">
        <v>10234</v>
      </c>
      <c r="B5133" s="149" t="s">
        <v>10235</v>
      </c>
      <c r="C5133" s="149" t="s">
        <v>296</v>
      </c>
      <c r="D5133" s="150">
        <v>25901</v>
      </c>
      <c r="E5133" s="149">
        <v>11510</v>
      </c>
      <c r="F5133" s="149" t="s">
        <v>10230</v>
      </c>
    </row>
    <row r="5134" spans="1:6" ht="10.9" customHeight="1" x14ac:dyDescent="0.35">
      <c r="A5134" s="149" t="s">
        <v>10236</v>
      </c>
      <c r="B5134" s="149" t="s">
        <v>10237</v>
      </c>
      <c r="C5134" s="149" t="s">
        <v>2955</v>
      </c>
      <c r="D5134" s="150">
        <v>25901</v>
      </c>
      <c r="E5134" s="149">
        <v>11510</v>
      </c>
      <c r="F5134" s="149" t="s">
        <v>10230</v>
      </c>
    </row>
    <row r="5135" spans="1:6" ht="10.9" customHeight="1" x14ac:dyDescent="0.35">
      <c r="A5135" s="149" t="s">
        <v>10238</v>
      </c>
      <c r="B5135" s="149" t="s">
        <v>10239</v>
      </c>
      <c r="C5135" s="149" t="s">
        <v>296</v>
      </c>
      <c r="D5135" s="150">
        <v>26102</v>
      </c>
      <c r="E5135" s="149">
        <v>11510</v>
      </c>
      <c r="F5135" s="149" t="s">
        <v>10240</v>
      </c>
    </row>
    <row r="5136" spans="1:6" ht="10.9" customHeight="1" x14ac:dyDescent="0.35">
      <c r="A5136" s="149" t="s">
        <v>10241</v>
      </c>
      <c r="B5136" s="149" t="s">
        <v>10242</v>
      </c>
      <c r="C5136" s="149" t="s">
        <v>296</v>
      </c>
      <c r="D5136" s="150">
        <v>26102</v>
      </c>
      <c r="E5136" s="149">
        <v>11510</v>
      </c>
      <c r="F5136" s="149" t="s">
        <v>10240</v>
      </c>
    </row>
    <row r="5137" spans="1:6" ht="10.9" customHeight="1" x14ac:dyDescent="0.35">
      <c r="A5137" s="149" t="s">
        <v>10243</v>
      </c>
      <c r="B5137" s="149" t="s">
        <v>10244</v>
      </c>
      <c r="C5137" s="149" t="s">
        <v>296</v>
      </c>
      <c r="D5137" s="150">
        <v>26102</v>
      </c>
      <c r="E5137" s="149">
        <v>11510</v>
      </c>
      <c r="F5137" s="149" t="s">
        <v>10240</v>
      </c>
    </row>
    <row r="5138" spans="1:6" ht="10.9" customHeight="1" x14ac:dyDescent="0.35">
      <c r="A5138" s="149" t="s">
        <v>10245</v>
      </c>
      <c r="B5138" s="149" t="s">
        <v>10246</v>
      </c>
      <c r="C5138" s="149" t="s">
        <v>296</v>
      </c>
      <c r="D5138" s="150">
        <v>26102</v>
      </c>
      <c r="E5138" s="149">
        <v>11510</v>
      </c>
      <c r="F5138" s="149" t="s">
        <v>10240</v>
      </c>
    </row>
    <row r="5139" spans="1:6" ht="10.9" customHeight="1" x14ac:dyDescent="0.35">
      <c r="A5139" s="149" t="s">
        <v>10247</v>
      </c>
      <c r="B5139" s="149" t="s">
        <v>10248</v>
      </c>
      <c r="C5139" s="149" t="s">
        <v>296</v>
      </c>
      <c r="D5139" s="150">
        <v>26102</v>
      </c>
      <c r="E5139" s="149">
        <v>11510</v>
      </c>
      <c r="F5139" s="149" t="s">
        <v>10240</v>
      </c>
    </row>
    <row r="5140" spans="1:6" ht="10.9" customHeight="1" x14ac:dyDescent="0.35">
      <c r="A5140" s="149" t="s">
        <v>10249</v>
      </c>
      <c r="B5140" s="149" t="s">
        <v>10250</v>
      </c>
      <c r="C5140" s="149" t="s">
        <v>296</v>
      </c>
      <c r="D5140" s="150">
        <v>26102</v>
      </c>
      <c r="E5140" s="149">
        <v>11510</v>
      </c>
      <c r="F5140" s="149" t="s">
        <v>10240</v>
      </c>
    </row>
    <row r="5141" spans="1:6" ht="10.9" customHeight="1" x14ac:dyDescent="0.35">
      <c r="A5141" s="149" t="s">
        <v>10251</v>
      </c>
      <c r="B5141" s="149" t="s">
        <v>10252</v>
      </c>
      <c r="C5141" s="149" t="s">
        <v>296</v>
      </c>
      <c r="D5141" s="150">
        <v>26102</v>
      </c>
      <c r="E5141" s="149">
        <v>11510</v>
      </c>
      <c r="F5141" s="149" t="s">
        <v>10240</v>
      </c>
    </row>
    <row r="5142" spans="1:6" ht="10.9" customHeight="1" x14ac:dyDescent="0.35">
      <c r="A5142" s="149" t="s">
        <v>10253</v>
      </c>
      <c r="B5142" s="149" t="s">
        <v>10254</v>
      </c>
      <c r="C5142" s="149" t="s">
        <v>296</v>
      </c>
      <c r="D5142" s="150">
        <v>26102</v>
      </c>
      <c r="E5142" s="149">
        <v>11510</v>
      </c>
      <c r="F5142" s="149" t="s">
        <v>10240</v>
      </c>
    </row>
    <row r="5143" spans="1:6" ht="10.9" customHeight="1" x14ac:dyDescent="0.35">
      <c r="A5143" s="149" t="s">
        <v>10255</v>
      </c>
      <c r="B5143" s="149" t="s">
        <v>10256</v>
      </c>
      <c r="C5143" s="149" t="s">
        <v>296</v>
      </c>
      <c r="D5143" s="150">
        <v>26102</v>
      </c>
      <c r="E5143" s="149">
        <v>11510</v>
      </c>
      <c r="F5143" s="149" t="s">
        <v>10240</v>
      </c>
    </row>
    <row r="5144" spans="1:6" ht="10.9" customHeight="1" x14ac:dyDescent="0.35">
      <c r="A5144" s="149" t="s">
        <v>10257</v>
      </c>
      <c r="B5144" s="149" t="s">
        <v>10258</v>
      </c>
      <c r="C5144" s="149" t="s">
        <v>296</v>
      </c>
      <c r="D5144" s="150">
        <v>26102</v>
      </c>
      <c r="E5144" s="149">
        <v>11510</v>
      </c>
      <c r="F5144" s="149" t="s">
        <v>10240</v>
      </c>
    </row>
    <row r="5145" spans="1:6" ht="10.9" customHeight="1" x14ac:dyDescent="0.35">
      <c r="A5145" s="149" t="s">
        <v>10259</v>
      </c>
      <c r="B5145" s="149" t="s">
        <v>10260</v>
      </c>
      <c r="C5145" s="149" t="s">
        <v>296</v>
      </c>
      <c r="D5145" s="150">
        <v>26102</v>
      </c>
      <c r="E5145" s="149">
        <v>11510</v>
      </c>
      <c r="F5145" s="149" t="s">
        <v>10240</v>
      </c>
    </row>
    <row r="5146" spans="1:6" ht="10.9" customHeight="1" x14ac:dyDescent="0.35">
      <c r="A5146" s="149" t="s">
        <v>10261</v>
      </c>
      <c r="B5146" s="149" t="s">
        <v>10262</v>
      </c>
      <c r="C5146" s="149" t="s">
        <v>296</v>
      </c>
      <c r="D5146" s="150">
        <v>26102</v>
      </c>
      <c r="E5146" s="149">
        <v>11510</v>
      </c>
      <c r="F5146" s="149" t="s">
        <v>10240</v>
      </c>
    </row>
    <row r="5147" spans="1:6" ht="10.9" customHeight="1" x14ac:dyDescent="0.35">
      <c r="A5147" s="149" t="s">
        <v>10263</v>
      </c>
      <c r="B5147" s="149" t="s">
        <v>10264</v>
      </c>
      <c r="C5147" s="149" t="s">
        <v>296</v>
      </c>
      <c r="D5147" s="150">
        <v>26102</v>
      </c>
      <c r="E5147" s="149">
        <v>11510</v>
      </c>
      <c r="F5147" s="149" t="s">
        <v>10240</v>
      </c>
    </row>
    <row r="5148" spans="1:6" ht="10.9" customHeight="1" x14ac:dyDescent="0.35">
      <c r="A5148" s="149" t="s">
        <v>10265</v>
      </c>
      <c r="B5148" s="149" t="s">
        <v>10266</v>
      </c>
      <c r="C5148" s="149" t="s">
        <v>296</v>
      </c>
      <c r="D5148" s="150">
        <v>26102</v>
      </c>
      <c r="E5148" s="149">
        <v>11510</v>
      </c>
      <c r="F5148" s="149" t="s">
        <v>10240</v>
      </c>
    </row>
    <row r="5149" spans="1:6" ht="10.9" customHeight="1" x14ac:dyDescent="0.35">
      <c r="A5149" s="149" t="s">
        <v>10267</v>
      </c>
      <c r="B5149" s="149" t="s">
        <v>222</v>
      </c>
      <c r="C5149" s="149" t="s">
        <v>6096</v>
      </c>
      <c r="D5149" s="150">
        <v>26102</v>
      </c>
      <c r="E5149" s="149">
        <v>11510</v>
      </c>
      <c r="F5149" s="149" t="s">
        <v>10240</v>
      </c>
    </row>
    <row r="5150" spans="1:6" ht="10.9" customHeight="1" x14ac:dyDescent="0.35">
      <c r="A5150" s="149" t="s">
        <v>10268</v>
      </c>
      <c r="B5150" s="149" t="s">
        <v>10269</v>
      </c>
      <c r="C5150" s="149" t="s">
        <v>296</v>
      </c>
      <c r="D5150" s="150">
        <v>26102</v>
      </c>
      <c r="E5150" s="149">
        <v>11510</v>
      </c>
      <c r="F5150" s="149" t="s">
        <v>10240</v>
      </c>
    </row>
    <row r="5151" spans="1:6" ht="10.9" customHeight="1" x14ac:dyDescent="0.35">
      <c r="A5151" s="149" t="s">
        <v>10270</v>
      </c>
      <c r="B5151" s="149" t="s">
        <v>10271</v>
      </c>
      <c r="C5151" s="149" t="s">
        <v>296</v>
      </c>
      <c r="D5151" s="150">
        <v>26102</v>
      </c>
      <c r="E5151" s="149">
        <v>11510</v>
      </c>
      <c r="F5151" s="149" t="s">
        <v>10240</v>
      </c>
    </row>
    <row r="5152" spans="1:6" ht="10.9" customHeight="1" x14ac:dyDescent="0.35">
      <c r="A5152" s="149" t="s">
        <v>10272</v>
      </c>
      <c r="B5152" s="149" t="s">
        <v>10273</v>
      </c>
      <c r="C5152" s="149" t="s">
        <v>296</v>
      </c>
      <c r="D5152" s="150">
        <v>26102</v>
      </c>
      <c r="E5152" s="149">
        <v>11510</v>
      </c>
      <c r="F5152" s="149" t="s">
        <v>10240</v>
      </c>
    </row>
    <row r="5153" spans="1:6" ht="10.9" customHeight="1" x14ac:dyDescent="0.35">
      <c r="A5153" s="149" t="s">
        <v>10274</v>
      </c>
      <c r="B5153" s="149" t="s">
        <v>10275</v>
      </c>
      <c r="C5153" s="149" t="s">
        <v>296</v>
      </c>
      <c r="D5153" s="150">
        <v>26102</v>
      </c>
      <c r="E5153" s="149">
        <v>11510</v>
      </c>
      <c r="F5153" s="149" t="s">
        <v>10240</v>
      </c>
    </row>
    <row r="5154" spans="1:6" ht="10.9" customHeight="1" x14ac:dyDescent="0.35">
      <c r="A5154" s="149" t="s">
        <v>10276</v>
      </c>
      <c r="B5154" s="149" t="s">
        <v>10277</v>
      </c>
      <c r="C5154" s="149" t="s">
        <v>296</v>
      </c>
      <c r="D5154" s="150">
        <v>26103</v>
      </c>
      <c r="E5154" s="149">
        <v>11510</v>
      </c>
      <c r="F5154" s="149" t="s">
        <v>10278</v>
      </c>
    </row>
    <row r="5155" spans="1:6" ht="10.9" customHeight="1" x14ac:dyDescent="0.35">
      <c r="A5155" s="149" t="s">
        <v>10279</v>
      </c>
      <c r="B5155" s="149" t="s">
        <v>10280</v>
      </c>
      <c r="C5155" s="149" t="s">
        <v>296</v>
      </c>
      <c r="D5155" s="150">
        <v>26103</v>
      </c>
      <c r="E5155" s="149">
        <v>11510</v>
      </c>
      <c r="F5155" s="149" t="s">
        <v>10278</v>
      </c>
    </row>
    <row r="5156" spans="1:6" ht="10.9" customHeight="1" x14ac:dyDescent="0.35">
      <c r="A5156" s="149" t="s">
        <v>10281</v>
      </c>
      <c r="B5156" s="149" t="s">
        <v>10282</v>
      </c>
      <c r="C5156" s="149" t="s">
        <v>296</v>
      </c>
      <c r="D5156" s="150">
        <v>26103</v>
      </c>
      <c r="E5156" s="149">
        <v>11510</v>
      </c>
      <c r="F5156" s="149" t="s">
        <v>10278</v>
      </c>
    </row>
    <row r="5157" spans="1:6" ht="10.9" customHeight="1" x14ac:dyDescent="0.35">
      <c r="A5157" s="149" t="s">
        <v>10283</v>
      </c>
      <c r="B5157" s="149" t="s">
        <v>10284</v>
      </c>
      <c r="C5157" s="149" t="s">
        <v>296</v>
      </c>
      <c r="D5157" s="150">
        <v>26103</v>
      </c>
      <c r="E5157" s="149">
        <v>11510</v>
      </c>
      <c r="F5157" s="149" t="s">
        <v>10278</v>
      </c>
    </row>
    <row r="5158" spans="1:6" ht="10.9" customHeight="1" x14ac:dyDescent="0.35">
      <c r="A5158" s="149" t="s">
        <v>10285</v>
      </c>
      <c r="B5158" s="149" t="s">
        <v>10286</v>
      </c>
      <c r="C5158" s="149" t="s">
        <v>296</v>
      </c>
      <c r="D5158" s="150">
        <v>26103</v>
      </c>
      <c r="E5158" s="149">
        <v>11510</v>
      </c>
      <c r="F5158" s="149" t="s">
        <v>10278</v>
      </c>
    </row>
    <row r="5159" spans="1:6" ht="10.9" customHeight="1" x14ac:dyDescent="0.35">
      <c r="A5159" s="149" t="s">
        <v>10287</v>
      </c>
      <c r="B5159" s="149" t="s">
        <v>10288</v>
      </c>
      <c r="C5159" s="149" t="s">
        <v>296</v>
      </c>
      <c r="D5159" s="150">
        <v>26103</v>
      </c>
      <c r="E5159" s="149">
        <v>11510</v>
      </c>
      <c r="F5159" s="149" t="s">
        <v>10278</v>
      </c>
    </row>
    <row r="5160" spans="1:6" ht="10.9" customHeight="1" x14ac:dyDescent="0.35">
      <c r="A5160" s="149" t="s">
        <v>10289</v>
      </c>
      <c r="B5160" s="149" t="s">
        <v>10290</v>
      </c>
      <c r="C5160" s="149" t="s">
        <v>296</v>
      </c>
      <c r="D5160" s="150">
        <v>26103</v>
      </c>
      <c r="E5160" s="149">
        <v>11510</v>
      </c>
      <c r="F5160" s="149" t="s">
        <v>10278</v>
      </c>
    </row>
    <row r="5161" spans="1:6" ht="10.9" customHeight="1" x14ac:dyDescent="0.35">
      <c r="A5161" s="149" t="s">
        <v>10291</v>
      </c>
      <c r="B5161" s="149" t="s">
        <v>10292</v>
      </c>
      <c r="C5161" s="149" t="s">
        <v>296</v>
      </c>
      <c r="D5161" s="150">
        <v>26103</v>
      </c>
      <c r="E5161" s="149">
        <v>11510</v>
      </c>
      <c r="F5161" s="149" t="s">
        <v>10278</v>
      </c>
    </row>
    <row r="5162" spans="1:6" ht="10.9" customHeight="1" x14ac:dyDescent="0.35">
      <c r="A5162" s="149" t="s">
        <v>10293</v>
      </c>
      <c r="B5162" s="149" t="s">
        <v>10294</v>
      </c>
      <c r="C5162" s="149" t="s">
        <v>296</v>
      </c>
      <c r="D5162" s="150">
        <v>26103</v>
      </c>
      <c r="E5162" s="149">
        <v>11510</v>
      </c>
      <c r="F5162" s="149" t="s">
        <v>10278</v>
      </c>
    </row>
    <row r="5163" spans="1:6" ht="10.9" customHeight="1" x14ac:dyDescent="0.35">
      <c r="A5163" s="149" t="s">
        <v>10295</v>
      </c>
      <c r="B5163" s="149" t="s">
        <v>10296</v>
      </c>
      <c r="C5163" s="149" t="s">
        <v>296</v>
      </c>
      <c r="D5163" s="150">
        <v>26103</v>
      </c>
      <c r="E5163" s="149">
        <v>11510</v>
      </c>
      <c r="F5163" s="149" t="s">
        <v>10278</v>
      </c>
    </row>
    <row r="5164" spans="1:6" ht="10.9" customHeight="1" x14ac:dyDescent="0.35">
      <c r="A5164" s="149" t="s">
        <v>10297</v>
      </c>
      <c r="B5164" s="149" t="s">
        <v>10298</v>
      </c>
      <c r="C5164" s="149" t="s">
        <v>296</v>
      </c>
      <c r="D5164" s="150">
        <v>26103</v>
      </c>
      <c r="E5164" s="149">
        <v>11510</v>
      </c>
      <c r="F5164" s="149" t="s">
        <v>10278</v>
      </c>
    </row>
    <row r="5165" spans="1:6" ht="10.9" customHeight="1" x14ac:dyDescent="0.35">
      <c r="A5165" s="149" t="s">
        <v>10299</v>
      </c>
      <c r="B5165" s="149" t="s">
        <v>10300</v>
      </c>
      <c r="C5165" s="149" t="s">
        <v>296</v>
      </c>
      <c r="D5165" s="150">
        <v>26103</v>
      </c>
      <c r="E5165" s="149">
        <v>11510</v>
      </c>
      <c r="F5165" s="149" t="s">
        <v>10278</v>
      </c>
    </row>
    <row r="5166" spans="1:6" ht="10.9" customHeight="1" x14ac:dyDescent="0.35">
      <c r="A5166" s="149" t="s">
        <v>10301</v>
      </c>
      <c r="B5166" s="149" t="s">
        <v>10302</v>
      </c>
      <c r="C5166" s="149" t="s">
        <v>296</v>
      </c>
      <c r="D5166" s="150">
        <v>26103</v>
      </c>
      <c r="E5166" s="149">
        <v>11510</v>
      </c>
      <c r="F5166" s="149" t="s">
        <v>10278</v>
      </c>
    </row>
    <row r="5167" spans="1:6" ht="10.9" customHeight="1" x14ac:dyDescent="0.35">
      <c r="A5167" s="149" t="s">
        <v>10303</v>
      </c>
      <c r="B5167" s="149" t="s">
        <v>10304</v>
      </c>
      <c r="C5167" s="149" t="s">
        <v>296</v>
      </c>
      <c r="D5167" s="150">
        <v>26103</v>
      </c>
      <c r="E5167" s="149">
        <v>11510</v>
      </c>
      <c r="F5167" s="149" t="s">
        <v>10278</v>
      </c>
    </row>
    <row r="5168" spans="1:6" ht="10.9" customHeight="1" x14ac:dyDescent="0.35">
      <c r="A5168" s="149" t="s">
        <v>10305</v>
      </c>
      <c r="B5168" s="149" t="s">
        <v>174</v>
      </c>
      <c r="C5168" s="149" t="s">
        <v>6096</v>
      </c>
      <c r="D5168" s="150">
        <v>26103</v>
      </c>
      <c r="E5168" s="149">
        <v>11510</v>
      </c>
      <c r="F5168" s="149" t="s">
        <v>10278</v>
      </c>
    </row>
    <row r="5169" spans="1:6" ht="10.9" customHeight="1" x14ac:dyDescent="0.35">
      <c r="A5169" s="149" t="s">
        <v>10306</v>
      </c>
      <c r="B5169" s="149" t="s">
        <v>10271</v>
      </c>
      <c r="C5169" s="149" t="s">
        <v>296</v>
      </c>
      <c r="D5169" s="150">
        <v>26103</v>
      </c>
      <c r="E5169" s="149">
        <v>11510</v>
      </c>
      <c r="F5169" s="149" t="s">
        <v>10278</v>
      </c>
    </row>
    <row r="5170" spans="1:6" ht="10.9" customHeight="1" x14ac:dyDescent="0.35">
      <c r="A5170" s="149" t="s">
        <v>10307</v>
      </c>
      <c r="B5170" s="149" t="s">
        <v>10269</v>
      </c>
      <c r="C5170" s="149" t="s">
        <v>296</v>
      </c>
      <c r="D5170" s="150">
        <v>26103</v>
      </c>
      <c r="E5170" s="149">
        <v>11510</v>
      </c>
      <c r="F5170" s="149" t="s">
        <v>10278</v>
      </c>
    </row>
    <row r="5171" spans="1:6" ht="10.9" customHeight="1" x14ac:dyDescent="0.35">
      <c r="A5171" s="149" t="s">
        <v>10308</v>
      </c>
      <c r="B5171" s="149" t="s">
        <v>10273</v>
      </c>
      <c r="C5171" s="149" t="s">
        <v>296</v>
      </c>
      <c r="D5171" s="150">
        <v>26103</v>
      </c>
      <c r="E5171" s="149">
        <v>11510</v>
      </c>
      <c r="F5171" s="149" t="s">
        <v>10278</v>
      </c>
    </row>
    <row r="5172" spans="1:6" ht="10.9" customHeight="1" x14ac:dyDescent="0.35">
      <c r="A5172" s="149" t="s">
        <v>10309</v>
      </c>
      <c r="B5172" s="149" t="s">
        <v>10271</v>
      </c>
      <c r="C5172" s="149" t="s">
        <v>2958</v>
      </c>
      <c r="D5172" s="150">
        <v>26103</v>
      </c>
      <c r="E5172" s="149">
        <v>11510</v>
      </c>
      <c r="F5172" s="149" t="s">
        <v>10278</v>
      </c>
    </row>
    <row r="5173" spans="1:6" ht="10.9" customHeight="1" x14ac:dyDescent="0.35">
      <c r="A5173" s="149" t="s">
        <v>10310</v>
      </c>
      <c r="B5173" s="149" t="s">
        <v>10269</v>
      </c>
      <c r="C5173" s="149" t="s">
        <v>2958</v>
      </c>
      <c r="D5173" s="150">
        <v>26103</v>
      </c>
      <c r="E5173" s="149">
        <v>11510</v>
      </c>
      <c r="F5173" s="149" t="s">
        <v>10278</v>
      </c>
    </row>
    <row r="5174" spans="1:6" ht="10.9" customHeight="1" x14ac:dyDescent="0.35">
      <c r="A5174" s="149" t="s">
        <v>10311</v>
      </c>
      <c r="B5174" s="149" t="s">
        <v>10273</v>
      </c>
      <c r="C5174" s="149" t="s">
        <v>296</v>
      </c>
      <c r="D5174" s="150">
        <v>26103</v>
      </c>
      <c r="E5174" s="149">
        <v>11510</v>
      </c>
      <c r="F5174" s="149" t="s">
        <v>10278</v>
      </c>
    </row>
    <row r="5175" spans="1:6" ht="10.9" customHeight="1" x14ac:dyDescent="0.35">
      <c r="A5175" s="149" t="s">
        <v>10312</v>
      </c>
      <c r="B5175" s="149" t="s">
        <v>10313</v>
      </c>
      <c r="C5175" s="149" t="s">
        <v>296</v>
      </c>
      <c r="D5175" s="150">
        <v>26103</v>
      </c>
      <c r="E5175" s="149">
        <v>11510</v>
      </c>
      <c r="F5175" s="149" t="s">
        <v>10278</v>
      </c>
    </row>
    <row r="5176" spans="1:6" ht="10.9" customHeight="1" x14ac:dyDescent="0.35">
      <c r="A5176" s="149" t="s">
        <v>10314</v>
      </c>
      <c r="B5176" s="149" t="s">
        <v>10315</v>
      </c>
      <c r="C5176" s="149" t="s">
        <v>296</v>
      </c>
      <c r="D5176" s="150">
        <v>26103</v>
      </c>
      <c r="E5176" s="149">
        <v>11510</v>
      </c>
      <c r="F5176" s="149" t="s">
        <v>10278</v>
      </c>
    </row>
    <row r="5177" spans="1:6" ht="10.9" customHeight="1" x14ac:dyDescent="0.35">
      <c r="A5177" s="149" t="s">
        <v>10316</v>
      </c>
      <c r="B5177" s="149" t="s">
        <v>10317</v>
      </c>
      <c r="C5177" s="149" t="s">
        <v>296</v>
      </c>
      <c r="D5177" s="150">
        <v>26103</v>
      </c>
      <c r="E5177" s="149">
        <v>11510</v>
      </c>
      <c r="F5177" s="149" t="s">
        <v>10278</v>
      </c>
    </row>
    <row r="5178" spans="1:6" ht="10.9" customHeight="1" x14ac:dyDescent="0.35">
      <c r="A5178" s="149" t="s">
        <v>10318</v>
      </c>
      <c r="B5178" s="149" t="s">
        <v>10319</v>
      </c>
      <c r="C5178" s="149" t="s">
        <v>296</v>
      </c>
      <c r="D5178" s="150">
        <v>26103</v>
      </c>
      <c r="E5178" s="149">
        <v>11510</v>
      </c>
      <c r="F5178" s="149" t="s">
        <v>10278</v>
      </c>
    </row>
    <row r="5179" spans="1:6" ht="10.9" customHeight="1" x14ac:dyDescent="0.35">
      <c r="A5179" s="149" t="s">
        <v>10320</v>
      </c>
      <c r="B5179" s="149" t="s">
        <v>10321</v>
      </c>
      <c r="C5179" s="149" t="s">
        <v>296</v>
      </c>
      <c r="D5179" s="150">
        <v>26103</v>
      </c>
      <c r="E5179" s="149">
        <v>11510</v>
      </c>
      <c r="F5179" s="149" t="s">
        <v>10278</v>
      </c>
    </row>
    <row r="5180" spans="1:6" ht="10.9" customHeight="1" x14ac:dyDescent="0.35">
      <c r="A5180" s="149" t="s">
        <v>10322</v>
      </c>
      <c r="B5180" s="149" t="s">
        <v>10323</v>
      </c>
      <c r="C5180" s="149" t="s">
        <v>296</v>
      </c>
      <c r="D5180" s="150">
        <v>26104</v>
      </c>
      <c r="E5180" s="149">
        <v>11510</v>
      </c>
      <c r="F5180" s="149" t="s">
        <v>10324</v>
      </c>
    </row>
    <row r="5181" spans="1:6" ht="10.9" customHeight="1" x14ac:dyDescent="0.35">
      <c r="A5181" s="149" t="s">
        <v>10325</v>
      </c>
      <c r="B5181" s="149" t="s">
        <v>10326</v>
      </c>
      <c r="C5181" s="149" t="s">
        <v>296</v>
      </c>
      <c r="D5181" s="150">
        <v>26104</v>
      </c>
      <c r="E5181" s="149">
        <v>11510</v>
      </c>
      <c r="F5181" s="149" t="s">
        <v>10324</v>
      </c>
    </row>
    <row r="5182" spans="1:6" ht="10.9" customHeight="1" x14ac:dyDescent="0.35">
      <c r="A5182" s="149" t="s">
        <v>10327</v>
      </c>
      <c r="B5182" s="149" t="s">
        <v>10328</v>
      </c>
      <c r="C5182" s="149" t="s">
        <v>296</v>
      </c>
      <c r="D5182" s="150">
        <v>26104</v>
      </c>
      <c r="E5182" s="149">
        <v>11510</v>
      </c>
      <c r="F5182" s="149" t="s">
        <v>10324</v>
      </c>
    </row>
    <row r="5183" spans="1:6" ht="10.9" customHeight="1" x14ac:dyDescent="0.35">
      <c r="A5183" s="149" t="s">
        <v>10329</v>
      </c>
      <c r="B5183" s="149" t="s">
        <v>10330</v>
      </c>
      <c r="C5183" s="149" t="s">
        <v>296</v>
      </c>
      <c r="D5183" s="150">
        <v>26104</v>
      </c>
      <c r="E5183" s="149">
        <v>11510</v>
      </c>
      <c r="F5183" s="149" t="s">
        <v>10324</v>
      </c>
    </row>
    <row r="5184" spans="1:6" ht="10.9" customHeight="1" x14ac:dyDescent="0.35">
      <c r="A5184" s="149" t="s">
        <v>10331</v>
      </c>
      <c r="B5184" s="149" t="s">
        <v>10332</v>
      </c>
      <c r="C5184" s="149" t="s">
        <v>296</v>
      </c>
      <c r="D5184" s="150">
        <v>26104</v>
      </c>
      <c r="E5184" s="149">
        <v>11510</v>
      </c>
      <c r="F5184" s="149" t="s">
        <v>10324</v>
      </c>
    </row>
    <row r="5185" spans="1:6" ht="10.9" customHeight="1" x14ac:dyDescent="0.35">
      <c r="A5185" s="149" t="s">
        <v>10333</v>
      </c>
      <c r="B5185" s="149" t="s">
        <v>10334</v>
      </c>
      <c r="C5185" s="149" t="s">
        <v>296</v>
      </c>
      <c r="D5185" s="150">
        <v>26104</v>
      </c>
      <c r="E5185" s="149">
        <v>11510</v>
      </c>
      <c r="F5185" s="149" t="s">
        <v>10324</v>
      </c>
    </row>
    <row r="5186" spans="1:6" ht="10.9" customHeight="1" x14ac:dyDescent="0.35">
      <c r="A5186" s="149" t="s">
        <v>10335</v>
      </c>
      <c r="B5186" s="149" t="s">
        <v>10336</v>
      </c>
      <c r="C5186" s="149" t="s">
        <v>296</v>
      </c>
      <c r="D5186" s="150">
        <v>26104</v>
      </c>
      <c r="E5186" s="149">
        <v>11510</v>
      </c>
      <c r="F5186" s="149" t="s">
        <v>10324</v>
      </c>
    </row>
    <row r="5187" spans="1:6" ht="10.9" customHeight="1" x14ac:dyDescent="0.35">
      <c r="A5187" s="149" t="s">
        <v>10337</v>
      </c>
      <c r="B5187" s="149" t="s">
        <v>10338</v>
      </c>
      <c r="C5187" s="149" t="s">
        <v>296</v>
      </c>
      <c r="D5187" s="150">
        <v>26104</v>
      </c>
      <c r="E5187" s="149">
        <v>11510</v>
      </c>
      <c r="F5187" s="149" t="s">
        <v>10324</v>
      </c>
    </row>
    <row r="5188" spans="1:6" ht="10.9" customHeight="1" x14ac:dyDescent="0.35">
      <c r="A5188" s="149" t="s">
        <v>10339</v>
      </c>
      <c r="B5188" s="149" t="s">
        <v>10340</v>
      </c>
      <c r="C5188" s="149" t="s">
        <v>296</v>
      </c>
      <c r="D5188" s="150">
        <v>26104</v>
      </c>
      <c r="E5188" s="149">
        <v>11510</v>
      </c>
      <c r="F5188" s="149" t="s">
        <v>10324</v>
      </c>
    </row>
    <row r="5189" spans="1:6" ht="10.9" customHeight="1" x14ac:dyDescent="0.35">
      <c r="A5189" s="149" t="s">
        <v>10341</v>
      </c>
      <c r="B5189" s="149" t="s">
        <v>10342</v>
      </c>
      <c r="C5189" s="149" t="s">
        <v>296</v>
      </c>
      <c r="D5189" s="150">
        <v>26104</v>
      </c>
      <c r="E5189" s="149">
        <v>11510</v>
      </c>
      <c r="F5189" s="149" t="s">
        <v>10324</v>
      </c>
    </row>
    <row r="5190" spans="1:6" ht="10.9" customHeight="1" x14ac:dyDescent="0.35">
      <c r="A5190" s="149" t="s">
        <v>10343</v>
      </c>
      <c r="B5190" s="149" t="s">
        <v>10344</v>
      </c>
      <c r="C5190" s="149" t="s">
        <v>296</v>
      </c>
      <c r="D5190" s="150">
        <v>26104</v>
      </c>
      <c r="E5190" s="149">
        <v>11510</v>
      </c>
      <c r="F5190" s="149" t="s">
        <v>10324</v>
      </c>
    </row>
    <row r="5191" spans="1:6" ht="10.9" customHeight="1" x14ac:dyDescent="0.35">
      <c r="A5191" s="149" t="s">
        <v>10345</v>
      </c>
      <c r="B5191" s="149" t="s">
        <v>10346</v>
      </c>
      <c r="C5191" s="149" t="s">
        <v>296</v>
      </c>
      <c r="D5191" s="150">
        <v>26104</v>
      </c>
      <c r="E5191" s="149">
        <v>11510</v>
      </c>
      <c r="F5191" s="149" t="s">
        <v>10324</v>
      </c>
    </row>
    <row r="5192" spans="1:6" ht="10.9" customHeight="1" x14ac:dyDescent="0.35">
      <c r="A5192" s="149" t="s">
        <v>10347</v>
      </c>
      <c r="B5192" s="149" t="s">
        <v>10348</v>
      </c>
      <c r="C5192" s="149" t="s">
        <v>296</v>
      </c>
      <c r="D5192" s="150">
        <v>26104</v>
      </c>
      <c r="E5192" s="149">
        <v>11510</v>
      </c>
      <c r="F5192" s="149" t="s">
        <v>10324</v>
      </c>
    </row>
    <row r="5193" spans="1:6" ht="10.9" customHeight="1" x14ac:dyDescent="0.35">
      <c r="A5193" s="149" t="s">
        <v>10349</v>
      </c>
      <c r="B5193" s="149" t="s">
        <v>10350</v>
      </c>
      <c r="C5193" s="149" t="s">
        <v>296</v>
      </c>
      <c r="D5193" s="150">
        <v>26104</v>
      </c>
      <c r="E5193" s="149">
        <v>11510</v>
      </c>
      <c r="F5193" s="149" t="s">
        <v>10324</v>
      </c>
    </row>
    <row r="5194" spans="1:6" ht="10.9" customHeight="1" x14ac:dyDescent="0.35">
      <c r="A5194" s="149" t="s">
        <v>10351</v>
      </c>
      <c r="B5194" s="149" t="s">
        <v>10352</v>
      </c>
      <c r="C5194" s="149" t="s">
        <v>6096</v>
      </c>
      <c r="D5194" s="150">
        <v>26104</v>
      </c>
      <c r="E5194" s="149">
        <v>11510</v>
      </c>
      <c r="F5194" s="149" t="s">
        <v>10324</v>
      </c>
    </row>
    <row r="5195" spans="1:6" ht="10.9" customHeight="1" x14ac:dyDescent="0.35">
      <c r="A5195" s="149" t="s">
        <v>10353</v>
      </c>
      <c r="B5195" s="149" t="s">
        <v>10271</v>
      </c>
      <c r="C5195" s="149" t="s">
        <v>2958</v>
      </c>
      <c r="D5195" s="150">
        <v>26104</v>
      </c>
      <c r="E5195" s="149">
        <v>11510</v>
      </c>
      <c r="F5195" s="149" t="s">
        <v>10324</v>
      </c>
    </row>
    <row r="5196" spans="1:6" ht="10.9" customHeight="1" x14ac:dyDescent="0.35">
      <c r="A5196" s="149" t="s">
        <v>10354</v>
      </c>
      <c r="B5196" s="149" t="s">
        <v>10273</v>
      </c>
      <c r="C5196" s="149" t="s">
        <v>296</v>
      </c>
      <c r="D5196" s="150">
        <v>26104</v>
      </c>
      <c r="E5196" s="149">
        <v>11510</v>
      </c>
      <c r="F5196" s="149" t="s">
        <v>10324</v>
      </c>
    </row>
    <row r="5197" spans="1:6" ht="10.9" customHeight="1" x14ac:dyDescent="0.35">
      <c r="A5197" s="149" t="s">
        <v>10355</v>
      </c>
      <c r="B5197" s="149" t="s">
        <v>10356</v>
      </c>
      <c r="C5197" s="149" t="s">
        <v>2958</v>
      </c>
      <c r="D5197" s="150">
        <v>26105</v>
      </c>
      <c r="E5197" s="149">
        <v>11510</v>
      </c>
      <c r="F5197" s="149" t="s">
        <v>10357</v>
      </c>
    </row>
    <row r="5198" spans="1:6" ht="10.9" customHeight="1" x14ac:dyDescent="0.35">
      <c r="A5198" s="149" t="s">
        <v>10358</v>
      </c>
      <c r="B5198" s="149" t="s">
        <v>10359</v>
      </c>
      <c r="C5198" s="149" t="s">
        <v>296</v>
      </c>
      <c r="D5198" s="150">
        <v>26105</v>
      </c>
      <c r="E5198" s="149">
        <v>11510</v>
      </c>
      <c r="F5198" s="149" t="s">
        <v>10357</v>
      </c>
    </row>
    <row r="5199" spans="1:6" ht="10.9" customHeight="1" x14ac:dyDescent="0.35">
      <c r="A5199" s="149" t="s">
        <v>10360</v>
      </c>
      <c r="B5199" s="149" t="s">
        <v>10361</v>
      </c>
      <c r="C5199" s="149" t="s">
        <v>6096</v>
      </c>
      <c r="D5199" s="150">
        <v>26105</v>
      </c>
      <c r="E5199" s="149">
        <v>11510</v>
      </c>
      <c r="F5199" s="149" t="s">
        <v>10357</v>
      </c>
    </row>
    <row r="5200" spans="1:6" ht="10.9" customHeight="1" x14ac:dyDescent="0.35">
      <c r="A5200" s="149" t="s">
        <v>10362</v>
      </c>
      <c r="B5200" s="149" t="s">
        <v>10363</v>
      </c>
      <c r="C5200" s="149" t="s">
        <v>2958</v>
      </c>
      <c r="D5200" s="150">
        <v>26105</v>
      </c>
      <c r="E5200" s="149">
        <v>11510</v>
      </c>
      <c r="F5200" s="149" t="s">
        <v>10357</v>
      </c>
    </row>
    <row r="5201" spans="1:6" ht="10.9" customHeight="1" x14ac:dyDescent="0.35">
      <c r="A5201" s="149" t="s">
        <v>10364</v>
      </c>
      <c r="B5201" s="149" t="s">
        <v>10365</v>
      </c>
      <c r="C5201" s="149" t="s">
        <v>6096</v>
      </c>
      <c r="D5201" s="150">
        <v>26105</v>
      </c>
      <c r="E5201" s="149">
        <v>11510</v>
      </c>
      <c r="F5201" s="149" t="s">
        <v>10357</v>
      </c>
    </row>
    <row r="5202" spans="1:6" ht="10.9" customHeight="1" x14ac:dyDescent="0.35">
      <c r="A5202" s="149" t="s">
        <v>10366</v>
      </c>
      <c r="B5202" s="149" t="s">
        <v>10367</v>
      </c>
      <c r="C5202" s="149" t="s">
        <v>2955</v>
      </c>
      <c r="D5202" s="150">
        <v>26105</v>
      </c>
      <c r="E5202" s="149">
        <v>11510</v>
      </c>
      <c r="F5202" s="149" t="s">
        <v>10357</v>
      </c>
    </row>
    <row r="5203" spans="1:6" ht="10.9" customHeight="1" x14ac:dyDescent="0.35">
      <c r="A5203" s="149" t="s">
        <v>10368</v>
      </c>
      <c r="B5203" s="149" t="s">
        <v>10369</v>
      </c>
      <c r="C5203" s="149" t="s">
        <v>6096</v>
      </c>
      <c r="D5203" s="150">
        <v>26105</v>
      </c>
      <c r="E5203" s="149">
        <v>11510</v>
      </c>
      <c r="F5203" s="149" t="s">
        <v>10357</v>
      </c>
    </row>
    <row r="5204" spans="1:6" ht="10.9" customHeight="1" x14ac:dyDescent="0.35">
      <c r="A5204" s="149" t="s">
        <v>10370</v>
      </c>
      <c r="B5204" s="149" t="s">
        <v>10371</v>
      </c>
      <c r="C5204" s="149" t="s">
        <v>296</v>
      </c>
      <c r="D5204" s="150">
        <v>26105</v>
      </c>
      <c r="E5204" s="149">
        <v>11510</v>
      </c>
      <c r="F5204" s="149" t="s">
        <v>10357</v>
      </c>
    </row>
    <row r="5205" spans="1:6" ht="10.9" customHeight="1" x14ac:dyDescent="0.35">
      <c r="A5205" s="149" t="s">
        <v>10372</v>
      </c>
      <c r="B5205" s="149" t="s">
        <v>10373</v>
      </c>
      <c r="C5205" s="149" t="s">
        <v>2958</v>
      </c>
      <c r="D5205" s="150">
        <v>26105</v>
      </c>
      <c r="E5205" s="149">
        <v>11510</v>
      </c>
      <c r="F5205" s="149" t="s">
        <v>10357</v>
      </c>
    </row>
    <row r="5206" spans="1:6" ht="10.9" customHeight="1" x14ac:dyDescent="0.35">
      <c r="A5206" s="149" t="s">
        <v>10374</v>
      </c>
      <c r="B5206" s="149" t="s">
        <v>10375</v>
      </c>
      <c r="C5206" s="149" t="s">
        <v>2958</v>
      </c>
      <c r="D5206" s="150">
        <v>26105</v>
      </c>
      <c r="E5206" s="149">
        <v>11510</v>
      </c>
      <c r="F5206" s="149" t="s">
        <v>10357</v>
      </c>
    </row>
    <row r="5207" spans="1:6" ht="10.9" customHeight="1" x14ac:dyDescent="0.35">
      <c r="A5207" s="149" t="s">
        <v>10376</v>
      </c>
      <c r="B5207" s="149" t="s">
        <v>10377</v>
      </c>
      <c r="C5207" s="149" t="s">
        <v>296</v>
      </c>
      <c r="D5207" s="150">
        <v>27101</v>
      </c>
      <c r="E5207" s="149">
        <v>11510</v>
      </c>
      <c r="F5207" s="149" t="s">
        <v>6131</v>
      </c>
    </row>
    <row r="5208" spans="1:6" ht="10.9" customHeight="1" x14ac:dyDescent="0.35">
      <c r="A5208" s="149" t="s">
        <v>10378</v>
      </c>
      <c r="B5208" s="149" t="s">
        <v>10379</v>
      </c>
      <c r="C5208" s="149" t="s">
        <v>296</v>
      </c>
      <c r="D5208" s="150">
        <v>27101</v>
      </c>
      <c r="E5208" s="149">
        <v>11510</v>
      </c>
      <c r="F5208" s="149" t="s">
        <v>6131</v>
      </c>
    </row>
    <row r="5209" spans="1:6" ht="10.9" customHeight="1" x14ac:dyDescent="0.35">
      <c r="A5209" s="149" t="s">
        <v>10380</v>
      </c>
      <c r="B5209" s="149" t="s">
        <v>10381</v>
      </c>
      <c r="C5209" s="149" t="s">
        <v>296</v>
      </c>
      <c r="D5209" s="150">
        <v>27101</v>
      </c>
      <c r="E5209" s="149">
        <v>11510</v>
      </c>
      <c r="F5209" s="149" t="s">
        <v>6131</v>
      </c>
    </row>
    <row r="5210" spans="1:6" ht="10.9" customHeight="1" x14ac:dyDescent="0.35">
      <c r="A5210" s="149" t="s">
        <v>10382</v>
      </c>
      <c r="B5210" s="149" t="s">
        <v>10383</v>
      </c>
      <c r="C5210" s="149" t="s">
        <v>296</v>
      </c>
      <c r="D5210" s="150">
        <v>27101</v>
      </c>
      <c r="E5210" s="149">
        <v>11510</v>
      </c>
      <c r="F5210" s="149" t="s">
        <v>6131</v>
      </c>
    </row>
    <row r="5211" spans="1:6" ht="10.9" customHeight="1" x14ac:dyDescent="0.35">
      <c r="A5211" s="149" t="s">
        <v>10384</v>
      </c>
      <c r="B5211" s="149" t="s">
        <v>10385</v>
      </c>
      <c r="C5211" s="149" t="s">
        <v>296</v>
      </c>
      <c r="D5211" s="150">
        <v>27101</v>
      </c>
      <c r="E5211" s="149">
        <v>11510</v>
      </c>
      <c r="F5211" s="149" t="s">
        <v>6131</v>
      </c>
    </row>
    <row r="5212" spans="1:6" ht="10.9" customHeight="1" x14ac:dyDescent="0.35">
      <c r="A5212" s="149" t="s">
        <v>10386</v>
      </c>
      <c r="B5212" s="149" t="s">
        <v>10387</v>
      </c>
      <c r="C5212" s="149" t="s">
        <v>296</v>
      </c>
      <c r="D5212" s="150">
        <v>27101</v>
      </c>
      <c r="E5212" s="149">
        <v>11510</v>
      </c>
      <c r="F5212" s="149" t="s">
        <v>6131</v>
      </c>
    </row>
    <row r="5213" spans="1:6" ht="10.9" customHeight="1" x14ac:dyDescent="0.35">
      <c r="A5213" s="149" t="s">
        <v>10388</v>
      </c>
      <c r="B5213" s="149" t="s">
        <v>10389</v>
      </c>
      <c r="C5213" s="149" t="s">
        <v>296</v>
      </c>
      <c r="D5213" s="150">
        <v>27101</v>
      </c>
      <c r="E5213" s="149">
        <v>11510</v>
      </c>
      <c r="F5213" s="149" t="s">
        <v>6131</v>
      </c>
    </row>
    <row r="5214" spans="1:6" ht="10.9" customHeight="1" x14ac:dyDescent="0.35">
      <c r="A5214" s="149" t="s">
        <v>10390</v>
      </c>
      <c r="B5214" s="149" t="s">
        <v>10391</v>
      </c>
      <c r="C5214" s="149" t="s">
        <v>296</v>
      </c>
      <c r="D5214" s="150">
        <v>27101</v>
      </c>
      <c r="E5214" s="149">
        <v>11510</v>
      </c>
      <c r="F5214" s="149" t="s">
        <v>6131</v>
      </c>
    </row>
    <row r="5215" spans="1:6" ht="10.9" customHeight="1" x14ac:dyDescent="0.35">
      <c r="A5215" s="149" t="s">
        <v>10392</v>
      </c>
      <c r="B5215" s="149" t="s">
        <v>10393</v>
      </c>
      <c r="C5215" s="149" t="s">
        <v>296</v>
      </c>
      <c r="D5215" s="150">
        <v>27101</v>
      </c>
      <c r="E5215" s="149">
        <v>11510</v>
      </c>
      <c r="F5215" s="149" t="s">
        <v>6131</v>
      </c>
    </row>
    <row r="5216" spans="1:6" ht="10.9" customHeight="1" x14ac:dyDescent="0.35">
      <c r="A5216" s="149" t="s">
        <v>10394</v>
      </c>
      <c r="B5216" s="149" t="s">
        <v>10395</v>
      </c>
      <c r="C5216" s="149" t="s">
        <v>296</v>
      </c>
      <c r="D5216" s="150">
        <v>27101</v>
      </c>
      <c r="E5216" s="149">
        <v>11510</v>
      </c>
      <c r="F5216" s="149" t="s">
        <v>6131</v>
      </c>
    </row>
    <row r="5217" spans="1:6" ht="10.9" customHeight="1" x14ac:dyDescent="0.35">
      <c r="A5217" s="149" t="s">
        <v>10396</v>
      </c>
      <c r="B5217" s="149" t="s">
        <v>10397</v>
      </c>
      <c r="C5217" s="149" t="s">
        <v>296</v>
      </c>
      <c r="D5217" s="150">
        <v>27101</v>
      </c>
      <c r="E5217" s="149">
        <v>11510</v>
      </c>
      <c r="F5217" s="149" t="s">
        <v>6131</v>
      </c>
    </row>
    <row r="5218" spans="1:6" ht="10.9" customHeight="1" x14ac:dyDescent="0.35">
      <c r="A5218" s="149" t="s">
        <v>10398</v>
      </c>
      <c r="B5218" s="149" t="s">
        <v>10399</v>
      </c>
      <c r="C5218" s="149" t="s">
        <v>296</v>
      </c>
      <c r="D5218" s="150">
        <v>27101</v>
      </c>
      <c r="E5218" s="149">
        <v>11510</v>
      </c>
      <c r="F5218" s="149" t="s">
        <v>6131</v>
      </c>
    </row>
    <row r="5219" spans="1:6" ht="10.9" customHeight="1" x14ac:dyDescent="0.35">
      <c r="A5219" s="149" t="s">
        <v>10400</v>
      </c>
      <c r="B5219" s="149" t="s">
        <v>10401</v>
      </c>
      <c r="C5219" s="149" t="s">
        <v>296</v>
      </c>
      <c r="D5219" s="150">
        <v>27101</v>
      </c>
      <c r="E5219" s="149">
        <v>11510</v>
      </c>
      <c r="F5219" s="149" t="s">
        <v>6131</v>
      </c>
    </row>
    <row r="5220" spans="1:6" ht="10.9" customHeight="1" x14ac:dyDescent="0.35">
      <c r="A5220" s="149" t="s">
        <v>10402</v>
      </c>
      <c r="B5220" s="149" t="s">
        <v>10403</v>
      </c>
      <c r="C5220" s="149" t="s">
        <v>296</v>
      </c>
      <c r="D5220" s="150">
        <v>27101</v>
      </c>
      <c r="E5220" s="149">
        <v>11510</v>
      </c>
      <c r="F5220" s="149" t="s">
        <v>6131</v>
      </c>
    </row>
    <row r="5221" spans="1:6" ht="10.9" customHeight="1" x14ac:dyDescent="0.35">
      <c r="A5221" s="149" t="s">
        <v>10404</v>
      </c>
      <c r="B5221" s="149" t="s">
        <v>10405</v>
      </c>
      <c r="C5221" s="149" t="s">
        <v>296</v>
      </c>
      <c r="D5221" s="150">
        <v>27101</v>
      </c>
      <c r="E5221" s="149">
        <v>11510</v>
      </c>
      <c r="F5221" s="149" t="s">
        <v>6131</v>
      </c>
    </row>
    <row r="5222" spans="1:6" ht="10.9" customHeight="1" x14ac:dyDescent="0.35">
      <c r="A5222" s="149" t="s">
        <v>10406</v>
      </c>
      <c r="B5222" s="149" t="s">
        <v>10407</v>
      </c>
      <c r="C5222" s="149" t="s">
        <v>296</v>
      </c>
      <c r="D5222" s="150">
        <v>27101</v>
      </c>
      <c r="E5222" s="149">
        <v>11510</v>
      </c>
      <c r="F5222" s="149" t="s">
        <v>6131</v>
      </c>
    </row>
    <row r="5223" spans="1:6" ht="10.9" customHeight="1" x14ac:dyDescent="0.35">
      <c r="A5223" s="149" t="s">
        <v>10408</v>
      </c>
      <c r="B5223" s="149" t="s">
        <v>10409</v>
      </c>
      <c r="C5223" s="149" t="s">
        <v>296</v>
      </c>
      <c r="D5223" s="150">
        <v>27101</v>
      </c>
      <c r="E5223" s="149">
        <v>11510</v>
      </c>
      <c r="F5223" s="149" t="s">
        <v>6131</v>
      </c>
    </row>
    <row r="5224" spans="1:6" ht="10.9" customHeight="1" x14ac:dyDescent="0.35">
      <c r="A5224" s="149" t="s">
        <v>10410</v>
      </c>
      <c r="B5224" s="149" t="s">
        <v>10411</v>
      </c>
      <c r="C5224" s="149" t="s">
        <v>296</v>
      </c>
      <c r="D5224" s="150">
        <v>27101</v>
      </c>
      <c r="E5224" s="149">
        <v>11510</v>
      </c>
      <c r="F5224" s="149" t="s">
        <v>6131</v>
      </c>
    </row>
    <row r="5225" spans="1:6" ht="10.9" customHeight="1" x14ac:dyDescent="0.35">
      <c r="A5225" s="149" t="s">
        <v>10412</v>
      </c>
      <c r="B5225" s="149" t="s">
        <v>10413</v>
      </c>
      <c r="C5225" s="149" t="s">
        <v>296</v>
      </c>
      <c r="D5225" s="150">
        <v>27101</v>
      </c>
      <c r="E5225" s="149">
        <v>11510</v>
      </c>
      <c r="F5225" s="149" t="s">
        <v>6131</v>
      </c>
    </row>
    <row r="5226" spans="1:6" ht="10.9" customHeight="1" x14ac:dyDescent="0.35">
      <c r="A5226" s="149" t="s">
        <v>10414</v>
      </c>
      <c r="B5226" s="149" t="s">
        <v>10415</v>
      </c>
      <c r="C5226" s="149" t="s">
        <v>296</v>
      </c>
      <c r="D5226" s="150">
        <v>27101</v>
      </c>
      <c r="E5226" s="149">
        <v>11510</v>
      </c>
      <c r="F5226" s="149" t="s">
        <v>6131</v>
      </c>
    </row>
    <row r="5227" spans="1:6" ht="10.9" customHeight="1" x14ac:dyDescent="0.35">
      <c r="A5227" s="149" t="s">
        <v>10416</v>
      </c>
      <c r="B5227" s="149" t="s">
        <v>10417</v>
      </c>
      <c r="C5227" s="149" t="s">
        <v>420</v>
      </c>
      <c r="D5227" s="150">
        <v>27101</v>
      </c>
      <c r="E5227" s="149">
        <v>11510</v>
      </c>
      <c r="F5227" s="149" t="s">
        <v>6131</v>
      </c>
    </row>
    <row r="5228" spans="1:6" ht="10.9" customHeight="1" x14ac:dyDescent="0.35">
      <c r="A5228" s="149" t="s">
        <v>10418</v>
      </c>
      <c r="B5228" s="149" t="s">
        <v>10419</v>
      </c>
      <c r="C5228" s="149" t="s">
        <v>420</v>
      </c>
      <c r="D5228" s="150">
        <v>27101</v>
      </c>
      <c r="E5228" s="149">
        <v>11510</v>
      </c>
      <c r="F5228" s="149" t="s">
        <v>6131</v>
      </c>
    </row>
    <row r="5229" spans="1:6" ht="10.9" customHeight="1" x14ac:dyDescent="0.35">
      <c r="A5229" s="149" t="s">
        <v>10420</v>
      </c>
      <c r="B5229" s="149" t="s">
        <v>10421</v>
      </c>
      <c r="C5229" s="149" t="s">
        <v>296</v>
      </c>
      <c r="D5229" s="150">
        <v>27101</v>
      </c>
      <c r="E5229" s="149">
        <v>11510</v>
      </c>
      <c r="F5229" s="149" t="s">
        <v>6131</v>
      </c>
    </row>
    <row r="5230" spans="1:6" ht="10.9" customHeight="1" x14ac:dyDescent="0.35">
      <c r="A5230" s="149" t="s">
        <v>10422</v>
      </c>
      <c r="B5230" s="149" t="s">
        <v>10423</v>
      </c>
      <c r="C5230" s="149" t="s">
        <v>296</v>
      </c>
      <c r="D5230" s="150">
        <v>27101</v>
      </c>
      <c r="E5230" s="149">
        <v>11510</v>
      </c>
      <c r="F5230" s="149" t="s">
        <v>6131</v>
      </c>
    </row>
    <row r="5231" spans="1:6" ht="10.9" customHeight="1" x14ac:dyDescent="0.35">
      <c r="A5231" s="149" t="s">
        <v>10424</v>
      </c>
      <c r="B5231" s="149" t="s">
        <v>10425</v>
      </c>
      <c r="C5231" s="149" t="s">
        <v>296</v>
      </c>
      <c r="D5231" s="150">
        <v>27101</v>
      </c>
      <c r="E5231" s="149">
        <v>11510</v>
      </c>
      <c r="F5231" s="149" t="s">
        <v>6131</v>
      </c>
    </row>
    <row r="5232" spans="1:6" ht="10.9" customHeight="1" x14ac:dyDescent="0.35">
      <c r="A5232" s="149" t="s">
        <v>10426</v>
      </c>
      <c r="B5232" s="149" t="s">
        <v>10427</v>
      </c>
      <c r="C5232" s="149" t="s">
        <v>296</v>
      </c>
      <c r="D5232" s="150">
        <v>27101</v>
      </c>
      <c r="E5232" s="149">
        <v>11510</v>
      </c>
      <c r="F5232" s="149" t="s">
        <v>6131</v>
      </c>
    </row>
    <row r="5233" spans="1:6" ht="10.9" customHeight="1" x14ac:dyDescent="0.35">
      <c r="A5233" s="149" t="s">
        <v>6129</v>
      </c>
      <c r="B5233" s="149" t="s">
        <v>6130</v>
      </c>
      <c r="C5233" s="149" t="s">
        <v>296</v>
      </c>
      <c r="D5233" s="150">
        <v>27101</v>
      </c>
      <c r="E5233" s="149">
        <v>11510</v>
      </c>
      <c r="F5233" s="149" t="s">
        <v>6131</v>
      </c>
    </row>
    <row r="5234" spans="1:6" ht="10.9" customHeight="1" x14ac:dyDescent="0.35">
      <c r="A5234" s="149" t="s">
        <v>10430</v>
      </c>
      <c r="B5234" s="149" t="s">
        <v>10431</v>
      </c>
      <c r="C5234" s="149" t="s">
        <v>296</v>
      </c>
      <c r="D5234" s="150">
        <v>27101</v>
      </c>
      <c r="E5234" s="149">
        <v>11510</v>
      </c>
      <c r="F5234" s="149" t="s">
        <v>6131</v>
      </c>
    </row>
    <row r="5235" spans="1:6" ht="10.9" customHeight="1" x14ac:dyDescent="0.35">
      <c r="A5235" s="149" t="s">
        <v>10432</v>
      </c>
      <c r="B5235" s="149" t="s">
        <v>10433</v>
      </c>
      <c r="C5235" s="149" t="s">
        <v>296</v>
      </c>
      <c r="D5235" s="150">
        <v>27101</v>
      </c>
      <c r="E5235" s="149">
        <v>11510</v>
      </c>
      <c r="F5235" s="149" t="s">
        <v>6131</v>
      </c>
    </row>
    <row r="5236" spans="1:6" ht="10.9" customHeight="1" x14ac:dyDescent="0.35">
      <c r="A5236" s="149" t="s">
        <v>10434</v>
      </c>
      <c r="B5236" s="149" t="s">
        <v>10435</v>
      </c>
      <c r="C5236" s="149" t="s">
        <v>420</v>
      </c>
      <c r="D5236" s="150">
        <v>27101</v>
      </c>
      <c r="E5236" s="149">
        <v>11510</v>
      </c>
      <c r="F5236" s="149" t="s">
        <v>6131</v>
      </c>
    </row>
    <row r="5237" spans="1:6" ht="10.9" customHeight="1" x14ac:dyDescent="0.35">
      <c r="A5237" s="149" t="s">
        <v>10436</v>
      </c>
      <c r="B5237" s="149" t="s">
        <v>10437</v>
      </c>
      <c r="C5237" s="149" t="s">
        <v>296</v>
      </c>
      <c r="D5237" s="150">
        <v>27101</v>
      </c>
      <c r="E5237" s="149">
        <v>11510</v>
      </c>
      <c r="F5237" s="149" t="s">
        <v>6131</v>
      </c>
    </row>
    <row r="5238" spans="1:6" ht="10.9" customHeight="1" x14ac:dyDescent="0.35">
      <c r="A5238" s="149" t="s">
        <v>10438</v>
      </c>
      <c r="B5238" s="149" t="s">
        <v>10439</v>
      </c>
      <c r="C5238" s="149" t="s">
        <v>5794</v>
      </c>
      <c r="D5238" s="150">
        <v>27101</v>
      </c>
      <c r="E5238" s="149">
        <v>11510</v>
      </c>
      <c r="F5238" s="149" t="s">
        <v>6131</v>
      </c>
    </row>
    <row r="5239" spans="1:6" ht="10.9" customHeight="1" x14ac:dyDescent="0.35">
      <c r="A5239" s="149" t="s">
        <v>10440</v>
      </c>
      <c r="B5239" s="149" t="s">
        <v>10441</v>
      </c>
      <c r="C5239" s="149" t="s">
        <v>296</v>
      </c>
      <c r="D5239" s="150">
        <v>27101</v>
      </c>
      <c r="E5239" s="149">
        <v>11510</v>
      </c>
      <c r="F5239" s="149" t="s">
        <v>6131</v>
      </c>
    </row>
    <row r="5240" spans="1:6" ht="10.9" customHeight="1" x14ac:dyDescent="0.35">
      <c r="A5240" s="149" t="s">
        <v>10442</v>
      </c>
      <c r="B5240" s="149" t="s">
        <v>10443</v>
      </c>
      <c r="C5240" s="149" t="s">
        <v>296</v>
      </c>
      <c r="D5240" s="150">
        <v>27101</v>
      </c>
      <c r="E5240" s="149">
        <v>11510</v>
      </c>
      <c r="F5240" s="149" t="s">
        <v>6131</v>
      </c>
    </row>
    <row r="5241" spans="1:6" ht="10.9" customHeight="1" x14ac:dyDescent="0.35">
      <c r="A5241" s="149" t="s">
        <v>10444</v>
      </c>
      <c r="B5241" s="149" t="s">
        <v>10445</v>
      </c>
      <c r="C5241" s="149" t="s">
        <v>296</v>
      </c>
      <c r="D5241" s="150">
        <v>27101</v>
      </c>
      <c r="E5241" s="149">
        <v>11510</v>
      </c>
      <c r="F5241" s="149" t="s">
        <v>6131</v>
      </c>
    </row>
    <row r="5242" spans="1:6" ht="10.9" customHeight="1" x14ac:dyDescent="0.35">
      <c r="A5242" s="149" t="s">
        <v>10446</v>
      </c>
      <c r="B5242" s="149" t="s">
        <v>10447</v>
      </c>
      <c r="C5242" s="149" t="s">
        <v>296</v>
      </c>
      <c r="D5242" s="150">
        <v>27101</v>
      </c>
      <c r="E5242" s="149">
        <v>11510</v>
      </c>
      <c r="F5242" s="149" t="s">
        <v>6131</v>
      </c>
    </row>
    <row r="5243" spans="1:6" ht="10.9" customHeight="1" x14ac:dyDescent="0.35">
      <c r="A5243" s="149" t="s">
        <v>10448</v>
      </c>
      <c r="B5243" s="149" t="s">
        <v>133</v>
      </c>
      <c r="C5243" s="149" t="s">
        <v>296</v>
      </c>
      <c r="D5243" s="150">
        <v>27101</v>
      </c>
      <c r="E5243" s="149">
        <v>11510</v>
      </c>
      <c r="F5243" s="149" t="s">
        <v>6131</v>
      </c>
    </row>
    <row r="5244" spans="1:6" ht="10.9" customHeight="1" x14ac:dyDescent="0.35">
      <c r="A5244" s="149" t="s">
        <v>10449</v>
      </c>
      <c r="B5244" s="149" t="s">
        <v>10450</v>
      </c>
      <c r="C5244" s="149" t="s">
        <v>296</v>
      </c>
      <c r="D5244" s="150">
        <v>27101</v>
      </c>
      <c r="E5244" s="149">
        <v>11510</v>
      </c>
      <c r="F5244" s="149" t="s">
        <v>6131</v>
      </c>
    </row>
    <row r="5245" spans="1:6" ht="10.9" customHeight="1" x14ac:dyDescent="0.35">
      <c r="A5245" s="149" t="s">
        <v>10451</v>
      </c>
      <c r="B5245" s="149" t="s">
        <v>10452</v>
      </c>
      <c r="C5245" s="149" t="s">
        <v>296</v>
      </c>
      <c r="D5245" s="150">
        <v>27101</v>
      </c>
      <c r="E5245" s="149">
        <v>11510</v>
      </c>
      <c r="F5245" s="149" t="s">
        <v>6131</v>
      </c>
    </row>
    <row r="5246" spans="1:6" ht="10.9" customHeight="1" x14ac:dyDescent="0.35">
      <c r="A5246" s="149" t="s">
        <v>10453</v>
      </c>
      <c r="B5246" s="149" t="s">
        <v>10454</v>
      </c>
      <c r="C5246" s="149" t="s">
        <v>296</v>
      </c>
      <c r="D5246" s="150">
        <v>27101</v>
      </c>
      <c r="E5246" s="149">
        <v>11510</v>
      </c>
      <c r="F5246" s="149" t="s">
        <v>6131</v>
      </c>
    </row>
    <row r="5247" spans="1:6" ht="10.9" customHeight="1" x14ac:dyDescent="0.35">
      <c r="A5247" s="149" t="s">
        <v>10455</v>
      </c>
      <c r="B5247" s="149" t="s">
        <v>10456</v>
      </c>
      <c r="C5247" s="149" t="s">
        <v>296</v>
      </c>
      <c r="D5247" s="150">
        <v>27101</v>
      </c>
      <c r="E5247" s="149">
        <v>11510</v>
      </c>
      <c r="F5247" s="149" t="s">
        <v>6131</v>
      </c>
    </row>
    <row r="5248" spans="1:6" ht="10.9" customHeight="1" x14ac:dyDescent="0.35">
      <c r="A5248" s="149" t="s">
        <v>10457</v>
      </c>
      <c r="B5248" s="149" t="s">
        <v>10458</v>
      </c>
      <c r="C5248" s="149" t="s">
        <v>5794</v>
      </c>
      <c r="D5248" s="150">
        <v>27101</v>
      </c>
      <c r="E5248" s="149">
        <v>11510</v>
      </c>
      <c r="F5248" s="149" t="s">
        <v>6131</v>
      </c>
    </row>
    <row r="5249" spans="1:6" ht="10.9" customHeight="1" x14ac:dyDescent="0.35">
      <c r="A5249" s="149" t="s">
        <v>10459</v>
      </c>
      <c r="B5249" s="149" t="s">
        <v>10460</v>
      </c>
      <c r="C5249" s="149" t="s">
        <v>5794</v>
      </c>
      <c r="D5249" s="150">
        <v>27101</v>
      </c>
      <c r="E5249" s="149">
        <v>11510</v>
      </c>
      <c r="F5249" s="149" t="s">
        <v>6131</v>
      </c>
    </row>
    <row r="5250" spans="1:6" ht="10.9" customHeight="1" x14ac:dyDescent="0.35">
      <c r="A5250" s="149" t="s">
        <v>10461</v>
      </c>
      <c r="B5250" s="149" t="s">
        <v>10462</v>
      </c>
      <c r="C5250" s="149" t="s">
        <v>420</v>
      </c>
      <c r="D5250" s="150">
        <v>27101</v>
      </c>
      <c r="E5250" s="149">
        <v>11510</v>
      </c>
      <c r="F5250" s="149" t="s">
        <v>6131</v>
      </c>
    </row>
    <row r="5251" spans="1:6" ht="10.9" customHeight="1" x14ac:dyDescent="0.35">
      <c r="A5251" s="149" t="s">
        <v>10463</v>
      </c>
      <c r="B5251" s="149" t="s">
        <v>10464</v>
      </c>
      <c r="C5251" s="149" t="s">
        <v>296</v>
      </c>
      <c r="D5251" s="150">
        <v>27101</v>
      </c>
      <c r="E5251" s="149">
        <v>11510</v>
      </c>
      <c r="F5251" s="149" t="s">
        <v>6131</v>
      </c>
    </row>
    <row r="5252" spans="1:6" ht="10.9" customHeight="1" x14ac:dyDescent="0.35">
      <c r="A5252" s="149" t="s">
        <v>10465</v>
      </c>
      <c r="B5252" s="149" t="s">
        <v>10466</v>
      </c>
      <c r="C5252" s="149" t="s">
        <v>296</v>
      </c>
      <c r="D5252" s="150">
        <v>27101</v>
      </c>
      <c r="E5252" s="149">
        <v>11510</v>
      </c>
      <c r="F5252" s="149" t="s">
        <v>6131</v>
      </c>
    </row>
    <row r="5253" spans="1:6" ht="10.9" customHeight="1" x14ac:dyDescent="0.35">
      <c r="A5253" s="149" t="s">
        <v>10467</v>
      </c>
      <c r="B5253" s="149" t="s">
        <v>10468</v>
      </c>
      <c r="C5253" s="149" t="s">
        <v>296</v>
      </c>
      <c r="D5253" s="150">
        <v>27101</v>
      </c>
      <c r="E5253" s="149">
        <v>11510</v>
      </c>
      <c r="F5253" s="149" t="s">
        <v>6131</v>
      </c>
    </row>
    <row r="5254" spans="1:6" ht="10.9" customHeight="1" x14ac:dyDescent="0.35">
      <c r="A5254" s="149" t="s">
        <v>10469</v>
      </c>
      <c r="B5254" s="149" t="s">
        <v>10470</v>
      </c>
      <c r="C5254" s="149" t="s">
        <v>296</v>
      </c>
      <c r="D5254" s="150">
        <v>27101</v>
      </c>
      <c r="E5254" s="149">
        <v>11510</v>
      </c>
      <c r="F5254" s="149" t="s">
        <v>6131</v>
      </c>
    </row>
    <row r="5255" spans="1:6" ht="10.9" customHeight="1" x14ac:dyDescent="0.35">
      <c r="A5255" s="149" t="s">
        <v>10471</v>
      </c>
      <c r="B5255" s="149" t="s">
        <v>10472</v>
      </c>
      <c r="C5255" s="149" t="s">
        <v>296</v>
      </c>
      <c r="D5255" s="150">
        <v>27101</v>
      </c>
      <c r="E5255" s="149">
        <v>11510</v>
      </c>
      <c r="F5255" s="149" t="s">
        <v>6131</v>
      </c>
    </row>
    <row r="5256" spans="1:6" ht="10.9" customHeight="1" x14ac:dyDescent="0.35">
      <c r="A5256" s="149" t="s">
        <v>10473</v>
      </c>
      <c r="B5256" s="149" t="s">
        <v>10474</v>
      </c>
      <c r="C5256" s="149" t="s">
        <v>296</v>
      </c>
      <c r="D5256" s="150">
        <v>27101</v>
      </c>
      <c r="E5256" s="149">
        <v>11510</v>
      </c>
      <c r="F5256" s="149" t="s">
        <v>6131</v>
      </c>
    </row>
    <row r="5257" spans="1:6" ht="10.9" customHeight="1" x14ac:dyDescent="0.35">
      <c r="A5257" s="149" t="s">
        <v>10475</v>
      </c>
      <c r="B5257" s="149" t="s">
        <v>10476</v>
      </c>
      <c r="C5257" s="149" t="s">
        <v>296</v>
      </c>
      <c r="D5257" s="150">
        <v>27101</v>
      </c>
      <c r="E5257" s="149">
        <v>11510</v>
      </c>
      <c r="F5257" s="149" t="s">
        <v>6131</v>
      </c>
    </row>
    <row r="5258" spans="1:6" ht="10.9" customHeight="1" x14ac:dyDescent="0.35">
      <c r="A5258" s="149" t="s">
        <v>10477</v>
      </c>
      <c r="B5258" s="149" t="s">
        <v>10478</v>
      </c>
      <c r="C5258" s="149" t="s">
        <v>296</v>
      </c>
      <c r="D5258" s="150">
        <v>27101</v>
      </c>
      <c r="E5258" s="149">
        <v>11510</v>
      </c>
      <c r="F5258" s="149" t="s">
        <v>6131</v>
      </c>
    </row>
    <row r="5259" spans="1:6" ht="10.9" customHeight="1" x14ac:dyDescent="0.35">
      <c r="A5259" s="149" t="s">
        <v>10479</v>
      </c>
      <c r="B5259" s="149" t="s">
        <v>10480</v>
      </c>
      <c r="C5259" s="149" t="s">
        <v>296</v>
      </c>
      <c r="D5259" s="150">
        <v>27101</v>
      </c>
      <c r="E5259" s="149">
        <v>11510</v>
      </c>
      <c r="F5259" s="149" t="s">
        <v>6131</v>
      </c>
    </row>
    <row r="5260" spans="1:6" ht="10.9" customHeight="1" x14ac:dyDescent="0.35">
      <c r="A5260" s="149" t="s">
        <v>10481</v>
      </c>
      <c r="B5260" s="149" t="s">
        <v>10482</v>
      </c>
      <c r="C5260" s="149" t="s">
        <v>296</v>
      </c>
      <c r="D5260" s="150">
        <v>27101</v>
      </c>
      <c r="E5260" s="149">
        <v>11510</v>
      </c>
      <c r="F5260" s="149" t="s">
        <v>6131</v>
      </c>
    </row>
    <row r="5261" spans="1:6" ht="10.9" customHeight="1" x14ac:dyDescent="0.35">
      <c r="A5261" s="149" t="s">
        <v>10483</v>
      </c>
      <c r="B5261" s="149" t="s">
        <v>10484</v>
      </c>
      <c r="C5261" s="149" t="s">
        <v>296</v>
      </c>
      <c r="D5261" s="150">
        <v>27101</v>
      </c>
      <c r="E5261" s="149">
        <v>11510</v>
      </c>
      <c r="F5261" s="149" t="s">
        <v>6131</v>
      </c>
    </row>
    <row r="5262" spans="1:6" ht="10.9" customHeight="1" x14ac:dyDescent="0.35">
      <c r="A5262" s="149" t="s">
        <v>10485</v>
      </c>
      <c r="B5262" s="149" t="s">
        <v>10486</v>
      </c>
      <c r="C5262" s="149" t="s">
        <v>5794</v>
      </c>
      <c r="D5262" s="150">
        <v>27101</v>
      </c>
      <c r="E5262" s="149">
        <v>11510</v>
      </c>
      <c r="F5262" s="149" t="s">
        <v>6131</v>
      </c>
    </row>
    <row r="5263" spans="1:6" ht="10.9" customHeight="1" x14ac:dyDescent="0.35">
      <c r="A5263" s="149" t="s">
        <v>10487</v>
      </c>
      <c r="B5263" s="149" t="s">
        <v>10488</v>
      </c>
      <c r="C5263" s="149" t="s">
        <v>296</v>
      </c>
      <c r="D5263" s="150">
        <v>27101</v>
      </c>
      <c r="E5263" s="149">
        <v>11510</v>
      </c>
      <c r="F5263" s="149" t="s">
        <v>6131</v>
      </c>
    </row>
    <row r="5264" spans="1:6" ht="10.9" customHeight="1" x14ac:dyDescent="0.35">
      <c r="A5264" s="149" t="s">
        <v>10489</v>
      </c>
      <c r="B5264" s="149" t="s">
        <v>10490</v>
      </c>
      <c r="C5264" s="149" t="s">
        <v>296</v>
      </c>
      <c r="D5264" s="150">
        <v>27101</v>
      </c>
      <c r="E5264" s="149">
        <v>11510</v>
      </c>
      <c r="F5264" s="149" t="s">
        <v>6131</v>
      </c>
    </row>
    <row r="5265" spans="1:6" ht="10.9" customHeight="1" x14ac:dyDescent="0.35">
      <c r="A5265" s="149" t="s">
        <v>10491</v>
      </c>
      <c r="B5265" s="149" t="s">
        <v>10492</v>
      </c>
      <c r="C5265" s="149" t="s">
        <v>296</v>
      </c>
      <c r="D5265" s="150">
        <v>27101</v>
      </c>
      <c r="E5265" s="149">
        <v>11510</v>
      </c>
      <c r="F5265" s="149" t="s">
        <v>6131</v>
      </c>
    </row>
    <row r="5266" spans="1:6" ht="10.9" customHeight="1" x14ac:dyDescent="0.35">
      <c r="A5266" s="149" t="s">
        <v>10493</v>
      </c>
      <c r="B5266" s="149" t="s">
        <v>10494</v>
      </c>
      <c r="C5266" s="149" t="s">
        <v>296</v>
      </c>
      <c r="D5266" s="150">
        <v>27101</v>
      </c>
      <c r="E5266" s="149">
        <v>11510</v>
      </c>
      <c r="F5266" s="149" t="s">
        <v>6131</v>
      </c>
    </row>
    <row r="5267" spans="1:6" ht="10.9" customHeight="1" x14ac:dyDescent="0.35">
      <c r="A5267" s="149" t="s">
        <v>10495</v>
      </c>
      <c r="B5267" s="149" t="s">
        <v>10401</v>
      </c>
      <c r="C5267" s="149" t="s">
        <v>2415</v>
      </c>
      <c r="D5267" s="150">
        <v>27101</v>
      </c>
      <c r="E5267" s="149">
        <v>11510</v>
      </c>
      <c r="F5267" s="149" t="s">
        <v>6131</v>
      </c>
    </row>
    <row r="5268" spans="1:6" ht="10.9" customHeight="1" x14ac:dyDescent="0.35">
      <c r="A5268" s="149" t="s">
        <v>10496</v>
      </c>
      <c r="B5268" s="149" t="s">
        <v>10497</v>
      </c>
      <c r="C5268" s="149" t="s">
        <v>420</v>
      </c>
      <c r="D5268" s="150">
        <v>27101</v>
      </c>
      <c r="E5268" s="149">
        <v>11510</v>
      </c>
      <c r="F5268" s="149" t="s">
        <v>6131</v>
      </c>
    </row>
    <row r="5269" spans="1:6" ht="10.9" customHeight="1" x14ac:dyDescent="0.35">
      <c r="A5269" s="149" t="s">
        <v>10498</v>
      </c>
      <c r="B5269" s="149" t="s">
        <v>10499</v>
      </c>
      <c r="C5269" s="149" t="s">
        <v>296</v>
      </c>
      <c r="D5269" s="150">
        <v>27101</v>
      </c>
      <c r="E5269" s="149">
        <v>11510</v>
      </c>
      <c r="F5269" s="149" t="s">
        <v>6131</v>
      </c>
    </row>
    <row r="5270" spans="1:6" ht="10.9" customHeight="1" x14ac:dyDescent="0.35">
      <c r="A5270" s="149" t="s">
        <v>10500</v>
      </c>
      <c r="B5270" s="149" t="s">
        <v>10501</v>
      </c>
      <c r="C5270" s="149" t="s">
        <v>420</v>
      </c>
      <c r="D5270" s="150">
        <v>27101</v>
      </c>
      <c r="E5270" s="149">
        <v>11510</v>
      </c>
      <c r="F5270" s="149" t="s">
        <v>6131</v>
      </c>
    </row>
    <row r="5271" spans="1:6" ht="10.9" customHeight="1" x14ac:dyDescent="0.35">
      <c r="A5271" s="149" t="s">
        <v>10502</v>
      </c>
      <c r="B5271" s="149" t="s">
        <v>10503</v>
      </c>
      <c r="C5271" s="149" t="s">
        <v>296</v>
      </c>
      <c r="D5271" s="150">
        <v>27101</v>
      </c>
      <c r="E5271" s="149">
        <v>11510</v>
      </c>
      <c r="F5271" s="149" t="s">
        <v>6131</v>
      </c>
    </row>
    <row r="5272" spans="1:6" ht="10.9" customHeight="1" x14ac:dyDescent="0.35">
      <c r="A5272" s="149" t="s">
        <v>10504</v>
      </c>
      <c r="B5272" s="149" t="s">
        <v>1316</v>
      </c>
      <c r="C5272" s="149" t="s">
        <v>296</v>
      </c>
      <c r="D5272" s="150">
        <v>27101</v>
      </c>
      <c r="E5272" s="149">
        <v>11510</v>
      </c>
      <c r="F5272" s="149" t="s">
        <v>6131</v>
      </c>
    </row>
    <row r="5273" spans="1:6" ht="10.9" customHeight="1" x14ac:dyDescent="0.35">
      <c r="A5273" s="149" t="s">
        <v>10505</v>
      </c>
      <c r="B5273" s="149" t="s">
        <v>10506</v>
      </c>
      <c r="C5273" s="149" t="s">
        <v>296</v>
      </c>
      <c r="D5273" s="150">
        <v>27201</v>
      </c>
      <c r="E5273" s="149">
        <v>11510</v>
      </c>
      <c r="F5273" s="149" t="s">
        <v>10507</v>
      </c>
    </row>
    <row r="5274" spans="1:6" ht="10.9" customHeight="1" x14ac:dyDescent="0.35">
      <c r="A5274" s="149" t="s">
        <v>10508</v>
      </c>
      <c r="B5274" s="149" t="s">
        <v>10509</v>
      </c>
      <c r="C5274" s="149" t="s">
        <v>296</v>
      </c>
      <c r="D5274" s="150">
        <v>27201</v>
      </c>
      <c r="E5274" s="149">
        <v>11510</v>
      </c>
      <c r="F5274" s="149" t="s">
        <v>10507</v>
      </c>
    </row>
    <row r="5275" spans="1:6" ht="10.9" customHeight="1" x14ac:dyDescent="0.35">
      <c r="A5275" s="149" t="s">
        <v>10510</v>
      </c>
      <c r="B5275" s="149" t="s">
        <v>10511</v>
      </c>
      <c r="C5275" s="149" t="s">
        <v>5794</v>
      </c>
      <c r="D5275" s="150">
        <v>27201</v>
      </c>
      <c r="E5275" s="149">
        <v>11510</v>
      </c>
      <c r="F5275" s="149" t="s">
        <v>10507</v>
      </c>
    </row>
    <row r="5276" spans="1:6" ht="10.9" customHeight="1" x14ac:dyDescent="0.35">
      <c r="A5276" s="149" t="s">
        <v>10512</v>
      </c>
      <c r="B5276" s="149" t="s">
        <v>10513</v>
      </c>
      <c r="C5276" s="149" t="s">
        <v>420</v>
      </c>
      <c r="D5276" s="150">
        <v>27201</v>
      </c>
      <c r="E5276" s="149">
        <v>11510</v>
      </c>
      <c r="F5276" s="149" t="s">
        <v>10507</v>
      </c>
    </row>
    <row r="5277" spans="1:6" ht="10.9" customHeight="1" x14ac:dyDescent="0.35">
      <c r="A5277" s="149" t="s">
        <v>10514</v>
      </c>
      <c r="B5277" s="149" t="s">
        <v>10515</v>
      </c>
      <c r="C5277" s="149" t="s">
        <v>5794</v>
      </c>
      <c r="D5277" s="150">
        <v>27201</v>
      </c>
      <c r="E5277" s="149">
        <v>11510</v>
      </c>
      <c r="F5277" s="149" t="s">
        <v>10507</v>
      </c>
    </row>
    <row r="5278" spans="1:6" ht="10.9" customHeight="1" x14ac:dyDescent="0.35">
      <c r="A5278" s="149" t="s">
        <v>10516</v>
      </c>
      <c r="B5278" s="149" t="s">
        <v>10517</v>
      </c>
      <c r="C5278" s="149" t="s">
        <v>5794</v>
      </c>
      <c r="D5278" s="150">
        <v>27201</v>
      </c>
      <c r="E5278" s="149">
        <v>11510</v>
      </c>
      <c r="F5278" s="149" t="s">
        <v>10507</v>
      </c>
    </row>
    <row r="5279" spans="1:6" ht="10.9" customHeight="1" x14ac:dyDescent="0.35">
      <c r="A5279" s="149" t="s">
        <v>10518</v>
      </c>
      <c r="B5279" s="149" t="s">
        <v>10519</v>
      </c>
      <c r="C5279" s="149" t="s">
        <v>296</v>
      </c>
      <c r="D5279" s="150">
        <v>27201</v>
      </c>
      <c r="E5279" s="149">
        <v>11510</v>
      </c>
      <c r="F5279" s="149" t="s">
        <v>10507</v>
      </c>
    </row>
    <row r="5280" spans="1:6" ht="10.9" customHeight="1" x14ac:dyDescent="0.35">
      <c r="A5280" s="149" t="s">
        <v>10520</v>
      </c>
      <c r="B5280" s="149" t="s">
        <v>10521</v>
      </c>
      <c r="C5280" s="149" t="s">
        <v>296</v>
      </c>
      <c r="D5280" s="150">
        <v>27201</v>
      </c>
      <c r="E5280" s="149">
        <v>11510</v>
      </c>
      <c r="F5280" s="149" t="s">
        <v>10507</v>
      </c>
    </row>
    <row r="5281" spans="1:6" ht="10.9" customHeight="1" x14ac:dyDescent="0.35">
      <c r="A5281" s="149" t="s">
        <v>10522</v>
      </c>
      <c r="B5281" s="149" t="s">
        <v>10523</v>
      </c>
      <c r="C5281" s="149" t="s">
        <v>296</v>
      </c>
      <c r="D5281" s="150">
        <v>27201</v>
      </c>
      <c r="E5281" s="149">
        <v>11510</v>
      </c>
      <c r="F5281" s="149" t="s">
        <v>10507</v>
      </c>
    </row>
    <row r="5282" spans="1:6" ht="10.9" customHeight="1" x14ac:dyDescent="0.35">
      <c r="A5282" s="149" t="s">
        <v>10524</v>
      </c>
      <c r="B5282" s="149" t="s">
        <v>10525</v>
      </c>
      <c r="C5282" s="149" t="s">
        <v>296</v>
      </c>
      <c r="D5282" s="150">
        <v>27201</v>
      </c>
      <c r="E5282" s="149">
        <v>11510</v>
      </c>
      <c r="F5282" s="149" t="s">
        <v>10507</v>
      </c>
    </row>
    <row r="5283" spans="1:6" ht="10.9" customHeight="1" x14ac:dyDescent="0.35">
      <c r="A5283" s="149" t="s">
        <v>10526</v>
      </c>
      <c r="B5283" s="149" t="s">
        <v>10527</v>
      </c>
      <c r="C5283" s="149" t="s">
        <v>296</v>
      </c>
      <c r="D5283" s="150">
        <v>27201</v>
      </c>
      <c r="E5283" s="149">
        <v>11510</v>
      </c>
      <c r="F5283" s="149" t="s">
        <v>10507</v>
      </c>
    </row>
    <row r="5284" spans="1:6" ht="10.9" customHeight="1" x14ac:dyDescent="0.35">
      <c r="A5284" s="149" t="s">
        <v>10528</v>
      </c>
      <c r="B5284" s="149" t="s">
        <v>10529</v>
      </c>
      <c r="C5284" s="149" t="s">
        <v>5794</v>
      </c>
      <c r="D5284" s="150">
        <v>27201</v>
      </c>
      <c r="E5284" s="149">
        <v>11510</v>
      </c>
      <c r="F5284" s="149" t="s">
        <v>10507</v>
      </c>
    </row>
    <row r="5285" spans="1:6" ht="10.9" customHeight="1" x14ac:dyDescent="0.35">
      <c r="A5285" s="149" t="s">
        <v>10530</v>
      </c>
      <c r="B5285" s="149" t="s">
        <v>10531</v>
      </c>
      <c r="C5285" s="149" t="s">
        <v>5794</v>
      </c>
      <c r="D5285" s="150">
        <v>27201</v>
      </c>
      <c r="E5285" s="149">
        <v>11510</v>
      </c>
      <c r="F5285" s="149" t="s">
        <v>10507</v>
      </c>
    </row>
    <row r="5286" spans="1:6" ht="10.9" customHeight="1" x14ac:dyDescent="0.35">
      <c r="A5286" s="149" t="s">
        <v>10532</v>
      </c>
      <c r="B5286" s="149" t="s">
        <v>10533</v>
      </c>
      <c r="C5286" s="149" t="s">
        <v>5794</v>
      </c>
      <c r="D5286" s="150">
        <v>27201</v>
      </c>
      <c r="E5286" s="149">
        <v>11510</v>
      </c>
      <c r="F5286" s="149" t="s">
        <v>10507</v>
      </c>
    </row>
    <row r="5287" spans="1:6" ht="10.9" customHeight="1" x14ac:dyDescent="0.35">
      <c r="A5287" s="149" t="s">
        <v>10534</v>
      </c>
      <c r="B5287" s="149" t="s">
        <v>10535</v>
      </c>
      <c r="C5287" s="149" t="s">
        <v>5794</v>
      </c>
      <c r="D5287" s="150">
        <v>27201</v>
      </c>
      <c r="E5287" s="149">
        <v>11510</v>
      </c>
      <c r="F5287" s="149" t="s">
        <v>10507</v>
      </c>
    </row>
    <row r="5288" spans="1:6" ht="10.9" customHeight="1" x14ac:dyDescent="0.35">
      <c r="A5288" s="149" t="s">
        <v>10536</v>
      </c>
      <c r="B5288" s="149" t="s">
        <v>10537</v>
      </c>
      <c r="C5288" s="149" t="s">
        <v>296</v>
      </c>
      <c r="D5288" s="150">
        <v>27201</v>
      </c>
      <c r="E5288" s="149">
        <v>11510</v>
      </c>
      <c r="F5288" s="149" t="s">
        <v>10507</v>
      </c>
    </row>
    <row r="5289" spans="1:6" ht="10.9" customHeight="1" x14ac:dyDescent="0.35">
      <c r="A5289" s="149" t="s">
        <v>10538</v>
      </c>
      <c r="B5289" s="149" t="s">
        <v>10539</v>
      </c>
      <c r="C5289" s="149" t="s">
        <v>296</v>
      </c>
      <c r="D5289" s="150">
        <v>27201</v>
      </c>
      <c r="E5289" s="149">
        <v>11510</v>
      </c>
      <c r="F5289" s="149" t="s">
        <v>10507</v>
      </c>
    </row>
    <row r="5290" spans="1:6" ht="10.9" customHeight="1" x14ac:dyDescent="0.35">
      <c r="A5290" s="149" t="s">
        <v>10540</v>
      </c>
      <c r="B5290" s="149" t="s">
        <v>10541</v>
      </c>
      <c r="C5290" s="149" t="s">
        <v>420</v>
      </c>
      <c r="D5290" s="150">
        <v>27201</v>
      </c>
      <c r="E5290" s="149">
        <v>11510</v>
      </c>
      <c r="F5290" s="149" t="s">
        <v>10507</v>
      </c>
    </row>
    <row r="5291" spans="1:6" ht="10.9" customHeight="1" x14ac:dyDescent="0.35">
      <c r="A5291" s="149" t="s">
        <v>10542</v>
      </c>
      <c r="B5291" s="149" t="s">
        <v>10543</v>
      </c>
      <c r="C5291" s="149" t="s">
        <v>296</v>
      </c>
      <c r="D5291" s="150">
        <v>27201</v>
      </c>
      <c r="E5291" s="149">
        <v>11510</v>
      </c>
      <c r="F5291" s="149" t="s">
        <v>10507</v>
      </c>
    </row>
    <row r="5292" spans="1:6" ht="10.9" customHeight="1" x14ac:dyDescent="0.35">
      <c r="A5292" s="149" t="s">
        <v>10544</v>
      </c>
      <c r="B5292" s="149" t="s">
        <v>10545</v>
      </c>
      <c r="C5292" s="149" t="s">
        <v>296</v>
      </c>
      <c r="D5292" s="150">
        <v>27201</v>
      </c>
      <c r="E5292" s="149">
        <v>11510</v>
      </c>
      <c r="F5292" s="149" t="s">
        <v>10507</v>
      </c>
    </row>
    <row r="5293" spans="1:6" ht="10.9" customHeight="1" x14ac:dyDescent="0.35">
      <c r="A5293" s="149" t="s">
        <v>10546</v>
      </c>
      <c r="B5293" s="149" t="s">
        <v>10547</v>
      </c>
      <c r="C5293" s="149" t="s">
        <v>296</v>
      </c>
      <c r="D5293" s="150">
        <v>27201</v>
      </c>
      <c r="E5293" s="149">
        <v>11510</v>
      </c>
      <c r="F5293" s="149" t="s">
        <v>10507</v>
      </c>
    </row>
    <row r="5294" spans="1:6" ht="10.9" customHeight="1" x14ac:dyDescent="0.35">
      <c r="A5294" s="149" t="s">
        <v>10548</v>
      </c>
      <c r="B5294" s="149" t="s">
        <v>10549</v>
      </c>
      <c r="C5294" s="149" t="s">
        <v>296</v>
      </c>
      <c r="D5294" s="150">
        <v>27201</v>
      </c>
      <c r="E5294" s="149">
        <v>11510</v>
      </c>
      <c r="F5294" s="149" t="s">
        <v>10507</v>
      </c>
    </row>
    <row r="5295" spans="1:6" ht="10.9" customHeight="1" x14ac:dyDescent="0.35">
      <c r="A5295" s="149" t="s">
        <v>10550</v>
      </c>
      <c r="B5295" s="149" t="s">
        <v>10551</v>
      </c>
      <c r="C5295" s="149" t="s">
        <v>296</v>
      </c>
      <c r="D5295" s="150">
        <v>27201</v>
      </c>
      <c r="E5295" s="149">
        <v>11510</v>
      </c>
      <c r="F5295" s="149" t="s">
        <v>10507</v>
      </c>
    </row>
    <row r="5296" spans="1:6" ht="10.9" customHeight="1" x14ac:dyDescent="0.35">
      <c r="A5296" s="149" t="s">
        <v>10552</v>
      </c>
      <c r="B5296" s="149" t="s">
        <v>10553</v>
      </c>
      <c r="C5296" s="149" t="s">
        <v>296</v>
      </c>
      <c r="D5296" s="150">
        <v>27201</v>
      </c>
      <c r="E5296" s="149">
        <v>11510</v>
      </c>
      <c r="F5296" s="149" t="s">
        <v>10507</v>
      </c>
    </row>
    <row r="5297" spans="1:6" ht="10.9" customHeight="1" x14ac:dyDescent="0.35">
      <c r="A5297" s="149" t="s">
        <v>10554</v>
      </c>
      <c r="B5297" s="149" t="s">
        <v>10555</v>
      </c>
      <c r="C5297" s="149" t="s">
        <v>296</v>
      </c>
      <c r="D5297" s="150">
        <v>27201</v>
      </c>
      <c r="E5297" s="149">
        <v>11510</v>
      </c>
      <c r="F5297" s="149" t="s">
        <v>10507</v>
      </c>
    </row>
    <row r="5298" spans="1:6" ht="10.9" customHeight="1" x14ac:dyDescent="0.35">
      <c r="A5298" s="149" t="s">
        <v>10556</v>
      </c>
      <c r="B5298" s="149" t="s">
        <v>10557</v>
      </c>
      <c r="C5298" s="149" t="s">
        <v>296</v>
      </c>
      <c r="D5298" s="150">
        <v>27201</v>
      </c>
      <c r="E5298" s="149">
        <v>11510</v>
      </c>
      <c r="F5298" s="149" t="s">
        <v>10507</v>
      </c>
    </row>
    <row r="5299" spans="1:6" ht="10.9" customHeight="1" x14ac:dyDescent="0.35">
      <c r="A5299" s="149" t="s">
        <v>10558</v>
      </c>
      <c r="B5299" s="149" t="s">
        <v>10559</v>
      </c>
      <c r="C5299" s="149" t="s">
        <v>5794</v>
      </c>
      <c r="D5299" s="150">
        <v>27201</v>
      </c>
      <c r="E5299" s="149">
        <v>11510</v>
      </c>
      <c r="F5299" s="149" t="s">
        <v>10507</v>
      </c>
    </row>
    <row r="5300" spans="1:6" ht="10.9" customHeight="1" x14ac:dyDescent="0.35">
      <c r="A5300" s="149" t="s">
        <v>10560</v>
      </c>
      <c r="B5300" s="149" t="s">
        <v>10561</v>
      </c>
      <c r="C5300" s="149" t="s">
        <v>296</v>
      </c>
      <c r="D5300" s="150">
        <v>27201</v>
      </c>
      <c r="E5300" s="149">
        <v>11510</v>
      </c>
      <c r="F5300" s="149" t="s">
        <v>10507</v>
      </c>
    </row>
    <row r="5301" spans="1:6" ht="10.9" customHeight="1" x14ac:dyDescent="0.35">
      <c r="A5301" s="149" t="s">
        <v>10562</v>
      </c>
      <c r="B5301" s="149" t="s">
        <v>10563</v>
      </c>
      <c r="C5301" s="149" t="s">
        <v>296</v>
      </c>
      <c r="D5301" s="150">
        <v>27201</v>
      </c>
      <c r="E5301" s="149">
        <v>11510</v>
      </c>
      <c r="F5301" s="149" t="s">
        <v>10507</v>
      </c>
    </row>
    <row r="5302" spans="1:6" ht="10.9" customHeight="1" x14ac:dyDescent="0.35">
      <c r="A5302" s="149" t="s">
        <v>10564</v>
      </c>
      <c r="B5302" s="149" t="s">
        <v>10565</v>
      </c>
      <c r="C5302" s="149" t="s">
        <v>296</v>
      </c>
      <c r="D5302" s="150">
        <v>27201</v>
      </c>
      <c r="E5302" s="149">
        <v>11510</v>
      </c>
      <c r="F5302" s="149" t="s">
        <v>10507</v>
      </c>
    </row>
    <row r="5303" spans="1:6" ht="10.9" customHeight="1" x14ac:dyDescent="0.35">
      <c r="A5303" s="149" t="s">
        <v>10566</v>
      </c>
      <c r="B5303" s="149" t="s">
        <v>10567</v>
      </c>
      <c r="C5303" s="149" t="s">
        <v>296</v>
      </c>
      <c r="D5303" s="150">
        <v>27201</v>
      </c>
      <c r="E5303" s="149">
        <v>11510</v>
      </c>
      <c r="F5303" s="149" t="s">
        <v>10507</v>
      </c>
    </row>
    <row r="5304" spans="1:6" ht="10.9" customHeight="1" x14ac:dyDescent="0.35">
      <c r="A5304" s="149" t="s">
        <v>10568</v>
      </c>
      <c r="B5304" s="149" t="s">
        <v>10569</v>
      </c>
      <c r="C5304" s="149" t="s">
        <v>296</v>
      </c>
      <c r="D5304" s="150">
        <v>27201</v>
      </c>
      <c r="E5304" s="149">
        <v>11510</v>
      </c>
      <c r="F5304" s="149" t="s">
        <v>10507</v>
      </c>
    </row>
    <row r="5305" spans="1:6" ht="10.9" customHeight="1" x14ac:dyDescent="0.35">
      <c r="A5305" s="149" t="s">
        <v>10570</v>
      </c>
      <c r="B5305" s="149" t="s">
        <v>10571</v>
      </c>
      <c r="C5305" s="149" t="s">
        <v>296</v>
      </c>
      <c r="D5305" s="150">
        <v>27201</v>
      </c>
      <c r="E5305" s="149">
        <v>11510</v>
      </c>
      <c r="F5305" s="149" t="s">
        <v>10507</v>
      </c>
    </row>
    <row r="5306" spans="1:6" ht="10.9" customHeight="1" x14ac:dyDescent="0.35">
      <c r="A5306" s="149" t="s">
        <v>10572</v>
      </c>
      <c r="B5306" s="149" t="s">
        <v>10573</v>
      </c>
      <c r="C5306" s="149" t="s">
        <v>296</v>
      </c>
      <c r="D5306" s="150">
        <v>27201</v>
      </c>
      <c r="E5306" s="149">
        <v>11510</v>
      </c>
      <c r="F5306" s="149" t="s">
        <v>10507</v>
      </c>
    </row>
    <row r="5307" spans="1:6" ht="10.9" customHeight="1" x14ac:dyDescent="0.35">
      <c r="A5307" s="149" t="s">
        <v>10574</v>
      </c>
      <c r="B5307" s="149" t="s">
        <v>10575</v>
      </c>
      <c r="C5307" s="149" t="s">
        <v>296</v>
      </c>
      <c r="D5307" s="150">
        <v>27201</v>
      </c>
      <c r="E5307" s="149">
        <v>11510</v>
      </c>
      <c r="F5307" s="149" t="s">
        <v>10507</v>
      </c>
    </row>
    <row r="5308" spans="1:6" ht="10.9" customHeight="1" x14ac:dyDescent="0.35">
      <c r="A5308" s="149" t="s">
        <v>10576</v>
      </c>
      <c r="B5308" s="149" t="s">
        <v>10577</v>
      </c>
      <c r="C5308" s="149" t="s">
        <v>296</v>
      </c>
      <c r="D5308" s="150">
        <v>27201</v>
      </c>
      <c r="E5308" s="149">
        <v>11510</v>
      </c>
      <c r="F5308" s="149" t="s">
        <v>10507</v>
      </c>
    </row>
    <row r="5309" spans="1:6" ht="10.9" customHeight="1" x14ac:dyDescent="0.35">
      <c r="A5309" s="149" t="s">
        <v>10578</v>
      </c>
      <c r="B5309" s="149" t="s">
        <v>10579</v>
      </c>
      <c r="C5309" s="149" t="s">
        <v>296</v>
      </c>
      <c r="D5309" s="150">
        <v>27201</v>
      </c>
      <c r="E5309" s="149">
        <v>11510</v>
      </c>
      <c r="F5309" s="149" t="s">
        <v>10507</v>
      </c>
    </row>
    <row r="5310" spans="1:6" ht="10.9" customHeight="1" x14ac:dyDescent="0.35">
      <c r="A5310" s="149" t="s">
        <v>10580</v>
      </c>
      <c r="B5310" s="149" t="s">
        <v>10581</v>
      </c>
      <c r="C5310" s="149" t="s">
        <v>296</v>
      </c>
      <c r="D5310" s="150">
        <v>27201</v>
      </c>
      <c r="E5310" s="149">
        <v>11510</v>
      </c>
      <c r="F5310" s="149" t="s">
        <v>10507</v>
      </c>
    </row>
    <row r="5311" spans="1:6" ht="10.9" customHeight="1" x14ac:dyDescent="0.35">
      <c r="A5311" s="149" t="s">
        <v>10582</v>
      </c>
      <c r="B5311" s="149" t="s">
        <v>10583</v>
      </c>
      <c r="C5311" s="149" t="s">
        <v>296</v>
      </c>
      <c r="D5311" s="150">
        <v>27201</v>
      </c>
      <c r="E5311" s="149">
        <v>11510</v>
      </c>
      <c r="F5311" s="149" t="s">
        <v>10507</v>
      </c>
    </row>
    <row r="5312" spans="1:6" ht="10.9" customHeight="1" x14ac:dyDescent="0.35">
      <c r="A5312" s="149" t="s">
        <v>10584</v>
      </c>
      <c r="B5312" s="149" t="s">
        <v>10585</v>
      </c>
      <c r="C5312" s="149" t="s">
        <v>5794</v>
      </c>
      <c r="D5312" s="150">
        <v>27201</v>
      </c>
      <c r="E5312" s="149">
        <v>11510</v>
      </c>
      <c r="F5312" s="149" t="s">
        <v>10507</v>
      </c>
    </row>
    <row r="5313" spans="1:6" ht="10.9" customHeight="1" x14ac:dyDescent="0.35">
      <c r="A5313" s="149" t="s">
        <v>10586</v>
      </c>
      <c r="B5313" s="149" t="s">
        <v>10587</v>
      </c>
      <c r="C5313" s="149" t="s">
        <v>5794</v>
      </c>
      <c r="D5313" s="150">
        <v>27201</v>
      </c>
      <c r="E5313" s="149">
        <v>11510</v>
      </c>
      <c r="F5313" s="149" t="s">
        <v>10507</v>
      </c>
    </row>
    <row r="5314" spans="1:6" ht="10.9" customHeight="1" x14ac:dyDescent="0.35">
      <c r="A5314" s="149" t="s">
        <v>10588</v>
      </c>
      <c r="B5314" s="149" t="s">
        <v>10589</v>
      </c>
      <c r="C5314" s="149" t="s">
        <v>296</v>
      </c>
      <c r="D5314" s="150">
        <v>27201</v>
      </c>
      <c r="E5314" s="149">
        <v>11510</v>
      </c>
      <c r="F5314" s="149" t="s">
        <v>10507</v>
      </c>
    </row>
    <row r="5315" spans="1:6" ht="10.9" customHeight="1" x14ac:dyDescent="0.35">
      <c r="A5315" s="149" t="s">
        <v>10590</v>
      </c>
      <c r="B5315" s="149" t="s">
        <v>10591</v>
      </c>
      <c r="C5315" s="149" t="s">
        <v>5794</v>
      </c>
      <c r="D5315" s="150">
        <v>27201</v>
      </c>
      <c r="E5315" s="149">
        <v>11510</v>
      </c>
      <c r="F5315" s="149" t="s">
        <v>10507</v>
      </c>
    </row>
    <row r="5316" spans="1:6" ht="10.9" customHeight="1" x14ac:dyDescent="0.35">
      <c r="A5316" s="149" t="s">
        <v>10592</v>
      </c>
      <c r="B5316" s="149" t="s">
        <v>10593</v>
      </c>
      <c r="C5316" s="149" t="s">
        <v>296</v>
      </c>
      <c r="D5316" s="150">
        <v>27201</v>
      </c>
      <c r="E5316" s="149">
        <v>11510</v>
      </c>
      <c r="F5316" s="149" t="s">
        <v>10507</v>
      </c>
    </row>
    <row r="5317" spans="1:6" ht="10.9" customHeight="1" x14ac:dyDescent="0.35">
      <c r="A5317" s="149" t="s">
        <v>10594</v>
      </c>
      <c r="B5317" s="149" t="s">
        <v>10595</v>
      </c>
      <c r="C5317" s="149" t="s">
        <v>5794</v>
      </c>
      <c r="D5317" s="150">
        <v>27201</v>
      </c>
      <c r="E5317" s="149">
        <v>11510</v>
      </c>
      <c r="F5317" s="149" t="s">
        <v>10507</v>
      </c>
    </row>
    <row r="5318" spans="1:6" ht="10.9" customHeight="1" x14ac:dyDescent="0.35">
      <c r="A5318" s="149" t="s">
        <v>10596</v>
      </c>
      <c r="B5318" s="149" t="s">
        <v>10597</v>
      </c>
      <c r="C5318" s="149" t="s">
        <v>296</v>
      </c>
      <c r="D5318" s="150">
        <v>27201</v>
      </c>
      <c r="E5318" s="149">
        <v>11510</v>
      </c>
      <c r="F5318" s="149" t="s">
        <v>10507</v>
      </c>
    </row>
    <row r="5319" spans="1:6" ht="10.9" customHeight="1" x14ac:dyDescent="0.35">
      <c r="A5319" s="149" t="s">
        <v>10598</v>
      </c>
      <c r="B5319" s="149" t="s">
        <v>10599</v>
      </c>
      <c r="C5319" s="149" t="s">
        <v>296</v>
      </c>
      <c r="D5319" s="150">
        <v>27201</v>
      </c>
      <c r="E5319" s="149">
        <v>11510</v>
      </c>
      <c r="F5319" s="149" t="s">
        <v>10507</v>
      </c>
    </row>
    <row r="5320" spans="1:6" ht="10.9" customHeight="1" x14ac:dyDescent="0.35">
      <c r="A5320" s="149" t="s">
        <v>10600</v>
      </c>
      <c r="B5320" s="149" t="s">
        <v>10601</v>
      </c>
      <c r="C5320" s="149" t="s">
        <v>296</v>
      </c>
      <c r="D5320" s="150">
        <v>27201</v>
      </c>
      <c r="E5320" s="149">
        <v>11510</v>
      </c>
      <c r="F5320" s="149" t="s">
        <v>10507</v>
      </c>
    </row>
    <row r="5321" spans="1:6" ht="10.9" customHeight="1" x14ac:dyDescent="0.35">
      <c r="A5321" s="149" t="s">
        <v>10602</v>
      </c>
      <c r="B5321" s="149" t="s">
        <v>10603</v>
      </c>
      <c r="C5321" s="149" t="s">
        <v>296</v>
      </c>
      <c r="D5321" s="150">
        <v>27201</v>
      </c>
      <c r="E5321" s="149">
        <v>11510</v>
      </c>
      <c r="F5321" s="149" t="s">
        <v>10507</v>
      </c>
    </row>
    <row r="5322" spans="1:6" ht="10.9" customHeight="1" x14ac:dyDescent="0.35">
      <c r="A5322" s="149" t="s">
        <v>10604</v>
      </c>
      <c r="B5322" s="149" t="s">
        <v>10605</v>
      </c>
      <c r="C5322" s="149" t="s">
        <v>296</v>
      </c>
      <c r="D5322" s="150">
        <v>27201</v>
      </c>
      <c r="E5322" s="149">
        <v>11510</v>
      </c>
      <c r="F5322" s="149" t="s">
        <v>10507</v>
      </c>
    </row>
    <row r="5323" spans="1:6" ht="10.9" customHeight="1" x14ac:dyDescent="0.35">
      <c r="A5323" s="149" t="s">
        <v>10606</v>
      </c>
      <c r="B5323" s="149" t="s">
        <v>10607</v>
      </c>
      <c r="C5323" s="149" t="s">
        <v>296</v>
      </c>
      <c r="D5323" s="150">
        <v>27201</v>
      </c>
      <c r="E5323" s="149">
        <v>11510</v>
      </c>
      <c r="F5323" s="149" t="s">
        <v>10507</v>
      </c>
    </row>
    <row r="5324" spans="1:6" ht="10.9" customHeight="1" x14ac:dyDescent="0.35">
      <c r="A5324" s="149" t="s">
        <v>10608</v>
      </c>
      <c r="B5324" s="149" t="s">
        <v>10399</v>
      </c>
      <c r="C5324" s="149" t="s">
        <v>296</v>
      </c>
      <c r="D5324" s="150">
        <v>27201</v>
      </c>
      <c r="E5324" s="149">
        <v>11510</v>
      </c>
      <c r="F5324" s="149" t="s">
        <v>10507</v>
      </c>
    </row>
    <row r="5325" spans="1:6" ht="10.9" customHeight="1" x14ac:dyDescent="0.35">
      <c r="A5325" s="149" t="s">
        <v>10609</v>
      </c>
      <c r="B5325" s="149" t="s">
        <v>8166</v>
      </c>
      <c r="C5325" s="149" t="s">
        <v>5794</v>
      </c>
      <c r="D5325" s="150">
        <v>27201</v>
      </c>
      <c r="E5325" s="149">
        <v>11510</v>
      </c>
      <c r="F5325" s="149" t="s">
        <v>10507</v>
      </c>
    </row>
    <row r="5326" spans="1:6" ht="10.9" customHeight="1" x14ac:dyDescent="0.35">
      <c r="A5326" s="149" t="s">
        <v>10610</v>
      </c>
      <c r="B5326" s="149" t="s">
        <v>10611</v>
      </c>
      <c r="C5326" s="149" t="s">
        <v>296</v>
      </c>
      <c r="D5326" s="150">
        <v>27201</v>
      </c>
      <c r="E5326" s="149">
        <v>11510</v>
      </c>
      <c r="F5326" s="149" t="s">
        <v>10507</v>
      </c>
    </row>
    <row r="5327" spans="1:6" ht="10.9" customHeight="1" x14ac:dyDescent="0.35">
      <c r="A5327" s="149" t="s">
        <v>10612</v>
      </c>
      <c r="B5327" s="149" t="s">
        <v>10613</v>
      </c>
      <c r="C5327" s="149" t="s">
        <v>296</v>
      </c>
      <c r="D5327" s="150">
        <v>27201</v>
      </c>
      <c r="E5327" s="149">
        <v>11510</v>
      </c>
      <c r="F5327" s="149" t="s">
        <v>10507</v>
      </c>
    </row>
    <row r="5328" spans="1:6" ht="10.9" customHeight="1" x14ac:dyDescent="0.35">
      <c r="A5328" s="149" t="s">
        <v>10614</v>
      </c>
      <c r="B5328" s="149" t="s">
        <v>10615</v>
      </c>
      <c r="C5328" s="149" t="s">
        <v>296</v>
      </c>
      <c r="D5328" s="150">
        <v>27201</v>
      </c>
      <c r="E5328" s="149">
        <v>11510</v>
      </c>
      <c r="F5328" s="149" t="s">
        <v>10507</v>
      </c>
    </row>
    <row r="5329" spans="1:6" ht="10.9" customHeight="1" x14ac:dyDescent="0.35">
      <c r="A5329" s="149" t="s">
        <v>10616</v>
      </c>
      <c r="B5329" s="149" t="s">
        <v>10617</v>
      </c>
      <c r="C5329" s="149" t="s">
        <v>5794</v>
      </c>
      <c r="D5329" s="150">
        <v>27201</v>
      </c>
      <c r="E5329" s="149">
        <v>11510</v>
      </c>
      <c r="F5329" s="149" t="s">
        <v>10507</v>
      </c>
    </row>
    <row r="5330" spans="1:6" ht="10.9" customHeight="1" x14ac:dyDescent="0.35">
      <c r="A5330" s="149" t="s">
        <v>10618</v>
      </c>
      <c r="B5330" s="149" t="s">
        <v>10619</v>
      </c>
      <c r="C5330" s="149" t="s">
        <v>296</v>
      </c>
      <c r="D5330" s="150">
        <v>27201</v>
      </c>
      <c r="E5330" s="149">
        <v>11510</v>
      </c>
      <c r="F5330" s="149" t="s">
        <v>10507</v>
      </c>
    </row>
    <row r="5331" spans="1:6" ht="10.9" customHeight="1" x14ac:dyDescent="0.35">
      <c r="A5331" s="149" t="s">
        <v>10620</v>
      </c>
      <c r="B5331" s="149" t="s">
        <v>10621</v>
      </c>
      <c r="C5331" s="149" t="s">
        <v>296</v>
      </c>
      <c r="D5331" s="150">
        <v>27201</v>
      </c>
      <c r="E5331" s="149">
        <v>11510</v>
      </c>
      <c r="F5331" s="149" t="s">
        <v>10507</v>
      </c>
    </row>
    <row r="5332" spans="1:6" ht="10.9" customHeight="1" x14ac:dyDescent="0.35">
      <c r="A5332" s="149" t="s">
        <v>10622</v>
      </c>
      <c r="B5332" s="149" t="s">
        <v>10623</v>
      </c>
      <c r="C5332" s="149" t="s">
        <v>296</v>
      </c>
      <c r="D5332" s="150">
        <v>27201</v>
      </c>
      <c r="E5332" s="149">
        <v>11510</v>
      </c>
      <c r="F5332" s="149" t="s">
        <v>10507</v>
      </c>
    </row>
    <row r="5333" spans="1:6" ht="10.9" customHeight="1" x14ac:dyDescent="0.35">
      <c r="A5333" s="149" t="s">
        <v>10624</v>
      </c>
      <c r="B5333" s="149" t="s">
        <v>10625</v>
      </c>
      <c r="C5333" s="149" t="s">
        <v>296</v>
      </c>
      <c r="D5333" s="150">
        <v>27201</v>
      </c>
      <c r="E5333" s="149">
        <v>11510</v>
      </c>
      <c r="F5333" s="149" t="s">
        <v>10507</v>
      </c>
    </row>
    <row r="5334" spans="1:6" ht="10.9" customHeight="1" x14ac:dyDescent="0.35">
      <c r="A5334" s="149" t="s">
        <v>10626</v>
      </c>
      <c r="B5334" s="149" t="s">
        <v>10503</v>
      </c>
      <c r="C5334" s="149" t="s">
        <v>296</v>
      </c>
      <c r="D5334" s="150">
        <v>27201</v>
      </c>
      <c r="E5334" s="149">
        <v>11510</v>
      </c>
      <c r="F5334" s="149" t="s">
        <v>10507</v>
      </c>
    </row>
    <row r="5335" spans="1:6" ht="10.9" customHeight="1" x14ac:dyDescent="0.35">
      <c r="A5335" s="149" t="s">
        <v>10627</v>
      </c>
      <c r="B5335" s="149" t="s">
        <v>10628</v>
      </c>
      <c r="C5335" s="149" t="s">
        <v>296</v>
      </c>
      <c r="D5335" s="150">
        <v>27301</v>
      </c>
      <c r="E5335" s="149">
        <v>11510</v>
      </c>
      <c r="F5335" s="149" t="s">
        <v>10629</v>
      </c>
    </row>
    <row r="5336" spans="1:6" ht="10.9" customHeight="1" x14ac:dyDescent="0.35">
      <c r="A5336" s="149" t="s">
        <v>10630</v>
      </c>
      <c r="B5336" s="149" t="s">
        <v>10631</v>
      </c>
      <c r="C5336" s="149" t="s">
        <v>296</v>
      </c>
      <c r="D5336" s="150">
        <v>27301</v>
      </c>
      <c r="E5336" s="149">
        <v>11510</v>
      </c>
      <c r="F5336" s="149" t="s">
        <v>10629</v>
      </c>
    </row>
    <row r="5337" spans="1:6" ht="10.9" customHeight="1" x14ac:dyDescent="0.35">
      <c r="A5337" s="149" t="s">
        <v>10632</v>
      </c>
      <c r="B5337" s="149" t="s">
        <v>10633</v>
      </c>
      <c r="C5337" s="149" t="s">
        <v>296</v>
      </c>
      <c r="D5337" s="150">
        <v>27301</v>
      </c>
      <c r="E5337" s="149">
        <v>11510</v>
      </c>
      <c r="F5337" s="149" t="s">
        <v>10629</v>
      </c>
    </row>
    <row r="5338" spans="1:6" ht="10.9" customHeight="1" x14ac:dyDescent="0.35">
      <c r="A5338" s="149" t="s">
        <v>10634</v>
      </c>
      <c r="B5338" s="149" t="s">
        <v>10635</v>
      </c>
      <c r="C5338" s="149" t="s">
        <v>296</v>
      </c>
      <c r="D5338" s="150">
        <v>27301</v>
      </c>
      <c r="E5338" s="149">
        <v>11510</v>
      </c>
      <c r="F5338" s="149" t="s">
        <v>10629</v>
      </c>
    </row>
    <row r="5339" spans="1:6" ht="10.9" customHeight="1" x14ac:dyDescent="0.35">
      <c r="A5339" s="149" t="s">
        <v>10636</v>
      </c>
      <c r="B5339" s="149" t="s">
        <v>10637</v>
      </c>
      <c r="C5339" s="149" t="s">
        <v>296</v>
      </c>
      <c r="D5339" s="150">
        <v>27301</v>
      </c>
      <c r="E5339" s="149">
        <v>11510</v>
      </c>
      <c r="F5339" s="149" t="s">
        <v>10629</v>
      </c>
    </row>
    <row r="5340" spans="1:6" ht="10.9" customHeight="1" x14ac:dyDescent="0.35">
      <c r="A5340" s="149" t="s">
        <v>10638</v>
      </c>
      <c r="B5340" s="149" t="s">
        <v>10639</v>
      </c>
      <c r="C5340" s="149" t="s">
        <v>296</v>
      </c>
      <c r="D5340" s="150">
        <v>27301</v>
      </c>
      <c r="E5340" s="149">
        <v>11510</v>
      </c>
      <c r="F5340" s="149" t="s">
        <v>10629</v>
      </c>
    </row>
    <row r="5341" spans="1:6" ht="10.9" customHeight="1" x14ac:dyDescent="0.35">
      <c r="A5341" s="149" t="s">
        <v>10640</v>
      </c>
      <c r="B5341" s="149" t="s">
        <v>10641</v>
      </c>
      <c r="C5341" s="149" t="s">
        <v>296</v>
      </c>
      <c r="D5341" s="150">
        <v>27301</v>
      </c>
      <c r="E5341" s="149">
        <v>11510</v>
      </c>
      <c r="F5341" s="149" t="s">
        <v>10629</v>
      </c>
    </row>
    <row r="5342" spans="1:6" ht="10.9" customHeight="1" x14ac:dyDescent="0.35">
      <c r="A5342" s="149" t="s">
        <v>10642</v>
      </c>
      <c r="B5342" s="149" t="s">
        <v>10643</v>
      </c>
      <c r="C5342" s="149" t="s">
        <v>296</v>
      </c>
      <c r="D5342" s="150">
        <v>27301</v>
      </c>
      <c r="E5342" s="149">
        <v>11510</v>
      </c>
      <c r="F5342" s="149" t="s">
        <v>10629</v>
      </c>
    </row>
    <row r="5343" spans="1:6" ht="10.9" customHeight="1" x14ac:dyDescent="0.35">
      <c r="A5343" s="149" t="s">
        <v>10644</v>
      </c>
      <c r="B5343" s="149" t="s">
        <v>10645</v>
      </c>
      <c r="C5343" s="149" t="s">
        <v>296</v>
      </c>
      <c r="D5343" s="150">
        <v>27401</v>
      </c>
      <c r="E5343" s="149">
        <v>11510</v>
      </c>
      <c r="F5343" s="149" t="s">
        <v>10646</v>
      </c>
    </row>
    <row r="5344" spans="1:6" ht="10.9" customHeight="1" x14ac:dyDescent="0.35">
      <c r="A5344" s="149" t="s">
        <v>10647</v>
      </c>
      <c r="B5344" s="149" t="s">
        <v>10648</v>
      </c>
      <c r="C5344" s="149" t="s">
        <v>296</v>
      </c>
      <c r="D5344" s="150">
        <v>27401</v>
      </c>
      <c r="E5344" s="149">
        <v>11510</v>
      </c>
      <c r="F5344" s="149" t="s">
        <v>10646</v>
      </c>
    </row>
    <row r="5345" spans="1:6" ht="10.9" customHeight="1" x14ac:dyDescent="0.35">
      <c r="A5345" s="149" t="s">
        <v>10649</v>
      </c>
      <c r="B5345" s="149" t="s">
        <v>10650</v>
      </c>
      <c r="C5345" s="149" t="s">
        <v>372</v>
      </c>
      <c r="D5345" s="150">
        <v>27401</v>
      </c>
      <c r="E5345" s="149">
        <v>11510</v>
      </c>
      <c r="F5345" s="149" t="s">
        <v>10646</v>
      </c>
    </row>
    <row r="5346" spans="1:6" ht="10.9" customHeight="1" x14ac:dyDescent="0.35">
      <c r="A5346" s="149" t="s">
        <v>10651</v>
      </c>
      <c r="B5346" s="149" t="s">
        <v>10652</v>
      </c>
      <c r="C5346" s="149" t="s">
        <v>372</v>
      </c>
      <c r="D5346" s="150">
        <v>27401</v>
      </c>
      <c r="E5346" s="149">
        <v>11510</v>
      </c>
      <c r="F5346" s="149" t="s">
        <v>10646</v>
      </c>
    </row>
    <row r="5347" spans="1:6" ht="10.9" customHeight="1" x14ac:dyDescent="0.35">
      <c r="A5347" s="149" t="s">
        <v>10653</v>
      </c>
      <c r="B5347" s="149" t="s">
        <v>10654</v>
      </c>
      <c r="C5347" s="149" t="s">
        <v>372</v>
      </c>
      <c r="D5347" s="150">
        <v>27401</v>
      </c>
      <c r="E5347" s="149">
        <v>11510</v>
      </c>
      <c r="F5347" s="149" t="s">
        <v>10646</v>
      </c>
    </row>
    <row r="5348" spans="1:6" ht="10.9" customHeight="1" x14ac:dyDescent="0.35">
      <c r="A5348" s="149" t="s">
        <v>10655</v>
      </c>
      <c r="B5348" s="149" t="s">
        <v>10656</v>
      </c>
      <c r="C5348" s="149" t="s">
        <v>1446</v>
      </c>
      <c r="D5348" s="150">
        <v>27401</v>
      </c>
      <c r="E5348" s="149">
        <v>11510</v>
      </c>
      <c r="F5348" s="149" t="s">
        <v>10646</v>
      </c>
    </row>
    <row r="5349" spans="1:6" ht="10.9" customHeight="1" x14ac:dyDescent="0.35">
      <c r="A5349" s="149" t="s">
        <v>10657</v>
      </c>
      <c r="B5349" s="149" t="s">
        <v>10658</v>
      </c>
      <c r="C5349" s="149" t="s">
        <v>296</v>
      </c>
      <c r="D5349" s="150">
        <v>27401</v>
      </c>
      <c r="E5349" s="149">
        <v>11510</v>
      </c>
      <c r="F5349" s="149" t="s">
        <v>10646</v>
      </c>
    </row>
    <row r="5350" spans="1:6" ht="10.9" customHeight="1" x14ac:dyDescent="0.35">
      <c r="A5350" s="149" t="s">
        <v>10659</v>
      </c>
      <c r="B5350" s="149" t="s">
        <v>10660</v>
      </c>
      <c r="C5350" s="149" t="s">
        <v>296</v>
      </c>
      <c r="D5350" s="150">
        <v>27401</v>
      </c>
      <c r="E5350" s="149">
        <v>11510</v>
      </c>
      <c r="F5350" s="149" t="s">
        <v>10646</v>
      </c>
    </row>
    <row r="5351" spans="1:6" ht="10.9" customHeight="1" x14ac:dyDescent="0.35">
      <c r="A5351" s="149" t="s">
        <v>10661</v>
      </c>
      <c r="B5351" s="149" t="s">
        <v>10650</v>
      </c>
      <c r="C5351" s="149" t="s">
        <v>296</v>
      </c>
      <c r="D5351" s="150">
        <v>27401</v>
      </c>
      <c r="E5351" s="149">
        <v>11510</v>
      </c>
      <c r="F5351" s="149" t="s">
        <v>10646</v>
      </c>
    </row>
    <row r="5352" spans="1:6" ht="10.9" customHeight="1" x14ac:dyDescent="0.35">
      <c r="A5352" s="149" t="s">
        <v>10662</v>
      </c>
      <c r="B5352" s="149" t="s">
        <v>10663</v>
      </c>
      <c r="C5352" s="149" t="s">
        <v>296</v>
      </c>
      <c r="D5352" s="150">
        <v>27401</v>
      </c>
      <c r="E5352" s="149">
        <v>11510</v>
      </c>
      <c r="F5352" s="149" t="s">
        <v>10646</v>
      </c>
    </row>
    <row r="5353" spans="1:6" ht="10.9" customHeight="1" x14ac:dyDescent="0.35">
      <c r="A5353" s="149" t="s">
        <v>10664</v>
      </c>
      <c r="B5353" s="149" t="s">
        <v>10665</v>
      </c>
      <c r="C5353" s="149" t="s">
        <v>296</v>
      </c>
      <c r="D5353" s="150">
        <v>27501</v>
      </c>
      <c r="E5353" s="149">
        <v>11510</v>
      </c>
      <c r="F5353" s="149" t="s">
        <v>10666</v>
      </c>
    </row>
    <row r="5354" spans="1:6" ht="10.9" customHeight="1" x14ac:dyDescent="0.35">
      <c r="A5354" s="149" t="s">
        <v>10667</v>
      </c>
      <c r="B5354" s="149" t="s">
        <v>10668</v>
      </c>
      <c r="C5354" s="149" t="s">
        <v>296</v>
      </c>
      <c r="D5354" s="150">
        <v>27501</v>
      </c>
      <c r="E5354" s="149">
        <v>11510</v>
      </c>
      <c r="F5354" s="149" t="s">
        <v>10666</v>
      </c>
    </row>
    <row r="5355" spans="1:6" ht="10.9" customHeight="1" x14ac:dyDescent="0.35">
      <c r="A5355" s="149" t="s">
        <v>10669</v>
      </c>
      <c r="B5355" s="149" t="s">
        <v>10670</v>
      </c>
      <c r="C5355" s="149" t="s">
        <v>296</v>
      </c>
      <c r="D5355" s="150">
        <v>27501</v>
      </c>
      <c r="E5355" s="149">
        <v>11510</v>
      </c>
      <c r="F5355" s="149" t="s">
        <v>10666</v>
      </c>
    </row>
    <row r="5356" spans="1:6" ht="10.9" customHeight="1" x14ac:dyDescent="0.35">
      <c r="A5356" s="149" t="s">
        <v>10671</v>
      </c>
      <c r="B5356" s="149" t="s">
        <v>10672</v>
      </c>
      <c r="C5356" s="149" t="s">
        <v>296</v>
      </c>
      <c r="D5356" s="150">
        <v>27501</v>
      </c>
      <c r="E5356" s="149">
        <v>11510</v>
      </c>
      <c r="F5356" s="149" t="s">
        <v>10666</v>
      </c>
    </row>
    <row r="5357" spans="1:6" ht="10.9" customHeight="1" x14ac:dyDescent="0.35">
      <c r="A5357" s="149" t="s">
        <v>10673</v>
      </c>
      <c r="B5357" s="149" t="s">
        <v>10674</v>
      </c>
      <c r="C5357" s="149" t="s">
        <v>296</v>
      </c>
      <c r="D5357" s="150">
        <v>27501</v>
      </c>
      <c r="E5357" s="149">
        <v>11510</v>
      </c>
      <c r="F5357" s="149" t="s">
        <v>10666</v>
      </c>
    </row>
    <row r="5358" spans="1:6" ht="10.9" customHeight="1" x14ac:dyDescent="0.35">
      <c r="A5358" s="149" t="s">
        <v>10675</v>
      </c>
      <c r="B5358" s="149" t="s">
        <v>10676</v>
      </c>
      <c r="C5358" s="149" t="s">
        <v>296</v>
      </c>
      <c r="D5358" s="150">
        <v>27501</v>
      </c>
      <c r="E5358" s="149">
        <v>11510</v>
      </c>
      <c r="F5358" s="149" t="s">
        <v>10666</v>
      </c>
    </row>
    <row r="5359" spans="1:6" ht="10.9" customHeight="1" x14ac:dyDescent="0.35">
      <c r="A5359" s="149" t="s">
        <v>10677</v>
      </c>
      <c r="B5359" s="149" t="s">
        <v>10678</v>
      </c>
      <c r="C5359" s="149" t="s">
        <v>296</v>
      </c>
      <c r="D5359" s="150">
        <v>27501</v>
      </c>
      <c r="E5359" s="149">
        <v>11510</v>
      </c>
      <c r="F5359" s="149" t="s">
        <v>10666</v>
      </c>
    </row>
    <row r="5360" spans="1:6" ht="10.9" customHeight="1" x14ac:dyDescent="0.35">
      <c r="A5360" s="149" t="s">
        <v>10679</v>
      </c>
      <c r="B5360" s="149" t="s">
        <v>10680</v>
      </c>
      <c r="C5360" s="149" t="s">
        <v>420</v>
      </c>
      <c r="D5360" s="150">
        <v>27501</v>
      </c>
      <c r="E5360" s="149">
        <v>11510</v>
      </c>
      <c r="F5360" s="149" t="s">
        <v>10666</v>
      </c>
    </row>
    <row r="5361" spans="1:6" ht="10.9" customHeight="1" x14ac:dyDescent="0.35">
      <c r="A5361" s="149" t="s">
        <v>10681</v>
      </c>
      <c r="B5361" s="149" t="s">
        <v>10682</v>
      </c>
      <c r="C5361" s="149" t="s">
        <v>296</v>
      </c>
      <c r="D5361" s="150">
        <v>27501</v>
      </c>
      <c r="E5361" s="149">
        <v>11510</v>
      </c>
      <c r="F5361" s="149" t="s">
        <v>10666</v>
      </c>
    </row>
    <row r="5362" spans="1:6" ht="10.9" customHeight="1" x14ac:dyDescent="0.35">
      <c r="A5362" s="149" t="s">
        <v>10683</v>
      </c>
      <c r="B5362" s="149" t="s">
        <v>10684</v>
      </c>
      <c r="C5362" s="149" t="s">
        <v>296</v>
      </c>
      <c r="D5362" s="150">
        <v>27501</v>
      </c>
      <c r="E5362" s="149">
        <v>11510</v>
      </c>
      <c r="F5362" s="149" t="s">
        <v>10666</v>
      </c>
    </row>
    <row r="5363" spans="1:6" ht="10.9" customHeight="1" x14ac:dyDescent="0.35">
      <c r="A5363" s="149" t="s">
        <v>10685</v>
      </c>
      <c r="B5363" s="149" t="s">
        <v>10686</v>
      </c>
      <c r="C5363" s="149" t="s">
        <v>296</v>
      </c>
      <c r="D5363" s="150">
        <v>27501</v>
      </c>
      <c r="E5363" s="149">
        <v>11510</v>
      </c>
      <c r="F5363" s="149" t="s">
        <v>10666</v>
      </c>
    </row>
    <row r="5364" spans="1:6" ht="10.9" customHeight="1" x14ac:dyDescent="0.35">
      <c r="A5364" s="149" t="s">
        <v>10687</v>
      </c>
      <c r="B5364" s="149" t="s">
        <v>10688</v>
      </c>
      <c r="C5364" s="149" t="s">
        <v>420</v>
      </c>
      <c r="D5364" s="150">
        <v>27501</v>
      </c>
      <c r="E5364" s="149">
        <v>11510</v>
      </c>
      <c r="F5364" s="149" t="s">
        <v>10666</v>
      </c>
    </row>
    <row r="5365" spans="1:6" ht="10.9" customHeight="1" x14ac:dyDescent="0.35">
      <c r="A5365" s="149" t="s">
        <v>10689</v>
      </c>
      <c r="B5365" s="149" t="s">
        <v>10690</v>
      </c>
      <c r="C5365" s="149" t="s">
        <v>296</v>
      </c>
      <c r="D5365" s="150">
        <v>27501</v>
      </c>
      <c r="E5365" s="149">
        <v>11510</v>
      </c>
      <c r="F5365" s="149" t="s">
        <v>10666</v>
      </c>
    </row>
    <row r="5366" spans="1:6" ht="10.9" customHeight="1" x14ac:dyDescent="0.35">
      <c r="A5366" s="149" t="s">
        <v>10691</v>
      </c>
      <c r="B5366" s="149" t="s">
        <v>10692</v>
      </c>
      <c r="C5366" s="149" t="s">
        <v>296</v>
      </c>
      <c r="D5366" s="150">
        <v>27501</v>
      </c>
      <c r="E5366" s="149">
        <v>11510</v>
      </c>
      <c r="F5366" s="149" t="s">
        <v>10666</v>
      </c>
    </row>
    <row r="5367" spans="1:6" ht="10.9" customHeight="1" x14ac:dyDescent="0.35">
      <c r="A5367" s="149" t="s">
        <v>10693</v>
      </c>
      <c r="B5367" s="149" t="s">
        <v>10694</v>
      </c>
      <c r="C5367" s="149" t="s">
        <v>296</v>
      </c>
      <c r="D5367" s="150">
        <v>29101</v>
      </c>
      <c r="E5367" s="149">
        <v>11510</v>
      </c>
      <c r="F5367" s="149" t="s">
        <v>6144</v>
      </c>
    </row>
    <row r="5368" spans="1:6" ht="10.9" customHeight="1" x14ac:dyDescent="0.35">
      <c r="A5368" s="149" t="s">
        <v>10695</v>
      </c>
      <c r="B5368" s="149" t="s">
        <v>10696</v>
      </c>
      <c r="C5368" s="149" t="s">
        <v>296</v>
      </c>
      <c r="D5368" s="150">
        <v>29101</v>
      </c>
      <c r="E5368" s="149">
        <v>11510</v>
      </c>
      <c r="F5368" s="149" t="s">
        <v>6144</v>
      </c>
    </row>
    <row r="5369" spans="1:6" ht="10.9" customHeight="1" x14ac:dyDescent="0.35">
      <c r="A5369" s="149" t="s">
        <v>10697</v>
      </c>
      <c r="B5369" s="149" t="s">
        <v>10698</v>
      </c>
      <c r="C5369" s="149" t="s">
        <v>296</v>
      </c>
      <c r="D5369" s="150">
        <v>29101</v>
      </c>
      <c r="E5369" s="149">
        <v>11510</v>
      </c>
      <c r="F5369" s="149" t="s">
        <v>6144</v>
      </c>
    </row>
    <row r="5370" spans="1:6" ht="10.9" customHeight="1" x14ac:dyDescent="0.35">
      <c r="A5370" s="149" t="s">
        <v>10699</v>
      </c>
      <c r="B5370" s="149" t="s">
        <v>10700</v>
      </c>
      <c r="C5370" s="149" t="s">
        <v>420</v>
      </c>
      <c r="D5370" s="150">
        <v>29101</v>
      </c>
      <c r="E5370" s="149">
        <v>11510</v>
      </c>
      <c r="F5370" s="149" t="s">
        <v>6144</v>
      </c>
    </row>
    <row r="5371" spans="1:6" ht="10.9" customHeight="1" x14ac:dyDescent="0.35">
      <c r="A5371" s="149" t="s">
        <v>10701</v>
      </c>
      <c r="B5371" s="149" t="s">
        <v>10702</v>
      </c>
      <c r="C5371" s="149" t="s">
        <v>420</v>
      </c>
      <c r="D5371" s="150">
        <v>29101</v>
      </c>
      <c r="E5371" s="149">
        <v>11510</v>
      </c>
      <c r="F5371" s="149" t="s">
        <v>6144</v>
      </c>
    </row>
    <row r="5372" spans="1:6" ht="10.9" customHeight="1" x14ac:dyDescent="0.35">
      <c r="A5372" s="149" t="s">
        <v>10703</v>
      </c>
      <c r="B5372" s="149" t="s">
        <v>10704</v>
      </c>
      <c r="C5372" s="149" t="s">
        <v>296</v>
      </c>
      <c r="D5372" s="150">
        <v>29101</v>
      </c>
      <c r="E5372" s="149">
        <v>11510</v>
      </c>
      <c r="F5372" s="149" t="s">
        <v>6144</v>
      </c>
    </row>
    <row r="5373" spans="1:6" ht="10.9" customHeight="1" x14ac:dyDescent="0.35">
      <c r="A5373" s="149" t="s">
        <v>10705</v>
      </c>
      <c r="B5373" s="149" t="s">
        <v>10706</v>
      </c>
      <c r="C5373" s="149" t="s">
        <v>296</v>
      </c>
      <c r="D5373" s="150">
        <v>29101</v>
      </c>
      <c r="E5373" s="149">
        <v>11510</v>
      </c>
      <c r="F5373" s="149" t="s">
        <v>6144</v>
      </c>
    </row>
    <row r="5374" spans="1:6" ht="10.9" customHeight="1" x14ac:dyDescent="0.35">
      <c r="A5374" s="149" t="s">
        <v>10707</v>
      </c>
      <c r="B5374" s="149" t="s">
        <v>10708</v>
      </c>
      <c r="C5374" s="149" t="s">
        <v>296</v>
      </c>
      <c r="D5374" s="150">
        <v>29101</v>
      </c>
      <c r="E5374" s="149">
        <v>11510</v>
      </c>
      <c r="F5374" s="149" t="s">
        <v>6144</v>
      </c>
    </row>
    <row r="5375" spans="1:6" ht="10.9" customHeight="1" x14ac:dyDescent="0.35">
      <c r="A5375" s="149" t="s">
        <v>10709</v>
      </c>
      <c r="B5375" s="149" t="s">
        <v>10710</v>
      </c>
      <c r="C5375" s="149" t="s">
        <v>296</v>
      </c>
      <c r="D5375" s="150">
        <v>29101</v>
      </c>
      <c r="E5375" s="149">
        <v>11510</v>
      </c>
      <c r="F5375" s="149" t="s">
        <v>6144</v>
      </c>
    </row>
    <row r="5376" spans="1:6" ht="10.9" customHeight="1" x14ac:dyDescent="0.35">
      <c r="A5376" s="149" t="s">
        <v>10711</v>
      </c>
      <c r="B5376" s="149" t="s">
        <v>10712</v>
      </c>
      <c r="C5376" s="149" t="s">
        <v>420</v>
      </c>
      <c r="D5376" s="150">
        <v>29101</v>
      </c>
      <c r="E5376" s="149">
        <v>11510</v>
      </c>
      <c r="F5376" s="149" t="s">
        <v>6144</v>
      </c>
    </row>
    <row r="5377" spans="1:6" ht="10.9" customHeight="1" x14ac:dyDescent="0.35">
      <c r="A5377" s="149" t="s">
        <v>10713</v>
      </c>
      <c r="B5377" s="149" t="s">
        <v>10714</v>
      </c>
      <c r="C5377" s="149" t="s">
        <v>420</v>
      </c>
      <c r="D5377" s="150">
        <v>29101</v>
      </c>
      <c r="E5377" s="149">
        <v>11510</v>
      </c>
      <c r="F5377" s="149" t="s">
        <v>6144</v>
      </c>
    </row>
    <row r="5378" spans="1:6" ht="10.9" customHeight="1" x14ac:dyDescent="0.35">
      <c r="A5378" s="149" t="s">
        <v>10715</v>
      </c>
      <c r="B5378" s="149" t="s">
        <v>10716</v>
      </c>
      <c r="C5378" s="149" t="s">
        <v>296</v>
      </c>
      <c r="D5378" s="150">
        <v>29101</v>
      </c>
      <c r="E5378" s="149">
        <v>11510</v>
      </c>
      <c r="F5378" s="149" t="s">
        <v>6144</v>
      </c>
    </row>
    <row r="5379" spans="1:6" ht="10.9" customHeight="1" x14ac:dyDescent="0.35">
      <c r="A5379" s="149" t="s">
        <v>10717</v>
      </c>
      <c r="B5379" s="149" t="s">
        <v>10718</v>
      </c>
      <c r="C5379" s="149" t="s">
        <v>296</v>
      </c>
      <c r="D5379" s="150">
        <v>29101</v>
      </c>
      <c r="E5379" s="149">
        <v>11510</v>
      </c>
      <c r="F5379" s="149" t="s">
        <v>6144</v>
      </c>
    </row>
    <row r="5380" spans="1:6" ht="10.9" customHeight="1" x14ac:dyDescent="0.35">
      <c r="A5380" s="149" t="s">
        <v>10719</v>
      </c>
      <c r="B5380" s="149" t="s">
        <v>10720</v>
      </c>
      <c r="C5380" s="149" t="s">
        <v>296</v>
      </c>
      <c r="D5380" s="150">
        <v>29101</v>
      </c>
      <c r="E5380" s="149">
        <v>11510</v>
      </c>
      <c r="F5380" s="149" t="s">
        <v>6144</v>
      </c>
    </row>
    <row r="5381" spans="1:6" ht="10.9" customHeight="1" x14ac:dyDescent="0.35">
      <c r="A5381" s="149" t="s">
        <v>10721</v>
      </c>
      <c r="B5381" s="149" t="s">
        <v>10722</v>
      </c>
      <c r="C5381" s="149" t="s">
        <v>296</v>
      </c>
      <c r="D5381" s="150">
        <v>29101</v>
      </c>
      <c r="E5381" s="149">
        <v>11510</v>
      </c>
      <c r="F5381" s="149" t="s">
        <v>6144</v>
      </c>
    </row>
    <row r="5382" spans="1:6" ht="10.9" customHeight="1" x14ac:dyDescent="0.35">
      <c r="A5382" s="149" t="s">
        <v>10723</v>
      </c>
      <c r="B5382" s="149" t="s">
        <v>10724</v>
      </c>
      <c r="C5382" s="149" t="s">
        <v>296</v>
      </c>
      <c r="D5382" s="150">
        <v>29101</v>
      </c>
      <c r="E5382" s="149">
        <v>11510</v>
      </c>
      <c r="F5382" s="149" t="s">
        <v>6144</v>
      </c>
    </row>
    <row r="5383" spans="1:6" ht="10.9" customHeight="1" x14ac:dyDescent="0.35">
      <c r="A5383" s="149" t="s">
        <v>10725</v>
      </c>
      <c r="B5383" s="149" t="s">
        <v>10726</v>
      </c>
      <c r="C5383" s="149" t="s">
        <v>296</v>
      </c>
      <c r="D5383" s="150">
        <v>29101</v>
      </c>
      <c r="E5383" s="149">
        <v>11510</v>
      </c>
      <c r="F5383" s="149" t="s">
        <v>6144</v>
      </c>
    </row>
    <row r="5384" spans="1:6" ht="10.9" customHeight="1" x14ac:dyDescent="0.35">
      <c r="A5384" s="149" t="s">
        <v>10727</v>
      </c>
      <c r="B5384" s="149" t="s">
        <v>10728</v>
      </c>
      <c r="C5384" s="149" t="s">
        <v>296</v>
      </c>
      <c r="D5384" s="150">
        <v>29101</v>
      </c>
      <c r="E5384" s="149">
        <v>11510</v>
      </c>
      <c r="F5384" s="149" t="s">
        <v>6144</v>
      </c>
    </row>
    <row r="5385" spans="1:6" ht="10.9" customHeight="1" x14ac:dyDescent="0.35">
      <c r="A5385" s="149" t="s">
        <v>10729</v>
      </c>
      <c r="B5385" s="149" t="s">
        <v>10730</v>
      </c>
      <c r="C5385" s="149" t="s">
        <v>296</v>
      </c>
      <c r="D5385" s="150">
        <v>29101</v>
      </c>
      <c r="E5385" s="149">
        <v>11510</v>
      </c>
      <c r="F5385" s="149" t="s">
        <v>6144</v>
      </c>
    </row>
    <row r="5386" spans="1:6" ht="10.9" customHeight="1" x14ac:dyDescent="0.35">
      <c r="A5386" s="149" t="s">
        <v>10731</v>
      </c>
      <c r="B5386" s="149" t="s">
        <v>10732</v>
      </c>
      <c r="C5386" s="149" t="s">
        <v>296</v>
      </c>
      <c r="D5386" s="150">
        <v>29101</v>
      </c>
      <c r="E5386" s="149">
        <v>11510</v>
      </c>
      <c r="F5386" s="149" t="s">
        <v>6144</v>
      </c>
    </row>
    <row r="5387" spans="1:6" ht="10.9" customHeight="1" x14ac:dyDescent="0.35">
      <c r="A5387" s="149" t="s">
        <v>10733</v>
      </c>
      <c r="B5387" s="149" t="s">
        <v>10734</v>
      </c>
      <c r="C5387" s="149" t="s">
        <v>296</v>
      </c>
      <c r="D5387" s="150">
        <v>29101</v>
      </c>
      <c r="E5387" s="149">
        <v>11510</v>
      </c>
      <c r="F5387" s="149" t="s">
        <v>6144</v>
      </c>
    </row>
    <row r="5388" spans="1:6" ht="10.9" customHeight="1" x14ac:dyDescent="0.35">
      <c r="A5388" s="149" t="s">
        <v>10735</v>
      </c>
      <c r="B5388" s="149" t="s">
        <v>10736</v>
      </c>
      <c r="C5388" s="149" t="s">
        <v>296</v>
      </c>
      <c r="D5388" s="150">
        <v>29101</v>
      </c>
      <c r="E5388" s="149">
        <v>11510</v>
      </c>
      <c r="F5388" s="149" t="s">
        <v>6144</v>
      </c>
    </row>
    <row r="5389" spans="1:6" ht="10.9" customHeight="1" x14ac:dyDescent="0.35">
      <c r="A5389" s="149" t="s">
        <v>10737</v>
      </c>
      <c r="B5389" s="149" t="s">
        <v>10738</v>
      </c>
      <c r="C5389" s="149" t="s">
        <v>296</v>
      </c>
      <c r="D5389" s="150">
        <v>29101</v>
      </c>
      <c r="E5389" s="149">
        <v>11510</v>
      </c>
      <c r="F5389" s="149" t="s">
        <v>6144</v>
      </c>
    </row>
    <row r="5390" spans="1:6" ht="10.9" customHeight="1" x14ac:dyDescent="0.35">
      <c r="A5390" s="149" t="s">
        <v>10739</v>
      </c>
      <c r="B5390" s="149" t="s">
        <v>10740</v>
      </c>
      <c r="C5390" s="149" t="s">
        <v>296</v>
      </c>
      <c r="D5390" s="150">
        <v>29101</v>
      </c>
      <c r="E5390" s="149">
        <v>11510</v>
      </c>
      <c r="F5390" s="149" t="s">
        <v>6144</v>
      </c>
    </row>
    <row r="5391" spans="1:6" ht="10.9" customHeight="1" x14ac:dyDescent="0.35">
      <c r="A5391" s="149" t="s">
        <v>10741</v>
      </c>
      <c r="B5391" s="149" t="s">
        <v>10742</v>
      </c>
      <c r="C5391" s="149" t="s">
        <v>296</v>
      </c>
      <c r="D5391" s="150">
        <v>29101</v>
      </c>
      <c r="E5391" s="149">
        <v>11510</v>
      </c>
      <c r="F5391" s="149" t="s">
        <v>6144</v>
      </c>
    </row>
    <row r="5392" spans="1:6" ht="10.9" customHeight="1" x14ac:dyDescent="0.35">
      <c r="A5392" s="149" t="s">
        <v>10743</v>
      </c>
      <c r="B5392" s="149" t="s">
        <v>10744</v>
      </c>
      <c r="C5392" s="149" t="s">
        <v>296</v>
      </c>
      <c r="D5392" s="150">
        <v>29101</v>
      </c>
      <c r="E5392" s="149">
        <v>11510</v>
      </c>
      <c r="F5392" s="149" t="s">
        <v>6144</v>
      </c>
    </row>
    <row r="5393" spans="1:6" ht="10.9" customHeight="1" x14ac:dyDescent="0.35">
      <c r="A5393" s="149" t="s">
        <v>10745</v>
      </c>
      <c r="B5393" s="149" t="s">
        <v>10746</v>
      </c>
      <c r="C5393" s="149" t="s">
        <v>296</v>
      </c>
      <c r="D5393" s="150">
        <v>29101</v>
      </c>
      <c r="E5393" s="149">
        <v>11510</v>
      </c>
      <c r="F5393" s="149" t="s">
        <v>6144</v>
      </c>
    </row>
    <row r="5394" spans="1:6" ht="10.9" customHeight="1" x14ac:dyDescent="0.35">
      <c r="A5394" s="149" t="s">
        <v>10747</v>
      </c>
      <c r="B5394" s="149" t="s">
        <v>10748</v>
      </c>
      <c r="C5394" s="149" t="s">
        <v>372</v>
      </c>
      <c r="D5394" s="150">
        <v>29101</v>
      </c>
      <c r="E5394" s="149">
        <v>11510</v>
      </c>
      <c r="F5394" s="149" t="s">
        <v>6144</v>
      </c>
    </row>
    <row r="5395" spans="1:6" ht="10.9" customHeight="1" x14ac:dyDescent="0.35">
      <c r="A5395" s="149" t="s">
        <v>10749</v>
      </c>
      <c r="B5395" s="149" t="s">
        <v>10750</v>
      </c>
      <c r="C5395" s="149" t="s">
        <v>296</v>
      </c>
      <c r="D5395" s="150">
        <v>29101</v>
      </c>
      <c r="E5395" s="149">
        <v>11510</v>
      </c>
      <c r="F5395" s="149" t="s">
        <v>6144</v>
      </c>
    </row>
    <row r="5396" spans="1:6" ht="10.9" customHeight="1" x14ac:dyDescent="0.35">
      <c r="A5396" s="149" t="s">
        <v>10751</v>
      </c>
      <c r="B5396" s="149" t="s">
        <v>10752</v>
      </c>
      <c r="C5396" s="149" t="s">
        <v>296</v>
      </c>
      <c r="D5396" s="150">
        <v>29101</v>
      </c>
      <c r="E5396" s="149">
        <v>11510</v>
      </c>
      <c r="F5396" s="149" t="s">
        <v>6144</v>
      </c>
    </row>
    <row r="5397" spans="1:6" ht="10.9" customHeight="1" x14ac:dyDescent="0.35">
      <c r="A5397" s="149" t="s">
        <v>10753</v>
      </c>
      <c r="B5397" s="149" t="s">
        <v>10754</v>
      </c>
      <c r="C5397" s="149" t="s">
        <v>296</v>
      </c>
      <c r="D5397" s="150">
        <v>29101</v>
      </c>
      <c r="E5397" s="149">
        <v>11510</v>
      </c>
      <c r="F5397" s="149" t="s">
        <v>6144</v>
      </c>
    </row>
    <row r="5398" spans="1:6" ht="10.9" customHeight="1" x14ac:dyDescent="0.35">
      <c r="A5398" s="149" t="s">
        <v>10755</v>
      </c>
      <c r="B5398" s="149" t="s">
        <v>10756</v>
      </c>
      <c r="C5398" s="149" t="s">
        <v>296</v>
      </c>
      <c r="D5398" s="150">
        <v>29101</v>
      </c>
      <c r="E5398" s="149">
        <v>11510</v>
      </c>
      <c r="F5398" s="149" t="s">
        <v>6144</v>
      </c>
    </row>
    <row r="5399" spans="1:6" ht="10.9" customHeight="1" x14ac:dyDescent="0.35">
      <c r="A5399" s="149" t="s">
        <v>10757</v>
      </c>
      <c r="B5399" s="149" t="s">
        <v>10758</v>
      </c>
      <c r="C5399" s="149" t="s">
        <v>296</v>
      </c>
      <c r="D5399" s="150">
        <v>29101</v>
      </c>
      <c r="E5399" s="149">
        <v>11510</v>
      </c>
      <c r="F5399" s="149" t="s">
        <v>6144</v>
      </c>
    </row>
    <row r="5400" spans="1:6" ht="10.9" customHeight="1" x14ac:dyDescent="0.35">
      <c r="A5400" s="149" t="s">
        <v>10759</v>
      </c>
      <c r="B5400" s="149" t="s">
        <v>10760</v>
      </c>
      <c r="C5400" s="149" t="s">
        <v>296</v>
      </c>
      <c r="D5400" s="150">
        <v>29101</v>
      </c>
      <c r="E5400" s="149">
        <v>11510</v>
      </c>
      <c r="F5400" s="149" t="s">
        <v>6144</v>
      </c>
    </row>
    <row r="5401" spans="1:6" ht="10.9" customHeight="1" x14ac:dyDescent="0.35">
      <c r="A5401" s="149" t="s">
        <v>10761</v>
      </c>
      <c r="B5401" s="149" t="s">
        <v>10762</v>
      </c>
      <c r="C5401" s="149" t="s">
        <v>296</v>
      </c>
      <c r="D5401" s="150">
        <v>29101</v>
      </c>
      <c r="E5401" s="149">
        <v>11510</v>
      </c>
      <c r="F5401" s="149" t="s">
        <v>6144</v>
      </c>
    </row>
    <row r="5402" spans="1:6" ht="10.9" customHeight="1" x14ac:dyDescent="0.35">
      <c r="A5402" s="149" t="s">
        <v>10763</v>
      </c>
      <c r="B5402" s="149" t="s">
        <v>10764</v>
      </c>
      <c r="C5402" s="149" t="s">
        <v>420</v>
      </c>
      <c r="D5402" s="150">
        <v>29101</v>
      </c>
      <c r="E5402" s="149">
        <v>11510</v>
      </c>
      <c r="F5402" s="149" t="s">
        <v>6144</v>
      </c>
    </row>
    <row r="5403" spans="1:6" ht="10.9" customHeight="1" x14ac:dyDescent="0.35">
      <c r="A5403" s="149" t="s">
        <v>10765</v>
      </c>
      <c r="B5403" s="149" t="s">
        <v>10766</v>
      </c>
      <c r="C5403" s="149" t="s">
        <v>296</v>
      </c>
      <c r="D5403" s="150">
        <v>29101</v>
      </c>
      <c r="E5403" s="149">
        <v>11510</v>
      </c>
      <c r="F5403" s="149" t="s">
        <v>6144</v>
      </c>
    </row>
    <row r="5404" spans="1:6" ht="10.9" customHeight="1" x14ac:dyDescent="0.35">
      <c r="A5404" s="149" t="s">
        <v>10767</v>
      </c>
      <c r="B5404" s="149" t="s">
        <v>6413</v>
      </c>
      <c r="C5404" s="149" t="s">
        <v>296</v>
      </c>
      <c r="D5404" s="150">
        <v>29101</v>
      </c>
      <c r="E5404" s="149">
        <v>11510</v>
      </c>
      <c r="F5404" s="149" t="s">
        <v>6144</v>
      </c>
    </row>
    <row r="5405" spans="1:6" ht="10.9" customHeight="1" x14ac:dyDescent="0.35">
      <c r="A5405" s="149" t="s">
        <v>10131</v>
      </c>
      <c r="B5405" s="149" t="s">
        <v>10132</v>
      </c>
      <c r="C5405" s="149" t="s">
        <v>296</v>
      </c>
      <c r="D5405" s="150">
        <v>29101</v>
      </c>
      <c r="E5405" s="149">
        <v>11510</v>
      </c>
      <c r="F5405" s="149" t="s">
        <v>6144</v>
      </c>
    </row>
    <row r="5406" spans="1:6" ht="10.9" customHeight="1" x14ac:dyDescent="0.35">
      <c r="A5406" s="149" t="s">
        <v>10770</v>
      </c>
      <c r="B5406" s="149" t="s">
        <v>10771</v>
      </c>
      <c r="C5406" s="149" t="s">
        <v>296</v>
      </c>
      <c r="D5406" s="150">
        <v>29101</v>
      </c>
      <c r="E5406" s="149">
        <v>11510</v>
      </c>
      <c r="F5406" s="149" t="s">
        <v>6144</v>
      </c>
    </row>
    <row r="5407" spans="1:6" ht="10.9" customHeight="1" x14ac:dyDescent="0.35">
      <c r="A5407" s="149" t="s">
        <v>10772</v>
      </c>
      <c r="B5407" s="149" t="s">
        <v>10773</v>
      </c>
      <c r="C5407" s="149" t="s">
        <v>296</v>
      </c>
      <c r="D5407" s="150">
        <v>29101</v>
      </c>
      <c r="E5407" s="149">
        <v>11510</v>
      </c>
      <c r="F5407" s="149" t="s">
        <v>6144</v>
      </c>
    </row>
    <row r="5408" spans="1:6" ht="10.9" customHeight="1" x14ac:dyDescent="0.35">
      <c r="A5408" s="149" t="s">
        <v>10774</v>
      </c>
      <c r="B5408" s="149" t="s">
        <v>10775</v>
      </c>
      <c r="C5408" s="149" t="s">
        <v>296</v>
      </c>
      <c r="D5408" s="150">
        <v>29101</v>
      </c>
      <c r="E5408" s="149">
        <v>11510</v>
      </c>
      <c r="F5408" s="149" t="s">
        <v>6144</v>
      </c>
    </row>
    <row r="5409" spans="1:6" ht="10.9" customHeight="1" x14ac:dyDescent="0.35">
      <c r="A5409" s="149" t="s">
        <v>10776</v>
      </c>
      <c r="B5409" s="149" t="s">
        <v>10777</v>
      </c>
      <c r="C5409" s="149" t="s">
        <v>372</v>
      </c>
      <c r="D5409" s="150">
        <v>29101</v>
      </c>
      <c r="E5409" s="149">
        <v>11510</v>
      </c>
      <c r="F5409" s="149" t="s">
        <v>6144</v>
      </c>
    </row>
    <row r="5410" spans="1:6" ht="10.9" customHeight="1" x14ac:dyDescent="0.35">
      <c r="A5410" s="149" t="s">
        <v>10778</v>
      </c>
      <c r="B5410" s="149" t="s">
        <v>2580</v>
      </c>
      <c r="C5410" s="149" t="s">
        <v>1446</v>
      </c>
      <c r="D5410" s="150">
        <v>29101</v>
      </c>
      <c r="E5410" s="149">
        <v>11510</v>
      </c>
      <c r="F5410" s="149" t="s">
        <v>6144</v>
      </c>
    </row>
    <row r="5411" spans="1:6" ht="10.9" customHeight="1" x14ac:dyDescent="0.35">
      <c r="A5411" s="149" t="s">
        <v>10779</v>
      </c>
      <c r="B5411" s="149" t="s">
        <v>10780</v>
      </c>
      <c r="C5411" s="149" t="s">
        <v>1446</v>
      </c>
      <c r="D5411" s="150">
        <v>29101</v>
      </c>
      <c r="E5411" s="149">
        <v>11510</v>
      </c>
      <c r="F5411" s="149" t="s">
        <v>6144</v>
      </c>
    </row>
    <row r="5412" spans="1:6" ht="10.9" customHeight="1" x14ac:dyDescent="0.35">
      <c r="A5412" s="149" t="s">
        <v>10781</v>
      </c>
      <c r="B5412" s="149" t="s">
        <v>10782</v>
      </c>
      <c r="C5412" s="149" t="s">
        <v>296</v>
      </c>
      <c r="D5412" s="150">
        <v>29101</v>
      </c>
      <c r="E5412" s="149">
        <v>11510</v>
      </c>
      <c r="F5412" s="149" t="s">
        <v>6144</v>
      </c>
    </row>
    <row r="5413" spans="1:6" ht="10.9" customHeight="1" x14ac:dyDescent="0.35">
      <c r="A5413" s="149" t="s">
        <v>10783</v>
      </c>
      <c r="B5413" s="149" t="s">
        <v>10784</v>
      </c>
      <c r="C5413" s="149" t="s">
        <v>296</v>
      </c>
      <c r="D5413" s="150">
        <v>29101</v>
      </c>
      <c r="E5413" s="149">
        <v>11510</v>
      </c>
      <c r="F5413" s="149" t="s">
        <v>6144</v>
      </c>
    </row>
    <row r="5414" spans="1:6" ht="10.9" customHeight="1" x14ac:dyDescent="0.35">
      <c r="A5414" s="149" t="s">
        <v>10785</v>
      </c>
      <c r="B5414" s="149" t="s">
        <v>10786</v>
      </c>
      <c r="C5414" s="149" t="s">
        <v>296</v>
      </c>
      <c r="D5414" s="150">
        <v>29101</v>
      </c>
      <c r="E5414" s="149">
        <v>11510</v>
      </c>
      <c r="F5414" s="149" t="s">
        <v>6144</v>
      </c>
    </row>
    <row r="5415" spans="1:6" ht="10.9" customHeight="1" x14ac:dyDescent="0.35">
      <c r="A5415" s="149" t="s">
        <v>10787</v>
      </c>
      <c r="B5415" s="149" t="s">
        <v>10788</v>
      </c>
      <c r="C5415" s="149" t="s">
        <v>296</v>
      </c>
      <c r="D5415" s="150">
        <v>29101</v>
      </c>
      <c r="E5415" s="149">
        <v>11510</v>
      </c>
      <c r="F5415" s="149" t="s">
        <v>6144</v>
      </c>
    </row>
    <row r="5416" spans="1:6" ht="10.9" customHeight="1" x14ac:dyDescent="0.35">
      <c r="A5416" s="149" t="s">
        <v>10789</v>
      </c>
      <c r="B5416" s="149" t="s">
        <v>10790</v>
      </c>
      <c r="C5416" s="149" t="s">
        <v>296</v>
      </c>
      <c r="D5416" s="150">
        <v>29101</v>
      </c>
      <c r="E5416" s="149">
        <v>11510</v>
      </c>
      <c r="F5416" s="149" t="s">
        <v>6144</v>
      </c>
    </row>
    <row r="5417" spans="1:6" ht="10.9" customHeight="1" x14ac:dyDescent="0.35">
      <c r="A5417" s="149" t="s">
        <v>10791</v>
      </c>
      <c r="B5417" s="149" t="s">
        <v>10792</v>
      </c>
      <c r="C5417" s="149" t="s">
        <v>296</v>
      </c>
      <c r="D5417" s="150">
        <v>29101</v>
      </c>
      <c r="E5417" s="149">
        <v>11510</v>
      </c>
      <c r="F5417" s="149" t="s">
        <v>6144</v>
      </c>
    </row>
    <row r="5418" spans="1:6" ht="10.9" customHeight="1" x14ac:dyDescent="0.35">
      <c r="A5418" s="149" t="s">
        <v>10793</v>
      </c>
      <c r="B5418" s="149" t="s">
        <v>10794</v>
      </c>
      <c r="C5418" s="149" t="s">
        <v>539</v>
      </c>
      <c r="D5418" s="150">
        <v>29101</v>
      </c>
      <c r="E5418" s="149">
        <v>11510</v>
      </c>
      <c r="F5418" s="149" t="s">
        <v>6144</v>
      </c>
    </row>
    <row r="5419" spans="1:6" ht="10.9" customHeight="1" x14ac:dyDescent="0.35">
      <c r="A5419" s="149" t="s">
        <v>10795</v>
      </c>
      <c r="B5419" s="149" t="s">
        <v>10796</v>
      </c>
      <c r="C5419" s="149" t="s">
        <v>296</v>
      </c>
      <c r="D5419" s="150">
        <v>29101</v>
      </c>
      <c r="E5419" s="149">
        <v>11510</v>
      </c>
      <c r="F5419" s="149" t="s">
        <v>6144</v>
      </c>
    </row>
    <row r="5420" spans="1:6" ht="10.9" customHeight="1" x14ac:dyDescent="0.35">
      <c r="A5420" s="149" t="s">
        <v>10797</v>
      </c>
      <c r="B5420" s="149" t="s">
        <v>10798</v>
      </c>
      <c r="C5420" s="149" t="s">
        <v>296</v>
      </c>
      <c r="D5420" s="150">
        <v>29101</v>
      </c>
      <c r="E5420" s="149">
        <v>11510</v>
      </c>
      <c r="F5420" s="149" t="s">
        <v>6144</v>
      </c>
    </row>
    <row r="5421" spans="1:6" ht="10.9" customHeight="1" x14ac:dyDescent="0.35">
      <c r="A5421" s="149" t="s">
        <v>10799</v>
      </c>
      <c r="B5421" s="149" t="s">
        <v>10800</v>
      </c>
      <c r="C5421" s="149" t="s">
        <v>296</v>
      </c>
      <c r="D5421" s="150">
        <v>29101</v>
      </c>
      <c r="E5421" s="149">
        <v>11510</v>
      </c>
      <c r="F5421" s="149" t="s">
        <v>6144</v>
      </c>
    </row>
    <row r="5422" spans="1:6" ht="10.9" customHeight="1" x14ac:dyDescent="0.35">
      <c r="A5422" s="149" t="s">
        <v>6142</v>
      </c>
      <c r="B5422" s="149" t="s">
        <v>6143</v>
      </c>
      <c r="C5422" s="149" t="s">
        <v>296</v>
      </c>
      <c r="D5422" s="150">
        <v>29101</v>
      </c>
      <c r="E5422" s="149">
        <v>11510</v>
      </c>
      <c r="F5422" s="149" t="s">
        <v>6144</v>
      </c>
    </row>
    <row r="5423" spans="1:6" ht="10.9" customHeight="1" x14ac:dyDescent="0.35">
      <c r="A5423" s="149" t="s">
        <v>10803</v>
      </c>
      <c r="B5423" s="149" t="s">
        <v>10804</v>
      </c>
      <c r="C5423" s="149" t="s">
        <v>296</v>
      </c>
      <c r="D5423" s="150">
        <v>29101</v>
      </c>
      <c r="E5423" s="149">
        <v>11510</v>
      </c>
      <c r="F5423" s="149" t="s">
        <v>6144</v>
      </c>
    </row>
    <row r="5424" spans="1:6" ht="10.9" customHeight="1" x14ac:dyDescent="0.35">
      <c r="A5424" s="149" t="s">
        <v>10805</v>
      </c>
      <c r="B5424" s="149" t="s">
        <v>10806</v>
      </c>
      <c r="C5424" s="149" t="s">
        <v>296</v>
      </c>
      <c r="D5424" s="150">
        <v>29101</v>
      </c>
      <c r="E5424" s="149">
        <v>11510</v>
      </c>
      <c r="F5424" s="149" t="s">
        <v>6144</v>
      </c>
    </row>
    <row r="5425" spans="1:6" ht="10.9" customHeight="1" x14ac:dyDescent="0.35">
      <c r="A5425" s="149" t="s">
        <v>10807</v>
      </c>
      <c r="B5425" s="149" t="s">
        <v>10808</v>
      </c>
      <c r="C5425" s="149" t="s">
        <v>296</v>
      </c>
      <c r="D5425" s="150">
        <v>29101</v>
      </c>
      <c r="E5425" s="149">
        <v>11510</v>
      </c>
      <c r="F5425" s="149" t="s">
        <v>6144</v>
      </c>
    </row>
    <row r="5426" spans="1:6" ht="10.9" customHeight="1" x14ac:dyDescent="0.35">
      <c r="A5426" s="149" t="s">
        <v>10809</v>
      </c>
      <c r="B5426" s="149" t="s">
        <v>10810</v>
      </c>
      <c r="C5426" s="149" t="s">
        <v>296</v>
      </c>
      <c r="D5426" s="150">
        <v>29101</v>
      </c>
      <c r="E5426" s="149">
        <v>11510</v>
      </c>
      <c r="F5426" s="149" t="s">
        <v>6144</v>
      </c>
    </row>
    <row r="5427" spans="1:6" ht="10.9" customHeight="1" x14ac:dyDescent="0.35">
      <c r="A5427" s="149" t="s">
        <v>10811</v>
      </c>
      <c r="B5427" s="149" t="s">
        <v>10812</v>
      </c>
      <c r="C5427" s="149" t="s">
        <v>420</v>
      </c>
      <c r="D5427" s="150">
        <v>29101</v>
      </c>
      <c r="E5427" s="149">
        <v>11510</v>
      </c>
      <c r="F5427" s="149" t="s">
        <v>6144</v>
      </c>
    </row>
    <row r="5428" spans="1:6" ht="10.9" customHeight="1" x14ac:dyDescent="0.35">
      <c r="A5428" s="149" t="s">
        <v>10813</v>
      </c>
      <c r="B5428" s="149" t="s">
        <v>10814</v>
      </c>
      <c r="C5428" s="149" t="s">
        <v>420</v>
      </c>
      <c r="D5428" s="150">
        <v>29101</v>
      </c>
      <c r="E5428" s="149">
        <v>11510</v>
      </c>
      <c r="F5428" s="149" t="s">
        <v>6144</v>
      </c>
    </row>
    <row r="5429" spans="1:6" ht="10.9" customHeight="1" x14ac:dyDescent="0.35">
      <c r="A5429" s="149" t="s">
        <v>10815</v>
      </c>
      <c r="B5429" s="149" t="s">
        <v>10816</v>
      </c>
      <c r="C5429" s="149" t="s">
        <v>420</v>
      </c>
      <c r="D5429" s="150">
        <v>29101</v>
      </c>
      <c r="E5429" s="149">
        <v>11510</v>
      </c>
      <c r="F5429" s="149" t="s">
        <v>6144</v>
      </c>
    </row>
    <row r="5430" spans="1:6" ht="10.9" customHeight="1" x14ac:dyDescent="0.35">
      <c r="A5430" s="149" t="s">
        <v>10817</v>
      </c>
      <c r="B5430" s="149" t="s">
        <v>10818</v>
      </c>
      <c r="C5430" s="149" t="s">
        <v>420</v>
      </c>
      <c r="D5430" s="150">
        <v>29101</v>
      </c>
      <c r="E5430" s="149">
        <v>11510</v>
      </c>
      <c r="F5430" s="149" t="s">
        <v>6144</v>
      </c>
    </row>
    <row r="5431" spans="1:6" ht="10.9" customHeight="1" x14ac:dyDescent="0.35">
      <c r="A5431" s="149" t="s">
        <v>10819</v>
      </c>
      <c r="B5431" s="149" t="s">
        <v>10820</v>
      </c>
      <c r="C5431" s="149" t="s">
        <v>420</v>
      </c>
      <c r="D5431" s="150">
        <v>29101</v>
      </c>
      <c r="E5431" s="149">
        <v>11510</v>
      </c>
      <c r="F5431" s="149" t="s">
        <v>6144</v>
      </c>
    </row>
    <row r="5432" spans="1:6" ht="10.9" customHeight="1" x14ac:dyDescent="0.35">
      <c r="A5432" s="149" t="s">
        <v>10821</v>
      </c>
      <c r="B5432" s="149" t="s">
        <v>10822</v>
      </c>
      <c r="C5432" s="149" t="s">
        <v>296</v>
      </c>
      <c r="D5432" s="150">
        <v>29101</v>
      </c>
      <c r="E5432" s="149">
        <v>11510</v>
      </c>
      <c r="F5432" s="149" t="s">
        <v>6144</v>
      </c>
    </row>
    <row r="5433" spans="1:6" ht="10.9" customHeight="1" x14ac:dyDescent="0.35">
      <c r="A5433" s="149" t="s">
        <v>10823</v>
      </c>
      <c r="B5433" s="149" t="s">
        <v>10824</v>
      </c>
      <c r="C5433" s="149" t="s">
        <v>420</v>
      </c>
      <c r="D5433" s="150">
        <v>29101</v>
      </c>
      <c r="E5433" s="149">
        <v>11510</v>
      </c>
      <c r="F5433" s="149" t="s">
        <v>6144</v>
      </c>
    </row>
    <row r="5434" spans="1:6" ht="10.9" customHeight="1" x14ac:dyDescent="0.35">
      <c r="A5434" s="149" t="s">
        <v>10825</v>
      </c>
      <c r="B5434" s="149" t="s">
        <v>10826</v>
      </c>
      <c r="C5434" s="149" t="s">
        <v>296</v>
      </c>
      <c r="D5434" s="150">
        <v>29101</v>
      </c>
      <c r="E5434" s="149">
        <v>11510</v>
      </c>
      <c r="F5434" s="149" t="s">
        <v>6144</v>
      </c>
    </row>
    <row r="5435" spans="1:6" ht="10.9" customHeight="1" x14ac:dyDescent="0.35">
      <c r="A5435" s="149" t="s">
        <v>10827</v>
      </c>
      <c r="B5435" s="149" t="s">
        <v>10828</v>
      </c>
      <c r="C5435" s="149" t="s">
        <v>296</v>
      </c>
      <c r="D5435" s="150">
        <v>29101</v>
      </c>
      <c r="E5435" s="149">
        <v>11510</v>
      </c>
      <c r="F5435" s="149" t="s">
        <v>6144</v>
      </c>
    </row>
    <row r="5436" spans="1:6" ht="10.9" customHeight="1" x14ac:dyDescent="0.35">
      <c r="A5436" s="149" t="s">
        <v>10829</v>
      </c>
      <c r="B5436" s="149" t="s">
        <v>10830</v>
      </c>
      <c r="C5436" s="149" t="s">
        <v>296</v>
      </c>
      <c r="D5436" s="150">
        <v>29101</v>
      </c>
      <c r="E5436" s="149">
        <v>11510</v>
      </c>
      <c r="F5436" s="149" t="s">
        <v>6144</v>
      </c>
    </row>
    <row r="5437" spans="1:6" ht="10.9" customHeight="1" x14ac:dyDescent="0.35">
      <c r="A5437" s="149" t="s">
        <v>10831</v>
      </c>
      <c r="B5437" s="149" t="s">
        <v>10832</v>
      </c>
      <c r="C5437" s="149" t="s">
        <v>296</v>
      </c>
      <c r="D5437" s="150">
        <v>29101</v>
      </c>
      <c r="E5437" s="149">
        <v>11510</v>
      </c>
      <c r="F5437" s="149" t="s">
        <v>6144</v>
      </c>
    </row>
    <row r="5438" spans="1:6" ht="10.9" customHeight="1" x14ac:dyDescent="0.35">
      <c r="A5438" s="149" t="s">
        <v>10833</v>
      </c>
      <c r="B5438" s="149" t="s">
        <v>10834</v>
      </c>
      <c r="C5438" s="149" t="s">
        <v>296</v>
      </c>
      <c r="D5438" s="150">
        <v>29101</v>
      </c>
      <c r="E5438" s="149">
        <v>11510</v>
      </c>
      <c r="F5438" s="149" t="s">
        <v>6144</v>
      </c>
    </row>
    <row r="5439" spans="1:6" ht="10.9" customHeight="1" x14ac:dyDescent="0.35">
      <c r="A5439" s="149" t="s">
        <v>10835</v>
      </c>
      <c r="B5439" s="149" t="s">
        <v>10836</v>
      </c>
      <c r="C5439" s="149" t="s">
        <v>296</v>
      </c>
      <c r="D5439" s="150">
        <v>29101</v>
      </c>
      <c r="E5439" s="149">
        <v>11510</v>
      </c>
      <c r="F5439" s="149" t="s">
        <v>6144</v>
      </c>
    </row>
    <row r="5440" spans="1:6" ht="10.9" customHeight="1" x14ac:dyDescent="0.35">
      <c r="A5440" s="149" t="s">
        <v>10837</v>
      </c>
      <c r="B5440" s="149" t="s">
        <v>10838</v>
      </c>
      <c r="C5440" s="149" t="s">
        <v>296</v>
      </c>
      <c r="D5440" s="150">
        <v>29101</v>
      </c>
      <c r="E5440" s="149">
        <v>11510</v>
      </c>
      <c r="F5440" s="149" t="s">
        <v>6144</v>
      </c>
    </row>
    <row r="5441" spans="1:6" ht="10.9" customHeight="1" x14ac:dyDescent="0.35">
      <c r="A5441" s="149" t="s">
        <v>10839</v>
      </c>
      <c r="B5441" s="149" t="s">
        <v>10840</v>
      </c>
      <c r="C5441" s="149" t="s">
        <v>296</v>
      </c>
      <c r="D5441" s="150">
        <v>29101</v>
      </c>
      <c r="E5441" s="149">
        <v>11510</v>
      </c>
      <c r="F5441" s="149" t="s">
        <v>6144</v>
      </c>
    </row>
    <row r="5442" spans="1:6" ht="10.9" customHeight="1" x14ac:dyDescent="0.35">
      <c r="A5442" s="149" t="s">
        <v>10841</v>
      </c>
      <c r="B5442" s="149" t="s">
        <v>10842</v>
      </c>
      <c r="C5442" s="149" t="s">
        <v>296</v>
      </c>
      <c r="D5442" s="150">
        <v>29101</v>
      </c>
      <c r="E5442" s="149">
        <v>11510</v>
      </c>
      <c r="F5442" s="149" t="s">
        <v>6144</v>
      </c>
    </row>
    <row r="5443" spans="1:6" ht="10.9" customHeight="1" x14ac:dyDescent="0.35">
      <c r="A5443" s="149" t="s">
        <v>10843</v>
      </c>
      <c r="B5443" s="149" t="s">
        <v>10844</v>
      </c>
      <c r="C5443" s="149" t="s">
        <v>296</v>
      </c>
      <c r="D5443" s="150">
        <v>29101</v>
      </c>
      <c r="E5443" s="149">
        <v>11510</v>
      </c>
      <c r="F5443" s="149" t="s">
        <v>6144</v>
      </c>
    </row>
    <row r="5444" spans="1:6" ht="10.9" customHeight="1" x14ac:dyDescent="0.35">
      <c r="A5444" s="149" t="s">
        <v>10845</v>
      </c>
      <c r="B5444" s="149" t="s">
        <v>10846</v>
      </c>
      <c r="C5444" s="149" t="s">
        <v>296</v>
      </c>
      <c r="D5444" s="150">
        <v>29101</v>
      </c>
      <c r="E5444" s="149">
        <v>11510</v>
      </c>
      <c r="F5444" s="149" t="s">
        <v>6144</v>
      </c>
    </row>
    <row r="5445" spans="1:6" ht="10.9" customHeight="1" x14ac:dyDescent="0.35">
      <c r="A5445" s="149" t="s">
        <v>10847</v>
      </c>
      <c r="B5445" s="149" t="s">
        <v>10848</v>
      </c>
      <c r="C5445" s="149" t="s">
        <v>296</v>
      </c>
      <c r="D5445" s="150">
        <v>29101</v>
      </c>
      <c r="E5445" s="149">
        <v>11510</v>
      </c>
      <c r="F5445" s="149" t="s">
        <v>6144</v>
      </c>
    </row>
    <row r="5446" spans="1:6" ht="10.9" customHeight="1" x14ac:dyDescent="0.35">
      <c r="A5446" s="149" t="s">
        <v>10849</v>
      </c>
      <c r="B5446" s="149" t="s">
        <v>10850</v>
      </c>
      <c r="C5446" s="149" t="s">
        <v>296</v>
      </c>
      <c r="D5446" s="150">
        <v>29101</v>
      </c>
      <c r="E5446" s="149">
        <v>11510</v>
      </c>
      <c r="F5446" s="149" t="s">
        <v>6144</v>
      </c>
    </row>
    <row r="5447" spans="1:6" ht="10.9" customHeight="1" x14ac:dyDescent="0.35">
      <c r="A5447" s="149" t="s">
        <v>10851</v>
      </c>
      <c r="B5447" s="149" t="s">
        <v>10852</v>
      </c>
      <c r="C5447" s="149" t="s">
        <v>296</v>
      </c>
      <c r="D5447" s="150">
        <v>29101</v>
      </c>
      <c r="E5447" s="149">
        <v>11510</v>
      </c>
      <c r="F5447" s="149" t="s">
        <v>6144</v>
      </c>
    </row>
    <row r="5448" spans="1:6" ht="10.9" customHeight="1" x14ac:dyDescent="0.35">
      <c r="A5448" s="149" t="s">
        <v>10853</v>
      </c>
      <c r="B5448" s="149" t="s">
        <v>10854</v>
      </c>
      <c r="C5448" s="149" t="s">
        <v>296</v>
      </c>
      <c r="D5448" s="150">
        <v>29101</v>
      </c>
      <c r="E5448" s="149">
        <v>11510</v>
      </c>
      <c r="F5448" s="149" t="s">
        <v>6144</v>
      </c>
    </row>
    <row r="5449" spans="1:6" ht="10.9" customHeight="1" x14ac:dyDescent="0.35">
      <c r="A5449" s="149" t="s">
        <v>10855</v>
      </c>
      <c r="B5449" s="149" t="s">
        <v>10856</v>
      </c>
      <c r="C5449" s="149" t="s">
        <v>296</v>
      </c>
      <c r="D5449" s="150">
        <v>29101</v>
      </c>
      <c r="E5449" s="149">
        <v>11510</v>
      </c>
      <c r="F5449" s="149" t="s">
        <v>6144</v>
      </c>
    </row>
    <row r="5450" spans="1:6" ht="10.9" customHeight="1" x14ac:dyDescent="0.35">
      <c r="A5450" s="149" t="s">
        <v>10857</v>
      </c>
      <c r="B5450" s="149" t="s">
        <v>10858</v>
      </c>
      <c r="C5450" s="149" t="s">
        <v>296</v>
      </c>
      <c r="D5450" s="150">
        <v>29101</v>
      </c>
      <c r="E5450" s="149">
        <v>11510</v>
      </c>
      <c r="F5450" s="149" t="s">
        <v>6144</v>
      </c>
    </row>
    <row r="5451" spans="1:6" ht="10.9" customHeight="1" x14ac:dyDescent="0.35">
      <c r="A5451" s="149" t="s">
        <v>10859</v>
      </c>
      <c r="B5451" s="149" t="s">
        <v>10860</v>
      </c>
      <c r="C5451" s="149" t="s">
        <v>296</v>
      </c>
      <c r="D5451" s="150">
        <v>29101</v>
      </c>
      <c r="E5451" s="149">
        <v>11510</v>
      </c>
      <c r="F5451" s="149" t="s">
        <v>6144</v>
      </c>
    </row>
    <row r="5452" spans="1:6" ht="10.9" customHeight="1" x14ac:dyDescent="0.35">
      <c r="A5452" s="149" t="s">
        <v>10861</v>
      </c>
      <c r="B5452" s="149" t="s">
        <v>10862</v>
      </c>
      <c r="C5452" s="149" t="s">
        <v>296</v>
      </c>
      <c r="D5452" s="150">
        <v>29101</v>
      </c>
      <c r="E5452" s="149">
        <v>11510</v>
      </c>
      <c r="F5452" s="149" t="s">
        <v>6144</v>
      </c>
    </row>
    <row r="5453" spans="1:6" ht="10.9" customHeight="1" x14ac:dyDescent="0.35">
      <c r="A5453" s="149" t="s">
        <v>10863</v>
      </c>
      <c r="B5453" s="149" t="s">
        <v>10864</v>
      </c>
      <c r="C5453" s="149" t="s">
        <v>296</v>
      </c>
      <c r="D5453" s="150">
        <v>29101</v>
      </c>
      <c r="E5453" s="149">
        <v>11510</v>
      </c>
      <c r="F5453" s="149" t="s">
        <v>6144</v>
      </c>
    </row>
    <row r="5454" spans="1:6" ht="10.9" customHeight="1" x14ac:dyDescent="0.35">
      <c r="A5454" s="149" t="s">
        <v>10865</v>
      </c>
      <c r="B5454" s="149" t="s">
        <v>10866</v>
      </c>
      <c r="C5454" s="149" t="s">
        <v>296</v>
      </c>
      <c r="D5454" s="150">
        <v>29101</v>
      </c>
      <c r="E5454" s="149">
        <v>11510</v>
      </c>
      <c r="F5454" s="149" t="s">
        <v>6144</v>
      </c>
    </row>
    <row r="5455" spans="1:6" ht="10.9" customHeight="1" x14ac:dyDescent="0.35">
      <c r="A5455" s="149" t="s">
        <v>10867</v>
      </c>
      <c r="B5455" s="149" t="s">
        <v>10868</v>
      </c>
      <c r="C5455" s="149" t="s">
        <v>296</v>
      </c>
      <c r="D5455" s="150">
        <v>29101</v>
      </c>
      <c r="E5455" s="149">
        <v>11510</v>
      </c>
      <c r="F5455" s="149" t="s">
        <v>6144</v>
      </c>
    </row>
    <row r="5456" spans="1:6" ht="10.9" customHeight="1" x14ac:dyDescent="0.35">
      <c r="A5456" s="149" t="s">
        <v>10869</v>
      </c>
      <c r="B5456" s="149" t="s">
        <v>10870</v>
      </c>
      <c r="C5456" s="149" t="s">
        <v>296</v>
      </c>
      <c r="D5456" s="150">
        <v>29101</v>
      </c>
      <c r="E5456" s="149">
        <v>11510</v>
      </c>
      <c r="F5456" s="149" t="s">
        <v>6144</v>
      </c>
    </row>
    <row r="5457" spans="1:6" ht="10.9" customHeight="1" x14ac:dyDescent="0.35">
      <c r="A5457" s="149" t="s">
        <v>10871</v>
      </c>
      <c r="B5457" s="149" t="s">
        <v>10872</v>
      </c>
      <c r="C5457" s="149" t="s">
        <v>296</v>
      </c>
      <c r="D5457" s="150">
        <v>29101</v>
      </c>
      <c r="E5457" s="149">
        <v>11510</v>
      </c>
      <c r="F5457" s="149" t="s">
        <v>6144</v>
      </c>
    </row>
    <row r="5458" spans="1:6" ht="10.9" customHeight="1" x14ac:dyDescent="0.35">
      <c r="A5458" s="149" t="s">
        <v>10873</v>
      </c>
      <c r="B5458" s="149" t="s">
        <v>10874</v>
      </c>
      <c r="C5458" s="149" t="s">
        <v>296</v>
      </c>
      <c r="D5458" s="150">
        <v>29101</v>
      </c>
      <c r="E5458" s="149">
        <v>11510</v>
      </c>
      <c r="F5458" s="149" t="s">
        <v>6144</v>
      </c>
    </row>
    <row r="5459" spans="1:6" ht="10.9" customHeight="1" x14ac:dyDescent="0.35">
      <c r="A5459" s="149" t="s">
        <v>10875</v>
      </c>
      <c r="B5459" s="149" t="s">
        <v>10876</v>
      </c>
      <c r="C5459" s="149" t="s">
        <v>296</v>
      </c>
      <c r="D5459" s="150">
        <v>29101</v>
      </c>
      <c r="E5459" s="149">
        <v>11510</v>
      </c>
      <c r="F5459" s="149" t="s">
        <v>6144</v>
      </c>
    </row>
    <row r="5460" spans="1:6" ht="10.9" customHeight="1" x14ac:dyDescent="0.35">
      <c r="A5460" s="149" t="s">
        <v>10877</v>
      </c>
      <c r="B5460" s="149" t="s">
        <v>10878</v>
      </c>
      <c r="C5460" s="149" t="s">
        <v>296</v>
      </c>
      <c r="D5460" s="150">
        <v>29101</v>
      </c>
      <c r="E5460" s="149">
        <v>11510</v>
      </c>
      <c r="F5460" s="149" t="s">
        <v>6144</v>
      </c>
    </row>
    <row r="5461" spans="1:6" ht="10.9" customHeight="1" x14ac:dyDescent="0.35">
      <c r="A5461" s="149" t="s">
        <v>10879</v>
      </c>
      <c r="B5461" s="149" t="s">
        <v>10880</v>
      </c>
      <c r="C5461" s="149" t="s">
        <v>296</v>
      </c>
      <c r="D5461" s="150">
        <v>29101</v>
      </c>
      <c r="E5461" s="149">
        <v>11510</v>
      </c>
      <c r="F5461" s="149" t="s">
        <v>6144</v>
      </c>
    </row>
    <row r="5462" spans="1:6" ht="10.9" customHeight="1" x14ac:dyDescent="0.35">
      <c r="A5462" s="149" t="s">
        <v>10881</v>
      </c>
      <c r="B5462" s="149" t="s">
        <v>10882</v>
      </c>
      <c r="C5462" s="149" t="s">
        <v>296</v>
      </c>
      <c r="D5462" s="150">
        <v>29101</v>
      </c>
      <c r="E5462" s="149">
        <v>11510</v>
      </c>
      <c r="F5462" s="149" t="s">
        <v>6144</v>
      </c>
    </row>
    <row r="5463" spans="1:6" ht="10.9" customHeight="1" x14ac:dyDescent="0.35">
      <c r="A5463" s="149" t="s">
        <v>10883</v>
      </c>
      <c r="B5463" s="149" t="s">
        <v>10884</v>
      </c>
      <c r="C5463" s="149" t="s">
        <v>296</v>
      </c>
      <c r="D5463" s="150">
        <v>29101</v>
      </c>
      <c r="E5463" s="149">
        <v>11510</v>
      </c>
      <c r="F5463" s="149" t="s">
        <v>6144</v>
      </c>
    </row>
    <row r="5464" spans="1:6" ht="10.9" customHeight="1" x14ac:dyDescent="0.35">
      <c r="A5464" s="149" t="s">
        <v>10885</v>
      </c>
      <c r="B5464" s="149" t="s">
        <v>10886</v>
      </c>
      <c r="C5464" s="149" t="s">
        <v>296</v>
      </c>
      <c r="D5464" s="150">
        <v>29101</v>
      </c>
      <c r="E5464" s="149">
        <v>11510</v>
      </c>
      <c r="F5464" s="149" t="s">
        <v>6144</v>
      </c>
    </row>
    <row r="5465" spans="1:6" ht="10.9" customHeight="1" x14ac:dyDescent="0.35">
      <c r="A5465" s="149" t="s">
        <v>10887</v>
      </c>
      <c r="B5465" s="149" t="s">
        <v>10888</v>
      </c>
      <c r="C5465" s="149" t="s">
        <v>296</v>
      </c>
      <c r="D5465" s="150">
        <v>29101</v>
      </c>
      <c r="E5465" s="149">
        <v>11510</v>
      </c>
      <c r="F5465" s="149" t="s">
        <v>6144</v>
      </c>
    </row>
    <row r="5466" spans="1:6" ht="10.9" customHeight="1" x14ac:dyDescent="0.35">
      <c r="A5466" s="149" t="s">
        <v>10889</v>
      </c>
      <c r="B5466" s="149" t="s">
        <v>10890</v>
      </c>
      <c r="C5466" s="149" t="s">
        <v>296</v>
      </c>
      <c r="D5466" s="150">
        <v>29101</v>
      </c>
      <c r="E5466" s="149">
        <v>11510</v>
      </c>
      <c r="F5466" s="149" t="s">
        <v>6144</v>
      </c>
    </row>
    <row r="5467" spans="1:6" ht="10.9" customHeight="1" x14ac:dyDescent="0.35">
      <c r="A5467" s="149" t="s">
        <v>10891</v>
      </c>
      <c r="B5467" s="149" t="s">
        <v>10892</v>
      </c>
      <c r="C5467" s="149" t="s">
        <v>372</v>
      </c>
      <c r="D5467" s="150">
        <v>29101</v>
      </c>
      <c r="E5467" s="149">
        <v>11510</v>
      </c>
      <c r="F5467" s="149" t="s">
        <v>6144</v>
      </c>
    </row>
    <row r="5468" spans="1:6" ht="10.9" customHeight="1" x14ac:dyDescent="0.35">
      <c r="A5468" s="149" t="s">
        <v>10893</v>
      </c>
      <c r="B5468" s="149" t="s">
        <v>10894</v>
      </c>
      <c r="C5468" s="149" t="s">
        <v>296</v>
      </c>
      <c r="D5468" s="150">
        <v>29101</v>
      </c>
      <c r="E5468" s="149">
        <v>11510</v>
      </c>
      <c r="F5468" s="149" t="s">
        <v>6144</v>
      </c>
    </row>
    <row r="5469" spans="1:6" ht="10.9" customHeight="1" x14ac:dyDescent="0.35">
      <c r="A5469" s="149" t="s">
        <v>10895</v>
      </c>
      <c r="B5469" s="149" t="s">
        <v>10896</v>
      </c>
      <c r="C5469" s="149" t="s">
        <v>296</v>
      </c>
      <c r="D5469" s="150">
        <v>29101</v>
      </c>
      <c r="E5469" s="149">
        <v>11510</v>
      </c>
      <c r="F5469" s="149" t="s">
        <v>6144</v>
      </c>
    </row>
    <row r="5470" spans="1:6" ht="10.9" customHeight="1" x14ac:dyDescent="0.35">
      <c r="A5470" s="149" t="s">
        <v>10897</v>
      </c>
      <c r="B5470" s="149" t="s">
        <v>10898</v>
      </c>
      <c r="C5470" s="149" t="s">
        <v>420</v>
      </c>
      <c r="D5470" s="150">
        <v>29101</v>
      </c>
      <c r="E5470" s="149">
        <v>11510</v>
      </c>
      <c r="F5470" s="149" t="s">
        <v>6144</v>
      </c>
    </row>
    <row r="5471" spans="1:6" ht="10.9" customHeight="1" x14ac:dyDescent="0.35">
      <c r="A5471" s="149" t="s">
        <v>10899</v>
      </c>
      <c r="B5471" s="149" t="s">
        <v>10900</v>
      </c>
      <c r="C5471" s="149" t="s">
        <v>420</v>
      </c>
      <c r="D5471" s="150">
        <v>29101</v>
      </c>
      <c r="E5471" s="149">
        <v>11510</v>
      </c>
      <c r="F5471" s="149" t="s">
        <v>6144</v>
      </c>
    </row>
    <row r="5472" spans="1:6" ht="10.9" customHeight="1" x14ac:dyDescent="0.35">
      <c r="A5472" s="149" t="s">
        <v>10901</v>
      </c>
      <c r="B5472" s="149" t="s">
        <v>10902</v>
      </c>
      <c r="C5472" s="149" t="s">
        <v>296</v>
      </c>
      <c r="D5472" s="150">
        <v>29101</v>
      </c>
      <c r="E5472" s="149">
        <v>11510</v>
      </c>
      <c r="F5472" s="149" t="s">
        <v>6144</v>
      </c>
    </row>
    <row r="5473" spans="1:6" ht="10.9" customHeight="1" x14ac:dyDescent="0.35">
      <c r="A5473" s="149" t="s">
        <v>10903</v>
      </c>
      <c r="B5473" s="149" t="s">
        <v>10904</v>
      </c>
      <c r="C5473" s="149" t="s">
        <v>296</v>
      </c>
      <c r="D5473" s="150">
        <v>29101</v>
      </c>
      <c r="E5473" s="149">
        <v>11510</v>
      </c>
      <c r="F5473" s="149" t="s">
        <v>6144</v>
      </c>
    </row>
    <row r="5474" spans="1:6" ht="10.9" customHeight="1" x14ac:dyDescent="0.35">
      <c r="A5474" s="149" t="s">
        <v>10905</v>
      </c>
      <c r="B5474" s="149" t="s">
        <v>10906</v>
      </c>
      <c r="C5474" s="149" t="s">
        <v>296</v>
      </c>
      <c r="D5474" s="150">
        <v>29101</v>
      </c>
      <c r="E5474" s="149">
        <v>11510</v>
      </c>
      <c r="F5474" s="149" t="s">
        <v>6144</v>
      </c>
    </row>
    <row r="5475" spans="1:6" ht="10.9" customHeight="1" x14ac:dyDescent="0.35">
      <c r="A5475" s="149" t="s">
        <v>10907</v>
      </c>
      <c r="B5475" s="149" t="s">
        <v>10908</v>
      </c>
      <c r="C5475" s="149" t="s">
        <v>296</v>
      </c>
      <c r="D5475" s="150">
        <v>29101</v>
      </c>
      <c r="E5475" s="149">
        <v>11510</v>
      </c>
      <c r="F5475" s="149" t="s">
        <v>6144</v>
      </c>
    </row>
    <row r="5476" spans="1:6" ht="10.9" customHeight="1" x14ac:dyDescent="0.35">
      <c r="A5476" s="149" t="s">
        <v>10909</v>
      </c>
      <c r="B5476" s="149" t="s">
        <v>10910</v>
      </c>
      <c r="C5476" s="149" t="s">
        <v>296</v>
      </c>
      <c r="D5476" s="150">
        <v>29101</v>
      </c>
      <c r="E5476" s="149">
        <v>11510</v>
      </c>
      <c r="F5476" s="149" t="s">
        <v>6144</v>
      </c>
    </row>
    <row r="5477" spans="1:6" ht="10.9" customHeight="1" x14ac:dyDescent="0.35">
      <c r="A5477" s="149" t="s">
        <v>10911</v>
      </c>
      <c r="B5477" s="149" t="s">
        <v>10912</v>
      </c>
      <c r="C5477" s="149" t="s">
        <v>296</v>
      </c>
      <c r="D5477" s="150">
        <v>29101</v>
      </c>
      <c r="E5477" s="149">
        <v>11510</v>
      </c>
      <c r="F5477" s="149" t="s">
        <v>6144</v>
      </c>
    </row>
    <row r="5478" spans="1:6" ht="10.9" customHeight="1" x14ac:dyDescent="0.35">
      <c r="A5478" s="149" t="s">
        <v>10913</v>
      </c>
      <c r="B5478" s="149" t="s">
        <v>10914</v>
      </c>
      <c r="C5478" s="149" t="s">
        <v>296</v>
      </c>
      <c r="D5478" s="150">
        <v>29101</v>
      </c>
      <c r="E5478" s="149">
        <v>11510</v>
      </c>
      <c r="F5478" s="149" t="s">
        <v>6144</v>
      </c>
    </row>
    <row r="5479" spans="1:6" ht="10.9" customHeight="1" x14ac:dyDescent="0.35">
      <c r="A5479" s="149" t="s">
        <v>10915</v>
      </c>
      <c r="B5479" s="149" t="s">
        <v>10916</v>
      </c>
      <c r="C5479" s="149" t="s">
        <v>296</v>
      </c>
      <c r="D5479" s="150">
        <v>29101</v>
      </c>
      <c r="E5479" s="149">
        <v>11510</v>
      </c>
      <c r="F5479" s="149" t="s">
        <v>6144</v>
      </c>
    </row>
    <row r="5480" spans="1:6" ht="10.9" customHeight="1" x14ac:dyDescent="0.35">
      <c r="A5480" s="149" t="s">
        <v>10917</v>
      </c>
      <c r="B5480" s="149" t="s">
        <v>10918</v>
      </c>
      <c r="C5480" s="149" t="s">
        <v>420</v>
      </c>
      <c r="D5480" s="150">
        <v>29101</v>
      </c>
      <c r="E5480" s="149">
        <v>11510</v>
      </c>
      <c r="F5480" s="149" t="s">
        <v>6144</v>
      </c>
    </row>
    <row r="5481" spans="1:6" ht="10.9" customHeight="1" x14ac:dyDescent="0.35">
      <c r="A5481" s="149" t="s">
        <v>10919</v>
      </c>
      <c r="B5481" s="149" t="s">
        <v>10920</v>
      </c>
      <c r="C5481" s="149" t="s">
        <v>420</v>
      </c>
      <c r="D5481" s="150">
        <v>29101</v>
      </c>
      <c r="E5481" s="149">
        <v>11510</v>
      </c>
      <c r="F5481" s="149" t="s">
        <v>6144</v>
      </c>
    </row>
    <row r="5482" spans="1:6" ht="10.9" customHeight="1" x14ac:dyDescent="0.35">
      <c r="A5482" s="149" t="s">
        <v>10921</v>
      </c>
      <c r="B5482" s="149" t="s">
        <v>10922</v>
      </c>
      <c r="C5482" s="149" t="s">
        <v>296</v>
      </c>
      <c r="D5482" s="150">
        <v>29101</v>
      </c>
      <c r="E5482" s="149">
        <v>11510</v>
      </c>
      <c r="F5482" s="149" t="s">
        <v>6144</v>
      </c>
    </row>
    <row r="5483" spans="1:6" ht="10.9" customHeight="1" x14ac:dyDescent="0.35">
      <c r="A5483" s="149" t="s">
        <v>10923</v>
      </c>
      <c r="B5483" s="149" t="s">
        <v>10924</v>
      </c>
      <c r="C5483" s="149" t="s">
        <v>296</v>
      </c>
      <c r="D5483" s="150">
        <v>29101</v>
      </c>
      <c r="E5483" s="149">
        <v>11510</v>
      </c>
      <c r="F5483" s="149" t="s">
        <v>6144</v>
      </c>
    </row>
    <row r="5484" spans="1:6" ht="10.9" customHeight="1" x14ac:dyDescent="0.35">
      <c r="A5484" s="149" t="s">
        <v>10925</v>
      </c>
      <c r="B5484" s="149" t="s">
        <v>10926</v>
      </c>
      <c r="C5484" s="149" t="s">
        <v>296</v>
      </c>
      <c r="D5484" s="150">
        <v>29101</v>
      </c>
      <c r="E5484" s="149">
        <v>11510</v>
      </c>
      <c r="F5484" s="149" t="s">
        <v>6144</v>
      </c>
    </row>
    <row r="5485" spans="1:6" ht="10.9" customHeight="1" x14ac:dyDescent="0.35">
      <c r="A5485" s="149" t="s">
        <v>10927</v>
      </c>
      <c r="B5485" s="149" t="s">
        <v>10928</v>
      </c>
      <c r="C5485" s="149" t="s">
        <v>296</v>
      </c>
      <c r="D5485" s="150">
        <v>29101</v>
      </c>
      <c r="E5485" s="149">
        <v>11510</v>
      </c>
      <c r="F5485" s="149" t="s">
        <v>6144</v>
      </c>
    </row>
    <row r="5486" spans="1:6" ht="10.9" customHeight="1" x14ac:dyDescent="0.35">
      <c r="A5486" s="149" t="s">
        <v>10929</v>
      </c>
      <c r="B5486" s="149" t="s">
        <v>10930</v>
      </c>
      <c r="C5486" s="149" t="s">
        <v>296</v>
      </c>
      <c r="D5486" s="150">
        <v>29101</v>
      </c>
      <c r="E5486" s="149">
        <v>11510</v>
      </c>
      <c r="F5486" s="149" t="s">
        <v>6144</v>
      </c>
    </row>
    <row r="5487" spans="1:6" ht="10.9" customHeight="1" x14ac:dyDescent="0.35">
      <c r="A5487" s="149" t="s">
        <v>10931</v>
      </c>
      <c r="B5487" s="149" t="s">
        <v>10932</v>
      </c>
      <c r="C5487" s="149" t="s">
        <v>420</v>
      </c>
      <c r="D5487" s="150">
        <v>29101</v>
      </c>
      <c r="E5487" s="149">
        <v>11510</v>
      </c>
      <c r="F5487" s="149" t="s">
        <v>6144</v>
      </c>
    </row>
    <row r="5488" spans="1:6" ht="10.9" customHeight="1" x14ac:dyDescent="0.35">
      <c r="A5488" s="149" t="s">
        <v>10933</v>
      </c>
      <c r="B5488" s="149" t="s">
        <v>10934</v>
      </c>
      <c r="C5488" s="149" t="s">
        <v>420</v>
      </c>
      <c r="D5488" s="150">
        <v>29101</v>
      </c>
      <c r="E5488" s="149">
        <v>11510</v>
      </c>
      <c r="F5488" s="149" t="s">
        <v>6144</v>
      </c>
    </row>
    <row r="5489" spans="1:6" ht="10.9" customHeight="1" x14ac:dyDescent="0.35">
      <c r="A5489" s="149" t="s">
        <v>10935</v>
      </c>
      <c r="B5489" s="149" t="s">
        <v>8081</v>
      </c>
      <c r="C5489" s="149" t="s">
        <v>296</v>
      </c>
      <c r="D5489" s="150">
        <v>29101</v>
      </c>
      <c r="E5489" s="149">
        <v>11510</v>
      </c>
      <c r="F5489" s="149" t="s">
        <v>6144</v>
      </c>
    </row>
    <row r="5490" spans="1:6" ht="10.9" customHeight="1" x14ac:dyDescent="0.35">
      <c r="A5490" s="149" t="s">
        <v>10936</v>
      </c>
      <c r="B5490" s="149" t="s">
        <v>10937</v>
      </c>
      <c r="C5490" s="149" t="s">
        <v>296</v>
      </c>
      <c r="D5490" s="150">
        <v>29101</v>
      </c>
      <c r="E5490" s="149">
        <v>11510</v>
      </c>
      <c r="F5490" s="149" t="s">
        <v>6144</v>
      </c>
    </row>
    <row r="5491" spans="1:6" ht="10.9" customHeight="1" x14ac:dyDescent="0.35">
      <c r="A5491" s="149" t="s">
        <v>10938</v>
      </c>
      <c r="B5491" s="149" t="s">
        <v>10939</v>
      </c>
      <c r="C5491" s="149" t="s">
        <v>296</v>
      </c>
      <c r="D5491" s="150">
        <v>29101</v>
      </c>
      <c r="E5491" s="149">
        <v>11510</v>
      </c>
      <c r="F5491" s="149" t="s">
        <v>6144</v>
      </c>
    </row>
    <row r="5492" spans="1:6" ht="10.9" customHeight="1" x14ac:dyDescent="0.35">
      <c r="A5492" s="149" t="s">
        <v>10940</v>
      </c>
      <c r="B5492" s="149" t="s">
        <v>10941</v>
      </c>
      <c r="C5492" s="149" t="s">
        <v>296</v>
      </c>
      <c r="D5492" s="150">
        <v>29101</v>
      </c>
      <c r="E5492" s="149">
        <v>11510</v>
      </c>
      <c r="F5492" s="149" t="s">
        <v>6144</v>
      </c>
    </row>
    <row r="5493" spans="1:6" ht="10.9" customHeight="1" x14ac:dyDescent="0.35">
      <c r="A5493" s="149" t="s">
        <v>10942</v>
      </c>
      <c r="B5493" s="149" t="s">
        <v>10943</v>
      </c>
      <c r="C5493" s="149" t="s">
        <v>296</v>
      </c>
      <c r="D5493" s="150">
        <v>29101</v>
      </c>
      <c r="E5493" s="149">
        <v>11510</v>
      </c>
      <c r="F5493" s="149" t="s">
        <v>6144</v>
      </c>
    </row>
    <row r="5494" spans="1:6" ht="10.9" customHeight="1" x14ac:dyDescent="0.35">
      <c r="A5494" s="149" t="s">
        <v>10944</v>
      </c>
      <c r="B5494" s="149" t="s">
        <v>10945</v>
      </c>
      <c r="C5494" s="149" t="s">
        <v>296</v>
      </c>
      <c r="D5494" s="150">
        <v>29101</v>
      </c>
      <c r="E5494" s="149">
        <v>11510</v>
      </c>
      <c r="F5494" s="149" t="s">
        <v>6144</v>
      </c>
    </row>
    <row r="5495" spans="1:6" ht="10.9" customHeight="1" x14ac:dyDescent="0.35">
      <c r="A5495" s="149" t="s">
        <v>10946</v>
      </c>
      <c r="B5495" s="149" t="s">
        <v>10947</v>
      </c>
      <c r="C5495" s="149" t="s">
        <v>296</v>
      </c>
      <c r="D5495" s="150">
        <v>29101</v>
      </c>
      <c r="E5495" s="149">
        <v>11510</v>
      </c>
      <c r="F5495" s="149" t="s">
        <v>6144</v>
      </c>
    </row>
    <row r="5496" spans="1:6" ht="10.9" customHeight="1" x14ac:dyDescent="0.35">
      <c r="A5496" s="149" t="s">
        <v>10948</v>
      </c>
      <c r="B5496" s="149" t="s">
        <v>10949</v>
      </c>
      <c r="C5496" s="149" t="s">
        <v>296</v>
      </c>
      <c r="D5496" s="150">
        <v>29101</v>
      </c>
      <c r="E5496" s="149">
        <v>11510</v>
      </c>
      <c r="F5496" s="149" t="s">
        <v>6144</v>
      </c>
    </row>
    <row r="5497" spans="1:6" ht="10.9" customHeight="1" x14ac:dyDescent="0.35">
      <c r="A5497" s="149" t="s">
        <v>10950</v>
      </c>
      <c r="B5497" s="149" t="s">
        <v>10951</v>
      </c>
      <c r="C5497" s="149" t="s">
        <v>296</v>
      </c>
      <c r="D5497" s="150">
        <v>29101</v>
      </c>
      <c r="E5497" s="149">
        <v>11510</v>
      </c>
      <c r="F5497" s="149" t="s">
        <v>6144</v>
      </c>
    </row>
    <row r="5498" spans="1:6" ht="10.9" customHeight="1" x14ac:dyDescent="0.35">
      <c r="A5498" s="149" t="s">
        <v>10952</v>
      </c>
      <c r="B5498" s="149" t="s">
        <v>10953</v>
      </c>
      <c r="C5498" s="149" t="s">
        <v>296</v>
      </c>
      <c r="D5498" s="150">
        <v>29101</v>
      </c>
      <c r="E5498" s="149">
        <v>11510</v>
      </c>
      <c r="F5498" s="149" t="s">
        <v>6144</v>
      </c>
    </row>
    <row r="5499" spans="1:6" ht="10.9" customHeight="1" x14ac:dyDescent="0.35">
      <c r="A5499" s="149" t="s">
        <v>10954</v>
      </c>
      <c r="B5499" s="149" t="s">
        <v>10955</v>
      </c>
      <c r="C5499" s="149" t="s">
        <v>296</v>
      </c>
      <c r="D5499" s="150">
        <v>29101</v>
      </c>
      <c r="E5499" s="149">
        <v>11510</v>
      </c>
      <c r="F5499" s="149" t="s">
        <v>6144</v>
      </c>
    </row>
    <row r="5500" spans="1:6" ht="10.9" customHeight="1" x14ac:dyDescent="0.35">
      <c r="A5500" s="149" t="s">
        <v>10956</v>
      </c>
      <c r="B5500" s="149" t="s">
        <v>10957</v>
      </c>
      <c r="C5500" s="149" t="s">
        <v>296</v>
      </c>
      <c r="D5500" s="150">
        <v>29101</v>
      </c>
      <c r="E5500" s="149">
        <v>11510</v>
      </c>
      <c r="F5500" s="149" t="s">
        <v>6144</v>
      </c>
    </row>
    <row r="5501" spans="1:6" ht="10.9" customHeight="1" x14ac:dyDescent="0.35">
      <c r="A5501" s="149" t="s">
        <v>10958</v>
      </c>
      <c r="B5501" s="149" t="s">
        <v>10959</v>
      </c>
      <c r="C5501" s="149" t="s">
        <v>296</v>
      </c>
      <c r="D5501" s="150">
        <v>29101</v>
      </c>
      <c r="E5501" s="149">
        <v>11510</v>
      </c>
      <c r="F5501" s="149" t="s">
        <v>6144</v>
      </c>
    </row>
    <row r="5502" spans="1:6" ht="10.9" customHeight="1" x14ac:dyDescent="0.35">
      <c r="A5502" s="149" t="s">
        <v>10960</v>
      </c>
      <c r="B5502" s="149" t="s">
        <v>10961</v>
      </c>
      <c r="C5502" s="149" t="s">
        <v>296</v>
      </c>
      <c r="D5502" s="150">
        <v>29101</v>
      </c>
      <c r="E5502" s="149">
        <v>11510</v>
      </c>
      <c r="F5502" s="149" t="s">
        <v>6144</v>
      </c>
    </row>
    <row r="5503" spans="1:6" ht="10.9" customHeight="1" x14ac:dyDescent="0.35">
      <c r="A5503" s="149" t="s">
        <v>10962</v>
      </c>
      <c r="B5503" s="149" t="s">
        <v>10963</v>
      </c>
      <c r="C5503" s="149" t="s">
        <v>296</v>
      </c>
      <c r="D5503" s="150">
        <v>29101</v>
      </c>
      <c r="E5503" s="149">
        <v>11510</v>
      </c>
      <c r="F5503" s="149" t="s">
        <v>6144</v>
      </c>
    </row>
    <row r="5504" spans="1:6" ht="10.9" customHeight="1" x14ac:dyDescent="0.35">
      <c r="A5504" s="149" t="s">
        <v>10964</v>
      </c>
      <c r="B5504" s="149" t="s">
        <v>10965</v>
      </c>
      <c r="C5504" s="149" t="s">
        <v>296</v>
      </c>
      <c r="D5504" s="150">
        <v>29101</v>
      </c>
      <c r="E5504" s="149">
        <v>11510</v>
      </c>
      <c r="F5504" s="149" t="s">
        <v>6144</v>
      </c>
    </row>
    <row r="5505" spans="1:6" ht="10.9" customHeight="1" x14ac:dyDescent="0.35">
      <c r="A5505" s="149" t="s">
        <v>10966</v>
      </c>
      <c r="B5505" s="149" t="s">
        <v>10967</v>
      </c>
      <c r="C5505" s="149" t="s">
        <v>296</v>
      </c>
      <c r="D5505" s="150">
        <v>29101</v>
      </c>
      <c r="E5505" s="149">
        <v>11510</v>
      </c>
      <c r="F5505" s="149" t="s">
        <v>6144</v>
      </c>
    </row>
    <row r="5506" spans="1:6" ht="10.9" customHeight="1" x14ac:dyDescent="0.35">
      <c r="A5506" s="149" t="s">
        <v>10968</v>
      </c>
      <c r="B5506" s="149" t="s">
        <v>10969</v>
      </c>
      <c r="C5506" s="149" t="s">
        <v>296</v>
      </c>
      <c r="D5506" s="150">
        <v>29101</v>
      </c>
      <c r="E5506" s="149">
        <v>11510</v>
      </c>
      <c r="F5506" s="149" t="s">
        <v>6144</v>
      </c>
    </row>
    <row r="5507" spans="1:6" ht="10.9" customHeight="1" x14ac:dyDescent="0.35">
      <c r="A5507" s="149" t="s">
        <v>10970</v>
      </c>
      <c r="B5507" s="149" t="s">
        <v>10971</v>
      </c>
      <c r="C5507" s="149" t="s">
        <v>420</v>
      </c>
      <c r="D5507" s="150">
        <v>29101</v>
      </c>
      <c r="E5507" s="149">
        <v>11510</v>
      </c>
      <c r="F5507" s="149" t="s">
        <v>6144</v>
      </c>
    </row>
    <row r="5508" spans="1:6" ht="10.9" customHeight="1" x14ac:dyDescent="0.35">
      <c r="A5508" s="149" t="s">
        <v>10972</v>
      </c>
      <c r="B5508" s="149" t="s">
        <v>10973</v>
      </c>
      <c r="C5508" s="149" t="s">
        <v>420</v>
      </c>
      <c r="D5508" s="150">
        <v>29101</v>
      </c>
      <c r="E5508" s="149">
        <v>11510</v>
      </c>
      <c r="F5508" s="149" t="s">
        <v>6144</v>
      </c>
    </row>
    <row r="5509" spans="1:6" ht="10.9" customHeight="1" x14ac:dyDescent="0.35">
      <c r="A5509" s="149" t="s">
        <v>6436</v>
      </c>
      <c r="B5509" s="149" t="s">
        <v>6437</v>
      </c>
      <c r="C5509" s="149" t="s">
        <v>296</v>
      </c>
      <c r="D5509" s="150">
        <v>29101</v>
      </c>
      <c r="E5509" s="149">
        <v>11510</v>
      </c>
      <c r="F5509" s="149" t="s">
        <v>6144</v>
      </c>
    </row>
    <row r="5510" spans="1:6" ht="10.9" customHeight="1" x14ac:dyDescent="0.35">
      <c r="A5510" s="149" t="s">
        <v>10976</v>
      </c>
      <c r="B5510" s="149" t="s">
        <v>10977</v>
      </c>
      <c r="C5510" s="149" t="s">
        <v>420</v>
      </c>
      <c r="D5510" s="150">
        <v>29101</v>
      </c>
      <c r="E5510" s="149">
        <v>11510</v>
      </c>
      <c r="F5510" s="149" t="s">
        <v>6144</v>
      </c>
    </row>
    <row r="5511" spans="1:6" ht="10.9" customHeight="1" x14ac:dyDescent="0.35">
      <c r="A5511" s="149" t="s">
        <v>10978</v>
      </c>
      <c r="B5511" s="149" t="s">
        <v>10979</v>
      </c>
      <c r="C5511" s="149" t="s">
        <v>296</v>
      </c>
      <c r="D5511" s="150">
        <v>29101</v>
      </c>
      <c r="E5511" s="149">
        <v>11510</v>
      </c>
      <c r="F5511" s="149" t="s">
        <v>6144</v>
      </c>
    </row>
    <row r="5512" spans="1:6" ht="10.9" customHeight="1" x14ac:dyDescent="0.35">
      <c r="A5512" s="149" t="s">
        <v>10980</v>
      </c>
      <c r="B5512" s="149" t="s">
        <v>10981</v>
      </c>
      <c r="C5512" s="149" t="s">
        <v>296</v>
      </c>
      <c r="D5512" s="150">
        <v>29101</v>
      </c>
      <c r="E5512" s="149">
        <v>11510</v>
      </c>
      <c r="F5512" s="149" t="s">
        <v>6144</v>
      </c>
    </row>
    <row r="5513" spans="1:6" ht="10.9" customHeight="1" x14ac:dyDescent="0.35">
      <c r="A5513" s="149" t="s">
        <v>10982</v>
      </c>
      <c r="B5513" s="149" t="s">
        <v>10983</v>
      </c>
      <c r="C5513" s="149" t="s">
        <v>296</v>
      </c>
      <c r="D5513" s="150">
        <v>29101</v>
      </c>
      <c r="E5513" s="149">
        <v>11510</v>
      </c>
      <c r="F5513" s="149" t="s">
        <v>6144</v>
      </c>
    </row>
    <row r="5514" spans="1:6" ht="10.9" customHeight="1" x14ac:dyDescent="0.35">
      <c r="A5514" s="149" t="s">
        <v>10984</v>
      </c>
      <c r="B5514" s="149" t="s">
        <v>10985</v>
      </c>
      <c r="C5514" s="149" t="s">
        <v>296</v>
      </c>
      <c r="D5514" s="150">
        <v>29101</v>
      </c>
      <c r="E5514" s="149">
        <v>11510</v>
      </c>
      <c r="F5514" s="149" t="s">
        <v>6144</v>
      </c>
    </row>
    <row r="5515" spans="1:6" ht="10.9" customHeight="1" x14ac:dyDescent="0.35">
      <c r="A5515" s="149" t="s">
        <v>10986</v>
      </c>
      <c r="B5515" s="149" t="s">
        <v>10987</v>
      </c>
      <c r="C5515" s="149" t="s">
        <v>296</v>
      </c>
      <c r="D5515" s="150">
        <v>29101</v>
      </c>
      <c r="E5515" s="149">
        <v>11510</v>
      </c>
      <c r="F5515" s="149" t="s">
        <v>6144</v>
      </c>
    </row>
    <row r="5516" spans="1:6" ht="10.9" customHeight="1" x14ac:dyDescent="0.35">
      <c r="A5516" s="149" t="s">
        <v>10988</v>
      </c>
      <c r="B5516" s="149" t="s">
        <v>10989</v>
      </c>
      <c r="C5516" s="149" t="s">
        <v>296</v>
      </c>
      <c r="D5516" s="150">
        <v>29101</v>
      </c>
      <c r="E5516" s="149">
        <v>11510</v>
      </c>
      <c r="F5516" s="149" t="s">
        <v>6144</v>
      </c>
    </row>
    <row r="5517" spans="1:6" ht="10.9" customHeight="1" x14ac:dyDescent="0.35">
      <c r="A5517" s="149" t="s">
        <v>10990</v>
      </c>
      <c r="B5517" s="149" t="s">
        <v>10991</v>
      </c>
      <c r="C5517" s="149" t="s">
        <v>296</v>
      </c>
      <c r="D5517" s="150">
        <v>29101</v>
      </c>
      <c r="E5517" s="149">
        <v>11510</v>
      </c>
      <c r="F5517" s="149" t="s">
        <v>6144</v>
      </c>
    </row>
    <row r="5518" spans="1:6" ht="10.9" customHeight="1" x14ac:dyDescent="0.35">
      <c r="A5518" s="149" t="s">
        <v>10992</v>
      </c>
      <c r="B5518" s="149" t="s">
        <v>10993</v>
      </c>
      <c r="C5518" s="149" t="s">
        <v>296</v>
      </c>
      <c r="D5518" s="150">
        <v>29101</v>
      </c>
      <c r="E5518" s="149">
        <v>11510</v>
      </c>
      <c r="F5518" s="149" t="s">
        <v>6144</v>
      </c>
    </row>
    <row r="5519" spans="1:6" ht="10.9" customHeight="1" x14ac:dyDescent="0.35">
      <c r="A5519" s="149" t="s">
        <v>10994</v>
      </c>
      <c r="B5519" s="149" t="s">
        <v>10995</v>
      </c>
      <c r="C5519" s="149" t="s">
        <v>296</v>
      </c>
      <c r="D5519" s="150">
        <v>29101</v>
      </c>
      <c r="E5519" s="149">
        <v>11510</v>
      </c>
      <c r="F5519" s="149" t="s">
        <v>6144</v>
      </c>
    </row>
    <row r="5520" spans="1:6" ht="10.9" customHeight="1" x14ac:dyDescent="0.35">
      <c r="A5520" s="149" t="s">
        <v>10996</v>
      </c>
      <c r="B5520" s="149" t="s">
        <v>10997</v>
      </c>
      <c r="C5520" s="149" t="s">
        <v>296</v>
      </c>
      <c r="D5520" s="150">
        <v>29101</v>
      </c>
      <c r="E5520" s="149">
        <v>11510</v>
      </c>
      <c r="F5520" s="149" t="s">
        <v>6144</v>
      </c>
    </row>
    <row r="5521" spans="1:6" ht="10.9" customHeight="1" x14ac:dyDescent="0.35">
      <c r="A5521" s="149" t="s">
        <v>10998</v>
      </c>
      <c r="B5521" s="149" t="s">
        <v>10999</v>
      </c>
      <c r="C5521" s="149" t="s">
        <v>296</v>
      </c>
      <c r="D5521" s="150">
        <v>29101</v>
      </c>
      <c r="E5521" s="149">
        <v>11510</v>
      </c>
      <c r="F5521" s="149" t="s">
        <v>6144</v>
      </c>
    </row>
    <row r="5522" spans="1:6" ht="10.9" customHeight="1" x14ac:dyDescent="0.35">
      <c r="A5522" s="149" t="s">
        <v>11000</v>
      </c>
      <c r="B5522" s="149" t="s">
        <v>11001</v>
      </c>
      <c r="C5522" s="149" t="s">
        <v>296</v>
      </c>
      <c r="D5522" s="150">
        <v>29101</v>
      </c>
      <c r="E5522" s="149">
        <v>11510</v>
      </c>
      <c r="F5522" s="149" t="s">
        <v>6144</v>
      </c>
    </row>
    <row r="5523" spans="1:6" ht="10.9" customHeight="1" x14ac:dyDescent="0.35">
      <c r="A5523" s="149" t="s">
        <v>11002</v>
      </c>
      <c r="B5523" s="149" t="s">
        <v>11003</v>
      </c>
      <c r="C5523" s="149" t="s">
        <v>296</v>
      </c>
      <c r="D5523" s="150">
        <v>29101</v>
      </c>
      <c r="E5523" s="149">
        <v>11510</v>
      </c>
      <c r="F5523" s="149" t="s">
        <v>6144</v>
      </c>
    </row>
    <row r="5524" spans="1:6" ht="10.9" customHeight="1" x14ac:dyDescent="0.35">
      <c r="A5524" s="149" t="s">
        <v>11004</v>
      </c>
      <c r="B5524" s="149" t="s">
        <v>11005</v>
      </c>
      <c r="C5524" s="149" t="s">
        <v>296</v>
      </c>
      <c r="D5524" s="150">
        <v>29101</v>
      </c>
      <c r="E5524" s="149">
        <v>11510</v>
      </c>
      <c r="F5524" s="149" t="s">
        <v>6144</v>
      </c>
    </row>
    <row r="5525" spans="1:6" ht="10.9" customHeight="1" x14ac:dyDescent="0.35">
      <c r="A5525" s="149" t="s">
        <v>11006</v>
      </c>
      <c r="B5525" s="149" t="s">
        <v>11007</v>
      </c>
      <c r="C5525" s="149" t="s">
        <v>296</v>
      </c>
      <c r="D5525" s="150">
        <v>29101</v>
      </c>
      <c r="E5525" s="149">
        <v>11510</v>
      </c>
      <c r="F5525" s="149" t="s">
        <v>6144</v>
      </c>
    </row>
    <row r="5526" spans="1:6" ht="10.9" customHeight="1" x14ac:dyDescent="0.35">
      <c r="A5526" s="149" t="s">
        <v>11008</v>
      </c>
      <c r="B5526" s="149" t="s">
        <v>11009</v>
      </c>
      <c r="C5526" s="149" t="s">
        <v>296</v>
      </c>
      <c r="D5526" s="150">
        <v>29101</v>
      </c>
      <c r="E5526" s="149">
        <v>11510</v>
      </c>
      <c r="F5526" s="149" t="s">
        <v>6144</v>
      </c>
    </row>
    <row r="5527" spans="1:6" ht="10.9" customHeight="1" x14ac:dyDescent="0.35">
      <c r="A5527" s="149" t="s">
        <v>11010</v>
      </c>
      <c r="B5527" s="149" t="s">
        <v>11011</v>
      </c>
      <c r="C5527" s="149" t="s">
        <v>296</v>
      </c>
      <c r="D5527" s="150">
        <v>29101</v>
      </c>
      <c r="E5527" s="149">
        <v>11510</v>
      </c>
      <c r="F5527" s="149" t="s">
        <v>6144</v>
      </c>
    </row>
    <row r="5528" spans="1:6" ht="10.9" customHeight="1" x14ac:dyDescent="0.35">
      <c r="A5528" s="149" t="s">
        <v>11012</v>
      </c>
      <c r="B5528" s="149" t="s">
        <v>11013</v>
      </c>
      <c r="C5528" s="149" t="s">
        <v>296</v>
      </c>
      <c r="D5528" s="150">
        <v>29101</v>
      </c>
      <c r="E5528" s="149">
        <v>11510</v>
      </c>
      <c r="F5528" s="149" t="s">
        <v>6144</v>
      </c>
    </row>
    <row r="5529" spans="1:6" ht="10.9" customHeight="1" x14ac:dyDescent="0.35">
      <c r="A5529" s="149" t="s">
        <v>11014</v>
      </c>
      <c r="B5529" s="149" t="s">
        <v>11015</v>
      </c>
      <c r="C5529" s="149" t="s">
        <v>296</v>
      </c>
      <c r="D5529" s="150">
        <v>29101</v>
      </c>
      <c r="E5529" s="149">
        <v>11510</v>
      </c>
      <c r="F5529" s="149" t="s">
        <v>6144</v>
      </c>
    </row>
    <row r="5530" spans="1:6" ht="10.9" customHeight="1" x14ac:dyDescent="0.35">
      <c r="A5530" s="149" t="s">
        <v>11016</v>
      </c>
      <c r="B5530" s="149" t="s">
        <v>11017</v>
      </c>
      <c r="C5530" s="149" t="s">
        <v>296</v>
      </c>
      <c r="D5530" s="150">
        <v>29101</v>
      </c>
      <c r="E5530" s="149">
        <v>11510</v>
      </c>
      <c r="F5530" s="149" t="s">
        <v>6144</v>
      </c>
    </row>
    <row r="5531" spans="1:6" ht="10.9" customHeight="1" x14ac:dyDescent="0.35">
      <c r="A5531" s="149" t="s">
        <v>11018</v>
      </c>
      <c r="B5531" s="149" t="s">
        <v>11019</v>
      </c>
      <c r="C5531" s="149" t="s">
        <v>296</v>
      </c>
      <c r="D5531" s="150">
        <v>29101</v>
      </c>
      <c r="E5531" s="149">
        <v>11510</v>
      </c>
      <c r="F5531" s="149" t="s">
        <v>6144</v>
      </c>
    </row>
    <row r="5532" spans="1:6" ht="10.9" customHeight="1" x14ac:dyDescent="0.35">
      <c r="A5532" s="149" t="s">
        <v>11020</v>
      </c>
      <c r="B5532" s="149" t="s">
        <v>11021</v>
      </c>
      <c r="C5532" s="149" t="s">
        <v>296</v>
      </c>
      <c r="D5532" s="150">
        <v>29101</v>
      </c>
      <c r="E5532" s="149">
        <v>11510</v>
      </c>
      <c r="F5532" s="149" t="s">
        <v>6144</v>
      </c>
    </row>
    <row r="5533" spans="1:6" ht="10.9" customHeight="1" x14ac:dyDescent="0.35">
      <c r="A5533" s="149" t="s">
        <v>11022</v>
      </c>
      <c r="B5533" s="149" t="s">
        <v>11023</v>
      </c>
      <c r="C5533" s="149" t="s">
        <v>296</v>
      </c>
      <c r="D5533" s="150">
        <v>29101</v>
      </c>
      <c r="E5533" s="149">
        <v>11510</v>
      </c>
      <c r="F5533" s="149" t="s">
        <v>6144</v>
      </c>
    </row>
    <row r="5534" spans="1:6" ht="10.9" customHeight="1" x14ac:dyDescent="0.35">
      <c r="A5534" s="149" t="s">
        <v>11024</v>
      </c>
      <c r="B5534" s="149" t="s">
        <v>11025</v>
      </c>
      <c r="C5534" s="149" t="s">
        <v>335</v>
      </c>
      <c r="D5534" s="150">
        <v>29101</v>
      </c>
      <c r="E5534" s="149">
        <v>11510</v>
      </c>
      <c r="F5534" s="149" t="s">
        <v>6144</v>
      </c>
    </row>
    <row r="5535" spans="1:6" ht="10.9" customHeight="1" x14ac:dyDescent="0.35">
      <c r="A5535" s="149" t="s">
        <v>11026</v>
      </c>
      <c r="B5535" s="149" t="s">
        <v>11027</v>
      </c>
      <c r="C5535" s="149" t="s">
        <v>296</v>
      </c>
      <c r="D5535" s="150">
        <v>29101</v>
      </c>
      <c r="E5535" s="149">
        <v>11510</v>
      </c>
      <c r="F5535" s="149" t="s">
        <v>6144</v>
      </c>
    </row>
    <row r="5536" spans="1:6" ht="10.9" customHeight="1" x14ac:dyDescent="0.35">
      <c r="A5536" s="149" t="s">
        <v>11028</v>
      </c>
      <c r="B5536" s="149" t="s">
        <v>11029</v>
      </c>
      <c r="C5536" s="149" t="s">
        <v>296</v>
      </c>
      <c r="D5536" s="150">
        <v>29101</v>
      </c>
      <c r="E5536" s="149">
        <v>11510</v>
      </c>
      <c r="F5536" s="149" t="s">
        <v>6144</v>
      </c>
    </row>
    <row r="5537" spans="1:6" ht="10.9" customHeight="1" x14ac:dyDescent="0.35">
      <c r="A5537" s="149" t="s">
        <v>11030</v>
      </c>
      <c r="B5537" s="149" t="s">
        <v>11031</v>
      </c>
      <c r="C5537" s="149" t="s">
        <v>296</v>
      </c>
      <c r="D5537" s="150">
        <v>29101</v>
      </c>
      <c r="E5537" s="149">
        <v>11510</v>
      </c>
      <c r="F5537" s="149" t="s">
        <v>6144</v>
      </c>
    </row>
    <row r="5538" spans="1:6" ht="10.9" customHeight="1" x14ac:dyDescent="0.35">
      <c r="A5538" s="149" t="s">
        <v>11032</v>
      </c>
      <c r="B5538" s="149" t="s">
        <v>11033</v>
      </c>
      <c r="C5538" s="149" t="s">
        <v>296</v>
      </c>
      <c r="D5538" s="150">
        <v>29101</v>
      </c>
      <c r="E5538" s="149">
        <v>11510</v>
      </c>
      <c r="F5538" s="149" t="s">
        <v>6144</v>
      </c>
    </row>
    <row r="5539" spans="1:6" ht="10.9" customHeight="1" x14ac:dyDescent="0.35">
      <c r="A5539" s="149" t="s">
        <v>11034</v>
      </c>
      <c r="B5539" s="149" t="s">
        <v>11035</v>
      </c>
      <c r="C5539" s="149" t="s">
        <v>296</v>
      </c>
      <c r="D5539" s="150">
        <v>29101</v>
      </c>
      <c r="E5539" s="149">
        <v>11510</v>
      </c>
      <c r="F5539" s="149" t="s">
        <v>6144</v>
      </c>
    </row>
    <row r="5540" spans="1:6" ht="10.9" customHeight="1" x14ac:dyDescent="0.35">
      <c r="A5540" s="149" t="s">
        <v>11036</v>
      </c>
      <c r="B5540" s="149" t="s">
        <v>11037</v>
      </c>
      <c r="C5540" s="149" t="s">
        <v>296</v>
      </c>
      <c r="D5540" s="150">
        <v>29101</v>
      </c>
      <c r="E5540" s="149">
        <v>11510</v>
      </c>
      <c r="F5540" s="149" t="s">
        <v>6144</v>
      </c>
    </row>
    <row r="5541" spans="1:6" ht="10.9" customHeight="1" x14ac:dyDescent="0.35">
      <c r="A5541" s="149" t="s">
        <v>11038</v>
      </c>
      <c r="B5541" s="149" t="s">
        <v>11039</v>
      </c>
      <c r="C5541" s="149" t="s">
        <v>296</v>
      </c>
      <c r="D5541" s="150">
        <v>29101</v>
      </c>
      <c r="E5541" s="149">
        <v>11510</v>
      </c>
      <c r="F5541" s="149" t="s">
        <v>6144</v>
      </c>
    </row>
    <row r="5542" spans="1:6" ht="10.9" customHeight="1" x14ac:dyDescent="0.35">
      <c r="A5542" s="149" t="s">
        <v>11040</v>
      </c>
      <c r="B5542" s="149" t="s">
        <v>11041</v>
      </c>
      <c r="C5542" s="149" t="s">
        <v>296</v>
      </c>
      <c r="D5542" s="150">
        <v>29101</v>
      </c>
      <c r="E5542" s="149">
        <v>11510</v>
      </c>
      <c r="F5542" s="149" t="s">
        <v>6144</v>
      </c>
    </row>
    <row r="5543" spans="1:6" ht="10.9" customHeight="1" x14ac:dyDescent="0.35">
      <c r="A5543" s="149" t="s">
        <v>11042</v>
      </c>
      <c r="B5543" s="149" t="s">
        <v>11043</v>
      </c>
      <c r="C5543" s="149" t="s">
        <v>296</v>
      </c>
      <c r="D5543" s="150">
        <v>29101</v>
      </c>
      <c r="E5543" s="149">
        <v>11510</v>
      </c>
      <c r="F5543" s="149" t="s">
        <v>6144</v>
      </c>
    </row>
    <row r="5544" spans="1:6" ht="10.9" customHeight="1" x14ac:dyDescent="0.35">
      <c r="A5544" s="149" t="s">
        <v>11044</v>
      </c>
      <c r="B5544" s="149" t="s">
        <v>11045</v>
      </c>
      <c r="C5544" s="149" t="s">
        <v>296</v>
      </c>
      <c r="D5544" s="150">
        <v>29101</v>
      </c>
      <c r="E5544" s="149">
        <v>11510</v>
      </c>
      <c r="F5544" s="149" t="s">
        <v>6144</v>
      </c>
    </row>
    <row r="5545" spans="1:6" ht="10.9" customHeight="1" x14ac:dyDescent="0.35">
      <c r="A5545" s="149" t="s">
        <v>11046</v>
      </c>
      <c r="B5545" s="149" t="s">
        <v>11047</v>
      </c>
      <c r="C5545" s="149" t="s">
        <v>372</v>
      </c>
      <c r="D5545" s="150">
        <v>29101</v>
      </c>
      <c r="E5545" s="149">
        <v>11510</v>
      </c>
      <c r="F5545" s="149" t="s">
        <v>6144</v>
      </c>
    </row>
    <row r="5546" spans="1:6" ht="10.9" customHeight="1" x14ac:dyDescent="0.35">
      <c r="A5546" s="149" t="s">
        <v>11048</v>
      </c>
      <c r="B5546" s="149" t="s">
        <v>11049</v>
      </c>
      <c r="C5546" s="149" t="s">
        <v>296</v>
      </c>
      <c r="D5546" s="150">
        <v>29101</v>
      </c>
      <c r="E5546" s="149">
        <v>11510</v>
      </c>
      <c r="F5546" s="149" t="s">
        <v>6144</v>
      </c>
    </row>
    <row r="5547" spans="1:6" ht="10.9" customHeight="1" x14ac:dyDescent="0.35">
      <c r="A5547" s="149" t="s">
        <v>11050</v>
      </c>
      <c r="B5547" s="149" t="s">
        <v>11051</v>
      </c>
      <c r="C5547" s="149" t="s">
        <v>296</v>
      </c>
      <c r="D5547" s="150">
        <v>29101</v>
      </c>
      <c r="E5547" s="149">
        <v>11510</v>
      </c>
      <c r="F5547" s="149" t="s">
        <v>6144</v>
      </c>
    </row>
    <row r="5548" spans="1:6" ht="10.9" customHeight="1" x14ac:dyDescent="0.35">
      <c r="A5548" s="149" t="s">
        <v>11052</v>
      </c>
      <c r="B5548" s="149" t="s">
        <v>11053</v>
      </c>
      <c r="C5548" s="149" t="s">
        <v>296</v>
      </c>
      <c r="D5548" s="150">
        <v>29101</v>
      </c>
      <c r="E5548" s="149">
        <v>11510</v>
      </c>
      <c r="F5548" s="149" t="s">
        <v>6144</v>
      </c>
    </row>
    <row r="5549" spans="1:6" ht="10.9" customHeight="1" x14ac:dyDescent="0.35">
      <c r="A5549" s="149" t="s">
        <v>11054</v>
      </c>
      <c r="B5549" s="149" t="s">
        <v>11055</v>
      </c>
      <c r="C5549" s="149" t="s">
        <v>296</v>
      </c>
      <c r="D5549" s="150">
        <v>29101</v>
      </c>
      <c r="E5549" s="149">
        <v>11510</v>
      </c>
      <c r="F5549" s="149" t="s">
        <v>6144</v>
      </c>
    </row>
    <row r="5550" spans="1:6" ht="10.9" customHeight="1" x14ac:dyDescent="0.35">
      <c r="A5550" s="149" t="s">
        <v>11056</v>
      </c>
      <c r="B5550" s="149" t="s">
        <v>11057</v>
      </c>
      <c r="C5550" s="149" t="s">
        <v>296</v>
      </c>
      <c r="D5550" s="150">
        <v>29101</v>
      </c>
      <c r="E5550" s="149">
        <v>11510</v>
      </c>
      <c r="F5550" s="149" t="s">
        <v>6144</v>
      </c>
    </row>
    <row r="5551" spans="1:6" ht="10.9" customHeight="1" x14ac:dyDescent="0.35">
      <c r="A5551" s="149" t="s">
        <v>11058</v>
      </c>
      <c r="B5551" s="149" t="s">
        <v>11059</v>
      </c>
      <c r="C5551" s="149" t="s">
        <v>296</v>
      </c>
      <c r="D5551" s="150">
        <v>29101</v>
      </c>
      <c r="E5551" s="149">
        <v>11510</v>
      </c>
      <c r="F5551" s="149" t="s">
        <v>6144</v>
      </c>
    </row>
    <row r="5552" spans="1:6" ht="10.9" customHeight="1" x14ac:dyDescent="0.35">
      <c r="A5552" s="149" t="s">
        <v>11060</v>
      </c>
      <c r="B5552" s="149" t="s">
        <v>11061</v>
      </c>
      <c r="C5552" s="149" t="s">
        <v>296</v>
      </c>
      <c r="D5552" s="150">
        <v>29101</v>
      </c>
      <c r="E5552" s="149">
        <v>11510</v>
      </c>
      <c r="F5552" s="149" t="s">
        <v>6144</v>
      </c>
    </row>
    <row r="5553" spans="1:6" ht="10.9" customHeight="1" x14ac:dyDescent="0.35">
      <c r="A5553" s="149" t="s">
        <v>11062</v>
      </c>
      <c r="B5553" s="149" t="s">
        <v>11063</v>
      </c>
      <c r="C5553" s="149" t="s">
        <v>296</v>
      </c>
      <c r="D5553" s="150">
        <v>29101</v>
      </c>
      <c r="E5553" s="149">
        <v>11510</v>
      </c>
      <c r="F5553" s="149" t="s">
        <v>6144</v>
      </c>
    </row>
    <row r="5554" spans="1:6" ht="10.9" customHeight="1" x14ac:dyDescent="0.35">
      <c r="A5554" s="149" t="s">
        <v>11064</v>
      </c>
      <c r="B5554" s="149" t="s">
        <v>11065</v>
      </c>
      <c r="C5554" s="149" t="s">
        <v>296</v>
      </c>
      <c r="D5554" s="150">
        <v>29101</v>
      </c>
      <c r="E5554" s="149">
        <v>11510</v>
      </c>
      <c r="F5554" s="149" t="s">
        <v>6144</v>
      </c>
    </row>
    <row r="5555" spans="1:6" ht="10.9" customHeight="1" x14ac:dyDescent="0.35">
      <c r="A5555" s="149" t="s">
        <v>11066</v>
      </c>
      <c r="B5555" s="149" t="s">
        <v>11067</v>
      </c>
      <c r="C5555" s="149" t="s">
        <v>296</v>
      </c>
      <c r="D5555" s="150">
        <v>29101</v>
      </c>
      <c r="E5555" s="149">
        <v>11510</v>
      </c>
      <c r="F5555" s="149" t="s">
        <v>6144</v>
      </c>
    </row>
    <row r="5556" spans="1:6" ht="10.9" customHeight="1" x14ac:dyDescent="0.35">
      <c r="A5556" s="149" t="s">
        <v>11068</v>
      </c>
      <c r="B5556" s="149" t="s">
        <v>11069</v>
      </c>
      <c r="C5556" s="149" t="s">
        <v>296</v>
      </c>
      <c r="D5556" s="150">
        <v>29101</v>
      </c>
      <c r="E5556" s="149">
        <v>11510</v>
      </c>
      <c r="F5556" s="149" t="s">
        <v>6144</v>
      </c>
    </row>
    <row r="5557" spans="1:6" ht="10.9" customHeight="1" x14ac:dyDescent="0.35">
      <c r="A5557" s="149" t="s">
        <v>11070</v>
      </c>
      <c r="B5557" s="149" t="s">
        <v>11071</v>
      </c>
      <c r="C5557" s="149" t="s">
        <v>372</v>
      </c>
      <c r="D5557" s="150">
        <v>29101</v>
      </c>
      <c r="E5557" s="149">
        <v>11510</v>
      </c>
      <c r="F5557" s="149" t="s">
        <v>6144</v>
      </c>
    </row>
    <row r="5558" spans="1:6" ht="10.9" customHeight="1" x14ac:dyDescent="0.35">
      <c r="A5558" s="149" t="s">
        <v>11072</v>
      </c>
      <c r="B5558" s="149" t="s">
        <v>11073</v>
      </c>
      <c r="C5558" s="149" t="s">
        <v>296</v>
      </c>
      <c r="D5558" s="150">
        <v>29101</v>
      </c>
      <c r="E5558" s="149">
        <v>11510</v>
      </c>
      <c r="F5558" s="149" t="s">
        <v>6144</v>
      </c>
    </row>
    <row r="5559" spans="1:6" ht="10.9" customHeight="1" x14ac:dyDescent="0.35">
      <c r="A5559" s="149" t="s">
        <v>11074</v>
      </c>
      <c r="B5559" s="149" t="s">
        <v>11075</v>
      </c>
      <c r="C5559" s="149" t="s">
        <v>296</v>
      </c>
      <c r="D5559" s="150">
        <v>29101</v>
      </c>
      <c r="E5559" s="149">
        <v>11510</v>
      </c>
      <c r="F5559" s="149" t="s">
        <v>6144</v>
      </c>
    </row>
    <row r="5560" spans="1:6" ht="10.9" customHeight="1" x14ac:dyDescent="0.35">
      <c r="A5560" s="149" t="s">
        <v>11076</v>
      </c>
      <c r="B5560" s="149" t="s">
        <v>11077</v>
      </c>
      <c r="C5560" s="149" t="s">
        <v>296</v>
      </c>
      <c r="D5560" s="150">
        <v>29101</v>
      </c>
      <c r="E5560" s="149">
        <v>11510</v>
      </c>
      <c r="F5560" s="149" t="s">
        <v>6144</v>
      </c>
    </row>
    <row r="5561" spans="1:6" ht="10.9" customHeight="1" x14ac:dyDescent="0.35">
      <c r="A5561" s="149" t="s">
        <v>11078</v>
      </c>
      <c r="B5561" s="149" t="s">
        <v>11079</v>
      </c>
      <c r="C5561" s="149" t="s">
        <v>296</v>
      </c>
      <c r="D5561" s="150">
        <v>29101</v>
      </c>
      <c r="E5561" s="149">
        <v>11510</v>
      </c>
      <c r="F5561" s="149" t="s">
        <v>6144</v>
      </c>
    </row>
    <row r="5562" spans="1:6" ht="10.9" customHeight="1" x14ac:dyDescent="0.35">
      <c r="A5562" s="149" t="s">
        <v>11080</v>
      </c>
      <c r="B5562" s="149" t="s">
        <v>11081</v>
      </c>
      <c r="C5562" s="149" t="s">
        <v>420</v>
      </c>
      <c r="D5562" s="150">
        <v>29101</v>
      </c>
      <c r="E5562" s="149">
        <v>11510</v>
      </c>
      <c r="F5562" s="149" t="s">
        <v>6144</v>
      </c>
    </row>
    <row r="5563" spans="1:6" ht="10.9" customHeight="1" x14ac:dyDescent="0.35">
      <c r="A5563" s="149" t="s">
        <v>11082</v>
      </c>
      <c r="B5563" s="149" t="s">
        <v>11083</v>
      </c>
      <c r="C5563" s="149" t="s">
        <v>296</v>
      </c>
      <c r="D5563" s="150">
        <v>29101</v>
      </c>
      <c r="E5563" s="149">
        <v>11510</v>
      </c>
      <c r="F5563" s="149" t="s">
        <v>6144</v>
      </c>
    </row>
    <row r="5564" spans="1:6" ht="10.9" customHeight="1" x14ac:dyDescent="0.35">
      <c r="A5564" s="149" t="s">
        <v>11084</v>
      </c>
      <c r="B5564" s="149" t="s">
        <v>11085</v>
      </c>
      <c r="C5564" s="149" t="s">
        <v>296</v>
      </c>
      <c r="D5564" s="150">
        <v>29101</v>
      </c>
      <c r="E5564" s="149">
        <v>11510</v>
      </c>
      <c r="F5564" s="149" t="s">
        <v>6144</v>
      </c>
    </row>
    <row r="5565" spans="1:6" ht="10.9" customHeight="1" x14ac:dyDescent="0.35">
      <c r="A5565" s="149" t="s">
        <v>11086</v>
      </c>
      <c r="B5565" s="149" t="s">
        <v>11087</v>
      </c>
      <c r="C5565" s="149" t="s">
        <v>296</v>
      </c>
      <c r="D5565" s="150">
        <v>29101</v>
      </c>
      <c r="E5565" s="149">
        <v>11510</v>
      </c>
      <c r="F5565" s="149" t="s">
        <v>6144</v>
      </c>
    </row>
    <row r="5566" spans="1:6" ht="10.9" customHeight="1" x14ac:dyDescent="0.35">
      <c r="A5566" s="149" t="s">
        <v>11088</v>
      </c>
      <c r="B5566" s="149" t="s">
        <v>11089</v>
      </c>
      <c r="C5566" s="149" t="s">
        <v>296</v>
      </c>
      <c r="D5566" s="150">
        <v>29101</v>
      </c>
      <c r="E5566" s="149">
        <v>11510</v>
      </c>
      <c r="F5566" s="149" t="s">
        <v>6144</v>
      </c>
    </row>
    <row r="5567" spans="1:6" ht="10.9" customHeight="1" x14ac:dyDescent="0.35">
      <c r="A5567" s="149" t="s">
        <v>11090</v>
      </c>
      <c r="B5567" s="149" t="s">
        <v>11091</v>
      </c>
      <c r="C5567" s="149" t="s">
        <v>296</v>
      </c>
      <c r="D5567" s="150">
        <v>29101</v>
      </c>
      <c r="E5567" s="149">
        <v>11510</v>
      </c>
      <c r="F5567" s="149" t="s">
        <v>6144</v>
      </c>
    </row>
    <row r="5568" spans="1:6" ht="10.9" customHeight="1" x14ac:dyDescent="0.35">
      <c r="A5568" s="149" t="s">
        <v>11092</v>
      </c>
      <c r="B5568" s="149" t="s">
        <v>11093</v>
      </c>
      <c r="C5568" s="149" t="s">
        <v>420</v>
      </c>
      <c r="D5568" s="150">
        <v>29101</v>
      </c>
      <c r="E5568" s="149">
        <v>11510</v>
      </c>
      <c r="F5568" s="149" t="s">
        <v>6144</v>
      </c>
    </row>
    <row r="5569" spans="1:6" ht="10.9" customHeight="1" x14ac:dyDescent="0.35">
      <c r="A5569" s="149" t="s">
        <v>11094</v>
      </c>
      <c r="B5569" s="149" t="s">
        <v>11095</v>
      </c>
      <c r="C5569" s="149" t="s">
        <v>296</v>
      </c>
      <c r="D5569" s="150">
        <v>29101</v>
      </c>
      <c r="E5569" s="149">
        <v>11510</v>
      </c>
      <c r="F5569" s="149" t="s">
        <v>6144</v>
      </c>
    </row>
    <row r="5570" spans="1:6" ht="10.9" customHeight="1" x14ac:dyDescent="0.35">
      <c r="A5570" s="149" t="s">
        <v>11096</v>
      </c>
      <c r="B5570" s="149" t="s">
        <v>11097</v>
      </c>
      <c r="C5570" s="149" t="s">
        <v>296</v>
      </c>
      <c r="D5570" s="150">
        <v>29101</v>
      </c>
      <c r="E5570" s="149">
        <v>11510</v>
      </c>
      <c r="F5570" s="149" t="s">
        <v>6144</v>
      </c>
    </row>
    <row r="5571" spans="1:6" ht="10.9" customHeight="1" x14ac:dyDescent="0.35">
      <c r="A5571" s="149" t="s">
        <v>11098</v>
      </c>
      <c r="B5571" s="149" t="s">
        <v>11099</v>
      </c>
      <c r="C5571" s="149" t="s">
        <v>296</v>
      </c>
      <c r="D5571" s="150">
        <v>29101</v>
      </c>
      <c r="E5571" s="149">
        <v>11510</v>
      </c>
      <c r="F5571" s="149" t="s">
        <v>6144</v>
      </c>
    </row>
    <row r="5572" spans="1:6" ht="10.9" customHeight="1" x14ac:dyDescent="0.35">
      <c r="A5572" s="149" t="s">
        <v>11100</v>
      </c>
      <c r="B5572" s="149" t="s">
        <v>11101</v>
      </c>
      <c r="C5572" s="149" t="s">
        <v>296</v>
      </c>
      <c r="D5572" s="150">
        <v>29101</v>
      </c>
      <c r="E5572" s="149">
        <v>11510</v>
      </c>
      <c r="F5572" s="149" t="s">
        <v>6144</v>
      </c>
    </row>
    <row r="5573" spans="1:6" ht="10.9" customHeight="1" x14ac:dyDescent="0.35">
      <c r="A5573" s="149" t="s">
        <v>11102</v>
      </c>
      <c r="B5573" s="149" t="s">
        <v>11103</v>
      </c>
      <c r="C5573" s="149" t="s">
        <v>296</v>
      </c>
      <c r="D5573" s="150">
        <v>29101</v>
      </c>
      <c r="E5573" s="149">
        <v>11510</v>
      </c>
      <c r="F5573" s="149" t="s">
        <v>6144</v>
      </c>
    </row>
    <row r="5574" spans="1:6" ht="10.9" customHeight="1" x14ac:dyDescent="0.35">
      <c r="A5574" s="149" t="s">
        <v>11104</v>
      </c>
      <c r="B5574" s="149" t="s">
        <v>11105</v>
      </c>
      <c r="C5574" s="149" t="s">
        <v>296</v>
      </c>
      <c r="D5574" s="150">
        <v>29101</v>
      </c>
      <c r="E5574" s="149">
        <v>11510</v>
      </c>
      <c r="F5574" s="149" t="s">
        <v>6144</v>
      </c>
    </row>
    <row r="5575" spans="1:6" ht="10.9" customHeight="1" x14ac:dyDescent="0.35">
      <c r="A5575" s="149" t="s">
        <v>11106</v>
      </c>
      <c r="B5575" s="149" t="s">
        <v>11107</v>
      </c>
      <c r="C5575" s="149" t="s">
        <v>296</v>
      </c>
      <c r="D5575" s="150">
        <v>29101</v>
      </c>
      <c r="E5575" s="149">
        <v>11510</v>
      </c>
      <c r="F5575" s="149" t="s">
        <v>6144</v>
      </c>
    </row>
    <row r="5576" spans="1:6" ht="10.9" customHeight="1" x14ac:dyDescent="0.35">
      <c r="A5576" s="149" t="s">
        <v>11108</v>
      </c>
      <c r="B5576" s="149" t="s">
        <v>11109</v>
      </c>
      <c r="C5576" s="149" t="s">
        <v>296</v>
      </c>
      <c r="D5576" s="150">
        <v>29101</v>
      </c>
      <c r="E5576" s="149">
        <v>11510</v>
      </c>
      <c r="F5576" s="149" t="s">
        <v>6144</v>
      </c>
    </row>
    <row r="5577" spans="1:6" ht="10.9" customHeight="1" x14ac:dyDescent="0.35">
      <c r="A5577" s="149" t="s">
        <v>11110</v>
      </c>
      <c r="B5577" s="149" t="s">
        <v>11111</v>
      </c>
      <c r="C5577" s="149" t="s">
        <v>296</v>
      </c>
      <c r="D5577" s="150">
        <v>29101</v>
      </c>
      <c r="E5577" s="149">
        <v>11510</v>
      </c>
      <c r="F5577" s="149" t="s">
        <v>6144</v>
      </c>
    </row>
    <row r="5578" spans="1:6" ht="10.9" customHeight="1" x14ac:dyDescent="0.35">
      <c r="A5578" s="149" t="s">
        <v>11112</v>
      </c>
      <c r="B5578" s="149" t="s">
        <v>11113</v>
      </c>
      <c r="C5578" s="149" t="s">
        <v>296</v>
      </c>
      <c r="D5578" s="150">
        <v>29101</v>
      </c>
      <c r="E5578" s="149">
        <v>11510</v>
      </c>
      <c r="F5578" s="149" t="s">
        <v>6144</v>
      </c>
    </row>
    <row r="5579" spans="1:6" ht="10.9" customHeight="1" x14ac:dyDescent="0.35">
      <c r="A5579" s="149" t="s">
        <v>11114</v>
      </c>
      <c r="B5579" s="149" t="s">
        <v>11115</v>
      </c>
      <c r="C5579" s="149" t="s">
        <v>296</v>
      </c>
      <c r="D5579" s="150">
        <v>29101</v>
      </c>
      <c r="E5579" s="149">
        <v>11510</v>
      </c>
      <c r="F5579" s="149" t="s">
        <v>6144</v>
      </c>
    </row>
    <row r="5580" spans="1:6" ht="10.9" customHeight="1" x14ac:dyDescent="0.35">
      <c r="A5580" s="149" t="s">
        <v>11116</v>
      </c>
      <c r="B5580" s="149" t="s">
        <v>11117</v>
      </c>
      <c r="C5580" s="149" t="s">
        <v>296</v>
      </c>
      <c r="D5580" s="150">
        <v>29101</v>
      </c>
      <c r="E5580" s="149">
        <v>11510</v>
      </c>
      <c r="F5580" s="149" t="s">
        <v>6144</v>
      </c>
    </row>
    <row r="5581" spans="1:6" ht="10.9" customHeight="1" x14ac:dyDescent="0.35">
      <c r="A5581" s="149" t="s">
        <v>11118</v>
      </c>
      <c r="B5581" s="149" t="s">
        <v>11119</v>
      </c>
      <c r="C5581" s="149" t="s">
        <v>296</v>
      </c>
      <c r="D5581" s="150">
        <v>29101</v>
      </c>
      <c r="E5581" s="149">
        <v>11510</v>
      </c>
      <c r="F5581" s="149" t="s">
        <v>6144</v>
      </c>
    </row>
    <row r="5582" spans="1:6" ht="10.9" customHeight="1" x14ac:dyDescent="0.35">
      <c r="A5582" s="149" t="s">
        <v>11120</v>
      </c>
      <c r="B5582" s="149" t="s">
        <v>11121</v>
      </c>
      <c r="C5582" s="149" t="s">
        <v>296</v>
      </c>
      <c r="D5582" s="150">
        <v>29101</v>
      </c>
      <c r="E5582" s="149">
        <v>11510</v>
      </c>
      <c r="F5582" s="149" t="s">
        <v>6144</v>
      </c>
    </row>
    <row r="5583" spans="1:6" ht="10.9" customHeight="1" x14ac:dyDescent="0.35">
      <c r="A5583" s="149" t="s">
        <v>11122</v>
      </c>
      <c r="B5583" s="149" t="s">
        <v>11123</v>
      </c>
      <c r="C5583" s="149" t="s">
        <v>296</v>
      </c>
      <c r="D5583" s="150">
        <v>29101</v>
      </c>
      <c r="E5583" s="149">
        <v>11510</v>
      </c>
      <c r="F5583" s="149" t="s">
        <v>6144</v>
      </c>
    </row>
    <row r="5584" spans="1:6" ht="10.9" customHeight="1" x14ac:dyDescent="0.35">
      <c r="A5584" s="149" t="s">
        <v>11124</v>
      </c>
      <c r="B5584" s="149" t="s">
        <v>11125</v>
      </c>
      <c r="C5584" s="149" t="s">
        <v>296</v>
      </c>
      <c r="D5584" s="150">
        <v>29101</v>
      </c>
      <c r="E5584" s="149">
        <v>11510</v>
      </c>
      <c r="F5584" s="149" t="s">
        <v>6144</v>
      </c>
    </row>
    <row r="5585" spans="1:6" ht="10.9" customHeight="1" x14ac:dyDescent="0.35">
      <c r="A5585" s="149" t="s">
        <v>11126</v>
      </c>
      <c r="B5585" s="149" t="s">
        <v>11127</v>
      </c>
      <c r="C5585" s="149" t="s">
        <v>296</v>
      </c>
      <c r="D5585" s="150">
        <v>29101</v>
      </c>
      <c r="E5585" s="149">
        <v>11510</v>
      </c>
      <c r="F5585" s="149" t="s">
        <v>6144</v>
      </c>
    </row>
    <row r="5586" spans="1:6" ht="10.9" customHeight="1" x14ac:dyDescent="0.35">
      <c r="A5586" s="149" t="s">
        <v>11128</v>
      </c>
      <c r="B5586" s="149" t="s">
        <v>11129</v>
      </c>
      <c r="C5586" s="149" t="s">
        <v>296</v>
      </c>
      <c r="D5586" s="150">
        <v>29101</v>
      </c>
      <c r="E5586" s="149">
        <v>11510</v>
      </c>
      <c r="F5586" s="149" t="s">
        <v>6144</v>
      </c>
    </row>
    <row r="5587" spans="1:6" ht="10.9" customHeight="1" x14ac:dyDescent="0.35">
      <c r="A5587" s="149" t="s">
        <v>11130</v>
      </c>
      <c r="B5587" s="149" t="s">
        <v>11131</v>
      </c>
      <c r="C5587" s="149" t="s">
        <v>296</v>
      </c>
      <c r="D5587" s="150">
        <v>29101</v>
      </c>
      <c r="E5587" s="149">
        <v>11510</v>
      </c>
      <c r="F5587" s="149" t="s">
        <v>6144</v>
      </c>
    </row>
    <row r="5588" spans="1:6" ht="10.9" customHeight="1" x14ac:dyDescent="0.35">
      <c r="A5588" s="149" t="s">
        <v>11132</v>
      </c>
      <c r="B5588" s="149" t="s">
        <v>11133</v>
      </c>
      <c r="C5588" s="149" t="s">
        <v>296</v>
      </c>
      <c r="D5588" s="150">
        <v>29101</v>
      </c>
      <c r="E5588" s="149">
        <v>11510</v>
      </c>
      <c r="F5588" s="149" t="s">
        <v>6144</v>
      </c>
    </row>
    <row r="5589" spans="1:6" ht="10.9" customHeight="1" x14ac:dyDescent="0.35">
      <c r="A5589" s="149" t="s">
        <v>11134</v>
      </c>
      <c r="B5589" s="149" t="s">
        <v>11135</v>
      </c>
      <c r="C5589" s="149" t="s">
        <v>296</v>
      </c>
      <c r="D5589" s="150">
        <v>29101</v>
      </c>
      <c r="E5589" s="149">
        <v>11510</v>
      </c>
      <c r="F5589" s="149" t="s">
        <v>6144</v>
      </c>
    </row>
    <row r="5590" spans="1:6" ht="10.9" customHeight="1" x14ac:dyDescent="0.35">
      <c r="A5590" s="149" t="s">
        <v>11136</v>
      </c>
      <c r="B5590" s="149" t="s">
        <v>11137</v>
      </c>
      <c r="C5590" s="149" t="s">
        <v>420</v>
      </c>
      <c r="D5590" s="150">
        <v>29101</v>
      </c>
      <c r="E5590" s="149">
        <v>11510</v>
      </c>
      <c r="F5590" s="149" t="s">
        <v>6144</v>
      </c>
    </row>
    <row r="5591" spans="1:6" ht="10.9" customHeight="1" x14ac:dyDescent="0.35">
      <c r="A5591" s="149" t="s">
        <v>11138</v>
      </c>
      <c r="B5591" s="149" t="s">
        <v>11139</v>
      </c>
      <c r="C5591" s="149" t="s">
        <v>296</v>
      </c>
      <c r="D5591" s="150">
        <v>29101</v>
      </c>
      <c r="E5591" s="149">
        <v>11510</v>
      </c>
      <c r="F5591" s="149" t="s">
        <v>6144</v>
      </c>
    </row>
    <row r="5592" spans="1:6" ht="10.9" customHeight="1" x14ac:dyDescent="0.35">
      <c r="A5592" s="149" t="s">
        <v>11140</v>
      </c>
      <c r="B5592" s="149" t="s">
        <v>11141</v>
      </c>
      <c r="C5592" s="149" t="s">
        <v>296</v>
      </c>
      <c r="D5592" s="150">
        <v>29101</v>
      </c>
      <c r="E5592" s="149">
        <v>11510</v>
      </c>
      <c r="F5592" s="149" t="s">
        <v>6144</v>
      </c>
    </row>
    <row r="5593" spans="1:6" ht="10.9" customHeight="1" x14ac:dyDescent="0.35">
      <c r="A5593" s="149" t="s">
        <v>11142</v>
      </c>
      <c r="B5593" s="149" t="s">
        <v>11143</v>
      </c>
      <c r="C5593" s="149" t="s">
        <v>296</v>
      </c>
      <c r="D5593" s="150">
        <v>29101</v>
      </c>
      <c r="E5593" s="149">
        <v>11510</v>
      </c>
      <c r="F5593" s="149" t="s">
        <v>6144</v>
      </c>
    </row>
    <row r="5594" spans="1:6" ht="10.9" customHeight="1" x14ac:dyDescent="0.35">
      <c r="A5594" s="149" t="s">
        <v>11144</v>
      </c>
      <c r="B5594" s="149" t="s">
        <v>11145</v>
      </c>
      <c r="C5594" s="149" t="s">
        <v>296</v>
      </c>
      <c r="D5594" s="150">
        <v>29101</v>
      </c>
      <c r="E5594" s="149">
        <v>11510</v>
      </c>
      <c r="F5594" s="149" t="s">
        <v>6144</v>
      </c>
    </row>
    <row r="5595" spans="1:6" ht="10.9" customHeight="1" x14ac:dyDescent="0.35">
      <c r="A5595" s="149" t="s">
        <v>11146</v>
      </c>
      <c r="B5595" s="149" t="s">
        <v>11147</v>
      </c>
      <c r="C5595" s="149" t="s">
        <v>296</v>
      </c>
      <c r="D5595" s="150">
        <v>29101</v>
      </c>
      <c r="E5595" s="149">
        <v>11510</v>
      </c>
      <c r="F5595" s="149" t="s">
        <v>6144</v>
      </c>
    </row>
    <row r="5596" spans="1:6" ht="10.9" customHeight="1" x14ac:dyDescent="0.35">
      <c r="A5596" s="149" t="s">
        <v>11148</v>
      </c>
      <c r="B5596" s="149" t="s">
        <v>11149</v>
      </c>
      <c r="C5596" s="149" t="s">
        <v>296</v>
      </c>
      <c r="D5596" s="150">
        <v>29101</v>
      </c>
      <c r="E5596" s="149">
        <v>11510</v>
      </c>
      <c r="F5596" s="149" t="s">
        <v>6144</v>
      </c>
    </row>
    <row r="5597" spans="1:6" ht="10.9" customHeight="1" x14ac:dyDescent="0.35">
      <c r="A5597" s="149" t="s">
        <v>11150</v>
      </c>
      <c r="B5597" s="149" t="s">
        <v>11151</v>
      </c>
      <c r="C5597" s="149" t="s">
        <v>296</v>
      </c>
      <c r="D5597" s="150">
        <v>29101</v>
      </c>
      <c r="E5597" s="149">
        <v>11510</v>
      </c>
      <c r="F5597" s="149" t="s">
        <v>6144</v>
      </c>
    </row>
    <row r="5598" spans="1:6" ht="10.9" customHeight="1" x14ac:dyDescent="0.35">
      <c r="A5598" s="149" t="s">
        <v>11152</v>
      </c>
      <c r="B5598" s="149" t="s">
        <v>11153</v>
      </c>
      <c r="C5598" s="149" t="s">
        <v>296</v>
      </c>
      <c r="D5598" s="150">
        <v>29101</v>
      </c>
      <c r="E5598" s="149">
        <v>11510</v>
      </c>
      <c r="F5598" s="149" t="s">
        <v>6144</v>
      </c>
    </row>
    <row r="5599" spans="1:6" ht="10.9" customHeight="1" x14ac:dyDescent="0.35">
      <c r="A5599" s="149" t="s">
        <v>11154</v>
      </c>
      <c r="B5599" s="149" t="s">
        <v>11155</v>
      </c>
      <c r="C5599" s="149" t="s">
        <v>296</v>
      </c>
      <c r="D5599" s="150">
        <v>29101</v>
      </c>
      <c r="E5599" s="149">
        <v>11510</v>
      </c>
      <c r="F5599" s="149" t="s">
        <v>6144</v>
      </c>
    </row>
    <row r="5600" spans="1:6" ht="10.9" customHeight="1" x14ac:dyDescent="0.35">
      <c r="A5600" s="149" t="s">
        <v>11156</v>
      </c>
      <c r="B5600" s="149" t="s">
        <v>11157</v>
      </c>
      <c r="C5600" s="149" t="s">
        <v>296</v>
      </c>
      <c r="D5600" s="150">
        <v>29101</v>
      </c>
      <c r="E5600" s="149">
        <v>11510</v>
      </c>
      <c r="F5600" s="149" t="s">
        <v>6144</v>
      </c>
    </row>
    <row r="5601" spans="1:6" ht="10.9" customHeight="1" x14ac:dyDescent="0.35">
      <c r="A5601" s="149" t="s">
        <v>11158</v>
      </c>
      <c r="B5601" s="149" t="s">
        <v>11159</v>
      </c>
      <c r="C5601" s="149" t="s">
        <v>420</v>
      </c>
      <c r="D5601" s="150">
        <v>29101</v>
      </c>
      <c r="E5601" s="149">
        <v>11510</v>
      </c>
      <c r="F5601" s="149" t="s">
        <v>6144</v>
      </c>
    </row>
    <row r="5602" spans="1:6" ht="10.9" customHeight="1" x14ac:dyDescent="0.35">
      <c r="A5602" s="149" t="s">
        <v>11160</v>
      </c>
      <c r="B5602" s="149" t="s">
        <v>11161</v>
      </c>
      <c r="C5602" s="149" t="s">
        <v>296</v>
      </c>
      <c r="D5602" s="150">
        <v>29101</v>
      </c>
      <c r="E5602" s="149">
        <v>11510</v>
      </c>
      <c r="F5602" s="149" t="s">
        <v>6144</v>
      </c>
    </row>
    <row r="5603" spans="1:6" ht="10.9" customHeight="1" x14ac:dyDescent="0.35">
      <c r="A5603" s="149" t="s">
        <v>11162</v>
      </c>
      <c r="B5603" s="149" t="s">
        <v>11163</v>
      </c>
      <c r="C5603" s="149" t="s">
        <v>296</v>
      </c>
      <c r="D5603" s="150">
        <v>29101</v>
      </c>
      <c r="E5603" s="149">
        <v>11510</v>
      </c>
      <c r="F5603" s="149" t="s">
        <v>6144</v>
      </c>
    </row>
    <row r="5604" spans="1:6" ht="10.9" customHeight="1" x14ac:dyDescent="0.35">
      <c r="A5604" s="149" t="s">
        <v>11164</v>
      </c>
      <c r="B5604" s="149" t="s">
        <v>11165</v>
      </c>
      <c r="C5604" s="149" t="s">
        <v>296</v>
      </c>
      <c r="D5604" s="150">
        <v>29101</v>
      </c>
      <c r="E5604" s="149">
        <v>11510</v>
      </c>
      <c r="F5604" s="149" t="s">
        <v>6144</v>
      </c>
    </row>
    <row r="5605" spans="1:6" ht="10.9" customHeight="1" x14ac:dyDescent="0.35">
      <c r="A5605" s="149" t="s">
        <v>11166</v>
      </c>
      <c r="B5605" s="149" t="s">
        <v>11167</v>
      </c>
      <c r="C5605" s="149" t="s">
        <v>296</v>
      </c>
      <c r="D5605" s="150">
        <v>29101</v>
      </c>
      <c r="E5605" s="149">
        <v>11510</v>
      </c>
      <c r="F5605" s="149" t="s">
        <v>6144</v>
      </c>
    </row>
    <row r="5606" spans="1:6" ht="10.9" customHeight="1" x14ac:dyDescent="0.35">
      <c r="A5606" s="149" t="s">
        <v>6347</v>
      </c>
      <c r="B5606" s="149" t="s">
        <v>6348</v>
      </c>
      <c r="C5606" s="149" t="s">
        <v>296</v>
      </c>
      <c r="D5606" s="150">
        <v>29101</v>
      </c>
      <c r="E5606" s="149">
        <v>11510</v>
      </c>
      <c r="F5606" s="149" t="s">
        <v>6144</v>
      </c>
    </row>
    <row r="5607" spans="1:6" ht="10.9" customHeight="1" x14ac:dyDescent="0.35">
      <c r="A5607" s="149" t="s">
        <v>11170</v>
      </c>
      <c r="B5607" s="149" t="s">
        <v>10748</v>
      </c>
      <c r="C5607" s="149" t="s">
        <v>335</v>
      </c>
      <c r="D5607" s="150">
        <v>29101</v>
      </c>
      <c r="E5607" s="149">
        <v>11510</v>
      </c>
      <c r="F5607" s="149" t="s">
        <v>6144</v>
      </c>
    </row>
    <row r="5608" spans="1:6" ht="10.9" customHeight="1" x14ac:dyDescent="0.35">
      <c r="A5608" s="149" t="s">
        <v>11171</v>
      </c>
      <c r="B5608" s="149" t="s">
        <v>11172</v>
      </c>
      <c r="C5608" s="149" t="s">
        <v>296</v>
      </c>
      <c r="D5608" s="150">
        <v>29101</v>
      </c>
      <c r="E5608" s="149">
        <v>11510</v>
      </c>
      <c r="F5608" s="149" t="s">
        <v>6144</v>
      </c>
    </row>
    <row r="5609" spans="1:6" ht="10.9" customHeight="1" x14ac:dyDescent="0.35">
      <c r="A5609" s="149" t="s">
        <v>11173</v>
      </c>
      <c r="B5609" s="149" t="s">
        <v>11174</v>
      </c>
      <c r="C5609" s="149" t="s">
        <v>420</v>
      </c>
      <c r="D5609" s="150">
        <v>29101</v>
      </c>
      <c r="E5609" s="149">
        <v>11510</v>
      </c>
      <c r="F5609" s="149" t="s">
        <v>6144</v>
      </c>
    </row>
    <row r="5610" spans="1:6" ht="10.9" customHeight="1" x14ac:dyDescent="0.35">
      <c r="A5610" s="149" t="s">
        <v>11175</v>
      </c>
      <c r="B5610" s="149" t="s">
        <v>11176</v>
      </c>
      <c r="C5610" s="149" t="s">
        <v>420</v>
      </c>
      <c r="D5610" s="150">
        <v>29101</v>
      </c>
      <c r="E5610" s="149">
        <v>11510</v>
      </c>
      <c r="F5610" s="149" t="s">
        <v>6144</v>
      </c>
    </row>
    <row r="5611" spans="1:6" ht="10.9" customHeight="1" x14ac:dyDescent="0.35">
      <c r="A5611" s="149" t="s">
        <v>11177</v>
      </c>
      <c r="B5611" s="149" t="s">
        <v>11178</v>
      </c>
      <c r="C5611" s="149" t="s">
        <v>296</v>
      </c>
      <c r="D5611" s="150">
        <v>29101</v>
      </c>
      <c r="E5611" s="149">
        <v>11510</v>
      </c>
      <c r="F5611" s="149" t="s">
        <v>6144</v>
      </c>
    </row>
    <row r="5612" spans="1:6" ht="10.9" customHeight="1" x14ac:dyDescent="0.35">
      <c r="A5612" s="149" t="s">
        <v>11179</v>
      </c>
      <c r="B5612" s="149" t="s">
        <v>11147</v>
      </c>
      <c r="C5612" s="149" t="s">
        <v>296</v>
      </c>
      <c r="D5612" s="150">
        <v>29101</v>
      </c>
      <c r="E5612" s="149">
        <v>11510</v>
      </c>
      <c r="F5612" s="149" t="s">
        <v>6144</v>
      </c>
    </row>
    <row r="5613" spans="1:6" ht="10.9" customHeight="1" x14ac:dyDescent="0.35">
      <c r="A5613" s="149" t="s">
        <v>11180</v>
      </c>
      <c r="B5613" s="149" t="s">
        <v>11181</v>
      </c>
      <c r="C5613" s="149" t="s">
        <v>296</v>
      </c>
      <c r="D5613" s="150">
        <v>29101</v>
      </c>
      <c r="E5613" s="149">
        <v>11510</v>
      </c>
      <c r="F5613" s="149" t="s">
        <v>6144</v>
      </c>
    </row>
    <row r="5614" spans="1:6" ht="10.9" customHeight="1" x14ac:dyDescent="0.35">
      <c r="A5614" s="149" t="s">
        <v>11182</v>
      </c>
      <c r="B5614" s="149" t="s">
        <v>11183</v>
      </c>
      <c r="C5614" s="149" t="s">
        <v>296</v>
      </c>
      <c r="D5614" s="150">
        <v>29101</v>
      </c>
      <c r="E5614" s="149">
        <v>11510</v>
      </c>
      <c r="F5614" s="149" t="s">
        <v>6144</v>
      </c>
    </row>
    <row r="5615" spans="1:6" ht="10.9" customHeight="1" x14ac:dyDescent="0.35">
      <c r="A5615" s="149" t="s">
        <v>11184</v>
      </c>
      <c r="B5615" s="149" t="s">
        <v>11185</v>
      </c>
      <c r="C5615" s="149" t="s">
        <v>296</v>
      </c>
      <c r="D5615" s="150">
        <v>29101</v>
      </c>
      <c r="E5615" s="149">
        <v>11510</v>
      </c>
      <c r="F5615" s="149" t="s">
        <v>6144</v>
      </c>
    </row>
    <row r="5616" spans="1:6" ht="10.9" customHeight="1" x14ac:dyDescent="0.35">
      <c r="A5616" s="149" t="s">
        <v>11186</v>
      </c>
      <c r="B5616" s="149" t="s">
        <v>11187</v>
      </c>
      <c r="C5616" s="149" t="s">
        <v>296</v>
      </c>
      <c r="D5616" s="150">
        <v>29101</v>
      </c>
      <c r="E5616" s="149">
        <v>11510</v>
      </c>
      <c r="F5616" s="149" t="s">
        <v>6144</v>
      </c>
    </row>
    <row r="5617" spans="1:6" ht="10.9" customHeight="1" x14ac:dyDescent="0.35">
      <c r="A5617" s="149" t="s">
        <v>11188</v>
      </c>
      <c r="B5617" s="149" t="s">
        <v>11189</v>
      </c>
      <c r="C5617" s="149" t="s">
        <v>296</v>
      </c>
      <c r="D5617" s="150">
        <v>29101</v>
      </c>
      <c r="E5617" s="149">
        <v>11510</v>
      </c>
      <c r="F5617" s="149" t="s">
        <v>6144</v>
      </c>
    </row>
    <row r="5618" spans="1:6" ht="10.9" customHeight="1" x14ac:dyDescent="0.35">
      <c r="A5618" s="149" t="s">
        <v>11190</v>
      </c>
      <c r="B5618" s="149" t="s">
        <v>11187</v>
      </c>
      <c r="C5618" s="149" t="s">
        <v>420</v>
      </c>
      <c r="D5618" s="150">
        <v>29101</v>
      </c>
      <c r="E5618" s="149">
        <v>11510</v>
      </c>
      <c r="F5618" s="149" t="s">
        <v>6144</v>
      </c>
    </row>
    <row r="5619" spans="1:6" ht="10.9" customHeight="1" x14ac:dyDescent="0.35">
      <c r="A5619" s="149" t="s">
        <v>11191</v>
      </c>
      <c r="B5619" s="149" t="s">
        <v>11192</v>
      </c>
      <c r="C5619" s="149" t="s">
        <v>877</v>
      </c>
      <c r="D5619" s="150">
        <v>29101</v>
      </c>
      <c r="E5619" s="149">
        <v>11510</v>
      </c>
      <c r="F5619" s="149" t="s">
        <v>6144</v>
      </c>
    </row>
    <row r="5620" spans="1:6" ht="10.9" customHeight="1" x14ac:dyDescent="0.35">
      <c r="A5620" s="149" t="s">
        <v>11193</v>
      </c>
      <c r="B5620" s="149" t="s">
        <v>11194</v>
      </c>
      <c r="C5620" s="149" t="s">
        <v>296</v>
      </c>
      <c r="D5620" s="150">
        <v>29101</v>
      </c>
      <c r="E5620" s="149">
        <v>11510</v>
      </c>
      <c r="F5620" s="149" t="s">
        <v>6144</v>
      </c>
    </row>
    <row r="5621" spans="1:6" ht="10.9" customHeight="1" x14ac:dyDescent="0.35">
      <c r="A5621" s="149" t="s">
        <v>11195</v>
      </c>
      <c r="B5621" s="149" t="s">
        <v>11196</v>
      </c>
      <c r="C5621" s="149" t="s">
        <v>296</v>
      </c>
      <c r="D5621" s="150">
        <v>29101</v>
      </c>
      <c r="E5621" s="149">
        <v>11510</v>
      </c>
      <c r="F5621" s="149" t="s">
        <v>6144</v>
      </c>
    </row>
    <row r="5622" spans="1:6" ht="10.9" customHeight="1" x14ac:dyDescent="0.35">
      <c r="A5622" s="149" t="s">
        <v>11197</v>
      </c>
      <c r="B5622" s="149" t="s">
        <v>11198</v>
      </c>
      <c r="C5622" s="149" t="s">
        <v>296</v>
      </c>
      <c r="D5622" s="150">
        <v>29101</v>
      </c>
      <c r="E5622" s="149">
        <v>11510</v>
      </c>
      <c r="F5622" s="149" t="s">
        <v>6144</v>
      </c>
    </row>
    <row r="5623" spans="1:6" ht="10.9" customHeight="1" x14ac:dyDescent="0.35">
      <c r="A5623" s="149" t="s">
        <v>11199</v>
      </c>
      <c r="B5623" s="149" t="s">
        <v>11200</v>
      </c>
      <c r="C5623" s="149" t="s">
        <v>296</v>
      </c>
      <c r="D5623" s="150">
        <v>29101</v>
      </c>
      <c r="E5623" s="149">
        <v>11510</v>
      </c>
      <c r="F5623" s="149" t="s">
        <v>6144</v>
      </c>
    </row>
    <row r="5624" spans="1:6" ht="10.9" customHeight="1" x14ac:dyDescent="0.35">
      <c r="A5624" s="149" t="s">
        <v>11201</v>
      </c>
      <c r="B5624" s="149" t="s">
        <v>11202</v>
      </c>
      <c r="C5624" s="149" t="s">
        <v>296</v>
      </c>
      <c r="D5624" s="150">
        <v>29101</v>
      </c>
      <c r="E5624" s="149">
        <v>11510</v>
      </c>
      <c r="F5624" s="149" t="s">
        <v>6144</v>
      </c>
    </row>
    <row r="5625" spans="1:6" ht="10.9" customHeight="1" x14ac:dyDescent="0.35">
      <c r="A5625" s="149" t="s">
        <v>11203</v>
      </c>
      <c r="B5625" s="149" t="s">
        <v>11204</v>
      </c>
      <c r="C5625" s="149" t="s">
        <v>296</v>
      </c>
      <c r="D5625" s="150">
        <v>29101</v>
      </c>
      <c r="E5625" s="149">
        <v>11510</v>
      </c>
      <c r="F5625" s="149" t="s">
        <v>6144</v>
      </c>
    </row>
    <row r="5626" spans="1:6" ht="10.9" customHeight="1" x14ac:dyDescent="0.35">
      <c r="A5626" s="149" t="s">
        <v>11205</v>
      </c>
      <c r="B5626" s="149" t="s">
        <v>11206</v>
      </c>
      <c r="C5626" s="149" t="s">
        <v>296</v>
      </c>
      <c r="D5626" s="150">
        <v>29101</v>
      </c>
      <c r="E5626" s="149">
        <v>11510</v>
      </c>
      <c r="F5626" s="149" t="s">
        <v>6144</v>
      </c>
    </row>
    <row r="5627" spans="1:6" ht="10.9" customHeight="1" x14ac:dyDescent="0.35">
      <c r="A5627" s="149" t="s">
        <v>11207</v>
      </c>
      <c r="B5627" s="149" t="s">
        <v>11208</v>
      </c>
      <c r="C5627" s="149" t="s">
        <v>296</v>
      </c>
      <c r="D5627" s="150">
        <v>29101</v>
      </c>
      <c r="E5627" s="149">
        <v>11510</v>
      </c>
      <c r="F5627" s="149" t="s">
        <v>6144</v>
      </c>
    </row>
    <row r="5628" spans="1:6" ht="10.9" customHeight="1" x14ac:dyDescent="0.35">
      <c r="A5628" s="149" t="s">
        <v>11209</v>
      </c>
      <c r="B5628" s="149" t="s">
        <v>11210</v>
      </c>
      <c r="C5628" s="149" t="s">
        <v>296</v>
      </c>
      <c r="D5628" s="150">
        <v>29101</v>
      </c>
      <c r="E5628" s="149">
        <v>11510</v>
      </c>
      <c r="F5628" s="149" t="s">
        <v>6144</v>
      </c>
    </row>
    <row r="5629" spans="1:6" ht="10.9" customHeight="1" x14ac:dyDescent="0.35">
      <c r="A5629" s="149" t="s">
        <v>11211</v>
      </c>
      <c r="B5629" s="149" t="s">
        <v>11212</v>
      </c>
      <c r="C5629" s="149" t="s">
        <v>296</v>
      </c>
      <c r="D5629" s="150">
        <v>29101</v>
      </c>
      <c r="E5629" s="149">
        <v>11510</v>
      </c>
      <c r="F5629" s="149" t="s">
        <v>6144</v>
      </c>
    </row>
    <row r="5630" spans="1:6" ht="10.9" customHeight="1" x14ac:dyDescent="0.35">
      <c r="A5630" s="149" t="s">
        <v>11213</v>
      </c>
      <c r="B5630" s="149" t="s">
        <v>11214</v>
      </c>
      <c r="C5630" s="149" t="s">
        <v>296</v>
      </c>
      <c r="D5630" s="150">
        <v>29101</v>
      </c>
      <c r="E5630" s="149">
        <v>11510</v>
      </c>
      <c r="F5630" s="149" t="s">
        <v>6144</v>
      </c>
    </row>
    <row r="5631" spans="1:6" ht="10.9" customHeight="1" x14ac:dyDescent="0.35">
      <c r="A5631" s="149" t="s">
        <v>11215</v>
      </c>
      <c r="B5631" s="149" t="s">
        <v>11216</v>
      </c>
      <c r="C5631" s="149" t="s">
        <v>296</v>
      </c>
      <c r="D5631" s="150">
        <v>29101</v>
      </c>
      <c r="E5631" s="149">
        <v>11510</v>
      </c>
      <c r="F5631" s="149" t="s">
        <v>6144</v>
      </c>
    </row>
    <row r="5632" spans="1:6" ht="10.9" customHeight="1" x14ac:dyDescent="0.35">
      <c r="A5632" s="149" t="s">
        <v>11217</v>
      </c>
      <c r="B5632" s="149" t="s">
        <v>11218</v>
      </c>
      <c r="C5632" s="149" t="s">
        <v>296</v>
      </c>
      <c r="D5632" s="150">
        <v>29101</v>
      </c>
      <c r="E5632" s="149">
        <v>11510</v>
      </c>
      <c r="F5632" s="149" t="s">
        <v>6144</v>
      </c>
    </row>
    <row r="5633" spans="1:6" ht="10.9" customHeight="1" x14ac:dyDescent="0.35">
      <c r="A5633" s="149" t="s">
        <v>11219</v>
      </c>
      <c r="B5633" s="149" t="s">
        <v>11220</v>
      </c>
      <c r="C5633" s="149" t="s">
        <v>877</v>
      </c>
      <c r="D5633" s="150">
        <v>29101</v>
      </c>
      <c r="E5633" s="149">
        <v>11510</v>
      </c>
      <c r="F5633" s="149" t="s">
        <v>6144</v>
      </c>
    </row>
    <row r="5634" spans="1:6" ht="10.9" customHeight="1" x14ac:dyDescent="0.35">
      <c r="A5634" s="149" t="s">
        <v>11221</v>
      </c>
      <c r="B5634" s="149" t="s">
        <v>11222</v>
      </c>
      <c r="C5634" s="149" t="s">
        <v>877</v>
      </c>
      <c r="D5634" s="150">
        <v>29101</v>
      </c>
      <c r="E5634" s="149">
        <v>11510</v>
      </c>
      <c r="F5634" s="149" t="s">
        <v>6144</v>
      </c>
    </row>
    <row r="5635" spans="1:6" ht="10.9" customHeight="1" x14ac:dyDescent="0.35">
      <c r="A5635" s="149" t="s">
        <v>11223</v>
      </c>
      <c r="B5635" s="149" t="s">
        <v>10816</v>
      </c>
      <c r="C5635" s="149" t="s">
        <v>877</v>
      </c>
      <c r="D5635" s="150">
        <v>29101</v>
      </c>
      <c r="E5635" s="149">
        <v>11510</v>
      </c>
      <c r="F5635" s="149" t="s">
        <v>6144</v>
      </c>
    </row>
    <row r="5636" spans="1:6" ht="10.9" customHeight="1" x14ac:dyDescent="0.35">
      <c r="A5636" s="149" t="s">
        <v>11224</v>
      </c>
      <c r="B5636" s="149" t="s">
        <v>11225</v>
      </c>
      <c r="C5636" s="149" t="s">
        <v>877</v>
      </c>
      <c r="D5636" s="150">
        <v>29101</v>
      </c>
      <c r="E5636" s="149">
        <v>11510</v>
      </c>
      <c r="F5636" s="149" t="s">
        <v>6144</v>
      </c>
    </row>
    <row r="5637" spans="1:6" ht="10.9" customHeight="1" x14ac:dyDescent="0.35">
      <c r="A5637" s="149" t="s">
        <v>11226</v>
      </c>
      <c r="B5637" s="149" t="s">
        <v>11227</v>
      </c>
      <c r="C5637" s="149" t="s">
        <v>877</v>
      </c>
      <c r="D5637" s="150">
        <v>29101</v>
      </c>
      <c r="E5637" s="149">
        <v>11510</v>
      </c>
      <c r="F5637" s="149" t="s">
        <v>6144</v>
      </c>
    </row>
    <row r="5638" spans="1:6" ht="10.9" customHeight="1" x14ac:dyDescent="0.35">
      <c r="A5638" s="149" t="s">
        <v>11228</v>
      </c>
      <c r="B5638" s="149" t="s">
        <v>11229</v>
      </c>
      <c r="C5638" s="149" t="s">
        <v>877</v>
      </c>
      <c r="D5638" s="150">
        <v>29101</v>
      </c>
      <c r="E5638" s="149">
        <v>11510</v>
      </c>
      <c r="F5638" s="149" t="s">
        <v>6144</v>
      </c>
    </row>
    <row r="5639" spans="1:6" ht="10.9" customHeight="1" x14ac:dyDescent="0.35">
      <c r="A5639" s="149" t="s">
        <v>11230</v>
      </c>
      <c r="B5639" s="149" t="s">
        <v>11231</v>
      </c>
      <c r="C5639" s="149" t="s">
        <v>877</v>
      </c>
      <c r="D5639" s="150">
        <v>29101</v>
      </c>
      <c r="E5639" s="149">
        <v>11510</v>
      </c>
      <c r="F5639" s="149" t="s">
        <v>6144</v>
      </c>
    </row>
    <row r="5640" spans="1:6" ht="10.9" customHeight="1" x14ac:dyDescent="0.35">
      <c r="A5640" s="149" t="s">
        <v>11232</v>
      </c>
      <c r="B5640" s="149" t="s">
        <v>11233</v>
      </c>
      <c r="C5640" s="149" t="s">
        <v>296</v>
      </c>
      <c r="D5640" s="150">
        <v>29101</v>
      </c>
      <c r="E5640" s="149">
        <v>11510</v>
      </c>
      <c r="F5640" s="149" t="s">
        <v>6144</v>
      </c>
    </row>
    <row r="5641" spans="1:6" ht="10.9" customHeight="1" x14ac:dyDescent="0.35">
      <c r="A5641" s="149" t="s">
        <v>11234</v>
      </c>
      <c r="B5641" s="149" t="s">
        <v>11235</v>
      </c>
      <c r="C5641" s="149" t="s">
        <v>296</v>
      </c>
      <c r="D5641" s="150">
        <v>29101</v>
      </c>
      <c r="E5641" s="149">
        <v>11510</v>
      </c>
      <c r="F5641" s="149" t="s">
        <v>6144</v>
      </c>
    </row>
    <row r="5642" spans="1:6" ht="10.9" customHeight="1" x14ac:dyDescent="0.35">
      <c r="A5642" s="149" t="s">
        <v>11236</v>
      </c>
      <c r="B5642" s="149" t="s">
        <v>11237</v>
      </c>
      <c r="C5642" s="149" t="s">
        <v>877</v>
      </c>
      <c r="D5642" s="150">
        <v>29101</v>
      </c>
      <c r="E5642" s="149">
        <v>11510</v>
      </c>
      <c r="F5642" s="149" t="s">
        <v>6144</v>
      </c>
    </row>
    <row r="5643" spans="1:6" ht="10.9" customHeight="1" x14ac:dyDescent="0.35">
      <c r="A5643" s="149" t="s">
        <v>11238</v>
      </c>
      <c r="B5643" s="149" t="s">
        <v>11239</v>
      </c>
      <c r="C5643" s="149" t="s">
        <v>296</v>
      </c>
      <c r="D5643" s="150">
        <v>29101</v>
      </c>
      <c r="E5643" s="149">
        <v>11510</v>
      </c>
      <c r="F5643" s="149" t="s">
        <v>6144</v>
      </c>
    </row>
    <row r="5644" spans="1:6" ht="10.9" customHeight="1" x14ac:dyDescent="0.35">
      <c r="A5644" s="149" t="s">
        <v>11240</v>
      </c>
      <c r="B5644" s="149" t="s">
        <v>11241</v>
      </c>
      <c r="C5644" s="149" t="s">
        <v>296</v>
      </c>
      <c r="D5644" s="150">
        <v>29101</v>
      </c>
      <c r="E5644" s="149">
        <v>11510</v>
      </c>
      <c r="F5644" s="149" t="s">
        <v>6144</v>
      </c>
    </row>
    <row r="5645" spans="1:6" ht="10.9" customHeight="1" x14ac:dyDescent="0.35">
      <c r="A5645" s="149" t="s">
        <v>11242</v>
      </c>
      <c r="B5645" s="149" t="s">
        <v>11243</v>
      </c>
      <c r="C5645" s="149" t="s">
        <v>296</v>
      </c>
      <c r="D5645" s="150">
        <v>29101</v>
      </c>
      <c r="E5645" s="149">
        <v>11510</v>
      </c>
      <c r="F5645" s="149" t="s">
        <v>6144</v>
      </c>
    </row>
    <row r="5646" spans="1:6" ht="10.9" customHeight="1" x14ac:dyDescent="0.35">
      <c r="A5646" s="149" t="s">
        <v>11244</v>
      </c>
      <c r="B5646" s="149" t="s">
        <v>11245</v>
      </c>
      <c r="C5646" s="149" t="s">
        <v>296</v>
      </c>
      <c r="D5646" s="150">
        <v>29101</v>
      </c>
      <c r="E5646" s="149">
        <v>11510</v>
      </c>
      <c r="F5646" s="149" t="s">
        <v>6144</v>
      </c>
    </row>
    <row r="5647" spans="1:6" ht="10.9" customHeight="1" x14ac:dyDescent="0.35">
      <c r="A5647" s="149" t="s">
        <v>11246</v>
      </c>
      <c r="B5647" s="149" t="s">
        <v>11247</v>
      </c>
      <c r="C5647" s="149" t="s">
        <v>296</v>
      </c>
      <c r="D5647" s="150">
        <v>29101</v>
      </c>
      <c r="E5647" s="149">
        <v>11510</v>
      </c>
      <c r="F5647" s="149" t="s">
        <v>6144</v>
      </c>
    </row>
    <row r="5648" spans="1:6" ht="10.9" customHeight="1" x14ac:dyDescent="0.35">
      <c r="A5648" s="149" t="s">
        <v>11248</v>
      </c>
      <c r="B5648" s="149" t="s">
        <v>11249</v>
      </c>
      <c r="C5648" s="149" t="s">
        <v>296</v>
      </c>
      <c r="D5648" s="150">
        <v>29101</v>
      </c>
      <c r="E5648" s="149">
        <v>11510</v>
      </c>
      <c r="F5648" s="149" t="s">
        <v>6144</v>
      </c>
    </row>
    <row r="5649" spans="1:6" ht="10.9" customHeight="1" x14ac:dyDescent="0.35">
      <c r="A5649" s="149" t="s">
        <v>11250</v>
      </c>
      <c r="B5649" s="149" t="s">
        <v>11251</v>
      </c>
      <c r="C5649" s="149" t="s">
        <v>296</v>
      </c>
      <c r="D5649" s="150">
        <v>29101</v>
      </c>
      <c r="E5649" s="149">
        <v>11510</v>
      </c>
      <c r="F5649" s="149" t="s">
        <v>6144</v>
      </c>
    </row>
    <row r="5650" spans="1:6" ht="10.9" customHeight="1" x14ac:dyDescent="0.35">
      <c r="A5650" s="149" t="s">
        <v>11252</v>
      </c>
      <c r="B5650" s="149" t="s">
        <v>11253</v>
      </c>
      <c r="C5650" s="149" t="s">
        <v>296</v>
      </c>
      <c r="D5650" s="150">
        <v>29101</v>
      </c>
      <c r="E5650" s="149">
        <v>11510</v>
      </c>
      <c r="F5650" s="149" t="s">
        <v>6144</v>
      </c>
    </row>
    <row r="5651" spans="1:6" ht="10.9" customHeight="1" x14ac:dyDescent="0.35">
      <c r="A5651" s="149" t="s">
        <v>11254</v>
      </c>
      <c r="B5651" s="149" t="s">
        <v>11255</v>
      </c>
      <c r="C5651" s="149" t="s">
        <v>296</v>
      </c>
      <c r="D5651" s="150">
        <v>29101</v>
      </c>
      <c r="E5651" s="149">
        <v>11510</v>
      </c>
      <c r="F5651" s="149" t="s">
        <v>6144</v>
      </c>
    </row>
    <row r="5652" spans="1:6" ht="10.9" customHeight="1" x14ac:dyDescent="0.35">
      <c r="A5652" s="149" t="s">
        <v>11256</v>
      </c>
      <c r="B5652" s="149" t="s">
        <v>11257</v>
      </c>
      <c r="C5652" s="149" t="s">
        <v>296</v>
      </c>
      <c r="D5652" s="150">
        <v>29101</v>
      </c>
      <c r="E5652" s="149">
        <v>11510</v>
      </c>
      <c r="F5652" s="149" t="s">
        <v>6144</v>
      </c>
    </row>
    <row r="5653" spans="1:6" ht="10.9" customHeight="1" x14ac:dyDescent="0.35">
      <c r="A5653" s="149" t="s">
        <v>11258</v>
      </c>
      <c r="B5653" s="149" t="s">
        <v>11259</v>
      </c>
      <c r="C5653" s="149" t="s">
        <v>420</v>
      </c>
      <c r="D5653" s="150">
        <v>29101</v>
      </c>
      <c r="E5653" s="149">
        <v>11510</v>
      </c>
      <c r="F5653" s="149" t="s">
        <v>6144</v>
      </c>
    </row>
    <row r="5654" spans="1:6" ht="10.9" customHeight="1" x14ac:dyDescent="0.35">
      <c r="A5654" s="149" t="s">
        <v>11260</v>
      </c>
      <c r="B5654" s="149" t="s">
        <v>11261</v>
      </c>
      <c r="C5654" s="149" t="s">
        <v>296</v>
      </c>
      <c r="D5654" s="150">
        <v>29101</v>
      </c>
      <c r="E5654" s="149">
        <v>11510</v>
      </c>
      <c r="F5654" s="149" t="s">
        <v>6144</v>
      </c>
    </row>
    <row r="5655" spans="1:6" ht="10.9" customHeight="1" x14ac:dyDescent="0.35">
      <c r="A5655" s="149" t="s">
        <v>11262</v>
      </c>
      <c r="B5655" s="149" t="s">
        <v>11263</v>
      </c>
      <c r="C5655" s="149" t="s">
        <v>296</v>
      </c>
      <c r="D5655" s="150">
        <v>29101</v>
      </c>
      <c r="E5655" s="149">
        <v>11510</v>
      </c>
      <c r="F5655" s="149" t="s">
        <v>6144</v>
      </c>
    </row>
    <row r="5656" spans="1:6" ht="10.9" customHeight="1" x14ac:dyDescent="0.35">
      <c r="A5656" s="149" t="s">
        <v>11264</v>
      </c>
      <c r="B5656" s="149" t="s">
        <v>10892</v>
      </c>
      <c r="C5656" s="149" t="s">
        <v>296</v>
      </c>
      <c r="D5656" s="150">
        <v>29101</v>
      </c>
      <c r="E5656" s="149">
        <v>11510</v>
      </c>
      <c r="F5656" s="149" t="s">
        <v>6144</v>
      </c>
    </row>
    <row r="5657" spans="1:6" ht="10.9" customHeight="1" x14ac:dyDescent="0.35">
      <c r="A5657" s="149" t="s">
        <v>11265</v>
      </c>
      <c r="B5657" s="149" t="s">
        <v>11266</v>
      </c>
      <c r="C5657" s="149" t="s">
        <v>296</v>
      </c>
      <c r="D5657" s="150">
        <v>29101</v>
      </c>
      <c r="E5657" s="149">
        <v>11510</v>
      </c>
      <c r="F5657" s="149" t="s">
        <v>6144</v>
      </c>
    </row>
    <row r="5658" spans="1:6" ht="10.9" customHeight="1" x14ac:dyDescent="0.35">
      <c r="A5658" s="149" t="s">
        <v>11267</v>
      </c>
      <c r="B5658" s="149" t="s">
        <v>9013</v>
      </c>
      <c r="C5658" s="149" t="s">
        <v>296</v>
      </c>
      <c r="D5658" s="150">
        <v>29101</v>
      </c>
      <c r="E5658" s="149">
        <v>11510</v>
      </c>
      <c r="F5658" s="149" t="s">
        <v>6144</v>
      </c>
    </row>
    <row r="5659" spans="1:6" ht="10.9" customHeight="1" x14ac:dyDescent="0.35">
      <c r="A5659" s="149" t="s">
        <v>11268</v>
      </c>
      <c r="B5659" s="149" t="s">
        <v>11269</v>
      </c>
      <c r="C5659" s="149" t="s">
        <v>296</v>
      </c>
      <c r="D5659" s="150">
        <v>29101</v>
      </c>
      <c r="E5659" s="149">
        <v>11510</v>
      </c>
      <c r="F5659" s="149" t="s">
        <v>6144</v>
      </c>
    </row>
    <row r="5660" spans="1:6" ht="10.9" customHeight="1" x14ac:dyDescent="0.35">
      <c r="A5660" s="149" t="s">
        <v>11270</v>
      </c>
      <c r="B5660" s="149" t="s">
        <v>11271</v>
      </c>
      <c r="C5660" s="149" t="s">
        <v>296</v>
      </c>
      <c r="D5660" s="150">
        <v>29101</v>
      </c>
      <c r="E5660" s="149">
        <v>11510</v>
      </c>
      <c r="F5660" s="149" t="s">
        <v>6144</v>
      </c>
    </row>
    <row r="5661" spans="1:6" ht="10.9" customHeight="1" x14ac:dyDescent="0.35">
      <c r="A5661" s="149" t="s">
        <v>11272</v>
      </c>
      <c r="B5661" s="149" t="s">
        <v>11273</v>
      </c>
      <c r="C5661" s="149" t="s">
        <v>296</v>
      </c>
      <c r="D5661" s="150">
        <v>29101</v>
      </c>
      <c r="E5661" s="149">
        <v>11510</v>
      </c>
      <c r="F5661" s="149" t="s">
        <v>6144</v>
      </c>
    </row>
    <row r="5662" spans="1:6" ht="10.9" customHeight="1" x14ac:dyDescent="0.35">
      <c r="A5662" s="149" t="s">
        <v>11274</v>
      </c>
      <c r="B5662" s="149" t="s">
        <v>11275</v>
      </c>
      <c r="C5662" s="149" t="s">
        <v>296</v>
      </c>
      <c r="D5662" s="150">
        <v>29101</v>
      </c>
      <c r="E5662" s="149">
        <v>11510</v>
      </c>
      <c r="F5662" s="149" t="s">
        <v>6144</v>
      </c>
    </row>
    <row r="5663" spans="1:6" ht="10.9" customHeight="1" x14ac:dyDescent="0.35">
      <c r="A5663" s="149" t="s">
        <v>11276</v>
      </c>
      <c r="B5663" s="149" t="s">
        <v>11277</v>
      </c>
      <c r="C5663" s="149" t="s">
        <v>296</v>
      </c>
      <c r="D5663" s="150">
        <v>29101</v>
      </c>
      <c r="E5663" s="149">
        <v>11510</v>
      </c>
      <c r="F5663" s="149" t="s">
        <v>6144</v>
      </c>
    </row>
    <row r="5664" spans="1:6" ht="10.9" customHeight="1" x14ac:dyDescent="0.35">
      <c r="A5664" s="149" t="s">
        <v>11278</v>
      </c>
      <c r="B5664" s="149" t="s">
        <v>11279</v>
      </c>
      <c r="C5664" s="149" t="s">
        <v>296</v>
      </c>
      <c r="D5664" s="150">
        <v>29101</v>
      </c>
      <c r="E5664" s="149">
        <v>11510</v>
      </c>
      <c r="F5664" s="149" t="s">
        <v>6144</v>
      </c>
    </row>
    <row r="5665" spans="1:6" ht="10.9" customHeight="1" x14ac:dyDescent="0.35">
      <c r="A5665" s="149" t="s">
        <v>11280</v>
      </c>
      <c r="B5665" s="149" t="s">
        <v>11281</v>
      </c>
      <c r="C5665" s="149" t="s">
        <v>296</v>
      </c>
      <c r="D5665" s="150">
        <v>29101</v>
      </c>
      <c r="E5665" s="149">
        <v>11510</v>
      </c>
      <c r="F5665" s="149" t="s">
        <v>6144</v>
      </c>
    </row>
    <row r="5666" spans="1:6" ht="10.9" customHeight="1" x14ac:dyDescent="0.35">
      <c r="A5666" s="149" t="s">
        <v>11282</v>
      </c>
      <c r="B5666" s="149" t="s">
        <v>11283</v>
      </c>
      <c r="C5666" s="149" t="s">
        <v>296</v>
      </c>
      <c r="D5666" s="150">
        <v>29101</v>
      </c>
      <c r="E5666" s="149">
        <v>11510</v>
      </c>
      <c r="F5666" s="149" t="s">
        <v>6144</v>
      </c>
    </row>
    <row r="5667" spans="1:6" ht="10.9" customHeight="1" x14ac:dyDescent="0.35">
      <c r="A5667" s="149" t="s">
        <v>11284</v>
      </c>
      <c r="B5667" s="149" t="s">
        <v>11285</v>
      </c>
      <c r="C5667" s="149" t="s">
        <v>296</v>
      </c>
      <c r="D5667" s="150">
        <v>29101</v>
      </c>
      <c r="E5667" s="149">
        <v>11510</v>
      </c>
      <c r="F5667" s="149" t="s">
        <v>6144</v>
      </c>
    </row>
    <row r="5668" spans="1:6" ht="10.9" customHeight="1" x14ac:dyDescent="0.35">
      <c r="A5668" s="149" t="s">
        <v>11286</v>
      </c>
      <c r="B5668" s="149" t="s">
        <v>11287</v>
      </c>
      <c r="C5668" s="149" t="s">
        <v>296</v>
      </c>
      <c r="D5668" s="150">
        <v>29101</v>
      </c>
      <c r="E5668" s="149">
        <v>11510</v>
      </c>
      <c r="F5668" s="149" t="s">
        <v>6144</v>
      </c>
    </row>
    <row r="5669" spans="1:6" ht="10.9" customHeight="1" x14ac:dyDescent="0.35">
      <c r="A5669" s="149" t="s">
        <v>11288</v>
      </c>
      <c r="B5669" s="149" t="s">
        <v>11289</v>
      </c>
      <c r="C5669" s="149" t="s">
        <v>296</v>
      </c>
      <c r="D5669" s="150">
        <v>29101</v>
      </c>
      <c r="E5669" s="149">
        <v>11510</v>
      </c>
      <c r="F5669" s="149" t="s">
        <v>6144</v>
      </c>
    </row>
    <row r="5670" spans="1:6" ht="10.9" customHeight="1" x14ac:dyDescent="0.35">
      <c r="A5670" s="149" t="s">
        <v>11290</v>
      </c>
      <c r="B5670" s="149" t="s">
        <v>11291</v>
      </c>
      <c r="C5670" s="149" t="s">
        <v>296</v>
      </c>
      <c r="D5670" s="150">
        <v>29101</v>
      </c>
      <c r="E5670" s="149">
        <v>11510</v>
      </c>
      <c r="F5670" s="149" t="s">
        <v>6144</v>
      </c>
    </row>
    <row r="5671" spans="1:6" ht="10.9" customHeight="1" x14ac:dyDescent="0.35">
      <c r="A5671" s="149" t="s">
        <v>11292</v>
      </c>
      <c r="B5671" s="149" t="s">
        <v>11293</v>
      </c>
      <c r="C5671" s="149" t="s">
        <v>420</v>
      </c>
      <c r="D5671" s="150">
        <v>29101</v>
      </c>
      <c r="E5671" s="149">
        <v>11510</v>
      </c>
      <c r="F5671" s="149" t="s">
        <v>6144</v>
      </c>
    </row>
    <row r="5672" spans="1:6" ht="10.9" customHeight="1" x14ac:dyDescent="0.35">
      <c r="A5672" s="149" t="s">
        <v>11294</v>
      </c>
      <c r="B5672" s="149" t="s">
        <v>11295</v>
      </c>
      <c r="C5672" s="149" t="s">
        <v>10026</v>
      </c>
      <c r="D5672" s="150">
        <v>29101</v>
      </c>
      <c r="E5672" s="149">
        <v>11510</v>
      </c>
      <c r="F5672" s="149" t="s">
        <v>6144</v>
      </c>
    </row>
    <row r="5673" spans="1:6" ht="10.9" customHeight="1" x14ac:dyDescent="0.35">
      <c r="A5673" s="149" t="s">
        <v>11296</v>
      </c>
      <c r="B5673" s="149" t="s">
        <v>11297</v>
      </c>
      <c r="C5673" s="149" t="s">
        <v>296</v>
      </c>
      <c r="D5673" s="150">
        <v>29101</v>
      </c>
      <c r="E5673" s="149">
        <v>11510</v>
      </c>
      <c r="F5673" s="149" t="s">
        <v>6144</v>
      </c>
    </row>
    <row r="5674" spans="1:6" ht="10.9" customHeight="1" x14ac:dyDescent="0.35">
      <c r="A5674" s="149" t="s">
        <v>11298</v>
      </c>
      <c r="B5674" s="149" t="s">
        <v>11299</v>
      </c>
      <c r="C5674" s="149" t="s">
        <v>10026</v>
      </c>
      <c r="D5674" s="150">
        <v>29101</v>
      </c>
      <c r="E5674" s="149">
        <v>11510</v>
      </c>
      <c r="F5674" s="149" t="s">
        <v>6144</v>
      </c>
    </row>
    <row r="5675" spans="1:6" ht="10.9" customHeight="1" x14ac:dyDescent="0.35">
      <c r="A5675" s="149" t="s">
        <v>11300</v>
      </c>
      <c r="B5675" s="149" t="s">
        <v>5733</v>
      </c>
      <c r="C5675" s="149" t="s">
        <v>296</v>
      </c>
      <c r="D5675" s="150">
        <v>29101</v>
      </c>
      <c r="E5675" s="149">
        <v>11510</v>
      </c>
      <c r="F5675" s="149" t="s">
        <v>6144</v>
      </c>
    </row>
    <row r="5676" spans="1:6" ht="10.9" customHeight="1" x14ac:dyDescent="0.35">
      <c r="A5676" s="149" t="s">
        <v>11301</v>
      </c>
      <c r="B5676" s="149" t="s">
        <v>11302</v>
      </c>
      <c r="C5676" s="149" t="s">
        <v>296</v>
      </c>
      <c r="D5676" s="150">
        <v>29201</v>
      </c>
      <c r="E5676" s="149">
        <v>11510</v>
      </c>
      <c r="F5676" s="149" t="s">
        <v>11303</v>
      </c>
    </row>
    <row r="5677" spans="1:6" ht="10.9" customHeight="1" x14ac:dyDescent="0.35">
      <c r="A5677" s="149" t="s">
        <v>11304</v>
      </c>
      <c r="B5677" s="149" t="s">
        <v>11305</v>
      </c>
      <c r="C5677" s="149" t="s">
        <v>296</v>
      </c>
      <c r="D5677" s="150">
        <v>29201</v>
      </c>
      <c r="E5677" s="149">
        <v>11510</v>
      </c>
      <c r="F5677" s="149" t="s">
        <v>11303</v>
      </c>
    </row>
    <row r="5678" spans="1:6" ht="10.9" customHeight="1" x14ac:dyDescent="0.35">
      <c r="A5678" s="149" t="s">
        <v>11306</v>
      </c>
      <c r="B5678" s="149" t="s">
        <v>11307</v>
      </c>
      <c r="C5678" s="149" t="s">
        <v>296</v>
      </c>
      <c r="D5678" s="150">
        <v>29201</v>
      </c>
      <c r="E5678" s="149">
        <v>11510</v>
      </c>
      <c r="F5678" s="149" t="s">
        <v>11303</v>
      </c>
    </row>
    <row r="5679" spans="1:6" ht="10.9" customHeight="1" x14ac:dyDescent="0.35">
      <c r="A5679" s="149" t="s">
        <v>11308</v>
      </c>
      <c r="B5679" s="149" t="s">
        <v>11309</v>
      </c>
      <c r="C5679" s="149" t="s">
        <v>296</v>
      </c>
      <c r="D5679" s="150">
        <v>29201</v>
      </c>
      <c r="E5679" s="149">
        <v>11510</v>
      </c>
      <c r="F5679" s="149" t="s">
        <v>11303</v>
      </c>
    </row>
    <row r="5680" spans="1:6" ht="10.9" customHeight="1" x14ac:dyDescent="0.35">
      <c r="A5680" s="149" t="s">
        <v>11310</v>
      </c>
      <c r="B5680" s="149" t="s">
        <v>11311</v>
      </c>
      <c r="C5680" s="149" t="s">
        <v>296</v>
      </c>
      <c r="D5680" s="150">
        <v>29201</v>
      </c>
      <c r="E5680" s="149">
        <v>11510</v>
      </c>
      <c r="F5680" s="149" t="s">
        <v>11303</v>
      </c>
    </row>
    <row r="5681" spans="1:6" ht="10.9" customHeight="1" x14ac:dyDescent="0.35">
      <c r="A5681" s="149" t="s">
        <v>11312</v>
      </c>
      <c r="B5681" s="149" t="s">
        <v>11313</v>
      </c>
      <c r="C5681" s="149" t="s">
        <v>296</v>
      </c>
      <c r="D5681" s="150">
        <v>29201</v>
      </c>
      <c r="E5681" s="149">
        <v>11510</v>
      </c>
      <c r="F5681" s="149" t="s">
        <v>11303</v>
      </c>
    </row>
    <row r="5682" spans="1:6" ht="10.9" customHeight="1" x14ac:dyDescent="0.35">
      <c r="A5682" s="149" t="s">
        <v>11314</v>
      </c>
      <c r="B5682" s="149" t="s">
        <v>11315</v>
      </c>
      <c r="C5682" s="149" t="s">
        <v>296</v>
      </c>
      <c r="D5682" s="150">
        <v>29201</v>
      </c>
      <c r="E5682" s="149">
        <v>11510</v>
      </c>
      <c r="F5682" s="149" t="s">
        <v>11303</v>
      </c>
    </row>
    <row r="5683" spans="1:6" ht="10.9" customHeight="1" x14ac:dyDescent="0.35">
      <c r="A5683" s="149" t="s">
        <v>11316</v>
      </c>
      <c r="B5683" s="149" t="s">
        <v>11317</v>
      </c>
      <c r="C5683" s="149" t="s">
        <v>296</v>
      </c>
      <c r="D5683" s="150">
        <v>29201</v>
      </c>
      <c r="E5683" s="149">
        <v>11510</v>
      </c>
      <c r="F5683" s="149" t="s">
        <v>11303</v>
      </c>
    </row>
    <row r="5684" spans="1:6" ht="10.9" customHeight="1" x14ac:dyDescent="0.35">
      <c r="A5684" s="149" t="s">
        <v>11318</v>
      </c>
      <c r="B5684" s="149" t="s">
        <v>11319</v>
      </c>
      <c r="C5684" s="149" t="s">
        <v>296</v>
      </c>
      <c r="D5684" s="150">
        <v>29201</v>
      </c>
      <c r="E5684" s="149">
        <v>11510</v>
      </c>
      <c r="F5684" s="149" t="s">
        <v>11303</v>
      </c>
    </row>
    <row r="5685" spans="1:6" ht="10.9" customHeight="1" x14ac:dyDescent="0.35">
      <c r="A5685" s="149" t="s">
        <v>11320</v>
      </c>
      <c r="B5685" s="149" t="s">
        <v>11321</v>
      </c>
      <c r="C5685" s="149" t="s">
        <v>296</v>
      </c>
      <c r="D5685" s="150">
        <v>29201</v>
      </c>
      <c r="E5685" s="149">
        <v>11510</v>
      </c>
      <c r="F5685" s="149" t="s">
        <v>11303</v>
      </c>
    </row>
    <row r="5686" spans="1:6" ht="10.9" customHeight="1" x14ac:dyDescent="0.35">
      <c r="A5686" s="149" t="s">
        <v>11322</v>
      </c>
      <c r="B5686" s="149" t="s">
        <v>11323</v>
      </c>
      <c r="C5686" s="149" t="s">
        <v>296</v>
      </c>
      <c r="D5686" s="150">
        <v>29201</v>
      </c>
      <c r="E5686" s="149">
        <v>11510</v>
      </c>
      <c r="F5686" s="149" t="s">
        <v>11303</v>
      </c>
    </row>
    <row r="5687" spans="1:6" ht="10.9" customHeight="1" x14ac:dyDescent="0.35">
      <c r="A5687" s="149" t="s">
        <v>11324</v>
      </c>
      <c r="B5687" s="149" t="s">
        <v>11325</v>
      </c>
      <c r="C5687" s="149" t="s">
        <v>296</v>
      </c>
      <c r="D5687" s="150">
        <v>29201</v>
      </c>
      <c r="E5687" s="149">
        <v>11510</v>
      </c>
      <c r="F5687" s="149" t="s">
        <v>11303</v>
      </c>
    </row>
    <row r="5688" spans="1:6" ht="10.9" customHeight="1" x14ac:dyDescent="0.35">
      <c r="A5688" s="149" t="s">
        <v>11326</v>
      </c>
      <c r="B5688" s="149" t="s">
        <v>11327</v>
      </c>
      <c r="C5688" s="149" t="s">
        <v>296</v>
      </c>
      <c r="D5688" s="150">
        <v>29201</v>
      </c>
      <c r="E5688" s="149">
        <v>11510</v>
      </c>
      <c r="F5688" s="149" t="s">
        <v>11303</v>
      </c>
    </row>
    <row r="5689" spans="1:6" ht="10.9" customHeight="1" x14ac:dyDescent="0.35">
      <c r="A5689" s="149" t="s">
        <v>11328</v>
      </c>
      <c r="B5689" s="149" t="s">
        <v>11329</v>
      </c>
      <c r="C5689" s="149" t="s">
        <v>296</v>
      </c>
      <c r="D5689" s="150">
        <v>29201</v>
      </c>
      <c r="E5689" s="149">
        <v>11510</v>
      </c>
      <c r="F5689" s="149" t="s">
        <v>11303</v>
      </c>
    </row>
    <row r="5690" spans="1:6" ht="10.9" customHeight="1" x14ac:dyDescent="0.35">
      <c r="A5690" s="149" t="s">
        <v>11330</v>
      </c>
      <c r="B5690" s="149" t="s">
        <v>11331</v>
      </c>
      <c r="C5690" s="149" t="s">
        <v>296</v>
      </c>
      <c r="D5690" s="150">
        <v>29201</v>
      </c>
      <c r="E5690" s="149">
        <v>11510</v>
      </c>
      <c r="F5690" s="149" t="s">
        <v>11303</v>
      </c>
    </row>
    <row r="5691" spans="1:6" ht="10.9" customHeight="1" x14ac:dyDescent="0.35">
      <c r="A5691" s="149" t="s">
        <v>11332</v>
      </c>
      <c r="B5691" s="149" t="s">
        <v>11333</v>
      </c>
      <c r="C5691" s="149" t="s">
        <v>296</v>
      </c>
      <c r="D5691" s="150">
        <v>29201</v>
      </c>
      <c r="E5691" s="149">
        <v>11510</v>
      </c>
      <c r="F5691" s="149" t="s">
        <v>11303</v>
      </c>
    </row>
    <row r="5692" spans="1:6" ht="10.9" customHeight="1" x14ac:dyDescent="0.35">
      <c r="A5692" s="149" t="s">
        <v>11334</v>
      </c>
      <c r="B5692" s="149" t="s">
        <v>11335</v>
      </c>
      <c r="C5692" s="149" t="s">
        <v>296</v>
      </c>
      <c r="D5692" s="150">
        <v>29201</v>
      </c>
      <c r="E5692" s="149">
        <v>11510</v>
      </c>
      <c r="F5692" s="149" t="s">
        <v>11303</v>
      </c>
    </row>
    <row r="5693" spans="1:6" ht="10.9" customHeight="1" x14ac:dyDescent="0.35">
      <c r="A5693" s="149" t="s">
        <v>11336</v>
      </c>
      <c r="B5693" s="149" t="s">
        <v>11337</v>
      </c>
      <c r="C5693" s="149" t="s">
        <v>296</v>
      </c>
      <c r="D5693" s="150">
        <v>29201</v>
      </c>
      <c r="E5693" s="149">
        <v>11510</v>
      </c>
      <c r="F5693" s="149" t="s">
        <v>11303</v>
      </c>
    </row>
    <row r="5694" spans="1:6" ht="10.9" customHeight="1" x14ac:dyDescent="0.35">
      <c r="A5694" s="149" t="s">
        <v>11338</v>
      </c>
      <c r="B5694" s="149" t="s">
        <v>11339</v>
      </c>
      <c r="C5694" s="149" t="s">
        <v>296</v>
      </c>
      <c r="D5694" s="150">
        <v>29201</v>
      </c>
      <c r="E5694" s="149">
        <v>11510</v>
      </c>
      <c r="F5694" s="149" t="s">
        <v>11303</v>
      </c>
    </row>
    <row r="5695" spans="1:6" ht="10.9" customHeight="1" x14ac:dyDescent="0.35">
      <c r="A5695" s="149" t="s">
        <v>11340</v>
      </c>
      <c r="B5695" s="149" t="s">
        <v>11341</v>
      </c>
      <c r="C5695" s="149" t="s">
        <v>296</v>
      </c>
      <c r="D5695" s="150">
        <v>29201</v>
      </c>
      <c r="E5695" s="149">
        <v>11510</v>
      </c>
      <c r="F5695" s="149" t="s">
        <v>11303</v>
      </c>
    </row>
    <row r="5696" spans="1:6" ht="10.9" customHeight="1" x14ac:dyDescent="0.35">
      <c r="A5696" s="149" t="s">
        <v>11342</v>
      </c>
      <c r="B5696" s="149" t="s">
        <v>11343</v>
      </c>
      <c r="C5696" s="149" t="s">
        <v>296</v>
      </c>
      <c r="D5696" s="150">
        <v>29201</v>
      </c>
      <c r="E5696" s="149">
        <v>11510</v>
      </c>
      <c r="F5696" s="149" t="s">
        <v>11303</v>
      </c>
    </row>
    <row r="5697" spans="1:6" ht="10.9" customHeight="1" x14ac:dyDescent="0.35">
      <c r="A5697" s="149" t="s">
        <v>11344</v>
      </c>
      <c r="B5697" s="149" t="s">
        <v>11345</v>
      </c>
      <c r="C5697" s="149" t="s">
        <v>296</v>
      </c>
      <c r="D5697" s="150">
        <v>29201</v>
      </c>
      <c r="E5697" s="149">
        <v>11510</v>
      </c>
      <c r="F5697" s="149" t="s">
        <v>11303</v>
      </c>
    </row>
    <row r="5698" spans="1:6" ht="10.9" customHeight="1" x14ac:dyDescent="0.35">
      <c r="A5698" s="149" t="s">
        <v>11346</v>
      </c>
      <c r="B5698" s="149" t="s">
        <v>11347</v>
      </c>
      <c r="C5698" s="149" t="s">
        <v>296</v>
      </c>
      <c r="D5698" s="150">
        <v>29201</v>
      </c>
      <c r="E5698" s="149">
        <v>11510</v>
      </c>
      <c r="F5698" s="149" t="s">
        <v>11303</v>
      </c>
    </row>
    <row r="5699" spans="1:6" ht="10.9" customHeight="1" x14ac:dyDescent="0.35">
      <c r="A5699" s="149" t="s">
        <v>11348</v>
      </c>
      <c r="B5699" s="149" t="s">
        <v>11349</v>
      </c>
      <c r="C5699" s="149" t="s">
        <v>296</v>
      </c>
      <c r="D5699" s="150">
        <v>29201</v>
      </c>
      <c r="E5699" s="149">
        <v>11510</v>
      </c>
      <c r="F5699" s="149" t="s">
        <v>11303</v>
      </c>
    </row>
    <row r="5700" spans="1:6" ht="10.9" customHeight="1" x14ac:dyDescent="0.35">
      <c r="A5700" s="149" t="s">
        <v>11350</v>
      </c>
      <c r="B5700" s="149" t="s">
        <v>11351</v>
      </c>
      <c r="C5700" s="149" t="s">
        <v>296</v>
      </c>
      <c r="D5700" s="150">
        <v>29201</v>
      </c>
      <c r="E5700" s="149">
        <v>11510</v>
      </c>
      <c r="F5700" s="149" t="s">
        <v>11303</v>
      </c>
    </row>
    <row r="5701" spans="1:6" ht="10.9" customHeight="1" x14ac:dyDescent="0.35">
      <c r="A5701" s="149" t="s">
        <v>11352</v>
      </c>
      <c r="B5701" s="149" t="s">
        <v>11353</v>
      </c>
      <c r="C5701" s="149" t="s">
        <v>296</v>
      </c>
      <c r="D5701" s="150">
        <v>29201</v>
      </c>
      <c r="E5701" s="149">
        <v>11510</v>
      </c>
      <c r="F5701" s="149" t="s">
        <v>11303</v>
      </c>
    </row>
    <row r="5702" spans="1:6" ht="10.9" customHeight="1" x14ac:dyDescent="0.35">
      <c r="A5702" s="149" t="s">
        <v>11354</v>
      </c>
      <c r="B5702" s="149" t="s">
        <v>11355</v>
      </c>
      <c r="C5702" s="149" t="s">
        <v>296</v>
      </c>
      <c r="D5702" s="150">
        <v>29201</v>
      </c>
      <c r="E5702" s="149">
        <v>11510</v>
      </c>
      <c r="F5702" s="149" t="s">
        <v>11303</v>
      </c>
    </row>
    <row r="5703" spans="1:6" ht="10.9" customHeight="1" x14ac:dyDescent="0.35">
      <c r="A5703" s="149" t="s">
        <v>11356</v>
      </c>
      <c r="B5703" s="149" t="s">
        <v>11357</v>
      </c>
      <c r="C5703" s="149" t="s">
        <v>296</v>
      </c>
      <c r="D5703" s="150">
        <v>29201</v>
      </c>
      <c r="E5703" s="149">
        <v>11510</v>
      </c>
      <c r="F5703" s="149" t="s">
        <v>11303</v>
      </c>
    </row>
    <row r="5704" spans="1:6" ht="10.9" customHeight="1" x14ac:dyDescent="0.35">
      <c r="A5704" s="149" t="s">
        <v>11358</v>
      </c>
      <c r="B5704" s="149" t="s">
        <v>11359</v>
      </c>
      <c r="C5704" s="149" t="s">
        <v>296</v>
      </c>
      <c r="D5704" s="150">
        <v>29201</v>
      </c>
      <c r="E5704" s="149">
        <v>11510</v>
      </c>
      <c r="F5704" s="149" t="s">
        <v>11303</v>
      </c>
    </row>
    <row r="5705" spans="1:6" ht="10.9" customHeight="1" x14ac:dyDescent="0.35">
      <c r="A5705" s="149" t="s">
        <v>11360</v>
      </c>
      <c r="B5705" s="149" t="s">
        <v>11361</v>
      </c>
      <c r="C5705" s="149" t="s">
        <v>296</v>
      </c>
      <c r="D5705" s="150">
        <v>29201</v>
      </c>
      <c r="E5705" s="149">
        <v>11510</v>
      </c>
      <c r="F5705" s="149" t="s">
        <v>11303</v>
      </c>
    </row>
    <row r="5706" spans="1:6" ht="10.9" customHeight="1" x14ac:dyDescent="0.35">
      <c r="A5706" s="149" t="s">
        <v>11362</v>
      </c>
      <c r="B5706" s="149" t="s">
        <v>11363</v>
      </c>
      <c r="C5706" s="149" t="s">
        <v>296</v>
      </c>
      <c r="D5706" s="150">
        <v>29201</v>
      </c>
      <c r="E5706" s="149">
        <v>11510</v>
      </c>
      <c r="F5706" s="149" t="s">
        <v>11303</v>
      </c>
    </row>
    <row r="5707" spans="1:6" ht="10.9" customHeight="1" x14ac:dyDescent="0.35">
      <c r="A5707" s="149" t="s">
        <v>11364</v>
      </c>
      <c r="B5707" s="149" t="s">
        <v>11365</v>
      </c>
      <c r="C5707" s="149" t="s">
        <v>296</v>
      </c>
      <c r="D5707" s="150">
        <v>29201</v>
      </c>
      <c r="E5707" s="149">
        <v>11510</v>
      </c>
      <c r="F5707" s="149" t="s">
        <v>11303</v>
      </c>
    </row>
    <row r="5708" spans="1:6" ht="10.9" customHeight="1" x14ac:dyDescent="0.35">
      <c r="A5708" s="149" t="s">
        <v>11366</v>
      </c>
      <c r="B5708" s="149" t="s">
        <v>11367</v>
      </c>
      <c r="C5708" s="149" t="s">
        <v>296</v>
      </c>
      <c r="D5708" s="150">
        <v>29201</v>
      </c>
      <c r="E5708" s="149">
        <v>11510</v>
      </c>
      <c r="F5708" s="149" t="s">
        <v>11303</v>
      </c>
    </row>
    <row r="5709" spans="1:6" ht="10.9" customHeight="1" x14ac:dyDescent="0.35">
      <c r="A5709" s="149" t="s">
        <v>11368</v>
      </c>
      <c r="B5709" s="149" t="s">
        <v>11369</v>
      </c>
      <c r="C5709" s="149" t="s">
        <v>296</v>
      </c>
      <c r="D5709" s="150">
        <v>29201</v>
      </c>
      <c r="E5709" s="149">
        <v>11510</v>
      </c>
      <c r="F5709" s="149" t="s">
        <v>11303</v>
      </c>
    </row>
    <row r="5710" spans="1:6" ht="10.9" customHeight="1" x14ac:dyDescent="0.35">
      <c r="A5710" s="149" t="s">
        <v>11370</v>
      </c>
      <c r="B5710" s="149" t="s">
        <v>11371</v>
      </c>
      <c r="C5710" s="149" t="s">
        <v>296</v>
      </c>
      <c r="D5710" s="150">
        <v>29201</v>
      </c>
      <c r="E5710" s="149">
        <v>11510</v>
      </c>
      <c r="F5710" s="149" t="s">
        <v>11303</v>
      </c>
    </row>
    <row r="5711" spans="1:6" ht="10.9" customHeight="1" x14ac:dyDescent="0.35">
      <c r="A5711" s="149" t="s">
        <v>11372</v>
      </c>
      <c r="B5711" s="149" t="s">
        <v>11373</v>
      </c>
      <c r="C5711" s="149" t="s">
        <v>296</v>
      </c>
      <c r="D5711" s="150">
        <v>29201</v>
      </c>
      <c r="E5711" s="149">
        <v>11510</v>
      </c>
      <c r="F5711" s="149" t="s">
        <v>11303</v>
      </c>
    </row>
    <row r="5712" spans="1:6" ht="10.9" customHeight="1" x14ac:dyDescent="0.35">
      <c r="A5712" s="149" t="s">
        <v>11374</v>
      </c>
      <c r="B5712" s="149" t="s">
        <v>11375</v>
      </c>
      <c r="C5712" s="149" t="s">
        <v>296</v>
      </c>
      <c r="D5712" s="150">
        <v>29201</v>
      </c>
      <c r="E5712" s="149">
        <v>11510</v>
      </c>
      <c r="F5712" s="149" t="s">
        <v>11303</v>
      </c>
    </row>
    <row r="5713" spans="1:6" ht="10.9" customHeight="1" x14ac:dyDescent="0.35">
      <c r="A5713" s="149" t="s">
        <v>11376</v>
      </c>
      <c r="B5713" s="149" t="s">
        <v>11377</v>
      </c>
      <c r="C5713" s="149" t="s">
        <v>296</v>
      </c>
      <c r="D5713" s="150">
        <v>29201</v>
      </c>
      <c r="E5713" s="149">
        <v>11510</v>
      </c>
      <c r="F5713" s="149" t="s">
        <v>11303</v>
      </c>
    </row>
    <row r="5714" spans="1:6" ht="10.9" customHeight="1" x14ac:dyDescent="0.35">
      <c r="A5714" s="149" t="s">
        <v>11378</v>
      </c>
      <c r="B5714" s="149" t="s">
        <v>11379</v>
      </c>
      <c r="C5714" s="149" t="s">
        <v>296</v>
      </c>
      <c r="D5714" s="150">
        <v>29201</v>
      </c>
      <c r="E5714" s="149">
        <v>11510</v>
      </c>
      <c r="F5714" s="149" t="s">
        <v>11303</v>
      </c>
    </row>
    <row r="5715" spans="1:6" ht="10.9" customHeight="1" x14ac:dyDescent="0.35">
      <c r="A5715" s="149" t="s">
        <v>11380</v>
      </c>
      <c r="B5715" s="149" t="s">
        <v>11381</v>
      </c>
      <c r="C5715" s="149" t="s">
        <v>296</v>
      </c>
      <c r="D5715" s="150">
        <v>29201</v>
      </c>
      <c r="E5715" s="149">
        <v>11510</v>
      </c>
      <c r="F5715" s="149" t="s">
        <v>11303</v>
      </c>
    </row>
    <row r="5716" spans="1:6" ht="10.9" customHeight="1" x14ac:dyDescent="0.35">
      <c r="A5716" s="149" t="s">
        <v>11382</v>
      </c>
      <c r="B5716" s="149" t="s">
        <v>11383</v>
      </c>
      <c r="C5716" s="149" t="s">
        <v>296</v>
      </c>
      <c r="D5716" s="150">
        <v>29201</v>
      </c>
      <c r="E5716" s="149">
        <v>11510</v>
      </c>
      <c r="F5716" s="149" t="s">
        <v>11303</v>
      </c>
    </row>
    <row r="5717" spans="1:6" ht="10.9" customHeight="1" x14ac:dyDescent="0.35">
      <c r="A5717" s="149" t="s">
        <v>11384</v>
      </c>
      <c r="B5717" s="149" t="s">
        <v>11385</v>
      </c>
      <c r="C5717" s="149" t="s">
        <v>296</v>
      </c>
      <c r="D5717" s="150">
        <v>29201</v>
      </c>
      <c r="E5717" s="149">
        <v>11510</v>
      </c>
      <c r="F5717" s="149" t="s">
        <v>11303</v>
      </c>
    </row>
    <row r="5718" spans="1:6" ht="10.9" customHeight="1" x14ac:dyDescent="0.35">
      <c r="A5718" s="149" t="s">
        <v>11386</v>
      </c>
      <c r="B5718" s="149" t="s">
        <v>11387</v>
      </c>
      <c r="C5718" s="149" t="s">
        <v>296</v>
      </c>
      <c r="D5718" s="150">
        <v>29201</v>
      </c>
      <c r="E5718" s="149">
        <v>11510</v>
      </c>
      <c r="F5718" s="149" t="s">
        <v>11303</v>
      </c>
    </row>
    <row r="5719" spans="1:6" ht="10.9" customHeight="1" x14ac:dyDescent="0.35">
      <c r="A5719" s="149" t="s">
        <v>11388</v>
      </c>
      <c r="B5719" s="149" t="s">
        <v>11389</v>
      </c>
      <c r="C5719" s="149" t="s">
        <v>296</v>
      </c>
      <c r="D5719" s="150">
        <v>29201</v>
      </c>
      <c r="E5719" s="149">
        <v>11510</v>
      </c>
      <c r="F5719" s="149" t="s">
        <v>11303</v>
      </c>
    </row>
    <row r="5720" spans="1:6" ht="10.9" customHeight="1" x14ac:dyDescent="0.35">
      <c r="A5720" s="149" t="s">
        <v>11390</v>
      </c>
      <c r="B5720" s="149" t="s">
        <v>11391</v>
      </c>
      <c r="C5720" s="149" t="s">
        <v>296</v>
      </c>
      <c r="D5720" s="150">
        <v>29201</v>
      </c>
      <c r="E5720" s="149">
        <v>11510</v>
      </c>
      <c r="F5720" s="149" t="s">
        <v>11303</v>
      </c>
    </row>
    <row r="5721" spans="1:6" ht="10.9" customHeight="1" x14ac:dyDescent="0.35">
      <c r="A5721" s="149" t="s">
        <v>11392</v>
      </c>
      <c r="B5721" s="149" t="s">
        <v>11393</v>
      </c>
      <c r="C5721" s="149" t="s">
        <v>296</v>
      </c>
      <c r="D5721" s="150">
        <v>29201</v>
      </c>
      <c r="E5721" s="149">
        <v>11510</v>
      </c>
      <c r="F5721" s="149" t="s">
        <v>11303</v>
      </c>
    </row>
    <row r="5722" spans="1:6" ht="10.9" customHeight="1" x14ac:dyDescent="0.35">
      <c r="A5722" s="149" t="s">
        <v>11394</v>
      </c>
      <c r="B5722" s="149" t="s">
        <v>11395</v>
      </c>
      <c r="C5722" s="149" t="s">
        <v>296</v>
      </c>
      <c r="D5722" s="150">
        <v>29201</v>
      </c>
      <c r="E5722" s="149">
        <v>11510</v>
      </c>
      <c r="F5722" s="149" t="s">
        <v>11303</v>
      </c>
    </row>
    <row r="5723" spans="1:6" ht="10.9" customHeight="1" x14ac:dyDescent="0.35">
      <c r="A5723" s="149" t="s">
        <v>11396</v>
      </c>
      <c r="B5723" s="149" t="s">
        <v>11397</v>
      </c>
      <c r="C5723" s="149" t="s">
        <v>296</v>
      </c>
      <c r="D5723" s="150">
        <v>29201</v>
      </c>
      <c r="E5723" s="149">
        <v>11510</v>
      </c>
      <c r="F5723" s="149" t="s">
        <v>11303</v>
      </c>
    </row>
    <row r="5724" spans="1:6" ht="10.9" customHeight="1" x14ac:dyDescent="0.35">
      <c r="A5724" s="149" t="s">
        <v>11398</v>
      </c>
      <c r="B5724" s="149" t="s">
        <v>11399</v>
      </c>
      <c r="C5724" s="149" t="s">
        <v>296</v>
      </c>
      <c r="D5724" s="150">
        <v>29201</v>
      </c>
      <c r="E5724" s="149">
        <v>11510</v>
      </c>
      <c r="F5724" s="149" t="s">
        <v>11303</v>
      </c>
    </row>
    <row r="5725" spans="1:6" ht="10.9" customHeight="1" x14ac:dyDescent="0.35">
      <c r="A5725" s="149" t="s">
        <v>11400</v>
      </c>
      <c r="B5725" s="149" t="s">
        <v>11401</v>
      </c>
      <c r="C5725" s="149" t="s">
        <v>296</v>
      </c>
      <c r="D5725" s="150">
        <v>29201</v>
      </c>
      <c r="E5725" s="149">
        <v>11510</v>
      </c>
      <c r="F5725" s="149" t="s">
        <v>11303</v>
      </c>
    </row>
    <row r="5726" spans="1:6" ht="10.9" customHeight="1" x14ac:dyDescent="0.35">
      <c r="A5726" s="149" t="s">
        <v>11402</v>
      </c>
      <c r="B5726" s="149" t="s">
        <v>11403</v>
      </c>
      <c r="C5726" s="149" t="s">
        <v>296</v>
      </c>
      <c r="D5726" s="150">
        <v>29201</v>
      </c>
      <c r="E5726" s="149">
        <v>11510</v>
      </c>
      <c r="F5726" s="149" t="s">
        <v>11303</v>
      </c>
    </row>
    <row r="5727" spans="1:6" ht="10.9" customHeight="1" x14ac:dyDescent="0.35">
      <c r="A5727" s="149" t="s">
        <v>11404</v>
      </c>
      <c r="B5727" s="149" t="s">
        <v>11405</v>
      </c>
      <c r="C5727" s="149" t="s">
        <v>296</v>
      </c>
      <c r="D5727" s="150">
        <v>29201</v>
      </c>
      <c r="E5727" s="149">
        <v>11510</v>
      </c>
      <c r="F5727" s="149" t="s">
        <v>11303</v>
      </c>
    </row>
    <row r="5728" spans="1:6" ht="10.9" customHeight="1" x14ac:dyDescent="0.35">
      <c r="A5728" s="149" t="s">
        <v>11406</v>
      </c>
      <c r="B5728" s="149" t="s">
        <v>11407</v>
      </c>
      <c r="C5728" s="149" t="s">
        <v>296</v>
      </c>
      <c r="D5728" s="150">
        <v>29201</v>
      </c>
      <c r="E5728" s="149">
        <v>11510</v>
      </c>
      <c r="F5728" s="149" t="s">
        <v>11303</v>
      </c>
    </row>
    <row r="5729" spans="1:6" ht="10.9" customHeight="1" x14ac:dyDescent="0.35">
      <c r="A5729" s="149" t="s">
        <v>11408</v>
      </c>
      <c r="B5729" s="149" t="s">
        <v>11409</v>
      </c>
      <c r="C5729" s="149" t="s">
        <v>296</v>
      </c>
      <c r="D5729" s="150">
        <v>29201</v>
      </c>
      <c r="E5729" s="149">
        <v>11510</v>
      </c>
      <c r="F5729" s="149" t="s">
        <v>11303</v>
      </c>
    </row>
    <row r="5730" spans="1:6" ht="10.9" customHeight="1" x14ac:dyDescent="0.35">
      <c r="A5730" s="149" t="s">
        <v>11410</v>
      </c>
      <c r="B5730" s="149" t="s">
        <v>11411</v>
      </c>
      <c r="C5730" s="149" t="s">
        <v>296</v>
      </c>
      <c r="D5730" s="150">
        <v>29201</v>
      </c>
      <c r="E5730" s="149">
        <v>11510</v>
      </c>
      <c r="F5730" s="149" t="s">
        <v>11303</v>
      </c>
    </row>
    <row r="5731" spans="1:6" ht="10.9" customHeight="1" x14ac:dyDescent="0.35">
      <c r="A5731" s="149" t="s">
        <v>11412</v>
      </c>
      <c r="B5731" s="149" t="s">
        <v>11413</v>
      </c>
      <c r="C5731" s="149" t="s">
        <v>296</v>
      </c>
      <c r="D5731" s="150">
        <v>29201</v>
      </c>
      <c r="E5731" s="149">
        <v>11510</v>
      </c>
      <c r="F5731" s="149" t="s">
        <v>11303</v>
      </c>
    </row>
    <row r="5732" spans="1:6" ht="10.9" customHeight="1" x14ac:dyDescent="0.35">
      <c r="A5732" s="149" t="s">
        <v>11414</v>
      </c>
      <c r="B5732" s="149" t="s">
        <v>11415</v>
      </c>
      <c r="C5732" s="149" t="s">
        <v>296</v>
      </c>
      <c r="D5732" s="150">
        <v>29201</v>
      </c>
      <c r="E5732" s="149">
        <v>11510</v>
      </c>
      <c r="F5732" s="149" t="s">
        <v>11303</v>
      </c>
    </row>
    <row r="5733" spans="1:6" ht="10.9" customHeight="1" x14ac:dyDescent="0.35">
      <c r="A5733" s="149" t="s">
        <v>11416</v>
      </c>
      <c r="B5733" s="149" t="s">
        <v>11417</v>
      </c>
      <c r="C5733" s="149" t="s">
        <v>296</v>
      </c>
      <c r="D5733" s="150">
        <v>29201</v>
      </c>
      <c r="E5733" s="149">
        <v>11510</v>
      </c>
      <c r="F5733" s="149" t="s">
        <v>11303</v>
      </c>
    </row>
    <row r="5734" spans="1:6" ht="10.9" customHeight="1" x14ac:dyDescent="0.35">
      <c r="A5734" s="149" t="s">
        <v>11418</v>
      </c>
      <c r="B5734" s="149" t="s">
        <v>11419</v>
      </c>
      <c r="C5734" s="149" t="s">
        <v>296</v>
      </c>
      <c r="D5734" s="150">
        <v>29201</v>
      </c>
      <c r="E5734" s="149">
        <v>11510</v>
      </c>
      <c r="F5734" s="149" t="s">
        <v>11303</v>
      </c>
    </row>
    <row r="5735" spans="1:6" ht="10.9" customHeight="1" x14ac:dyDescent="0.35">
      <c r="A5735" s="149" t="s">
        <v>11420</v>
      </c>
      <c r="B5735" s="149" t="s">
        <v>11421</v>
      </c>
      <c r="C5735" s="149" t="s">
        <v>296</v>
      </c>
      <c r="D5735" s="150">
        <v>29201</v>
      </c>
      <c r="E5735" s="149">
        <v>11510</v>
      </c>
      <c r="F5735" s="149" t="s">
        <v>11303</v>
      </c>
    </row>
    <row r="5736" spans="1:6" ht="10.9" customHeight="1" x14ac:dyDescent="0.35">
      <c r="A5736" s="149" t="s">
        <v>11422</v>
      </c>
      <c r="B5736" s="149" t="s">
        <v>11423</v>
      </c>
      <c r="C5736" s="149" t="s">
        <v>296</v>
      </c>
      <c r="D5736" s="150">
        <v>29201</v>
      </c>
      <c r="E5736" s="149">
        <v>11510</v>
      </c>
      <c r="F5736" s="149" t="s">
        <v>11303</v>
      </c>
    </row>
    <row r="5737" spans="1:6" ht="10.9" customHeight="1" x14ac:dyDescent="0.35">
      <c r="A5737" s="149" t="s">
        <v>11424</v>
      </c>
      <c r="B5737" s="149" t="s">
        <v>11425</v>
      </c>
      <c r="C5737" s="149" t="s">
        <v>296</v>
      </c>
      <c r="D5737" s="150">
        <v>29201</v>
      </c>
      <c r="E5737" s="149">
        <v>11510</v>
      </c>
      <c r="F5737" s="149" t="s">
        <v>11303</v>
      </c>
    </row>
    <row r="5738" spans="1:6" ht="10.9" customHeight="1" x14ac:dyDescent="0.35">
      <c r="A5738" s="149" t="s">
        <v>11426</v>
      </c>
      <c r="B5738" s="149" t="s">
        <v>11427</v>
      </c>
      <c r="C5738" s="149" t="s">
        <v>539</v>
      </c>
      <c r="D5738" s="150">
        <v>29201</v>
      </c>
      <c r="E5738" s="149">
        <v>11510</v>
      </c>
      <c r="F5738" s="149" t="s">
        <v>11303</v>
      </c>
    </row>
    <row r="5739" spans="1:6" ht="10.9" customHeight="1" x14ac:dyDescent="0.35">
      <c r="A5739" s="149" t="s">
        <v>11428</v>
      </c>
      <c r="B5739" s="149" t="s">
        <v>11429</v>
      </c>
      <c r="C5739" s="149" t="s">
        <v>296</v>
      </c>
      <c r="D5739" s="150">
        <v>29201</v>
      </c>
      <c r="E5739" s="149">
        <v>11510</v>
      </c>
      <c r="F5739" s="149" t="s">
        <v>11303</v>
      </c>
    </row>
    <row r="5740" spans="1:6" ht="10.9" customHeight="1" x14ac:dyDescent="0.35">
      <c r="A5740" s="149" t="s">
        <v>11430</v>
      </c>
      <c r="B5740" s="149" t="s">
        <v>11431</v>
      </c>
      <c r="C5740" s="149" t="s">
        <v>296</v>
      </c>
      <c r="D5740" s="150">
        <v>29201</v>
      </c>
      <c r="E5740" s="149">
        <v>11510</v>
      </c>
      <c r="F5740" s="149" t="s">
        <v>11303</v>
      </c>
    </row>
    <row r="5741" spans="1:6" ht="10.9" customHeight="1" x14ac:dyDescent="0.35">
      <c r="A5741" s="149" t="s">
        <v>11432</v>
      </c>
      <c r="B5741" s="149" t="s">
        <v>11433</v>
      </c>
      <c r="C5741" s="149" t="s">
        <v>296</v>
      </c>
      <c r="D5741" s="150">
        <v>29201</v>
      </c>
      <c r="E5741" s="149">
        <v>11510</v>
      </c>
      <c r="F5741" s="149" t="s">
        <v>11303</v>
      </c>
    </row>
    <row r="5742" spans="1:6" ht="10.9" customHeight="1" x14ac:dyDescent="0.35">
      <c r="A5742" s="149" t="s">
        <v>11434</v>
      </c>
      <c r="B5742" s="149" t="s">
        <v>11435</v>
      </c>
      <c r="C5742" s="149" t="s">
        <v>420</v>
      </c>
      <c r="D5742" s="150">
        <v>29201</v>
      </c>
      <c r="E5742" s="149">
        <v>11510</v>
      </c>
      <c r="F5742" s="149" t="s">
        <v>11303</v>
      </c>
    </row>
    <row r="5743" spans="1:6" ht="10.9" customHeight="1" x14ac:dyDescent="0.35">
      <c r="A5743" s="149" t="s">
        <v>11436</v>
      </c>
      <c r="B5743" s="149" t="s">
        <v>11437</v>
      </c>
      <c r="C5743" s="149" t="s">
        <v>296</v>
      </c>
      <c r="D5743" s="150">
        <v>29201</v>
      </c>
      <c r="E5743" s="149">
        <v>11510</v>
      </c>
      <c r="F5743" s="149" t="s">
        <v>11303</v>
      </c>
    </row>
    <row r="5744" spans="1:6" ht="10.9" customHeight="1" x14ac:dyDescent="0.35">
      <c r="A5744" s="149" t="s">
        <v>11438</v>
      </c>
      <c r="B5744" s="149" t="s">
        <v>11439</v>
      </c>
      <c r="C5744" s="149" t="s">
        <v>296</v>
      </c>
      <c r="D5744" s="150">
        <v>29201</v>
      </c>
      <c r="E5744" s="149">
        <v>11510</v>
      </c>
      <c r="F5744" s="149" t="s">
        <v>11303</v>
      </c>
    </row>
    <row r="5745" spans="1:6" ht="10.9" customHeight="1" x14ac:dyDescent="0.35">
      <c r="A5745" s="149" t="s">
        <v>11440</v>
      </c>
      <c r="B5745" s="149" t="s">
        <v>11441</v>
      </c>
      <c r="C5745" s="149" t="s">
        <v>296</v>
      </c>
      <c r="D5745" s="150">
        <v>29201</v>
      </c>
      <c r="E5745" s="149">
        <v>11510</v>
      </c>
      <c r="F5745" s="149" t="s">
        <v>11303</v>
      </c>
    </row>
    <row r="5746" spans="1:6" ht="10.9" customHeight="1" x14ac:dyDescent="0.35">
      <c r="A5746" s="149" t="s">
        <v>11442</v>
      </c>
      <c r="B5746" s="149" t="s">
        <v>11443</v>
      </c>
      <c r="C5746" s="149" t="s">
        <v>296</v>
      </c>
      <c r="D5746" s="150">
        <v>29201</v>
      </c>
      <c r="E5746" s="149">
        <v>11510</v>
      </c>
      <c r="F5746" s="149" t="s">
        <v>11303</v>
      </c>
    </row>
    <row r="5747" spans="1:6" ht="10.9" customHeight="1" x14ac:dyDescent="0.35">
      <c r="A5747" s="149" t="s">
        <v>11444</v>
      </c>
      <c r="B5747" s="149" t="s">
        <v>11445</v>
      </c>
      <c r="C5747" s="149" t="s">
        <v>296</v>
      </c>
      <c r="D5747" s="150">
        <v>29201</v>
      </c>
      <c r="E5747" s="149">
        <v>11510</v>
      </c>
      <c r="F5747" s="149" t="s">
        <v>11303</v>
      </c>
    </row>
    <row r="5748" spans="1:6" ht="10.9" customHeight="1" x14ac:dyDescent="0.35">
      <c r="A5748" s="149" t="s">
        <v>11446</v>
      </c>
      <c r="B5748" s="149" t="s">
        <v>11447</v>
      </c>
      <c r="C5748" s="149" t="s">
        <v>296</v>
      </c>
      <c r="D5748" s="150">
        <v>29201</v>
      </c>
      <c r="E5748" s="149">
        <v>11510</v>
      </c>
      <c r="F5748" s="149" t="s">
        <v>11303</v>
      </c>
    </row>
    <row r="5749" spans="1:6" ht="10.9" customHeight="1" x14ac:dyDescent="0.35">
      <c r="A5749" s="149" t="s">
        <v>11448</v>
      </c>
      <c r="B5749" s="149" t="s">
        <v>11449</v>
      </c>
      <c r="C5749" s="149" t="s">
        <v>420</v>
      </c>
      <c r="D5749" s="150">
        <v>29201</v>
      </c>
      <c r="E5749" s="149">
        <v>11510</v>
      </c>
      <c r="F5749" s="149" t="s">
        <v>11303</v>
      </c>
    </row>
    <row r="5750" spans="1:6" ht="10.9" customHeight="1" x14ac:dyDescent="0.35">
      <c r="A5750" s="149" t="s">
        <v>11450</v>
      </c>
      <c r="B5750" s="149" t="s">
        <v>11451</v>
      </c>
      <c r="C5750" s="149" t="s">
        <v>296</v>
      </c>
      <c r="D5750" s="150">
        <v>29201</v>
      </c>
      <c r="E5750" s="149">
        <v>11510</v>
      </c>
      <c r="F5750" s="149" t="s">
        <v>11303</v>
      </c>
    </row>
    <row r="5751" spans="1:6" ht="10.9" customHeight="1" x14ac:dyDescent="0.35">
      <c r="A5751" s="149" t="s">
        <v>11452</v>
      </c>
      <c r="B5751" s="149" t="s">
        <v>11453</v>
      </c>
      <c r="C5751" s="149" t="s">
        <v>296</v>
      </c>
      <c r="D5751" s="150">
        <v>29201</v>
      </c>
      <c r="E5751" s="149">
        <v>11510</v>
      </c>
      <c r="F5751" s="149" t="s">
        <v>11303</v>
      </c>
    </row>
    <row r="5752" spans="1:6" ht="10.9" customHeight="1" x14ac:dyDescent="0.35">
      <c r="A5752" s="149" t="s">
        <v>11454</v>
      </c>
      <c r="B5752" s="149" t="s">
        <v>11455</v>
      </c>
      <c r="C5752" s="149" t="s">
        <v>296</v>
      </c>
      <c r="D5752" s="150">
        <v>29201</v>
      </c>
      <c r="E5752" s="149">
        <v>11510</v>
      </c>
      <c r="F5752" s="149" t="s">
        <v>11303</v>
      </c>
    </row>
    <row r="5753" spans="1:6" ht="10.9" customHeight="1" x14ac:dyDescent="0.35">
      <c r="A5753" s="149" t="s">
        <v>11456</v>
      </c>
      <c r="B5753" s="149" t="s">
        <v>11457</v>
      </c>
      <c r="C5753" s="149" t="s">
        <v>296</v>
      </c>
      <c r="D5753" s="150">
        <v>29201</v>
      </c>
      <c r="E5753" s="149">
        <v>11510</v>
      </c>
      <c r="F5753" s="149" t="s">
        <v>11303</v>
      </c>
    </row>
    <row r="5754" spans="1:6" ht="10.9" customHeight="1" x14ac:dyDescent="0.35">
      <c r="A5754" s="149" t="s">
        <v>11458</v>
      </c>
      <c r="B5754" s="149" t="s">
        <v>11459</v>
      </c>
      <c r="C5754" s="149" t="s">
        <v>296</v>
      </c>
      <c r="D5754" s="150">
        <v>29201</v>
      </c>
      <c r="E5754" s="149">
        <v>11510</v>
      </c>
      <c r="F5754" s="149" t="s">
        <v>11303</v>
      </c>
    </row>
    <row r="5755" spans="1:6" ht="10.9" customHeight="1" x14ac:dyDescent="0.35">
      <c r="A5755" s="149" t="s">
        <v>11460</v>
      </c>
      <c r="B5755" s="149" t="s">
        <v>11461</v>
      </c>
      <c r="C5755" s="149" t="s">
        <v>296</v>
      </c>
      <c r="D5755" s="150">
        <v>29201</v>
      </c>
      <c r="E5755" s="149">
        <v>11510</v>
      </c>
      <c r="F5755" s="149" t="s">
        <v>11303</v>
      </c>
    </row>
    <row r="5756" spans="1:6" ht="10.9" customHeight="1" x14ac:dyDescent="0.35">
      <c r="A5756" s="149" t="s">
        <v>11462</v>
      </c>
      <c r="B5756" s="149" t="s">
        <v>11463</v>
      </c>
      <c r="C5756" s="149" t="s">
        <v>296</v>
      </c>
      <c r="D5756" s="150">
        <v>29201</v>
      </c>
      <c r="E5756" s="149">
        <v>11510</v>
      </c>
      <c r="F5756" s="149" t="s">
        <v>11303</v>
      </c>
    </row>
    <row r="5757" spans="1:6" ht="10.9" customHeight="1" x14ac:dyDescent="0.35">
      <c r="A5757" s="149" t="s">
        <v>11464</v>
      </c>
      <c r="B5757" s="149" t="s">
        <v>11465</v>
      </c>
      <c r="C5757" s="149" t="s">
        <v>296</v>
      </c>
      <c r="D5757" s="150">
        <v>29201</v>
      </c>
      <c r="E5757" s="149">
        <v>11510</v>
      </c>
      <c r="F5757" s="149" t="s">
        <v>11303</v>
      </c>
    </row>
    <row r="5758" spans="1:6" ht="10.9" customHeight="1" x14ac:dyDescent="0.35">
      <c r="A5758" s="149" t="s">
        <v>11466</v>
      </c>
      <c r="B5758" s="149" t="s">
        <v>11467</v>
      </c>
      <c r="C5758" s="149" t="s">
        <v>296</v>
      </c>
      <c r="D5758" s="150">
        <v>29201</v>
      </c>
      <c r="E5758" s="149">
        <v>11510</v>
      </c>
      <c r="F5758" s="149" t="s">
        <v>11303</v>
      </c>
    </row>
    <row r="5759" spans="1:6" ht="10.9" customHeight="1" x14ac:dyDescent="0.35">
      <c r="A5759" s="149" t="s">
        <v>11468</v>
      </c>
      <c r="B5759" s="149" t="s">
        <v>11469</v>
      </c>
      <c r="C5759" s="149" t="s">
        <v>296</v>
      </c>
      <c r="D5759" s="150">
        <v>29201</v>
      </c>
      <c r="E5759" s="149">
        <v>11510</v>
      </c>
      <c r="F5759" s="149" t="s">
        <v>11303</v>
      </c>
    </row>
    <row r="5760" spans="1:6" ht="10.9" customHeight="1" x14ac:dyDescent="0.35">
      <c r="A5760" s="149" t="s">
        <v>11470</v>
      </c>
      <c r="B5760" s="149" t="s">
        <v>11471</v>
      </c>
      <c r="C5760" s="149" t="s">
        <v>296</v>
      </c>
      <c r="D5760" s="150">
        <v>29201</v>
      </c>
      <c r="E5760" s="149">
        <v>11510</v>
      </c>
      <c r="F5760" s="149" t="s">
        <v>11303</v>
      </c>
    </row>
    <row r="5761" spans="1:6" ht="10.9" customHeight="1" x14ac:dyDescent="0.35">
      <c r="A5761" s="149" t="s">
        <v>11472</v>
      </c>
      <c r="B5761" s="149" t="s">
        <v>11473</v>
      </c>
      <c r="C5761" s="149" t="s">
        <v>296</v>
      </c>
      <c r="D5761" s="150">
        <v>29201</v>
      </c>
      <c r="E5761" s="149">
        <v>11510</v>
      </c>
      <c r="F5761" s="149" t="s">
        <v>11303</v>
      </c>
    </row>
    <row r="5762" spans="1:6" ht="10.9" customHeight="1" x14ac:dyDescent="0.35">
      <c r="A5762" s="149" t="s">
        <v>11474</v>
      </c>
      <c r="B5762" s="149" t="s">
        <v>11475</v>
      </c>
      <c r="C5762" s="149" t="s">
        <v>296</v>
      </c>
      <c r="D5762" s="150">
        <v>29201</v>
      </c>
      <c r="E5762" s="149">
        <v>11510</v>
      </c>
      <c r="F5762" s="149" t="s">
        <v>11303</v>
      </c>
    </row>
    <row r="5763" spans="1:6" ht="10.9" customHeight="1" x14ac:dyDescent="0.35">
      <c r="A5763" s="149" t="s">
        <v>11476</v>
      </c>
      <c r="B5763" s="149" t="s">
        <v>11477</v>
      </c>
      <c r="C5763" s="149" t="s">
        <v>296</v>
      </c>
      <c r="D5763" s="150">
        <v>29201</v>
      </c>
      <c r="E5763" s="149">
        <v>11510</v>
      </c>
      <c r="F5763" s="149" t="s">
        <v>11303</v>
      </c>
    </row>
    <row r="5764" spans="1:6" ht="10.9" customHeight="1" x14ac:dyDescent="0.35">
      <c r="A5764" s="149" t="s">
        <v>11478</v>
      </c>
      <c r="B5764" s="149" t="s">
        <v>11479</v>
      </c>
      <c r="C5764" s="149" t="s">
        <v>296</v>
      </c>
      <c r="D5764" s="150">
        <v>29201</v>
      </c>
      <c r="E5764" s="149">
        <v>11510</v>
      </c>
      <c r="F5764" s="149" t="s">
        <v>11303</v>
      </c>
    </row>
    <row r="5765" spans="1:6" ht="10.9" customHeight="1" x14ac:dyDescent="0.35">
      <c r="A5765" s="149" t="s">
        <v>11480</v>
      </c>
      <c r="B5765" s="149" t="s">
        <v>11481</v>
      </c>
      <c r="C5765" s="149" t="s">
        <v>296</v>
      </c>
      <c r="D5765" s="150">
        <v>29201</v>
      </c>
      <c r="E5765" s="149">
        <v>11510</v>
      </c>
      <c r="F5765" s="149" t="s">
        <v>11303</v>
      </c>
    </row>
    <row r="5766" spans="1:6" ht="10.9" customHeight="1" x14ac:dyDescent="0.35">
      <c r="A5766" s="149" t="s">
        <v>11482</v>
      </c>
      <c r="B5766" s="149" t="s">
        <v>11483</v>
      </c>
      <c r="C5766" s="149" t="s">
        <v>296</v>
      </c>
      <c r="D5766" s="150">
        <v>29201</v>
      </c>
      <c r="E5766" s="149">
        <v>11510</v>
      </c>
      <c r="F5766" s="149" t="s">
        <v>11303</v>
      </c>
    </row>
    <row r="5767" spans="1:6" ht="10.9" customHeight="1" x14ac:dyDescent="0.35">
      <c r="A5767" s="149" t="s">
        <v>11484</v>
      </c>
      <c r="B5767" s="149" t="s">
        <v>11485</v>
      </c>
      <c r="C5767" s="149" t="s">
        <v>296</v>
      </c>
      <c r="D5767" s="150">
        <v>29201</v>
      </c>
      <c r="E5767" s="149">
        <v>11510</v>
      </c>
      <c r="F5767" s="149" t="s">
        <v>11303</v>
      </c>
    </row>
    <row r="5768" spans="1:6" ht="10.9" customHeight="1" x14ac:dyDescent="0.35">
      <c r="A5768" s="149" t="s">
        <v>11486</v>
      </c>
      <c r="B5768" s="149" t="s">
        <v>11487</v>
      </c>
      <c r="C5768" s="149" t="s">
        <v>296</v>
      </c>
      <c r="D5768" s="150">
        <v>29201</v>
      </c>
      <c r="E5768" s="149">
        <v>11510</v>
      </c>
      <c r="F5768" s="149" t="s">
        <v>11303</v>
      </c>
    </row>
    <row r="5769" spans="1:6" ht="10.9" customHeight="1" x14ac:dyDescent="0.35">
      <c r="A5769" s="149" t="s">
        <v>11488</v>
      </c>
      <c r="B5769" s="149" t="s">
        <v>11427</v>
      </c>
      <c r="C5769" s="149" t="s">
        <v>296</v>
      </c>
      <c r="D5769" s="150">
        <v>29201</v>
      </c>
      <c r="E5769" s="149">
        <v>11510</v>
      </c>
      <c r="F5769" s="149" t="s">
        <v>11303</v>
      </c>
    </row>
    <row r="5770" spans="1:6" ht="10.9" customHeight="1" x14ac:dyDescent="0.35">
      <c r="A5770" s="149" t="s">
        <v>11489</v>
      </c>
      <c r="B5770" s="149" t="s">
        <v>11490</v>
      </c>
      <c r="C5770" s="149" t="s">
        <v>296</v>
      </c>
      <c r="D5770" s="150">
        <v>29201</v>
      </c>
      <c r="E5770" s="149">
        <v>11510</v>
      </c>
      <c r="F5770" s="149" t="s">
        <v>11303</v>
      </c>
    </row>
    <row r="5771" spans="1:6" ht="10.9" customHeight="1" x14ac:dyDescent="0.35">
      <c r="A5771" s="149" t="s">
        <v>11491</v>
      </c>
      <c r="B5771" s="149" t="s">
        <v>11492</v>
      </c>
      <c r="C5771" s="149" t="s">
        <v>296</v>
      </c>
      <c r="D5771" s="150">
        <v>29201</v>
      </c>
      <c r="E5771" s="149">
        <v>11510</v>
      </c>
      <c r="F5771" s="149" t="s">
        <v>11303</v>
      </c>
    </row>
    <row r="5772" spans="1:6" ht="10.9" customHeight="1" x14ac:dyDescent="0.35">
      <c r="A5772" s="149" t="s">
        <v>11493</v>
      </c>
      <c r="B5772" s="149" t="s">
        <v>11494</v>
      </c>
      <c r="C5772" s="149" t="s">
        <v>296</v>
      </c>
      <c r="D5772" s="150">
        <v>29201</v>
      </c>
      <c r="E5772" s="149">
        <v>11510</v>
      </c>
      <c r="F5772" s="149" t="s">
        <v>11303</v>
      </c>
    </row>
    <row r="5773" spans="1:6" ht="10.9" customHeight="1" x14ac:dyDescent="0.35">
      <c r="A5773" s="149" t="s">
        <v>11495</v>
      </c>
      <c r="B5773" s="149" t="s">
        <v>11496</v>
      </c>
      <c r="C5773" s="149" t="s">
        <v>296</v>
      </c>
      <c r="D5773" s="150">
        <v>29201</v>
      </c>
      <c r="E5773" s="149">
        <v>11510</v>
      </c>
      <c r="F5773" s="149" t="s">
        <v>11303</v>
      </c>
    </row>
    <row r="5774" spans="1:6" ht="10.9" customHeight="1" x14ac:dyDescent="0.35">
      <c r="A5774" s="149" t="s">
        <v>11497</v>
      </c>
      <c r="B5774" s="149" t="s">
        <v>11498</v>
      </c>
      <c r="C5774" s="149" t="s">
        <v>296</v>
      </c>
      <c r="D5774" s="150">
        <v>29201</v>
      </c>
      <c r="E5774" s="149">
        <v>11510</v>
      </c>
      <c r="F5774" s="149" t="s">
        <v>11303</v>
      </c>
    </row>
    <row r="5775" spans="1:6" ht="10.9" customHeight="1" x14ac:dyDescent="0.35">
      <c r="A5775" s="149" t="s">
        <v>11499</v>
      </c>
      <c r="B5775" s="149" t="s">
        <v>11500</v>
      </c>
      <c r="C5775" s="149" t="s">
        <v>296</v>
      </c>
      <c r="D5775" s="150">
        <v>29201</v>
      </c>
      <c r="E5775" s="149">
        <v>11510</v>
      </c>
      <c r="F5775" s="149" t="s">
        <v>11303</v>
      </c>
    </row>
    <row r="5776" spans="1:6" ht="10.9" customHeight="1" x14ac:dyDescent="0.35">
      <c r="A5776" s="149" t="s">
        <v>11501</v>
      </c>
      <c r="B5776" s="149" t="s">
        <v>11502</v>
      </c>
      <c r="C5776" s="149" t="s">
        <v>296</v>
      </c>
      <c r="D5776" s="150">
        <v>29201</v>
      </c>
      <c r="E5776" s="149">
        <v>11510</v>
      </c>
      <c r="F5776" s="149" t="s">
        <v>11303</v>
      </c>
    </row>
    <row r="5777" spans="1:6" ht="10.9" customHeight="1" x14ac:dyDescent="0.35">
      <c r="A5777" s="149" t="s">
        <v>11503</v>
      </c>
      <c r="B5777" s="149" t="s">
        <v>11504</v>
      </c>
      <c r="C5777" s="149" t="s">
        <v>296</v>
      </c>
      <c r="D5777" s="150">
        <v>29201</v>
      </c>
      <c r="E5777" s="149">
        <v>11510</v>
      </c>
      <c r="F5777" s="149" t="s">
        <v>11303</v>
      </c>
    </row>
    <row r="5778" spans="1:6" ht="10.9" customHeight="1" x14ac:dyDescent="0.35">
      <c r="A5778" s="149" t="s">
        <v>11505</v>
      </c>
      <c r="B5778" s="149" t="s">
        <v>11506</v>
      </c>
      <c r="C5778" s="149" t="s">
        <v>296</v>
      </c>
      <c r="D5778" s="150">
        <v>29201</v>
      </c>
      <c r="E5778" s="149">
        <v>11510</v>
      </c>
      <c r="F5778" s="149" t="s">
        <v>11303</v>
      </c>
    </row>
    <row r="5779" spans="1:6" ht="10.9" customHeight="1" x14ac:dyDescent="0.35">
      <c r="A5779" s="149" t="s">
        <v>11507</v>
      </c>
      <c r="B5779" s="149" t="s">
        <v>11508</v>
      </c>
      <c r="C5779" s="149" t="s">
        <v>296</v>
      </c>
      <c r="D5779" s="150">
        <v>29201</v>
      </c>
      <c r="E5779" s="149">
        <v>11510</v>
      </c>
      <c r="F5779" s="149" t="s">
        <v>11303</v>
      </c>
    </row>
    <row r="5780" spans="1:6" ht="10.9" customHeight="1" x14ac:dyDescent="0.35">
      <c r="A5780" s="149" t="s">
        <v>11509</v>
      </c>
      <c r="B5780" s="149" t="s">
        <v>11510</v>
      </c>
      <c r="C5780" s="149" t="s">
        <v>296</v>
      </c>
      <c r="D5780" s="150">
        <v>29201</v>
      </c>
      <c r="E5780" s="149">
        <v>11510</v>
      </c>
      <c r="F5780" s="149" t="s">
        <v>11303</v>
      </c>
    </row>
    <row r="5781" spans="1:6" ht="10.9" customHeight="1" x14ac:dyDescent="0.35">
      <c r="A5781" s="149" t="s">
        <v>11511</v>
      </c>
      <c r="B5781" s="149" t="s">
        <v>11512</v>
      </c>
      <c r="C5781" s="149" t="s">
        <v>296</v>
      </c>
      <c r="D5781" s="150">
        <v>29201</v>
      </c>
      <c r="E5781" s="149">
        <v>11510</v>
      </c>
      <c r="F5781" s="149" t="s">
        <v>11303</v>
      </c>
    </row>
    <row r="5782" spans="1:6" ht="10.9" customHeight="1" x14ac:dyDescent="0.35">
      <c r="A5782" s="149" t="s">
        <v>11513</v>
      </c>
      <c r="B5782" s="149" t="s">
        <v>11514</v>
      </c>
      <c r="C5782" s="149" t="s">
        <v>420</v>
      </c>
      <c r="D5782" s="150">
        <v>29201</v>
      </c>
      <c r="E5782" s="149">
        <v>11510</v>
      </c>
      <c r="F5782" s="149" t="s">
        <v>11303</v>
      </c>
    </row>
    <row r="5783" spans="1:6" ht="10.9" customHeight="1" x14ac:dyDescent="0.35">
      <c r="A5783" s="149" t="s">
        <v>11515</v>
      </c>
      <c r="B5783" s="149" t="s">
        <v>11516</v>
      </c>
      <c r="C5783" s="149" t="s">
        <v>420</v>
      </c>
      <c r="D5783" s="150">
        <v>29201</v>
      </c>
      <c r="E5783" s="149">
        <v>11510</v>
      </c>
      <c r="F5783" s="149" t="s">
        <v>11303</v>
      </c>
    </row>
    <row r="5784" spans="1:6" ht="10.9" customHeight="1" x14ac:dyDescent="0.35">
      <c r="A5784" s="149" t="s">
        <v>11517</v>
      </c>
      <c r="B5784" s="149" t="s">
        <v>11518</v>
      </c>
      <c r="C5784" s="149" t="s">
        <v>420</v>
      </c>
      <c r="D5784" s="150">
        <v>29201</v>
      </c>
      <c r="E5784" s="149">
        <v>11510</v>
      </c>
      <c r="F5784" s="149" t="s">
        <v>11303</v>
      </c>
    </row>
    <row r="5785" spans="1:6" ht="10.9" customHeight="1" x14ac:dyDescent="0.35">
      <c r="A5785" s="149" t="s">
        <v>11519</v>
      </c>
      <c r="B5785" s="149" t="s">
        <v>11520</v>
      </c>
      <c r="C5785" s="149" t="s">
        <v>296</v>
      </c>
      <c r="D5785" s="150">
        <v>29201</v>
      </c>
      <c r="E5785" s="149">
        <v>11510</v>
      </c>
      <c r="F5785" s="149" t="s">
        <v>11303</v>
      </c>
    </row>
    <row r="5786" spans="1:6" ht="10.9" customHeight="1" x14ac:dyDescent="0.35">
      <c r="A5786" s="149" t="s">
        <v>11521</v>
      </c>
      <c r="B5786" s="149" t="s">
        <v>11522</v>
      </c>
      <c r="C5786" s="149" t="s">
        <v>296</v>
      </c>
      <c r="D5786" s="150">
        <v>29201</v>
      </c>
      <c r="E5786" s="149">
        <v>11510</v>
      </c>
      <c r="F5786" s="149" t="s">
        <v>11303</v>
      </c>
    </row>
    <row r="5787" spans="1:6" ht="10.9" customHeight="1" x14ac:dyDescent="0.35">
      <c r="A5787" s="149" t="s">
        <v>11523</v>
      </c>
      <c r="B5787" s="149" t="s">
        <v>11524</v>
      </c>
      <c r="C5787" s="149" t="s">
        <v>296</v>
      </c>
      <c r="D5787" s="150">
        <v>29201</v>
      </c>
      <c r="E5787" s="149">
        <v>11510</v>
      </c>
      <c r="F5787" s="149" t="s">
        <v>11303</v>
      </c>
    </row>
    <row r="5788" spans="1:6" ht="10.9" customHeight="1" x14ac:dyDescent="0.35">
      <c r="A5788" s="149" t="s">
        <v>11525</v>
      </c>
      <c r="B5788" s="149" t="s">
        <v>11526</v>
      </c>
      <c r="C5788" s="149" t="s">
        <v>296</v>
      </c>
      <c r="D5788" s="150">
        <v>29201</v>
      </c>
      <c r="E5788" s="149">
        <v>11510</v>
      </c>
      <c r="F5788" s="149" t="s">
        <v>11303</v>
      </c>
    </row>
    <row r="5789" spans="1:6" ht="10.9" customHeight="1" x14ac:dyDescent="0.35">
      <c r="A5789" s="149" t="s">
        <v>11527</v>
      </c>
      <c r="B5789" s="149" t="s">
        <v>11528</v>
      </c>
      <c r="C5789" s="149" t="s">
        <v>296</v>
      </c>
      <c r="D5789" s="150">
        <v>29201</v>
      </c>
      <c r="E5789" s="149">
        <v>11510</v>
      </c>
      <c r="F5789" s="149" t="s">
        <v>11303</v>
      </c>
    </row>
    <row r="5790" spans="1:6" ht="10.9" customHeight="1" x14ac:dyDescent="0.35">
      <c r="A5790" s="149" t="s">
        <v>11529</v>
      </c>
      <c r="B5790" s="149" t="s">
        <v>11530</v>
      </c>
      <c r="C5790" s="149" t="s">
        <v>296</v>
      </c>
      <c r="D5790" s="150">
        <v>29201</v>
      </c>
      <c r="E5790" s="149">
        <v>11510</v>
      </c>
      <c r="F5790" s="149" t="s">
        <v>11303</v>
      </c>
    </row>
    <row r="5791" spans="1:6" ht="10.9" customHeight="1" x14ac:dyDescent="0.35">
      <c r="A5791" s="149" t="s">
        <v>11531</v>
      </c>
      <c r="B5791" s="149" t="s">
        <v>11532</v>
      </c>
      <c r="C5791" s="149" t="s">
        <v>296</v>
      </c>
      <c r="D5791" s="150">
        <v>29201</v>
      </c>
      <c r="E5791" s="149">
        <v>11510</v>
      </c>
      <c r="F5791" s="149" t="s">
        <v>11303</v>
      </c>
    </row>
    <row r="5792" spans="1:6" ht="10.9" customHeight="1" x14ac:dyDescent="0.35">
      <c r="A5792" s="149" t="s">
        <v>11533</v>
      </c>
      <c r="B5792" s="149" t="s">
        <v>11534</v>
      </c>
      <c r="C5792" s="149" t="s">
        <v>296</v>
      </c>
      <c r="D5792" s="150">
        <v>29201</v>
      </c>
      <c r="E5792" s="149">
        <v>11510</v>
      </c>
      <c r="F5792" s="149" t="s">
        <v>11303</v>
      </c>
    </row>
    <row r="5793" spans="1:6" ht="10.9" customHeight="1" x14ac:dyDescent="0.35">
      <c r="A5793" s="149" t="s">
        <v>11535</v>
      </c>
      <c r="B5793" s="149" t="s">
        <v>11536</v>
      </c>
      <c r="C5793" s="149" t="s">
        <v>296</v>
      </c>
      <c r="D5793" s="150">
        <v>29201</v>
      </c>
      <c r="E5793" s="149">
        <v>11510</v>
      </c>
      <c r="F5793" s="149" t="s">
        <v>11303</v>
      </c>
    </row>
    <row r="5794" spans="1:6" ht="10.9" customHeight="1" x14ac:dyDescent="0.35">
      <c r="A5794" s="149" t="s">
        <v>11537</v>
      </c>
      <c r="B5794" s="149" t="s">
        <v>11538</v>
      </c>
      <c r="C5794" s="149" t="s">
        <v>296</v>
      </c>
      <c r="D5794" s="150">
        <v>29201</v>
      </c>
      <c r="E5794" s="149">
        <v>11510</v>
      </c>
      <c r="F5794" s="149" t="s">
        <v>11303</v>
      </c>
    </row>
    <row r="5795" spans="1:6" ht="10.9" customHeight="1" x14ac:dyDescent="0.35">
      <c r="A5795" s="149" t="s">
        <v>11539</v>
      </c>
      <c r="B5795" s="149" t="s">
        <v>11540</v>
      </c>
      <c r="C5795" s="149" t="s">
        <v>296</v>
      </c>
      <c r="D5795" s="150">
        <v>29201</v>
      </c>
      <c r="E5795" s="149">
        <v>11510</v>
      </c>
      <c r="F5795" s="149" t="s">
        <v>11303</v>
      </c>
    </row>
    <row r="5796" spans="1:6" ht="10.9" customHeight="1" x14ac:dyDescent="0.35">
      <c r="A5796" s="149" t="s">
        <v>11541</v>
      </c>
      <c r="B5796" s="149" t="s">
        <v>11542</v>
      </c>
      <c r="C5796" s="149" t="s">
        <v>296</v>
      </c>
      <c r="D5796" s="150">
        <v>29201</v>
      </c>
      <c r="E5796" s="149">
        <v>11510</v>
      </c>
      <c r="F5796" s="149" t="s">
        <v>11303</v>
      </c>
    </row>
    <row r="5797" spans="1:6" ht="10.9" customHeight="1" x14ac:dyDescent="0.35">
      <c r="A5797" s="149" t="s">
        <v>11543</v>
      </c>
      <c r="B5797" s="149" t="s">
        <v>11544</v>
      </c>
      <c r="C5797" s="149" t="s">
        <v>296</v>
      </c>
      <c r="D5797" s="150">
        <v>29201</v>
      </c>
      <c r="E5797" s="149">
        <v>11510</v>
      </c>
      <c r="F5797" s="149" t="s">
        <v>11303</v>
      </c>
    </row>
    <row r="5798" spans="1:6" ht="10.9" customHeight="1" x14ac:dyDescent="0.35">
      <c r="A5798" s="149" t="s">
        <v>11545</v>
      </c>
      <c r="B5798" s="149" t="s">
        <v>11546</v>
      </c>
      <c r="C5798" s="149" t="s">
        <v>296</v>
      </c>
      <c r="D5798" s="150">
        <v>29201</v>
      </c>
      <c r="E5798" s="149">
        <v>11510</v>
      </c>
      <c r="F5798" s="149" t="s">
        <v>11303</v>
      </c>
    </row>
    <row r="5799" spans="1:6" ht="10.9" customHeight="1" x14ac:dyDescent="0.35">
      <c r="A5799" s="149" t="s">
        <v>11547</v>
      </c>
      <c r="B5799" s="149" t="s">
        <v>11548</v>
      </c>
      <c r="C5799" s="149" t="s">
        <v>296</v>
      </c>
      <c r="D5799" s="150">
        <v>29201</v>
      </c>
      <c r="E5799" s="149">
        <v>11510</v>
      </c>
      <c r="F5799" s="149" t="s">
        <v>11303</v>
      </c>
    </row>
    <row r="5800" spans="1:6" ht="10.9" customHeight="1" x14ac:dyDescent="0.35">
      <c r="A5800" s="149" t="s">
        <v>11549</v>
      </c>
      <c r="B5800" s="149" t="s">
        <v>11550</v>
      </c>
      <c r="C5800" s="149" t="s">
        <v>296</v>
      </c>
      <c r="D5800" s="150">
        <v>29301</v>
      </c>
      <c r="E5800" s="149">
        <v>11510</v>
      </c>
      <c r="F5800" s="149" t="s">
        <v>6167</v>
      </c>
    </row>
    <row r="5801" spans="1:6" ht="10.9" customHeight="1" x14ac:dyDescent="0.35">
      <c r="A5801" s="149" t="s">
        <v>11551</v>
      </c>
      <c r="B5801" s="149" t="s">
        <v>11552</v>
      </c>
      <c r="C5801" s="149" t="s">
        <v>296</v>
      </c>
      <c r="D5801" s="150">
        <v>29301</v>
      </c>
      <c r="E5801" s="149">
        <v>11510</v>
      </c>
      <c r="F5801" s="149" t="s">
        <v>6167</v>
      </c>
    </row>
    <row r="5802" spans="1:6" ht="10.9" customHeight="1" x14ac:dyDescent="0.35">
      <c r="A5802" s="149" t="s">
        <v>11553</v>
      </c>
      <c r="B5802" s="149" t="s">
        <v>11554</v>
      </c>
      <c r="C5802" s="149" t="s">
        <v>420</v>
      </c>
      <c r="D5802" s="150">
        <v>29301</v>
      </c>
      <c r="E5802" s="149">
        <v>11510</v>
      </c>
      <c r="F5802" s="149" t="s">
        <v>6167</v>
      </c>
    </row>
    <row r="5803" spans="1:6" ht="10.9" customHeight="1" x14ac:dyDescent="0.35">
      <c r="A5803" s="149" t="s">
        <v>11555</v>
      </c>
      <c r="B5803" s="149" t="s">
        <v>11556</v>
      </c>
      <c r="C5803" s="149" t="s">
        <v>296</v>
      </c>
      <c r="D5803" s="150">
        <v>29301</v>
      </c>
      <c r="E5803" s="149">
        <v>11510</v>
      </c>
      <c r="F5803" s="149" t="s">
        <v>6167</v>
      </c>
    </row>
    <row r="5804" spans="1:6" ht="10.9" customHeight="1" x14ac:dyDescent="0.35">
      <c r="A5804" s="149" t="s">
        <v>11557</v>
      </c>
      <c r="B5804" s="149" t="s">
        <v>11558</v>
      </c>
      <c r="C5804" s="149" t="s">
        <v>296</v>
      </c>
      <c r="D5804" s="150">
        <v>29301</v>
      </c>
      <c r="E5804" s="149">
        <v>11510</v>
      </c>
      <c r="F5804" s="149" t="s">
        <v>6167</v>
      </c>
    </row>
    <row r="5805" spans="1:6" ht="10.9" customHeight="1" x14ac:dyDescent="0.35">
      <c r="A5805" s="149" t="s">
        <v>11559</v>
      </c>
      <c r="B5805" s="149" t="s">
        <v>11560</v>
      </c>
      <c r="C5805" s="149" t="s">
        <v>296</v>
      </c>
      <c r="D5805" s="150">
        <v>29301</v>
      </c>
      <c r="E5805" s="149">
        <v>11510</v>
      </c>
      <c r="F5805" s="149" t="s">
        <v>6167</v>
      </c>
    </row>
    <row r="5806" spans="1:6" ht="10.9" customHeight="1" x14ac:dyDescent="0.35">
      <c r="A5806" s="149" t="s">
        <v>11561</v>
      </c>
      <c r="B5806" s="149" t="s">
        <v>11562</v>
      </c>
      <c r="C5806" s="149" t="s">
        <v>296</v>
      </c>
      <c r="D5806" s="150">
        <v>29301</v>
      </c>
      <c r="E5806" s="149">
        <v>11510</v>
      </c>
      <c r="F5806" s="149" t="s">
        <v>6167</v>
      </c>
    </row>
    <row r="5807" spans="1:6" ht="10.9" customHeight="1" x14ac:dyDescent="0.35">
      <c r="A5807" s="149" t="s">
        <v>11563</v>
      </c>
      <c r="B5807" s="149" t="s">
        <v>11564</v>
      </c>
      <c r="C5807" s="149" t="s">
        <v>296</v>
      </c>
      <c r="D5807" s="150">
        <v>29301</v>
      </c>
      <c r="E5807" s="149">
        <v>11510</v>
      </c>
      <c r="F5807" s="149" t="s">
        <v>6167</v>
      </c>
    </row>
    <row r="5808" spans="1:6" ht="10.9" customHeight="1" x14ac:dyDescent="0.35">
      <c r="A5808" s="149" t="s">
        <v>11565</v>
      </c>
      <c r="B5808" s="149" t="s">
        <v>11566</v>
      </c>
      <c r="C5808" s="149" t="s">
        <v>296</v>
      </c>
      <c r="D5808" s="150">
        <v>29301</v>
      </c>
      <c r="E5808" s="149">
        <v>11510</v>
      </c>
      <c r="F5808" s="149" t="s">
        <v>6167</v>
      </c>
    </row>
    <row r="5809" spans="1:6" ht="10.9" customHeight="1" x14ac:dyDescent="0.35">
      <c r="A5809" s="149" t="s">
        <v>11567</v>
      </c>
      <c r="B5809" s="149" t="s">
        <v>11568</v>
      </c>
      <c r="C5809" s="149" t="s">
        <v>296</v>
      </c>
      <c r="D5809" s="150">
        <v>29301</v>
      </c>
      <c r="E5809" s="149">
        <v>11510</v>
      </c>
      <c r="F5809" s="149" t="s">
        <v>6167</v>
      </c>
    </row>
    <row r="5810" spans="1:6" ht="10.9" customHeight="1" x14ac:dyDescent="0.35">
      <c r="A5810" s="149" t="s">
        <v>11569</v>
      </c>
      <c r="B5810" s="149" t="s">
        <v>11570</v>
      </c>
      <c r="C5810" s="149" t="s">
        <v>296</v>
      </c>
      <c r="D5810" s="150">
        <v>29301</v>
      </c>
      <c r="E5810" s="149">
        <v>11510</v>
      </c>
      <c r="F5810" s="149" t="s">
        <v>6167</v>
      </c>
    </row>
    <row r="5811" spans="1:6" ht="10.9" customHeight="1" x14ac:dyDescent="0.35">
      <c r="A5811" s="149" t="s">
        <v>11571</v>
      </c>
      <c r="B5811" s="149" t="s">
        <v>11572</v>
      </c>
      <c r="C5811" s="149" t="s">
        <v>296</v>
      </c>
      <c r="D5811" s="150">
        <v>29301</v>
      </c>
      <c r="E5811" s="149">
        <v>11510</v>
      </c>
      <c r="F5811" s="149" t="s">
        <v>6167</v>
      </c>
    </row>
    <row r="5812" spans="1:6" ht="10.9" customHeight="1" x14ac:dyDescent="0.35">
      <c r="A5812" s="149" t="s">
        <v>11573</v>
      </c>
      <c r="B5812" s="149" t="s">
        <v>11574</v>
      </c>
      <c r="C5812" s="149" t="s">
        <v>296</v>
      </c>
      <c r="D5812" s="150">
        <v>29301</v>
      </c>
      <c r="E5812" s="149">
        <v>11510</v>
      </c>
      <c r="F5812" s="149" t="s">
        <v>6167</v>
      </c>
    </row>
    <row r="5813" spans="1:6" ht="10.9" customHeight="1" x14ac:dyDescent="0.35">
      <c r="A5813" s="149" t="s">
        <v>11575</v>
      </c>
      <c r="B5813" s="149" t="s">
        <v>11576</v>
      </c>
      <c r="C5813" s="149" t="s">
        <v>296</v>
      </c>
      <c r="D5813" s="150">
        <v>29301</v>
      </c>
      <c r="E5813" s="149">
        <v>11510</v>
      </c>
      <c r="F5813" s="149" t="s">
        <v>6167</v>
      </c>
    </row>
    <row r="5814" spans="1:6" ht="10.9" customHeight="1" x14ac:dyDescent="0.35">
      <c r="A5814" s="149" t="s">
        <v>11577</v>
      </c>
      <c r="B5814" s="149" t="s">
        <v>11578</v>
      </c>
      <c r="C5814" s="149" t="s">
        <v>296</v>
      </c>
      <c r="D5814" s="150">
        <v>29301</v>
      </c>
      <c r="E5814" s="149">
        <v>11510</v>
      </c>
      <c r="F5814" s="149" t="s">
        <v>6167</v>
      </c>
    </row>
    <row r="5815" spans="1:6" ht="10.9" customHeight="1" x14ac:dyDescent="0.35">
      <c r="A5815" s="149" t="s">
        <v>11579</v>
      </c>
      <c r="B5815" s="149" t="s">
        <v>11580</v>
      </c>
      <c r="C5815" s="149" t="s">
        <v>296</v>
      </c>
      <c r="D5815" s="150">
        <v>29301</v>
      </c>
      <c r="E5815" s="149">
        <v>11510</v>
      </c>
      <c r="F5815" s="149" t="s">
        <v>6167</v>
      </c>
    </row>
    <row r="5816" spans="1:6" ht="10.9" customHeight="1" x14ac:dyDescent="0.35">
      <c r="A5816" s="149" t="s">
        <v>11581</v>
      </c>
      <c r="B5816" s="149" t="s">
        <v>11582</v>
      </c>
      <c r="C5816" s="149" t="s">
        <v>296</v>
      </c>
      <c r="D5816" s="150">
        <v>29301</v>
      </c>
      <c r="E5816" s="149">
        <v>11510</v>
      </c>
      <c r="F5816" s="149" t="s">
        <v>6167</v>
      </c>
    </row>
    <row r="5817" spans="1:6" ht="10.9" customHeight="1" x14ac:dyDescent="0.35">
      <c r="A5817" s="149" t="s">
        <v>11583</v>
      </c>
      <c r="B5817" s="149" t="s">
        <v>11584</v>
      </c>
      <c r="C5817" s="149" t="s">
        <v>296</v>
      </c>
      <c r="D5817" s="150">
        <v>29301</v>
      </c>
      <c r="E5817" s="149">
        <v>11510</v>
      </c>
      <c r="F5817" s="149" t="s">
        <v>6167</v>
      </c>
    </row>
    <row r="5818" spans="1:6" ht="10.9" customHeight="1" x14ac:dyDescent="0.35">
      <c r="A5818" s="149" t="s">
        <v>11585</v>
      </c>
      <c r="B5818" s="149" t="s">
        <v>11586</v>
      </c>
      <c r="C5818" s="149" t="s">
        <v>296</v>
      </c>
      <c r="D5818" s="150">
        <v>29301</v>
      </c>
      <c r="E5818" s="149">
        <v>11510</v>
      </c>
      <c r="F5818" s="149" t="s">
        <v>6167</v>
      </c>
    </row>
    <row r="5819" spans="1:6" ht="10.9" customHeight="1" x14ac:dyDescent="0.35">
      <c r="A5819" s="149" t="s">
        <v>11587</v>
      </c>
      <c r="B5819" s="149" t="s">
        <v>11588</v>
      </c>
      <c r="C5819" s="149" t="s">
        <v>296</v>
      </c>
      <c r="D5819" s="150">
        <v>29301</v>
      </c>
      <c r="E5819" s="149">
        <v>11510</v>
      </c>
      <c r="F5819" s="149" t="s">
        <v>6167</v>
      </c>
    </row>
    <row r="5820" spans="1:6" ht="10.9" customHeight="1" x14ac:dyDescent="0.35">
      <c r="A5820" s="149" t="s">
        <v>11589</v>
      </c>
      <c r="B5820" s="149" t="s">
        <v>11590</v>
      </c>
      <c r="C5820" s="149" t="s">
        <v>296</v>
      </c>
      <c r="D5820" s="150">
        <v>29301</v>
      </c>
      <c r="E5820" s="149">
        <v>11510</v>
      </c>
      <c r="F5820" s="149" t="s">
        <v>6167</v>
      </c>
    </row>
    <row r="5821" spans="1:6" ht="10.9" customHeight="1" x14ac:dyDescent="0.35">
      <c r="A5821" s="149" t="s">
        <v>11591</v>
      </c>
      <c r="B5821" s="149" t="s">
        <v>16432</v>
      </c>
      <c r="C5821" s="149" t="s">
        <v>296</v>
      </c>
      <c r="D5821" s="150">
        <v>29301</v>
      </c>
      <c r="E5821" s="149">
        <v>11510</v>
      </c>
      <c r="F5821" s="149" t="s">
        <v>6167</v>
      </c>
    </row>
    <row r="5822" spans="1:6" ht="10.9" customHeight="1" x14ac:dyDescent="0.35">
      <c r="A5822" s="149" t="s">
        <v>11592</v>
      </c>
      <c r="B5822" s="149" t="s">
        <v>11593</v>
      </c>
      <c r="C5822" s="149" t="s">
        <v>296</v>
      </c>
      <c r="D5822" s="150">
        <v>29301</v>
      </c>
      <c r="E5822" s="149">
        <v>11510</v>
      </c>
      <c r="F5822" s="149" t="s">
        <v>6167</v>
      </c>
    </row>
    <row r="5823" spans="1:6" ht="10.9" customHeight="1" x14ac:dyDescent="0.35">
      <c r="A5823" s="149" t="s">
        <v>11594</v>
      </c>
      <c r="B5823" s="149" t="s">
        <v>11595</v>
      </c>
      <c r="C5823" s="149" t="s">
        <v>296</v>
      </c>
      <c r="D5823" s="150">
        <v>29301</v>
      </c>
      <c r="E5823" s="149">
        <v>11510</v>
      </c>
      <c r="F5823" s="149" t="s">
        <v>6167</v>
      </c>
    </row>
    <row r="5824" spans="1:6" ht="10.9" customHeight="1" x14ac:dyDescent="0.35">
      <c r="A5824" s="149" t="s">
        <v>11596</v>
      </c>
      <c r="B5824" s="149" t="s">
        <v>11597</v>
      </c>
      <c r="C5824" s="149" t="s">
        <v>296</v>
      </c>
      <c r="D5824" s="150">
        <v>29301</v>
      </c>
      <c r="E5824" s="149">
        <v>11510</v>
      </c>
      <c r="F5824" s="149" t="s">
        <v>6167</v>
      </c>
    </row>
    <row r="5825" spans="1:6" ht="10.9" customHeight="1" x14ac:dyDescent="0.35">
      <c r="A5825" s="149" t="s">
        <v>11598</v>
      </c>
      <c r="B5825" s="149" t="s">
        <v>11599</v>
      </c>
      <c r="C5825" s="149" t="s">
        <v>296</v>
      </c>
      <c r="D5825" s="150">
        <v>29301</v>
      </c>
      <c r="E5825" s="149">
        <v>11510</v>
      </c>
      <c r="F5825" s="149" t="s">
        <v>6167</v>
      </c>
    </row>
    <row r="5826" spans="1:6" ht="10.9" customHeight="1" x14ac:dyDescent="0.35">
      <c r="A5826" s="149" t="s">
        <v>11600</v>
      </c>
      <c r="B5826" s="149" t="s">
        <v>11601</v>
      </c>
      <c r="C5826" s="149" t="s">
        <v>296</v>
      </c>
      <c r="D5826" s="150">
        <v>29301</v>
      </c>
      <c r="E5826" s="149">
        <v>11510</v>
      </c>
      <c r="F5826" s="149" t="s">
        <v>6167</v>
      </c>
    </row>
    <row r="5827" spans="1:6" ht="10.9" customHeight="1" x14ac:dyDescent="0.35">
      <c r="A5827" s="149" t="s">
        <v>11602</v>
      </c>
      <c r="B5827" s="149" t="s">
        <v>11603</v>
      </c>
      <c r="C5827" s="149" t="s">
        <v>296</v>
      </c>
      <c r="D5827" s="150">
        <v>29301</v>
      </c>
      <c r="E5827" s="149">
        <v>11510</v>
      </c>
      <c r="F5827" s="149" t="s">
        <v>6167</v>
      </c>
    </row>
    <row r="5828" spans="1:6" ht="10.9" customHeight="1" x14ac:dyDescent="0.35">
      <c r="A5828" s="149" t="s">
        <v>11604</v>
      </c>
      <c r="B5828" s="149" t="s">
        <v>11605</v>
      </c>
      <c r="C5828" s="149" t="s">
        <v>296</v>
      </c>
      <c r="D5828" s="150">
        <v>29301</v>
      </c>
      <c r="E5828" s="149">
        <v>11510</v>
      </c>
      <c r="F5828" s="149" t="s">
        <v>6167</v>
      </c>
    </row>
    <row r="5829" spans="1:6" ht="10.9" customHeight="1" x14ac:dyDescent="0.35">
      <c r="A5829" s="149" t="s">
        <v>11606</v>
      </c>
      <c r="B5829" s="149" t="s">
        <v>281</v>
      </c>
      <c r="C5829" s="149" t="s">
        <v>296</v>
      </c>
      <c r="D5829" s="150">
        <v>29301</v>
      </c>
      <c r="E5829" s="149">
        <v>11510</v>
      </c>
      <c r="F5829" s="149" t="s">
        <v>6167</v>
      </c>
    </row>
    <row r="5830" spans="1:6" ht="10.9" customHeight="1" x14ac:dyDescent="0.35">
      <c r="A5830" s="149" t="s">
        <v>11607</v>
      </c>
      <c r="B5830" s="149" t="s">
        <v>11608</v>
      </c>
      <c r="C5830" s="149" t="s">
        <v>296</v>
      </c>
      <c r="D5830" s="150">
        <v>29301</v>
      </c>
      <c r="E5830" s="149">
        <v>11510</v>
      </c>
      <c r="F5830" s="149" t="s">
        <v>6167</v>
      </c>
    </row>
    <row r="5831" spans="1:6" ht="10.9" customHeight="1" x14ac:dyDescent="0.35">
      <c r="A5831" s="149" t="s">
        <v>11609</v>
      </c>
      <c r="B5831" s="149" t="s">
        <v>11610</v>
      </c>
      <c r="C5831" s="149" t="s">
        <v>296</v>
      </c>
      <c r="D5831" s="150">
        <v>29301</v>
      </c>
      <c r="E5831" s="149">
        <v>11510</v>
      </c>
      <c r="F5831" s="149" t="s">
        <v>6167</v>
      </c>
    </row>
    <row r="5832" spans="1:6" ht="10.9" customHeight="1" x14ac:dyDescent="0.35">
      <c r="A5832" s="149" t="s">
        <v>11611</v>
      </c>
      <c r="B5832" s="149" t="s">
        <v>11612</v>
      </c>
      <c r="C5832" s="149" t="s">
        <v>296</v>
      </c>
      <c r="D5832" s="150">
        <v>29301</v>
      </c>
      <c r="E5832" s="149">
        <v>11510</v>
      </c>
      <c r="F5832" s="149" t="s">
        <v>6167</v>
      </c>
    </row>
    <row r="5833" spans="1:6" ht="10.9" customHeight="1" x14ac:dyDescent="0.35">
      <c r="A5833" s="149" t="s">
        <v>11613</v>
      </c>
      <c r="B5833" s="149" t="s">
        <v>11614</v>
      </c>
      <c r="C5833" s="149" t="s">
        <v>296</v>
      </c>
      <c r="D5833" s="150">
        <v>29301</v>
      </c>
      <c r="E5833" s="149">
        <v>11510</v>
      </c>
      <c r="F5833" s="149" t="s">
        <v>6167</v>
      </c>
    </row>
    <row r="5834" spans="1:6" ht="10.9" customHeight="1" x14ac:dyDescent="0.35">
      <c r="A5834" s="149" t="s">
        <v>11615</v>
      </c>
      <c r="B5834" s="149" t="s">
        <v>11616</v>
      </c>
      <c r="C5834" s="149" t="s">
        <v>296</v>
      </c>
      <c r="D5834" s="150">
        <v>29301</v>
      </c>
      <c r="E5834" s="149">
        <v>11510</v>
      </c>
      <c r="F5834" s="149" t="s">
        <v>6167</v>
      </c>
    </row>
    <row r="5835" spans="1:6" ht="10.9" customHeight="1" x14ac:dyDescent="0.35">
      <c r="A5835" s="149" t="s">
        <v>11617</v>
      </c>
      <c r="B5835" s="149" t="s">
        <v>11618</v>
      </c>
      <c r="C5835" s="149" t="s">
        <v>296</v>
      </c>
      <c r="D5835" s="150">
        <v>29301</v>
      </c>
      <c r="E5835" s="149">
        <v>11510</v>
      </c>
      <c r="F5835" s="149" t="s">
        <v>6167</v>
      </c>
    </row>
    <row r="5836" spans="1:6" ht="10.9" customHeight="1" x14ac:dyDescent="0.35">
      <c r="A5836" s="149" t="s">
        <v>11619</v>
      </c>
      <c r="B5836" s="149" t="s">
        <v>11620</v>
      </c>
      <c r="C5836" s="149" t="s">
        <v>296</v>
      </c>
      <c r="D5836" s="150">
        <v>29301</v>
      </c>
      <c r="E5836" s="149">
        <v>11510</v>
      </c>
      <c r="F5836" s="149" t="s">
        <v>6167</v>
      </c>
    </row>
    <row r="5837" spans="1:6" ht="10.9" customHeight="1" x14ac:dyDescent="0.35">
      <c r="A5837" s="149" t="s">
        <v>11621</v>
      </c>
      <c r="B5837" s="149" t="s">
        <v>11622</v>
      </c>
      <c r="C5837" s="149" t="s">
        <v>877</v>
      </c>
      <c r="D5837" s="150">
        <v>29301</v>
      </c>
      <c r="E5837" s="149">
        <v>11510</v>
      </c>
      <c r="F5837" s="149" t="s">
        <v>6167</v>
      </c>
    </row>
    <row r="5838" spans="1:6" ht="10.9" customHeight="1" x14ac:dyDescent="0.35">
      <c r="A5838" s="149" t="s">
        <v>11623</v>
      </c>
      <c r="B5838" s="149" t="s">
        <v>11624</v>
      </c>
      <c r="C5838" s="149" t="s">
        <v>296</v>
      </c>
      <c r="D5838" s="150">
        <v>29301</v>
      </c>
      <c r="E5838" s="149">
        <v>11510</v>
      </c>
      <c r="F5838" s="149" t="s">
        <v>6167</v>
      </c>
    </row>
    <row r="5839" spans="1:6" ht="10.9" customHeight="1" x14ac:dyDescent="0.35">
      <c r="A5839" s="149" t="s">
        <v>11625</v>
      </c>
      <c r="B5839" s="149" t="s">
        <v>11626</v>
      </c>
      <c r="C5839" s="149" t="s">
        <v>296</v>
      </c>
      <c r="D5839" s="150">
        <v>29301</v>
      </c>
      <c r="E5839" s="149">
        <v>11510</v>
      </c>
      <c r="F5839" s="149" t="s">
        <v>6167</v>
      </c>
    </row>
    <row r="5840" spans="1:6" ht="10.9" customHeight="1" x14ac:dyDescent="0.35">
      <c r="A5840" s="149" t="s">
        <v>11627</v>
      </c>
      <c r="B5840" s="149" t="s">
        <v>136</v>
      </c>
      <c r="C5840" s="149" t="s">
        <v>296</v>
      </c>
      <c r="D5840" s="150">
        <v>29301</v>
      </c>
      <c r="E5840" s="149">
        <v>11510</v>
      </c>
      <c r="F5840" s="149" t="s">
        <v>6167</v>
      </c>
    </row>
    <row r="5841" spans="1:6" ht="10.9" customHeight="1" x14ac:dyDescent="0.35">
      <c r="A5841" s="149" t="s">
        <v>11628</v>
      </c>
      <c r="B5841" s="149" t="s">
        <v>11629</v>
      </c>
      <c r="C5841" s="149" t="s">
        <v>296</v>
      </c>
      <c r="D5841" s="150">
        <v>29301</v>
      </c>
      <c r="E5841" s="149">
        <v>11510</v>
      </c>
      <c r="F5841" s="149" t="s">
        <v>6167</v>
      </c>
    </row>
    <row r="5842" spans="1:6" ht="10.9" customHeight="1" x14ac:dyDescent="0.35">
      <c r="A5842" s="149" t="s">
        <v>11630</v>
      </c>
      <c r="B5842" s="149" t="s">
        <v>11631</v>
      </c>
      <c r="C5842" s="149" t="s">
        <v>296</v>
      </c>
      <c r="D5842" s="150">
        <v>29301</v>
      </c>
      <c r="E5842" s="149">
        <v>11510</v>
      </c>
      <c r="F5842" s="149" t="s">
        <v>6167</v>
      </c>
    </row>
    <row r="5843" spans="1:6" ht="10.9" customHeight="1" x14ac:dyDescent="0.35">
      <c r="A5843" s="149" t="s">
        <v>11632</v>
      </c>
      <c r="B5843" s="149" t="s">
        <v>11633</v>
      </c>
      <c r="C5843" s="149" t="s">
        <v>296</v>
      </c>
      <c r="D5843" s="150">
        <v>29301</v>
      </c>
      <c r="E5843" s="149">
        <v>11510</v>
      </c>
      <c r="F5843" s="149" t="s">
        <v>6167</v>
      </c>
    </row>
    <row r="5844" spans="1:6" ht="10.9" customHeight="1" x14ac:dyDescent="0.35">
      <c r="A5844" s="149" t="s">
        <v>11634</v>
      </c>
      <c r="B5844" s="149" t="s">
        <v>11635</v>
      </c>
      <c r="C5844" s="149" t="s">
        <v>296</v>
      </c>
      <c r="D5844" s="150">
        <v>29301</v>
      </c>
      <c r="E5844" s="149">
        <v>11510</v>
      </c>
      <c r="F5844" s="149" t="s">
        <v>6167</v>
      </c>
    </row>
    <row r="5845" spans="1:6" ht="10.9" customHeight="1" x14ac:dyDescent="0.35">
      <c r="A5845" s="149" t="s">
        <v>11636</v>
      </c>
      <c r="B5845" s="149" t="s">
        <v>11637</v>
      </c>
      <c r="C5845" s="149" t="s">
        <v>296</v>
      </c>
      <c r="D5845" s="150">
        <v>29301</v>
      </c>
      <c r="E5845" s="149">
        <v>11510</v>
      </c>
      <c r="F5845" s="149" t="s">
        <v>6167</v>
      </c>
    </row>
    <row r="5846" spans="1:6" ht="10.9" customHeight="1" x14ac:dyDescent="0.35">
      <c r="A5846" s="149" t="s">
        <v>11638</v>
      </c>
      <c r="B5846" s="149" t="s">
        <v>11639</v>
      </c>
      <c r="C5846" s="149" t="s">
        <v>296</v>
      </c>
      <c r="D5846" s="150">
        <v>29301</v>
      </c>
      <c r="E5846" s="149">
        <v>11510</v>
      </c>
      <c r="F5846" s="149" t="s">
        <v>6167</v>
      </c>
    </row>
    <row r="5847" spans="1:6" ht="10.9" customHeight="1" x14ac:dyDescent="0.35">
      <c r="A5847" s="149" t="s">
        <v>11640</v>
      </c>
      <c r="B5847" s="149" t="s">
        <v>11641</v>
      </c>
      <c r="C5847" s="149" t="s">
        <v>296</v>
      </c>
      <c r="D5847" s="150">
        <v>29301</v>
      </c>
      <c r="E5847" s="149">
        <v>11510</v>
      </c>
      <c r="F5847" s="149" t="s">
        <v>6167</v>
      </c>
    </row>
    <row r="5848" spans="1:6" ht="10.9" customHeight="1" x14ac:dyDescent="0.35">
      <c r="A5848" s="149" t="s">
        <v>11642</v>
      </c>
      <c r="B5848" s="149" t="s">
        <v>11643</v>
      </c>
      <c r="C5848" s="149" t="s">
        <v>296</v>
      </c>
      <c r="D5848" s="150">
        <v>29301</v>
      </c>
      <c r="E5848" s="149">
        <v>11510</v>
      </c>
      <c r="F5848" s="149" t="s">
        <v>6167</v>
      </c>
    </row>
    <row r="5849" spans="1:6" ht="10.9" customHeight="1" x14ac:dyDescent="0.35">
      <c r="A5849" s="149" t="s">
        <v>11644</v>
      </c>
      <c r="B5849" s="149" t="s">
        <v>11645</v>
      </c>
      <c r="C5849" s="149" t="s">
        <v>296</v>
      </c>
      <c r="D5849" s="150">
        <v>29301</v>
      </c>
      <c r="E5849" s="149">
        <v>11510</v>
      </c>
      <c r="F5849" s="149" t="s">
        <v>6167</v>
      </c>
    </row>
    <row r="5850" spans="1:6" ht="10.9" customHeight="1" x14ac:dyDescent="0.35">
      <c r="A5850" s="149" t="s">
        <v>11646</v>
      </c>
      <c r="B5850" s="149" t="s">
        <v>11647</v>
      </c>
      <c r="C5850" s="149" t="s">
        <v>296</v>
      </c>
      <c r="D5850" s="150">
        <v>29301</v>
      </c>
      <c r="E5850" s="149">
        <v>11510</v>
      </c>
      <c r="F5850" s="149" t="s">
        <v>6167</v>
      </c>
    </row>
    <row r="5851" spans="1:6" ht="10.9" customHeight="1" x14ac:dyDescent="0.35">
      <c r="A5851" s="149" t="s">
        <v>11648</v>
      </c>
      <c r="B5851" s="149" t="s">
        <v>11649</v>
      </c>
      <c r="C5851" s="149" t="s">
        <v>296</v>
      </c>
      <c r="D5851" s="150">
        <v>29301</v>
      </c>
      <c r="E5851" s="149">
        <v>11510</v>
      </c>
      <c r="F5851" s="149" t="s">
        <v>6167</v>
      </c>
    </row>
    <row r="5852" spans="1:6" ht="10.9" customHeight="1" x14ac:dyDescent="0.35">
      <c r="A5852" s="149" t="s">
        <v>11650</v>
      </c>
      <c r="B5852" s="149" t="s">
        <v>11651</v>
      </c>
      <c r="C5852" s="149" t="s">
        <v>296</v>
      </c>
      <c r="D5852" s="150">
        <v>29301</v>
      </c>
      <c r="E5852" s="149">
        <v>11510</v>
      </c>
      <c r="F5852" s="149" t="s">
        <v>6167</v>
      </c>
    </row>
    <row r="5853" spans="1:6" ht="10.9" customHeight="1" x14ac:dyDescent="0.35">
      <c r="A5853" s="149" t="s">
        <v>11652</v>
      </c>
      <c r="B5853" s="149" t="s">
        <v>11653</v>
      </c>
      <c r="C5853" s="149" t="s">
        <v>296</v>
      </c>
      <c r="D5853" s="150">
        <v>29301</v>
      </c>
      <c r="E5853" s="149">
        <v>11510</v>
      </c>
      <c r="F5853" s="149" t="s">
        <v>6167</v>
      </c>
    </row>
    <row r="5854" spans="1:6" ht="10.9" customHeight="1" x14ac:dyDescent="0.35">
      <c r="A5854" s="149" t="s">
        <v>11654</v>
      </c>
      <c r="B5854" s="149" t="s">
        <v>11655</v>
      </c>
      <c r="C5854" s="149" t="s">
        <v>296</v>
      </c>
      <c r="D5854" s="150">
        <v>29301</v>
      </c>
      <c r="E5854" s="149">
        <v>11510</v>
      </c>
      <c r="F5854" s="149" t="s">
        <v>6167</v>
      </c>
    </row>
    <row r="5855" spans="1:6" ht="10.9" customHeight="1" x14ac:dyDescent="0.35">
      <c r="A5855" s="149" t="s">
        <v>11656</v>
      </c>
      <c r="B5855" s="149" t="s">
        <v>11657</v>
      </c>
      <c r="C5855" s="149" t="s">
        <v>296</v>
      </c>
      <c r="D5855" s="150">
        <v>29301</v>
      </c>
      <c r="E5855" s="149">
        <v>11510</v>
      </c>
      <c r="F5855" s="149" t="s">
        <v>6167</v>
      </c>
    </row>
    <row r="5856" spans="1:6" ht="10.9" customHeight="1" x14ac:dyDescent="0.35">
      <c r="A5856" s="149" t="s">
        <v>11658</v>
      </c>
      <c r="B5856" s="149" t="s">
        <v>11659</v>
      </c>
      <c r="C5856" s="149" t="s">
        <v>296</v>
      </c>
      <c r="D5856" s="150">
        <v>29301</v>
      </c>
      <c r="E5856" s="149">
        <v>11510</v>
      </c>
      <c r="F5856" s="149" t="s">
        <v>6167</v>
      </c>
    </row>
    <row r="5857" spans="1:6" ht="10.9" customHeight="1" x14ac:dyDescent="0.35">
      <c r="A5857" s="149" t="s">
        <v>11660</v>
      </c>
      <c r="B5857" s="149" t="s">
        <v>11661</v>
      </c>
      <c r="C5857" s="149" t="s">
        <v>296</v>
      </c>
      <c r="D5857" s="150">
        <v>29301</v>
      </c>
      <c r="E5857" s="149">
        <v>11510</v>
      </c>
      <c r="F5857" s="149" t="s">
        <v>6167</v>
      </c>
    </row>
    <row r="5858" spans="1:6" ht="10.9" customHeight="1" x14ac:dyDescent="0.35">
      <c r="A5858" s="149" t="s">
        <v>11662</v>
      </c>
      <c r="B5858" s="149" t="s">
        <v>11663</v>
      </c>
      <c r="C5858" s="149" t="s">
        <v>296</v>
      </c>
      <c r="D5858" s="150">
        <v>29301</v>
      </c>
      <c r="E5858" s="149">
        <v>11510</v>
      </c>
      <c r="F5858" s="149" t="s">
        <v>6167</v>
      </c>
    </row>
    <row r="5859" spans="1:6" ht="10.9" customHeight="1" x14ac:dyDescent="0.35">
      <c r="A5859" s="149" t="s">
        <v>11664</v>
      </c>
      <c r="B5859" s="149" t="s">
        <v>11665</v>
      </c>
      <c r="C5859" s="149" t="s">
        <v>296</v>
      </c>
      <c r="D5859" s="150">
        <v>29301</v>
      </c>
      <c r="E5859" s="149">
        <v>11510</v>
      </c>
      <c r="F5859" s="149" t="s">
        <v>6167</v>
      </c>
    </row>
    <row r="5860" spans="1:6" ht="10.9" customHeight="1" x14ac:dyDescent="0.35">
      <c r="A5860" s="149" t="s">
        <v>11666</v>
      </c>
      <c r="B5860" s="149" t="s">
        <v>11667</v>
      </c>
      <c r="C5860" s="149" t="s">
        <v>296</v>
      </c>
      <c r="D5860" s="150">
        <v>29301</v>
      </c>
      <c r="E5860" s="149">
        <v>11510</v>
      </c>
      <c r="F5860" s="149" t="s">
        <v>6167</v>
      </c>
    </row>
    <row r="5861" spans="1:6" ht="10.9" customHeight="1" x14ac:dyDescent="0.35">
      <c r="A5861" s="149" t="s">
        <v>11668</v>
      </c>
      <c r="B5861" s="149" t="s">
        <v>11669</v>
      </c>
      <c r="C5861" s="149" t="s">
        <v>296</v>
      </c>
      <c r="D5861" s="150">
        <v>29301</v>
      </c>
      <c r="E5861" s="149">
        <v>11510</v>
      </c>
      <c r="F5861" s="149" t="s">
        <v>6167</v>
      </c>
    </row>
    <row r="5862" spans="1:6" ht="10.9" customHeight="1" x14ac:dyDescent="0.35">
      <c r="A5862" s="149" t="s">
        <v>11670</v>
      </c>
      <c r="B5862" s="149" t="s">
        <v>11671</v>
      </c>
      <c r="C5862" s="149" t="s">
        <v>296</v>
      </c>
      <c r="D5862" s="150">
        <v>29301</v>
      </c>
      <c r="E5862" s="149">
        <v>11510</v>
      </c>
      <c r="F5862" s="149" t="s">
        <v>6167</v>
      </c>
    </row>
    <row r="5863" spans="1:6" ht="10.9" customHeight="1" x14ac:dyDescent="0.35">
      <c r="A5863" s="149" t="s">
        <v>11672</v>
      </c>
      <c r="B5863" s="149" t="s">
        <v>11673</v>
      </c>
      <c r="C5863" s="149" t="s">
        <v>296</v>
      </c>
      <c r="D5863" s="150">
        <v>29301</v>
      </c>
      <c r="E5863" s="149">
        <v>11510</v>
      </c>
      <c r="F5863" s="149" t="s">
        <v>6167</v>
      </c>
    </row>
    <row r="5864" spans="1:6" ht="10.9" customHeight="1" x14ac:dyDescent="0.35">
      <c r="A5864" s="149" t="s">
        <v>11674</v>
      </c>
      <c r="B5864" s="149" t="s">
        <v>11675</v>
      </c>
      <c r="C5864" s="149" t="s">
        <v>296</v>
      </c>
      <c r="D5864" s="150">
        <v>29301</v>
      </c>
      <c r="E5864" s="149">
        <v>11510</v>
      </c>
      <c r="F5864" s="149" t="s">
        <v>6167</v>
      </c>
    </row>
    <row r="5865" spans="1:6" ht="10.9" customHeight="1" x14ac:dyDescent="0.35">
      <c r="A5865" s="149" t="s">
        <v>11676</v>
      </c>
      <c r="B5865" s="149" t="s">
        <v>11677</v>
      </c>
      <c r="C5865" s="149" t="s">
        <v>296</v>
      </c>
      <c r="D5865" s="150">
        <v>29301</v>
      </c>
      <c r="E5865" s="149">
        <v>11510</v>
      </c>
      <c r="F5865" s="149" t="s">
        <v>6167</v>
      </c>
    </row>
    <row r="5866" spans="1:6" ht="10.9" customHeight="1" x14ac:dyDescent="0.35">
      <c r="A5866" s="149" t="s">
        <v>11678</v>
      </c>
      <c r="B5866" s="149" t="s">
        <v>11679</v>
      </c>
      <c r="C5866" s="149" t="s">
        <v>296</v>
      </c>
      <c r="D5866" s="150">
        <v>29301</v>
      </c>
      <c r="E5866" s="149">
        <v>11510</v>
      </c>
      <c r="F5866" s="149" t="s">
        <v>6167</v>
      </c>
    </row>
    <row r="5867" spans="1:6" ht="10.9" customHeight="1" x14ac:dyDescent="0.35">
      <c r="A5867" s="149" t="s">
        <v>11680</v>
      </c>
      <c r="B5867" s="149" t="s">
        <v>11681</v>
      </c>
      <c r="C5867" s="149" t="s">
        <v>296</v>
      </c>
      <c r="D5867" s="150">
        <v>29301</v>
      </c>
      <c r="E5867" s="149">
        <v>11510</v>
      </c>
      <c r="F5867" s="149" t="s">
        <v>6167</v>
      </c>
    </row>
    <row r="5868" spans="1:6" ht="10.9" customHeight="1" x14ac:dyDescent="0.35">
      <c r="A5868" s="149" t="s">
        <v>11682</v>
      </c>
      <c r="B5868" s="149" t="s">
        <v>11683</v>
      </c>
      <c r="C5868" s="149" t="s">
        <v>296</v>
      </c>
      <c r="D5868" s="150">
        <v>29301</v>
      </c>
      <c r="E5868" s="149">
        <v>11510</v>
      </c>
      <c r="F5868" s="149" t="s">
        <v>6167</v>
      </c>
    </row>
    <row r="5869" spans="1:6" ht="10.9" customHeight="1" x14ac:dyDescent="0.35">
      <c r="A5869" s="149" t="s">
        <v>11684</v>
      </c>
      <c r="B5869" s="149" t="s">
        <v>11685</v>
      </c>
      <c r="C5869" s="149" t="s">
        <v>296</v>
      </c>
      <c r="D5869" s="150">
        <v>29301</v>
      </c>
      <c r="E5869" s="149">
        <v>11510</v>
      </c>
      <c r="F5869" s="149" t="s">
        <v>6167</v>
      </c>
    </row>
    <row r="5870" spans="1:6" ht="10.9" customHeight="1" x14ac:dyDescent="0.35">
      <c r="A5870" s="149" t="s">
        <v>11686</v>
      </c>
      <c r="B5870" s="149" t="s">
        <v>11687</v>
      </c>
      <c r="C5870" s="149" t="s">
        <v>296</v>
      </c>
      <c r="D5870" s="150">
        <v>29301</v>
      </c>
      <c r="E5870" s="149">
        <v>11510</v>
      </c>
      <c r="F5870" s="149" t="s">
        <v>6167</v>
      </c>
    </row>
    <row r="5871" spans="1:6" ht="10.9" customHeight="1" x14ac:dyDescent="0.35">
      <c r="A5871" s="149" t="s">
        <v>11688</v>
      </c>
      <c r="B5871" s="149" t="s">
        <v>11689</v>
      </c>
      <c r="C5871" s="149" t="s">
        <v>296</v>
      </c>
      <c r="D5871" s="150">
        <v>29301</v>
      </c>
      <c r="E5871" s="149">
        <v>11510</v>
      </c>
      <c r="F5871" s="149" t="s">
        <v>6167</v>
      </c>
    </row>
    <row r="5872" spans="1:6" ht="10.9" customHeight="1" x14ac:dyDescent="0.35">
      <c r="A5872" s="149" t="s">
        <v>11690</v>
      </c>
      <c r="B5872" s="149" t="s">
        <v>11691</v>
      </c>
      <c r="C5872" s="149" t="s">
        <v>296</v>
      </c>
      <c r="D5872" s="150">
        <v>29301</v>
      </c>
      <c r="E5872" s="149">
        <v>11510</v>
      </c>
      <c r="F5872" s="149" t="s">
        <v>6167</v>
      </c>
    </row>
    <row r="5873" spans="1:6" ht="10.9" customHeight="1" x14ac:dyDescent="0.35">
      <c r="A5873" s="149" t="s">
        <v>11692</v>
      </c>
      <c r="B5873" s="149" t="s">
        <v>11693</v>
      </c>
      <c r="C5873" s="149" t="s">
        <v>296</v>
      </c>
      <c r="D5873" s="150">
        <v>29301</v>
      </c>
      <c r="E5873" s="149">
        <v>11510</v>
      </c>
      <c r="F5873" s="149" t="s">
        <v>6167</v>
      </c>
    </row>
    <row r="5874" spans="1:6" ht="10.9" customHeight="1" x14ac:dyDescent="0.35">
      <c r="A5874" s="149" t="s">
        <v>11694</v>
      </c>
      <c r="B5874" s="149" t="s">
        <v>11695</v>
      </c>
      <c r="C5874" s="149" t="s">
        <v>296</v>
      </c>
      <c r="D5874" s="150">
        <v>29301</v>
      </c>
      <c r="E5874" s="149">
        <v>11510</v>
      </c>
      <c r="F5874" s="149" t="s">
        <v>6167</v>
      </c>
    </row>
    <row r="5875" spans="1:6" ht="10.9" customHeight="1" x14ac:dyDescent="0.35">
      <c r="A5875" s="149" t="s">
        <v>11696</v>
      </c>
      <c r="B5875" s="149" t="s">
        <v>11697</v>
      </c>
      <c r="C5875" s="149" t="s">
        <v>296</v>
      </c>
      <c r="D5875" s="150">
        <v>29301</v>
      </c>
      <c r="E5875" s="149">
        <v>11510</v>
      </c>
      <c r="F5875" s="149" t="s">
        <v>6167</v>
      </c>
    </row>
    <row r="5876" spans="1:6" ht="10.9" customHeight="1" x14ac:dyDescent="0.35">
      <c r="A5876" s="149" t="s">
        <v>11698</v>
      </c>
      <c r="B5876" s="149" t="s">
        <v>11699</v>
      </c>
      <c r="C5876" s="149" t="s">
        <v>296</v>
      </c>
      <c r="D5876" s="150">
        <v>29301</v>
      </c>
      <c r="E5876" s="149">
        <v>11510</v>
      </c>
      <c r="F5876" s="149" t="s">
        <v>6167</v>
      </c>
    </row>
    <row r="5877" spans="1:6" ht="10.9" customHeight="1" x14ac:dyDescent="0.35">
      <c r="A5877" s="149" t="s">
        <v>11700</v>
      </c>
      <c r="B5877" s="149" t="s">
        <v>11701</v>
      </c>
      <c r="C5877" s="149" t="s">
        <v>420</v>
      </c>
      <c r="D5877" s="150">
        <v>29301</v>
      </c>
      <c r="E5877" s="149">
        <v>11510</v>
      </c>
      <c r="F5877" s="149" t="s">
        <v>6167</v>
      </c>
    </row>
    <row r="5878" spans="1:6" ht="10.9" customHeight="1" x14ac:dyDescent="0.35">
      <c r="A5878" s="149" t="s">
        <v>11702</v>
      </c>
      <c r="B5878" s="149" t="s">
        <v>11703</v>
      </c>
      <c r="C5878" s="149" t="s">
        <v>296</v>
      </c>
      <c r="D5878" s="150">
        <v>29301</v>
      </c>
      <c r="E5878" s="149">
        <v>11510</v>
      </c>
      <c r="F5878" s="149" t="s">
        <v>6167</v>
      </c>
    </row>
    <row r="5879" spans="1:6" ht="10.9" customHeight="1" x14ac:dyDescent="0.35">
      <c r="A5879" s="149" t="s">
        <v>11704</v>
      </c>
      <c r="B5879" s="149" t="s">
        <v>11705</v>
      </c>
      <c r="C5879" s="149" t="s">
        <v>296</v>
      </c>
      <c r="D5879" s="150">
        <v>29301</v>
      </c>
      <c r="E5879" s="149">
        <v>11510</v>
      </c>
      <c r="F5879" s="149" t="s">
        <v>6167</v>
      </c>
    </row>
    <row r="5880" spans="1:6" ht="10.9" customHeight="1" x14ac:dyDescent="0.35">
      <c r="A5880" s="149" t="s">
        <v>11706</v>
      </c>
      <c r="B5880" s="149" t="s">
        <v>11707</v>
      </c>
      <c r="C5880" s="149" t="s">
        <v>296</v>
      </c>
      <c r="D5880" s="150">
        <v>29301</v>
      </c>
      <c r="E5880" s="149">
        <v>11510</v>
      </c>
      <c r="F5880" s="149" t="s">
        <v>6167</v>
      </c>
    </row>
    <row r="5881" spans="1:6" ht="10.9" customHeight="1" x14ac:dyDescent="0.35">
      <c r="A5881" s="149" t="s">
        <v>6240</v>
      </c>
      <c r="B5881" s="149" t="s">
        <v>6241</v>
      </c>
      <c r="C5881" s="149" t="s">
        <v>296</v>
      </c>
      <c r="D5881" s="150">
        <v>29301</v>
      </c>
      <c r="E5881" s="149">
        <v>11510</v>
      </c>
      <c r="F5881" s="149" t="s">
        <v>6167</v>
      </c>
    </row>
    <row r="5882" spans="1:6" ht="10.9" customHeight="1" x14ac:dyDescent="0.35">
      <c r="A5882" s="149" t="s">
        <v>11710</v>
      </c>
      <c r="B5882" s="149" t="s">
        <v>11711</v>
      </c>
      <c r="C5882" s="149" t="s">
        <v>296</v>
      </c>
      <c r="D5882" s="150">
        <v>29301</v>
      </c>
      <c r="E5882" s="149">
        <v>11510</v>
      </c>
      <c r="F5882" s="149" t="s">
        <v>6167</v>
      </c>
    </row>
    <row r="5883" spans="1:6" ht="10.9" customHeight="1" x14ac:dyDescent="0.35">
      <c r="A5883" s="149" t="s">
        <v>11712</v>
      </c>
      <c r="B5883" s="149" t="s">
        <v>11713</v>
      </c>
      <c r="C5883" s="149" t="s">
        <v>296</v>
      </c>
      <c r="D5883" s="150">
        <v>29301</v>
      </c>
      <c r="E5883" s="149">
        <v>11510</v>
      </c>
      <c r="F5883" s="149" t="s">
        <v>6167</v>
      </c>
    </row>
    <row r="5884" spans="1:6" ht="10.9" customHeight="1" x14ac:dyDescent="0.35">
      <c r="A5884" s="149" t="s">
        <v>11714</v>
      </c>
      <c r="B5884" s="149" t="s">
        <v>11715</v>
      </c>
      <c r="C5884" s="149" t="s">
        <v>296</v>
      </c>
      <c r="D5884" s="150">
        <v>29301</v>
      </c>
      <c r="E5884" s="149">
        <v>11510</v>
      </c>
      <c r="F5884" s="149" t="s">
        <v>6167</v>
      </c>
    </row>
    <row r="5885" spans="1:6" ht="10.9" customHeight="1" x14ac:dyDescent="0.35">
      <c r="A5885" s="149" t="s">
        <v>11716</v>
      </c>
      <c r="B5885" s="149" t="s">
        <v>11717</v>
      </c>
      <c r="C5885" s="149" t="s">
        <v>296</v>
      </c>
      <c r="D5885" s="150">
        <v>29301</v>
      </c>
      <c r="E5885" s="149">
        <v>11510</v>
      </c>
      <c r="F5885" s="149" t="s">
        <v>6167</v>
      </c>
    </row>
    <row r="5886" spans="1:6" ht="10.9" customHeight="1" x14ac:dyDescent="0.35">
      <c r="A5886" s="149" t="s">
        <v>11718</v>
      </c>
      <c r="B5886" s="149" t="s">
        <v>11719</v>
      </c>
      <c r="C5886" s="149" t="s">
        <v>296</v>
      </c>
      <c r="D5886" s="150">
        <v>29301</v>
      </c>
      <c r="E5886" s="149">
        <v>11510</v>
      </c>
      <c r="F5886" s="149" t="s">
        <v>6167</v>
      </c>
    </row>
    <row r="5887" spans="1:6" ht="10.9" customHeight="1" x14ac:dyDescent="0.35">
      <c r="A5887" s="149" t="s">
        <v>11720</v>
      </c>
      <c r="B5887" s="149" t="s">
        <v>11721</v>
      </c>
      <c r="C5887" s="149" t="s">
        <v>296</v>
      </c>
      <c r="D5887" s="150">
        <v>29301</v>
      </c>
      <c r="E5887" s="149">
        <v>11510</v>
      </c>
      <c r="F5887" s="149" t="s">
        <v>6167</v>
      </c>
    </row>
    <row r="5888" spans="1:6" ht="10.9" customHeight="1" x14ac:dyDescent="0.35">
      <c r="A5888" s="149" t="s">
        <v>11722</v>
      </c>
      <c r="B5888" s="149" t="s">
        <v>11723</v>
      </c>
      <c r="C5888" s="149" t="s">
        <v>296</v>
      </c>
      <c r="D5888" s="150">
        <v>29301</v>
      </c>
      <c r="E5888" s="149">
        <v>11510</v>
      </c>
      <c r="F5888" s="149" t="s">
        <v>6167</v>
      </c>
    </row>
    <row r="5889" spans="1:6" ht="10.9" customHeight="1" x14ac:dyDescent="0.35">
      <c r="A5889" s="149" t="s">
        <v>11724</v>
      </c>
      <c r="B5889" s="149" t="s">
        <v>11725</v>
      </c>
      <c r="C5889" s="149" t="s">
        <v>296</v>
      </c>
      <c r="D5889" s="150">
        <v>29301</v>
      </c>
      <c r="E5889" s="149">
        <v>11510</v>
      </c>
      <c r="F5889" s="149" t="s">
        <v>6167</v>
      </c>
    </row>
    <row r="5890" spans="1:6" ht="10.9" customHeight="1" x14ac:dyDescent="0.35">
      <c r="A5890" s="149" t="s">
        <v>11726</v>
      </c>
      <c r="B5890" s="149" t="s">
        <v>11727</v>
      </c>
      <c r="C5890" s="149" t="s">
        <v>296</v>
      </c>
      <c r="D5890" s="150">
        <v>29301</v>
      </c>
      <c r="E5890" s="149">
        <v>11510</v>
      </c>
      <c r="F5890" s="149" t="s">
        <v>6167</v>
      </c>
    </row>
    <row r="5891" spans="1:6" ht="10.9" customHeight="1" x14ac:dyDescent="0.35">
      <c r="A5891" s="149" t="s">
        <v>11728</v>
      </c>
      <c r="B5891" s="149" t="s">
        <v>11729</v>
      </c>
      <c r="C5891" s="149" t="s">
        <v>296</v>
      </c>
      <c r="D5891" s="150">
        <v>29301</v>
      </c>
      <c r="E5891" s="149">
        <v>11510</v>
      </c>
      <c r="F5891" s="149" t="s">
        <v>6167</v>
      </c>
    </row>
    <row r="5892" spans="1:6" ht="10.9" customHeight="1" x14ac:dyDescent="0.35">
      <c r="A5892" s="149" t="s">
        <v>11730</v>
      </c>
      <c r="B5892" s="149" t="s">
        <v>11731</v>
      </c>
      <c r="C5892" s="149" t="s">
        <v>296</v>
      </c>
      <c r="D5892" s="150">
        <v>29301</v>
      </c>
      <c r="E5892" s="149">
        <v>11510</v>
      </c>
      <c r="F5892" s="149" t="s">
        <v>6167</v>
      </c>
    </row>
    <row r="5893" spans="1:6" ht="10.9" customHeight="1" x14ac:dyDescent="0.35">
      <c r="A5893" s="149" t="s">
        <v>11732</v>
      </c>
      <c r="B5893" s="149" t="s">
        <v>11733</v>
      </c>
      <c r="C5893" s="149" t="s">
        <v>296</v>
      </c>
      <c r="D5893" s="150">
        <v>29301</v>
      </c>
      <c r="E5893" s="149">
        <v>11510</v>
      </c>
      <c r="F5893" s="149" t="s">
        <v>6167</v>
      </c>
    </row>
    <row r="5894" spans="1:6" ht="10.9" customHeight="1" x14ac:dyDescent="0.35">
      <c r="A5894" s="149" t="s">
        <v>11734</v>
      </c>
      <c r="B5894" s="149" t="s">
        <v>284</v>
      </c>
      <c r="C5894" s="149" t="s">
        <v>296</v>
      </c>
      <c r="D5894" s="150">
        <v>29301</v>
      </c>
      <c r="E5894" s="149">
        <v>11510</v>
      </c>
      <c r="F5894" s="149" t="s">
        <v>6167</v>
      </c>
    </row>
    <row r="5895" spans="1:6" ht="10.9" customHeight="1" x14ac:dyDescent="0.35">
      <c r="A5895" s="149" t="s">
        <v>11735</v>
      </c>
      <c r="B5895" s="149" t="s">
        <v>137</v>
      </c>
      <c r="C5895" s="149" t="s">
        <v>296</v>
      </c>
      <c r="D5895" s="150">
        <v>29301</v>
      </c>
      <c r="E5895" s="149">
        <v>11510</v>
      </c>
      <c r="F5895" s="149" t="s">
        <v>6167</v>
      </c>
    </row>
    <row r="5896" spans="1:6" ht="10.9" customHeight="1" x14ac:dyDescent="0.35">
      <c r="A5896" s="149" t="s">
        <v>11736</v>
      </c>
      <c r="B5896" s="149" t="s">
        <v>11737</v>
      </c>
      <c r="C5896" s="149" t="s">
        <v>296</v>
      </c>
      <c r="D5896" s="150">
        <v>29301</v>
      </c>
      <c r="E5896" s="149">
        <v>11510</v>
      </c>
      <c r="F5896" s="149" t="s">
        <v>6167</v>
      </c>
    </row>
    <row r="5897" spans="1:6" ht="10.9" customHeight="1" x14ac:dyDescent="0.35">
      <c r="A5897" s="149" t="s">
        <v>11738</v>
      </c>
      <c r="B5897" s="149" t="s">
        <v>11739</v>
      </c>
      <c r="C5897" s="149" t="s">
        <v>296</v>
      </c>
      <c r="D5897" s="150">
        <v>29301</v>
      </c>
      <c r="E5897" s="149">
        <v>11510</v>
      </c>
      <c r="F5897" s="149" t="s">
        <v>6167</v>
      </c>
    </row>
    <row r="5898" spans="1:6" ht="10.9" customHeight="1" x14ac:dyDescent="0.35">
      <c r="A5898" s="149" t="s">
        <v>11740</v>
      </c>
      <c r="B5898" s="149" t="s">
        <v>11741</v>
      </c>
      <c r="C5898" s="149" t="s">
        <v>296</v>
      </c>
      <c r="D5898" s="150">
        <v>29301</v>
      </c>
      <c r="E5898" s="149">
        <v>11510</v>
      </c>
      <c r="F5898" s="149" t="s">
        <v>6167</v>
      </c>
    </row>
    <row r="5899" spans="1:6" ht="10.9" customHeight="1" x14ac:dyDescent="0.35">
      <c r="A5899" s="149" t="s">
        <v>11742</v>
      </c>
      <c r="B5899" s="149" t="s">
        <v>11743</v>
      </c>
      <c r="C5899" s="149" t="s">
        <v>296</v>
      </c>
      <c r="D5899" s="150">
        <v>29301</v>
      </c>
      <c r="E5899" s="149">
        <v>11510</v>
      </c>
      <c r="F5899" s="149" t="s">
        <v>6167</v>
      </c>
    </row>
    <row r="5900" spans="1:6" ht="10.9" customHeight="1" x14ac:dyDescent="0.35">
      <c r="A5900" s="149" t="s">
        <v>11744</v>
      </c>
      <c r="B5900" s="149" t="s">
        <v>11745</v>
      </c>
      <c r="C5900" s="149" t="s">
        <v>296</v>
      </c>
      <c r="D5900" s="150">
        <v>29301</v>
      </c>
      <c r="E5900" s="149">
        <v>11510</v>
      </c>
      <c r="F5900" s="149" t="s">
        <v>6167</v>
      </c>
    </row>
    <row r="5901" spans="1:6" ht="10.9" customHeight="1" x14ac:dyDescent="0.35">
      <c r="A5901" s="149" t="s">
        <v>11746</v>
      </c>
      <c r="B5901" s="149" t="s">
        <v>11747</v>
      </c>
      <c r="C5901" s="149" t="s">
        <v>296</v>
      </c>
      <c r="D5901" s="150">
        <v>29301</v>
      </c>
      <c r="E5901" s="149">
        <v>11510</v>
      </c>
      <c r="F5901" s="149" t="s">
        <v>6167</v>
      </c>
    </row>
    <row r="5902" spans="1:6" ht="10.9" customHeight="1" x14ac:dyDescent="0.35">
      <c r="A5902" s="149" t="s">
        <v>11748</v>
      </c>
      <c r="B5902" s="149" t="s">
        <v>138</v>
      </c>
      <c r="C5902" s="149" t="s">
        <v>296</v>
      </c>
      <c r="D5902" s="150">
        <v>29301</v>
      </c>
      <c r="E5902" s="149">
        <v>11510</v>
      </c>
      <c r="F5902" s="149" t="s">
        <v>6167</v>
      </c>
    </row>
    <row r="5903" spans="1:6" ht="10.9" customHeight="1" x14ac:dyDescent="0.35">
      <c r="A5903" s="149" t="s">
        <v>11749</v>
      </c>
      <c r="B5903" s="149" t="s">
        <v>11750</v>
      </c>
      <c r="C5903" s="149" t="s">
        <v>296</v>
      </c>
      <c r="D5903" s="150">
        <v>29301</v>
      </c>
      <c r="E5903" s="149">
        <v>11510</v>
      </c>
      <c r="F5903" s="149" t="s">
        <v>6167</v>
      </c>
    </row>
    <row r="5904" spans="1:6" ht="10.9" customHeight="1" x14ac:dyDescent="0.35">
      <c r="A5904" s="149" t="s">
        <v>11751</v>
      </c>
      <c r="B5904" s="149" t="s">
        <v>11752</v>
      </c>
      <c r="C5904" s="149" t="s">
        <v>296</v>
      </c>
      <c r="D5904" s="150">
        <v>29301</v>
      </c>
      <c r="E5904" s="149">
        <v>11510</v>
      </c>
      <c r="F5904" s="149" t="s">
        <v>6167</v>
      </c>
    </row>
    <row r="5905" spans="1:6" ht="10.9" customHeight="1" x14ac:dyDescent="0.35">
      <c r="A5905" s="149" t="s">
        <v>11753</v>
      </c>
      <c r="B5905" s="149" t="s">
        <v>11754</v>
      </c>
      <c r="C5905" s="149" t="s">
        <v>296</v>
      </c>
      <c r="D5905" s="150">
        <v>29301</v>
      </c>
      <c r="E5905" s="149">
        <v>11510</v>
      </c>
      <c r="F5905" s="149" t="s">
        <v>6167</v>
      </c>
    </row>
    <row r="5906" spans="1:6" ht="10.9" customHeight="1" x14ac:dyDescent="0.35">
      <c r="A5906" s="149" t="s">
        <v>11755</v>
      </c>
      <c r="B5906" s="149" t="s">
        <v>11756</v>
      </c>
      <c r="C5906" s="149" t="s">
        <v>296</v>
      </c>
      <c r="D5906" s="150">
        <v>29301</v>
      </c>
      <c r="E5906" s="149">
        <v>11510</v>
      </c>
      <c r="F5906" s="149" t="s">
        <v>6167</v>
      </c>
    </row>
    <row r="5907" spans="1:6" ht="10.9" customHeight="1" x14ac:dyDescent="0.35">
      <c r="A5907" s="149" t="s">
        <v>11757</v>
      </c>
      <c r="B5907" s="149" t="s">
        <v>11758</v>
      </c>
      <c r="C5907" s="149" t="s">
        <v>296</v>
      </c>
      <c r="D5907" s="150">
        <v>29301</v>
      </c>
      <c r="E5907" s="149">
        <v>11510</v>
      </c>
      <c r="F5907" s="149" t="s">
        <v>6167</v>
      </c>
    </row>
    <row r="5908" spans="1:6" ht="10.9" customHeight="1" x14ac:dyDescent="0.35">
      <c r="A5908" s="149" t="s">
        <v>11759</v>
      </c>
      <c r="B5908" s="149" t="s">
        <v>11760</v>
      </c>
      <c r="C5908" s="149" t="s">
        <v>296</v>
      </c>
      <c r="D5908" s="150">
        <v>29301</v>
      </c>
      <c r="E5908" s="149">
        <v>11510</v>
      </c>
      <c r="F5908" s="149" t="s">
        <v>6167</v>
      </c>
    </row>
    <row r="5909" spans="1:6" ht="10.9" customHeight="1" x14ac:dyDescent="0.35">
      <c r="A5909" s="149" t="s">
        <v>11761</v>
      </c>
      <c r="B5909" s="149" t="s">
        <v>11762</v>
      </c>
      <c r="C5909" s="149" t="s">
        <v>296</v>
      </c>
      <c r="D5909" s="150">
        <v>29301</v>
      </c>
      <c r="E5909" s="149">
        <v>11510</v>
      </c>
      <c r="F5909" s="149" t="s">
        <v>6167</v>
      </c>
    </row>
    <row r="5910" spans="1:6" ht="10.9" customHeight="1" x14ac:dyDescent="0.35">
      <c r="A5910" s="149" t="s">
        <v>11763</v>
      </c>
      <c r="B5910" s="149" t="s">
        <v>11764</v>
      </c>
      <c r="C5910" s="149" t="s">
        <v>296</v>
      </c>
      <c r="D5910" s="150">
        <v>29301</v>
      </c>
      <c r="E5910" s="149">
        <v>11510</v>
      </c>
      <c r="F5910" s="149" t="s">
        <v>6167</v>
      </c>
    </row>
    <row r="5911" spans="1:6" ht="10.9" customHeight="1" x14ac:dyDescent="0.35">
      <c r="A5911" s="149" t="s">
        <v>11765</v>
      </c>
      <c r="B5911" s="149" t="s">
        <v>11766</v>
      </c>
      <c r="C5911" s="149" t="s">
        <v>296</v>
      </c>
      <c r="D5911" s="150">
        <v>29301</v>
      </c>
      <c r="E5911" s="149">
        <v>11510</v>
      </c>
      <c r="F5911" s="149" t="s">
        <v>6167</v>
      </c>
    </row>
    <row r="5912" spans="1:6" ht="10.9" customHeight="1" x14ac:dyDescent="0.35">
      <c r="A5912" s="149" t="s">
        <v>11767</v>
      </c>
      <c r="B5912" s="149" t="s">
        <v>11768</v>
      </c>
      <c r="C5912" s="149" t="s">
        <v>296</v>
      </c>
      <c r="D5912" s="150">
        <v>29301</v>
      </c>
      <c r="E5912" s="149">
        <v>11510</v>
      </c>
      <c r="F5912" s="149" t="s">
        <v>6167</v>
      </c>
    </row>
    <row r="5913" spans="1:6" ht="10.9" customHeight="1" x14ac:dyDescent="0.35">
      <c r="A5913" s="149" t="s">
        <v>11769</v>
      </c>
      <c r="B5913" s="149" t="s">
        <v>11770</v>
      </c>
      <c r="C5913" s="149" t="s">
        <v>877</v>
      </c>
      <c r="D5913" s="150">
        <v>29301</v>
      </c>
      <c r="E5913" s="149">
        <v>11510</v>
      </c>
      <c r="F5913" s="149" t="s">
        <v>6167</v>
      </c>
    </row>
    <row r="5914" spans="1:6" ht="10.9" customHeight="1" x14ac:dyDescent="0.35">
      <c r="A5914" s="149" t="s">
        <v>11771</v>
      </c>
      <c r="B5914" s="149" t="s">
        <v>11772</v>
      </c>
      <c r="C5914" s="149" t="s">
        <v>296</v>
      </c>
      <c r="D5914" s="150">
        <v>29301</v>
      </c>
      <c r="E5914" s="149">
        <v>11510</v>
      </c>
      <c r="F5914" s="149" t="s">
        <v>6167</v>
      </c>
    </row>
    <row r="5915" spans="1:6" ht="10.9" customHeight="1" x14ac:dyDescent="0.35">
      <c r="A5915" s="149" t="s">
        <v>11773</v>
      </c>
      <c r="B5915" s="149" t="s">
        <v>11774</v>
      </c>
      <c r="C5915" s="149" t="s">
        <v>296</v>
      </c>
      <c r="D5915" s="150">
        <v>29301</v>
      </c>
      <c r="E5915" s="149">
        <v>11510</v>
      </c>
      <c r="F5915" s="149" t="s">
        <v>6167</v>
      </c>
    </row>
    <row r="5916" spans="1:6" ht="10.9" customHeight="1" x14ac:dyDescent="0.35">
      <c r="A5916" s="149" t="s">
        <v>11775</v>
      </c>
      <c r="B5916" s="149" t="s">
        <v>11776</v>
      </c>
      <c r="C5916" s="149" t="s">
        <v>296</v>
      </c>
      <c r="D5916" s="150">
        <v>29301</v>
      </c>
      <c r="E5916" s="149">
        <v>11510</v>
      </c>
      <c r="F5916" s="149" t="s">
        <v>6167</v>
      </c>
    </row>
    <row r="5917" spans="1:6" ht="10.9" customHeight="1" x14ac:dyDescent="0.35">
      <c r="A5917" s="149" t="s">
        <v>11777</v>
      </c>
      <c r="B5917" s="149" t="s">
        <v>11778</v>
      </c>
      <c r="C5917" s="149" t="s">
        <v>296</v>
      </c>
      <c r="D5917" s="150">
        <v>29301</v>
      </c>
      <c r="E5917" s="149">
        <v>11510</v>
      </c>
      <c r="F5917" s="149" t="s">
        <v>6167</v>
      </c>
    </row>
    <row r="5918" spans="1:6" ht="10.9" customHeight="1" x14ac:dyDescent="0.35">
      <c r="A5918" s="149" t="s">
        <v>11779</v>
      </c>
      <c r="B5918" s="149" t="s">
        <v>11780</v>
      </c>
      <c r="C5918" s="149" t="s">
        <v>296</v>
      </c>
      <c r="D5918" s="150">
        <v>29301</v>
      </c>
      <c r="E5918" s="149">
        <v>11510</v>
      </c>
      <c r="F5918" s="149" t="s">
        <v>6167</v>
      </c>
    </row>
    <row r="5919" spans="1:6" ht="10.9" customHeight="1" x14ac:dyDescent="0.35">
      <c r="A5919" s="149" t="s">
        <v>11781</v>
      </c>
      <c r="B5919" s="149" t="s">
        <v>11782</v>
      </c>
      <c r="C5919" s="149" t="s">
        <v>296</v>
      </c>
      <c r="D5919" s="150">
        <v>29301</v>
      </c>
      <c r="E5919" s="149">
        <v>11510</v>
      </c>
      <c r="F5919" s="149" t="s">
        <v>6167</v>
      </c>
    </row>
    <row r="5920" spans="1:6" ht="10.9" customHeight="1" x14ac:dyDescent="0.35">
      <c r="A5920" s="149" t="s">
        <v>11783</v>
      </c>
      <c r="B5920" s="149" t="s">
        <v>11784</v>
      </c>
      <c r="C5920" s="149" t="s">
        <v>296</v>
      </c>
      <c r="D5920" s="150">
        <v>29301</v>
      </c>
      <c r="E5920" s="149">
        <v>11510</v>
      </c>
      <c r="F5920" s="149" t="s">
        <v>6167</v>
      </c>
    </row>
    <row r="5921" spans="1:6" ht="10.9" customHeight="1" x14ac:dyDescent="0.35">
      <c r="A5921" s="149" t="s">
        <v>11785</v>
      </c>
      <c r="B5921" s="149" t="s">
        <v>11786</v>
      </c>
      <c r="C5921" s="149" t="s">
        <v>296</v>
      </c>
      <c r="D5921" s="150">
        <v>29301</v>
      </c>
      <c r="E5921" s="149">
        <v>11510</v>
      </c>
      <c r="F5921" s="149" t="s">
        <v>6167</v>
      </c>
    </row>
    <row r="5922" spans="1:6" ht="10.9" customHeight="1" x14ac:dyDescent="0.35">
      <c r="A5922" s="149" t="s">
        <v>11787</v>
      </c>
      <c r="B5922" s="149" t="s">
        <v>11788</v>
      </c>
      <c r="C5922" s="149" t="s">
        <v>296</v>
      </c>
      <c r="D5922" s="150">
        <v>29301</v>
      </c>
      <c r="E5922" s="149">
        <v>11510</v>
      </c>
      <c r="F5922" s="149" t="s">
        <v>6167</v>
      </c>
    </row>
    <row r="5923" spans="1:6" ht="10.9" customHeight="1" x14ac:dyDescent="0.35">
      <c r="A5923" s="149" t="s">
        <v>11789</v>
      </c>
      <c r="B5923" s="149" t="s">
        <v>11790</v>
      </c>
      <c r="C5923" s="149" t="s">
        <v>296</v>
      </c>
      <c r="D5923" s="150">
        <v>29301</v>
      </c>
      <c r="E5923" s="149">
        <v>11510</v>
      </c>
      <c r="F5923" s="149" t="s">
        <v>6167</v>
      </c>
    </row>
    <row r="5924" spans="1:6" ht="10.9" customHeight="1" x14ac:dyDescent="0.35">
      <c r="A5924" s="149" t="s">
        <v>11791</v>
      </c>
      <c r="B5924" s="149" t="s">
        <v>11792</v>
      </c>
      <c r="C5924" s="149" t="s">
        <v>296</v>
      </c>
      <c r="D5924" s="150">
        <v>29301</v>
      </c>
      <c r="E5924" s="149">
        <v>11510</v>
      </c>
      <c r="F5924" s="149" t="s">
        <v>6167</v>
      </c>
    </row>
    <row r="5925" spans="1:6" ht="10.9" customHeight="1" x14ac:dyDescent="0.35">
      <c r="A5925" s="149" t="s">
        <v>11793</v>
      </c>
      <c r="B5925" s="149" t="s">
        <v>11794</v>
      </c>
      <c r="C5925" s="149" t="s">
        <v>296</v>
      </c>
      <c r="D5925" s="150">
        <v>29301</v>
      </c>
      <c r="E5925" s="149">
        <v>11510</v>
      </c>
      <c r="F5925" s="149" t="s">
        <v>6167</v>
      </c>
    </row>
    <row r="5926" spans="1:6" ht="10.9" customHeight="1" x14ac:dyDescent="0.35">
      <c r="A5926" s="149" t="s">
        <v>11795</v>
      </c>
      <c r="B5926" s="149" t="s">
        <v>11796</v>
      </c>
      <c r="C5926" s="149" t="s">
        <v>296</v>
      </c>
      <c r="D5926" s="150">
        <v>29301</v>
      </c>
      <c r="E5926" s="149">
        <v>11510</v>
      </c>
      <c r="F5926" s="149" t="s">
        <v>6167</v>
      </c>
    </row>
    <row r="5927" spans="1:6" ht="10.9" customHeight="1" x14ac:dyDescent="0.35">
      <c r="A5927" s="149" t="s">
        <v>11797</v>
      </c>
      <c r="B5927" s="149" t="s">
        <v>11798</v>
      </c>
      <c r="C5927" s="149" t="s">
        <v>296</v>
      </c>
      <c r="D5927" s="150">
        <v>29301</v>
      </c>
      <c r="E5927" s="149">
        <v>11510</v>
      </c>
      <c r="F5927" s="149" t="s">
        <v>6167</v>
      </c>
    </row>
    <row r="5928" spans="1:6" ht="10.9" customHeight="1" x14ac:dyDescent="0.35">
      <c r="A5928" s="149" t="s">
        <v>11799</v>
      </c>
      <c r="B5928" s="149" t="s">
        <v>11800</v>
      </c>
      <c r="C5928" s="149" t="s">
        <v>296</v>
      </c>
      <c r="D5928" s="150">
        <v>29301</v>
      </c>
      <c r="E5928" s="149">
        <v>11510</v>
      </c>
      <c r="F5928" s="149" t="s">
        <v>6167</v>
      </c>
    </row>
    <row r="5929" spans="1:6" ht="10.9" customHeight="1" x14ac:dyDescent="0.35">
      <c r="A5929" s="149" t="s">
        <v>11801</v>
      </c>
      <c r="B5929" s="149" t="s">
        <v>11802</v>
      </c>
      <c r="C5929" s="149" t="s">
        <v>296</v>
      </c>
      <c r="D5929" s="150">
        <v>29301</v>
      </c>
      <c r="E5929" s="149">
        <v>11510</v>
      </c>
      <c r="F5929" s="149" t="s">
        <v>6167</v>
      </c>
    </row>
    <row r="5930" spans="1:6" ht="10.9" customHeight="1" x14ac:dyDescent="0.35">
      <c r="A5930" s="149" t="s">
        <v>11803</v>
      </c>
      <c r="B5930" s="149" t="s">
        <v>11804</v>
      </c>
      <c r="C5930" s="149" t="s">
        <v>296</v>
      </c>
      <c r="D5930" s="150">
        <v>29301</v>
      </c>
      <c r="E5930" s="149">
        <v>11510</v>
      </c>
      <c r="F5930" s="149" t="s">
        <v>6167</v>
      </c>
    </row>
    <row r="5931" spans="1:6" ht="10.9" customHeight="1" x14ac:dyDescent="0.35">
      <c r="A5931" s="149" t="s">
        <v>11805</v>
      </c>
      <c r="B5931" s="149" t="s">
        <v>11806</v>
      </c>
      <c r="C5931" s="149" t="s">
        <v>296</v>
      </c>
      <c r="D5931" s="150">
        <v>29301</v>
      </c>
      <c r="E5931" s="149">
        <v>11510</v>
      </c>
      <c r="F5931" s="149" t="s">
        <v>6167</v>
      </c>
    </row>
    <row r="5932" spans="1:6" ht="10.9" customHeight="1" x14ac:dyDescent="0.35">
      <c r="A5932" s="149" t="s">
        <v>11807</v>
      </c>
      <c r="B5932" s="149" t="s">
        <v>11808</v>
      </c>
      <c r="C5932" s="149" t="s">
        <v>296</v>
      </c>
      <c r="D5932" s="150">
        <v>29301</v>
      </c>
      <c r="E5932" s="149">
        <v>11510</v>
      </c>
      <c r="F5932" s="149" t="s">
        <v>6167</v>
      </c>
    </row>
    <row r="5933" spans="1:6" ht="10.9" customHeight="1" x14ac:dyDescent="0.35">
      <c r="A5933" s="149" t="s">
        <v>11809</v>
      </c>
      <c r="B5933" s="149" t="s">
        <v>11810</v>
      </c>
      <c r="C5933" s="149" t="s">
        <v>296</v>
      </c>
      <c r="D5933" s="150">
        <v>29301</v>
      </c>
      <c r="E5933" s="149">
        <v>11510</v>
      </c>
      <c r="F5933" s="149" t="s">
        <v>6167</v>
      </c>
    </row>
    <row r="5934" spans="1:6" ht="10.9" customHeight="1" x14ac:dyDescent="0.35">
      <c r="A5934" s="149" t="s">
        <v>6165</v>
      </c>
      <c r="B5934" s="149" t="s">
        <v>6166</v>
      </c>
      <c r="C5934" s="149" t="s">
        <v>296</v>
      </c>
      <c r="D5934" s="150">
        <v>29301</v>
      </c>
      <c r="E5934" s="149">
        <v>11510</v>
      </c>
      <c r="F5934" s="149" t="s">
        <v>6167</v>
      </c>
    </row>
    <row r="5935" spans="1:6" ht="10.9" customHeight="1" x14ac:dyDescent="0.35">
      <c r="A5935" s="149" t="s">
        <v>11813</v>
      </c>
      <c r="B5935" s="149" t="s">
        <v>11814</v>
      </c>
      <c r="C5935" s="149" t="s">
        <v>296</v>
      </c>
      <c r="D5935" s="150">
        <v>29301</v>
      </c>
      <c r="E5935" s="149">
        <v>11510</v>
      </c>
      <c r="F5935" s="149" t="s">
        <v>6167</v>
      </c>
    </row>
    <row r="5936" spans="1:6" ht="10.9" customHeight="1" x14ac:dyDescent="0.35">
      <c r="A5936" s="149" t="s">
        <v>11815</v>
      </c>
      <c r="B5936" s="149" t="s">
        <v>11816</v>
      </c>
      <c r="C5936" s="149" t="s">
        <v>296</v>
      </c>
      <c r="D5936" s="150">
        <v>29301</v>
      </c>
      <c r="E5936" s="149">
        <v>11510</v>
      </c>
      <c r="F5936" s="149" t="s">
        <v>6167</v>
      </c>
    </row>
    <row r="5937" spans="1:6" ht="10.9" customHeight="1" x14ac:dyDescent="0.35">
      <c r="A5937" s="149" t="s">
        <v>11817</v>
      </c>
      <c r="B5937" s="149" t="s">
        <v>11818</v>
      </c>
      <c r="C5937" s="149" t="s">
        <v>296</v>
      </c>
      <c r="D5937" s="150">
        <v>29301</v>
      </c>
      <c r="E5937" s="149">
        <v>11510</v>
      </c>
      <c r="F5937" s="149" t="s">
        <v>6167</v>
      </c>
    </row>
    <row r="5938" spans="1:6" ht="10.9" customHeight="1" x14ac:dyDescent="0.35">
      <c r="A5938" s="149" t="s">
        <v>11819</v>
      </c>
      <c r="B5938" s="149" t="s">
        <v>11820</v>
      </c>
      <c r="C5938" s="149" t="s">
        <v>296</v>
      </c>
      <c r="D5938" s="150">
        <v>29301</v>
      </c>
      <c r="E5938" s="149">
        <v>11510</v>
      </c>
      <c r="F5938" s="149" t="s">
        <v>6167</v>
      </c>
    </row>
    <row r="5939" spans="1:6" ht="10.9" customHeight="1" x14ac:dyDescent="0.35">
      <c r="A5939" s="149" t="s">
        <v>11821</v>
      </c>
      <c r="B5939" s="149" t="s">
        <v>11822</v>
      </c>
      <c r="C5939" s="149" t="s">
        <v>296</v>
      </c>
      <c r="D5939" s="150">
        <v>29301</v>
      </c>
      <c r="E5939" s="149">
        <v>11510</v>
      </c>
      <c r="F5939" s="149" t="s">
        <v>6167</v>
      </c>
    </row>
    <row r="5940" spans="1:6" ht="10.9" customHeight="1" x14ac:dyDescent="0.35">
      <c r="A5940" s="149" t="s">
        <v>11823</v>
      </c>
      <c r="B5940" s="149" t="s">
        <v>11824</v>
      </c>
      <c r="C5940" s="149" t="s">
        <v>296</v>
      </c>
      <c r="D5940" s="150">
        <v>29301</v>
      </c>
      <c r="E5940" s="149">
        <v>11510</v>
      </c>
      <c r="F5940" s="149" t="s">
        <v>6167</v>
      </c>
    </row>
    <row r="5941" spans="1:6" ht="10.9" customHeight="1" x14ac:dyDescent="0.35">
      <c r="A5941" s="149" t="s">
        <v>11825</v>
      </c>
      <c r="B5941" s="149" t="s">
        <v>11826</v>
      </c>
      <c r="C5941" s="149" t="s">
        <v>296</v>
      </c>
      <c r="D5941" s="150">
        <v>29301</v>
      </c>
      <c r="E5941" s="149">
        <v>11510</v>
      </c>
      <c r="F5941" s="149" t="s">
        <v>6167</v>
      </c>
    </row>
    <row r="5942" spans="1:6" ht="10.9" customHeight="1" x14ac:dyDescent="0.35">
      <c r="A5942" s="149" t="s">
        <v>11827</v>
      </c>
      <c r="B5942" s="149" t="s">
        <v>11828</v>
      </c>
      <c r="C5942" s="149" t="s">
        <v>296</v>
      </c>
      <c r="D5942" s="150">
        <v>29301</v>
      </c>
      <c r="E5942" s="149">
        <v>11510</v>
      </c>
      <c r="F5942" s="149" t="s">
        <v>6167</v>
      </c>
    </row>
    <row r="5943" spans="1:6" ht="10.9" customHeight="1" x14ac:dyDescent="0.35">
      <c r="A5943" s="149" t="s">
        <v>11829</v>
      </c>
      <c r="B5943" s="149" t="s">
        <v>11830</v>
      </c>
      <c r="C5943" s="149" t="s">
        <v>296</v>
      </c>
      <c r="D5943" s="150">
        <v>29301</v>
      </c>
      <c r="E5943" s="149">
        <v>11510</v>
      </c>
      <c r="F5943" s="149" t="s">
        <v>6167</v>
      </c>
    </row>
    <row r="5944" spans="1:6" ht="10.9" customHeight="1" x14ac:dyDescent="0.35">
      <c r="A5944" s="149" t="s">
        <v>11831</v>
      </c>
      <c r="B5944" s="149" t="s">
        <v>11832</v>
      </c>
      <c r="C5944" s="149" t="s">
        <v>296</v>
      </c>
      <c r="D5944" s="150">
        <v>29301</v>
      </c>
      <c r="E5944" s="149">
        <v>11510</v>
      </c>
      <c r="F5944" s="149" t="s">
        <v>6167</v>
      </c>
    </row>
    <row r="5945" spans="1:6" ht="10.9" customHeight="1" x14ac:dyDescent="0.35">
      <c r="A5945" s="149" t="s">
        <v>11833</v>
      </c>
      <c r="B5945" s="149" t="s">
        <v>11834</v>
      </c>
      <c r="C5945" s="149" t="s">
        <v>296</v>
      </c>
      <c r="D5945" s="150">
        <v>29301</v>
      </c>
      <c r="E5945" s="149">
        <v>11510</v>
      </c>
      <c r="F5945" s="149" t="s">
        <v>6167</v>
      </c>
    </row>
    <row r="5946" spans="1:6" ht="10.9" customHeight="1" x14ac:dyDescent="0.35">
      <c r="A5946" s="149" t="s">
        <v>11835</v>
      </c>
      <c r="B5946" s="149" t="s">
        <v>11836</v>
      </c>
      <c r="C5946" s="149" t="s">
        <v>296</v>
      </c>
      <c r="D5946" s="150">
        <v>29301</v>
      </c>
      <c r="E5946" s="149">
        <v>11510</v>
      </c>
      <c r="F5946" s="149" t="s">
        <v>6167</v>
      </c>
    </row>
    <row r="5947" spans="1:6" ht="10.9" customHeight="1" x14ac:dyDescent="0.35">
      <c r="A5947" s="149" t="s">
        <v>11837</v>
      </c>
      <c r="B5947" s="149" t="s">
        <v>11838</v>
      </c>
      <c r="C5947" s="149" t="s">
        <v>296</v>
      </c>
      <c r="D5947" s="150">
        <v>29301</v>
      </c>
      <c r="E5947" s="149">
        <v>11510</v>
      </c>
      <c r="F5947" s="149" t="s">
        <v>6167</v>
      </c>
    </row>
    <row r="5948" spans="1:6" ht="10.9" customHeight="1" x14ac:dyDescent="0.35">
      <c r="A5948" s="149" t="s">
        <v>11839</v>
      </c>
      <c r="B5948" s="149" t="s">
        <v>11840</v>
      </c>
      <c r="C5948" s="149" t="s">
        <v>296</v>
      </c>
      <c r="D5948" s="150">
        <v>29301</v>
      </c>
      <c r="E5948" s="149">
        <v>11510</v>
      </c>
      <c r="F5948" s="149" t="s">
        <v>6167</v>
      </c>
    </row>
    <row r="5949" spans="1:6" ht="10.9" customHeight="1" x14ac:dyDescent="0.35">
      <c r="A5949" s="149" t="s">
        <v>11841</v>
      </c>
      <c r="B5949" s="149" t="s">
        <v>11842</v>
      </c>
      <c r="C5949" s="149" t="s">
        <v>296</v>
      </c>
      <c r="D5949" s="150">
        <v>29301</v>
      </c>
      <c r="E5949" s="149">
        <v>11510</v>
      </c>
      <c r="F5949" s="149" t="s">
        <v>6167</v>
      </c>
    </row>
    <row r="5950" spans="1:6" ht="10.9" customHeight="1" x14ac:dyDescent="0.35">
      <c r="A5950" s="149" t="s">
        <v>11843</v>
      </c>
      <c r="B5950" s="149" t="s">
        <v>11844</v>
      </c>
      <c r="C5950" s="149" t="s">
        <v>296</v>
      </c>
      <c r="D5950" s="150">
        <v>29301</v>
      </c>
      <c r="E5950" s="149">
        <v>11510</v>
      </c>
      <c r="F5950" s="149" t="s">
        <v>6167</v>
      </c>
    </row>
    <row r="5951" spans="1:6" ht="10.9" customHeight="1" x14ac:dyDescent="0.35">
      <c r="A5951" s="149" t="s">
        <v>11845</v>
      </c>
      <c r="B5951" s="149" t="s">
        <v>11846</v>
      </c>
      <c r="C5951" s="149" t="s">
        <v>296</v>
      </c>
      <c r="D5951" s="150">
        <v>29301</v>
      </c>
      <c r="E5951" s="149">
        <v>11510</v>
      </c>
      <c r="F5951" s="149" t="s">
        <v>6167</v>
      </c>
    </row>
    <row r="5952" spans="1:6" ht="10.9" customHeight="1" x14ac:dyDescent="0.35">
      <c r="A5952" s="149" t="s">
        <v>11847</v>
      </c>
      <c r="B5952" s="149" t="s">
        <v>11848</v>
      </c>
      <c r="C5952" s="149" t="s">
        <v>296</v>
      </c>
      <c r="D5952" s="150">
        <v>29301</v>
      </c>
      <c r="E5952" s="149">
        <v>11510</v>
      </c>
      <c r="F5952" s="149" t="s">
        <v>6167</v>
      </c>
    </row>
    <row r="5953" spans="1:6" ht="10.9" customHeight="1" x14ac:dyDescent="0.35">
      <c r="A5953" s="149" t="s">
        <v>11849</v>
      </c>
      <c r="B5953" s="149" t="s">
        <v>265</v>
      </c>
      <c r="C5953" s="149" t="s">
        <v>296</v>
      </c>
      <c r="D5953" s="150">
        <v>29301</v>
      </c>
      <c r="E5953" s="149">
        <v>11510</v>
      </c>
      <c r="F5953" s="149" t="s">
        <v>6167</v>
      </c>
    </row>
    <row r="5954" spans="1:6" ht="10.9" customHeight="1" x14ac:dyDescent="0.35">
      <c r="A5954" s="149" t="s">
        <v>11850</v>
      </c>
      <c r="B5954" s="149" t="s">
        <v>11851</v>
      </c>
      <c r="C5954" s="149" t="s">
        <v>296</v>
      </c>
      <c r="D5954" s="150">
        <v>29301</v>
      </c>
      <c r="E5954" s="149">
        <v>11510</v>
      </c>
      <c r="F5954" s="149" t="s">
        <v>6167</v>
      </c>
    </row>
    <row r="5955" spans="1:6" ht="10.9" customHeight="1" x14ac:dyDescent="0.35">
      <c r="A5955" s="149" t="s">
        <v>11852</v>
      </c>
      <c r="B5955" s="149" t="s">
        <v>11853</v>
      </c>
      <c r="C5955" s="149" t="s">
        <v>296</v>
      </c>
      <c r="D5955" s="150">
        <v>29301</v>
      </c>
      <c r="E5955" s="149">
        <v>11510</v>
      </c>
      <c r="F5955" s="149" t="s">
        <v>6167</v>
      </c>
    </row>
    <row r="5956" spans="1:6" ht="10.9" customHeight="1" x14ac:dyDescent="0.35">
      <c r="A5956" s="149" t="s">
        <v>11854</v>
      </c>
      <c r="B5956" s="149" t="s">
        <v>11855</v>
      </c>
      <c r="C5956" s="149" t="s">
        <v>296</v>
      </c>
      <c r="D5956" s="150">
        <v>29301</v>
      </c>
      <c r="E5956" s="149">
        <v>11510</v>
      </c>
      <c r="F5956" s="149" t="s">
        <v>6167</v>
      </c>
    </row>
    <row r="5957" spans="1:6" ht="10.9" customHeight="1" x14ac:dyDescent="0.35">
      <c r="A5957" s="149" t="s">
        <v>11856</v>
      </c>
      <c r="B5957" s="149" t="s">
        <v>11857</v>
      </c>
      <c r="C5957" s="149" t="s">
        <v>877</v>
      </c>
      <c r="D5957" s="150">
        <v>29301</v>
      </c>
      <c r="E5957" s="149">
        <v>11510</v>
      </c>
      <c r="F5957" s="149" t="s">
        <v>6167</v>
      </c>
    </row>
    <row r="5958" spans="1:6" ht="10.9" customHeight="1" x14ac:dyDescent="0.35">
      <c r="A5958" s="149" t="s">
        <v>11858</v>
      </c>
      <c r="B5958" s="149" t="s">
        <v>11859</v>
      </c>
      <c r="C5958" s="149" t="s">
        <v>296</v>
      </c>
      <c r="D5958" s="150">
        <v>29301</v>
      </c>
      <c r="E5958" s="149">
        <v>11510</v>
      </c>
      <c r="F5958" s="149" t="s">
        <v>6167</v>
      </c>
    </row>
    <row r="5959" spans="1:6" ht="10.9" customHeight="1" x14ac:dyDescent="0.35">
      <c r="A5959" s="149" t="s">
        <v>11860</v>
      </c>
      <c r="B5959" s="149" t="s">
        <v>11861</v>
      </c>
      <c r="C5959" s="149" t="s">
        <v>296</v>
      </c>
      <c r="D5959" s="150">
        <v>29301</v>
      </c>
      <c r="E5959" s="149">
        <v>11510</v>
      </c>
      <c r="F5959" s="149" t="s">
        <v>6167</v>
      </c>
    </row>
    <row r="5960" spans="1:6" ht="10.9" customHeight="1" x14ac:dyDescent="0.35">
      <c r="A5960" s="149" t="s">
        <v>11862</v>
      </c>
      <c r="B5960" s="149" t="s">
        <v>11863</v>
      </c>
      <c r="C5960" s="149" t="s">
        <v>296</v>
      </c>
      <c r="D5960" s="150">
        <v>29301</v>
      </c>
      <c r="E5960" s="149">
        <v>11510</v>
      </c>
      <c r="F5960" s="149" t="s">
        <v>6167</v>
      </c>
    </row>
    <row r="5961" spans="1:6" ht="10.9" customHeight="1" x14ac:dyDescent="0.35">
      <c r="A5961" s="149" t="s">
        <v>11864</v>
      </c>
      <c r="B5961" s="149" t="s">
        <v>11865</v>
      </c>
      <c r="C5961" s="149" t="s">
        <v>296</v>
      </c>
      <c r="D5961" s="150">
        <v>29301</v>
      </c>
      <c r="E5961" s="149">
        <v>11510</v>
      </c>
      <c r="F5961" s="149" t="s">
        <v>6167</v>
      </c>
    </row>
    <row r="5962" spans="1:6" ht="10.9" customHeight="1" x14ac:dyDescent="0.35">
      <c r="A5962" s="149" t="s">
        <v>11866</v>
      </c>
      <c r="B5962" s="149" t="s">
        <v>11867</v>
      </c>
      <c r="C5962" s="149" t="s">
        <v>296</v>
      </c>
      <c r="D5962" s="150">
        <v>29301</v>
      </c>
      <c r="E5962" s="149">
        <v>11510</v>
      </c>
      <c r="F5962" s="149" t="s">
        <v>6167</v>
      </c>
    </row>
    <row r="5963" spans="1:6" ht="10.9" customHeight="1" x14ac:dyDescent="0.35">
      <c r="A5963" s="149" t="s">
        <v>11868</v>
      </c>
      <c r="B5963" s="149" t="s">
        <v>11869</v>
      </c>
      <c r="C5963" s="149" t="s">
        <v>296</v>
      </c>
      <c r="D5963" s="150">
        <v>29301</v>
      </c>
      <c r="E5963" s="149">
        <v>11510</v>
      </c>
      <c r="F5963" s="149" t="s">
        <v>6167</v>
      </c>
    </row>
    <row r="5964" spans="1:6" ht="10.9" customHeight="1" x14ac:dyDescent="0.35">
      <c r="A5964" s="149" t="s">
        <v>11870</v>
      </c>
      <c r="B5964" s="149" t="s">
        <v>11871</v>
      </c>
      <c r="C5964" s="149" t="s">
        <v>296</v>
      </c>
      <c r="D5964" s="150">
        <v>29301</v>
      </c>
      <c r="E5964" s="149">
        <v>11510</v>
      </c>
      <c r="F5964" s="149" t="s">
        <v>6167</v>
      </c>
    </row>
    <row r="5965" spans="1:6" ht="10.9" customHeight="1" x14ac:dyDescent="0.35">
      <c r="A5965" s="149" t="s">
        <v>11872</v>
      </c>
      <c r="B5965" s="149" t="s">
        <v>11873</v>
      </c>
      <c r="C5965" s="149" t="s">
        <v>296</v>
      </c>
      <c r="D5965" s="150">
        <v>29301</v>
      </c>
      <c r="E5965" s="149">
        <v>11510</v>
      </c>
      <c r="F5965" s="149" t="s">
        <v>6167</v>
      </c>
    </row>
    <row r="5966" spans="1:6" ht="10.9" customHeight="1" x14ac:dyDescent="0.35">
      <c r="A5966" s="149" t="s">
        <v>11874</v>
      </c>
      <c r="B5966" s="149" t="s">
        <v>11875</v>
      </c>
      <c r="C5966" s="149" t="s">
        <v>296</v>
      </c>
      <c r="D5966" s="150">
        <v>29301</v>
      </c>
      <c r="E5966" s="149">
        <v>11510</v>
      </c>
      <c r="F5966" s="149" t="s">
        <v>6167</v>
      </c>
    </row>
    <row r="5967" spans="1:6" ht="10.9" customHeight="1" x14ac:dyDescent="0.35">
      <c r="A5967" s="149" t="s">
        <v>11876</v>
      </c>
      <c r="B5967" s="149" t="s">
        <v>11877</v>
      </c>
      <c r="C5967" s="149" t="s">
        <v>296</v>
      </c>
      <c r="D5967" s="150">
        <v>29301</v>
      </c>
      <c r="E5967" s="149">
        <v>11510</v>
      </c>
      <c r="F5967" s="149" t="s">
        <v>6167</v>
      </c>
    </row>
    <row r="5968" spans="1:6" ht="10.9" customHeight="1" x14ac:dyDescent="0.35">
      <c r="A5968" s="149" t="s">
        <v>11878</v>
      </c>
      <c r="B5968" s="149" t="s">
        <v>11879</v>
      </c>
      <c r="C5968" s="149" t="s">
        <v>296</v>
      </c>
      <c r="D5968" s="150">
        <v>29301</v>
      </c>
      <c r="E5968" s="149">
        <v>11510</v>
      </c>
      <c r="F5968" s="149" t="s">
        <v>6167</v>
      </c>
    </row>
    <row r="5969" spans="1:6" ht="10.9" customHeight="1" x14ac:dyDescent="0.35">
      <c r="A5969" s="149" t="s">
        <v>11880</v>
      </c>
      <c r="B5969" s="149" t="s">
        <v>11881</v>
      </c>
      <c r="C5969" s="149" t="s">
        <v>296</v>
      </c>
      <c r="D5969" s="150">
        <v>29301</v>
      </c>
      <c r="E5969" s="149">
        <v>11510</v>
      </c>
      <c r="F5969" s="149" t="s">
        <v>6167</v>
      </c>
    </row>
    <row r="5970" spans="1:6" ht="10.9" customHeight="1" x14ac:dyDescent="0.35">
      <c r="A5970" s="149" t="s">
        <v>11882</v>
      </c>
      <c r="B5970" s="149" t="s">
        <v>11883</v>
      </c>
      <c r="C5970" s="149" t="s">
        <v>296</v>
      </c>
      <c r="D5970" s="150">
        <v>29301</v>
      </c>
      <c r="E5970" s="149">
        <v>11510</v>
      </c>
      <c r="F5970" s="149" t="s">
        <v>6167</v>
      </c>
    </row>
    <row r="5971" spans="1:6" ht="10.9" customHeight="1" x14ac:dyDescent="0.35">
      <c r="A5971" s="149" t="s">
        <v>11884</v>
      </c>
      <c r="B5971" s="149" t="s">
        <v>16433</v>
      </c>
      <c r="C5971" s="149" t="s">
        <v>296</v>
      </c>
      <c r="D5971" s="150">
        <v>29301</v>
      </c>
      <c r="E5971" s="149">
        <v>11510</v>
      </c>
      <c r="F5971" s="149" t="s">
        <v>6167</v>
      </c>
    </row>
    <row r="5972" spans="1:6" ht="10.9" customHeight="1" x14ac:dyDescent="0.35">
      <c r="A5972" s="149" t="s">
        <v>11885</v>
      </c>
      <c r="B5972" s="149" t="s">
        <v>16293</v>
      </c>
      <c r="C5972" s="149" t="s">
        <v>296</v>
      </c>
      <c r="D5972" s="150">
        <v>29301</v>
      </c>
      <c r="E5972" s="149">
        <v>11510</v>
      </c>
      <c r="F5972" s="149" t="s">
        <v>6167</v>
      </c>
    </row>
    <row r="5973" spans="1:6" ht="10.9" customHeight="1" x14ac:dyDescent="0.35">
      <c r="A5973" s="149" t="s">
        <v>11886</v>
      </c>
      <c r="B5973" s="149" t="s">
        <v>11887</v>
      </c>
      <c r="C5973" s="149" t="s">
        <v>296</v>
      </c>
      <c r="D5973" s="150">
        <v>29301</v>
      </c>
      <c r="E5973" s="149">
        <v>11510</v>
      </c>
      <c r="F5973" s="149" t="s">
        <v>6167</v>
      </c>
    </row>
    <row r="5974" spans="1:6" ht="10.9" customHeight="1" x14ac:dyDescent="0.35">
      <c r="A5974" s="149" t="s">
        <v>11888</v>
      </c>
      <c r="B5974" s="149" t="s">
        <v>11889</v>
      </c>
      <c r="C5974" s="149" t="s">
        <v>296</v>
      </c>
      <c r="D5974" s="150">
        <v>29301</v>
      </c>
      <c r="E5974" s="149">
        <v>11510</v>
      </c>
      <c r="F5974" s="149" t="s">
        <v>6167</v>
      </c>
    </row>
    <row r="5975" spans="1:6" ht="10.9" customHeight="1" x14ac:dyDescent="0.35">
      <c r="A5975" s="149" t="s">
        <v>11890</v>
      </c>
      <c r="B5975" s="149" t="s">
        <v>11891</v>
      </c>
      <c r="C5975" s="149" t="s">
        <v>296</v>
      </c>
      <c r="D5975" s="150">
        <v>29301</v>
      </c>
      <c r="E5975" s="149">
        <v>11510</v>
      </c>
      <c r="F5975" s="149" t="s">
        <v>6167</v>
      </c>
    </row>
    <row r="5976" spans="1:6" ht="10.9" customHeight="1" x14ac:dyDescent="0.35">
      <c r="A5976" s="149" t="s">
        <v>11892</v>
      </c>
      <c r="B5976" s="149" t="s">
        <v>11893</v>
      </c>
      <c r="C5976" s="149" t="s">
        <v>296</v>
      </c>
      <c r="D5976" s="150">
        <v>29301</v>
      </c>
      <c r="E5976" s="149">
        <v>11510</v>
      </c>
      <c r="F5976" s="149" t="s">
        <v>6167</v>
      </c>
    </row>
    <row r="5977" spans="1:6" ht="10.9" customHeight="1" x14ac:dyDescent="0.35">
      <c r="A5977" s="149" t="s">
        <v>11894</v>
      </c>
      <c r="B5977" s="149" t="s">
        <v>11895</v>
      </c>
      <c r="C5977" s="149" t="s">
        <v>296</v>
      </c>
      <c r="D5977" s="150">
        <v>29301</v>
      </c>
      <c r="E5977" s="149">
        <v>11510</v>
      </c>
      <c r="F5977" s="149" t="s">
        <v>6167</v>
      </c>
    </row>
    <row r="5978" spans="1:6" ht="10.9" customHeight="1" x14ac:dyDescent="0.35">
      <c r="A5978" s="149" t="s">
        <v>11896</v>
      </c>
      <c r="B5978" s="149" t="s">
        <v>11897</v>
      </c>
      <c r="C5978" s="149" t="s">
        <v>296</v>
      </c>
      <c r="D5978" s="150">
        <v>29301</v>
      </c>
      <c r="E5978" s="149">
        <v>11510</v>
      </c>
      <c r="F5978" s="149" t="s">
        <v>6167</v>
      </c>
    </row>
    <row r="5979" spans="1:6" ht="10.9" customHeight="1" x14ac:dyDescent="0.35">
      <c r="A5979" s="149" t="s">
        <v>11898</v>
      </c>
      <c r="B5979" s="149" t="s">
        <v>11899</v>
      </c>
      <c r="C5979" s="149" t="s">
        <v>296</v>
      </c>
      <c r="D5979" s="150">
        <v>29301</v>
      </c>
      <c r="E5979" s="149">
        <v>11510</v>
      </c>
      <c r="F5979" s="149" t="s">
        <v>6167</v>
      </c>
    </row>
    <row r="5980" spans="1:6" ht="10.9" customHeight="1" x14ac:dyDescent="0.35">
      <c r="A5980" s="149" t="s">
        <v>11900</v>
      </c>
      <c r="B5980" s="149" t="s">
        <v>11901</v>
      </c>
      <c r="C5980" s="149" t="s">
        <v>296</v>
      </c>
      <c r="D5980" s="150">
        <v>29301</v>
      </c>
      <c r="E5980" s="149">
        <v>11510</v>
      </c>
      <c r="F5980" s="149" t="s">
        <v>6167</v>
      </c>
    </row>
    <row r="5981" spans="1:6" ht="10.9" customHeight="1" x14ac:dyDescent="0.35">
      <c r="A5981" s="149" t="s">
        <v>11902</v>
      </c>
      <c r="B5981" s="149" t="s">
        <v>11903</v>
      </c>
      <c r="C5981" s="149" t="s">
        <v>296</v>
      </c>
      <c r="D5981" s="150">
        <v>29301</v>
      </c>
      <c r="E5981" s="149">
        <v>11510</v>
      </c>
      <c r="F5981" s="149" t="s">
        <v>6167</v>
      </c>
    </row>
    <row r="5982" spans="1:6" ht="10.9" customHeight="1" x14ac:dyDescent="0.35">
      <c r="A5982" s="149" t="s">
        <v>11904</v>
      </c>
      <c r="B5982" s="149" t="s">
        <v>11905</v>
      </c>
      <c r="C5982" s="149" t="s">
        <v>296</v>
      </c>
      <c r="D5982" s="150">
        <v>29301</v>
      </c>
      <c r="E5982" s="149">
        <v>11510</v>
      </c>
      <c r="F5982" s="149" t="s">
        <v>6167</v>
      </c>
    </row>
    <row r="5983" spans="1:6" ht="10.9" customHeight="1" x14ac:dyDescent="0.35">
      <c r="A5983" s="149" t="s">
        <v>11906</v>
      </c>
      <c r="B5983" s="149" t="s">
        <v>11907</v>
      </c>
      <c r="C5983" s="149" t="s">
        <v>296</v>
      </c>
      <c r="D5983" s="150">
        <v>29301</v>
      </c>
      <c r="E5983" s="149">
        <v>11510</v>
      </c>
      <c r="F5983" s="149" t="s">
        <v>6167</v>
      </c>
    </row>
    <row r="5984" spans="1:6" ht="10.9" customHeight="1" x14ac:dyDescent="0.35">
      <c r="A5984" s="149" t="s">
        <v>11908</v>
      </c>
      <c r="B5984" s="149" t="s">
        <v>11909</v>
      </c>
      <c r="C5984" s="149" t="s">
        <v>296</v>
      </c>
      <c r="D5984" s="150">
        <v>29301</v>
      </c>
      <c r="E5984" s="149">
        <v>11510</v>
      </c>
      <c r="F5984" s="149" t="s">
        <v>6167</v>
      </c>
    </row>
    <row r="5985" spans="1:6" ht="10.9" customHeight="1" x14ac:dyDescent="0.35">
      <c r="A5985" s="149" t="s">
        <v>11910</v>
      </c>
      <c r="B5985" s="149" t="s">
        <v>11911</v>
      </c>
      <c r="C5985" s="149" t="s">
        <v>296</v>
      </c>
      <c r="D5985" s="150">
        <v>29301</v>
      </c>
      <c r="E5985" s="149">
        <v>11510</v>
      </c>
      <c r="F5985" s="149" t="s">
        <v>6167</v>
      </c>
    </row>
    <row r="5986" spans="1:6" ht="10.9" customHeight="1" x14ac:dyDescent="0.35">
      <c r="A5986" s="149" t="s">
        <v>11912</v>
      </c>
      <c r="B5986" s="149" t="s">
        <v>11913</v>
      </c>
      <c r="C5986" s="149" t="s">
        <v>296</v>
      </c>
      <c r="D5986" s="150">
        <v>29301</v>
      </c>
      <c r="E5986" s="149">
        <v>11510</v>
      </c>
      <c r="F5986" s="149" t="s">
        <v>6167</v>
      </c>
    </row>
    <row r="5987" spans="1:6" ht="10.9" customHeight="1" x14ac:dyDescent="0.35">
      <c r="A5987" s="149" t="s">
        <v>11914</v>
      </c>
      <c r="B5987" s="149" t="s">
        <v>11915</v>
      </c>
      <c r="C5987" s="149" t="s">
        <v>296</v>
      </c>
      <c r="D5987" s="150">
        <v>29301</v>
      </c>
      <c r="E5987" s="149">
        <v>11510</v>
      </c>
      <c r="F5987" s="149" t="s">
        <v>6167</v>
      </c>
    </row>
    <row r="5988" spans="1:6" ht="10.9" customHeight="1" x14ac:dyDescent="0.35">
      <c r="A5988" s="149" t="s">
        <v>11916</v>
      </c>
      <c r="B5988" s="149" t="s">
        <v>11917</v>
      </c>
      <c r="C5988" s="149" t="s">
        <v>296</v>
      </c>
      <c r="D5988" s="150">
        <v>29301</v>
      </c>
      <c r="E5988" s="149">
        <v>11510</v>
      </c>
      <c r="F5988" s="149" t="s">
        <v>6167</v>
      </c>
    </row>
    <row r="5989" spans="1:6" ht="10.9" customHeight="1" x14ac:dyDescent="0.35">
      <c r="A5989" s="149" t="s">
        <v>11918</v>
      </c>
      <c r="B5989" s="149" t="s">
        <v>11919</v>
      </c>
      <c r="C5989" s="149" t="s">
        <v>296</v>
      </c>
      <c r="D5989" s="150">
        <v>29301</v>
      </c>
      <c r="E5989" s="149">
        <v>11510</v>
      </c>
      <c r="F5989" s="149" t="s">
        <v>6167</v>
      </c>
    </row>
    <row r="5990" spans="1:6" ht="10.9" customHeight="1" x14ac:dyDescent="0.35">
      <c r="A5990" s="149" t="s">
        <v>11920</v>
      </c>
      <c r="B5990" s="149" t="s">
        <v>11921</v>
      </c>
      <c r="C5990" s="149" t="s">
        <v>296</v>
      </c>
      <c r="D5990" s="150">
        <v>29301</v>
      </c>
      <c r="E5990" s="149">
        <v>11510</v>
      </c>
      <c r="F5990" s="149" t="s">
        <v>6167</v>
      </c>
    </row>
    <row r="5991" spans="1:6" ht="10.9" customHeight="1" x14ac:dyDescent="0.35">
      <c r="A5991" s="149" t="s">
        <v>11922</v>
      </c>
      <c r="B5991" s="149" t="s">
        <v>11923</v>
      </c>
      <c r="C5991" s="149" t="s">
        <v>296</v>
      </c>
      <c r="D5991" s="150">
        <v>29301</v>
      </c>
      <c r="E5991" s="149">
        <v>11510</v>
      </c>
      <c r="F5991" s="149" t="s">
        <v>6167</v>
      </c>
    </row>
    <row r="5992" spans="1:6" ht="10.9" customHeight="1" x14ac:dyDescent="0.35">
      <c r="A5992" s="149" t="s">
        <v>11924</v>
      </c>
      <c r="B5992" s="149" t="s">
        <v>11925</v>
      </c>
      <c r="C5992" s="149" t="s">
        <v>296</v>
      </c>
      <c r="D5992" s="150">
        <v>29301</v>
      </c>
      <c r="E5992" s="149">
        <v>11510</v>
      </c>
      <c r="F5992" s="149" t="s">
        <v>6167</v>
      </c>
    </row>
    <row r="5993" spans="1:6" ht="10.9" customHeight="1" x14ac:dyDescent="0.35">
      <c r="A5993" s="149" t="s">
        <v>11926</v>
      </c>
      <c r="B5993" s="149" t="s">
        <v>11925</v>
      </c>
      <c r="C5993" s="149" t="s">
        <v>420</v>
      </c>
      <c r="D5993" s="150">
        <v>29301</v>
      </c>
      <c r="E5993" s="149">
        <v>11510</v>
      </c>
      <c r="F5993" s="149" t="s">
        <v>6167</v>
      </c>
    </row>
    <row r="5994" spans="1:6" ht="10.9" customHeight="1" x14ac:dyDescent="0.35">
      <c r="A5994" s="149" t="s">
        <v>11927</v>
      </c>
      <c r="B5994" s="149" t="s">
        <v>11928</v>
      </c>
      <c r="C5994" s="149" t="s">
        <v>296</v>
      </c>
      <c r="D5994" s="150">
        <v>29301</v>
      </c>
      <c r="E5994" s="149">
        <v>11510</v>
      </c>
      <c r="F5994" s="149" t="s">
        <v>6167</v>
      </c>
    </row>
    <row r="5995" spans="1:6" ht="10.9" customHeight="1" x14ac:dyDescent="0.35">
      <c r="A5995" s="149" t="s">
        <v>11929</v>
      </c>
      <c r="B5995" s="149" t="s">
        <v>11930</v>
      </c>
      <c r="C5995" s="149" t="s">
        <v>296</v>
      </c>
      <c r="D5995" s="150">
        <v>29301</v>
      </c>
      <c r="E5995" s="149">
        <v>11510</v>
      </c>
      <c r="F5995" s="149" t="s">
        <v>6167</v>
      </c>
    </row>
    <row r="5996" spans="1:6" ht="10.9" customHeight="1" x14ac:dyDescent="0.35">
      <c r="A5996" s="149" t="s">
        <v>11931</v>
      </c>
      <c r="B5996" s="149" t="s">
        <v>11932</v>
      </c>
      <c r="C5996" s="149" t="s">
        <v>296</v>
      </c>
      <c r="D5996" s="150">
        <v>29301</v>
      </c>
      <c r="E5996" s="149">
        <v>11510</v>
      </c>
      <c r="F5996" s="149" t="s">
        <v>6167</v>
      </c>
    </row>
    <row r="5997" spans="1:6" ht="10.9" customHeight="1" x14ac:dyDescent="0.35">
      <c r="A5997" s="149" t="s">
        <v>11933</v>
      </c>
      <c r="B5997" s="149" t="s">
        <v>11934</v>
      </c>
      <c r="C5997" s="149" t="s">
        <v>296</v>
      </c>
      <c r="D5997" s="150">
        <v>29301</v>
      </c>
      <c r="E5997" s="149">
        <v>11510</v>
      </c>
      <c r="F5997" s="149" t="s">
        <v>6167</v>
      </c>
    </row>
    <row r="5998" spans="1:6" ht="10.9" customHeight="1" x14ac:dyDescent="0.35">
      <c r="A5998" s="149" t="s">
        <v>11935</v>
      </c>
      <c r="B5998" s="149" t="s">
        <v>11936</v>
      </c>
      <c r="C5998" s="149" t="s">
        <v>296</v>
      </c>
      <c r="D5998" s="150">
        <v>29301</v>
      </c>
      <c r="E5998" s="149">
        <v>11510</v>
      </c>
      <c r="F5998" s="149" t="s">
        <v>6167</v>
      </c>
    </row>
    <row r="5999" spans="1:6" ht="10.9" customHeight="1" x14ac:dyDescent="0.35">
      <c r="A5999" s="149" t="s">
        <v>11937</v>
      </c>
      <c r="B5999" s="149" t="s">
        <v>11938</v>
      </c>
      <c r="C5999" s="149" t="s">
        <v>296</v>
      </c>
      <c r="D5999" s="150">
        <v>29301</v>
      </c>
      <c r="E5999" s="149">
        <v>11510</v>
      </c>
      <c r="F5999" s="149" t="s">
        <v>6167</v>
      </c>
    </row>
    <row r="6000" spans="1:6" ht="10.9" customHeight="1" x14ac:dyDescent="0.35">
      <c r="A6000" s="149" t="s">
        <v>11939</v>
      </c>
      <c r="B6000" s="149" t="s">
        <v>11940</v>
      </c>
      <c r="C6000" s="149" t="s">
        <v>296</v>
      </c>
      <c r="D6000" s="150">
        <v>29301</v>
      </c>
      <c r="E6000" s="149">
        <v>11510</v>
      </c>
      <c r="F6000" s="149" t="s">
        <v>6167</v>
      </c>
    </row>
    <row r="6001" spans="1:6" ht="10.9" customHeight="1" x14ac:dyDescent="0.35">
      <c r="A6001" s="149" t="s">
        <v>11941</v>
      </c>
      <c r="B6001" s="149" t="s">
        <v>11942</v>
      </c>
      <c r="C6001" s="149" t="s">
        <v>296</v>
      </c>
      <c r="D6001" s="150">
        <v>29301</v>
      </c>
      <c r="E6001" s="149">
        <v>11510</v>
      </c>
      <c r="F6001" s="149" t="s">
        <v>6167</v>
      </c>
    </row>
    <row r="6002" spans="1:6" ht="10.9" customHeight="1" x14ac:dyDescent="0.35">
      <c r="A6002" s="149" t="s">
        <v>11943</v>
      </c>
      <c r="B6002" s="149" t="s">
        <v>11944</v>
      </c>
      <c r="C6002" s="149" t="s">
        <v>296</v>
      </c>
      <c r="D6002" s="150">
        <v>29301</v>
      </c>
      <c r="E6002" s="149">
        <v>11510</v>
      </c>
      <c r="F6002" s="149" t="s">
        <v>6167</v>
      </c>
    </row>
    <row r="6003" spans="1:6" ht="10.9" customHeight="1" x14ac:dyDescent="0.35">
      <c r="A6003" s="149" t="s">
        <v>11945</v>
      </c>
      <c r="B6003" s="149" t="s">
        <v>11946</v>
      </c>
      <c r="C6003" s="149" t="s">
        <v>296</v>
      </c>
      <c r="D6003" s="150">
        <v>29301</v>
      </c>
      <c r="E6003" s="149">
        <v>11510</v>
      </c>
      <c r="F6003" s="149" t="s">
        <v>6167</v>
      </c>
    </row>
    <row r="6004" spans="1:6" ht="10.9" customHeight="1" x14ac:dyDescent="0.35">
      <c r="A6004" s="149" t="s">
        <v>11947</v>
      </c>
      <c r="B6004" s="149" t="s">
        <v>11948</v>
      </c>
      <c r="C6004" s="149" t="s">
        <v>296</v>
      </c>
      <c r="D6004" s="150">
        <v>29301</v>
      </c>
      <c r="E6004" s="149">
        <v>11510</v>
      </c>
      <c r="F6004" s="149" t="s">
        <v>6167</v>
      </c>
    </row>
    <row r="6005" spans="1:6" ht="10.9" customHeight="1" x14ac:dyDescent="0.35">
      <c r="A6005" s="149" t="s">
        <v>11949</v>
      </c>
      <c r="B6005" s="149" t="s">
        <v>11950</v>
      </c>
      <c r="C6005" s="149" t="s">
        <v>296</v>
      </c>
      <c r="D6005" s="150">
        <v>29301</v>
      </c>
      <c r="E6005" s="149">
        <v>11510</v>
      </c>
      <c r="F6005" s="149" t="s">
        <v>6167</v>
      </c>
    </row>
    <row r="6006" spans="1:6" ht="10.9" customHeight="1" x14ac:dyDescent="0.35">
      <c r="A6006" s="149" t="s">
        <v>11951</v>
      </c>
      <c r="B6006" s="149" t="s">
        <v>11952</v>
      </c>
      <c r="C6006" s="149" t="s">
        <v>296</v>
      </c>
      <c r="D6006" s="150">
        <v>29301</v>
      </c>
      <c r="E6006" s="149">
        <v>11510</v>
      </c>
      <c r="F6006" s="149" t="s">
        <v>6167</v>
      </c>
    </row>
    <row r="6007" spans="1:6" ht="10.9" customHeight="1" x14ac:dyDescent="0.35">
      <c r="A6007" s="149" t="s">
        <v>11953</v>
      </c>
      <c r="B6007" s="149" t="s">
        <v>11954</v>
      </c>
      <c r="C6007" s="149" t="s">
        <v>296</v>
      </c>
      <c r="D6007" s="150">
        <v>29301</v>
      </c>
      <c r="E6007" s="149">
        <v>11510</v>
      </c>
      <c r="F6007" s="149" t="s">
        <v>6167</v>
      </c>
    </row>
    <row r="6008" spans="1:6" ht="10.9" customHeight="1" x14ac:dyDescent="0.35">
      <c r="A6008" s="149" t="s">
        <v>11955</v>
      </c>
      <c r="B6008" s="149" t="s">
        <v>11956</v>
      </c>
      <c r="C6008" s="149" t="s">
        <v>296</v>
      </c>
      <c r="D6008" s="150">
        <v>29301</v>
      </c>
      <c r="E6008" s="149">
        <v>11510</v>
      </c>
      <c r="F6008" s="149" t="s">
        <v>6167</v>
      </c>
    </row>
    <row r="6009" spans="1:6" ht="10.9" customHeight="1" x14ac:dyDescent="0.35">
      <c r="A6009" s="149" t="s">
        <v>11957</v>
      </c>
      <c r="B6009" s="149" t="s">
        <v>11958</v>
      </c>
      <c r="C6009" s="149" t="s">
        <v>296</v>
      </c>
      <c r="D6009" s="150">
        <v>29301</v>
      </c>
      <c r="E6009" s="149">
        <v>11510</v>
      </c>
      <c r="F6009" s="149" t="s">
        <v>6167</v>
      </c>
    </row>
    <row r="6010" spans="1:6" ht="10.9" customHeight="1" x14ac:dyDescent="0.35">
      <c r="A6010" s="149" t="s">
        <v>11959</v>
      </c>
      <c r="B6010" s="149" t="s">
        <v>11960</v>
      </c>
      <c r="C6010" s="149" t="s">
        <v>296</v>
      </c>
      <c r="D6010" s="150">
        <v>29301</v>
      </c>
      <c r="E6010" s="149">
        <v>11510</v>
      </c>
      <c r="F6010" s="149" t="s">
        <v>6167</v>
      </c>
    </row>
    <row r="6011" spans="1:6" ht="10.9" customHeight="1" x14ac:dyDescent="0.35">
      <c r="A6011" s="149" t="s">
        <v>11961</v>
      </c>
      <c r="B6011" s="149" t="s">
        <v>11962</v>
      </c>
      <c r="C6011" s="149" t="s">
        <v>296</v>
      </c>
      <c r="D6011" s="150">
        <v>29301</v>
      </c>
      <c r="E6011" s="149">
        <v>11510</v>
      </c>
      <c r="F6011" s="149" t="s">
        <v>6167</v>
      </c>
    </row>
    <row r="6012" spans="1:6" ht="10.9" customHeight="1" x14ac:dyDescent="0.35">
      <c r="A6012" s="149" t="s">
        <v>11963</v>
      </c>
      <c r="B6012" s="149" t="s">
        <v>11964</v>
      </c>
      <c r="C6012" s="149" t="s">
        <v>296</v>
      </c>
      <c r="D6012" s="150">
        <v>29301</v>
      </c>
      <c r="E6012" s="149">
        <v>11510</v>
      </c>
      <c r="F6012" s="149" t="s">
        <v>6167</v>
      </c>
    </row>
    <row r="6013" spans="1:6" ht="10.9" customHeight="1" x14ac:dyDescent="0.35">
      <c r="A6013" s="149" t="s">
        <v>11965</v>
      </c>
      <c r="B6013" s="149" t="s">
        <v>11966</v>
      </c>
      <c r="C6013" s="149" t="s">
        <v>296</v>
      </c>
      <c r="D6013" s="150">
        <v>29301</v>
      </c>
      <c r="E6013" s="149">
        <v>11510</v>
      </c>
      <c r="F6013" s="149" t="s">
        <v>6167</v>
      </c>
    </row>
    <row r="6014" spans="1:6" ht="10.9" customHeight="1" x14ac:dyDescent="0.35">
      <c r="A6014" s="149" t="s">
        <v>11967</v>
      </c>
      <c r="B6014" s="149" t="s">
        <v>11968</v>
      </c>
      <c r="C6014" s="149" t="s">
        <v>296</v>
      </c>
      <c r="D6014" s="150">
        <v>29301</v>
      </c>
      <c r="E6014" s="149">
        <v>11510</v>
      </c>
      <c r="F6014" s="149" t="s">
        <v>6167</v>
      </c>
    </row>
    <row r="6015" spans="1:6" ht="10.9" customHeight="1" x14ac:dyDescent="0.35">
      <c r="A6015" s="149" t="s">
        <v>11969</v>
      </c>
      <c r="B6015" s="149" t="s">
        <v>11970</v>
      </c>
      <c r="C6015" s="149" t="s">
        <v>296</v>
      </c>
      <c r="D6015" s="150">
        <v>29301</v>
      </c>
      <c r="E6015" s="149">
        <v>11510</v>
      </c>
      <c r="F6015" s="149" t="s">
        <v>6167</v>
      </c>
    </row>
    <row r="6016" spans="1:6" ht="10.9" customHeight="1" x14ac:dyDescent="0.35">
      <c r="A6016" s="149" t="s">
        <v>11971</v>
      </c>
      <c r="B6016" s="149" t="s">
        <v>11972</v>
      </c>
      <c r="C6016" s="149" t="s">
        <v>296</v>
      </c>
      <c r="D6016" s="150">
        <v>29301</v>
      </c>
      <c r="E6016" s="149">
        <v>11510</v>
      </c>
      <c r="F6016" s="149" t="s">
        <v>6167</v>
      </c>
    </row>
    <row r="6017" spans="1:6" ht="10.9" customHeight="1" x14ac:dyDescent="0.35">
      <c r="A6017" s="149" t="s">
        <v>11973</v>
      </c>
      <c r="B6017" s="149" t="s">
        <v>11974</v>
      </c>
      <c r="C6017" s="149" t="s">
        <v>296</v>
      </c>
      <c r="D6017" s="150">
        <v>29301</v>
      </c>
      <c r="E6017" s="149">
        <v>11510</v>
      </c>
      <c r="F6017" s="149" t="s">
        <v>6167</v>
      </c>
    </row>
    <row r="6018" spans="1:6" ht="10.9" customHeight="1" x14ac:dyDescent="0.35">
      <c r="A6018" s="149" t="s">
        <v>11975</v>
      </c>
      <c r="B6018" s="149" t="s">
        <v>11976</v>
      </c>
      <c r="C6018" s="149" t="s">
        <v>296</v>
      </c>
      <c r="D6018" s="150">
        <v>29301</v>
      </c>
      <c r="E6018" s="149">
        <v>11510</v>
      </c>
      <c r="F6018" s="149" t="s">
        <v>6167</v>
      </c>
    </row>
    <row r="6019" spans="1:6" ht="10.9" customHeight="1" x14ac:dyDescent="0.35">
      <c r="A6019" s="149" t="s">
        <v>11977</v>
      </c>
      <c r="B6019" s="149" t="s">
        <v>11978</v>
      </c>
      <c r="C6019" s="149" t="s">
        <v>296</v>
      </c>
      <c r="D6019" s="150">
        <v>29301</v>
      </c>
      <c r="E6019" s="149">
        <v>11510</v>
      </c>
      <c r="F6019" s="149" t="s">
        <v>6167</v>
      </c>
    </row>
    <row r="6020" spans="1:6" ht="10.9" customHeight="1" x14ac:dyDescent="0.35">
      <c r="A6020" s="149" t="s">
        <v>11979</v>
      </c>
      <c r="B6020" s="149" t="s">
        <v>11980</v>
      </c>
      <c r="C6020" s="149" t="s">
        <v>296</v>
      </c>
      <c r="D6020" s="150">
        <v>29301</v>
      </c>
      <c r="E6020" s="149">
        <v>11510</v>
      </c>
      <c r="F6020" s="149" t="s">
        <v>6167</v>
      </c>
    </row>
    <row r="6021" spans="1:6" ht="10.9" customHeight="1" x14ac:dyDescent="0.35">
      <c r="A6021" s="149" t="s">
        <v>11981</v>
      </c>
      <c r="B6021" s="149" t="s">
        <v>2859</v>
      </c>
      <c r="C6021" s="149" t="s">
        <v>296</v>
      </c>
      <c r="D6021" s="150">
        <v>29301</v>
      </c>
      <c r="E6021" s="149">
        <v>11510</v>
      </c>
      <c r="F6021" s="149" t="s">
        <v>6167</v>
      </c>
    </row>
    <row r="6022" spans="1:6" ht="10.9" customHeight="1" x14ac:dyDescent="0.35">
      <c r="A6022" s="149" t="s">
        <v>11982</v>
      </c>
      <c r="B6022" s="149" t="s">
        <v>11983</v>
      </c>
      <c r="C6022" s="149" t="s">
        <v>296</v>
      </c>
      <c r="D6022" s="150">
        <v>29301</v>
      </c>
      <c r="E6022" s="149">
        <v>11510</v>
      </c>
      <c r="F6022" s="149" t="s">
        <v>6167</v>
      </c>
    </row>
    <row r="6023" spans="1:6" ht="10.9" customHeight="1" x14ac:dyDescent="0.35">
      <c r="A6023" s="149" t="s">
        <v>11984</v>
      </c>
      <c r="B6023" s="149" t="s">
        <v>11985</v>
      </c>
      <c r="C6023" s="149" t="s">
        <v>296</v>
      </c>
      <c r="D6023" s="150">
        <v>29301</v>
      </c>
      <c r="E6023" s="149">
        <v>11510</v>
      </c>
      <c r="F6023" s="149" t="s">
        <v>6167</v>
      </c>
    </row>
    <row r="6024" spans="1:6" ht="10.9" customHeight="1" x14ac:dyDescent="0.35">
      <c r="A6024" s="149" t="s">
        <v>11986</v>
      </c>
      <c r="B6024" s="149" t="s">
        <v>11987</v>
      </c>
      <c r="C6024" s="149" t="s">
        <v>296</v>
      </c>
      <c r="D6024" s="150">
        <v>29301</v>
      </c>
      <c r="E6024" s="149">
        <v>11510</v>
      </c>
      <c r="F6024" s="149" t="s">
        <v>6167</v>
      </c>
    </row>
    <row r="6025" spans="1:6" ht="10.9" customHeight="1" x14ac:dyDescent="0.35">
      <c r="A6025" s="149" t="s">
        <v>11988</v>
      </c>
      <c r="B6025" s="149" t="s">
        <v>11989</v>
      </c>
      <c r="C6025" s="149" t="s">
        <v>296</v>
      </c>
      <c r="D6025" s="150">
        <v>29301</v>
      </c>
      <c r="E6025" s="149">
        <v>11510</v>
      </c>
      <c r="F6025" s="149" t="s">
        <v>6167</v>
      </c>
    </row>
    <row r="6026" spans="1:6" ht="10.9" customHeight="1" x14ac:dyDescent="0.35">
      <c r="A6026" s="149" t="s">
        <v>11990</v>
      </c>
      <c r="B6026" s="149" t="s">
        <v>11991</v>
      </c>
      <c r="C6026" s="149" t="s">
        <v>296</v>
      </c>
      <c r="D6026" s="150">
        <v>29301</v>
      </c>
      <c r="E6026" s="149">
        <v>11510</v>
      </c>
      <c r="F6026" s="149" t="s">
        <v>6167</v>
      </c>
    </row>
    <row r="6027" spans="1:6" ht="10.9" customHeight="1" x14ac:dyDescent="0.35">
      <c r="A6027" s="149" t="s">
        <v>11992</v>
      </c>
      <c r="B6027" s="149" t="s">
        <v>11993</v>
      </c>
      <c r="C6027" s="149" t="s">
        <v>296</v>
      </c>
      <c r="D6027" s="150">
        <v>29301</v>
      </c>
      <c r="E6027" s="149">
        <v>11510</v>
      </c>
      <c r="F6027" s="149" t="s">
        <v>6167</v>
      </c>
    </row>
    <row r="6028" spans="1:6" ht="10.9" customHeight="1" x14ac:dyDescent="0.35">
      <c r="A6028" s="149" t="s">
        <v>11994</v>
      </c>
      <c r="B6028" s="149" t="s">
        <v>11995</v>
      </c>
      <c r="C6028" s="149" t="s">
        <v>420</v>
      </c>
      <c r="D6028" s="150">
        <v>29301</v>
      </c>
      <c r="E6028" s="149">
        <v>11510</v>
      </c>
      <c r="F6028" s="149" t="s">
        <v>6167</v>
      </c>
    </row>
    <row r="6029" spans="1:6" ht="10.9" customHeight="1" x14ac:dyDescent="0.35">
      <c r="A6029" s="149" t="s">
        <v>11996</v>
      </c>
      <c r="B6029" s="149" t="s">
        <v>11997</v>
      </c>
      <c r="C6029" s="149" t="s">
        <v>296</v>
      </c>
      <c r="D6029" s="150">
        <v>29301</v>
      </c>
      <c r="E6029" s="149">
        <v>11510</v>
      </c>
      <c r="F6029" s="149" t="s">
        <v>6167</v>
      </c>
    </row>
    <row r="6030" spans="1:6" ht="10.9" customHeight="1" x14ac:dyDescent="0.35">
      <c r="A6030" s="149" t="s">
        <v>11998</v>
      </c>
      <c r="B6030" s="149" t="s">
        <v>11999</v>
      </c>
      <c r="C6030" s="149" t="s">
        <v>296</v>
      </c>
      <c r="D6030" s="150">
        <v>29301</v>
      </c>
      <c r="E6030" s="149">
        <v>11510</v>
      </c>
      <c r="F6030" s="149" t="s">
        <v>6167</v>
      </c>
    </row>
    <row r="6031" spans="1:6" ht="10.9" customHeight="1" x14ac:dyDescent="0.35">
      <c r="A6031" s="149" t="s">
        <v>12000</v>
      </c>
      <c r="B6031" s="149" t="s">
        <v>12001</v>
      </c>
      <c r="C6031" s="149" t="s">
        <v>296</v>
      </c>
      <c r="D6031" s="150">
        <v>29301</v>
      </c>
      <c r="E6031" s="149">
        <v>11510</v>
      </c>
      <c r="F6031" s="149" t="s">
        <v>6167</v>
      </c>
    </row>
    <row r="6032" spans="1:6" ht="10.9" customHeight="1" x14ac:dyDescent="0.35">
      <c r="A6032" s="149" t="s">
        <v>12002</v>
      </c>
      <c r="B6032" s="149" t="s">
        <v>12003</v>
      </c>
      <c r="C6032" s="149" t="s">
        <v>296</v>
      </c>
      <c r="D6032" s="150">
        <v>29301</v>
      </c>
      <c r="E6032" s="149">
        <v>11510</v>
      </c>
      <c r="F6032" s="149" t="s">
        <v>6167</v>
      </c>
    </row>
    <row r="6033" spans="1:6" ht="10.9" customHeight="1" x14ac:dyDescent="0.35">
      <c r="A6033" s="149" t="s">
        <v>12004</v>
      </c>
      <c r="B6033" s="149" t="s">
        <v>12005</v>
      </c>
      <c r="C6033" s="149" t="s">
        <v>296</v>
      </c>
      <c r="D6033" s="150">
        <v>29301</v>
      </c>
      <c r="E6033" s="149">
        <v>11510</v>
      </c>
      <c r="F6033" s="149" t="s">
        <v>6167</v>
      </c>
    </row>
    <row r="6034" spans="1:6" ht="10.9" customHeight="1" x14ac:dyDescent="0.35">
      <c r="A6034" s="149" t="s">
        <v>12006</v>
      </c>
      <c r="B6034" s="149" t="s">
        <v>12007</v>
      </c>
      <c r="C6034" s="149" t="s">
        <v>296</v>
      </c>
      <c r="D6034" s="150">
        <v>29301</v>
      </c>
      <c r="E6034" s="149">
        <v>11510</v>
      </c>
      <c r="F6034" s="149" t="s">
        <v>6167</v>
      </c>
    </row>
    <row r="6035" spans="1:6" ht="10.9" customHeight="1" x14ac:dyDescent="0.35">
      <c r="A6035" s="149" t="s">
        <v>12008</v>
      </c>
      <c r="B6035" s="149" t="s">
        <v>12009</v>
      </c>
      <c r="C6035" s="149" t="s">
        <v>296</v>
      </c>
      <c r="D6035" s="150">
        <v>29301</v>
      </c>
      <c r="E6035" s="149">
        <v>11510</v>
      </c>
      <c r="F6035" s="149" t="s">
        <v>6167</v>
      </c>
    </row>
    <row r="6036" spans="1:6" ht="10.9" customHeight="1" x14ac:dyDescent="0.35">
      <c r="A6036" s="149" t="s">
        <v>12010</v>
      </c>
      <c r="B6036" s="149" t="s">
        <v>12011</v>
      </c>
      <c r="C6036" s="149" t="s">
        <v>296</v>
      </c>
      <c r="D6036" s="150">
        <v>29301</v>
      </c>
      <c r="E6036" s="149">
        <v>11510</v>
      </c>
      <c r="F6036" s="149" t="s">
        <v>6167</v>
      </c>
    </row>
    <row r="6037" spans="1:6" ht="10.9" customHeight="1" x14ac:dyDescent="0.35">
      <c r="A6037" s="149" t="s">
        <v>12012</v>
      </c>
      <c r="B6037" s="149" t="s">
        <v>12013</v>
      </c>
      <c r="C6037" s="149" t="s">
        <v>296</v>
      </c>
      <c r="D6037" s="150">
        <v>29301</v>
      </c>
      <c r="E6037" s="149">
        <v>11510</v>
      </c>
      <c r="F6037" s="149" t="s">
        <v>6167</v>
      </c>
    </row>
    <row r="6038" spans="1:6" ht="10.9" customHeight="1" x14ac:dyDescent="0.35">
      <c r="A6038" s="149" t="s">
        <v>12014</v>
      </c>
      <c r="B6038" s="149" t="s">
        <v>12015</v>
      </c>
      <c r="C6038" s="149" t="s">
        <v>296</v>
      </c>
      <c r="D6038" s="150">
        <v>29301</v>
      </c>
      <c r="E6038" s="149">
        <v>11510</v>
      </c>
      <c r="F6038" s="149" t="s">
        <v>6167</v>
      </c>
    </row>
    <row r="6039" spans="1:6" ht="10.9" customHeight="1" x14ac:dyDescent="0.35">
      <c r="A6039" s="149" t="s">
        <v>12016</v>
      </c>
      <c r="B6039" s="149" t="s">
        <v>12017</v>
      </c>
      <c r="C6039" s="149" t="s">
        <v>296</v>
      </c>
      <c r="D6039" s="150">
        <v>29301</v>
      </c>
      <c r="E6039" s="149">
        <v>11510</v>
      </c>
      <c r="F6039" s="149" t="s">
        <v>6167</v>
      </c>
    </row>
    <row r="6040" spans="1:6" ht="10.9" customHeight="1" x14ac:dyDescent="0.35">
      <c r="A6040" s="149" t="s">
        <v>12018</v>
      </c>
      <c r="B6040" s="149" t="s">
        <v>12019</v>
      </c>
      <c r="C6040" s="149" t="s">
        <v>296</v>
      </c>
      <c r="D6040" s="150">
        <v>29301</v>
      </c>
      <c r="E6040" s="149">
        <v>11510</v>
      </c>
      <c r="F6040" s="149" t="s">
        <v>6167</v>
      </c>
    </row>
    <row r="6041" spans="1:6" ht="10.9" customHeight="1" x14ac:dyDescent="0.35">
      <c r="A6041" s="149" t="s">
        <v>12020</v>
      </c>
      <c r="B6041" s="149" t="s">
        <v>12021</v>
      </c>
      <c r="C6041" s="149" t="s">
        <v>296</v>
      </c>
      <c r="D6041" s="150">
        <v>29301</v>
      </c>
      <c r="E6041" s="149">
        <v>11510</v>
      </c>
      <c r="F6041" s="149" t="s">
        <v>6167</v>
      </c>
    </row>
    <row r="6042" spans="1:6" ht="10.9" customHeight="1" x14ac:dyDescent="0.35">
      <c r="A6042" s="149" t="s">
        <v>12022</v>
      </c>
      <c r="B6042" s="149" t="s">
        <v>12023</v>
      </c>
      <c r="C6042" s="149" t="s">
        <v>296</v>
      </c>
      <c r="D6042" s="150">
        <v>29301</v>
      </c>
      <c r="E6042" s="149">
        <v>11510</v>
      </c>
      <c r="F6042" s="149" t="s">
        <v>6167</v>
      </c>
    </row>
    <row r="6043" spans="1:6" ht="10.9" customHeight="1" x14ac:dyDescent="0.35">
      <c r="A6043" s="149" t="s">
        <v>12024</v>
      </c>
      <c r="B6043" s="149" t="s">
        <v>12025</v>
      </c>
      <c r="C6043" s="149" t="s">
        <v>296</v>
      </c>
      <c r="D6043" s="150">
        <v>29301</v>
      </c>
      <c r="E6043" s="149">
        <v>11510</v>
      </c>
      <c r="F6043" s="149" t="s">
        <v>6167</v>
      </c>
    </row>
    <row r="6044" spans="1:6" ht="10.9" customHeight="1" x14ac:dyDescent="0.35">
      <c r="A6044" s="149" t="s">
        <v>12026</v>
      </c>
      <c r="B6044" s="149" t="s">
        <v>12027</v>
      </c>
      <c r="C6044" s="149" t="s">
        <v>296</v>
      </c>
      <c r="D6044" s="150">
        <v>29301</v>
      </c>
      <c r="E6044" s="149">
        <v>11510</v>
      </c>
      <c r="F6044" s="149" t="s">
        <v>6167</v>
      </c>
    </row>
    <row r="6045" spans="1:6" ht="10.9" customHeight="1" x14ac:dyDescent="0.35">
      <c r="A6045" s="149" t="s">
        <v>12028</v>
      </c>
      <c r="B6045" s="149" t="s">
        <v>12029</v>
      </c>
      <c r="C6045" s="149" t="s">
        <v>296</v>
      </c>
      <c r="D6045" s="150">
        <v>29301</v>
      </c>
      <c r="E6045" s="149">
        <v>11510</v>
      </c>
      <c r="F6045" s="149" t="s">
        <v>6167</v>
      </c>
    </row>
    <row r="6046" spans="1:6" ht="10.9" customHeight="1" x14ac:dyDescent="0.35">
      <c r="A6046" s="149" t="s">
        <v>12030</v>
      </c>
      <c r="B6046" s="149" t="s">
        <v>12031</v>
      </c>
      <c r="C6046" s="149" t="s">
        <v>296</v>
      </c>
      <c r="D6046" s="150">
        <v>29301</v>
      </c>
      <c r="E6046" s="149">
        <v>11510</v>
      </c>
      <c r="F6046" s="149" t="s">
        <v>6167</v>
      </c>
    </row>
    <row r="6047" spans="1:6" ht="10.9" customHeight="1" x14ac:dyDescent="0.35">
      <c r="A6047" s="149" t="s">
        <v>12032</v>
      </c>
      <c r="B6047" s="149" t="s">
        <v>12033</v>
      </c>
      <c r="C6047" s="149" t="s">
        <v>372</v>
      </c>
      <c r="D6047" s="150">
        <v>29301</v>
      </c>
      <c r="E6047" s="149">
        <v>11510</v>
      </c>
      <c r="F6047" s="149" t="s">
        <v>6167</v>
      </c>
    </row>
    <row r="6048" spans="1:6" ht="10.9" customHeight="1" x14ac:dyDescent="0.35">
      <c r="A6048" s="149" t="s">
        <v>12034</v>
      </c>
      <c r="B6048" s="149" t="s">
        <v>12035</v>
      </c>
      <c r="C6048" s="149" t="s">
        <v>296</v>
      </c>
      <c r="D6048" s="150">
        <v>29301</v>
      </c>
      <c r="E6048" s="149">
        <v>11510</v>
      </c>
      <c r="F6048" s="149" t="s">
        <v>6167</v>
      </c>
    </row>
    <row r="6049" spans="1:6" ht="10.9" customHeight="1" x14ac:dyDescent="0.35">
      <c r="A6049" s="149" t="s">
        <v>12036</v>
      </c>
      <c r="B6049" s="149" t="s">
        <v>12037</v>
      </c>
      <c r="C6049" s="149" t="s">
        <v>296</v>
      </c>
      <c r="D6049" s="150">
        <v>29301</v>
      </c>
      <c r="E6049" s="149">
        <v>11510</v>
      </c>
      <c r="F6049" s="149" t="s">
        <v>6167</v>
      </c>
    </row>
    <row r="6050" spans="1:6" ht="10.9" customHeight="1" x14ac:dyDescent="0.35">
      <c r="A6050" s="149" t="s">
        <v>12038</v>
      </c>
      <c r="B6050" s="149" t="s">
        <v>12039</v>
      </c>
      <c r="C6050" s="149" t="s">
        <v>296</v>
      </c>
      <c r="D6050" s="150">
        <v>29301</v>
      </c>
      <c r="E6050" s="149">
        <v>11510</v>
      </c>
      <c r="F6050" s="149" t="s">
        <v>6167</v>
      </c>
    </row>
    <row r="6051" spans="1:6" ht="10.9" customHeight="1" x14ac:dyDescent="0.35">
      <c r="A6051" s="149" t="s">
        <v>12040</v>
      </c>
      <c r="B6051" s="149" t="s">
        <v>12041</v>
      </c>
      <c r="C6051" s="149" t="s">
        <v>296</v>
      </c>
      <c r="D6051" s="150">
        <v>29301</v>
      </c>
      <c r="E6051" s="149">
        <v>11510</v>
      </c>
      <c r="F6051" s="149" t="s">
        <v>6167</v>
      </c>
    </row>
    <row r="6052" spans="1:6" ht="10.9" customHeight="1" x14ac:dyDescent="0.35">
      <c r="A6052" s="149" t="s">
        <v>12042</v>
      </c>
      <c r="B6052" s="149" t="s">
        <v>12043</v>
      </c>
      <c r="C6052" s="149" t="s">
        <v>296</v>
      </c>
      <c r="D6052" s="150">
        <v>29301</v>
      </c>
      <c r="E6052" s="149">
        <v>11510</v>
      </c>
      <c r="F6052" s="149" t="s">
        <v>6167</v>
      </c>
    </row>
    <row r="6053" spans="1:6" ht="10.9" customHeight="1" x14ac:dyDescent="0.35">
      <c r="A6053" s="149" t="s">
        <v>12044</v>
      </c>
      <c r="B6053" s="149" t="s">
        <v>12045</v>
      </c>
      <c r="C6053" s="149" t="s">
        <v>296</v>
      </c>
      <c r="D6053" s="150">
        <v>29301</v>
      </c>
      <c r="E6053" s="149">
        <v>11510</v>
      </c>
      <c r="F6053" s="149" t="s">
        <v>6167</v>
      </c>
    </row>
    <row r="6054" spans="1:6" ht="10.9" customHeight="1" x14ac:dyDescent="0.35">
      <c r="A6054" s="149" t="s">
        <v>12046</v>
      </c>
      <c r="B6054" s="149" t="s">
        <v>12047</v>
      </c>
      <c r="C6054" s="149" t="s">
        <v>296</v>
      </c>
      <c r="D6054" s="150">
        <v>29301</v>
      </c>
      <c r="E6054" s="149">
        <v>11510</v>
      </c>
      <c r="F6054" s="149" t="s">
        <v>6167</v>
      </c>
    </row>
    <row r="6055" spans="1:6" ht="10.9" customHeight="1" x14ac:dyDescent="0.35">
      <c r="A6055" s="149" t="s">
        <v>12048</v>
      </c>
      <c r="B6055" s="149" t="s">
        <v>12049</v>
      </c>
      <c r="C6055" s="149" t="s">
        <v>296</v>
      </c>
      <c r="D6055" s="150">
        <v>29301</v>
      </c>
      <c r="E6055" s="149">
        <v>11510</v>
      </c>
      <c r="F6055" s="149" t="s">
        <v>6167</v>
      </c>
    </row>
    <row r="6056" spans="1:6" ht="10.9" customHeight="1" x14ac:dyDescent="0.35">
      <c r="A6056" s="149" t="s">
        <v>12050</v>
      </c>
      <c r="B6056" s="149" t="s">
        <v>12051</v>
      </c>
      <c r="C6056" s="149" t="s">
        <v>296</v>
      </c>
      <c r="D6056" s="150">
        <v>29301</v>
      </c>
      <c r="E6056" s="149">
        <v>11510</v>
      </c>
      <c r="F6056" s="149" t="s">
        <v>6167</v>
      </c>
    </row>
    <row r="6057" spans="1:6" ht="10.9" customHeight="1" x14ac:dyDescent="0.35">
      <c r="A6057" s="149" t="s">
        <v>12052</v>
      </c>
      <c r="B6057" s="149" t="s">
        <v>12053</v>
      </c>
      <c r="C6057" s="149" t="s">
        <v>296</v>
      </c>
      <c r="D6057" s="150">
        <v>29301</v>
      </c>
      <c r="E6057" s="149">
        <v>11510</v>
      </c>
      <c r="F6057" s="149" t="s">
        <v>6167</v>
      </c>
    </row>
    <row r="6058" spans="1:6" ht="10.9" customHeight="1" x14ac:dyDescent="0.35">
      <c r="A6058" s="149" t="s">
        <v>12054</v>
      </c>
      <c r="B6058" s="149" t="s">
        <v>12055</v>
      </c>
      <c r="C6058" s="149" t="s">
        <v>296</v>
      </c>
      <c r="D6058" s="150">
        <v>29301</v>
      </c>
      <c r="E6058" s="149">
        <v>11510</v>
      </c>
      <c r="F6058" s="149" t="s">
        <v>6167</v>
      </c>
    </row>
    <row r="6059" spans="1:6" ht="10.9" customHeight="1" x14ac:dyDescent="0.35">
      <c r="A6059" s="149" t="s">
        <v>12056</v>
      </c>
      <c r="B6059" s="149" t="s">
        <v>12057</v>
      </c>
      <c r="C6059" s="149" t="s">
        <v>296</v>
      </c>
      <c r="D6059" s="150">
        <v>29301</v>
      </c>
      <c r="E6059" s="149">
        <v>11510</v>
      </c>
      <c r="F6059" s="149" t="s">
        <v>6167</v>
      </c>
    </row>
    <row r="6060" spans="1:6" ht="10.9" customHeight="1" x14ac:dyDescent="0.35">
      <c r="A6060" s="149" t="s">
        <v>12058</v>
      </c>
      <c r="B6060" s="149" t="s">
        <v>12059</v>
      </c>
      <c r="C6060" s="149" t="s">
        <v>296</v>
      </c>
      <c r="D6060" s="150">
        <v>29301</v>
      </c>
      <c r="E6060" s="149">
        <v>11510</v>
      </c>
      <c r="F6060" s="149" t="s">
        <v>6167</v>
      </c>
    </row>
    <row r="6061" spans="1:6" ht="10.9" customHeight="1" x14ac:dyDescent="0.35">
      <c r="A6061" s="149" t="s">
        <v>12060</v>
      </c>
      <c r="B6061" s="149" t="s">
        <v>12061</v>
      </c>
      <c r="C6061" s="149" t="s">
        <v>296</v>
      </c>
      <c r="D6061" s="150">
        <v>29301</v>
      </c>
      <c r="E6061" s="149">
        <v>11510</v>
      </c>
      <c r="F6061" s="149" t="s">
        <v>6167</v>
      </c>
    </row>
    <row r="6062" spans="1:6" ht="10.9" customHeight="1" x14ac:dyDescent="0.35">
      <c r="A6062" s="149" t="s">
        <v>12062</v>
      </c>
      <c r="B6062" s="149" t="s">
        <v>12063</v>
      </c>
      <c r="C6062" s="149" t="s">
        <v>296</v>
      </c>
      <c r="D6062" s="150">
        <v>29301</v>
      </c>
      <c r="E6062" s="149">
        <v>11510</v>
      </c>
      <c r="F6062" s="149" t="s">
        <v>6167</v>
      </c>
    </row>
    <row r="6063" spans="1:6" ht="10.9" customHeight="1" x14ac:dyDescent="0.35">
      <c r="A6063" s="149" t="s">
        <v>12064</v>
      </c>
      <c r="B6063" s="149" t="s">
        <v>12065</v>
      </c>
      <c r="C6063" s="149" t="s">
        <v>296</v>
      </c>
      <c r="D6063" s="150">
        <v>29301</v>
      </c>
      <c r="E6063" s="149">
        <v>11510</v>
      </c>
      <c r="F6063" s="149" t="s">
        <v>6167</v>
      </c>
    </row>
    <row r="6064" spans="1:6" ht="10.9" customHeight="1" x14ac:dyDescent="0.35">
      <c r="A6064" s="149" t="s">
        <v>12066</v>
      </c>
      <c r="B6064" s="149" t="s">
        <v>12067</v>
      </c>
      <c r="C6064" s="149" t="s">
        <v>296</v>
      </c>
      <c r="D6064" s="150">
        <v>29301</v>
      </c>
      <c r="E6064" s="149">
        <v>11510</v>
      </c>
      <c r="F6064" s="149" t="s">
        <v>6167</v>
      </c>
    </row>
    <row r="6065" spans="1:6" ht="10.9" customHeight="1" x14ac:dyDescent="0.35">
      <c r="A6065" s="149" t="s">
        <v>12068</v>
      </c>
      <c r="B6065" s="149" t="s">
        <v>12069</v>
      </c>
      <c r="C6065" s="149" t="s">
        <v>296</v>
      </c>
      <c r="D6065" s="150">
        <v>29301</v>
      </c>
      <c r="E6065" s="149">
        <v>11510</v>
      </c>
      <c r="F6065" s="149" t="s">
        <v>6167</v>
      </c>
    </row>
    <row r="6066" spans="1:6" ht="10.9" customHeight="1" x14ac:dyDescent="0.35">
      <c r="A6066" s="149" t="s">
        <v>12070</v>
      </c>
      <c r="B6066" s="149" t="s">
        <v>12071</v>
      </c>
      <c r="C6066" s="149" t="s">
        <v>296</v>
      </c>
      <c r="D6066" s="150">
        <v>29301</v>
      </c>
      <c r="E6066" s="149">
        <v>11510</v>
      </c>
      <c r="F6066" s="149" t="s">
        <v>6167</v>
      </c>
    </row>
    <row r="6067" spans="1:6" ht="10.9" customHeight="1" x14ac:dyDescent="0.35">
      <c r="A6067" s="149" t="s">
        <v>12072</v>
      </c>
      <c r="B6067" s="149" t="s">
        <v>12073</v>
      </c>
      <c r="C6067" s="149" t="s">
        <v>296</v>
      </c>
      <c r="D6067" s="150">
        <v>29301</v>
      </c>
      <c r="E6067" s="149">
        <v>11510</v>
      </c>
      <c r="F6067" s="149" t="s">
        <v>6167</v>
      </c>
    </row>
    <row r="6068" spans="1:6" ht="10.9" customHeight="1" x14ac:dyDescent="0.35">
      <c r="A6068" s="149" t="s">
        <v>12074</v>
      </c>
      <c r="B6068" s="149" t="s">
        <v>12075</v>
      </c>
      <c r="C6068" s="149" t="s">
        <v>296</v>
      </c>
      <c r="D6068" s="150">
        <v>29301</v>
      </c>
      <c r="E6068" s="149">
        <v>11510</v>
      </c>
      <c r="F6068" s="149" t="s">
        <v>6167</v>
      </c>
    </row>
    <row r="6069" spans="1:6" ht="10.9" customHeight="1" x14ac:dyDescent="0.35">
      <c r="A6069" s="149" t="s">
        <v>12076</v>
      </c>
      <c r="B6069" s="149" t="s">
        <v>12077</v>
      </c>
      <c r="C6069" s="149" t="s">
        <v>296</v>
      </c>
      <c r="D6069" s="150">
        <v>29301</v>
      </c>
      <c r="E6069" s="149">
        <v>11510</v>
      </c>
      <c r="F6069" s="149" t="s">
        <v>6167</v>
      </c>
    </row>
    <row r="6070" spans="1:6" ht="10.9" customHeight="1" x14ac:dyDescent="0.35">
      <c r="A6070" s="149" t="s">
        <v>12078</v>
      </c>
      <c r="B6070" s="149" t="s">
        <v>12079</v>
      </c>
      <c r="C6070" s="149" t="s">
        <v>2415</v>
      </c>
      <c r="D6070" s="150">
        <v>29301</v>
      </c>
      <c r="E6070" s="149">
        <v>11510</v>
      </c>
      <c r="F6070" s="149" t="s">
        <v>6167</v>
      </c>
    </row>
    <row r="6071" spans="1:6" ht="10.9" customHeight="1" x14ac:dyDescent="0.35">
      <c r="A6071" s="149" t="s">
        <v>12080</v>
      </c>
      <c r="B6071" s="149" t="s">
        <v>12081</v>
      </c>
      <c r="C6071" s="149" t="s">
        <v>296</v>
      </c>
      <c r="D6071" s="150">
        <v>29301</v>
      </c>
      <c r="E6071" s="149">
        <v>11510</v>
      </c>
      <c r="F6071" s="149" t="s">
        <v>6167</v>
      </c>
    </row>
    <row r="6072" spans="1:6" ht="10.9" customHeight="1" x14ac:dyDescent="0.35">
      <c r="A6072" s="149" t="s">
        <v>12082</v>
      </c>
      <c r="B6072" s="149" t="s">
        <v>12083</v>
      </c>
      <c r="C6072" s="149" t="s">
        <v>296</v>
      </c>
      <c r="D6072" s="150">
        <v>29301</v>
      </c>
      <c r="E6072" s="149">
        <v>11510</v>
      </c>
      <c r="F6072" s="149" t="s">
        <v>6167</v>
      </c>
    </row>
    <row r="6073" spans="1:6" ht="10.9" customHeight="1" x14ac:dyDescent="0.35">
      <c r="A6073" s="149" t="s">
        <v>12084</v>
      </c>
      <c r="B6073" s="149" t="s">
        <v>12085</v>
      </c>
      <c r="C6073" s="149" t="s">
        <v>296</v>
      </c>
      <c r="D6073" s="150">
        <v>29301</v>
      </c>
      <c r="E6073" s="149">
        <v>11510</v>
      </c>
      <c r="F6073" s="149" t="s">
        <v>6167</v>
      </c>
    </row>
    <row r="6074" spans="1:6" ht="10.9" customHeight="1" x14ac:dyDescent="0.35">
      <c r="A6074" s="149" t="s">
        <v>12086</v>
      </c>
      <c r="B6074" s="149" t="s">
        <v>12087</v>
      </c>
      <c r="C6074" s="149" t="s">
        <v>296</v>
      </c>
      <c r="D6074" s="150">
        <v>29301</v>
      </c>
      <c r="E6074" s="149">
        <v>11510</v>
      </c>
      <c r="F6074" s="149" t="s">
        <v>6167</v>
      </c>
    </row>
    <row r="6075" spans="1:6" ht="10.9" customHeight="1" x14ac:dyDescent="0.35">
      <c r="A6075" s="149" t="s">
        <v>12088</v>
      </c>
      <c r="B6075" s="149" t="s">
        <v>12089</v>
      </c>
      <c r="C6075" s="149" t="s">
        <v>296</v>
      </c>
      <c r="D6075" s="150">
        <v>29301</v>
      </c>
      <c r="E6075" s="149">
        <v>11510</v>
      </c>
      <c r="F6075" s="149" t="s">
        <v>6167</v>
      </c>
    </row>
    <row r="6076" spans="1:6" ht="10.9" customHeight="1" x14ac:dyDescent="0.35">
      <c r="A6076" s="149" t="s">
        <v>12090</v>
      </c>
      <c r="B6076" s="149" t="s">
        <v>12091</v>
      </c>
      <c r="C6076" s="149" t="s">
        <v>296</v>
      </c>
      <c r="D6076" s="150">
        <v>29301</v>
      </c>
      <c r="E6076" s="149">
        <v>11510</v>
      </c>
      <c r="F6076" s="149" t="s">
        <v>6167</v>
      </c>
    </row>
    <row r="6077" spans="1:6" ht="10.9" customHeight="1" x14ac:dyDescent="0.35">
      <c r="A6077" s="149" t="s">
        <v>12092</v>
      </c>
      <c r="B6077" s="149" t="s">
        <v>12093</v>
      </c>
      <c r="C6077" s="149" t="s">
        <v>296</v>
      </c>
      <c r="D6077" s="150">
        <v>29301</v>
      </c>
      <c r="E6077" s="149">
        <v>11510</v>
      </c>
      <c r="F6077" s="149" t="s">
        <v>6167</v>
      </c>
    </row>
    <row r="6078" spans="1:6" ht="10.9" customHeight="1" x14ac:dyDescent="0.35">
      <c r="A6078" s="149" t="s">
        <v>12094</v>
      </c>
      <c r="B6078" s="149" t="s">
        <v>12095</v>
      </c>
      <c r="C6078" s="149" t="s">
        <v>296</v>
      </c>
      <c r="D6078" s="150">
        <v>29301</v>
      </c>
      <c r="E6078" s="149">
        <v>11510</v>
      </c>
      <c r="F6078" s="149" t="s">
        <v>6167</v>
      </c>
    </row>
    <row r="6079" spans="1:6" ht="10.9" customHeight="1" x14ac:dyDescent="0.35">
      <c r="A6079" s="149" t="s">
        <v>12096</v>
      </c>
      <c r="B6079" s="149" t="s">
        <v>12097</v>
      </c>
      <c r="C6079" s="149" t="s">
        <v>296</v>
      </c>
      <c r="D6079" s="150">
        <v>29301</v>
      </c>
      <c r="E6079" s="149">
        <v>11510</v>
      </c>
      <c r="F6079" s="149" t="s">
        <v>6167</v>
      </c>
    </row>
    <row r="6080" spans="1:6" ht="10.9" customHeight="1" x14ac:dyDescent="0.35">
      <c r="A6080" s="149" t="s">
        <v>12098</v>
      </c>
      <c r="B6080" s="149" t="s">
        <v>12099</v>
      </c>
      <c r="C6080" s="149" t="s">
        <v>296</v>
      </c>
      <c r="D6080" s="150">
        <v>29301</v>
      </c>
      <c r="E6080" s="149">
        <v>11510</v>
      </c>
      <c r="F6080" s="149" t="s">
        <v>6167</v>
      </c>
    </row>
    <row r="6081" spans="1:6" ht="10.9" customHeight="1" x14ac:dyDescent="0.35">
      <c r="A6081" s="149" t="s">
        <v>12100</v>
      </c>
      <c r="B6081" s="149" t="s">
        <v>12101</v>
      </c>
      <c r="C6081" s="149" t="s">
        <v>296</v>
      </c>
      <c r="D6081" s="150">
        <v>29301</v>
      </c>
      <c r="E6081" s="149">
        <v>11510</v>
      </c>
      <c r="F6081" s="149" t="s">
        <v>6167</v>
      </c>
    </row>
    <row r="6082" spans="1:6" ht="10.9" customHeight="1" x14ac:dyDescent="0.35">
      <c r="A6082" s="149" t="s">
        <v>12102</v>
      </c>
      <c r="B6082" s="149" t="s">
        <v>12103</v>
      </c>
      <c r="C6082" s="149" t="s">
        <v>296</v>
      </c>
      <c r="D6082" s="150">
        <v>29301</v>
      </c>
      <c r="E6082" s="149">
        <v>11510</v>
      </c>
      <c r="F6082" s="149" t="s">
        <v>6167</v>
      </c>
    </row>
    <row r="6083" spans="1:6" ht="10.9" customHeight="1" x14ac:dyDescent="0.35">
      <c r="A6083" s="149" t="s">
        <v>12104</v>
      </c>
      <c r="B6083" s="149" t="s">
        <v>12105</v>
      </c>
      <c r="C6083" s="149" t="s">
        <v>296</v>
      </c>
      <c r="D6083" s="150">
        <v>29301</v>
      </c>
      <c r="E6083" s="149">
        <v>11510</v>
      </c>
      <c r="F6083" s="149" t="s">
        <v>6167</v>
      </c>
    </row>
    <row r="6084" spans="1:6" ht="10.9" customHeight="1" x14ac:dyDescent="0.35">
      <c r="A6084" s="149" t="s">
        <v>12106</v>
      </c>
      <c r="B6084" s="149" t="s">
        <v>12107</v>
      </c>
      <c r="C6084" s="149" t="s">
        <v>296</v>
      </c>
      <c r="D6084" s="150">
        <v>29301</v>
      </c>
      <c r="E6084" s="149">
        <v>11510</v>
      </c>
      <c r="F6084" s="149" t="s">
        <v>6167</v>
      </c>
    </row>
    <row r="6085" spans="1:6" ht="10.9" customHeight="1" x14ac:dyDescent="0.35">
      <c r="A6085" s="149" t="s">
        <v>12108</v>
      </c>
      <c r="B6085" s="149" t="s">
        <v>12109</v>
      </c>
      <c r="C6085" s="149" t="s">
        <v>296</v>
      </c>
      <c r="D6085" s="150">
        <v>29301</v>
      </c>
      <c r="E6085" s="149">
        <v>11510</v>
      </c>
      <c r="F6085" s="149" t="s">
        <v>6167</v>
      </c>
    </row>
    <row r="6086" spans="1:6" ht="10.9" customHeight="1" x14ac:dyDescent="0.35">
      <c r="A6086" s="149" t="s">
        <v>12110</v>
      </c>
      <c r="B6086" s="149" t="s">
        <v>12111</v>
      </c>
      <c r="C6086" s="149" t="s">
        <v>420</v>
      </c>
      <c r="D6086" s="150">
        <v>29301</v>
      </c>
      <c r="E6086" s="149">
        <v>11510</v>
      </c>
      <c r="F6086" s="149" t="s">
        <v>6167</v>
      </c>
    </row>
    <row r="6087" spans="1:6" ht="10.9" customHeight="1" x14ac:dyDescent="0.35">
      <c r="A6087" s="149" t="s">
        <v>12112</v>
      </c>
      <c r="B6087" s="149" t="s">
        <v>12113</v>
      </c>
      <c r="C6087" s="149" t="s">
        <v>296</v>
      </c>
      <c r="D6087" s="150">
        <v>29301</v>
      </c>
      <c r="E6087" s="149">
        <v>11510</v>
      </c>
      <c r="F6087" s="149" t="s">
        <v>6167</v>
      </c>
    </row>
    <row r="6088" spans="1:6" ht="10.9" customHeight="1" x14ac:dyDescent="0.35">
      <c r="A6088" s="149" t="s">
        <v>12114</v>
      </c>
      <c r="B6088" s="149" t="s">
        <v>12115</v>
      </c>
      <c r="C6088" s="149" t="s">
        <v>296</v>
      </c>
      <c r="D6088" s="150">
        <v>29301</v>
      </c>
      <c r="E6088" s="149">
        <v>11510</v>
      </c>
      <c r="F6088" s="149" t="s">
        <v>6167</v>
      </c>
    </row>
    <row r="6089" spans="1:6" ht="10.9" customHeight="1" x14ac:dyDescent="0.35">
      <c r="A6089" s="149" t="s">
        <v>12116</v>
      </c>
      <c r="B6089" s="149" t="s">
        <v>12117</v>
      </c>
      <c r="C6089" s="149" t="s">
        <v>296</v>
      </c>
      <c r="D6089" s="150">
        <v>29301</v>
      </c>
      <c r="E6089" s="149">
        <v>11510</v>
      </c>
      <c r="F6089" s="149" t="s">
        <v>6167</v>
      </c>
    </row>
    <row r="6090" spans="1:6" ht="10.9" customHeight="1" x14ac:dyDescent="0.35">
      <c r="A6090" s="149" t="s">
        <v>12118</v>
      </c>
      <c r="B6090" s="149" t="s">
        <v>12119</v>
      </c>
      <c r="C6090" s="149" t="s">
        <v>296</v>
      </c>
      <c r="D6090" s="150">
        <v>29301</v>
      </c>
      <c r="E6090" s="149">
        <v>11510</v>
      </c>
      <c r="F6090" s="149" t="s">
        <v>6167</v>
      </c>
    </row>
    <row r="6091" spans="1:6" ht="10.9" customHeight="1" x14ac:dyDescent="0.35">
      <c r="A6091" s="149" t="s">
        <v>12120</v>
      </c>
      <c r="B6091" s="149" t="s">
        <v>12121</v>
      </c>
      <c r="C6091" s="149" t="s">
        <v>296</v>
      </c>
      <c r="D6091" s="150">
        <v>29301</v>
      </c>
      <c r="E6091" s="149">
        <v>11510</v>
      </c>
      <c r="F6091" s="149" t="s">
        <v>6167</v>
      </c>
    </row>
    <row r="6092" spans="1:6" ht="10.9" customHeight="1" x14ac:dyDescent="0.35">
      <c r="A6092" s="149" t="s">
        <v>12122</v>
      </c>
      <c r="B6092" s="149" t="s">
        <v>12123</v>
      </c>
      <c r="C6092" s="149" t="s">
        <v>296</v>
      </c>
      <c r="D6092" s="150">
        <v>29301</v>
      </c>
      <c r="E6092" s="149">
        <v>11510</v>
      </c>
      <c r="F6092" s="149" t="s">
        <v>6167</v>
      </c>
    </row>
    <row r="6093" spans="1:6" ht="10.9" customHeight="1" x14ac:dyDescent="0.35">
      <c r="A6093" s="149" t="s">
        <v>12124</v>
      </c>
      <c r="B6093" s="149" t="s">
        <v>12125</v>
      </c>
      <c r="C6093" s="149" t="s">
        <v>296</v>
      </c>
      <c r="D6093" s="150">
        <v>29301</v>
      </c>
      <c r="E6093" s="149">
        <v>11510</v>
      </c>
      <c r="F6093" s="149" t="s">
        <v>6167</v>
      </c>
    </row>
    <row r="6094" spans="1:6" ht="10.9" customHeight="1" x14ac:dyDescent="0.35">
      <c r="A6094" s="149" t="s">
        <v>12126</v>
      </c>
      <c r="B6094" s="149" t="s">
        <v>12127</v>
      </c>
      <c r="C6094" s="149" t="s">
        <v>296</v>
      </c>
      <c r="D6094" s="150">
        <v>29301</v>
      </c>
      <c r="E6094" s="149">
        <v>11510</v>
      </c>
      <c r="F6094" s="149" t="s">
        <v>6167</v>
      </c>
    </row>
    <row r="6095" spans="1:6" ht="10.9" customHeight="1" x14ac:dyDescent="0.35">
      <c r="A6095" s="149" t="s">
        <v>12128</v>
      </c>
      <c r="B6095" s="149" t="s">
        <v>12129</v>
      </c>
      <c r="C6095" s="149" t="s">
        <v>296</v>
      </c>
      <c r="D6095" s="150">
        <v>29301</v>
      </c>
      <c r="E6095" s="149">
        <v>11510</v>
      </c>
      <c r="F6095" s="149" t="s">
        <v>6167</v>
      </c>
    </row>
    <row r="6096" spans="1:6" ht="10.9" customHeight="1" x14ac:dyDescent="0.35">
      <c r="A6096" s="149" t="s">
        <v>12130</v>
      </c>
      <c r="B6096" s="149" t="s">
        <v>12131</v>
      </c>
      <c r="C6096" s="149" t="s">
        <v>10026</v>
      </c>
      <c r="D6096" s="150">
        <v>29301</v>
      </c>
      <c r="E6096" s="149">
        <v>11510</v>
      </c>
      <c r="F6096" s="149" t="s">
        <v>6167</v>
      </c>
    </row>
    <row r="6097" spans="1:6" ht="10.9" customHeight="1" x14ac:dyDescent="0.35">
      <c r="A6097" s="149" t="s">
        <v>12132</v>
      </c>
      <c r="B6097" s="149" t="s">
        <v>12133</v>
      </c>
      <c r="C6097" s="149" t="s">
        <v>296</v>
      </c>
      <c r="D6097" s="150">
        <v>29301</v>
      </c>
      <c r="E6097" s="149">
        <v>11510</v>
      </c>
      <c r="F6097" s="149" t="s">
        <v>6167</v>
      </c>
    </row>
    <row r="6098" spans="1:6" ht="10.9" customHeight="1" x14ac:dyDescent="0.35">
      <c r="A6098" s="149" t="s">
        <v>12134</v>
      </c>
      <c r="B6098" s="149" t="s">
        <v>12135</v>
      </c>
      <c r="C6098" s="149" t="s">
        <v>296</v>
      </c>
      <c r="D6098" s="150">
        <v>29301</v>
      </c>
      <c r="E6098" s="149">
        <v>11510</v>
      </c>
      <c r="F6098" s="149" t="s">
        <v>6167</v>
      </c>
    </row>
    <row r="6099" spans="1:6" ht="10.9" customHeight="1" x14ac:dyDescent="0.35">
      <c r="A6099" s="149" t="s">
        <v>12136</v>
      </c>
      <c r="B6099" s="149" t="s">
        <v>12137</v>
      </c>
      <c r="C6099" s="149" t="s">
        <v>296</v>
      </c>
      <c r="D6099" s="150">
        <v>29301</v>
      </c>
      <c r="E6099" s="149">
        <v>11510</v>
      </c>
      <c r="F6099" s="149" t="s">
        <v>6167</v>
      </c>
    </row>
    <row r="6100" spans="1:6" ht="10.9" customHeight="1" x14ac:dyDescent="0.35">
      <c r="A6100" s="149" t="s">
        <v>12138</v>
      </c>
      <c r="B6100" s="149" t="s">
        <v>12139</v>
      </c>
      <c r="C6100" s="149" t="s">
        <v>296</v>
      </c>
      <c r="D6100" s="150">
        <v>29301</v>
      </c>
      <c r="E6100" s="149">
        <v>11510</v>
      </c>
      <c r="F6100" s="149" t="s">
        <v>6167</v>
      </c>
    </row>
    <row r="6101" spans="1:6" ht="10.9" customHeight="1" x14ac:dyDescent="0.35">
      <c r="A6101" s="149" t="s">
        <v>12140</v>
      </c>
      <c r="B6101" s="149" t="s">
        <v>12141</v>
      </c>
      <c r="C6101" s="149" t="s">
        <v>296</v>
      </c>
      <c r="D6101" s="150">
        <v>29301</v>
      </c>
      <c r="E6101" s="149">
        <v>11510</v>
      </c>
      <c r="F6101" s="149" t="s">
        <v>6167</v>
      </c>
    </row>
    <row r="6102" spans="1:6" ht="10.9" customHeight="1" x14ac:dyDescent="0.35">
      <c r="A6102" s="149" t="s">
        <v>12142</v>
      </c>
      <c r="B6102" s="149" t="s">
        <v>12143</v>
      </c>
      <c r="C6102" s="149" t="s">
        <v>296</v>
      </c>
      <c r="D6102" s="150">
        <v>29301</v>
      </c>
      <c r="E6102" s="149">
        <v>11510</v>
      </c>
      <c r="F6102" s="149" t="s">
        <v>6167</v>
      </c>
    </row>
    <row r="6103" spans="1:6" ht="10.9" customHeight="1" x14ac:dyDescent="0.35">
      <c r="A6103" s="149" t="s">
        <v>12144</v>
      </c>
      <c r="B6103" s="149" t="s">
        <v>12145</v>
      </c>
      <c r="C6103" s="149" t="s">
        <v>296</v>
      </c>
      <c r="D6103" s="150">
        <v>29301</v>
      </c>
      <c r="E6103" s="149">
        <v>11510</v>
      </c>
      <c r="F6103" s="149" t="s">
        <v>6167</v>
      </c>
    </row>
    <row r="6104" spans="1:6" ht="10.9" customHeight="1" x14ac:dyDescent="0.35">
      <c r="A6104" s="149" t="s">
        <v>12146</v>
      </c>
      <c r="B6104" s="149" t="s">
        <v>12147</v>
      </c>
      <c r="C6104" s="149" t="s">
        <v>296</v>
      </c>
      <c r="D6104" s="150">
        <v>29301</v>
      </c>
      <c r="E6104" s="149">
        <v>11510</v>
      </c>
      <c r="F6104" s="149" t="s">
        <v>6167</v>
      </c>
    </row>
    <row r="6105" spans="1:6" ht="10.9" customHeight="1" x14ac:dyDescent="0.35">
      <c r="A6105" s="149" t="s">
        <v>12148</v>
      </c>
      <c r="B6105" s="149" t="s">
        <v>12149</v>
      </c>
      <c r="C6105" s="149" t="s">
        <v>296</v>
      </c>
      <c r="D6105" s="150">
        <v>29301</v>
      </c>
      <c r="E6105" s="149">
        <v>11510</v>
      </c>
      <c r="F6105" s="149" t="s">
        <v>6167</v>
      </c>
    </row>
    <row r="6106" spans="1:6" ht="10.9" customHeight="1" x14ac:dyDescent="0.35">
      <c r="A6106" s="149" t="s">
        <v>12150</v>
      </c>
      <c r="B6106" s="149" t="s">
        <v>12151</v>
      </c>
      <c r="C6106" s="149" t="s">
        <v>296</v>
      </c>
      <c r="D6106" s="150">
        <v>29301</v>
      </c>
      <c r="E6106" s="149">
        <v>11510</v>
      </c>
      <c r="F6106" s="149" t="s">
        <v>6167</v>
      </c>
    </row>
    <row r="6107" spans="1:6" ht="10.9" customHeight="1" x14ac:dyDescent="0.35">
      <c r="A6107" s="149" t="s">
        <v>12152</v>
      </c>
      <c r="B6107" s="149" t="s">
        <v>12153</v>
      </c>
      <c r="C6107" s="149" t="s">
        <v>296</v>
      </c>
      <c r="D6107" s="150">
        <v>29301</v>
      </c>
      <c r="E6107" s="149">
        <v>11510</v>
      </c>
      <c r="F6107" s="149" t="s">
        <v>6167</v>
      </c>
    </row>
    <row r="6108" spans="1:6" ht="10.9" customHeight="1" x14ac:dyDescent="0.35">
      <c r="A6108" s="149" t="s">
        <v>12154</v>
      </c>
      <c r="B6108" s="149" t="s">
        <v>12155</v>
      </c>
      <c r="C6108" s="149" t="s">
        <v>296</v>
      </c>
      <c r="D6108" s="150">
        <v>29301</v>
      </c>
      <c r="E6108" s="149">
        <v>11510</v>
      </c>
      <c r="F6108" s="149" t="s">
        <v>6167</v>
      </c>
    </row>
    <row r="6109" spans="1:6" ht="10.9" customHeight="1" x14ac:dyDescent="0.35">
      <c r="A6109" s="149" t="s">
        <v>12156</v>
      </c>
      <c r="B6109" s="149" t="s">
        <v>12157</v>
      </c>
      <c r="C6109" s="149" t="s">
        <v>296</v>
      </c>
      <c r="D6109" s="150">
        <v>29301</v>
      </c>
      <c r="E6109" s="149">
        <v>11510</v>
      </c>
      <c r="F6109" s="149" t="s">
        <v>6167</v>
      </c>
    </row>
    <row r="6110" spans="1:6" ht="10.9" customHeight="1" x14ac:dyDescent="0.35">
      <c r="A6110" s="149" t="s">
        <v>12158</v>
      </c>
      <c r="B6110" s="149" t="s">
        <v>12159</v>
      </c>
      <c r="C6110" s="149" t="s">
        <v>296</v>
      </c>
      <c r="D6110" s="150">
        <v>29301</v>
      </c>
      <c r="E6110" s="149">
        <v>11510</v>
      </c>
      <c r="F6110" s="149" t="s">
        <v>6167</v>
      </c>
    </row>
    <row r="6111" spans="1:6" ht="10.9" customHeight="1" x14ac:dyDescent="0.35">
      <c r="A6111" s="149" t="s">
        <v>12160</v>
      </c>
      <c r="B6111" s="149" t="s">
        <v>12161</v>
      </c>
      <c r="C6111" s="149" t="s">
        <v>296</v>
      </c>
      <c r="D6111" s="150">
        <v>29301</v>
      </c>
      <c r="E6111" s="149">
        <v>11510</v>
      </c>
      <c r="F6111" s="149" t="s">
        <v>6167</v>
      </c>
    </row>
    <row r="6112" spans="1:6" ht="10.9" customHeight="1" x14ac:dyDescent="0.35">
      <c r="A6112" s="149" t="s">
        <v>12162</v>
      </c>
      <c r="B6112" s="149" t="s">
        <v>12163</v>
      </c>
      <c r="C6112" s="149" t="s">
        <v>296</v>
      </c>
      <c r="D6112" s="150">
        <v>29301</v>
      </c>
      <c r="E6112" s="149">
        <v>11510</v>
      </c>
      <c r="F6112" s="149" t="s">
        <v>6167</v>
      </c>
    </row>
    <row r="6113" spans="1:6" ht="10.9" customHeight="1" x14ac:dyDescent="0.35">
      <c r="A6113" s="149" t="s">
        <v>12164</v>
      </c>
      <c r="B6113" s="149" t="s">
        <v>12165</v>
      </c>
      <c r="C6113" s="149" t="s">
        <v>296</v>
      </c>
      <c r="D6113" s="150">
        <v>29301</v>
      </c>
      <c r="E6113" s="149">
        <v>11510</v>
      </c>
      <c r="F6113" s="149" t="s">
        <v>6167</v>
      </c>
    </row>
    <row r="6114" spans="1:6" ht="10.9" customHeight="1" x14ac:dyDescent="0.35">
      <c r="A6114" s="149" t="s">
        <v>12166</v>
      </c>
      <c r="B6114" s="149" t="s">
        <v>12167</v>
      </c>
      <c r="C6114" s="149" t="s">
        <v>296</v>
      </c>
      <c r="D6114" s="150">
        <v>29301</v>
      </c>
      <c r="E6114" s="149">
        <v>11510</v>
      </c>
      <c r="F6114" s="149" t="s">
        <v>6167</v>
      </c>
    </row>
    <row r="6115" spans="1:6" ht="10.9" customHeight="1" x14ac:dyDescent="0.35">
      <c r="A6115" s="149" t="s">
        <v>12168</v>
      </c>
      <c r="B6115" s="149" t="s">
        <v>12169</v>
      </c>
      <c r="C6115" s="149" t="s">
        <v>296</v>
      </c>
      <c r="D6115" s="150">
        <v>29301</v>
      </c>
      <c r="E6115" s="149">
        <v>11510</v>
      </c>
      <c r="F6115" s="149" t="s">
        <v>6167</v>
      </c>
    </row>
    <row r="6116" spans="1:6" ht="10.9" customHeight="1" x14ac:dyDescent="0.35">
      <c r="A6116" s="149" t="s">
        <v>12170</v>
      </c>
      <c r="B6116" s="149" t="s">
        <v>12171</v>
      </c>
      <c r="C6116" s="149" t="s">
        <v>296</v>
      </c>
      <c r="D6116" s="150">
        <v>29301</v>
      </c>
      <c r="E6116" s="149">
        <v>11510</v>
      </c>
      <c r="F6116" s="149" t="s">
        <v>6167</v>
      </c>
    </row>
    <row r="6117" spans="1:6" ht="10.9" customHeight="1" x14ac:dyDescent="0.35">
      <c r="A6117" s="149" t="s">
        <v>12172</v>
      </c>
      <c r="B6117" s="149" t="s">
        <v>12173</v>
      </c>
      <c r="C6117" s="149" t="s">
        <v>296</v>
      </c>
      <c r="D6117" s="150">
        <v>29301</v>
      </c>
      <c r="E6117" s="149">
        <v>11510</v>
      </c>
      <c r="F6117" s="149" t="s">
        <v>6167</v>
      </c>
    </row>
    <row r="6118" spans="1:6" ht="10.9" customHeight="1" x14ac:dyDescent="0.35">
      <c r="A6118" s="149" t="s">
        <v>12174</v>
      </c>
      <c r="B6118" s="149" t="s">
        <v>12175</v>
      </c>
      <c r="C6118" s="149" t="s">
        <v>420</v>
      </c>
      <c r="D6118" s="150">
        <v>29301</v>
      </c>
      <c r="E6118" s="149">
        <v>11510</v>
      </c>
      <c r="F6118" s="149" t="s">
        <v>6167</v>
      </c>
    </row>
    <row r="6119" spans="1:6" ht="10.9" customHeight="1" x14ac:dyDescent="0.35">
      <c r="A6119" s="149" t="s">
        <v>12176</v>
      </c>
      <c r="B6119" s="149" t="s">
        <v>12177</v>
      </c>
      <c r="C6119" s="149" t="s">
        <v>296</v>
      </c>
      <c r="D6119" s="150">
        <v>29301</v>
      </c>
      <c r="E6119" s="149">
        <v>11510</v>
      </c>
      <c r="F6119" s="149" t="s">
        <v>6167</v>
      </c>
    </row>
    <row r="6120" spans="1:6" ht="10.9" customHeight="1" x14ac:dyDescent="0.35">
      <c r="A6120" s="149" t="s">
        <v>12178</v>
      </c>
      <c r="B6120" s="149" t="s">
        <v>12179</v>
      </c>
      <c r="C6120" s="149" t="s">
        <v>296</v>
      </c>
      <c r="D6120" s="150">
        <v>29301</v>
      </c>
      <c r="E6120" s="149">
        <v>11510</v>
      </c>
      <c r="F6120" s="149" t="s">
        <v>6167</v>
      </c>
    </row>
    <row r="6121" spans="1:6" ht="10.9" customHeight="1" x14ac:dyDescent="0.35">
      <c r="A6121" s="149" t="s">
        <v>12180</v>
      </c>
      <c r="B6121" s="149" t="s">
        <v>12181</v>
      </c>
      <c r="C6121" s="149" t="s">
        <v>296</v>
      </c>
      <c r="D6121" s="150">
        <v>29301</v>
      </c>
      <c r="E6121" s="149">
        <v>11510</v>
      </c>
      <c r="F6121" s="149" t="s">
        <v>6167</v>
      </c>
    </row>
    <row r="6122" spans="1:6" ht="10.9" customHeight="1" x14ac:dyDescent="0.35">
      <c r="A6122" s="149" t="s">
        <v>12182</v>
      </c>
      <c r="B6122" s="149" t="s">
        <v>12183</v>
      </c>
      <c r="C6122" s="149" t="s">
        <v>296</v>
      </c>
      <c r="D6122" s="150">
        <v>29301</v>
      </c>
      <c r="E6122" s="149">
        <v>11510</v>
      </c>
      <c r="F6122" s="149" t="s">
        <v>6167</v>
      </c>
    </row>
    <row r="6123" spans="1:6" ht="10.9" customHeight="1" x14ac:dyDescent="0.35">
      <c r="A6123" s="149" t="s">
        <v>12184</v>
      </c>
      <c r="B6123" s="149" t="s">
        <v>12185</v>
      </c>
      <c r="C6123" s="149" t="s">
        <v>296</v>
      </c>
      <c r="D6123" s="150">
        <v>29301</v>
      </c>
      <c r="E6123" s="149">
        <v>11510</v>
      </c>
      <c r="F6123" s="149" t="s">
        <v>6167</v>
      </c>
    </row>
    <row r="6124" spans="1:6" ht="10.9" customHeight="1" x14ac:dyDescent="0.35">
      <c r="A6124" s="149" t="s">
        <v>12186</v>
      </c>
      <c r="B6124" s="149" t="s">
        <v>12187</v>
      </c>
      <c r="C6124" s="149" t="s">
        <v>296</v>
      </c>
      <c r="D6124" s="150">
        <v>29301</v>
      </c>
      <c r="E6124" s="149">
        <v>11510</v>
      </c>
      <c r="F6124" s="149" t="s">
        <v>6167</v>
      </c>
    </row>
    <row r="6125" spans="1:6" ht="10.9" customHeight="1" x14ac:dyDescent="0.35">
      <c r="A6125" s="149" t="s">
        <v>12188</v>
      </c>
      <c r="B6125" s="149" t="s">
        <v>12189</v>
      </c>
      <c r="C6125" s="149" t="s">
        <v>296</v>
      </c>
      <c r="D6125" s="150">
        <v>29301</v>
      </c>
      <c r="E6125" s="149">
        <v>11510</v>
      </c>
      <c r="F6125" s="149" t="s">
        <v>6167</v>
      </c>
    </row>
    <row r="6126" spans="1:6" ht="10.9" customHeight="1" x14ac:dyDescent="0.35">
      <c r="A6126" s="149" t="s">
        <v>12190</v>
      </c>
      <c r="B6126" s="149" t="s">
        <v>12191</v>
      </c>
      <c r="C6126" s="149" t="s">
        <v>296</v>
      </c>
      <c r="D6126" s="150">
        <v>29301</v>
      </c>
      <c r="E6126" s="149">
        <v>11510</v>
      </c>
      <c r="F6126" s="149" t="s">
        <v>6167</v>
      </c>
    </row>
    <row r="6127" spans="1:6" ht="10.9" customHeight="1" x14ac:dyDescent="0.35">
      <c r="A6127" s="149" t="s">
        <v>12192</v>
      </c>
      <c r="B6127" s="149" t="s">
        <v>12193</v>
      </c>
      <c r="C6127" s="149" t="s">
        <v>296</v>
      </c>
      <c r="D6127" s="150">
        <v>29301</v>
      </c>
      <c r="E6127" s="149">
        <v>11510</v>
      </c>
      <c r="F6127" s="149" t="s">
        <v>6167</v>
      </c>
    </row>
    <row r="6128" spans="1:6" ht="10.9" customHeight="1" x14ac:dyDescent="0.35">
      <c r="A6128" s="149" t="s">
        <v>12194</v>
      </c>
      <c r="B6128" s="149" t="s">
        <v>12195</v>
      </c>
      <c r="C6128" s="149" t="s">
        <v>296</v>
      </c>
      <c r="D6128" s="150">
        <v>29301</v>
      </c>
      <c r="E6128" s="149">
        <v>11510</v>
      </c>
      <c r="F6128" s="149" t="s">
        <v>6167</v>
      </c>
    </row>
    <row r="6129" spans="1:6" ht="10.9" customHeight="1" x14ac:dyDescent="0.35">
      <c r="A6129" s="149" t="s">
        <v>12196</v>
      </c>
      <c r="B6129" s="149" t="s">
        <v>12197</v>
      </c>
      <c r="C6129" s="149" t="s">
        <v>296</v>
      </c>
      <c r="D6129" s="150">
        <v>29301</v>
      </c>
      <c r="E6129" s="149">
        <v>11510</v>
      </c>
      <c r="F6129" s="149" t="s">
        <v>6167</v>
      </c>
    </row>
    <row r="6130" spans="1:6" ht="10.9" customHeight="1" x14ac:dyDescent="0.35">
      <c r="A6130" s="149" t="s">
        <v>12198</v>
      </c>
      <c r="B6130" s="149" t="s">
        <v>12199</v>
      </c>
      <c r="C6130" s="149" t="s">
        <v>296</v>
      </c>
      <c r="D6130" s="150">
        <v>29301</v>
      </c>
      <c r="E6130" s="149">
        <v>11510</v>
      </c>
      <c r="F6130" s="149" t="s">
        <v>6167</v>
      </c>
    </row>
    <row r="6131" spans="1:6" ht="10.9" customHeight="1" x14ac:dyDescent="0.35">
      <c r="A6131" s="149" t="s">
        <v>12200</v>
      </c>
      <c r="B6131" s="149" t="s">
        <v>12201</v>
      </c>
      <c r="C6131" s="149" t="s">
        <v>296</v>
      </c>
      <c r="D6131" s="150">
        <v>29301</v>
      </c>
      <c r="E6131" s="149">
        <v>11510</v>
      </c>
      <c r="F6131" s="149" t="s">
        <v>6167</v>
      </c>
    </row>
    <row r="6132" spans="1:6" ht="10.9" customHeight="1" x14ac:dyDescent="0.35">
      <c r="A6132" s="149" t="s">
        <v>12202</v>
      </c>
      <c r="B6132" s="149" t="s">
        <v>12203</v>
      </c>
      <c r="C6132" s="149" t="s">
        <v>296</v>
      </c>
      <c r="D6132" s="150">
        <v>29301</v>
      </c>
      <c r="E6132" s="149">
        <v>11510</v>
      </c>
      <c r="F6132" s="149" t="s">
        <v>6167</v>
      </c>
    </row>
    <row r="6133" spans="1:6" ht="10.9" customHeight="1" x14ac:dyDescent="0.35">
      <c r="A6133" s="149" t="s">
        <v>12204</v>
      </c>
      <c r="B6133" s="149" t="s">
        <v>12205</v>
      </c>
      <c r="C6133" s="149" t="s">
        <v>296</v>
      </c>
      <c r="D6133" s="150">
        <v>29301</v>
      </c>
      <c r="E6133" s="149">
        <v>11510</v>
      </c>
      <c r="F6133" s="149" t="s">
        <v>6167</v>
      </c>
    </row>
    <row r="6134" spans="1:6" ht="10.9" customHeight="1" x14ac:dyDescent="0.35">
      <c r="A6134" s="149" t="s">
        <v>12206</v>
      </c>
      <c r="B6134" s="149" t="s">
        <v>12207</v>
      </c>
      <c r="C6134" s="149" t="s">
        <v>296</v>
      </c>
      <c r="D6134" s="150">
        <v>29301</v>
      </c>
      <c r="E6134" s="149">
        <v>11510</v>
      </c>
      <c r="F6134" s="149" t="s">
        <v>6167</v>
      </c>
    </row>
    <row r="6135" spans="1:6" ht="10.9" customHeight="1" x14ac:dyDescent="0.35">
      <c r="A6135" s="149" t="s">
        <v>12208</v>
      </c>
      <c r="B6135" s="149" t="s">
        <v>12209</v>
      </c>
      <c r="C6135" s="149" t="s">
        <v>296</v>
      </c>
      <c r="D6135" s="150">
        <v>29301</v>
      </c>
      <c r="E6135" s="149">
        <v>11510</v>
      </c>
      <c r="F6135" s="149" t="s">
        <v>6167</v>
      </c>
    </row>
    <row r="6136" spans="1:6" ht="10.9" customHeight="1" x14ac:dyDescent="0.35">
      <c r="A6136" s="149" t="s">
        <v>12210</v>
      </c>
      <c r="B6136" s="149" t="s">
        <v>12211</v>
      </c>
      <c r="C6136" s="149" t="s">
        <v>296</v>
      </c>
      <c r="D6136" s="150">
        <v>29301</v>
      </c>
      <c r="E6136" s="149">
        <v>11510</v>
      </c>
      <c r="F6136" s="149" t="s">
        <v>6167</v>
      </c>
    </row>
    <row r="6137" spans="1:6" ht="10.9" customHeight="1" x14ac:dyDescent="0.35">
      <c r="A6137" s="149" t="s">
        <v>12212</v>
      </c>
      <c r="B6137" s="149" t="s">
        <v>12213</v>
      </c>
      <c r="C6137" s="149" t="s">
        <v>296</v>
      </c>
      <c r="D6137" s="150">
        <v>29301</v>
      </c>
      <c r="E6137" s="149">
        <v>11510</v>
      </c>
      <c r="F6137" s="149" t="s">
        <v>6167</v>
      </c>
    </row>
    <row r="6138" spans="1:6" ht="10.9" customHeight="1" x14ac:dyDescent="0.35">
      <c r="A6138" s="149" t="s">
        <v>12214</v>
      </c>
      <c r="B6138" s="149" t="s">
        <v>12215</v>
      </c>
      <c r="C6138" s="149" t="s">
        <v>296</v>
      </c>
      <c r="D6138" s="150">
        <v>29301</v>
      </c>
      <c r="E6138" s="149">
        <v>11510</v>
      </c>
      <c r="F6138" s="149" t="s">
        <v>6167</v>
      </c>
    </row>
    <row r="6139" spans="1:6" ht="10.9" customHeight="1" x14ac:dyDescent="0.35">
      <c r="A6139" s="149" t="s">
        <v>12216</v>
      </c>
      <c r="B6139" s="149" t="s">
        <v>12217</v>
      </c>
      <c r="C6139" s="149" t="s">
        <v>296</v>
      </c>
      <c r="D6139" s="150">
        <v>29301</v>
      </c>
      <c r="E6139" s="149">
        <v>11510</v>
      </c>
      <c r="F6139" s="149" t="s">
        <v>6167</v>
      </c>
    </row>
    <row r="6140" spans="1:6" ht="10.9" customHeight="1" x14ac:dyDescent="0.35">
      <c r="A6140" s="149" t="s">
        <v>12218</v>
      </c>
      <c r="B6140" s="149" t="s">
        <v>12219</v>
      </c>
      <c r="C6140" s="149" t="s">
        <v>296</v>
      </c>
      <c r="D6140" s="150">
        <v>29301</v>
      </c>
      <c r="E6140" s="149">
        <v>11510</v>
      </c>
      <c r="F6140" s="149" t="s">
        <v>6167</v>
      </c>
    </row>
    <row r="6141" spans="1:6" ht="10.9" customHeight="1" x14ac:dyDescent="0.35">
      <c r="A6141" s="149" t="s">
        <v>12220</v>
      </c>
      <c r="B6141" s="149" t="s">
        <v>12221</v>
      </c>
      <c r="C6141" s="149" t="s">
        <v>296</v>
      </c>
      <c r="D6141" s="150">
        <v>29301</v>
      </c>
      <c r="E6141" s="149">
        <v>11510</v>
      </c>
      <c r="F6141" s="149" t="s">
        <v>6167</v>
      </c>
    </row>
    <row r="6142" spans="1:6" ht="10.9" customHeight="1" x14ac:dyDescent="0.35">
      <c r="A6142" s="149" t="s">
        <v>12222</v>
      </c>
      <c r="B6142" s="149" t="s">
        <v>12223</v>
      </c>
      <c r="C6142" s="149" t="s">
        <v>296</v>
      </c>
      <c r="D6142" s="150">
        <v>29301</v>
      </c>
      <c r="E6142" s="149">
        <v>11510</v>
      </c>
      <c r="F6142" s="149" t="s">
        <v>6167</v>
      </c>
    </row>
    <row r="6143" spans="1:6" ht="10.9" customHeight="1" x14ac:dyDescent="0.35">
      <c r="A6143" s="149" t="s">
        <v>12224</v>
      </c>
      <c r="B6143" s="149" t="s">
        <v>12225</v>
      </c>
      <c r="C6143" s="149" t="s">
        <v>296</v>
      </c>
      <c r="D6143" s="150">
        <v>29301</v>
      </c>
      <c r="E6143" s="149">
        <v>11510</v>
      </c>
      <c r="F6143" s="149" t="s">
        <v>6167</v>
      </c>
    </row>
    <row r="6144" spans="1:6" ht="10.9" customHeight="1" x14ac:dyDescent="0.35">
      <c r="A6144" s="149" t="s">
        <v>12226</v>
      </c>
      <c r="B6144" s="149" t="s">
        <v>12227</v>
      </c>
      <c r="C6144" s="149" t="s">
        <v>877</v>
      </c>
      <c r="D6144" s="150">
        <v>29301</v>
      </c>
      <c r="E6144" s="149">
        <v>11510</v>
      </c>
      <c r="F6144" s="149" t="s">
        <v>6167</v>
      </c>
    </row>
    <row r="6145" spans="1:6" ht="10.9" customHeight="1" x14ac:dyDescent="0.35">
      <c r="A6145" s="149" t="s">
        <v>12228</v>
      </c>
      <c r="B6145" s="149" t="s">
        <v>12229</v>
      </c>
      <c r="C6145" s="149" t="s">
        <v>877</v>
      </c>
      <c r="D6145" s="150">
        <v>29301</v>
      </c>
      <c r="E6145" s="149">
        <v>11510</v>
      </c>
      <c r="F6145" s="149" t="s">
        <v>6167</v>
      </c>
    </row>
    <row r="6146" spans="1:6" ht="10.9" customHeight="1" x14ac:dyDescent="0.35">
      <c r="A6146" s="149" t="s">
        <v>12230</v>
      </c>
      <c r="B6146" s="149" t="s">
        <v>12231</v>
      </c>
      <c r="C6146" s="149" t="s">
        <v>296</v>
      </c>
      <c r="D6146" s="150">
        <v>29301</v>
      </c>
      <c r="E6146" s="149">
        <v>11510</v>
      </c>
      <c r="F6146" s="149" t="s">
        <v>6167</v>
      </c>
    </row>
    <row r="6147" spans="1:6" ht="10.9" customHeight="1" x14ac:dyDescent="0.35">
      <c r="A6147" s="149" t="s">
        <v>12232</v>
      </c>
      <c r="B6147" s="149" t="s">
        <v>12233</v>
      </c>
      <c r="C6147" s="149" t="s">
        <v>296</v>
      </c>
      <c r="D6147" s="150">
        <v>29301</v>
      </c>
      <c r="E6147" s="149">
        <v>11510</v>
      </c>
      <c r="F6147" s="149" t="s">
        <v>6167</v>
      </c>
    </row>
    <row r="6148" spans="1:6" ht="10.9" customHeight="1" x14ac:dyDescent="0.35">
      <c r="A6148" s="149" t="s">
        <v>12234</v>
      </c>
      <c r="B6148" s="149" t="s">
        <v>12235</v>
      </c>
      <c r="C6148" s="149" t="s">
        <v>296</v>
      </c>
      <c r="D6148" s="150">
        <v>29301</v>
      </c>
      <c r="E6148" s="149">
        <v>11510</v>
      </c>
      <c r="F6148" s="149" t="s">
        <v>6167</v>
      </c>
    </row>
    <row r="6149" spans="1:6" ht="10.9" customHeight="1" x14ac:dyDescent="0.35">
      <c r="A6149" s="149" t="s">
        <v>12236</v>
      </c>
      <c r="B6149" s="149" t="s">
        <v>12237</v>
      </c>
      <c r="C6149" s="149" t="s">
        <v>296</v>
      </c>
      <c r="D6149" s="150">
        <v>29301</v>
      </c>
      <c r="E6149" s="149">
        <v>11510</v>
      </c>
      <c r="F6149" s="149" t="s">
        <v>6167</v>
      </c>
    </row>
    <row r="6150" spans="1:6" ht="10.9" customHeight="1" x14ac:dyDescent="0.35">
      <c r="A6150" s="149" t="s">
        <v>12238</v>
      </c>
      <c r="B6150" s="149" t="s">
        <v>12239</v>
      </c>
      <c r="C6150" s="149" t="s">
        <v>296</v>
      </c>
      <c r="D6150" s="150">
        <v>29301</v>
      </c>
      <c r="E6150" s="149">
        <v>11510</v>
      </c>
      <c r="F6150" s="149" t="s">
        <v>6167</v>
      </c>
    </row>
    <row r="6151" spans="1:6" ht="10.9" customHeight="1" x14ac:dyDescent="0.35">
      <c r="A6151" s="149" t="s">
        <v>12240</v>
      </c>
      <c r="B6151" s="149" t="s">
        <v>12241</v>
      </c>
      <c r="C6151" s="149" t="s">
        <v>296</v>
      </c>
      <c r="D6151" s="150">
        <v>29301</v>
      </c>
      <c r="E6151" s="149">
        <v>11510</v>
      </c>
      <c r="F6151" s="149" t="s">
        <v>6167</v>
      </c>
    </row>
    <row r="6152" spans="1:6" ht="10.9" customHeight="1" x14ac:dyDescent="0.35">
      <c r="A6152" s="149" t="s">
        <v>12242</v>
      </c>
      <c r="B6152" s="149" t="s">
        <v>12243</v>
      </c>
      <c r="C6152" s="149" t="s">
        <v>296</v>
      </c>
      <c r="D6152" s="150">
        <v>29301</v>
      </c>
      <c r="E6152" s="149">
        <v>11510</v>
      </c>
      <c r="F6152" s="149" t="s">
        <v>6167</v>
      </c>
    </row>
    <row r="6153" spans="1:6" ht="10.9" customHeight="1" x14ac:dyDescent="0.35">
      <c r="A6153" s="149" t="s">
        <v>12244</v>
      </c>
      <c r="B6153" s="149" t="s">
        <v>12245</v>
      </c>
      <c r="C6153" s="149" t="s">
        <v>296</v>
      </c>
      <c r="D6153" s="150">
        <v>29301</v>
      </c>
      <c r="E6153" s="149">
        <v>11510</v>
      </c>
      <c r="F6153" s="149" t="s">
        <v>6167</v>
      </c>
    </row>
    <row r="6154" spans="1:6" ht="10.9" customHeight="1" x14ac:dyDescent="0.35">
      <c r="A6154" s="149" t="s">
        <v>12246</v>
      </c>
      <c r="B6154" s="149" t="s">
        <v>12247</v>
      </c>
      <c r="C6154" s="149" t="s">
        <v>296</v>
      </c>
      <c r="D6154" s="150">
        <v>29301</v>
      </c>
      <c r="E6154" s="149">
        <v>11510</v>
      </c>
      <c r="F6154" s="149" t="s">
        <v>6167</v>
      </c>
    </row>
    <row r="6155" spans="1:6" ht="10.9" customHeight="1" x14ac:dyDescent="0.35">
      <c r="A6155" s="149" t="s">
        <v>12248</v>
      </c>
      <c r="B6155" s="149" t="s">
        <v>12249</v>
      </c>
      <c r="C6155" s="149" t="s">
        <v>296</v>
      </c>
      <c r="D6155" s="150">
        <v>29301</v>
      </c>
      <c r="E6155" s="149">
        <v>11510</v>
      </c>
      <c r="F6155" s="149" t="s">
        <v>6167</v>
      </c>
    </row>
    <row r="6156" spans="1:6" ht="10.9" customHeight="1" x14ac:dyDescent="0.35">
      <c r="A6156" s="149" t="s">
        <v>12250</v>
      </c>
      <c r="B6156" s="149" t="s">
        <v>12251</v>
      </c>
      <c r="C6156" s="149" t="s">
        <v>296</v>
      </c>
      <c r="D6156" s="150">
        <v>29301</v>
      </c>
      <c r="E6156" s="149">
        <v>11510</v>
      </c>
      <c r="F6156" s="149" t="s">
        <v>6167</v>
      </c>
    </row>
    <row r="6157" spans="1:6" ht="10.9" customHeight="1" x14ac:dyDescent="0.35">
      <c r="A6157" s="149" t="s">
        <v>12252</v>
      </c>
      <c r="B6157" s="149" t="s">
        <v>12253</v>
      </c>
      <c r="C6157" s="149" t="s">
        <v>296</v>
      </c>
      <c r="D6157" s="150">
        <v>29301</v>
      </c>
      <c r="E6157" s="149">
        <v>11510</v>
      </c>
      <c r="F6157" s="149" t="s">
        <v>6167</v>
      </c>
    </row>
    <row r="6158" spans="1:6" ht="10.9" customHeight="1" x14ac:dyDescent="0.35">
      <c r="A6158" s="149" t="s">
        <v>12254</v>
      </c>
      <c r="B6158" s="149" t="s">
        <v>12255</v>
      </c>
      <c r="C6158" s="149" t="s">
        <v>877</v>
      </c>
      <c r="D6158" s="150">
        <v>29301</v>
      </c>
      <c r="E6158" s="149">
        <v>11510</v>
      </c>
      <c r="F6158" s="149" t="s">
        <v>6167</v>
      </c>
    </row>
    <row r="6159" spans="1:6" ht="10.9" customHeight="1" x14ac:dyDescent="0.35">
      <c r="A6159" s="149" t="s">
        <v>12256</v>
      </c>
      <c r="B6159" s="149" t="s">
        <v>12257</v>
      </c>
      <c r="C6159" s="149" t="s">
        <v>296</v>
      </c>
      <c r="D6159" s="150">
        <v>29301</v>
      </c>
      <c r="E6159" s="149">
        <v>11510</v>
      </c>
      <c r="F6159" s="149" t="s">
        <v>6167</v>
      </c>
    </row>
    <row r="6160" spans="1:6" ht="10.9" customHeight="1" x14ac:dyDescent="0.35">
      <c r="A6160" s="149" t="s">
        <v>12258</v>
      </c>
      <c r="B6160" s="149" t="s">
        <v>12259</v>
      </c>
      <c r="C6160" s="149" t="s">
        <v>296</v>
      </c>
      <c r="D6160" s="150">
        <v>29301</v>
      </c>
      <c r="E6160" s="149">
        <v>11510</v>
      </c>
      <c r="F6160" s="149" t="s">
        <v>6167</v>
      </c>
    </row>
    <row r="6161" spans="1:6" ht="10.9" customHeight="1" x14ac:dyDescent="0.35">
      <c r="A6161" s="149" t="s">
        <v>12260</v>
      </c>
      <c r="B6161" s="149" t="s">
        <v>12261</v>
      </c>
      <c r="C6161" s="149" t="s">
        <v>296</v>
      </c>
      <c r="D6161" s="150">
        <v>29301</v>
      </c>
      <c r="E6161" s="149">
        <v>11510</v>
      </c>
      <c r="F6161" s="149" t="s">
        <v>6167</v>
      </c>
    </row>
    <row r="6162" spans="1:6" ht="10.9" customHeight="1" x14ac:dyDescent="0.35">
      <c r="A6162" s="149" t="s">
        <v>12262</v>
      </c>
      <c r="B6162" s="149" t="s">
        <v>12263</v>
      </c>
      <c r="C6162" s="149" t="s">
        <v>296</v>
      </c>
      <c r="D6162" s="150">
        <v>29301</v>
      </c>
      <c r="E6162" s="149">
        <v>11510</v>
      </c>
      <c r="F6162" s="149" t="s">
        <v>6167</v>
      </c>
    </row>
    <row r="6163" spans="1:6" ht="10.9" customHeight="1" x14ac:dyDescent="0.35">
      <c r="A6163" s="149" t="s">
        <v>12264</v>
      </c>
      <c r="B6163" s="149" t="s">
        <v>12265</v>
      </c>
      <c r="C6163" s="149" t="s">
        <v>296</v>
      </c>
      <c r="D6163" s="150">
        <v>29301</v>
      </c>
      <c r="E6163" s="149">
        <v>11510</v>
      </c>
      <c r="F6163" s="149" t="s">
        <v>6167</v>
      </c>
    </row>
    <row r="6164" spans="1:6" ht="10.9" customHeight="1" x14ac:dyDescent="0.35">
      <c r="A6164" s="149" t="s">
        <v>12266</v>
      </c>
      <c r="B6164" s="149" t="s">
        <v>12267</v>
      </c>
      <c r="C6164" s="149" t="s">
        <v>296</v>
      </c>
      <c r="D6164" s="150">
        <v>29301</v>
      </c>
      <c r="E6164" s="149">
        <v>11510</v>
      </c>
      <c r="F6164" s="149" t="s">
        <v>6167</v>
      </c>
    </row>
    <row r="6165" spans="1:6" ht="10.9" customHeight="1" x14ac:dyDescent="0.35">
      <c r="A6165" s="149" t="s">
        <v>12268</v>
      </c>
      <c r="B6165" s="149" t="s">
        <v>12269</v>
      </c>
      <c r="C6165" s="149" t="s">
        <v>296</v>
      </c>
      <c r="D6165" s="150">
        <v>29301</v>
      </c>
      <c r="E6165" s="149">
        <v>11510</v>
      </c>
      <c r="F6165" s="149" t="s">
        <v>6167</v>
      </c>
    </row>
    <row r="6166" spans="1:6" ht="10.9" customHeight="1" x14ac:dyDescent="0.35">
      <c r="A6166" s="149" t="s">
        <v>12270</v>
      </c>
      <c r="B6166" s="149" t="s">
        <v>12271</v>
      </c>
      <c r="C6166" s="149" t="s">
        <v>296</v>
      </c>
      <c r="D6166" s="150">
        <v>29301</v>
      </c>
      <c r="E6166" s="149">
        <v>11510</v>
      </c>
      <c r="F6166" s="149" t="s">
        <v>6167</v>
      </c>
    </row>
    <row r="6167" spans="1:6" ht="10.9" customHeight="1" x14ac:dyDescent="0.35">
      <c r="A6167" s="149" t="s">
        <v>12272</v>
      </c>
      <c r="B6167" s="149" t="s">
        <v>12273</v>
      </c>
      <c r="C6167" s="149" t="s">
        <v>420</v>
      </c>
      <c r="D6167" s="150">
        <v>29301</v>
      </c>
      <c r="E6167" s="149">
        <v>11510</v>
      </c>
      <c r="F6167" s="149" t="s">
        <v>6167</v>
      </c>
    </row>
    <row r="6168" spans="1:6" ht="10.9" customHeight="1" x14ac:dyDescent="0.35">
      <c r="A6168" s="149" t="s">
        <v>12274</v>
      </c>
      <c r="B6168" s="149" t="s">
        <v>12275</v>
      </c>
      <c r="C6168" s="149" t="s">
        <v>877</v>
      </c>
      <c r="D6168" s="150">
        <v>29301</v>
      </c>
      <c r="E6168" s="149">
        <v>11510</v>
      </c>
      <c r="F6168" s="149" t="s">
        <v>6167</v>
      </c>
    </row>
    <row r="6169" spans="1:6" ht="10.9" customHeight="1" x14ac:dyDescent="0.35">
      <c r="A6169" s="149" t="s">
        <v>12276</v>
      </c>
      <c r="B6169" s="149" t="s">
        <v>12277</v>
      </c>
      <c r="C6169" s="149" t="s">
        <v>296</v>
      </c>
      <c r="D6169" s="150">
        <v>29301</v>
      </c>
      <c r="E6169" s="149">
        <v>11510</v>
      </c>
      <c r="F6169" s="149" t="s">
        <v>6167</v>
      </c>
    </row>
    <row r="6170" spans="1:6" ht="10.9" customHeight="1" x14ac:dyDescent="0.35">
      <c r="A6170" s="149" t="s">
        <v>12278</v>
      </c>
      <c r="B6170" s="149" t="s">
        <v>12279</v>
      </c>
      <c r="C6170" s="149" t="s">
        <v>296</v>
      </c>
      <c r="D6170" s="150">
        <v>29301</v>
      </c>
      <c r="E6170" s="149">
        <v>11510</v>
      </c>
      <c r="F6170" s="149" t="s">
        <v>6167</v>
      </c>
    </row>
    <row r="6171" spans="1:6" ht="10.9" customHeight="1" x14ac:dyDescent="0.35">
      <c r="A6171" s="149" t="s">
        <v>12280</v>
      </c>
      <c r="B6171" s="149" t="s">
        <v>12281</v>
      </c>
      <c r="C6171" s="149" t="s">
        <v>296</v>
      </c>
      <c r="D6171" s="150">
        <v>29301</v>
      </c>
      <c r="E6171" s="149">
        <v>11510</v>
      </c>
      <c r="F6171" s="149" t="s">
        <v>6167</v>
      </c>
    </row>
    <row r="6172" spans="1:6" ht="10.9" customHeight="1" x14ac:dyDescent="0.35">
      <c r="A6172" s="149" t="s">
        <v>12282</v>
      </c>
      <c r="B6172" s="149" t="s">
        <v>11266</v>
      </c>
      <c r="C6172" s="149" t="s">
        <v>296</v>
      </c>
      <c r="D6172" s="150">
        <v>29301</v>
      </c>
      <c r="E6172" s="149">
        <v>11510</v>
      </c>
      <c r="F6172" s="149" t="s">
        <v>6167</v>
      </c>
    </row>
    <row r="6173" spans="1:6" ht="10.9" customHeight="1" x14ac:dyDescent="0.35">
      <c r="A6173" s="149" t="s">
        <v>12283</v>
      </c>
      <c r="B6173" s="149" t="s">
        <v>12284</v>
      </c>
      <c r="C6173" s="149" t="s">
        <v>296</v>
      </c>
      <c r="D6173" s="150">
        <v>29301</v>
      </c>
      <c r="E6173" s="149">
        <v>11510</v>
      </c>
      <c r="F6173" s="149" t="s">
        <v>6167</v>
      </c>
    </row>
    <row r="6174" spans="1:6" ht="10.9" customHeight="1" x14ac:dyDescent="0.35">
      <c r="A6174" s="149" t="s">
        <v>12285</v>
      </c>
      <c r="B6174" s="149" t="s">
        <v>12286</v>
      </c>
      <c r="C6174" s="149" t="s">
        <v>296</v>
      </c>
      <c r="D6174" s="150">
        <v>29301</v>
      </c>
      <c r="E6174" s="149">
        <v>11510</v>
      </c>
      <c r="F6174" s="149" t="s">
        <v>6167</v>
      </c>
    </row>
    <row r="6175" spans="1:6" ht="10.9" customHeight="1" x14ac:dyDescent="0.35">
      <c r="A6175" s="149" t="s">
        <v>12287</v>
      </c>
      <c r="B6175" s="149" t="s">
        <v>12288</v>
      </c>
      <c r="C6175" s="149" t="s">
        <v>296</v>
      </c>
      <c r="D6175" s="150">
        <v>29301</v>
      </c>
      <c r="E6175" s="149">
        <v>11510</v>
      </c>
      <c r="F6175" s="149" t="s">
        <v>6167</v>
      </c>
    </row>
    <row r="6176" spans="1:6" ht="10.9" customHeight="1" x14ac:dyDescent="0.35">
      <c r="A6176" s="149" t="s">
        <v>12289</v>
      </c>
      <c r="B6176" s="149" t="s">
        <v>12290</v>
      </c>
      <c r="C6176" s="149" t="s">
        <v>296</v>
      </c>
      <c r="D6176" s="150">
        <v>29301</v>
      </c>
      <c r="E6176" s="149">
        <v>11510</v>
      </c>
      <c r="F6176" s="149" t="s">
        <v>6167</v>
      </c>
    </row>
    <row r="6177" spans="1:6" ht="10.9" customHeight="1" x14ac:dyDescent="0.35">
      <c r="A6177" s="149" t="s">
        <v>16434</v>
      </c>
      <c r="B6177" s="149" t="s">
        <v>16435</v>
      </c>
      <c r="C6177" s="149" t="s">
        <v>296</v>
      </c>
      <c r="D6177" s="150">
        <v>29301</v>
      </c>
      <c r="E6177" s="149">
        <v>11510</v>
      </c>
      <c r="F6177" s="149" t="s">
        <v>6167</v>
      </c>
    </row>
    <row r="6178" spans="1:6" ht="10.9" customHeight="1" x14ac:dyDescent="0.35">
      <c r="A6178" s="149" t="s">
        <v>16436</v>
      </c>
      <c r="B6178" s="149" t="s">
        <v>14127</v>
      </c>
      <c r="C6178" s="149" t="s">
        <v>296</v>
      </c>
      <c r="D6178" s="150">
        <v>29301</v>
      </c>
      <c r="E6178" s="149">
        <v>11510</v>
      </c>
      <c r="F6178" s="149" t="s">
        <v>6167</v>
      </c>
    </row>
    <row r="6179" spans="1:6" ht="10.9" customHeight="1" x14ac:dyDescent="0.35">
      <c r="A6179" s="149" t="s">
        <v>12291</v>
      </c>
      <c r="B6179" s="149" t="s">
        <v>16294</v>
      </c>
      <c r="C6179" s="149" t="s">
        <v>296</v>
      </c>
      <c r="D6179" s="150">
        <v>29401</v>
      </c>
      <c r="E6179" s="149">
        <v>11510</v>
      </c>
      <c r="F6179" s="149" t="s">
        <v>12292</v>
      </c>
    </row>
    <row r="6180" spans="1:6" ht="10.9" customHeight="1" x14ac:dyDescent="0.35">
      <c r="A6180" s="149" t="s">
        <v>12293</v>
      </c>
      <c r="B6180" s="149" t="s">
        <v>12294</v>
      </c>
      <c r="C6180" s="149" t="s">
        <v>296</v>
      </c>
      <c r="D6180" s="150">
        <v>29401</v>
      </c>
      <c r="E6180" s="149">
        <v>11510</v>
      </c>
      <c r="F6180" s="149" t="s">
        <v>12292</v>
      </c>
    </row>
    <row r="6181" spans="1:6" ht="10.9" customHeight="1" x14ac:dyDescent="0.35">
      <c r="A6181" s="149" t="s">
        <v>12295</v>
      </c>
      <c r="B6181" s="149" t="s">
        <v>12296</v>
      </c>
      <c r="C6181" s="149" t="s">
        <v>296</v>
      </c>
      <c r="D6181" s="150">
        <v>29401</v>
      </c>
      <c r="E6181" s="149">
        <v>11510</v>
      </c>
      <c r="F6181" s="149" t="s">
        <v>12292</v>
      </c>
    </row>
    <row r="6182" spans="1:6" ht="10.9" customHeight="1" x14ac:dyDescent="0.35">
      <c r="A6182" s="149" t="s">
        <v>12297</v>
      </c>
      <c r="B6182" s="149" t="s">
        <v>12298</v>
      </c>
      <c r="C6182" s="149" t="s">
        <v>296</v>
      </c>
      <c r="D6182" s="150">
        <v>29401</v>
      </c>
      <c r="E6182" s="149">
        <v>11510</v>
      </c>
      <c r="F6182" s="149" t="s">
        <v>12292</v>
      </c>
    </row>
    <row r="6183" spans="1:6" ht="10.9" customHeight="1" x14ac:dyDescent="0.35">
      <c r="A6183" s="149" t="s">
        <v>12299</v>
      </c>
      <c r="B6183" s="149" t="s">
        <v>12300</v>
      </c>
      <c r="C6183" s="149" t="s">
        <v>296</v>
      </c>
      <c r="D6183" s="150">
        <v>29401</v>
      </c>
      <c r="E6183" s="149">
        <v>11510</v>
      </c>
      <c r="F6183" s="149" t="s">
        <v>12292</v>
      </c>
    </row>
    <row r="6184" spans="1:6" ht="10.9" customHeight="1" x14ac:dyDescent="0.35">
      <c r="A6184" s="149" t="s">
        <v>12301</v>
      </c>
      <c r="B6184" s="149" t="s">
        <v>12302</v>
      </c>
      <c r="C6184" s="149" t="s">
        <v>372</v>
      </c>
      <c r="D6184" s="150">
        <v>29401</v>
      </c>
      <c r="E6184" s="149">
        <v>11510</v>
      </c>
      <c r="F6184" s="149" t="s">
        <v>12292</v>
      </c>
    </row>
    <row r="6185" spans="1:6" ht="10.9" customHeight="1" x14ac:dyDescent="0.35">
      <c r="A6185" s="149" t="s">
        <v>12303</v>
      </c>
      <c r="B6185" s="149" t="s">
        <v>12304</v>
      </c>
      <c r="C6185" s="149" t="s">
        <v>296</v>
      </c>
      <c r="D6185" s="150">
        <v>29401</v>
      </c>
      <c r="E6185" s="149">
        <v>11510</v>
      </c>
      <c r="F6185" s="149" t="s">
        <v>12292</v>
      </c>
    </row>
    <row r="6186" spans="1:6" ht="10.9" customHeight="1" x14ac:dyDescent="0.35">
      <c r="A6186" s="149" t="s">
        <v>12305</v>
      </c>
      <c r="B6186" s="149" t="s">
        <v>12306</v>
      </c>
      <c r="C6186" s="149" t="s">
        <v>296</v>
      </c>
      <c r="D6186" s="150">
        <v>29401</v>
      </c>
      <c r="E6186" s="149">
        <v>11510</v>
      </c>
      <c r="F6186" s="149" t="s">
        <v>12292</v>
      </c>
    </row>
    <row r="6187" spans="1:6" ht="10.9" customHeight="1" x14ac:dyDescent="0.35">
      <c r="A6187" s="149" t="s">
        <v>12307</v>
      </c>
      <c r="B6187" s="149" t="s">
        <v>12308</v>
      </c>
      <c r="C6187" s="149" t="s">
        <v>296</v>
      </c>
      <c r="D6187" s="150">
        <v>29401</v>
      </c>
      <c r="E6187" s="149">
        <v>11510</v>
      </c>
      <c r="F6187" s="149" t="s">
        <v>12292</v>
      </c>
    </row>
    <row r="6188" spans="1:6" ht="10.9" customHeight="1" x14ac:dyDescent="0.35">
      <c r="A6188" s="149" t="s">
        <v>12309</v>
      </c>
      <c r="B6188" s="149" t="s">
        <v>12310</v>
      </c>
      <c r="C6188" s="149" t="s">
        <v>296</v>
      </c>
      <c r="D6188" s="150">
        <v>29401</v>
      </c>
      <c r="E6188" s="149">
        <v>11510</v>
      </c>
      <c r="F6188" s="149" t="s">
        <v>12292</v>
      </c>
    </row>
    <row r="6189" spans="1:6" ht="10.9" customHeight="1" x14ac:dyDescent="0.35">
      <c r="A6189" s="149" t="s">
        <v>12311</v>
      </c>
      <c r="B6189" s="149" t="s">
        <v>12312</v>
      </c>
      <c r="C6189" s="149" t="s">
        <v>296</v>
      </c>
      <c r="D6189" s="150">
        <v>29401</v>
      </c>
      <c r="E6189" s="149">
        <v>11510</v>
      </c>
      <c r="F6189" s="149" t="s">
        <v>12292</v>
      </c>
    </row>
    <row r="6190" spans="1:6" ht="10.9" customHeight="1" x14ac:dyDescent="0.35">
      <c r="A6190" s="149" t="s">
        <v>12313</v>
      </c>
      <c r="B6190" s="149" t="s">
        <v>12314</v>
      </c>
      <c r="C6190" s="149" t="s">
        <v>296</v>
      </c>
      <c r="D6190" s="150">
        <v>29401</v>
      </c>
      <c r="E6190" s="149">
        <v>11510</v>
      </c>
      <c r="F6190" s="149" t="s">
        <v>12292</v>
      </c>
    </row>
    <row r="6191" spans="1:6" ht="10.9" customHeight="1" x14ac:dyDescent="0.35">
      <c r="A6191" s="149" t="s">
        <v>12315</v>
      </c>
      <c r="B6191" s="149" t="s">
        <v>12316</v>
      </c>
      <c r="C6191" s="149" t="s">
        <v>296</v>
      </c>
      <c r="D6191" s="150">
        <v>29401</v>
      </c>
      <c r="E6191" s="149">
        <v>11510</v>
      </c>
      <c r="F6191" s="149" t="s">
        <v>12292</v>
      </c>
    </row>
    <row r="6192" spans="1:6" ht="10.9" customHeight="1" x14ac:dyDescent="0.35">
      <c r="A6192" s="149" t="s">
        <v>12317</v>
      </c>
      <c r="B6192" s="149" t="s">
        <v>12318</v>
      </c>
      <c r="C6192" s="149" t="s">
        <v>296</v>
      </c>
      <c r="D6192" s="150">
        <v>29401</v>
      </c>
      <c r="E6192" s="149">
        <v>11510</v>
      </c>
      <c r="F6192" s="149" t="s">
        <v>12292</v>
      </c>
    </row>
    <row r="6193" spans="1:6" ht="10.9" customHeight="1" x14ac:dyDescent="0.35">
      <c r="A6193" s="149" t="s">
        <v>12319</v>
      </c>
      <c r="B6193" s="149" t="s">
        <v>12320</v>
      </c>
      <c r="C6193" s="149" t="s">
        <v>296</v>
      </c>
      <c r="D6193" s="150">
        <v>29401</v>
      </c>
      <c r="E6193" s="149">
        <v>11510</v>
      </c>
      <c r="F6193" s="149" t="s">
        <v>12292</v>
      </c>
    </row>
    <row r="6194" spans="1:6" ht="10.9" customHeight="1" x14ac:dyDescent="0.35">
      <c r="A6194" s="149" t="s">
        <v>12321</v>
      </c>
      <c r="B6194" s="149" t="s">
        <v>12322</v>
      </c>
      <c r="C6194" s="149" t="s">
        <v>296</v>
      </c>
      <c r="D6194" s="150">
        <v>29401</v>
      </c>
      <c r="E6194" s="149">
        <v>11510</v>
      </c>
      <c r="F6194" s="149" t="s">
        <v>12292</v>
      </c>
    </row>
    <row r="6195" spans="1:6" ht="10.9" customHeight="1" x14ac:dyDescent="0.35">
      <c r="A6195" s="149" t="s">
        <v>12323</v>
      </c>
      <c r="B6195" s="149" t="s">
        <v>12324</v>
      </c>
      <c r="C6195" s="149" t="s">
        <v>296</v>
      </c>
      <c r="D6195" s="150">
        <v>29401</v>
      </c>
      <c r="E6195" s="149">
        <v>11510</v>
      </c>
      <c r="F6195" s="149" t="s">
        <v>12292</v>
      </c>
    </row>
    <row r="6196" spans="1:6" ht="10.9" customHeight="1" x14ac:dyDescent="0.35">
      <c r="A6196" s="149" t="s">
        <v>12325</v>
      </c>
      <c r="B6196" s="149" t="s">
        <v>12326</v>
      </c>
      <c r="C6196" s="149" t="s">
        <v>296</v>
      </c>
      <c r="D6196" s="150">
        <v>29401</v>
      </c>
      <c r="E6196" s="149">
        <v>11510</v>
      </c>
      <c r="F6196" s="149" t="s">
        <v>12292</v>
      </c>
    </row>
    <row r="6197" spans="1:6" ht="10.9" customHeight="1" x14ac:dyDescent="0.35">
      <c r="A6197" s="149" t="s">
        <v>12327</v>
      </c>
      <c r="B6197" s="149" t="s">
        <v>12328</v>
      </c>
      <c r="C6197" s="149" t="s">
        <v>877</v>
      </c>
      <c r="D6197" s="150">
        <v>29401</v>
      </c>
      <c r="E6197" s="149">
        <v>11510</v>
      </c>
      <c r="F6197" s="149" t="s">
        <v>12292</v>
      </c>
    </row>
    <row r="6198" spans="1:6" ht="10.9" customHeight="1" x14ac:dyDescent="0.35">
      <c r="A6198" s="149" t="s">
        <v>12329</v>
      </c>
      <c r="B6198" s="149" t="s">
        <v>12330</v>
      </c>
      <c r="C6198" s="149" t="s">
        <v>420</v>
      </c>
      <c r="D6198" s="150">
        <v>29401</v>
      </c>
      <c r="E6198" s="149">
        <v>11510</v>
      </c>
      <c r="F6198" s="149" t="s">
        <v>12292</v>
      </c>
    </row>
    <row r="6199" spans="1:6" ht="10.9" customHeight="1" x14ac:dyDescent="0.35">
      <c r="A6199" s="149" t="s">
        <v>12331</v>
      </c>
      <c r="B6199" s="149" t="s">
        <v>12332</v>
      </c>
      <c r="C6199" s="149" t="s">
        <v>296</v>
      </c>
      <c r="D6199" s="150">
        <v>29401</v>
      </c>
      <c r="E6199" s="149">
        <v>11510</v>
      </c>
      <c r="F6199" s="149" t="s">
        <v>12292</v>
      </c>
    </row>
    <row r="6200" spans="1:6" ht="10.9" customHeight="1" x14ac:dyDescent="0.35">
      <c r="A6200" s="149" t="s">
        <v>12333</v>
      </c>
      <c r="B6200" s="149" t="s">
        <v>12334</v>
      </c>
      <c r="C6200" s="149" t="s">
        <v>296</v>
      </c>
      <c r="D6200" s="150">
        <v>29401</v>
      </c>
      <c r="E6200" s="149">
        <v>11510</v>
      </c>
      <c r="F6200" s="149" t="s">
        <v>12292</v>
      </c>
    </row>
    <row r="6201" spans="1:6" ht="10.9" customHeight="1" x14ac:dyDescent="0.35">
      <c r="A6201" s="149" t="s">
        <v>12335</v>
      </c>
      <c r="B6201" s="149" t="s">
        <v>12336</v>
      </c>
      <c r="C6201" s="149" t="s">
        <v>296</v>
      </c>
      <c r="D6201" s="150">
        <v>29401</v>
      </c>
      <c r="E6201" s="149">
        <v>11510</v>
      </c>
      <c r="F6201" s="149" t="s">
        <v>12292</v>
      </c>
    </row>
    <row r="6202" spans="1:6" ht="10.9" customHeight="1" x14ac:dyDescent="0.35">
      <c r="A6202" s="149" t="s">
        <v>12337</v>
      </c>
      <c r="B6202" s="149" t="s">
        <v>12338</v>
      </c>
      <c r="C6202" s="149" t="s">
        <v>296</v>
      </c>
      <c r="D6202" s="150">
        <v>29401</v>
      </c>
      <c r="E6202" s="149">
        <v>11510</v>
      </c>
      <c r="F6202" s="149" t="s">
        <v>12292</v>
      </c>
    </row>
    <row r="6203" spans="1:6" ht="10.9" customHeight="1" x14ac:dyDescent="0.35">
      <c r="A6203" s="149" t="s">
        <v>12339</v>
      </c>
      <c r="B6203" s="149" t="s">
        <v>12340</v>
      </c>
      <c r="C6203" s="149" t="s">
        <v>1446</v>
      </c>
      <c r="D6203" s="150">
        <v>29401</v>
      </c>
      <c r="E6203" s="149">
        <v>11510</v>
      </c>
      <c r="F6203" s="149" t="s">
        <v>12292</v>
      </c>
    </row>
    <row r="6204" spans="1:6" ht="10.9" customHeight="1" x14ac:dyDescent="0.35">
      <c r="A6204" s="149" t="s">
        <v>12341</v>
      </c>
      <c r="B6204" s="149" t="s">
        <v>12342</v>
      </c>
      <c r="C6204" s="149" t="s">
        <v>1446</v>
      </c>
      <c r="D6204" s="150">
        <v>29401</v>
      </c>
      <c r="E6204" s="149">
        <v>11510</v>
      </c>
      <c r="F6204" s="149" t="s">
        <v>12292</v>
      </c>
    </row>
    <row r="6205" spans="1:6" ht="10.9" customHeight="1" x14ac:dyDescent="0.35">
      <c r="A6205" s="149" t="s">
        <v>12343</v>
      </c>
      <c r="B6205" s="149" t="s">
        <v>12344</v>
      </c>
      <c r="C6205" s="149" t="s">
        <v>296</v>
      </c>
      <c r="D6205" s="150">
        <v>29401</v>
      </c>
      <c r="E6205" s="149">
        <v>11510</v>
      </c>
      <c r="F6205" s="149" t="s">
        <v>12292</v>
      </c>
    </row>
    <row r="6206" spans="1:6" ht="10.9" customHeight="1" x14ac:dyDescent="0.35">
      <c r="A6206" s="149" t="s">
        <v>12345</v>
      </c>
      <c r="B6206" s="149" t="s">
        <v>12346</v>
      </c>
      <c r="C6206" s="149" t="s">
        <v>420</v>
      </c>
      <c r="D6206" s="150">
        <v>29401</v>
      </c>
      <c r="E6206" s="149">
        <v>11510</v>
      </c>
      <c r="F6206" s="149" t="s">
        <v>12292</v>
      </c>
    </row>
    <row r="6207" spans="1:6" ht="10.9" customHeight="1" x14ac:dyDescent="0.35">
      <c r="A6207" s="149" t="s">
        <v>12347</v>
      </c>
      <c r="B6207" s="149" t="s">
        <v>12348</v>
      </c>
      <c r="C6207" s="149" t="s">
        <v>296</v>
      </c>
      <c r="D6207" s="150">
        <v>29401</v>
      </c>
      <c r="E6207" s="149">
        <v>11510</v>
      </c>
      <c r="F6207" s="149" t="s">
        <v>12292</v>
      </c>
    </row>
    <row r="6208" spans="1:6" ht="10.9" customHeight="1" x14ac:dyDescent="0.35">
      <c r="A6208" s="149" t="s">
        <v>12349</v>
      </c>
      <c r="B6208" s="149" t="s">
        <v>12350</v>
      </c>
      <c r="C6208" s="149" t="s">
        <v>296</v>
      </c>
      <c r="D6208" s="150">
        <v>29401</v>
      </c>
      <c r="E6208" s="149">
        <v>11510</v>
      </c>
      <c r="F6208" s="149" t="s">
        <v>12292</v>
      </c>
    </row>
    <row r="6209" spans="1:6" ht="10.9" customHeight="1" x14ac:dyDescent="0.35">
      <c r="A6209" s="149" t="s">
        <v>12351</v>
      </c>
      <c r="B6209" s="149" t="s">
        <v>12352</v>
      </c>
      <c r="C6209" s="149" t="s">
        <v>296</v>
      </c>
      <c r="D6209" s="150">
        <v>29401</v>
      </c>
      <c r="E6209" s="149">
        <v>11510</v>
      </c>
      <c r="F6209" s="149" t="s">
        <v>12292</v>
      </c>
    </row>
    <row r="6210" spans="1:6" ht="10.9" customHeight="1" x14ac:dyDescent="0.35">
      <c r="A6210" s="149" t="s">
        <v>12353</v>
      </c>
      <c r="B6210" s="149" t="s">
        <v>12354</v>
      </c>
      <c r="C6210" s="149" t="s">
        <v>296</v>
      </c>
      <c r="D6210" s="150">
        <v>29401</v>
      </c>
      <c r="E6210" s="149">
        <v>11510</v>
      </c>
      <c r="F6210" s="149" t="s">
        <v>12292</v>
      </c>
    </row>
    <row r="6211" spans="1:6" ht="10.9" customHeight="1" x14ac:dyDescent="0.35">
      <c r="A6211" s="149" t="s">
        <v>12355</v>
      </c>
      <c r="B6211" s="149" t="s">
        <v>12356</v>
      </c>
      <c r="C6211" s="149" t="s">
        <v>296</v>
      </c>
      <c r="D6211" s="150">
        <v>29401</v>
      </c>
      <c r="E6211" s="149">
        <v>11510</v>
      </c>
      <c r="F6211" s="149" t="s">
        <v>12292</v>
      </c>
    </row>
    <row r="6212" spans="1:6" ht="10.9" customHeight="1" x14ac:dyDescent="0.35">
      <c r="A6212" s="149" t="s">
        <v>12357</v>
      </c>
      <c r="B6212" s="149" t="s">
        <v>12358</v>
      </c>
      <c r="C6212" s="149" t="s">
        <v>501</v>
      </c>
      <c r="D6212" s="150">
        <v>29401</v>
      </c>
      <c r="E6212" s="149">
        <v>11510</v>
      </c>
      <c r="F6212" s="149" t="s">
        <v>12292</v>
      </c>
    </row>
    <row r="6213" spans="1:6" ht="10.9" customHeight="1" x14ac:dyDescent="0.35">
      <c r="A6213" s="149" t="s">
        <v>12359</v>
      </c>
      <c r="B6213" s="149" t="s">
        <v>12360</v>
      </c>
      <c r="C6213" s="149" t="s">
        <v>296</v>
      </c>
      <c r="D6213" s="150">
        <v>29401</v>
      </c>
      <c r="E6213" s="149">
        <v>11510</v>
      </c>
      <c r="F6213" s="149" t="s">
        <v>12292</v>
      </c>
    </row>
    <row r="6214" spans="1:6" ht="10.9" customHeight="1" x14ac:dyDescent="0.35">
      <c r="A6214" s="149" t="s">
        <v>12361</v>
      </c>
      <c r="B6214" s="149" t="s">
        <v>12362</v>
      </c>
      <c r="C6214" s="149" t="s">
        <v>296</v>
      </c>
      <c r="D6214" s="150">
        <v>29401</v>
      </c>
      <c r="E6214" s="149">
        <v>11510</v>
      </c>
      <c r="F6214" s="149" t="s">
        <v>12292</v>
      </c>
    </row>
    <row r="6215" spans="1:6" ht="10.9" customHeight="1" x14ac:dyDescent="0.35">
      <c r="A6215" s="149" t="s">
        <v>12363</v>
      </c>
      <c r="B6215" s="149" t="s">
        <v>12364</v>
      </c>
      <c r="C6215" s="149" t="s">
        <v>296</v>
      </c>
      <c r="D6215" s="150">
        <v>29401</v>
      </c>
      <c r="E6215" s="149">
        <v>11510</v>
      </c>
      <c r="F6215" s="149" t="s">
        <v>12292</v>
      </c>
    </row>
    <row r="6216" spans="1:6" ht="10.9" customHeight="1" x14ac:dyDescent="0.35">
      <c r="A6216" s="149" t="s">
        <v>12365</v>
      </c>
      <c r="B6216" s="149" t="s">
        <v>12366</v>
      </c>
      <c r="C6216" s="149" t="s">
        <v>420</v>
      </c>
      <c r="D6216" s="150">
        <v>29401</v>
      </c>
      <c r="E6216" s="149">
        <v>11510</v>
      </c>
      <c r="F6216" s="149" t="s">
        <v>12292</v>
      </c>
    </row>
    <row r="6217" spans="1:6" ht="10.9" customHeight="1" x14ac:dyDescent="0.35">
      <c r="A6217" s="149" t="s">
        <v>12367</v>
      </c>
      <c r="B6217" s="149" t="s">
        <v>12368</v>
      </c>
      <c r="C6217" s="149" t="s">
        <v>296</v>
      </c>
      <c r="D6217" s="150">
        <v>29401</v>
      </c>
      <c r="E6217" s="149">
        <v>11510</v>
      </c>
      <c r="F6217" s="149" t="s">
        <v>12292</v>
      </c>
    </row>
    <row r="6218" spans="1:6" ht="10.9" customHeight="1" x14ac:dyDescent="0.35">
      <c r="A6218" s="149" t="s">
        <v>12369</v>
      </c>
      <c r="B6218" s="149" t="s">
        <v>12370</v>
      </c>
      <c r="C6218" s="149" t="s">
        <v>296</v>
      </c>
      <c r="D6218" s="150">
        <v>29401</v>
      </c>
      <c r="E6218" s="149">
        <v>11510</v>
      </c>
      <c r="F6218" s="149" t="s">
        <v>12292</v>
      </c>
    </row>
    <row r="6219" spans="1:6" ht="10.9" customHeight="1" x14ac:dyDescent="0.35">
      <c r="A6219" s="149" t="s">
        <v>12371</v>
      </c>
      <c r="B6219" s="149" t="s">
        <v>12372</v>
      </c>
      <c r="C6219" s="149" t="s">
        <v>420</v>
      </c>
      <c r="D6219" s="150">
        <v>29401</v>
      </c>
      <c r="E6219" s="149">
        <v>11510</v>
      </c>
      <c r="F6219" s="149" t="s">
        <v>12292</v>
      </c>
    </row>
    <row r="6220" spans="1:6" ht="10.9" customHeight="1" x14ac:dyDescent="0.35">
      <c r="A6220" s="149" t="s">
        <v>12373</v>
      </c>
      <c r="B6220" s="149" t="s">
        <v>12374</v>
      </c>
      <c r="C6220" s="149" t="s">
        <v>296</v>
      </c>
      <c r="D6220" s="150">
        <v>29401</v>
      </c>
      <c r="E6220" s="149">
        <v>11510</v>
      </c>
      <c r="F6220" s="149" t="s">
        <v>12292</v>
      </c>
    </row>
    <row r="6221" spans="1:6" ht="10.9" customHeight="1" x14ac:dyDescent="0.35">
      <c r="A6221" s="149" t="s">
        <v>12375</v>
      </c>
      <c r="B6221" s="149" t="s">
        <v>12376</v>
      </c>
      <c r="C6221" s="149" t="s">
        <v>296</v>
      </c>
      <c r="D6221" s="150">
        <v>29401</v>
      </c>
      <c r="E6221" s="149">
        <v>11510</v>
      </c>
      <c r="F6221" s="149" t="s">
        <v>12292</v>
      </c>
    </row>
    <row r="6222" spans="1:6" ht="10.9" customHeight="1" x14ac:dyDescent="0.35">
      <c r="A6222" s="149" t="s">
        <v>12377</v>
      </c>
      <c r="B6222" s="149" t="s">
        <v>12378</v>
      </c>
      <c r="C6222" s="149" t="s">
        <v>296</v>
      </c>
      <c r="D6222" s="150">
        <v>29401</v>
      </c>
      <c r="E6222" s="149">
        <v>11510</v>
      </c>
      <c r="F6222" s="149" t="s">
        <v>12292</v>
      </c>
    </row>
    <row r="6223" spans="1:6" ht="10.9" customHeight="1" x14ac:dyDescent="0.35">
      <c r="A6223" s="149" t="s">
        <v>12379</v>
      </c>
      <c r="B6223" s="149" t="s">
        <v>12380</v>
      </c>
      <c r="C6223" s="149" t="s">
        <v>296</v>
      </c>
      <c r="D6223" s="150">
        <v>29401</v>
      </c>
      <c r="E6223" s="149">
        <v>11510</v>
      </c>
      <c r="F6223" s="149" t="s">
        <v>12292</v>
      </c>
    </row>
    <row r="6224" spans="1:6" ht="10.9" customHeight="1" x14ac:dyDescent="0.35">
      <c r="A6224" s="149" t="s">
        <v>12381</v>
      </c>
      <c r="B6224" s="149" t="s">
        <v>12382</v>
      </c>
      <c r="C6224" s="149" t="s">
        <v>296</v>
      </c>
      <c r="D6224" s="150">
        <v>29401</v>
      </c>
      <c r="E6224" s="149">
        <v>11510</v>
      </c>
      <c r="F6224" s="149" t="s">
        <v>12292</v>
      </c>
    </row>
    <row r="6225" spans="1:6" ht="10.9" customHeight="1" x14ac:dyDescent="0.35">
      <c r="A6225" s="149" t="s">
        <v>12383</v>
      </c>
      <c r="B6225" s="149" t="s">
        <v>12384</v>
      </c>
      <c r="C6225" s="149" t="s">
        <v>296</v>
      </c>
      <c r="D6225" s="150">
        <v>29401</v>
      </c>
      <c r="E6225" s="149">
        <v>11510</v>
      </c>
      <c r="F6225" s="149" t="s">
        <v>12292</v>
      </c>
    </row>
    <row r="6226" spans="1:6" ht="10.9" customHeight="1" x14ac:dyDescent="0.35">
      <c r="A6226" s="149" t="s">
        <v>12385</v>
      </c>
      <c r="B6226" s="149" t="s">
        <v>12386</v>
      </c>
      <c r="C6226" s="149" t="s">
        <v>296</v>
      </c>
      <c r="D6226" s="150">
        <v>29401</v>
      </c>
      <c r="E6226" s="149">
        <v>11510</v>
      </c>
      <c r="F6226" s="149" t="s">
        <v>12292</v>
      </c>
    </row>
    <row r="6227" spans="1:6" ht="10.9" customHeight="1" x14ac:dyDescent="0.35">
      <c r="A6227" s="149" t="s">
        <v>12387</v>
      </c>
      <c r="B6227" s="149" t="s">
        <v>12388</v>
      </c>
      <c r="C6227" s="149" t="s">
        <v>296</v>
      </c>
      <c r="D6227" s="150">
        <v>29401</v>
      </c>
      <c r="E6227" s="149">
        <v>11510</v>
      </c>
      <c r="F6227" s="149" t="s">
        <v>12292</v>
      </c>
    </row>
    <row r="6228" spans="1:6" ht="10.9" customHeight="1" x14ac:dyDescent="0.35">
      <c r="A6228" s="149" t="s">
        <v>12389</v>
      </c>
      <c r="B6228" s="149" t="s">
        <v>12390</v>
      </c>
      <c r="C6228" s="149" t="s">
        <v>296</v>
      </c>
      <c r="D6228" s="150">
        <v>29401</v>
      </c>
      <c r="E6228" s="149">
        <v>11510</v>
      </c>
      <c r="F6228" s="149" t="s">
        <v>12292</v>
      </c>
    </row>
    <row r="6229" spans="1:6" ht="10.9" customHeight="1" x14ac:dyDescent="0.35">
      <c r="A6229" s="149" t="s">
        <v>12391</v>
      </c>
      <c r="B6229" s="149" t="s">
        <v>12392</v>
      </c>
      <c r="C6229" s="149" t="s">
        <v>296</v>
      </c>
      <c r="D6229" s="150">
        <v>29401</v>
      </c>
      <c r="E6229" s="149">
        <v>11510</v>
      </c>
      <c r="F6229" s="149" t="s">
        <v>12292</v>
      </c>
    </row>
    <row r="6230" spans="1:6" ht="10.9" customHeight="1" x14ac:dyDescent="0.35">
      <c r="A6230" s="149" t="s">
        <v>12393</v>
      </c>
      <c r="B6230" s="149" t="s">
        <v>12394</v>
      </c>
      <c r="C6230" s="149" t="s">
        <v>296</v>
      </c>
      <c r="D6230" s="150">
        <v>29401</v>
      </c>
      <c r="E6230" s="149">
        <v>11510</v>
      </c>
      <c r="F6230" s="149" t="s">
        <v>12292</v>
      </c>
    </row>
    <row r="6231" spans="1:6" ht="10.9" customHeight="1" x14ac:dyDescent="0.35">
      <c r="A6231" s="149" t="s">
        <v>12395</v>
      </c>
      <c r="B6231" s="149" t="s">
        <v>12396</v>
      </c>
      <c r="C6231" s="149" t="s">
        <v>296</v>
      </c>
      <c r="D6231" s="150">
        <v>29401</v>
      </c>
      <c r="E6231" s="149">
        <v>11510</v>
      </c>
      <c r="F6231" s="149" t="s">
        <v>12292</v>
      </c>
    </row>
    <row r="6232" spans="1:6" ht="10.9" customHeight="1" x14ac:dyDescent="0.35">
      <c r="A6232" s="149" t="s">
        <v>12397</v>
      </c>
      <c r="B6232" s="149" t="s">
        <v>12398</v>
      </c>
      <c r="C6232" s="149" t="s">
        <v>296</v>
      </c>
      <c r="D6232" s="150">
        <v>29401</v>
      </c>
      <c r="E6232" s="149">
        <v>11510</v>
      </c>
      <c r="F6232" s="149" t="s">
        <v>12292</v>
      </c>
    </row>
    <row r="6233" spans="1:6" ht="10.9" customHeight="1" x14ac:dyDescent="0.35">
      <c r="A6233" s="149" t="s">
        <v>12399</v>
      </c>
      <c r="B6233" s="149" t="s">
        <v>12400</v>
      </c>
      <c r="C6233" s="149" t="s">
        <v>296</v>
      </c>
      <c r="D6233" s="150">
        <v>29401</v>
      </c>
      <c r="E6233" s="149">
        <v>11510</v>
      </c>
      <c r="F6233" s="149" t="s">
        <v>12292</v>
      </c>
    </row>
    <row r="6234" spans="1:6" ht="10.9" customHeight="1" x14ac:dyDescent="0.35">
      <c r="A6234" s="149" t="s">
        <v>12401</v>
      </c>
      <c r="B6234" s="149" t="s">
        <v>12402</v>
      </c>
      <c r="C6234" s="149" t="s">
        <v>296</v>
      </c>
      <c r="D6234" s="150">
        <v>29401</v>
      </c>
      <c r="E6234" s="149">
        <v>11510</v>
      </c>
      <c r="F6234" s="149" t="s">
        <v>12292</v>
      </c>
    </row>
    <row r="6235" spans="1:6" ht="10.9" customHeight="1" x14ac:dyDescent="0.35">
      <c r="A6235" s="149" t="s">
        <v>12403</v>
      </c>
      <c r="B6235" s="149" t="s">
        <v>12404</v>
      </c>
      <c r="C6235" s="149" t="s">
        <v>296</v>
      </c>
      <c r="D6235" s="150">
        <v>29401</v>
      </c>
      <c r="E6235" s="149">
        <v>11510</v>
      </c>
      <c r="F6235" s="149" t="s">
        <v>12292</v>
      </c>
    </row>
    <row r="6236" spans="1:6" ht="10.9" customHeight="1" x14ac:dyDescent="0.35">
      <c r="A6236" s="149" t="s">
        <v>12405</v>
      </c>
      <c r="B6236" s="149" t="s">
        <v>12406</v>
      </c>
      <c r="C6236" s="149" t="s">
        <v>296</v>
      </c>
      <c r="D6236" s="150">
        <v>29401</v>
      </c>
      <c r="E6236" s="149">
        <v>11510</v>
      </c>
      <c r="F6236" s="149" t="s">
        <v>12292</v>
      </c>
    </row>
    <row r="6237" spans="1:6" ht="10.9" customHeight="1" x14ac:dyDescent="0.35">
      <c r="A6237" s="149" t="s">
        <v>12407</v>
      </c>
      <c r="B6237" s="149" t="s">
        <v>12408</v>
      </c>
      <c r="C6237" s="149" t="s">
        <v>296</v>
      </c>
      <c r="D6237" s="150">
        <v>29401</v>
      </c>
      <c r="E6237" s="149">
        <v>11510</v>
      </c>
      <c r="F6237" s="149" t="s">
        <v>12292</v>
      </c>
    </row>
    <row r="6238" spans="1:6" ht="10.9" customHeight="1" x14ac:dyDescent="0.35">
      <c r="A6238" s="149" t="s">
        <v>12409</v>
      </c>
      <c r="B6238" s="149" t="s">
        <v>12410</v>
      </c>
      <c r="C6238" s="149" t="s">
        <v>296</v>
      </c>
      <c r="D6238" s="150">
        <v>29401</v>
      </c>
      <c r="E6238" s="149">
        <v>11510</v>
      </c>
      <c r="F6238" s="149" t="s">
        <v>12292</v>
      </c>
    </row>
    <row r="6239" spans="1:6" ht="10.9" customHeight="1" x14ac:dyDescent="0.35">
      <c r="A6239" s="149" t="s">
        <v>12411</v>
      </c>
      <c r="B6239" s="149" t="s">
        <v>12412</v>
      </c>
      <c r="C6239" s="149" t="s">
        <v>296</v>
      </c>
      <c r="D6239" s="150">
        <v>29401</v>
      </c>
      <c r="E6239" s="149">
        <v>11510</v>
      </c>
      <c r="F6239" s="149" t="s">
        <v>12292</v>
      </c>
    </row>
    <row r="6240" spans="1:6" ht="10.9" customHeight="1" x14ac:dyDescent="0.35">
      <c r="A6240" s="149" t="s">
        <v>12413</v>
      </c>
      <c r="B6240" s="149" t="s">
        <v>12414</v>
      </c>
      <c r="C6240" s="149" t="s">
        <v>296</v>
      </c>
      <c r="D6240" s="150">
        <v>29401</v>
      </c>
      <c r="E6240" s="149">
        <v>11510</v>
      </c>
      <c r="F6240" s="149" t="s">
        <v>12292</v>
      </c>
    </row>
    <row r="6241" spans="1:6" ht="10.9" customHeight="1" x14ac:dyDescent="0.35">
      <c r="A6241" s="149" t="s">
        <v>12415</v>
      </c>
      <c r="B6241" s="149" t="s">
        <v>16437</v>
      </c>
      <c r="C6241" s="149" t="s">
        <v>296</v>
      </c>
      <c r="D6241" s="150">
        <v>29401</v>
      </c>
      <c r="E6241" s="149">
        <v>11510</v>
      </c>
      <c r="F6241" s="149" t="s">
        <v>12292</v>
      </c>
    </row>
    <row r="6242" spans="1:6" ht="10.9" customHeight="1" x14ac:dyDescent="0.35">
      <c r="A6242" s="149" t="s">
        <v>12416</v>
      </c>
      <c r="B6242" s="149" t="s">
        <v>12417</v>
      </c>
      <c r="C6242" s="149" t="s">
        <v>296</v>
      </c>
      <c r="D6242" s="150">
        <v>29401</v>
      </c>
      <c r="E6242" s="149">
        <v>11510</v>
      </c>
      <c r="F6242" s="149" t="s">
        <v>12292</v>
      </c>
    </row>
    <row r="6243" spans="1:6" ht="10.9" customHeight="1" x14ac:dyDescent="0.35">
      <c r="A6243" s="149" t="s">
        <v>12418</v>
      </c>
      <c r="B6243" s="149" t="s">
        <v>12419</v>
      </c>
      <c r="C6243" s="149" t="s">
        <v>296</v>
      </c>
      <c r="D6243" s="150">
        <v>29401</v>
      </c>
      <c r="E6243" s="149">
        <v>11510</v>
      </c>
      <c r="F6243" s="149" t="s">
        <v>12292</v>
      </c>
    </row>
    <row r="6244" spans="1:6" ht="10.9" customHeight="1" x14ac:dyDescent="0.35">
      <c r="A6244" s="149" t="s">
        <v>12420</v>
      </c>
      <c r="B6244" s="149" t="s">
        <v>12421</v>
      </c>
      <c r="C6244" s="149" t="s">
        <v>296</v>
      </c>
      <c r="D6244" s="150">
        <v>29401</v>
      </c>
      <c r="E6244" s="149">
        <v>11510</v>
      </c>
      <c r="F6244" s="149" t="s">
        <v>12292</v>
      </c>
    </row>
    <row r="6245" spans="1:6" ht="10.9" customHeight="1" x14ac:dyDescent="0.35">
      <c r="A6245" s="149" t="s">
        <v>12422</v>
      </c>
      <c r="B6245" s="149" t="s">
        <v>16295</v>
      </c>
      <c r="C6245" s="149" t="s">
        <v>296</v>
      </c>
      <c r="D6245" s="150">
        <v>29401</v>
      </c>
      <c r="E6245" s="149">
        <v>11510</v>
      </c>
      <c r="F6245" s="149" t="s">
        <v>12292</v>
      </c>
    </row>
    <row r="6246" spans="1:6" ht="10.9" customHeight="1" x14ac:dyDescent="0.35">
      <c r="A6246" s="149" t="s">
        <v>12423</v>
      </c>
      <c r="B6246" s="149" t="s">
        <v>16438</v>
      </c>
      <c r="C6246" s="149" t="s">
        <v>296</v>
      </c>
      <c r="D6246" s="150">
        <v>29401</v>
      </c>
      <c r="E6246" s="149">
        <v>11510</v>
      </c>
      <c r="F6246" s="149" t="s">
        <v>12292</v>
      </c>
    </row>
    <row r="6247" spans="1:6" ht="10.9" customHeight="1" x14ac:dyDescent="0.35">
      <c r="A6247" s="149" t="s">
        <v>12424</v>
      </c>
      <c r="B6247" s="149" t="s">
        <v>12425</v>
      </c>
      <c r="C6247" s="149" t="s">
        <v>296</v>
      </c>
      <c r="D6247" s="150">
        <v>29401</v>
      </c>
      <c r="E6247" s="149">
        <v>11510</v>
      </c>
      <c r="F6247" s="149" t="s">
        <v>12292</v>
      </c>
    </row>
    <row r="6248" spans="1:6" ht="10.9" customHeight="1" x14ac:dyDescent="0.35">
      <c r="A6248" s="149" t="s">
        <v>12426</v>
      </c>
      <c r="B6248" s="149" t="s">
        <v>12427</v>
      </c>
      <c r="C6248" s="149" t="s">
        <v>296</v>
      </c>
      <c r="D6248" s="150">
        <v>29401</v>
      </c>
      <c r="E6248" s="149">
        <v>11510</v>
      </c>
      <c r="F6248" s="149" t="s">
        <v>12292</v>
      </c>
    </row>
    <row r="6249" spans="1:6" ht="10.9" customHeight="1" x14ac:dyDescent="0.35">
      <c r="A6249" s="149" t="s">
        <v>12428</v>
      </c>
      <c r="B6249" s="149" t="s">
        <v>12429</v>
      </c>
      <c r="C6249" s="149" t="s">
        <v>296</v>
      </c>
      <c r="D6249" s="150">
        <v>29401</v>
      </c>
      <c r="E6249" s="149">
        <v>11510</v>
      </c>
      <c r="F6249" s="149" t="s">
        <v>12292</v>
      </c>
    </row>
    <row r="6250" spans="1:6" ht="10.9" customHeight="1" x14ac:dyDescent="0.35">
      <c r="A6250" s="149" t="s">
        <v>12430</v>
      </c>
      <c r="B6250" s="149" t="s">
        <v>12431</v>
      </c>
      <c r="C6250" s="149" t="s">
        <v>296</v>
      </c>
      <c r="D6250" s="150">
        <v>29401</v>
      </c>
      <c r="E6250" s="149">
        <v>11510</v>
      </c>
      <c r="F6250" s="149" t="s">
        <v>12292</v>
      </c>
    </row>
    <row r="6251" spans="1:6" ht="10.9" customHeight="1" x14ac:dyDescent="0.35">
      <c r="A6251" s="149" t="s">
        <v>12432</v>
      </c>
      <c r="B6251" s="149" t="s">
        <v>12433</v>
      </c>
      <c r="C6251" s="149" t="s">
        <v>296</v>
      </c>
      <c r="D6251" s="150">
        <v>29401</v>
      </c>
      <c r="E6251" s="149">
        <v>11510</v>
      </c>
      <c r="F6251" s="149" t="s">
        <v>12292</v>
      </c>
    </row>
    <row r="6252" spans="1:6" ht="10.9" customHeight="1" x14ac:dyDescent="0.35">
      <c r="A6252" s="149" t="s">
        <v>12434</v>
      </c>
      <c r="B6252" s="149" t="s">
        <v>12435</v>
      </c>
      <c r="C6252" s="149" t="s">
        <v>296</v>
      </c>
      <c r="D6252" s="150">
        <v>29401</v>
      </c>
      <c r="E6252" s="149">
        <v>11510</v>
      </c>
      <c r="F6252" s="149" t="s">
        <v>12292</v>
      </c>
    </row>
    <row r="6253" spans="1:6" ht="10.9" customHeight="1" x14ac:dyDescent="0.35">
      <c r="A6253" s="149" t="s">
        <v>12436</v>
      </c>
      <c r="B6253" s="149" t="s">
        <v>12437</v>
      </c>
      <c r="C6253" s="149" t="s">
        <v>296</v>
      </c>
      <c r="D6253" s="150">
        <v>29401</v>
      </c>
      <c r="E6253" s="149">
        <v>11510</v>
      </c>
      <c r="F6253" s="149" t="s">
        <v>12292</v>
      </c>
    </row>
    <row r="6254" spans="1:6" ht="10.9" customHeight="1" x14ac:dyDescent="0.35">
      <c r="A6254" s="149" t="s">
        <v>12438</v>
      </c>
      <c r="B6254" s="149" t="s">
        <v>12439</v>
      </c>
      <c r="C6254" s="149" t="s">
        <v>296</v>
      </c>
      <c r="D6254" s="150">
        <v>29401</v>
      </c>
      <c r="E6254" s="149">
        <v>11510</v>
      </c>
      <c r="F6254" s="149" t="s">
        <v>12292</v>
      </c>
    </row>
    <row r="6255" spans="1:6" ht="10.9" customHeight="1" x14ac:dyDescent="0.35">
      <c r="A6255" s="149" t="s">
        <v>12440</v>
      </c>
      <c r="B6255" s="149" t="s">
        <v>12441</v>
      </c>
      <c r="C6255" s="149" t="s">
        <v>296</v>
      </c>
      <c r="D6255" s="150">
        <v>29401</v>
      </c>
      <c r="E6255" s="149">
        <v>11510</v>
      </c>
      <c r="F6255" s="149" t="s">
        <v>12292</v>
      </c>
    </row>
    <row r="6256" spans="1:6" ht="10.9" customHeight="1" x14ac:dyDescent="0.35">
      <c r="A6256" s="149" t="s">
        <v>12442</v>
      </c>
      <c r="B6256" s="149" t="s">
        <v>12443</v>
      </c>
      <c r="C6256" s="149" t="s">
        <v>296</v>
      </c>
      <c r="D6256" s="150">
        <v>29401</v>
      </c>
      <c r="E6256" s="149">
        <v>11510</v>
      </c>
      <c r="F6256" s="149" t="s">
        <v>12292</v>
      </c>
    </row>
    <row r="6257" spans="1:6" ht="10.9" customHeight="1" x14ac:dyDescent="0.35">
      <c r="A6257" s="149" t="s">
        <v>12444</v>
      </c>
      <c r="B6257" s="149" t="s">
        <v>12445</v>
      </c>
      <c r="C6257" s="149" t="s">
        <v>296</v>
      </c>
      <c r="D6257" s="150">
        <v>29401</v>
      </c>
      <c r="E6257" s="149">
        <v>11510</v>
      </c>
      <c r="F6257" s="149" t="s">
        <v>12292</v>
      </c>
    </row>
    <row r="6258" spans="1:6" ht="10.9" customHeight="1" x14ac:dyDescent="0.35">
      <c r="A6258" s="149" t="s">
        <v>12446</v>
      </c>
      <c r="B6258" s="149" t="s">
        <v>12447</v>
      </c>
      <c r="C6258" s="149" t="s">
        <v>296</v>
      </c>
      <c r="D6258" s="150">
        <v>29401</v>
      </c>
      <c r="E6258" s="149">
        <v>11510</v>
      </c>
      <c r="F6258" s="149" t="s">
        <v>12292</v>
      </c>
    </row>
    <row r="6259" spans="1:6" ht="10.9" customHeight="1" x14ac:dyDescent="0.35">
      <c r="A6259" s="149" t="s">
        <v>12448</v>
      </c>
      <c r="B6259" s="149" t="s">
        <v>12449</v>
      </c>
      <c r="C6259" s="149" t="s">
        <v>296</v>
      </c>
      <c r="D6259" s="150">
        <v>29401</v>
      </c>
      <c r="E6259" s="149">
        <v>11510</v>
      </c>
      <c r="F6259" s="149" t="s">
        <v>12292</v>
      </c>
    </row>
    <row r="6260" spans="1:6" ht="10.9" customHeight="1" x14ac:dyDescent="0.35">
      <c r="A6260" s="149" t="s">
        <v>12450</v>
      </c>
      <c r="B6260" s="149" t="s">
        <v>12451</v>
      </c>
      <c r="C6260" s="149" t="s">
        <v>296</v>
      </c>
      <c r="D6260" s="150">
        <v>29401</v>
      </c>
      <c r="E6260" s="149">
        <v>11510</v>
      </c>
      <c r="F6260" s="149" t="s">
        <v>12292</v>
      </c>
    </row>
    <row r="6261" spans="1:6" ht="10.9" customHeight="1" x14ac:dyDescent="0.35">
      <c r="A6261" s="149" t="s">
        <v>12452</v>
      </c>
      <c r="B6261" s="149" t="s">
        <v>12453</v>
      </c>
      <c r="C6261" s="149" t="s">
        <v>296</v>
      </c>
      <c r="D6261" s="150">
        <v>29401</v>
      </c>
      <c r="E6261" s="149">
        <v>11510</v>
      </c>
      <c r="F6261" s="149" t="s">
        <v>12292</v>
      </c>
    </row>
    <row r="6262" spans="1:6" ht="10.9" customHeight="1" x14ac:dyDescent="0.35">
      <c r="A6262" s="149" t="s">
        <v>12454</v>
      </c>
      <c r="B6262" s="149" t="s">
        <v>12455</v>
      </c>
      <c r="C6262" s="149" t="s">
        <v>296</v>
      </c>
      <c r="D6262" s="150">
        <v>29401</v>
      </c>
      <c r="E6262" s="149">
        <v>11510</v>
      </c>
      <c r="F6262" s="149" t="s">
        <v>12292</v>
      </c>
    </row>
    <row r="6263" spans="1:6" ht="10.9" customHeight="1" x14ac:dyDescent="0.35">
      <c r="A6263" s="149" t="s">
        <v>12456</v>
      </c>
      <c r="B6263" s="149" t="s">
        <v>12457</v>
      </c>
      <c r="C6263" s="149" t="s">
        <v>296</v>
      </c>
      <c r="D6263" s="150">
        <v>29401</v>
      </c>
      <c r="E6263" s="149">
        <v>11510</v>
      </c>
      <c r="F6263" s="149" t="s">
        <v>12292</v>
      </c>
    </row>
    <row r="6264" spans="1:6" ht="10.9" customHeight="1" x14ac:dyDescent="0.35">
      <c r="A6264" s="149" t="s">
        <v>12458</v>
      </c>
      <c r="B6264" s="149" t="s">
        <v>12459</v>
      </c>
      <c r="C6264" s="149" t="s">
        <v>296</v>
      </c>
      <c r="D6264" s="150">
        <v>29401</v>
      </c>
      <c r="E6264" s="149">
        <v>11510</v>
      </c>
      <c r="F6264" s="149" t="s">
        <v>12292</v>
      </c>
    </row>
    <row r="6265" spans="1:6" ht="10.9" customHeight="1" x14ac:dyDescent="0.35">
      <c r="A6265" s="149" t="s">
        <v>12460</v>
      </c>
      <c r="B6265" s="149" t="s">
        <v>12461</v>
      </c>
      <c r="C6265" s="149" t="s">
        <v>296</v>
      </c>
      <c r="D6265" s="150">
        <v>29401</v>
      </c>
      <c r="E6265" s="149">
        <v>11510</v>
      </c>
      <c r="F6265" s="149" t="s">
        <v>12292</v>
      </c>
    </row>
    <row r="6266" spans="1:6" ht="10.9" customHeight="1" x14ac:dyDescent="0.35">
      <c r="A6266" s="149" t="s">
        <v>12462</v>
      </c>
      <c r="B6266" s="149" t="s">
        <v>12463</v>
      </c>
      <c r="C6266" s="149" t="s">
        <v>296</v>
      </c>
      <c r="D6266" s="150">
        <v>29401</v>
      </c>
      <c r="E6266" s="149">
        <v>11510</v>
      </c>
      <c r="F6266" s="149" t="s">
        <v>12292</v>
      </c>
    </row>
    <row r="6267" spans="1:6" ht="10.9" customHeight="1" x14ac:dyDescent="0.35">
      <c r="A6267" s="149" t="s">
        <v>12464</v>
      </c>
      <c r="B6267" s="149" t="s">
        <v>12465</v>
      </c>
      <c r="C6267" s="149" t="s">
        <v>296</v>
      </c>
      <c r="D6267" s="150">
        <v>29401</v>
      </c>
      <c r="E6267" s="149">
        <v>11510</v>
      </c>
      <c r="F6267" s="149" t="s">
        <v>12292</v>
      </c>
    </row>
    <row r="6268" spans="1:6" ht="10.9" customHeight="1" x14ac:dyDescent="0.35">
      <c r="A6268" s="149" t="s">
        <v>12466</v>
      </c>
      <c r="B6268" s="149" t="s">
        <v>12467</v>
      </c>
      <c r="C6268" s="149" t="s">
        <v>296</v>
      </c>
      <c r="D6268" s="150">
        <v>29401</v>
      </c>
      <c r="E6268" s="149">
        <v>11510</v>
      </c>
      <c r="F6268" s="149" t="s">
        <v>12292</v>
      </c>
    </row>
    <row r="6269" spans="1:6" ht="10.9" customHeight="1" x14ac:dyDescent="0.35">
      <c r="A6269" s="149" t="s">
        <v>12468</v>
      </c>
      <c r="B6269" s="149" t="s">
        <v>12469</v>
      </c>
      <c r="C6269" s="149" t="s">
        <v>296</v>
      </c>
      <c r="D6269" s="150">
        <v>29401</v>
      </c>
      <c r="E6269" s="149">
        <v>11510</v>
      </c>
      <c r="F6269" s="149" t="s">
        <v>12292</v>
      </c>
    </row>
    <row r="6270" spans="1:6" ht="10.9" customHeight="1" x14ac:dyDescent="0.35">
      <c r="A6270" s="149" t="s">
        <v>12470</v>
      </c>
      <c r="B6270" s="149" t="s">
        <v>12471</v>
      </c>
      <c r="C6270" s="149" t="s">
        <v>296</v>
      </c>
      <c r="D6270" s="150">
        <v>29401</v>
      </c>
      <c r="E6270" s="149">
        <v>11510</v>
      </c>
      <c r="F6270" s="149" t="s">
        <v>12292</v>
      </c>
    </row>
    <row r="6271" spans="1:6" ht="10.9" customHeight="1" x14ac:dyDescent="0.35">
      <c r="A6271" s="149" t="s">
        <v>12472</v>
      </c>
      <c r="B6271" s="149" t="s">
        <v>12473</v>
      </c>
      <c r="C6271" s="149" t="s">
        <v>296</v>
      </c>
      <c r="D6271" s="150">
        <v>29401</v>
      </c>
      <c r="E6271" s="149">
        <v>11510</v>
      </c>
      <c r="F6271" s="149" t="s">
        <v>12292</v>
      </c>
    </row>
    <row r="6272" spans="1:6" ht="10.9" customHeight="1" x14ac:dyDescent="0.35">
      <c r="A6272" s="149" t="s">
        <v>12474</v>
      </c>
      <c r="B6272" s="149" t="s">
        <v>12475</v>
      </c>
      <c r="C6272" s="149" t="s">
        <v>296</v>
      </c>
      <c r="D6272" s="150">
        <v>29401</v>
      </c>
      <c r="E6272" s="149">
        <v>11510</v>
      </c>
      <c r="F6272" s="149" t="s">
        <v>12292</v>
      </c>
    </row>
    <row r="6273" spans="1:6" ht="10.9" customHeight="1" x14ac:dyDescent="0.35">
      <c r="A6273" s="149" t="s">
        <v>12476</v>
      </c>
      <c r="B6273" s="149" t="s">
        <v>12477</v>
      </c>
      <c r="C6273" s="149" t="s">
        <v>296</v>
      </c>
      <c r="D6273" s="150">
        <v>29401</v>
      </c>
      <c r="E6273" s="149">
        <v>11510</v>
      </c>
      <c r="F6273" s="149" t="s">
        <v>12292</v>
      </c>
    </row>
    <row r="6274" spans="1:6" ht="10.9" customHeight="1" x14ac:dyDescent="0.35">
      <c r="A6274" s="149" t="s">
        <v>12478</v>
      </c>
      <c r="B6274" s="149" t="s">
        <v>12479</v>
      </c>
      <c r="C6274" s="149" t="s">
        <v>296</v>
      </c>
      <c r="D6274" s="150">
        <v>29401</v>
      </c>
      <c r="E6274" s="149">
        <v>11510</v>
      </c>
      <c r="F6274" s="149" t="s">
        <v>12292</v>
      </c>
    </row>
    <row r="6275" spans="1:6" ht="10.9" customHeight="1" x14ac:dyDescent="0.35">
      <c r="A6275" s="149" t="s">
        <v>12480</v>
      </c>
      <c r="B6275" s="149" t="s">
        <v>12481</v>
      </c>
      <c r="C6275" s="149" t="s">
        <v>296</v>
      </c>
      <c r="D6275" s="150">
        <v>29401</v>
      </c>
      <c r="E6275" s="149">
        <v>11510</v>
      </c>
      <c r="F6275" s="149" t="s">
        <v>12292</v>
      </c>
    </row>
    <row r="6276" spans="1:6" ht="10.9" customHeight="1" x14ac:dyDescent="0.35">
      <c r="A6276" s="149" t="s">
        <v>12482</v>
      </c>
      <c r="B6276" s="149" t="s">
        <v>12483</v>
      </c>
      <c r="C6276" s="149" t="s">
        <v>296</v>
      </c>
      <c r="D6276" s="150">
        <v>29401</v>
      </c>
      <c r="E6276" s="149">
        <v>11510</v>
      </c>
      <c r="F6276" s="149" t="s">
        <v>12292</v>
      </c>
    </row>
    <row r="6277" spans="1:6" ht="10.9" customHeight="1" x14ac:dyDescent="0.35">
      <c r="A6277" s="149" t="s">
        <v>12484</v>
      </c>
      <c r="B6277" s="149" t="s">
        <v>12485</v>
      </c>
      <c r="C6277" s="149" t="s">
        <v>296</v>
      </c>
      <c r="D6277" s="150">
        <v>29401</v>
      </c>
      <c r="E6277" s="149">
        <v>11510</v>
      </c>
      <c r="F6277" s="149" t="s">
        <v>12292</v>
      </c>
    </row>
    <row r="6278" spans="1:6" ht="10.9" customHeight="1" x14ac:dyDescent="0.35">
      <c r="A6278" s="149" t="s">
        <v>12486</v>
      </c>
      <c r="B6278" s="149" t="s">
        <v>12487</v>
      </c>
      <c r="C6278" s="149" t="s">
        <v>296</v>
      </c>
      <c r="D6278" s="150">
        <v>29401</v>
      </c>
      <c r="E6278" s="149">
        <v>11510</v>
      </c>
      <c r="F6278" s="149" t="s">
        <v>12292</v>
      </c>
    </row>
    <row r="6279" spans="1:6" ht="10.9" customHeight="1" x14ac:dyDescent="0.35">
      <c r="A6279" s="149" t="s">
        <v>12488</v>
      </c>
      <c r="B6279" s="149" t="s">
        <v>12489</v>
      </c>
      <c r="C6279" s="149" t="s">
        <v>296</v>
      </c>
      <c r="D6279" s="150">
        <v>29401</v>
      </c>
      <c r="E6279" s="149">
        <v>11510</v>
      </c>
      <c r="F6279" s="149" t="s">
        <v>12292</v>
      </c>
    </row>
    <row r="6280" spans="1:6" ht="10.9" customHeight="1" x14ac:dyDescent="0.35">
      <c r="A6280" s="149" t="s">
        <v>12490</v>
      </c>
      <c r="B6280" s="149" t="s">
        <v>12491</v>
      </c>
      <c r="C6280" s="149" t="s">
        <v>296</v>
      </c>
      <c r="D6280" s="150">
        <v>29401</v>
      </c>
      <c r="E6280" s="149">
        <v>11510</v>
      </c>
      <c r="F6280" s="149" t="s">
        <v>12292</v>
      </c>
    </row>
    <row r="6281" spans="1:6" ht="10.9" customHeight="1" x14ac:dyDescent="0.35">
      <c r="A6281" s="149" t="s">
        <v>12492</v>
      </c>
      <c r="B6281" s="149" t="s">
        <v>12493</v>
      </c>
      <c r="C6281" s="149" t="s">
        <v>420</v>
      </c>
      <c r="D6281" s="150">
        <v>29401</v>
      </c>
      <c r="E6281" s="149">
        <v>11510</v>
      </c>
      <c r="F6281" s="149" t="s">
        <v>12292</v>
      </c>
    </row>
    <row r="6282" spans="1:6" ht="10.9" customHeight="1" x14ac:dyDescent="0.35">
      <c r="A6282" s="149" t="s">
        <v>12494</v>
      </c>
      <c r="B6282" s="149" t="s">
        <v>12495</v>
      </c>
      <c r="C6282" s="149" t="s">
        <v>877</v>
      </c>
      <c r="D6282" s="150">
        <v>29401</v>
      </c>
      <c r="E6282" s="149">
        <v>11510</v>
      </c>
      <c r="F6282" s="149" t="s">
        <v>12292</v>
      </c>
    </row>
    <row r="6283" spans="1:6" ht="10.9" customHeight="1" x14ac:dyDescent="0.35">
      <c r="A6283" s="149" t="s">
        <v>12496</v>
      </c>
      <c r="B6283" s="149" t="s">
        <v>12497</v>
      </c>
      <c r="C6283" s="149" t="s">
        <v>296</v>
      </c>
      <c r="D6283" s="150">
        <v>29401</v>
      </c>
      <c r="E6283" s="149">
        <v>11510</v>
      </c>
      <c r="F6283" s="149" t="s">
        <v>12292</v>
      </c>
    </row>
    <row r="6284" spans="1:6" ht="10.9" customHeight="1" x14ac:dyDescent="0.35">
      <c r="A6284" s="149" t="s">
        <v>12498</v>
      </c>
      <c r="B6284" s="149" t="s">
        <v>12499</v>
      </c>
      <c r="C6284" s="149" t="s">
        <v>296</v>
      </c>
      <c r="D6284" s="150">
        <v>29401</v>
      </c>
      <c r="E6284" s="149">
        <v>11510</v>
      </c>
      <c r="F6284" s="149" t="s">
        <v>12292</v>
      </c>
    </row>
    <row r="6285" spans="1:6" ht="10.9" customHeight="1" x14ac:dyDescent="0.35">
      <c r="A6285" s="149" t="s">
        <v>12500</v>
      </c>
      <c r="B6285" s="149" t="s">
        <v>12501</v>
      </c>
      <c r="C6285" s="149" t="s">
        <v>296</v>
      </c>
      <c r="D6285" s="150">
        <v>29401</v>
      </c>
      <c r="E6285" s="149">
        <v>11510</v>
      </c>
      <c r="F6285" s="149" t="s">
        <v>12292</v>
      </c>
    </row>
    <row r="6286" spans="1:6" ht="10.9" customHeight="1" x14ac:dyDescent="0.35">
      <c r="A6286" s="149" t="s">
        <v>12502</v>
      </c>
      <c r="B6286" s="149" t="s">
        <v>12503</v>
      </c>
      <c r="C6286" s="149" t="s">
        <v>296</v>
      </c>
      <c r="D6286" s="150">
        <v>29401</v>
      </c>
      <c r="E6286" s="149">
        <v>11510</v>
      </c>
      <c r="F6286" s="149" t="s">
        <v>12292</v>
      </c>
    </row>
    <row r="6287" spans="1:6" ht="10.9" customHeight="1" x14ac:dyDescent="0.35">
      <c r="A6287" s="149" t="s">
        <v>12504</v>
      </c>
      <c r="B6287" s="149" t="s">
        <v>12505</v>
      </c>
      <c r="C6287" s="149" t="s">
        <v>296</v>
      </c>
      <c r="D6287" s="150">
        <v>29401</v>
      </c>
      <c r="E6287" s="149">
        <v>11510</v>
      </c>
      <c r="F6287" s="149" t="s">
        <v>12292</v>
      </c>
    </row>
    <row r="6288" spans="1:6" ht="10.9" customHeight="1" x14ac:dyDescent="0.35">
      <c r="A6288" s="149" t="s">
        <v>12506</v>
      </c>
      <c r="B6288" s="149" t="s">
        <v>12507</v>
      </c>
      <c r="C6288" s="149" t="s">
        <v>296</v>
      </c>
      <c r="D6288" s="150">
        <v>29401</v>
      </c>
      <c r="E6288" s="149">
        <v>11510</v>
      </c>
      <c r="F6288" s="149" t="s">
        <v>12292</v>
      </c>
    </row>
    <row r="6289" spans="1:6" ht="10.9" customHeight="1" x14ac:dyDescent="0.35">
      <c r="A6289" s="149" t="s">
        <v>12508</v>
      </c>
      <c r="B6289" s="149" t="s">
        <v>12509</v>
      </c>
      <c r="C6289" s="149" t="s">
        <v>296</v>
      </c>
      <c r="D6289" s="150">
        <v>29401</v>
      </c>
      <c r="E6289" s="149">
        <v>11510</v>
      </c>
      <c r="F6289" s="149" t="s">
        <v>12292</v>
      </c>
    </row>
    <row r="6290" spans="1:6" ht="10.9" customHeight="1" x14ac:dyDescent="0.35">
      <c r="A6290" s="149" t="s">
        <v>12510</v>
      </c>
      <c r="B6290" s="149" t="s">
        <v>12511</v>
      </c>
      <c r="C6290" s="149" t="s">
        <v>296</v>
      </c>
      <c r="D6290" s="150">
        <v>29401</v>
      </c>
      <c r="E6290" s="149">
        <v>11510</v>
      </c>
      <c r="F6290" s="149" t="s">
        <v>12292</v>
      </c>
    </row>
    <row r="6291" spans="1:6" ht="10.9" customHeight="1" x14ac:dyDescent="0.35">
      <c r="A6291" s="149" t="s">
        <v>12512</v>
      </c>
      <c r="B6291" s="149" t="s">
        <v>12513</v>
      </c>
      <c r="C6291" s="149" t="s">
        <v>296</v>
      </c>
      <c r="D6291" s="150">
        <v>29401</v>
      </c>
      <c r="E6291" s="149">
        <v>11510</v>
      </c>
      <c r="F6291" s="149" t="s">
        <v>12292</v>
      </c>
    </row>
    <row r="6292" spans="1:6" ht="10.9" customHeight="1" x14ac:dyDescent="0.35">
      <c r="A6292" s="149" t="s">
        <v>12514</v>
      </c>
      <c r="B6292" s="149" t="s">
        <v>12515</v>
      </c>
      <c r="C6292" s="149" t="s">
        <v>296</v>
      </c>
      <c r="D6292" s="150">
        <v>29401</v>
      </c>
      <c r="E6292" s="149">
        <v>11510</v>
      </c>
      <c r="F6292" s="149" t="s">
        <v>12292</v>
      </c>
    </row>
    <row r="6293" spans="1:6" ht="10.9" customHeight="1" x14ac:dyDescent="0.35">
      <c r="A6293" s="149" t="s">
        <v>12516</v>
      </c>
      <c r="B6293" s="149" t="s">
        <v>12517</v>
      </c>
      <c r="C6293" s="149" t="s">
        <v>296</v>
      </c>
      <c r="D6293" s="150">
        <v>29401</v>
      </c>
      <c r="E6293" s="149">
        <v>11510</v>
      </c>
      <c r="F6293" s="149" t="s">
        <v>12292</v>
      </c>
    </row>
    <row r="6294" spans="1:6" ht="10.9" customHeight="1" x14ac:dyDescent="0.35">
      <c r="A6294" s="149" t="s">
        <v>12518</v>
      </c>
      <c r="B6294" s="149" t="s">
        <v>12519</v>
      </c>
      <c r="C6294" s="149" t="s">
        <v>296</v>
      </c>
      <c r="D6294" s="150">
        <v>29401</v>
      </c>
      <c r="E6294" s="149">
        <v>11510</v>
      </c>
      <c r="F6294" s="149" t="s">
        <v>12292</v>
      </c>
    </row>
    <row r="6295" spans="1:6" ht="10.9" customHeight="1" x14ac:dyDescent="0.35">
      <c r="A6295" s="149" t="s">
        <v>12520</v>
      </c>
      <c r="B6295" s="149" t="s">
        <v>12521</v>
      </c>
      <c r="C6295" s="149" t="s">
        <v>296</v>
      </c>
      <c r="D6295" s="150">
        <v>29401</v>
      </c>
      <c r="E6295" s="149">
        <v>11510</v>
      </c>
      <c r="F6295" s="149" t="s">
        <v>12292</v>
      </c>
    </row>
    <row r="6296" spans="1:6" ht="10.9" customHeight="1" x14ac:dyDescent="0.35">
      <c r="A6296" s="149" t="s">
        <v>12522</v>
      </c>
      <c r="B6296" s="149" t="s">
        <v>12523</v>
      </c>
      <c r="C6296" s="149" t="s">
        <v>296</v>
      </c>
      <c r="D6296" s="150">
        <v>29401</v>
      </c>
      <c r="E6296" s="149">
        <v>11510</v>
      </c>
      <c r="F6296" s="149" t="s">
        <v>12292</v>
      </c>
    </row>
    <row r="6297" spans="1:6" ht="10.9" customHeight="1" x14ac:dyDescent="0.35">
      <c r="A6297" s="149" t="s">
        <v>12524</v>
      </c>
      <c r="B6297" s="149" t="s">
        <v>12525</v>
      </c>
      <c r="C6297" s="149" t="s">
        <v>420</v>
      </c>
      <c r="D6297" s="150">
        <v>29401</v>
      </c>
      <c r="E6297" s="149">
        <v>11510</v>
      </c>
      <c r="F6297" s="149" t="s">
        <v>12292</v>
      </c>
    </row>
    <row r="6298" spans="1:6" ht="10.9" customHeight="1" x14ac:dyDescent="0.35">
      <c r="A6298" s="149" t="s">
        <v>12526</v>
      </c>
      <c r="B6298" s="149" t="s">
        <v>12527</v>
      </c>
      <c r="C6298" s="149" t="s">
        <v>420</v>
      </c>
      <c r="D6298" s="150">
        <v>29401</v>
      </c>
      <c r="E6298" s="149">
        <v>11510</v>
      </c>
      <c r="F6298" s="149" t="s">
        <v>12292</v>
      </c>
    </row>
    <row r="6299" spans="1:6" ht="10.9" customHeight="1" x14ac:dyDescent="0.35">
      <c r="A6299" s="149" t="s">
        <v>12528</v>
      </c>
      <c r="B6299" s="149" t="s">
        <v>12529</v>
      </c>
      <c r="C6299" s="149" t="s">
        <v>296</v>
      </c>
      <c r="D6299" s="150">
        <v>29401</v>
      </c>
      <c r="E6299" s="149">
        <v>11510</v>
      </c>
      <c r="F6299" s="149" t="s">
        <v>12292</v>
      </c>
    </row>
    <row r="6300" spans="1:6" ht="10.9" customHeight="1" x14ac:dyDescent="0.35">
      <c r="A6300" s="149" t="s">
        <v>12530</v>
      </c>
      <c r="B6300" s="149" t="s">
        <v>12531</v>
      </c>
      <c r="C6300" s="149" t="s">
        <v>296</v>
      </c>
      <c r="D6300" s="150">
        <v>29401</v>
      </c>
      <c r="E6300" s="149">
        <v>11510</v>
      </c>
      <c r="F6300" s="149" t="s">
        <v>12292</v>
      </c>
    </row>
    <row r="6301" spans="1:6" ht="10.9" customHeight="1" x14ac:dyDescent="0.35">
      <c r="A6301" s="149" t="s">
        <v>12532</v>
      </c>
      <c r="B6301" s="149" t="s">
        <v>12533</v>
      </c>
      <c r="C6301" s="149" t="s">
        <v>296</v>
      </c>
      <c r="D6301" s="150">
        <v>29401</v>
      </c>
      <c r="E6301" s="149">
        <v>11510</v>
      </c>
      <c r="F6301" s="149" t="s">
        <v>12292</v>
      </c>
    </row>
    <row r="6302" spans="1:6" ht="10.9" customHeight="1" x14ac:dyDescent="0.35">
      <c r="A6302" s="149" t="s">
        <v>12534</v>
      </c>
      <c r="B6302" s="149" t="s">
        <v>12535</v>
      </c>
      <c r="C6302" s="149" t="s">
        <v>296</v>
      </c>
      <c r="D6302" s="150">
        <v>29401</v>
      </c>
      <c r="E6302" s="149">
        <v>11510</v>
      </c>
      <c r="F6302" s="149" t="s">
        <v>12292</v>
      </c>
    </row>
    <row r="6303" spans="1:6" ht="10.9" customHeight="1" x14ac:dyDescent="0.35">
      <c r="A6303" s="149" t="s">
        <v>12536</v>
      </c>
      <c r="B6303" s="149" t="s">
        <v>12537</v>
      </c>
      <c r="C6303" s="149" t="s">
        <v>296</v>
      </c>
      <c r="D6303" s="150">
        <v>29401</v>
      </c>
      <c r="E6303" s="149">
        <v>11510</v>
      </c>
      <c r="F6303" s="149" t="s">
        <v>12292</v>
      </c>
    </row>
    <row r="6304" spans="1:6" ht="10.9" customHeight="1" x14ac:dyDescent="0.35">
      <c r="A6304" s="149" t="s">
        <v>12538</v>
      </c>
      <c r="B6304" s="149" t="s">
        <v>12539</v>
      </c>
      <c r="C6304" s="149" t="s">
        <v>296</v>
      </c>
      <c r="D6304" s="150">
        <v>29401</v>
      </c>
      <c r="E6304" s="149">
        <v>11510</v>
      </c>
      <c r="F6304" s="149" t="s">
        <v>12292</v>
      </c>
    </row>
    <row r="6305" spans="1:6" ht="10.9" customHeight="1" x14ac:dyDescent="0.35">
      <c r="A6305" s="149" t="s">
        <v>12540</v>
      </c>
      <c r="B6305" s="149" t="s">
        <v>12541</v>
      </c>
      <c r="C6305" s="149" t="s">
        <v>296</v>
      </c>
      <c r="D6305" s="150">
        <v>29401</v>
      </c>
      <c r="E6305" s="149">
        <v>11510</v>
      </c>
      <c r="F6305" s="149" t="s">
        <v>12292</v>
      </c>
    </row>
    <row r="6306" spans="1:6" ht="10.9" customHeight="1" x14ac:dyDescent="0.35">
      <c r="A6306" s="149" t="s">
        <v>12542</v>
      </c>
      <c r="B6306" s="149" t="s">
        <v>12543</v>
      </c>
      <c r="C6306" s="149" t="s">
        <v>296</v>
      </c>
      <c r="D6306" s="150">
        <v>29401</v>
      </c>
      <c r="E6306" s="149">
        <v>11510</v>
      </c>
      <c r="F6306" s="149" t="s">
        <v>12292</v>
      </c>
    </row>
    <row r="6307" spans="1:6" ht="10.9" customHeight="1" x14ac:dyDescent="0.35">
      <c r="A6307" s="149" t="s">
        <v>12544</v>
      </c>
      <c r="B6307" s="149" t="s">
        <v>12545</v>
      </c>
      <c r="C6307" s="149" t="s">
        <v>296</v>
      </c>
      <c r="D6307" s="150">
        <v>29401</v>
      </c>
      <c r="E6307" s="149">
        <v>11510</v>
      </c>
      <c r="F6307" s="149" t="s">
        <v>12292</v>
      </c>
    </row>
    <row r="6308" spans="1:6" ht="10.9" customHeight="1" x14ac:dyDescent="0.35">
      <c r="A6308" s="149" t="s">
        <v>12546</v>
      </c>
      <c r="B6308" s="149" t="s">
        <v>12547</v>
      </c>
      <c r="C6308" s="149" t="s">
        <v>296</v>
      </c>
      <c r="D6308" s="150">
        <v>29401</v>
      </c>
      <c r="E6308" s="149">
        <v>11510</v>
      </c>
      <c r="F6308" s="149" t="s">
        <v>12292</v>
      </c>
    </row>
    <row r="6309" spans="1:6" ht="10.9" customHeight="1" x14ac:dyDescent="0.35">
      <c r="A6309" s="149" t="s">
        <v>12548</v>
      </c>
      <c r="B6309" s="149" t="s">
        <v>12549</v>
      </c>
      <c r="C6309" s="149" t="s">
        <v>296</v>
      </c>
      <c r="D6309" s="150">
        <v>29401</v>
      </c>
      <c r="E6309" s="149">
        <v>11510</v>
      </c>
      <c r="F6309" s="149" t="s">
        <v>12292</v>
      </c>
    </row>
    <row r="6310" spans="1:6" ht="10.9" customHeight="1" x14ac:dyDescent="0.35">
      <c r="A6310" s="149" t="s">
        <v>12550</v>
      </c>
      <c r="B6310" s="149" t="s">
        <v>12551</v>
      </c>
      <c r="C6310" s="149" t="s">
        <v>296</v>
      </c>
      <c r="D6310" s="150">
        <v>29401</v>
      </c>
      <c r="E6310" s="149">
        <v>11510</v>
      </c>
      <c r="F6310" s="149" t="s">
        <v>12292</v>
      </c>
    </row>
    <row r="6311" spans="1:6" ht="10.9" customHeight="1" x14ac:dyDescent="0.35">
      <c r="A6311" s="149" t="s">
        <v>12552</v>
      </c>
      <c r="B6311" s="149" t="s">
        <v>12553</v>
      </c>
      <c r="C6311" s="149" t="s">
        <v>296</v>
      </c>
      <c r="D6311" s="150">
        <v>29401</v>
      </c>
      <c r="E6311" s="149">
        <v>11510</v>
      </c>
      <c r="F6311" s="149" t="s">
        <v>12292</v>
      </c>
    </row>
    <row r="6312" spans="1:6" ht="10.9" customHeight="1" x14ac:dyDescent="0.35">
      <c r="A6312" s="149" t="s">
        <v>12554</v>
      </c>
      <c r="B6312" s="149" t="s">
        <v>12555</v>
      </c>
      <c r="C6312" s="149" t="s">
        <v>296</v>
      </c>
      <c r="D6312" s="150">
        <v>29401</v>
      </c>
      <c r="E6312" s="149">
        <v>11510</v>
      </c>
      <c r="F6312" s="149" t="s">
        <v>12292</v>
      </c>
    </row>
    <row r="6313" spans="1:6" ht="10.9" customHeight="1" x14ac:dyDescent="0.35">
      <c r="A6313" s="149" t="s">
        <v>12556</v>
      </c>
      <c r="B6313" s="149" t="s">
        <v>12557</v>
      </c>
      <c r="C6313" s="149" t="s">
        <v>296</v>
      </c>
      <c r="D6313" s="150">
        <v>29401</v>
      </c>
      <c r="E6313" s="149">
        <v>11510</v>
      </c>
      <c r="F6313" s="149" t="s">
        <v>12292</v>
      </c>
    </row>
    <row r="6314" spans="1:6" ht="10.9" customHeight="1" x14ac:dyDescent="0.35">
      <c r="A6314" s="149" t="s">
        <v>12558</v>
      </c>
      <c r="B6314" s="149" t="s">
        <v>12559</v>
      </c>
      <c r="C6314" s="149" t="s">
        <v>296</v>
      </c>
      <c r="D6314" s="150">
        <v>29401</v>
      </c>
      <c r="E6314" s="149">
        <v>11510</v>
      </c>
      <c r="F6314" s="149" t="s">
        <v>12292</v>
      </c>
    </row>
    <row r="6315" spans="1:6" ht="10.9" customHeight="1" x14ac:dyDescent="0.35">
      <c r="A6315" s="149" t="s">
        <v>12560</v>
      </c>
      <c r="B6315" s="149" t="s">
        <v>12561</v>
      </c>
      <c r="C6315" s="149" t="s">
        <v>296</v>
      </c>
      <c r="D6315" s="150">
        <v>29401</v>
      </c>
      <c r="E6315" s="149">
        <v>11510</v>
      </c>
      <c r="F6315" s="149" t="s">
        <v>12292</v>
      </c>
    </row>
    <row r="6316" spans="1:6" ht="10.9" customHeight="1" x14ac:dyDescent="0.35">
      <c r="A6316" s="149" t="s">
        <v>12562</v>
      </c>
      <c r="B6316" s="149" t="s">
        <v>12563</v>
      </c>
      <c r="C6316" s="149" t="s">
        <v>296</v>
      </c>
      <c r="D6316" s="150">
        <v>29401</v>
      </c>
      <c r="E6316" s="149">
        <v>11510</v>
      </c>
      <c r="F6316" s="149" t="s">
        <v>12292</v>
      </c>
    </row>
    <row r="6317" spans="1:6" ht="10.9" customHeight="1" x14ac:dyDescent="0.35">
      <c r="A6317" s="149" t="s">
        <v>12564</v>
      </c>
      <c r="B6317" s="149" t="s">
        <v>12565</v>
      </c>
      <c r="C6317" s="149" t="s">
        <v>296</v>
      </c>
      <c r="D6317" s="150">
        <v>29401</v>
      </c>
      <c r="E6317" s="149">
        <v>11510</v>
      </c>
      <c r="F6317" s="149" t="s">
        <v>12292</v>
      </c>
    </row>
    <row r="6318" spans="1:6" ht="10.9" customHeight="1" x14ac:dyDescent="0.35">
      <c r="A6318" s="149" t="s">
        <v>12566</v>
      </c>
      <c r="B6318" s="149" t="s">
        <v>12567</v>
      </c>
      <c r="C6318" s="149" t="s">
        <v>296</v>
      </c>
      <c r="D6318" s="150">
        <v>29401</v>
      </c>
      <c r="E6318" s="149">
        <v>11510</v>
      </c>
      <c r="F6318" s="149" t="s">
        <v>12292</v>
      </c>
    </row>
    <row r="6319" spans="1:6" ht="10.9" customHeight="1" x14ac:dyDescent="0.35">
      <c r="A6319" s="149" t="s">
        <v>12568</v>
      </c>
      <c r="B6319" s="149" t="s">
        <v>12569</v>
      </c>
      <c r="C6319" s="149" t="s">
        <v>296</v>
      </c>
      <c r="D6319" s="150">
        <v>29401</v>
      </c>
      <c r="E6319" s="149">
        <v>11510</v>
      </c>
      <c r="F6319" s="149" t="s">
        <v>12292</v>
      </c>
    </row>
    <row r="6320" spans="1:6" ht="10.9" customHeight="1" x14ac:dyDescent="0.35">
      <c r="A6320" s="149" t="s">
        <v>12570</v>
      </c>
      <c r="B6320" s="149" t="s">
        <v>12571</v>
      </c>
      <c r="C6320" s="149" t="s">
        <v>296</v>
      </c>
      <c r="D6320" s="150">
        <v>29401</v>
      </c>
      <c r="E6320" s="149">
        <v>11510</v>
      </c>
      <c r="F6320" s="149" t="s">
        <v>12292</v>
      </c>
    </row>
    <row r="6321" spans="1:6" ht="10.9" customHeight="1" x14ac:dyDescent="0.35">
      <c r="A6321" s="149" t="s">
        <v>12572</v>
      </c>
      <c r="B6321" s="149" t="s">
        <v>12573</v>
      </c>
      <c r="C6321" s="149" t="s">
        <v>296</v>
      </c>
      <c r="D6321" s="150">
        <v>29401</v>
      </c>
      <c r="E6321" s="149">
        <v>11510</v>
      </c>
      <c r="F6321" s="149" t="s">
        <v>12292</v>
      </c>
    </row>
    <row r="6322" spans="1:6" ht="10.9" customHeight="1" x14ac:dyDescent="0.35">
      <c r="A6322" s="149" t="s">
        <v>12574</v>
      </c>
      <c r="B6322" s="149" t="s">
        <v>12575</v>
      </c>
      <c r="C6322" s="149" t="s">
        <v>296</v>
      </c>
      <c r="D6322" s="150">
        <v>29401</v>
      </c>
      <c r="E6322" s="149">
        <v>11510</v>
      </c>
      <c r="F6322" s="149" t="s">
        <v>12292</v>
      </c>
    </row>
    <row r="6323" spans="1:6" ht="10.9" customHeight="1" x14ac:dyDescent="0.35">
      <c r="A6323" s="149" t="s">
        <v>12576</v>
      </c>
      <c r="B6323" s="149" t="s">
        <v>140</v>
      </c>
      <c r="C6323" s="149" t="s">
        <v>296</v>
      </c>
      <c r="D6323" s="150">
        <v>29401</v>
      </c>
      <c r="E6323" s="149">
        <v>11510</v>
      </c>
      <c r="F6323" s="149" t="s">
        <v>12292</v>
      </c>
    </row>
    <row r="6324" spans="1:6" ht="10.9" customHeight="1" x14ac:dyDescent="0.35">
      <c r="A6324" s="149" t="s">
        <v>12577</v>
      </c>
      <c r="B6324" s="149" t="s">
        <v>12578</v>
      </c>
      <c r="C6324" s="149" t="s">
        <v>296</v>
      </c>
      <c r="D6324" s="150">
        <v>29401</v>
      </c>
      <c r="E6324" s="149">
        <v>11510</v>
      </c>
      <c r="F6324" s="149" t="s">
        <v>12292</v>
      </c>
    </row>
    <row r="6325" spans="1:6" ht="10.9" customHeight="1" x14ac:dyDescent="0.35">
      <c r="A6325" s="149" t="s">
        <v>12579</v>
      </c>
      <c r="B6325" s="149" t="s">
        <v>250</v>
      </c>
      <c r="C6325" s="149" t="s">
        <v>296</v>
      </c>
      <c r="D6325" s="150">
        <v>29401</v>
      </c>
      <c r="E6325" s="149">
        <v>11510</v>
      </c>
      <c r="F6325" s="149" t="s">
        <v>12292</v>
      </c>
    </row>
    <row r="6326" spans="1:6" ht="10.9" customHeight="1" x14ac:dyDescent="0.35">
      <c r="A6326" s="149" t="s">
        <v>12580</v>
      </c>
      <c r="B6326" s="149" t="s">
        <v>12581</v>
      </c>
      <c r="C6326" s="149" t="s">
        <v>296</v>
      </c>
      <c r="D6326" s="150">
        <v>29401</v>
      </c>
      <c r="E6326" s="149">
        <v>11510</v>
      </c>
      <c r="F6326" s="149" t="s">
        <v>12292</v>
      </c>
    </row>
    <row r="6327" spans="1:6" ht="10.9" customHeight="1" x14ac:dyDescent="0.35">
      <c r="A6327" s="149" t="s">
        <v>12582</v>
      </c>
      <c r="B6327" s="149" t="s">
        <v>12583</v>
      </c>
      <c r="C6327" s="149" t="s">
        <v>296</v>
      </c>
      <c r="D6327" s="150">
        <v>29401</v>
      </c>
      <c r="E6327" s="149">
        <v>11510</v>
      </c>
      <c r="F6327" s="149" t="s">
        <v>12292</v>
      </c>
    </row>
    <row r="6328" spans="1:6" ht="10.9" customHeight="1" x14ac:dyDescent="0.35">
      <c r="A6328" s="149" t="s">
        <v>12584</v>
      </c>
      <c r="B6328" s="149" t="s">
        <v>182</v>
      </c>
      <c r="C6328" s="149" t="s">
        <v>296</v>
      </c>
      <c r="D6328" s="150">
        <v>29401</v>
      </c>
      <c r="E6328" s="149">
        <v>11510</v>
      </c>
      <c r="F6328" s="149" t="s">
        <v>12292</v>
      </c>
    </row>
    <row r="6329" spans="1:6" ht="10.9" customHeight="1" x14ac:dyDescent="0.35">
      <c r="A6329" s="149" t="s">
        <v>12585</v>
      </c>
      <c r="B6329" s="149" t="s">
        <v>12586</v>
      </c>
      <c r="C6329" s="149" t="s">
        <v>420</v>
      </c>
      <c r="D6329" s="150">
        <v>29401</v>
      </c>
      <c r="E6329" s="149">
        <v>11510</v>
      </c>
      <c r="F6329" s="149" t="s">
        <v>12292</v>
      </c>
    </row>
    <row r="6330" spans="1:6" ht="10.9" customHeight="1" x14ac:dyDescent="0.35">
      <c r="A6330" s="149" t="s">
        <v>12587</v>
      </c>
      <c r="B6330" s="149" t="s">
        <v>142</v>
      </c>
      <c r="C6330" s="149" t="s">
        <v>296</v>
      </c>
      <c r="D6330" s="150">
        <v>29401</v>
      </c>
      <c r="E6330" s="149">
        <v>11510</v>
      </c>
      <c r="F6330" s="149" t="s">
        <v>12292</v>
      </c>
    </row>
    <row r="6331" spans="1:6" ht="10.9" customHeight="1" x14ac:dyDescent="0.35">
      <c r="A6331" s="149" t="s">
        <v>12588</v>
      </c>
      <c r="B6331" s="149" t="s">
        <v>12589</v>
      </c>
      <c r="C6331" s="149" t="s">
        <v>296</v>
      </c>
      <c r="D6331" s="150">
        <v>29401</v>
      </c>
      <c r="E6331" s="149">
        <v>11510</v>
      </c>
      <c r="F6331" s="149" t="s">
        <v>12292</v>
      </c>
    </row>
    <row r="6332" spans="1:6" ht="10.9" customHeight="1" x14ac:dyDescent="0.35">
      <c r="A6332" s="149" t="s">
        <v>12590</v>
      </c>
      <c r="B6332" s="149" t="s">
        <v>12591</v>
      </c>
      <c r="C6332" s="149" t="s">
        <v>296</v>
      </c>
      <c r="D6332" s="150">
        <v>29401</v>
      </c>
      <c r="E6332" s="149">
        <v>11510</v>
      </c>
      <c r="F6332" s="149" t="s">
        <v>12292</v>
      </c>
    </row>
    <row r="6333" spans="1:6" ht="10.9" customHeight="1" x14ac:dyDescent="0.35">
      <c r="A6333" s="149" t="s">
        <v>12592</v>
      </c>
      <c r="B6333" s="149" t="s">
        <v>12593</v>
      </c>
      <c r="C6333" s="149" t="s">
        <v>420</v>
      </c>
      <c r="D6333" s="150">
        <v>29401</v>
      </c>
      <c r="E6333" s="149">
        <v>11510</v>
      </c>
      <c r="F6333" s="149" t="s">
        <v>12292</v>
      </c>
    </row>
    <row r="6334" spans="1:6" ht="10.9" customHeight="1" x14ac:dyDescent="0.35">
      <c r="A6334" s="149" t="s">
        <v>12594</v>
      </c>
      <c r="B6334" s="149" t="s">
        <v>12595</v>
      </c>
      <c r="C6334" s="149" t="s">
        <v>296</v>
      </c>
      <c r="D6334" s="150">
        <v>29401</v>
      </c>
      <c r="E6334" s="149">
        <v>11510</v>
      </c>
      <c r="F6334" s="149" t="s">
        <v>12292</v>
      </c>
    </row>
    <row r="6335" spans="1:6" ht="10.9" customHeight="1" x14ac:dyDescent="0.35">
      <c r="A6335" s="149" t="s">
        <v>12596</v>
      </c>
      <c r="B6335" s="149" t="s">
        <v>12597</v>
      </c>
      <c r="C6335" s="149" t="s">
        <v>296</v>
      </c>
      <c r="D6335" s="150">
        <v>29401</v>
      </c>
      <c r="E6335" s="149">
        <v>11510</v>
      </c>
      <c r="F6335" s="149" t="s">
        <v>12292</v>
      </c>
    </row>
    <row r="6336" spans="1:6" ht="10.9" customHeight="1" x14ac:dyDescent="0.35">
      <c r="A6336" s="149" t="s">
        <v>12598</v>
      </c>
      <c r="B6336" s="149" t="s">
        <v>12599</v>
      </c>
      <c r="C6336" s="149" t="s">
        <v>296</v>
      </c>
      <c r="D6336" s="150">
        <v>29401</v>
      </c>
      <c r="E6336" s="149">
        <v>11510</v>
      </c>
      <c r="F6336" s="149" t="s">
        <v>12292</v>
      </c>
    </row>
    <row r="6337" spans="1:6" ht="10.9" customHeight="1" x14ac:dyDescent="0.35">
      <c r="A6337" s="149" t="s">
        <v>12600</v>
      </c>
      <c r="B6337" s="149" t="s">
        <v>12601</v>
      </c>
      <c r="C6337" s="149" t="s">
        <v>296</v>
      </c>
      <c r="D6337" s="150">
        <v>29401</v>
      </c>
      <c r="E6337" s="149">
        <v>11510</v>
      </c>
      <c r="F6337" s="149" t="s">
        <v>12292</v>
      </c>
    </row>
    <row r="6338" spans="1:6" ht="10.9" customHeight="1" x14ac:dyDescent="0.35">
      <c r="A6338" s="149" t="s">
        <v>12602</v>
      </c>
      <c r="B6338" s="149" t="s">
        <v>12603</v>
      </c>
      <c r="C6338" s="149" t="s">
        <v>296</v>
      </c>
      <c r="D6338" s="150">
        <v>29401</v>
      </c>
      <c r="E6338" s="149">
        <v>11510</v>
      </c>
      <c r="F6338" s="149" t="s">
        <v>12292</v>
      </c>
    </row>
    <row r="6339" spans="1:6" ht="10.9" customHeight="1" x14ac:dyDescent="0.35">
      <c r="A6339" s="149" t="s">
        <v>12604</v>
      </c>
      <c r="B6339" s="149" t="s">
        <v>12605</v>
      </c>
      <c r="C6339" s="149" t="s">
        <v>420</v>
      </c>
      <c r="D6339" s="150">
        <v>29401</v>
      </c>
      <c r="E6339" s="149">
        <v>11510</v>
      </c>
      <c r="F6339" s="149" t="s">
        <v>12292</v>
      </c>
    </row>
    <row r="6340" spans="1:6" ht="10.9" customHeight="1" x14ac:dyDescent="0.35">
      <c r="A6340" s="149" t="s">
        <v>12606</v>
      </c>
      <c r="B6340" s="149" t="s">
        <v>12607</v>
      </c>
      <c r="C6340" s="149" t="s">
        <v>296</v>
      </c>
      <c r="D6340" s="150">
        <v>29401</v>
      </c>
      <c r="E6340" s="149">
        <v>11510</v>
      </c>
      <c r="F6340" s="149" t="s">
        <v>12292</v>
      </c>
    </row>
    <row r="6341" spans="1:6" ht="10.9" customHeight="1" x14ac:dyDescent="0.35">
      <c r="A6341" s="149" t="s">
        <v>12608</v>
      </c>
      <c r="B6341" s="149" t="s">
        <v>12609</v>
      </c>
      <c r="C6341" s="149" t="s">
        <v>296</v>
      </c>
      <c r="D6341" s="150">
        <v>29401</v>
      </c>
      <c r="E6341" s="149">
        <v>11510</v>
      </c>
      <c r="F6341" s="149" t="s">
        <v>12292</v>
      </c>
    </row>
    <row r="6342" spans="1:6" ht="10.9" customHeight="1" x14ac:dyDescent="0.35">
      <c r="A6342" s="149" t="s">
        <v>12610</v>
      </c>
      <c r="B6342" s="149" t="s">
        <v>12611</v>
      </c>
      <c r="C6342" s="149" t="s">
        <v>296</v>
      </c>
      <c r="D6342" s="150">
        <v>29401</v>
      </c>
      <c r="E6342" s="149">
        <v>11510</v>
      </c>
      <c r="F6342" s="149" t="s">
        <v>12292</v>
      </c>
    </row>
    <row r="6343" spans="1:6" ht="10.9" customHeight="1" x14ac:dyDescent="0.35">
      <c r="A6343" s="149" t="s">
        <v>12612</v>
      </c>
      <c r="B6343" s="149" t="s">
        <v>12613</v>
      </c>
      <c r="C6343" s="149" t="s">
        <v>296</v>
      </c>
      <c r="D6343" s="150">
        <v>29401</v>
      </c>
      <c r="E6343" s="149">
        <v>11510</v>
      </c>
      <c r="F6343" s="149" t="s">
        <v>12292</v>
      </c>
    </row>
    <row r="6344" spans="1:6" ht="10.9" customHeight="1" x14ac:dyDescent="0.35">
      <c r="A6344" s="149" t="s">
        <v>12614</v>
      </c>
      <c r="B6344" s="149" t="s">
        <v>12615</v>
      </c>
      <c r="C6344" s="149" t="s">
        <v>296</v>
      </c>
      <c r="D6344" s="150">
        <v>29401</v>
      </c>
      <c r="E6344" s="149">
        <v>11510</v>
      </c>
      <c r="F6344" s="149" t="s">
        <v>12292</v>
      </c>
    </row>
    <row r="6345" spans="1:6" ht="10.9" customHeight="1" x14ac:dyDescent="0.35">
      <c r="A6345" s="149" t="s">
        <v>12616</v>
      </c>
      <c r="B6345" s="149" t="s">
        <v>12617</v>
      </c>
      <c r="C6345" s="149" t="s">
        <v>296</v>
      </c>
      <c r="D6345" s="150">
        <v>29401</v>
      </c>
      <c r="E6345" s="149">
        <v>11510</v>
      </c>
      <c r="F6345" s="149" t="s">
        <v>12292</v>
      </c>
    </row>
    <row r="6346" spans="1:6" ht="10.9" customHeight="1" x14ac:dyDescent="0.35">
      <c r="A6346" s="149" t="s">
        <v>12618</v>
      </c>
      <c r="B6346" s="149" t="s">
        <v>12619</v>
      </c>
      <c r="C6346" s="149" t="s">
        <v>296</v>
      </c>
      <c r="D6346" s="150">
        <v>29401</v>
      </c>
      <c r="E6346" s="149">
        <v>11510</v>
      </c>
      <c r="F6346" s="149" t="s">
        <v>12292</v>
      </c>
    </row>
    <row r="6347" spans="1:6" ht="10.9" customHeight="1" x14ac:dyDescent="0.35">
      <c r="A6347" s="149" t="s">
        <v>12620</v>
      </c>
      <c r="B6347" s="149" t="s">
        <v>12621</v>
      </c>
      <c r="C6347" s="149" t="s">
        <v>296</v>
      </c>
      <c r="D6347" s="150">
        <v>29401</v>
      </c>
      <c r="E6347" s="149">
        <v>11510</v>
      </c>
      <c r="F6347" s="149" t="s">
        <v>12292</v>
      </c>
    </row>
    <row r="6348" spans="1:6" ht="10.9" customHeight="1" x14ac:dyDescent="0.35">
      <c r="A6348" s="149" t="s">
        <v>12622</v>
      </c>
      <c r="B6348" s="149" t="s">
        <v>12623</v>
      </c>
      <c r="C6348" s="149" t="s">
        <v>296</v>
      </c>
      <c r="D6348" s="150">
        <v>29401</v>
      </c>
      <c r="E6348" s="149">
        <v>11510</v>
      </c>
      <c r="F6348" s="149" t="s">
        <v>12292</v>
      </c>
    </row>
    <row r="6349" spans="1:6" ht="10.9" customHeight="1" x14ac:dyDescent="0.35">
      <c r="A6349" s="149" t="s">
        <v>12624</v>
      </c>
      <c r="B6349" s="149" t="s">
        <v>12625</v>
      </c>
      <c r="C6349" s="149" t="s">
        <v>296</v>
      </c>
      <c r="D6349" s="150">
        <v>29401</v>
      </c>
      <c r="E6349" s="149">
        <v>11510</v>
      </c>
      <c r="F6349" s="149" t="s">
        <v>12292</v>
      </c>
    </row>
    <row r="6350" spans="1:6" ht="10.9" customHeight="1" x14ac:dyDescent="0.35">
      <c r="A6350" s="149" t="s">
        <v>12626</v>
      </c>
      <c r="B6350" s="149" t="s">
        <v>12627</v>
      </c>
      <c r="C6350" s="149" t="s">
        <v>296</v>
      </c>
      <c r="D6350" s="150">
        <v>29401</v>
      </c>
      <c r="E6350" s="149">
        <v>11510</v>
      </c>
      <c r="F6350" s="149" t="s">
        <v>12292</v>
      </c>
    </row>
    <row r="6351" spans="1:6" ht="10.9" customHeight="1" x14ac:dyDescent="0.35">
      <c r="A6351" s="149" t="s">
        <v>12628</v>
      </c>
      <c r="B6351" s="149" t="s">
        <v>12629</v>
      </c>
      <c r="C6351" s="149" t="s">
        <v>296</v>
      </c>
      <c r="D6351" s="150">
        <v>29401</v>
      </c>
      <c r="E6351" s="149">
        <v>11510</v>
      </c>
      <c r="F6351" s="149" t="s">
        <v>12292</v>
      </c>
    </row>
    <row r="6352" spans="1:6" ht="10.9" customHeight="1" x14ac:dyDescent="0.35">
      <c r="A6352" s="149" t="s">
        <v>12630</v>
      </c>
      <c r="B6352" s="149" t="s">
        <v>12631</v>
      </c>
      <c r="C6352" s="149" t="s">
        <v>296</v>
      </c>
      <c r="D6352" s="150">
        <v>29401</v>
      </c>
      <c r="E6352" s="149">
        <v>11510</v>
      </c>
      <c r="F6352" s="149" t="s">
        <v>12292</v>
      </c>
    </row>
    <row r="6353" spans="1:6" ht="10.9" customHeight="1" x14ac:dyDescent="0.35">
      <c r="A6353" s="149" t="s">
        <v>12632</v>
      </c>
      <c r="B6353" s="149" t="s">
        <v>12633</v>
      </c>
      <c r="C6353" s="149" t="s">
        <v>296</v>
      </c>
      <c r="D6353" s="150">
        <v>29401</v>
      </c>
      <c r="E6353" s="149">
        <v>11510</v>
      </c>
      <c r="F6353" s="149" t="s">
        <v>12292</v>
      </c>
    </row>
    <row r="6354" spans="1:6" ht="10.9" customHeight="1" x14ac:dyDescent="0.35">
      <c r="A6354" s="149" t="s">
        <v>12634</v>
      </c>
      <c r="B6354" s="149" t="s">
        <v>12635</v>
      </c>
      <c r="C6354" s="149" t="s">
        <v>296</v>
      </c>
      <c r="D6354" s="150">
        <v>29401</v>
      </c>
      <c r="E6354" s="149">
        <v>11510</v>
      </c>
      <c r="F6354" s="149" t="s">
        <v>12292</v>
      </c>
    </row>
    <row r="6355" spans="1:6" ht="10.9" customHeight="1" x14ac:dyDescent="0.35">
      <c r="A6355" s="149" t="s">
        <v>12636</v>
      </c>
      <c r="B6355" s="149" t="s">
        <v>12637</v>
      </c>
      <c r="C6355" s="149" t="s">
        <v>296</v>
      </c>
      <c r="D6355" s="150">
        <v>29401</v>
      </c>
      <c r="E6355" s="149">
        <v>11510</v>
      </c>
      <c r="F6355" s="149" t="s">
        <v>12292</v>
      </c>
    </row>
    <row r="6356" spans="1:6" ht="10.9" customHeight="1" x14ac:dyDescent="0.35">
      <c r="A6356" s="149" t="s">
        <v>12638</v>
      </c>
      <c r="B6356" s="149" t="s">
        <v>141</v>
      </c>
      <c r="C6356" s="149" t="s">
        <v>296</v>
      </c>
      <c r="D6356" s="150">
        <v>29401</v>
      </c>
      <c r="E6356" s="149">
        <v>11510</v>
      </c>
      <c r="F6356" s="149" t="s">
        <v>12292</v>
      </c>
    </row>
    <row r="6357" spans="1:6" ht="10.9" customHeight="1" x14ac:dyDescent="0.35">
      <c r="A6357" s="149" t="s">
        <v>12639</v>
      </c>
      <c r="B6357" s="149" t="s">
        <v>12640</v>
      </c>
      <c r="C6357" s="149" t="s">
        <v>296</v>
      </c>
      <c r="D6357" s="150">
        <v>29401</v>
      </c>
      <c r="E6357" s="149">
        <v>11510</v>
      </c>
      <c r="F6357" s="149" t="s">
        <v>12292</v>
      </c>
    </row>
    <row r="6358" spans="1:6" ht="10.9" customHeight="1" x14ac:dyDescent="0.35">
      <c r="A6358" s="149" t="s">
        <v>12641</v>
      </c>
      <c r="B6358" s="149" t="s">
        <v>12642</v>
      </c>
      <c r="C6358" s="149" t="s">
        <v>296</v>
      </c>
      <c r="D6358" s="150">
        <v>29401</v>
      </c>
      <c r="E6358" s="149">
        <v>11510</v>
      </c>
      <c r="F6358" s="149" t="s">
        <v>12292</v>
      </c>
    </row>
    <row r="6359" spans="1:6" ht="10.9" customHeight="1" x14ac:dyDescent="0.35">
      <c r="A6359" s="149" t="s">
        <v>12643</v>
      </c>
      <c r="B6359" s="149" t="s">
        <v>12644</v>
      </c>
      <c r="C6359" s="149" t="s">
        <v>296</v>
      </c>
      <c r="D6359" s="150">
        <v>29401</v>
      </c>
      <c r="E6359" s="149">
        <v>11510</v>
      </c>
      <c r="F6359" s="149" t="s">
        <v>12292</v>
      </c>
    </row>
    <row r="6360" spans="1:6" ht="10.9" customHeight="1" x14ac:dyDescent="0.35">
      <c r="A6360" s="149" t="s">
        <v>12645</v>
      </c>
      <c r="B6360" s="149" t="s">
        <v>12646</v>
      </c>
      <c r="C6360" s="149" t="s">
        <v>296</v>
      </c>
      <c r="D6360" s="150">
        <v>29401</v>
      </c>
      <c r="E6360" s="149">
        <v>11510</v>
      </c>
      <c r="F6360" s="149" t="s">
        <v>12292</v>
      </c>
    </row>
    <row r="6361" spans="1:6" ht="10.9" customHeight="1" x14ac:dyDescent="0.35">
      <c r="A6361" s="149" t="s">
        <v>12647</v>
      </c>
      <c r="B6361" s="149" t="s">
        <v>12648</v>
      </c>
      <c r="C6361" s="149" t="s">
        <v>296</v>
      </c>
      <c r="D6361" s="150">
        <v>29401</v>
      </c>
      <c r="E6361" s="149">
        <v>11510</v>
      </c>
      <c r="F6361" s="149" t="s">
        <v>12292</v>
      </c>
    </row>
    <row r="6362" spans="1:6" ht="10.9" customHeight="1" x14ac:dyDescent="0.35">
      <c r="A6362" s="149" t="s">
        <v>12649</v>
      </c>
      <c r="B6362" s="149" t="s">
        <v>12650</v>
      </c>
      <c r="C6362" s="149" t="s">
        <v>296</v>
      </c>
      <c r="D6362" s="150">
        <v>29401</v>
      </c>
      <c r="E6362" s="149">
        <v>11510</v>
      </c>
      <c r="F6362" s="149" t="s">
        <v>12292</v>
      </c>
    </row>
    <row r="6363" spans="1:6" ht="10.9" customHeight="1" x14ac:dyDescent="0.35">
      <c r="A6363" s="149" t="s">
        <v>12651</v>
      </c>
      <c r="B6363" s="149" t="s">
        <v>12652</v>
      </c>
      <c r="C6363" s="149" t="s">
        <v>296</v>
      </c>
      <c r="D6363" s="150">
        <v>29401</v>
      </c>
      <c r="E6363" s="149">
        <v>11510</v>
      </c>
      <c r="F6363" s="149" t="s">
        <v>12292</v>
      </c>
    </row>
    <row r="6364" spans="1:6" ht="10.9" customHeight="1" x14ac:dyDescent="0.35">
      <c r="A6364" s="149" t="s">
        <v>12653</v>
      </c>
      <c r="B6364" s="149" t="s">
        <v>12654</v>
      </c>
      <c r="C6364" s="149" t="s">
        <v>296</v>
      </c>
      <c r="D6364" s="150">
        <v>29401</v>
      </c>
      <c r="E6364" s="149">
        <v>11510</v>
      </c>
      <c r="F6364" s="149" t="s">
        <v>12292</v>
      </c>
    </row>
    <row r="6365" spans="1:6" ht="10.9" customHeight="1" x14ac:dyDescent="0.35">
      <c r="A6365" s="149" t="s">
        <v>12655</v>
      </c>
      <c r="B6365" s="149" t="s">
        <v>12656</v>
      </c>
      <c r="C6365" s="149" t="s">
        <v>296</v>
      </c>
      <c r="D6365" s="150">
        <v>29401</v>
      </c>
      <c r="E6365" s="149">
        <v>11510</v>
      </c>
      <c r="F6365" s="149" t="s">
        <v>12292</v>
      </c>
    </row>
    <row r="6366" spans="1:6" ht="10.9" customHeight="1" x14ac:dyDescent="0.35">
      <c r="A6366" s="149" t="s">
        <v>12657</v>
      </c>
      <c r="B6366" s="149" t="s">
        <v>12658</v>
      </c>
      <c r="C6366" s="149" t="s">
        <v>296</v>
      </c>
      <c r="D6366" s="150">
        <v>29401</v>
      </c>
      <c r="E6366" s="149">
        <v>11510</v>
      </c>
      <c r="F6366" s="149" t="s">
        <v>12292</v>
      </c>
    </row>
    <row r="6367" spans="1:6" ht="10.9" customHeight="1" x14ac:dyDescent="0.35">
      <c r="A6367" s="149" t="s">
        <v>12659</v>
      </c>
      <c r="B6367" s="149" t="s">
        <v>12660</v>
      </c>
      <c r="C6367" s="149" t="s">
        <v>296</v>
      </c>
      <c r="D6367" s="150">
        <v>29401</v>
      </c>
      <c r="E6367" s="149">
        <v>11510</v>
      </c>
      <c r="F6367" s="149" t="s">
        <v>12292</v>
      </c>
    </row>
    <row r="6368" spans="1:6" ht="10.9" customHeight="1" x14ac:dyDescent="0.35">
      <c r="A6368" s="149" t="s">
        <v>12661</v>
      </c>
      <c r="B6368" s="149" t="s">
        <v>12662</v>
      </c>
      <c r="C6368" s="149" t="s">
        <v>296</v>
      </c>
      <c r="D6368" s="150">
        <v>29401</v>
      </c>
      <c r="E6368" s="149">
        <v>11510</v>
      </c>
      <c r="F6368" s="149" t="s">
        <v>12292</v>
      </c>
    </row>
    <row r="6369" spans="1:6" ht="10.9" customHeight="1" x14ac:dyDescent="0.35">
      <c r="A6369" s="149" t="s">
        <v>12663</v>
      </c>
      <c r="B6369" s="149" t="s">
        <v>12664</v>
      </c>
      <c r="C6369" s="149" t="s">
        <v>296</v>
      </c>
      <c r="D6369" s="150">
        <v>29401</v>
      </c>
      <c r="E6369" s="149">
        <v>11510</v>
      </c>
      <c r="F6369" s="149" t="s">
        <v>12292</v>
      </c>
    </row>
    <row r="6370" spans="1:6" ht="10.9" customHeight="1" x14ac:dyDescent="0.35">
      <c r="A6370" s="149" t="s">
        <v>12665</v>
      </c>
      <c r="B6370" s="149" t="s">
        <v>12666</v>
      </c>
      <c r="C6370" s="149" t="s">
        <v>296</v>
      </c>
      <c r="D6370" s="150">
        <v>29401</v>
      </c>
      <c r="E6370" s="149">
        <v>11510</v>
      </c>
      <c r="F6370" s="149" t="s">
        <v>12292</v>
      </c>
    </row>
    <row r="6371" spans="1:6" ht="10.9" customHeight="1" x14ac:dyDescent="0.35">
      <c r="A6371" s="149" t="s">
        <v>12667</v>
      </c>
      <c r="B6371" s="149" t="s">
        <v>12668</v>
      </c>
      <c r="C6371" s="149" t="s">
        <v>296</v>
      </c>
      <c r="D6371" s="150">
        <v>29401</v>
      </c>
      <c r="E6371" s="149">
        <v>11510</v>
      </c>
      <c r="F6371" s="149" t="s">
        <v>12292</v>
      </c>
    </row>
    <row r="6372" spans="1:6" ht="10.9" customHeight="1" x14ac:dyDescent="0.35">
      <c r="A6372" s="149" t="s">
        <v>12669</v>
      </c>
      <c r="B6372" s="149" t="s">
        <v>12670</v>
      </c>
      <c r="C6372" s="149" t="s">
        <v>296</v>
      </c>
      <c r="D6372" s="150">
        <v>29401</v>
      </c>
      <c r="E6372" s="149">
        <v>11510</v>
      </c>
      <c r="F6372" s="149" t="s">
        <v>12292</v>
      </c>
    </row>
    <row r="6373" spans="1:6" ht="10.9" customHeight="1" x14ac:dyDescent="0.35">
      <c r="A6373" s="149" t="s">
        <v>12671</v>
      </c>
      <c r="B6373" s="149" t="s">
        <v>12672</v>
      </c>
      <c r="C6373" s="149" t="s">
        <v>296</v>
      </c>
      <c r="D6373" s="150">
        <v>29401</v>
      </c>
      <c r="E6373" s="149">
        <v>11510</v>
      </c>
      <c r="F6373" s="149" t="s">
        <v>12292</v>
      </c>
    </row>
    <row r="6374" spans="1:6" ht="10.9" customHeight="1" x14ac:dyDescent="0.35">
      <c r="A6374" s="149" t="s">
        <v>12673</v>
      </c>
      <c r="B6374" s="149" t="s">
        <v>12674</v>
      </c>
      <c r="C6374" s="149" t="s">
        <v>296</v>
      </c>
      <c r="D6374" s="150">
        <v>29401</v>
      </c>
      <c r="E6374" s="149">
        <v>11510</v>
      </c>
      <c r="F6374" s="149" t="s">
        <v>12292</v>
      </c>
    </row>
    <row r="6375" spans="1:6" ht="10.9" customHeight="1" x14ac:dyDescent="0.35">
      <c r="A6375" s="149" t="s">
        <v>12675</v>
      </c>
      <c r="B6375" s="149" t="s">
        <v>12676</v>
      </c>
      <c r="C6375" s="149" t="s">
        <v>296</v>
      </c>
      <c r="D6375" s="150">
        <v>29401</v>
      </c>
      <c r="E6375" s="149">
        <v>11510</v>
      </c>
      <c r="F6375" s="149" t="s">
        <v>12292</v>
      </c>
    </row>
    <row r="6376" spans="1:6" ht="10.9" customHeight="1" x14ac:dyDescent="0.35">
      <c r="A6376" s="149" t="s">
        <v>12677</v>
      </c>
      <c r="B6376" s="149" t="s">
        <v>12678</v>
      </c>
      <c r="C6376" s="149" t="s">
        <v>296</v>
      </c>
      <c r="D6376" s="150">
        <v>29401</v>
      </c>
      <c r="E6376" s="149">
        <v>11510</v>
      </c>
      <c r="F6376" s="149" t="s">
        <v>12292</v>
      </c>
    </row>
    <row r="6377" spans="1:6" ht="10.9" customHeight="1" x14ac:dyDescent="0.35">
      <c r="A6377" s="149" t="s">
        <v>12679</v>
      </c>
      <c r="B6377" s="149" t="s">
        <v>12680</v>
      </c>
      <c r="C6377" s="149" t="s">
        <v>296</v>
      </c>
      <c r="D6377" s="150">
        <v>29401</v>
      </c>
      <c r="E6377" s="149">
        <v>11510</v>
      </c>
      <c r="F6377" s="149" t="s">
        <v>12292</v>
      </c>
    </row>
    <row r="6378" spans="1:6" ht="10.9" customHeight="1" x14ac:dyDescent="0.35">
      <c r="A6378" s="149" t="s">
        <v>12681</v>
      </c>
      <c r="B6378" s="149" t="s">
        <v>12682</v>
      </c>
      <c r="C6378" s="149" t="s">
        <v>296</v>
      </c>
      <c r="D6378" s="150">
        <v>29401</v>
      </c>
      <c r="E6378" s="149">
        <v>11510</v>
      </c>
      <c r="F6378" s="149" t="s">
        <v>12292</v>
      </c>
    </row>
    <row r="6379" spans="1:6" ht="10.9" customHeight="1" x14ac:dyDescent="0.35">
      <c r="A6379" s="149" t="s">
        <v>12683</v>
      </c>
      <c r="B6379" s="149" t="s">
        <v>12684</v>
      </c>
      <c r="C6379" s="149" t="s">
        <v>296</v>
      </c>
      <c r="D6379" s="150">
        <v>29401</v>
      </c>
      <c r="E6379" s="149">
        <v>11510</v>
      </c>
      <c r="F6379" s="149" t="s">
        <v>12292</v>
      </c>
    </row>
    <row r="6380" spans="1:6" ht="10.9" customHeight="1" x14ac:dyDescent="0.35">
      <c r="A6380" s="149" t="s">
        <v>12685</v>
      </c>
      <c r="B6380" s="149" t="s">
        <v>12686</v>
      </c>
      <c r="C6380" s="149" t="s">
        <v>296</v>
      </c>
      <c r="D6380" s="150">
        <v>29401</v>
      </c>
      <c r="E6380" s="149">
        <v>11510</v>
      </c>
      <c r="F6380" s="149" t="s">
        <v>12292</v>
      </c>
    </row>
    <row r="6381" spans="1:6" ht="10.9" customHeight="1" x14ac:dyDescent="0.35">
      <c r="A6381" s="149" t="s">
        <v>12687</v>
      </c>
      <c r="B6381" s="149" t="s">
        <v>12688</v>
      </c>
      <c r="C6381" s="149" t="s">
        <v>296</v>
      </c>
      <c r="D6381" s="150">
        <v>29401</v>
      </c>
      <c r="E6381" s="149">
        <v>11510</v>
      </c>
      <c r="F6381" s="149" t="s">
        <v>12292</v>
      </c>
    </row>
    <row r="6382" spans="1:6" ht="10.9" customHeight="1" x14ac:dyDescent="0.35">
      <c r="A6382" s="149" t="s">
        <v>12689</v>
      </c>
      <c r="B6382" s="149" t="s">
        <v>12690</v>
      </c>
      <c r="C6382" s="149" t="s">
        <v>296</v>
      </c>
      <c r="D6382" s="150">
        <v>29401</v>
      </c>
      <c r="E6382" s="149">
        <v>11510</v>
      </c>
      <c r="F6382" s="149" t="s">
        <v>12292</v>
      </c>
    </row>
    <row r="6383" spans="1:6" ht="10.9" customHeight="1" x14ac:dyDescent="0.35">
      <c r="A6383" s="149" t="s">
        <v>12691</v>
      </c>
      <c r="B6383" s="149" t="s">
        <v>12692</v>
      </c>
      <c r="C6383" s="149" t="s">
        <v>296</v>
      </c>
      <c r="D6383" s="150">
        <v>29401</v>
      </c>
      <c r="E6383" s="149">
        <v>11510</v>
      </c>
      <c r="F6383" s="149" t="s">
        <v>12292</v>
      </c>
    </row>
    <row r="6384" spans="1:6" ht="10.9" customHeight="1" x14ac:dyDescent="0.35">
      <c r="A6384" s="149" t="s">
        <v>12693</v>
      </c>
      <c r="B6384" s="149" t="s">
        <v>12694</v>
      </c>
      <c r="C6384" s="149" t="s">
        <v>296</v>
      </c>
      <c r="D6384" s="150">
        <v>29401</v>
      </c>
      <c r="E6384" s="149">
        <v>11510</v>
      </c>
      <c r="F6384" s="149" t="s">
        <v>12292</v>
      </c>
    </row>
    <row r="6385" spans="1:6" ht="10.9" customHeight="1" x14ac:dyDescent="0.35">
      <c r="A6385" s="149" t="s">
        <v>12695</v>
      </c>
      <c r="B6385" s="149" t="s">
        <v>12696</v>
      </c>
      <c r="C6385" s="149" t="s">
        <v>420</v>
      </c>
      <c r="D6385" s="150">
        <v>29401</v>
      </c>
      <c r="E6385" s="149">
        <v>11510</v>
      </c>
      <c r="F6385" s="149" t="s">
        <v>12292</v>
      </c>
    </row>
    <row r="6386" spans="1:6" ht="10.9" customHeight="1" x14ac:dyDescent="0.35">
      <c r="A6386" s="149" t="s">
        <v>12697</v>
      </c>
      <c r="B6386" s="149" t="s">
        <v>12698</v>
      </c>
      <c r="C6386" s="149" t="s">
        <v>296</v>
      </c>
      <c r="D6386" s="150">
        <v>29401</v>
      </c>
      <c r="E6386" s="149">
        <v>11510</v>
      </c>
      <c r="F6386" s="149" t="s">
        <v>12292</v>
      </c>
    </row>
    <row r="6387" spans="1:6" ht="10.9" customHeight="1" x14ac:dyDescent="0.35">
      <c r="A6387" s="149" t="s">
        <v>12699</v>
      </c>
      <c r="B6387" s="149" t="s">
        <v>12700</v>
      </c>
      <c r="C6387" s="149" t="s">
        <v>296</v>
      </c>
      <c r="D6387" s="150">
        <v>29401</v>
      </c>
      <c r="E6387" s="149">
        <v>11510</v>
      </c>
      <c r="F6387" s="149" t="s">
        <v>12292</v>
      </c>
    </row>
    <row r="6388" spans="1:6" ht="10.9" customHeight="1" x14ac:dyDescent="0.35">
      <c r="A6388" s="149" t="s">
        <v>12701</v>
      </c>
      <c r="B6388" s="149" t="s">
        <v>12702</v>
      </c>
      <c r="C6388" s="149" t="s">
        <v>296</v>
      </c>
      <c r="D6388" s="150">
        <v>29401</v>
      </c>
      <c r="E6388" s="149">
        <v>11510</v>
      </c>
      <c r="F6388" s="149" t="s">
        <v>12292</v>
      </c>
    </row>
    <row r="6389" spans="1:6" ht="10.9" customHeight="1" x14ac:dyDescent="0.35">
      <c r="A6389" s="149" t="s">
        <v>12703</v>
      </c>
      <c r="B6389" s="149" t="s">
        <v>12704</v>
      </c>
      <c r="C6389" s="149" t="s">
        <v>296</v>
      </c>
      <c r="D6389" s="150">
        <v>29401</v>
      </c>
      <c r="E6389" s="149">
        <v>11510</v>
      </c>
      <c r="F6389" s="149" t="s">
        <v>12292</v>
      </c>
    </row>
    <row r="6390" spans="1:6" ht="10.9" customHeight="1" x14ac:dyDescent="0.35">
      <c r="A6390" s="149" t="s">
        <v>12705</v>
      </c>
      <c r="B6390" s="149" t="s">
        <v>12706</v>
      </c>
      <c r="C6390" s="149" t="s">
        <v>296</v>
      </c>
      <c r="D6390" s="150">
        <v>29401</v>
      </c>
      <c r="E6390" s="149">
        <v>11510</v>
      </c>
      <c r="F6390" s="149" t="s">
        <v>12292</v>
      </c>
    </row>
    <row r="6391" spans="1:6" ht="10.9" customHeight="1" x14ac:dyDescent="0.35">
      <c r="A6391" s="149" t="s">
        <v>12707</v>
      </c>
      <c r="B6391" s="149" t="s">
        <v>12708</v>
      </c>
      <c r="C6391" s="149" t="s">
        <v>296</v>
      </c>
      <c r="D6391" s="150">
        <v>29401</v>
      </c>
      <c r="E6391" s="149">
        <v>11510</v>
      </c>
      <c r="F6391" s="149" t="s">
        <v>12292</v>
      </c>
    </row>
    <row r="6392" spans="1:6" ht="10.9" customHeight="1" x14ac:dyDescent="0.35">
      <c r="A6392" s="149" t="s">
        <v>12709</v>
      </c>
      <c r="B6392" s="149" t="s">
        <v>12710</v>
      </c>
      <c r="C6392" s="149" t="s">
        <v>296</v>
      </c>
      <c r="D6392" s="150">
        <v>29401</v>
      </c>
      <c r="E6392" s="149">
        <v>11510</v>
      </c>
      <c r="F6392" s="149" t="s">
        <v>12292</v>
      </c>
    </row>
    <row r="6393" spans="1:6" ht="10.9" customHeight="1" x14ac:dyDescent="0.35">
      <c r="A6393" s="149" t="s">
        <v>12711</v>
      </c>
      <c r="B6393" s="149" t="s">
        <v>12712</v>
      </c>
      <c r="C6393" s="149" t="s">
        <v>296</v>
      </c>
      <c r="D6393" s="150">
        <v>29401</v>
      </c>
      <c r="E6393" s="149">
        <v>11510</v>
      </c>
      <c r="F6393" s="149" t="s">
        <v>12292</v>
      </c>
    </row>
    <row r="6394" spans="1:6" ht="10.9" customHeight="1" x14ac:dyDescent="0.35">
      <c r="A6394" s="149" t="s">
        <v>12713</v>
      </c>
      <c r="B6394" s="149" t="s">
        <v>12714</v>
      </c>
      <c r="C6394" s="149" t="s">
        <v>296</v>
      </c>
      <c r="D6394" s="150">
        <v>29401</v>
      </c>
      <c r="E6394" s="149">
        <v>11510</v>
      </c>
      <c r="F6394" s="149" t="s">
        <v>12292</v>
      </c>
    </row>
    <row r="6395" spans="1:6" ht="10.9" customHeight="1" x14ac:dyDescent="0.35">
      <c r="A6395" s="149" t="s">
        <v>12715</v>
      </c>
      <c r="B6395" s="149" t="s">
        <v>12716</v>
      </c>
      <c r="C6395" s="149" t="s">
        <v>296</v>
      </c>
      <c r="D6395" s="150">
        <v>29401</v>
      </c>
      <c r="E6395" s="149">
        <v>11510</v>
      </c>
      <c r="F6395" s="149" t="s">
        <v>12292</v>
      </c>
    </row>
    <row r="6396" spans="1:6" ht="10.9" customHeight="1" x14ac:dyDescent="0.35">
      <c r="A6396" s="149" t="s">
        <v>12717</v>
      </c>
      <c r="B6396" s="149" t="s">
        <v>12718</v>
      </c>
      <c r="C6396" s="149" t="s">
        <v>296</v>
      </c>
      <c r="D6396" s="150">
        <v>29401</v>
      </c>
      <c r="E6396" s="149">
        <v>11510</v>
      </c>
      <c r="F6396" s="149" t="s">
        <v>12292</v>
      </c>
    </row>
    <row r="6397" spans="1:6" ht="10.9" customHeight="1" x14ac:dyDescent="0.35">
      <c r="A6397" s="149" t="s">
        <v>12719</v>
      </c>
      <c r="B6397" s="149" t="s">
        <v>12720</v>
      </c>
      <c r="C6397" s="149" t="s">
        <v>296</v>
      </c>
      <c r="D6397" s="150">
        <v>29401</v>
      </c>
      <c r="E6397" s="149">
        <v>11510</v>
      </c>
      <c r="F6397" s="149" t="s">
        <v>12292</v>
      </c>
    </row>
    <row r="6398" spans="1:6" ht="10.9" customHeight="1" x14ac:dyDescent="0.35">
      <c r="A6398" s="149" t="s">
        <v>12721</v>
      </c>
      <c r="B6398" s="149" t="s">
        <v>12722</v>
      </c>
      <c r="C6398" s="149" t="s">
        <v>296</v>
      </c>
      <c r="D6398" s="150">
        <v>29401</v>
      </c>
      <c r="E6398" s="149">
        <v>11510</v>
      </c>
      <c r="F6398" s="149" t="s">
        <v>12292</v>
      </c>
    </row>
    <row r="6399" spans="1:6" ht="10.9" customHeight="1" x14ac:dyDescent="0.35">
      <c r="A6399" s="149" t="s">
        <v>12723</v>
      </c>
      <c r="B6399" s="149" t="s">
        <v>12724</v>
      </c>
      <c r="C6399" s="149" t="s">
        <v>296</v>
      </c>
      <c r="D6399" s="150">
        <v>29401</v>
      </c>
      <c r="E6399" s="149">
        <v>11510</v>
      </c>
      <c r="F6399" s="149" t="s">
        <v>12292</v>
      </c>
    </row>
    <row r="6400" spans="1:6" ht="10.9" customHeight="1" x14ac:dyDescent="0.35">
      <c r="A6400" s="149" t="s">
        <v>12725</v>
      </c>
      <c r="B6400" s="149" t="s">
        <v>12726</v>
      </c>
      <c r="C6400" s="149" t="s">
        <v>296</v>
      </c>
      <c r="D6400" s="150">
        <v>29401</v>
      </c>
      <c r="E6400" s="149">
        <v>11510</v>
      </c>
      <c r="F6400" s="149" t="s">
        <v>12292</v>
      </c>
    </row>
    <row r="6401" spans="1:6" ht="10.9" customHeight="1" x14ac:dyDescent="0.35">
      <c r="A6401" s="149" t="s">
        <v>12727</v>
      </c>
      <c r="B6401" s="149" t="s">
        <v>12728</v>
      </c>
      <c r="C6401" s="149" t="s">
        <v>296</v>
      </c>
      <c r="D6401" s="150">
        <v>29401</v>
      </c>
      <c r="E6401" s="149">
        <v>11510</v>
      </c>
      <c r="F6401" s="149" t="s">
        <v>12292</v>
      </c>
    </row>
    <row r="6402" spans="1:6" ht="10.9" customHeight="1" x14ac:dyDescent="0.35">
      <c r="A6402" s="149" t="s">
        <v>12729</v>
      </c>
      <c r="B6402" s="149" t="s">
        <v>12730</v>
      </c>
      <c r="C6402" s="149" t="s">
        <v>296</v>
      </c>
      <c r="D6402" s="150">
        <v>29401</v>
      </c>
      <c r="E6402" s="149">
        <v>11510</v>
      </c>
      <c r="F6402" s="149" t="s">
        <v>12292</v>
      </c>
    </row>
    <row r="6403" spans="1:6" ht="10.9" customHeight="1" x14ac:dyDescent="0.35">
      <c r="A6403" s="149" t="s">
        <v>12731</v>
      </c>
      <c r="B6403" s="149" t="s">
        <v>12732</v>
      </c>
      <c r="C6403" s="149" t="s">
        <v>296</v>
      </c>
      <c r="D6403" s="150">
        <v>29401</v>
      </c>
      <c r="E6403" s="149">
        <v>11510</v>
      </c>
      <c r="F6403" s="149" t="s">
        <v>12292</v>
      </c>
    </row>
    <row r="6404" spans="1:6" ht="10.9" customHeight="1" x14ac:dyDescent="0.35">
      <c r="A6404" s="149" t="s">
        <v>12733</v>
      </c>
      <c r="B6404" s="149" t="s">
        <v>12734</v>
      </c>
      <c r="C6404" s="149" t="s">
        <v>296</v>
      </c>
      <c r="D6404" s="150">
        <v>29401</v>
      </c>
      <c r="E6404" s="149">
        <v>11510</v>
      </c>
      <c r="F6404" s="149" t="s">
        <v>12292</v>
      </c>
    </row>
    <row r="6405" spans="1:6" ht="10.9" customHeight="1" x14ac:dyDescent="0.35">
      <c r="A6405" s="149" t="s">
        <v>12735</v>
      </c>
      <c r="B6405" s="149" t="s">
        <v>12736</v>
      </c>
      <c r="C6405" s="149" t="s">
        <v>296</v>
      </c>
      <c r="D6405" s="150">
        <v>29401</v>
      </c>
      <c r="E6405" s="149">
        <v>11510</v>
      </c>
      <c r="F6405" s="149" t="s">
        <v>12292</v>
      </c>
    </row>
    <row r="6406" spans="1:6" ht="10.9" customHeight="1" x14ac:dyDescent="0.35">
      <c r="A6406" s="149" t="s">
        <v>12737</v>
      </c>
      <c r="B6406" s="149" t="s">
        <v>12738</v>
      </c>
      <c r="C6406" s="149" t="s">
        <v>296</v>
      </c>
      <c r="D6406" s="150">
        <v>29401</v>
      </c>
      <c r="E6406" s="149">
        <v>11510</v>
      </c>
      <c r="F6406" s="149" t="s">
        <v>12292</v>
      </c>
    </row>
    <row r="6407" spans="1:6" ht="10.9" customHeight="1" x14ac:dyDescent="0.35">
      <c r="A6407" s="149" t="s">
        <v>12739</v>
      </c>
      <c r="B6407" s="149" t="s">
        <v>12740</v>
      </c>
      <c r="C6407" s="149" t="s">
        <v>296</v>
      </c>
      <c r="D6407" s="150">
        <v>29401</v>
      </c>
      <c r="E6407" s="149">
        <v>11510</v>
      </c>
      <c r="F6407" s="149" t="s">
        <v>12292</v>
      </c>
    </row>
    <row r="6408" spans="1:6" ht="10.9" customHeight="1" x14ac:dyDescent="0.35">
      <c r="A6408" s="149" t="s">
        <v>12741</v>
      </c>
      <c r="B6408" s="149" t="s">
        <v>12742</v>
      </c>
      <c r="C6408" s="149" t="s">
        <v>296</v>
      </c>
      <c r="D6408" s="150">
        <v>29401</v>
      </c>
      <c r="E6408" s="149">
        <v>11510</v>
      </c>
      <c r="F6408" s="149" t="s">
        <v>12292</v>
      </c>
    </row>
    <row r="6409" spans="1:6" ht="10.9" customHeight="1" x14ac:dyDescent="0.35">
      <c r="A6409" s="149" t="s">
        <v>12743</v>
      </c>
      <c r="B6409" s="149" t="s">
        <v>12744</v>
      </c>
      <c r="C6409" s="149" t="s">
        <v>296</v>
      </c>
      <c r="D6409" s="150">
        <v>29401</v>
      </c>
      <c r="E6409" s="149">
        <v>11510</v>
      </c>
      <c r="F6409" s="149" t="s">
        <v>12292</v>
      </c>
    </row>
    <row r="6410" spans="1:6" ht="10.9" customHeight="1" x14ac:dyDescent="0.35">
      <c r="A6410" s="149" t="s">
        <v>12745</v>
      </c>
      <c r="B6410" s="149" t="s">
        <v>12746</v>
      </c>
      <c r="C6410" s="149" t="s">
        <v>296</v>
      </c>
      <c r="D6410" s="150">
        <v>29401</v>
      </c>
      <c r="E6410" s="149">
        <v>11510</v>
      </c>
      <c r="F6410" s="149" t="s">
        <v>12292</v>
      </c>
    </row>
    <row r="6411" spans="1:6" ht="10.9" customHeight="1" x14ac:dyDescent="0.35">
      <c r="A6411" s="149" t="s">
        <v>12747</v>
      </c>
      <c r="B6411" s="149" t="s">
        <v>12748</v>
      </c>
      <c r="C6411" s="149" t="s">
        <v>296</v>
      </c>
      <c r="D6411" s="150">
        <v>29401</v>
      </c>
      <c r="E6411" s="149">
        <v>11510</v>
      </c>
      <c r="F6411" s="149" t="s">
        <v>12292</v>
      </c>
    </row>
    <row r="6412" spans="1:6" ht="10.9" customHeight="1" x14ac:dyDescent="0.35">
      <c r="A6412" s="149" t="s">
        <v>12749</v>
      </c>
      <c r="B6412" s="149" t="s">
        <v>12750</v>
      </c>
      <c r="C6412" s="149" t="s">
        <v>296</v>
      </c>
      <c r="D6412" s="150">
        <v>29401</v>
      </c>
      <c r="E6412" s="149">
        <v>11510</v>
      </c>
      <c r="F6412" s="149" t="s">
        <v>12292</v>
      </c>
    </row>
    <row r="6413" spans="1:6" ht="10.9" customHeight="1" x14ac:dyDescent="0.35">
      <c r="A6413" s="149" t="s">
        <v>12751</v>
      </c>
      <c r="B6413" s="149" t="s">
        <v>12752</v>
      </c>
      <c r="C6413" s="149" t="s">
        <v>296</v>
      </c>
      <c r="D6413" s="150">
        <v>29401</v>
      </c>
      <c r="E6413" s="149">
        <v>11510</v>
      </c>
      <c r="F6413" s="149" t="s">
        <v>12292</v>
      </c>
    </row>
    <row r="6414" spans="1:6" ht="10.9" customHeight="1" x14ac:dyDescent="0.35">
      <c r="A6414" s="149" t="s">
        <v>12753</v>
      </c>
      <c r="B6414" s="149" t="s">
        <v>12754</v>
      </c>
      <c r="C6414" s="149" t="s">
        <v>296</v>
      </c>
      <c r="D6414" s="150">
        <v>29401</v>
      </c>
      <c r="E6414" s="149">
        <v>11510</v>
      </c>
      <c r="F6414" s="149" t="s">
        <v>12292</v>
      </c>
    </row>
    <row r="6415" spans="1:6" ht="10.9" customHeight="1" x14ac:dyDescent="0.35">
      <c r="A6415" s="149" t="s">
        <v>12755</v>
      </c>
      <c r="B6415" s="149" t="s">
        <v>12756</v>
      </c>
      <c r="C6415" s="149" t="s">
        <v>296</v>
      </c>
      <c r="D6415" s="150">
        <v>29401</v>
      </c>
      <c r="E6415" s="149">
        <v>11510</v>
      </c>
      <c r="F6415" s="149" t="s">
        <v>12292</v>
      </c>
    </row>
    <row r="6416" spans="1:6" ht="10.9" customHeight="1" x14ac:dyDescent="0.35">
      <c r="A6416" s="149" t="s">
        <v>12757</v>
      </c>
      <c r="B6416" s="149" t="s">
        <v>12758</v>
      </c>
      <c r="C6416" s="149" t="s">
        <v>296</v>
      </c>
      <c r="D6416" s="150">
        <v>29401</v>
      </c>
      <c r="E6416" s="149">
        <v>11510</v>
      </c>
      <c r="F6416" s="149" t="s">
        <v>12292</v>
      </c>
    </row>
    <row r="6417" spans="1:6" ht="10.9" customHeight="1" x14ac:dyDescent="0.35">
      <c r="A6417" s="149" t="s">
        <v>12759</v>
      </c>
      <c r="B6417" s="149" t="s">
        <v>12760</v>
      </c>
      <c r="C6417" s="149" t="s">
        <v>296</v>
      </c>
      <c r="D6417" s="150">
        <v>29401</v>
      </c>
      <c r="E6417" s="149">
        <v>11510</v>
      </c>
      <c r="F6417" s="149" t="s">
        <v>12292</v>
      </c>
    </row>
    <row r="6418" spans="1:6" ht="10.9" customHeight="1" x14ac:dyDescent="0.35">
      <c r="A6418" s="149" t="s">
        <v>12761</v>
      </c>
      <c r="B6418" s="149" t="s">
        <v>12762</v>
      </c>
      <c r="C6418" s="149" t="s">
        <v>1446</v>
      </c>
      <c r="D6418" s="150">
        <v>29401</v>
      </c>
      <c r="E6418" s="149">
        <v>11510</v>
      </c>
      <c r="F6418" s="149" t="s">
        <v>12292</v>
      </c>
    </row>
    <row r="6419" spans="1:6" ht="10.9" customHeight="1" x14ac:dyDescent="0.35">
      <c r="A6419" s="149" t="s">
        <v>12763</v>
      </c>
      <c r="B6419" s="149" t="s">
        <v>12764</v>
      </c>
      <c r="C6419" s="149" t="s">
        <v>296</v>
      </c>
      <c r="D6419" s="150">
        <v>29401</v>
      </c>
      <c r="E6419" s="149">
        <v>11510</v>
      </c>
      <c r="F6419" s="149" t="s">
        <v>12292</v>
      </c>
    </row>
    <row r="6420" spans="1:6" ht="10.9" customHeight="1" x14ac:dyDescent="0.35">
      <c r="A6420" s="149" t="s">
        <v>12765</v>
      </c>
      <c r="B6420" s="149" t="s">
        <v>12766</v>
      </c>
      <c r="C6420" s="149" t="s">
        <v>296</v>
      </c>
      <c r="D6420" s="150">
        <v>29401</v>
      </c>
      <c r="E6420" s="149">
        <v>11510</v>
      </c>
      <c r="F6420" s="149" t="s">
        <v>12292</v>
      </c>
    </row>
    <row r="6421" spans="1:6" ht="10.9" customHeight="1" x14ac:dyDescent="0.35">
      <c r="A6421" s="149" t="s">
        <v>12767</v>
      </c>
      <c r="B6421" s="149" t="s">
        <v>12768</v>
      </c>
      <c r="C6421" s="149" t="s">
        <v>296</v>
      </c>
      <c r="D6421" s="150">
        <v>29401</v>
      </c>
      <c r="E6421" s="149">
        <v>11510</v>
      </c>
      <c r="F6421" s="149" t="s">
        <v>12292</v>
      </c>
    </row>
    <row r="6422" spans="1:6" ht="10.9" customHeight="1" x14ac:dyDescent="0.35">
      <c r="A6422" s="149" t="s">
        <v>12769</v>
      </c>
      <c r="B6422" s="149" t="s">
        <v>12770</v>
      </c>
      <c r="C6422" s="149" t="s">
        <v>296</v>
      </c>
      <c r="D6422" s="150">
        <v>29401</v>
      </c>
      <c r="E6422" s="149">
        <v>11510</v>
      </c>
      <c r="F6422" s="149" t="s">
        <v>12292</v>
      </c>
    </row>
    <row r="6423" spans="1:6" ht="10.9" customHeight="1" x14ac:dyDescent="0.35">
      <c r="A6423" s="149" t="s">
        <v>12771</v>
      </c>
      <c r="B6423" s="149" t="s">
        <v>12772</v>
      </c>
      <c r="C6423" s="149" t="s">
        <v>296</v>
      </c>
      <c r="D6423" s="150">
        <v>29401</v>
      </c>
      <c r="E6423" s="149">
        <v>11510</v>
      </c>
      <c r="F6423" s="149" t="s">
        <v>12292</v>
      </c>
    </row>
    <row r="6424" spans="1:6" ht="10.9" customHeight="1" x14ac:dyDescent="0.35">
      <c r="A6424" s="149" t="s">
        <v>12773</v>
      </c>
      <c r="B6424" s="149" t="s">
        <v>12774</v>
      </c>
      <c r="C6424" s="149" t="s">
        <v>296</v>
      </c>
      <c r="D6424" s="150">
        <v>29401</v>
      </c>
      <c r="E6424" s="149">
        <v>11510</v>
      </c>
      <c r="F6424" s="149" t="s">
        <v>12292</v>
      </c>
    </row>
    <row r="6425" spans="1:6" ht="10.9" customHeight="1" x14ac:dyDescent="0.35">
      <c r="A6425" s="149" t="s">
        <v>12775</v>
      </c>
      <c r="B6425" s="149" t="s">
        <v>12776</v>
      </c>
      <c r="C6425" s="149" t="s">
        <v>296</v>
      </c>
      <c r="D6425" s="150">
        <v>29401</v>
      </c>
      <c r="E6425" s="149">
        <v>11510</v>
      </c>
      <c r="F6425" s="149" t="s">
        <v>12292</v>
      </c>
    </row>
    <row r="6426" spans="1:6" ht="10.9" customHeight="1" x14ac:dyDescent="0.35">
      <c r="A6426" s="149" t="s">
        <v>12777</v>
      </c>
      <c r="B6426" s="149" t="s">
        <v>12778</v>
      </c>
      <c r="C6426" s="149" t="s">
        <v>296</v>
      </c>
      <c r="D6426" s="150">
        <v>29401</v>
      </c>
      <c r="E6426" s="149">
        <v>11510</v>
      </c>
      <c r="F6426" s="149" t="s">
        <v>12292</v>
      </c>
    </row>
    <row r="6427" spans="1:6" ht="10.9" customHeight="1" x14ac:dyDescent="0.35">
      <c r="A6427" s="149" t="s">
        <v>12779</v>
      </c>
      <c r="B6427" s="149" t="s">
        <v>12780</v>
      </c>
      <c r="C6427" s="149" t="s">
        <v>296</v>
      </c>
      <c r="D6427" s="150">
        <v>29401</v>
      </c>
      <c r="E6427" s="149">
        <v>11510</v>
      </c>
      <c r="F6427" s="149" t="s">
        <v>12292</v>
      </c>
    </row>
    <row r="6428" spans="1:6" ht="10.9" customHeight="1" x14ac:dyDescent="0.35">
      <c r="A6428" s="149" t="s">
        <v>12781</v>
      </c>
      <c r="B6428" s="149" t="s">
        <v>12782</v>
      </c>
      <c r="C6428" s="149" t="s">
        <v>296</v>
      </c>
      <c r="D6428" s="150">
        <v>29401</v>
      </c>
      <c r="E6428" s="149">
        <v>11510</v>
      </c>
      <c r="F6428" s="149" t="s">
        <v>12292</v>
      </c>
    </row>
    <row r="6429" spans="1:6" ht="10.9" customHeight="1" x14ac:dyDescent="0.35">
      <c r="A6429" s="149" t="s">
        <v>12783</v>
      </c>
      <c r="B6429" s="149" t="s">
        <v>12784</v>
      </c>
      <c r="C6429" s="149" t="s">
        <v>296</v>
      </c>
      <c r="D6429" s="150">
        <v>29401</v>
      </c>
      <c r="E6429" s="149">
        <v>11510</v>
      </c>
      <c r="F6429" s="149" t="s">
        <v>12292</v>
      </c>
    </row>
    <row r="6430" spans="1:6" ht="10.9" customHeight="1" x14ac:dyDescent="0.35">
      <c r="A6430" s="149" t="s">
        <v>12785</v>
      </c>
      <c r="B6430" s="149" t="s">
        <v>12786</v>
      </c>
      <c r="C6430" s="149" t="s">
        <v>296</v>
      </c>
      <c r="D6430" s="150">
        <v>29401</v>
      </c>
      <c r="E6430" s="149">
        <v>11510</v>
      </c>
      <c r="F6430" s="149" t="s">
        <v>12292</v>
      </c>
    </row>
    <row r="6431" spans="1:6" ht="10.9" customHeight="1" x14ac:dyDescent="0.35">
      <c r="A6431" s="149" t="s">
        <v>12787</v>
      </c>
      <c r="B6431" s="149" t="s">
        <v>12788</v>
      </c>
      <c r="C6431" s="149" t="s">
        <v>296</v>
      </c>
      <c r="D6431" s="150">
        <v>29401</v>
      </c>
      <c r="E6431" s="149">
        <v>11510</v>
      </c>
      <c r="F6431" s="149" t="s">
        <v>12292</v>
      </c>
    </row>
    <row r="6432" spans="1:6" ht="10.9" customHeight="1" x14ac:dyDescent="0.35">
      <c r="A6432" s="149" t="s">
        <v>12789</v>
      </c>
      <c r="B6432" s="149" t="s">
        <v>12790</v>
      </c>
      <c r="C6432" s="149" t="s">
        <v>296</v>
      </c>
      <c r="D6432" s="150">
        <v>29401</v>
      </c>
      <c r="E6432" s="149">
        <v>11510</v>
      </c>
      <c r="F6432" s="149" t="s">
        <v>12292</v>
      </c>
    </row>
    <row r="6433" spans="1:6" ht="10.9" customHeight="1" x14ac:dyDescent="0.35">
      <c r="A6433" s="149" t="s">
        <v>12791</v>
      </c>
      <c r="B6433" s="149" t="s">
        <v>12792</v>
      </c>
      <c r="C6433" s="149" t="s">
        <v>296</v>
      </c>
      <c r="D6433" s="150">
        <v>29401</v>
      </c>
      <c r="E6433" s="149">
        <v>11510</v>
      </c>
      <c r="F6433" s="149" t="s">
        <v>12292</v>
      </c>
    </row>
    <row r="6434" spans="1:6" ht="10.9" customHeight="1" x14ac:dyDescent="0.35">
      <c r="A6434" s="149" t="s">
        <v>12793</v>
      </c>
      <c r="B6434" s="149" t="s">
        <v>12794</v>
      </c>
      <c r="C6434" s="149" t="s">
        <v>296</v>
      </c>
      <c r="D6434" s="150">
        <v>29401</v>
      </c>
      <c r="E6434" s="149">
        <v>11510</v>
      </c>
      <c r="F6434" s="149" t="s">
        <v>12292</v>
      </c>
    </row>
    <row r="6435" spans="1:6" ht="10.9" customHeight="1" x14ac:dyDescent="0.35">
      <c r="A6435" s="149" t="s">
        <v>12795</v>
      </c>
      <c r="B6435" s="149" t="s">
        <v>12796</v>
      </c>
      <c r="C6435" s="149" t="s">
        <v>296</v>
      </c>
      <c r="D6435" s="150">
        <v>29401</v>
      </c>
      <c r="E6435" s="149">
        <v>11510</v>
      </c>
      <c r="F6435" s="149" t="s">
        <v>12292</v>
      </c>
    </row>
    <row r="6436" spans="1:6" ht="10.9" customHeight="1" x14ac:dyDescent="0.35">
      <c r="A6436" s="149" t="s">
        <v>12797</v>
      </c>
      <c r="B6436" s="149" t="s">
        <v>12798</v>
      </c>
      <c r="C6436" s="149" t="s">
        <v>296</v>
      </c>
      <c r="D6436" s="150">
        <v>29401</v>
      </c>
      <c r="E6436" s="149">
        <v>11510</v>
      </c>
      <c r="F6436" s="149" t="s">
        <v>12292</v>
      </c>
    </row>
    <row r="6437" spans="1:6" ht="10.9" customHeight="1" x14ac:dyDescent="0.35">
      <c r="A6437" s="149" t="s">
        <v>12799</v>
      </c>
      <c r="B6437" s="149" t="s">
        <v>12800</v>
      </c>
      <c r="C6437" s="149" t="s">
        <v>296</v>
      </c>
      <c r="D6437" s="150">
        <v>29401</v>
      </c>
      <c r="E6437" s="149">
        <v>11510</v>
      </c>
      <c r="F6437" s="149" t="s">
        <v>12292</v>
      </c>
    </row>
    <row r="6438" spans="1:6" ht="10.9" customHeight="1" x14ac:dyDescent="0.35">
      <c r="A6438" s="149" t="s">
        <v>12801</v>
      </c>
      <c r="B6438" s="149" t="s">
        <v>12802</v>
      </c>
      <c r="C6438" s="149" t="s">
        <v>296</v>
      </c>
      <c r="D6438" s="150">
        <v>29401</v>
      </c>
      <c r="E6438" s="149">
        <v>11510</v>
      </c>
      <c r="F6438" s="149" t="s">
        <v>12292</v>
      </c>
    </row>
    <row r="6439" spans="1:6" ht="10.9" customHeight="1" x14ac:dyDescent="0.35">
      <c r="A6439" s="149" t="s">
        <v>12803</v>
      </c>
      <c r="B6439" s="149" t="s">
        <v>12804</v>
      </c>
      <c r="C6439" s="149" t="s">
        <v>296</v>
      </c>
      <c r="D6439" s="150">
        <v>29401</v>
      </c>
      <c r="E6439" s="149">
        <v>11510</v>
      </c>
      <c r="F6439" s="149" t="s">
        <v>12292</v>
      </c>
    </row>
    <row r="6440" spans="1:6" ht="10.9" customHeight="1" x14ac:dyDescent="0.35">
      <c r="A6440" s="149" t="s">
        <v>12805</v>
      </c>
      <c r="B6440" s="149" t="s">
        <v>12806</v>
      </c>
      <c r="C6440" s="149" t="s">
        <v>296</v>
      </c>
      <c r="D6440" s="150">
        <v>29401</v>
      </c>
      <c r="E6440" s="149">
        <v>11510</v>
      </c>
      <c r="F6440" s="149" t="s">
        <v>12292</v>
      </c>
    </row>
    <row r="6441" spans="1:6" ht="10.9" customHeight="1" x14ac:dyDescent="0.35">
      <c r="A6441" s="149" t="s">
        <v>12807</v>
      </c>
      <c r="B6441" s="149" t="s">
        <v>12808</v>
      </c>
      <c r="C6441" s="149" t="s">
        <v>296</v>
      </c>
      <c r="D6441" s="150">
        <v>29401</v>
      </c>
      <c r="E6441" s="149">
        <v>11510</v>
      </c>
      <c r="F6441" s="149" t="s">
        <v>12292</v>
      </c>
    </row>
    <row r="6442" spans="1:6" ht="10.9" customHeight="1" x14ac:dyDescent="0.35">
      <c r="A6442" s="149" t="s">
        <v>12809</v>
      </c>
      <c r="B6442" s="149" t="s">
        <v>12810</v>
      </c>
      <c r="C6442" s="149" t="s">
        <v>296</v>
      </c>
      <c r="D6442" s="150">
        <v>29401</v>
      </c>
      <c r="E6442" s="149">
        <v>11510</v>
      </c>
      <c r="F6442" s="149" t="s">
        <v>12292</v>
      </c>
    </row>
    <row r="6443" spans="1:6" ht="10.9" customHeight="1" x14ac:dyDescent="0.35">
      <c r="A6443" s="149" t="s">
        <v>12811</v>
      </c>
      <c r="B6443" s="149" t="s">
        <v>12812</v>
      </c>
      <c r="C6443" s="149" t="s">
        <v>296</v>
      </c>
      <c r="D6443" s="150">
        <v>29401</v>
      </c>
      <c r="E6443" s="149">
        <v>11510</v>
      </c>
      <c r="F6443" s="149" t="s">
        <v>12292</v>
      </c>
    </row>
    <row r="6444" spans="1:6" ht="10.9" customHeight="1" x14ac:dyDescent="0.35">
      <c r="A6444" s="149" t="s">
        <v>12813</v>
      </c>
      <c r="B6444" s="149" t="s">
        <v>12814</v>
      </c>
      <c r="C6444" s="149" t="s">
        <v>296</v>
      </c>
      <c r="D6444" s="150">
        <v>29401</v>
      </c>
      <c r="E6444" s="149">
        <v>11510</v>
      </c>
      <c r="F6444" s="149" t="s">
        <v>12292</v>
      </c>
    </row>
    <row r="6445" spans="1:6" ht="10.9" customHeight="1" x14ac:dyDescent="0.35">
      <c r="A6445" s="149" t="s">
        <v>12815</v>
      </c>
      <c r="B6445" s="149" t="s">
        <v>12816</v>
      </c>
      <c r="C6445" s="149" t="s">
        <v>296</v>
      </c>
      <c r="D6445" s="150">
        <v>29401</v>
      </c>
      <c r="E6445" s="149">
        <v>11510</v>
      </c>
      <c r="F6445" s="149" t="s">
        <v>12292</v>
      </c>
    </row>
    <row r="6446" spans="1:6" ht="10.9" customHeight="1" x14ac:dyDescent="0.35">
      <c r="A6446" s="149" t="s">
        <v>12817</v>
      </c>
      <c r="B6446" s="149" t="s">
        <v>12818</v>
      </c>
      <c r="C6446" s="149" t="s">
        <v>296</v>
      </c>
      <c r="D6446" s="150">
        <v>29401</v>
      </c>
      <c r="E6446" s="149">
        <v>11510</v>
      </c>
      <c r="F6446" s="149" t="s">
        <v>12292</v>
      </c>
    </row>
    <row r="6447" spans="1:6" ht="10.9" customHeight="1" x14ac:dyDescent="0.35">
      <c r="A6447" s="149" t="s">
        <v>12819</v>
      </c>
      <c r="B6447" s="149" t="s">
        <v>12820</v>
      </c>
      <c r="C6447" s="149" t="s">
        <v>296</v>
      </c>
      <c r="D6447" s="150">
        <v>29401</v>
      </c>
      <c r="E6447" s="149">
        <v>11510</v>
      </c>
      <c r="F6447" s="149" t="s">
        <v>12292</v>
      </c>
    </row>
    <row r="6448" spans="1:6" ht="10.9" customHeight="1" x14ac:dyDescent="0.35">
      <c r="A6448" s="149" t="s">
        <v>12821</v>
      </c>
      <c r="B6448" s="149" t="s">
        <v>12822</v>
      </c>
      <c r="C6448" s="149" t="s">
        <v>296</v>
      </c>
      <c r="D6448" s="150">
        <v>29401</v>
      </c>
      <c r="E6448" s="149">
        <v>11510</v>
      </c>
      <c r="F6448" s="149" t="s">
        <v>12292</v>
      </c>
    </row>
    <row r="6449" spans="1:6" ht="10.9" customHeight="1" x14ac:dyDescent="0.35">
      <c r="A6449" s="149" t="s">
        <v>12823</v>
      </c>
      <c r="B6449" s="149" t="s">
        <v>12824</v>
      </c>
      <c r="C6449" s="149" t="s">
        <v>296</v>
      </c>
      <c r="D6449" s="150">
        <v>29401</v>
      </c>
      <c r="E6449" s="149">
        <v>11510</v>
      </c>
      <c r="F6449" s="149" t="s">
        <v>12292</v>
      </c>
    </row>
    <row r="6450" spans="1:6" ht="10.9" customHeight="1" x14ac:dyDescent="0.35">
      <c r="A6450" s="149" t="s">
        <v>12825</v>
      </c>
      <c r="B6450" s="149" t="s">
        <v>12826</v>
      </c>
      <c r="C6450" s="149" t="s">
        <v>296</v>
      </c>
      <c r="D6450" s="150">
        <v>29401</v>
      </c>
      <c r="E6450" s="149">
        <v>11510</v>
      </c>
      <c r="F6450" s="149" t="s">
        <v>12292</v>
      </c>
    </row>
    <row r="6451" spans="1:6" ht="10.9" customHeight="1" x14ac:dyDescent="0.35">
      <c r="A6451" s="149" t="s">
        <v>12827</v>
      </c>
      <c r="B6451" s="149" t="s">
        <v>12828</v>
      </c>
      <c r="C6451" s="149" t="s">
        <v>296</v>
      </c>
      <c r="D6451" s="150">
        <v>29401</v>
      </c>
      <c r="E6451" s="149">
        <v>11510</v>
      </c>
      <c r="F6451" s="149" t="s">
        <v>12292</v>
      </c>
    </row>
    <row r="6452" spans="1:6" ht="10.9" customHeight="1" x14ac:dyDescent="0.35">
      <c r="A6452" s="149" t="s">
        <v>12829</v>
      </c>
      <c r="B6452" s="149" t="s">
        <v>12830</v>
      </c>
      <c r="C6452" s="149" t="s">
        <v>296</v>
      </c>
      <c r="D6452" s="150">
        <v>29401</v>
      </c>
      <c r="E6452" s="149">
        <v>11510</v>
      </c>
      <c r="F6452" s="149" t="s">
        <v>12292</v>
      </c>
    </row>
    <row r="6453" spans="1:6" ht="10.9" customHeight="1" x14ac:dyDescent="0.35">
      <c r="A6453" s="149" t="s">
        <v>12831</v>
      </c>
      <c r="B6453" s="149" t="s">
        <v>7246</v>
      </c>
      <c r="C6453" s="149" t="s">
        <v>296</v>
      </c>
      <c r="D6453" s="150">
        <v>29401</v>
      </c>
      <c r="E6453" s="149">
        <v>11510</v>
      </c>
      <c r="F6453" s="149" t="s">
        <v>12292</v>
      </c>
    </row>
    <row r="6454" spans="1:6" ht="10.9" customHeight="1" x14ac:dyDescent="0.35">
      <c r="A6454" s="149" t="s">
        <v>12832</v>
      </c>
      <c r="B6454" s="149" t="s">
        <v>12833</v>
      </c>
      <c r="C6454" s="149" t="s">
        <v>296</v>
      </c>
      <c r="D6454" s="150">
        <v>29401</v>
      </c>
      <c r="E6454" s="149">
        <v>11510</v>
      </c>
      <c r="F6454" s="149" t="s">
        <v>12292</v>
      </c>
    </row>
    <row r="6455" spans="1:6" ht="10.9" customHeight="1" x14ac:dyDescent="0.35">
      <c r="A6455" s="149" t="s">
        <v>12834</v>
      </c>
      <c r="B6455" s="149" t="s">
        <v>12835</v>
      </c>
      <c r="C6455" s="149" t="s">
        <v>296</v>
      </c>
      <c r="D6455" s="150">
        <v>29401</v>
      </c>
      <c r="E6455" s="149">
        <v>11510</v>
      </c>
      <c r="F6455" s="149" t="s">
        <v>12292</v>
      </c>
    </row>
    <row r="6456" spans="1:6" ht="10.9" customHeight="1" x14ac:dyDescent="0.35">
      <c r="A6456" s="149" t="s">
        <v>12836</v>
      </c>
      <c r="B6456" s="149" t="s">
        <v>12837</v>
      </c>
      <c r="C6456" s="149" t="s">
        <v>296</v>
      </c>
      <c r="D6456" s="150">
        <v>29401</v>
      </c>
      <c r="E6456" s="149">
        <v>11510</v>
      </c>
      <c r="F6456" s="149" t="s">
        <v>12292</v>
      </c>
    </row>
    <row r="6457" spans="1:6" ht="10.9" customHeight="1" x14ac:dyDescent="0.35">
      <c r="A6457" s="149" t="s">
        <v>12838</v>
      </c>
      <c r="B6457" s="149" t="s">
        <v>12839</v>
      </c>
      <c r="C6457" s="149" t="s">
        <v>296</v>
      </c>
      <c r="D6457" s="150">
        <v>29401</v>
      </c>
      <c r="E6457" s="149">
        <v>11510</v>
      </c>
      <c r="F6457" s="149" t="s">
        <v>12292</v>
      </c>
    </row>
    <row r="6458" spans="1:6" ht="10.9" customHeight="1" x14ac:dyDescent="0.35">
      <c r="A6458" s="149" t="s">
        <v>12840</v>
      </c>
      <c r="B6458" s="149" t="s">
        <v>12841</v>
      </c>
      <c r="C6458" s="149" t="s">
        <v>296</v>
      </c>
      <c r="D6458" s="150">
        <v>29401</v>
      </c>
      <c r="E6458" s="149">
        <v>11510</v>
      </c>
      <c r="F6458" s="149" t="s">
        <v>12292</v>
      </c>
    </row>
    <row r="6459" spans="1:6" ht="10.9" customHeight="1" x14ac:dyDescent="0.35">
      <c r="A6459" s="149" t="s">
        <v>12842</v>
      </c>
      <c r="B6459" s="149" t="s">
        <v>12843</v>
      </c>
      <c r="C6459" s="149" t="s">
        <v>296</v>
      </c>
      <c r="D6459" s="150">
        <v>29401</v>
      </c>
      <c r="E6459" s="149">
        <v>11510</v>
      </c>
      <c r="F6459" s="149" t="s">
        <v>12292</v>
      </c>
    </row>
    <row r="6460" spans="1:6" ht="10.9" customHeight="1" x14ac:dyDescent="0.35">
      <c r="A6460" s="149" t="s">
        <v>12844</v>
      </c>
      <c r="B6460" s="149" t="s">
        <v>12845</v>
      </c>
      <c r="C6460" s="149" t="s">
        <v>296</v>
      </c>
      <c r="D6460" s="150">
        <v>29401</v>
      </c>
      <c r="E6460" s="149">
        <v>11510</v>
      </c>
      <c r="F6460" s="149" t="s">
        <v>12292</v>
      </c>
    </row>
    <row r="6461" spans="1:6" ht="10.9" customHeight="1" x14ac:dyDescent="0.35">
      <c r="A6461" s="149" t="s">
        <v>12846</v>
      </c>
      <c r="B6461" s="149" t="s">
        <v>12847</v>
      </c>
      <c r="C6461" s="149" t="s">
        <v>296</v>
      </c>
      <c r="D6461" s="150">
        <v>29401</v>
      </c>
      <c r="E6461" s="149">
        <v>11510</v>
      </c>
      <c r="F6461" s="149" t="s">
        <v>12292</v>
      </c>
    </row>
    <row r="6462" spans="1:6" ht="10.9" customHeight="1" x14ac:dyDescent="0.35">
      <c r="A6462" s="149" t="s">
        <v>12848</v>
      </c>
      <c r="B6462" s="149" t="s">
        <v>12849</v>
      </c>
      <c r="C6462" s="149" t="s">
        <v>296</v>
      </c>
      <c r="D6462" s="150">
        <v>29401</v>
      </c>
      <c r="E6462" s="149">
        <v>11510</v>
      </c>
      <c r="F6462" s="149" t="s">
        <v>12292</v>
      </c>
    </row>
    <row r="6463" spans="1:6" ht="10.9" customHeight="1" x14ac:dyDescent="0.35">
      <c r="A6463" s="149" t="s">
        <v>12850</v>
      </c>
      <c r="B6463" s="149" t="s">
        <v>12851</v>
      </c>
      <c r="C6463" s="149" t="s">
        <v>296</v>
      </c>
      <c r="D6463" s="150">
        <v>29401</v>
      </c>
      <c r="E6463" s="149">
        <v>11510</v>
      </c>
      <c r="F6463" s="149" t="s">
        <v>12292</v>
      </c>
    </row>
    <row r="6464" spans="1:6" ht="10.9" customHeight="1" x14ac:dyDescent="0.35">
      <c r="A6464" s="149" t="s">
        <v>12852</v>
      </c>
      <c r="B6464" s="149" t="s">
        <v>12853</v>
      </c>
      <c r="C6464" s="149" t="s">
        <v>296</v>
      </c>
      <c r="D6464" s="150">
        <v>29401</v>
      </c>
      <c r="E6464" s="149">
        <v>11510</v>
      </c>
      <c r="F6464" s="149" t="s">
        <v>12292</v>
      </c>
    </row>
    <row r="6465" spans="1:6" ht="10.9" customHeight="1" x14ac:dyDescent="0.35">
      <c r="A6465" s="149" t="s">
        <v>12854</v>
      </c>
      <c r="B6465" s="149" t="s">
        <v>12855</v>
      </c>
      <c r="C6465" s="149" t="s">
        <v>296</v>
      </c>
      <c r="D6465" s="150">
        <v>29401</v>
      </c>
      <c r="E6465" s="149">
        <v>11510</v>
      </c>
      <c r="F6465" s="149" t="s">
        <v>12292</v>
      </c>
    </row>
    <row r="6466" spans="1:6" ht="10.9" customHeight="1" x14ac:dyDescent="0.35">
      <c r="A6466" s="149" t="s">
        <v>12856</v>
      </c>
      <c r="B6466" s="149" t="s">
        <v>12857</v>
      </c>
      <c r="C6466" s="149" t="s">
        <v>296</v>
      </c>
      <c r="D6466" s="150">
        <v>29401</v>
      </c>
      <c r="E6466" s="149">
        <v>11510</v>
      </c>
      <c r="F6466" s="149" t="s">
        <v>12292</v>
      </c>
    </row>
    <row r="6467" spans="1:6" ht="10.9" customHeight="1" x14ac:dyDescent="0.35">
      <c r="A6467" s="149" t="s">
        <v>12858</v>
      </c>
      <c r="B6467" s="149" t="s">
        <v>12859</v>
      </c>
      <c r="C6467" s="149" t="s">
        <v>296</v>
      </c>
      <c r="D6467" s="150">
        <v>29401</v>
      </c>
      <c r="E6467" s="149">
        <v>11510</v>
      </c>
      <c r="F6467" s="149" t="s">
        <v>12292</v>
      </c>
    </row>
    <row r="6468" spans="1:6" ht="10.9" customHeight="1" x14ac:dyDescent="0.35">
      <c r="A6468" s="149" t="s">
        <v>12860</v>
      </c>
      <c r="B6468" s="149" t="s">
        <v>12861</v>
      </c>
      <c r="C6468" s="149" t="s">
        <v>296</v>
      </c>
      <c r="D6468" s="150">
        <v>29401</v>
      </c>
      <c r="E6468" s="149">
        <v>11510</v>
      </c>
      <c r="F6468" s="149" t="s">
        <v>12292</v>
      </c>
    </row>
    <row r="6469" spans="1:6" ht="10.9" customHeight="1" x14ac:dyDescent="0.35">
      <c r="A6469" s="149" t="s">
        <v>12862</v>
      </c>
      <c r="B6469" s="149" t="s">
        <v>12863</v>
      </c>
      <c r="C6469" s="149" t="s">
        <v>296</v>
      </c>
      <c r="D6469" s="150">
        <v>29401</v>
      </c>
      <c r="E6469" s="149">
        <v>11510</v>
      </c>
      <c r="F6469" s="149" t="s">
        <v>12292</v>
      </c>
    </row>
    <row r="6470" spans="1:6" ht="10.9" customHeight="1" x14ac:dyDescent="0.35">
      <c r="A6470" s="149" t="s">
        <v>12864</v>
      </c>
      <c r="B6470" s="149" t="s">
        <v>12865</v>
      </c>
      <c r="C6470" s="149" t="s">
        <v>296</v>
      </c>
      <c r="D6470" s="150">
        <v>29401</v>
      </c>
      <c r="E6470" s="149">
        <v>11510</v>
      </c>
      <c r="F6470" s="149" t="s">
        <v>12292</v>
      </c>
    </row>
    <row r="6471" spans="1:6" ht="10.9" customHeight="1" x14ac:dyDescent="0.35">
      <c r="A6471" s="149" t="s">
        <v>12866</v>
      </c>
      <c r="B6471" s="149" t="s">
        <v>12867</v>
      </c>
      <c r="C6471" s="149" t="s">
        <v>296</v>
      </c>
      <c r="D6471" s="150">
        <v>29401</v>
      </c>
      <c r="E6471" s="149">
        <v>11510</v>
      </c>
      <c r="F6471" s="149" t="s">
        <v>12292</v>
      </c>
    </row>
    <row r="6472" spans="1:6" ht="10.9" customHeight="1" x14ac:dyDescent="0.35">
      <c r="A6472" s="149" t="s">
        <v>12868</v>
      </c>
      <c r="B6472" s="149" t="s">
        <v>12869</v>
      </c>
      <c r="C6472" s="149" t="s">
        <v>296</v>
      </c>
      <c r="D6472" s="150">
        <v>29401</v>
      </c>
      <c r="E6472" s="149">
        <v>11510</v>
      </c>
      <c r="F6472" s="149" t="s">
        <v>12292</v>
      </c>
    </row>
    <row r="6473" spans="1:6" ht="10.9" customHeight="1" x14ac:dyDescent="0.35">
      <c r="A6473" s="149" t="s">
        <v>12870</v>
      </c>
      <c r="B6473" s="149" t="s">
        <v>12871</v>
      </c>
      <c r="C6473" s="149" t="s">
        <v>296</v>
      </c>
      <c r="D6473" s="150">
        <v>29401</v>
      </c>
      <c r="E6473" s="149">
        <v>11510</v>
      </c>
      <c r="F6473" s="149" t="s">
        <v>12292</v>
      </c>
    </row>
    <row r="6474" spans="1:6" ht="10.9" customHeight="1" x14ac:dyDescent="0.35">
      <c r="A6474" s="149" t="s">
        <v>12872</v>
      </c>
      <c r="B6474" s="149" t="s">
        <v>12873</v>
      </c>
      <c r="C6474" s="149" t="s">
        <v>296</v>
      </c>
      <c r="D6474" s="150">
        <v>29401</v>
      </c>
      <c r="E6474" s="149">
        <v>11510</v>
      </c>
      <c r="F6474" s="149" t="s">
        <v>12292</v>
      </c>
    </row>
    <row r="6475" spans="1:6" ht="10.9" customHeight="1" x14ac:dyDescent="0.35">
      <c r="A6475" s="149" t="s">
        <v>12874</v>
      </c>
      <c r="B6475" s="149" t="s">
        <v>12875</v>
      </c>
      <c r="C6475" s="149" t="s">
        <v>296</v>
      </c>
      <c r="D6475" s="150">
        <v>29401</v>
      </c>
      <c r="E6475" s="149">
        <v>11510</v>
      </c>
      <c r="F6475" s="149" t="s">
        <v>12292</v>
      </c>
    </row>
    <row r="6476" spans="1:6" ht="10.9" customHeight="1" x14ac:dyDescent="0.35">
      <c r="A6476" s="149" t="s">
        <v>12876</v>
      </c>
      <c r="B6476" s="149" t="s">
        <v>12877</v>
      </c>
      <c r="C6476" s="149" t="s">
        <v>296</v>
      </c>
      <c r="D6476" s="150">
        <v>29401</v>
      </c>
      <c r="E6476" s="149">
        <v>11510</v>
      </c>
      <c r="F6476" s="149" t="s">
        <v>12292</v>
      </c>
    </row>
    <row r="6477" spans="1:6" ht="10.9" customHeight="1" x14ac:dyDescent="0.35">
      <c r="A6477" s="149" t="s">
        <v>12878</v>
      </c>
      <c r="B6477" s="149" t="s">
        <v>12879</v>
      </c>
      <c r="C6477" s="149" t="s">
        <v>420</v>
      </c>
      <c r="D6477" s="150">
        <v>29401</v>
      </c>
      <c r="E6477" s="149">
        <v>11510</v>
      </c>
      <c r="F6477" s="149" t="s">
        <v>12292</v>
      </c>
    </row>
    <row r="6478" spans="1:6" ht="10.9" customHeight="1" x14ac:dyDescent="0.35">
      <c r="A6478" s="149" t="s">
        <v>12880</v>
      </c>
      <c r="B6478" s="149" t="s">
        <v>12881</v>
      </c>
      <c r="C6478" s="149" t="s">
        <v>296</v>
      </c>
      <c r="D6478" s="150">
        <v>29401</v>
      </c>
      <c r="E6478" s="149">
        <v>11510</v>
      </c>
      <c r="F6478" s="149" t="s">
        <v>12292</v>
      </c>
    </row>
    <row r="6479" spans="1:6" ht="10.9" customHeight="1" x14ac:dyDescent="0.35">
      <c r="A6479" s="149" t="s">
        <v>12882</v>
      </c>
      <c r="B6479" s="149" t="s">
        <v>12883</v>
      </c>
      <c r="C6479" s="149" t="s">
        <v>296</v>
      </c>
      <c r="D6479" s="150">
        <v>29401</v>
      </c>
      <c r="E6479" s="149">
        <v>11510</v>
      </c>
      <c r="F6479" s="149" t="s">
        <v>12292</v>
      </c>
    </row>
    <row r="6480" spans="1:6" ht="10.9" customHeight="1" x14ac:dyDescent="0.35">
      <c r="A6480" s="149" t="s">
        <v>12884</v>
      </c>
      <c r="B6480" s="149" t="s">
        <v>12885</v>
      </c>
      <c r="C6480" s="149" t="s">
        <v>296</v>
      </c>
      <c r="D6480" s="150">
        <v>29401</v>
      </c>
      <c r="E6480" s="149">
        <v>11510</v>
      </c>
      <c r="F6480" s="149" t="s">
        <v>12292</v>
      </c>
    </row>
    <row r="6481" spans="1:6" ht="10.9" customHeight="1" x14ac:dyDescent="0.35">
      <c r="A6481" s="149" t="s">
        <v>12886</v>
      </c>
      <c r="B6481" s="149" t="s">
        <v>12887</v>
      </c>
      <c r="C6481" s="149" t="s">
        <v>296</v>
      </c>
      <c r="D6481" s="150">
        <v>29401</v>
      </c>
      <c r="E6481" s="149">
        <v>11510</v>
      </c>
      <c r="F6481" s="149" t="s">
        <v>12292</v>
      </c>
    </row>
    <row r="6482" spans="1:6" ht="10.9" customHeight="1" x14ac:dyDescent="0.35">
      <c r="A6482" s="149" t="s">
        <v>12888</v>
      </c>
      <c r="B6482" s="149" t="s">
        <v>12889</v>
      </c>
      <c r="C6482" s="149" t="s">
        <v>296</v>
      </c>
      <c r="D6482" s="150">
        <v>29401</v>
      </c>
      <c r="E6482" s="149">
        <v>11510</v>
      </c>
      <c r="F6482" s="149" t="s">
        <v>12292</v>
      </c>
    </row>
    <row r="6483" spans="1:6" ht="10.9" customHeight="1" x14ac:dyDescent="0.35">
      <c r="A6483" s="149" t="s">
        <v>12890</v>
      </c>
      <c r="B6483" s="149" t="s">
        <v>12891</v>
      </c>
      <c r="C6483" s="149" t="s">
        <v>296</v>
      </c>
      <c r="D6483" s="150">
        <v>29401</v>
      </c>
      <c r="E6483" s="149">
        <v>11510</v>
      </c>
      <c r="F6483" s="149" t="s">
        <v>12292</v>
      </c>
    </row>
    <row r="6484" spans="1:6" ht="10.9" customHeight="1" x14ac:dyDescent="0.35">
      <c r="A6484" s="149" t="s">
        <v>12892</v>
      </c>
      <c r="B6484" s="149" t="s">
        <v>12893</v>
      </c>
      <c r="C6484" s="149" t="s">
        <v>296</v>
      </c>
      <c r="D6484" s="150">
        <v>29401</v>
      </c>
      <c r="E6484" s="149">
        <v>11510</v>
      </c>
      <c r="F6484" s="149" t="s">
        <v>12292</v>
      </c>
    </row>
    <row r="6485" spans="1:6" ht="10.9" customHeight="1" x14ac:dyDescent="0.35">
      <c r="A6485" s="149" t="s">
        <v>12894</v>
      </c>
      <c r="B6485" s="149" t="s">
        <v>12895</v>
      </c>
      <c r="C6485" s="149" t="s">
        <v>296</v>
      </c>
      <c r="D6485" s="150">
        <v>29401</v>
      </c>
      <c r="E6485" s="149">
        <v>11510</v>
      </c>
      <c r="F6485" s="149" t="s">
        <v>12292</v>
      </c>
    </row>
    <row r="6486" spans="1:6" ht="10.9" customHeight="1" x14ac:dyDescent="0.35">
      <c r="A6486" s="149" t="s">
        <v>12896</v>
      </c>
      <c r="B6486" s="149" t="s">
        <v>12897</v>
      </c>
      <c r="C6486" s="149" t="s">
        <v>296</v>
      </c>
      <c r="D6486" s="150">
        <v>29401</v>
      </c>
      <c r="E6486" s="149">
        <v>11510</v>
      </c>
      <c r="F6486" s="149" t="s">
        <v>12292</v>
      </c>
    </row>
    <row r="6487" spans="1:6" ht="10.9" customHeight="1" x14ac:dyDescent="0.35">
      <c r="A6487" s="149" t="s">
        <v>12898</v>
      </c>
      <c r="B6487" s="149" t="s">
        <v>12899</v>
      </c>
      <c r="C6487" s="149" t="s">
        <v>296</v>
      </c>
      <c r="D6487" s="150">
        <v>29401</v>
      </c>
      <c r="E6487" s="149">
        <v>11510</v>
      </c>
      <c r="F6487" s="149" t="s">
        <v>12292</v>
      </c>
    </row>
    <row r="6488" spans="1:6" ht="10.9" customHeight="1" x14ac:dyDescent="0.35">
      <c r="A6488" s="149" t="s">
        <v>12900</v>
      </c>
      <c r="B6488" s="149" t="s">
        <v>12901</v>
      </c>
      <c r="C6488" s="149" t="s">
        <v>296</v>
      </c>
      <c r="D6488" s="150">
        <v>29401</v>
      </c>
      <c r="E6488" s="149">
        <v>11510</v>
      </c>
      <c r="F6488" s="149" t="s">
        <v>12292</v>
      </c>
    </row>
    <row r="6489" spans="1:6" ht="10.9" customHeight="1" x14ac:dyDescent="0.35">
      <c r="A6489" s="149" t="s">
        <v>12902</v>
      </c>
      <c r="B6489" s="149" t="s">
        <v>12903</v>
      </c>
      <c r="C6489" s="149" t="s">
        <v>296</v>
      </c>
      <c r="D6489" s="150">
        <v>29401</v>
      </c>
      <c r="E6489" s="149">
        <v>11510</v>
      </c>
      <c r="F6489" s="149" t="s">
        <v>12292</v>
      </c>
    </row>
    <row r="6490" spans="1:6" ht="10.9" customHeight="1" x14ac:dyDescent="0.35">
      <c r="A6490" s="149" t="s">
        <v>12904</v>
      </c>
      <c r="B6490" s="149" t="s">
        <v>12905</v>
      </c>
      <c r="C6490" s="149" t="s">
        <v>296</v>
      </c>
      <c r="D6490" s="150">
        <v>29401</v>
      </c>
      <c r="E6490" s="149">
        <v>11510</v>
      </c>
      <c r="F6490" s="149" t="s">
        <v>12292</v>
      </c>
    </row>
    <row r="6491" spans="1:6" ht="10.9" customHeight="1" x14ac:dyDescent="0.35">
      <c r="A6491" s="149" t="s">
        <v>12906</v>
      </c>
      <c r="B6491" s="149" t="s">
        <v>12907</v>
      </c>
      <c r="C6491" s="149" t="s">
        <v>296</v>
      </c>
      <c r="D6491" s="150">
        <v>29401</v>
      </c>
      <c r="E6491" s="149">
        <v>11510</v>
      </c>
      <c r="F6491" s="149" t="s">
        <v>12292</v>
      </c>
    </row>
    <row r="6492" spans="1:6" ht="10.9" customHeight="1" x14ac:dyDescent="0.35">
      <c r="A6492" s="149" t="s">
        <v>12908</v>
      </c>
      <c r="B6492" s="149" t="s">
        <v>12909</v>
      </c>
      <c r="C6492" s="149" t="s">
        <v>296</v>
      </c>
      <c r="D6492" s="150">
        <v>29401</v>
      </c>
      <c r="E6492" s="149">
        <v>11510</v>
      </c>
      <c r="F6492" s="149" t="s">
        <v>12292</v>
      </c>
    </row>
    <row r="6493" spans="1:6" ht="10.9" customHeight="1" x14ac:dyDescent="0.35">
      <c r="A6493" s="149" t="s">
        <v>12910</v>
      </c>
      <c r="B6493" s="149" t="s">
        <v>12911</v>
      </c>
      <c r="C6493" s="149" t="s">
        <v>296</v>
      </c>
      <c r="D6493" s="150">
        <v>29401</v>
      </c>
      <c r="E6493" s="149">
        <v>11510</v>
      </c>
      <c r="F6493" s="149" t="s">
        <v>12292</v>
      </c>
    </row>
    <row r="6494" spans="1:6" ht="10.9" customHeight="1" x14ac:dyDescent="0.35">
      <c r="A6494" s="149" t="s">
        <v>12912</v>
      </c>
      <c r="B6494" s="149" t="s">
        <v>12913</v>
      </c>
      <c r="C6494" s="149" t="s">
        <v>296</v>
      </c>
      <c r="D6494" s="150">
        <v>29401</v>
      </c>
      <c r="E6494" s="149">
        <v>11510</v>
      </c>
      <c r="F6494" s="149" t="s">
        <v>12292</v>
      </c>
    </row>
    <row r="6495" spans="1:6" ht="10.9" customHeight="1" x14ac:dyDescent="0.35">
      <c r="A6495" s="149" t="s">
        <v>12914</v>
      </c>
      <c r="B6495" s="149" t="s">
        <v>12915</v>
      </c>
      <c r="C6495" s="149" t="s">
        <v>296</v>
      </c>
      <c r="D6495" s="150">
        <v>29401</v>
      </c>
      <c r="E6495" s="149">
        <v>11510</v>
      </c>
      <c r="F6495" s="149" t="s">
        <v>12292</v>
      </c>
    </row>
    <row r="6496" spans="1:6" ht="10.9" customHeight="1" x14ac:dyDescent="0.35">
      <c r="A6496" s="149" t="s">
        <v>12916</v>
      </c>
      <c r="B6496" s="149" t="s">
        <v>12917</v>
      </c>
      <c r="C6496" s="149" t="s">
        <v>296</v>
      </c>
      <c r="D6496" s="150">
        <v>29401</v>
      </c>
      <c r="E6496" s="149">
        <v>11510</v>
      </c>
      <c r="F6496" s="149" t="s">
        <v>12292</v>
      </c>
    </row>
    <row r="6497" spans="1:6" ht="10.9" customHeight="1" x14ac:dyDescent="0.35">
      <c r="A6497" s="149" t="s">
        <v>12918</v>
      </c>
      <c r="B6497" s="149" t="s">
        <v>12919</v>
      </c>
      <c r="C6497" s="149" t="s">
        <v>296</v>
      </c>
      <c r="D6497" s="150">
        <v>29401</v>
      </c>
      <c r="E6497" s="149">
        <v>11510</v>
      </c>
      <c r="F6497" s="149" t="s">
        <v>12292</v>
      </c>
    </row>
    <row r="6498" spans="1:6" ht="10.9" customHeight="1" x14ac:dyDescent="0.35">
      <c r="A6498" s="149" t="s">
        <v>12920</v>
      </c>
      <c r="B6498" s="149" t="s">
        <v>12921</v>
      </c>
      <c r="C6498" s="149" t="s">
        <v>296</v>
      </c>
      <c r="D6498" s="150">
        <v>29401</v>
      </c>
      <c r="E6498" s="149">
        <v>11510</v>
      </c>
      <c r="F6498" s="149" t="s">
        <v>12292</v>
      </c>
    </row>
    <row r="6499" spans="1:6" ht="10.9" customHeight="1" x14ac:dyDescent="0.35">
      <c r="A6499" s="149" t="s">
        <v>12922</v>
      </c>
      <c r="B6499" s="149" t="s">
        <v>12919</v>
      </c>
      <c r="C6499" s="149" t="s">
        <v>372</v>
      </c>
      <c r="D6499" s="150">
        <v>29401</v>
      </c>
      <c r="E6499" s="149">
        <v>11510</v>
      </c>
      <c r="F6499" s="149" t="s">
        <v>12292</v>
      </c>
    </row>
    <row r="6500" spans="1:6" ht="10.9" customHeight="1" x14ac:dyDescent="0.35">
      <c r="A6500" s="149" t="s">
        <v>12923</v>
      </c>
      <c r="B6500" s="149" t="s">
        <v>12924</v>
      </c>
      <c r="C6500" s="149" t="s">
        <v>372</v>
      </c>
      <c r="D6500" s="150">
        <v>29401</v>
      </c>
      <c r="E6500" s="149">
        <v>11510</v>
      </c>
      <c r="F6500" s="149" t="s">
        <v>12292</v>
      </c>
    </row>
    <row r="6501" spans="1:6" ht="10.9" customHeight="1" x14ac:dyDescent="0.35">
      <c r="A6501" s="149" t="s">
        <v>12925</v>
      </c>
      <c r="B6501" s="149" t="s">
        <v>12926</v>
      </c>
      <c r="C6501" s="149" t="s">
        <v>296</v>
      </c>
      <c r="D6501" s="150">
        <v>29401</v>
      </c>
      <c r="E6501" s="149">
        <v>11510</v>
      </c>
      <c r="F6501" s="149" t="s">
        <v>12292</v>
      </c>
    </row>
    <row r="6502" spans="1:6" ht="10.9" customHeight="1" x14ac:dyDescent="0.35">
      <c r="A6502" s="149" t="s">
        <v>12927</v>
      </c>
      <c r="B6502" s="149" t="s">
        <v>12928</v>
      </c>
      <c r="C6502" s="149" t="s">
        <v>296</v>
      </c>
      <c r="D6502" s="150">
        <v>29401</v>
      </c>
      <c r="E6502" s="149">
        <v>11510</v>
      </c>
      <c r="F6502" s="149" t="s">
        <v>12292</v>
      </c>
    </row>
    <row r="6503" spans="1:6" ht="10.9" customHeight="1" x14ac:dyDescent="0.35">
      <c r="A6503" s="149" t="s">
        <v>12929</v>
      </c>
      <c r="B6503" s="149" t="s">
        <v>12930</v>
      </c>
      <c r="C6503" s="149" t="s">
        <v>296</v>
      </c>
      <c r="D6503" s="150">
        <v>29401</v>
      </c>
      <c r="E6503" s="149">
        <v>11510</v>
      </c>
      <c r="F6503" s="149" t="s">
        <v>12292</v>
      </c>
    </row>
    <row r="6504" spans="1:6" ht="10.9" customHeight="1" x14ac:dyDescent="0.35">
      <c r="A6504" s="149" t="s">
        <v>12931</v>
      </c>
      <c r="B6504" s="149" t="s">
        <v>12932</v>
      </c>
      <c r="C6504" s="149" t="s">
        <v>296</v>
      </c>
      <c r="D6504" s="150">
        <v>29401</v>
      </c>
      <c r="E6504" s="149">
        <v>11510</v>
      </c>
      <c r="F6504" s="149" t="s">
        <v>12292</v>
      </c>
    </row>
    <row r="6505" spans="1:6" ht="10.9" customHeight="1" x14ac:dyDescent="0.35">
      <c r="A6505" s="149" t="s">
        <v>12933</v>
      </c>
      <c r="B6505" s="149" t="s">
        <v>12934</v>
      </c>
      <c r="C6505" s="149" t="s">
        <v>296</v>
      </c>
      <c r="D6505" s="150">
        <v>29401</v>
      </c>
      <c r="E6505" s="149">
        <v>11510</v>
      </c>
      <c r="F6505" s="149" t="s">
        <v>12292</v>
      </c>
    </row>
    <row r="6506" spans="1:6" ht="10.9" customHeight="1" x14ac:dyDescent="0.35">
      <c r="A6506" s="149" t="s">
        <v>12935</v>
      </c>
      <c r="B6506" s="149" t="s">
        <v>12936</v>
      </c>
      <c r="C6506" s="149" t="s">
        <v>296</v>
      </c>
      <c r="D6506" s="150">
        <v>29401</v>
      </c>
      <c r="E6506" s="149">
        <v>11510</v>
      </c>
      <c r="F6506" s="149" t="s">
        <v>12292</v>
      </c>
    </row>
    <row r="6507" spans="1:6" ht="10.9" customHeight="1" x14ac:dyDescent="0.35">
      <c r="A6507" s="149" t="s">
        <v>12937</v>
      </c>
      <c r="B6507" s="149" t="s">
        <v>7252</v>
      </c>
      <c r="C6507" s="149" t="s">
        <v>296</v>
      </c>
      <c r="D6507" s="150">
        <v>29401</v>
      </c>
      <c r="E6507" s="149">
        <v>11510</v>
      </c>
      <c r="F6507" s="149" t="s">
        <v>12292</v>
      </c>
    </row>
    <row r="6508" spans="1:6" ht="10.9" customHeight="1" x14ac:dyDescent="0.35">
      <c r="A6508" s="149" t="s">
        <v>12938</v>
      </c>
      <c r="B6508" s="149" t="s">
        <v>12939</v>
      </c>
      <c r="C6508" s="149" t="s">
        <v>296</v>
      </c>
      <c r="D6508" s="150">
        <v>29401</v>
      </c>
      <c r="E6508" s="149">
        <v>11510</v>
      </c>
      <c r="F6508" s="149" t="s">
        <v>12292</v>
      </c>
    </row>
    <row r="6509" spans="1:6" ht="10.9" customHeight="1" x14ac:dyDescent="0.35">
      <c r="A6509" s="149" t="s">
        <v>12940</v>
      </c>
      <c r="B6509" s="149" t="s">
        <v>12941</v>
      </c>
      <c r="C6509" s="149" t="s">
        <v>296</v>
      </c>
      <c r="D6509" s="150">
        <v>29401</v>
      </c>
      <c r="E6509" s="149">
        <v>11510</v>
      </c>
      <c r="F6509" s="149" t="s">
        <v>12292</v>
      </c>
    </row>
    <row r="6510" spans="1:6" ht="10.9" customHeight="1" x14ac:dyDescent="0.35">
      <c r="A6510" s="149" t="s">
        <v>12942</v>
      </c>
      <c r="B6510" s="149" t="s">
        <v>12346</v>
      </c>
      <c r="C6510" s="149" t="s">
        <v>296</v>
      </c>
      <c r="D6510" s="150">
        <v>29401</v>
      </c>
      <c r="E6510" s="149">
        <v>11510</v>
      </c>
      <c r="F6510" s="149" t="s">
        <v>12292</v>
      </c>
    </row>
    <row r="6511" spans="1:6" ht="10.9" customHeight="1" x14ac:dyDescent="0.35">
      <c r="A6511" s="149" t="s">
        <v>12943</v>
      </c>
      <c r="B6511" s="149" t="s">
        <v>12944</v>
      </c>
      <c r="C6511" s="149" t="s">
        <v>296</v>
      </c>
      <c r="D6511" s="150">
        <v>29401</v>
      </c>
      <c r="E6511" s="149">
        <v>11510</v>
      </c>
      <c r="F6511" s="149" t="s">
        <v>12292</v>
      </c>
    </row>
    <row r="6512" spans="1:6" ht="10.9" customHeight="1" x14ac:dyDescent="0.35">
      <c r="A6512" s="149" t="s">
        <v>12945</v>
      </c>
      <c r="B6512" s="149" t="s">
        <v>12946</v>
      </c>
      <c r="C6512" s="149" t="s">
        <v>420</v>
      </c>
      <c r="D6512" s="150">
        <v>29401</v>
      </c>
      <c r="E6512" s="149">
        <v>11510</v>
      </c>
      <c r="F6512" s="149" t="s">
        <v>12292</v>
      </c>
    </row>
    <row r="6513" spans="1:6" ht="10.9" customHeight="1" x14ac:dyDescent="0.35">
      <c r="A6513" s="149" t="s">
        <v>12947</v>
      </c>
      <c r="B6513" s="149" t="s">
        <v>12948</v>
      </c>
      <c r="C6513" s="149" t="s">
        <v>296</v>
      </c>
      <c r="D6513" s="150">
        <v>29401</v>
      </c>
      <c r="E6513" s="149">
        <v>11510</v>
      </c>
      <c r="F6513" s="149" t="s">
        <v>12292</v>
      </c>
    </row>
    <row r="6514" spans="1:6" ht="10.9" customHeight="1" x14ac:dyDescent="0.35">
      <c r="A6514" s="149" t="s">
        <v>12949</v>
      </c>
      <c r="B6514" s="149" t="s">
        <v>12950</v>
      </c>
      <c r="C6514" s="149" t="s">
        <v>296</v>
      </c>
      <c r="D6514" s="150">
        <v>29401</v>
      </c>
      <c r="E6514" s="149">
        <v>11510</v>
      </c>
      <c r="F6514" s="149" t="s">
        <v>12292</v>
      </c>
    </row>
    <row r="6515" spans="1:6" ht="10.9" customHeight="1" x14ac:dyDescent="0.35">
      <c r="A6515" s="149" t="s">
        <v>12951</v>
      </c>
      <c r="B6515" s="149" t="s">
        <v>12952</v>
      </c>
      <c r="C6515" s="149" t="s">
        <v>296</v>
      </c>
      <c r="D6515" s="150">
        <v>29401</v>
      </c>
      <c r="E6515" s="149">
        <v>11510</v>
      </c>
      <c r="F6515" s="149" t="s">
        <v>12292</v>
      </c>
    </row>
    <row r="6516" spans="1:6" ht="10.9" customHeight="1" x14ac:dyDescent="0.35">
      <c r="A6516" s="149" t="s">
        <v>12953</v>
      </c>
      <c r="B6516" s="149" t="s">
        <v>12954</v>
      </c>
      <c r="C6516" s="149" t="s">
        <v>296</v>
      </c>
      <c r="D6516" s="150">
        <v>29401</v>
      </c>
      <c r="E6516" s="149">
        <v>11510</v>
      </c>
      <c r="F6516" s="149" t="s">
        <v>12292</v>
      </c>
    </row>
    <row r="6517" spans="1:6" ht="10.9" customHeight="1" x14ac:dyDescent="0.35">
      <c r="A6517" s="149" t="s">
        <v>12955</v>
      </c>
      <c r="B6517" s="149" t="s">
        <v>12956</v>
      </c>
      <c r="C6517" s="149" t="s">
        <v>296</v>
      </c>
      <c r="D6517" s="150">
        <v>29401</v>
      </c>
      <c r="E6517" s="149">
        <v>11510</v>
      </c>
      <c r="F6517" s="149" t="s">
        <v>12292</v>
      </c>
    </row>
    <row r="6518" spans="1:6" ht="10.9" customHeight="1" x14ac:dyDescent="0.35">
      <c r="A6518" s="149" t="s">
        <v>12957</v>
      </c>
      <c r="B6518" s="149" t="s">
        <v>12958</v>
      </c>
      <c r="C6518" s="149" t="s">
        <v>296</v>
      </c>
      <c r="D6518" s="150">
        <v>29401</v>
      </c>
      <c r="E6518" s="149">
        <v>11510</v>
      </c>
      <c r="F6518" s="149" t="s">
        <v>12292</v>
      </c>
    </row>
    <row r="6519" spans="1:6" ht="10.9" customHeight="1" x14ac:dyDescent="0.35">
      <c r="A6519" s="149" t="s">
        <v>12959</v>
      </c>
      <c r="B6519" s="149" t="s">
        <v>12960</v>
      </c>
      <c r="C6519" s="149" t="s">
        <v>296</v>
      </c>
      <c r="D6519" s="150">
        <v>29401</v>
      </c>
      <c r="E6519" s="149">
        <v>11510</v>
      </c>
      <c r="F6519" s="149" t="s">
        <v>12292</v>
      </c>
    </row>
    <row r="6520" spans="1:6" ht="10.9" customHeight="1" x14ac:dyDescent="0.35">
      <c r="A6520" s="149" t="s">
        <v>12961</v>
      </c>
      <c r="B6520" s="149" t="s">
        <v>12962</v>
      </c>
      <c r="C6520" s="149" t="s">
        <v>296</v>
      </c>
      <c r="D6520" s="150">
        <v>29401</v>
      </c>
      <c r="E6520" s="149">
        <v>11510</v>
      </c>
      <c r="F6520" s="149" t="s">
        <v>12292</v>
      </c>
    </row>
    <row r="6521" spans="1:6" ht="10.9" customHeight="1" x14ac:dyDescent="0.35">
      <c r="A6521" s="149" t="s">
        <v>12963</v>
      </c>
      <c r="B6521" s="149" t="s">
        <v>12964</v>
      </c>
      <c r="C6521" s="149" t="s">
        <v>296</v>
      </c>
      <c r="D6521" s="150">
        <v>29401</v>
      </c>
      <c r="E6521" s="149">
        <v>11510</v>
      </c>
      <c r="F6521" s="149" t="s">
        <v>12292</v>
      </c>
    </row>
    <row r="6522" spans="1:6" ht="10.9" customHeight="1" x14ac:dyDescent="0.35">
      <c r="A6522" s="149" t="s">
        <v>12965</v>
      </c>
      <c r="B6522" s="149" t="s">
        <v>12966</v>
      </c>
      <c r="C6522" s="149" t="s">
        <v>296</v>
      </c>
      <c r="D6522" s="150">
        <v>29401</v>
      </c>
      <c r="E6522" s="149">
        <v>11510</v>
      </c>
      <c r="F6522" s="149" t="s">
        <v>12292</v>
      </c>
    </row>
    <row r="6523" spans="1:6" ht="10.9" customHeight="1" x14ac:dyDescent="0.35">
      <c r="A6523" s="149" t="s">
        <v>12967</v>
      </c>
      <c r="B6523" s="149" t="s">
        <v>12968</v>
      </c>
      <c r="C6523" s="149" t="s">
        <v>296</v>
      </c>
      <c r="D6523" s="150">
        <v>29401</v>
      </c>
      <c r="E6523" s="149">
        <v>11510</v>
      </c>
      <c r="F6523" s="149" t="s">
        <v>12292</v>
      </c>
    </row>
    <row r="6524" spans="1:6" ht="10.9" customHeight="1" x14ac:dyDescent="0.35">
      <c r="A6524" s="149" t="s">
        <v>12969</v>
      </c>
      <c r="B6524" s="149" t="s">
        <v>12970</v>
      </c>
      <c r="C6524" s="149" t="s">
        <v>296</v>
      </c>
      <c r="D6524" s="150">
        <v>29401</v>
      </c>
      <c r="E6524" s="149">
        <v>11510</v>
      </c>
      <c r="F6524" s="149" t="s">
        <v>12292</v>
      </c>
    </row>
    <row r="6525" spans="1:6" ht="10.9" customHeight="1" x14ac:dyDescent="0.35">
      <c r="A6525" s="149" t="s">
        <v>12971</v>
      </c>
      <c r="B6525" s="149" t="s">
        <v>12972</v>
      </c>
      <c r="C6525" s="149" t="s">
        <v>296</v>
      </c>
      <c r="D6525" s="150">
        <v>29401</v>
      </c>
      <c r="E6525" s="149">
        <v>11510</v>
      </c>
      <c r="F6525" s="149" t="s">
        <v>12292</v>
      </c>
    </row>
    <row r="6526" spans="1:6" ht="10.9" customHeight="1" x14ac:dyDescent="0.35">
      <c r="A6526" s="149" t="s">
        <v>12973</v>
      </c>
      <c r="B6526" s="149" t="s">
        <v>12974</v>
      </c>
      <c r="C6526" s="149" t="s">
        <v>296</v>
      </c>
      <c r="D6526" s="150">
        <v>29401</v>
      </c>
      <c r="E6526" s="149">
        <v>11510</v>
      </c>
      <c r="F6526" s="149" t="s">
        <v>12292</v>
      </c>
    </row>
    <row r="6527" spans="1:6" ht="10.9" customHeight="1" x14ac:dyDescent="0.35">
      <c r="A6527" s="149" t="s">
        <v>12975</v>
      </c>
      <c r="B6527" s="149" t="s">
        <v>12976</v>
      </c>
      <c r="C6527" s="149" t="s">
        <v>296</v>
      </c>
      <c r="D6527" s="150">
        <v>29401</v>
      </c>
      <c r="E6527" s="149">
        <v>11510</v>
      </c>
      <c r="F6527" s="149" t="s">
        <v>12292</v>
      </c>
    </row>
    <row r="6528" spans="1:6" ht="10.9" customHeight="1" x14ac:dyDescent="0.35">
      <c r="A6528" s="149" t="s">
        <v>12977</v>
      </c>
      <c r="B6528" s="149" t="s">
        <v>12978</v>
      </c>
      <c r="C6528" s="149" t="s">
        <v>296</v>
      </c>
      <c r="D6528" s="150">
        <v>29401</v>
      </c>
      <c r="E6528" s="149">
        <v>11510</v>
      </c>
      <c r="F6528" s="149" t="s">
        <v>12292</v>
      </c>
    </row>
    <row r="6529" spans="1:6" ht="10.9" customHeight="1" x14ac:dyDescent="0.35">
      <c r="A6529" s="149" t="s">
        <v>12979</v>
      </c>
      <c r="B6529" s="149" t="s">
        <v>12980</v>
      </c>
      <c r="C6529" s="149" t="s">
        <v>296</v>
      </c>
      <c r="D6529" s="150">
        <v>29401</v>
      </c>
      <c r="E6529" s="149">
        <v>11510</v>
      </c>
      <c r="F6529" s="149" t="s">
        <v>12292</v>
      </c>
    </row>
    <row r="6530" spans="1:6" ht="10.9" customHeight="1" x14ac:dyDescent="0.35">
      <c r="A6530" s="149" t="s">
        <v>12981</v>
      </c>
      <c r="B6530" s="149" t="s">
        <v>12982</v>
      </c>
      <c r="C6530" s="149" t="s">
        <v>296</v>
      </c>
      <c r="D6530" s="150">
        <v>29401</v>
      </c>
      <c r="E6530" s="149">
        <v>11510</v>
      </c>
      <c r="F6530" s="149" t="s">
        <v>12292</v>
      </c>
    </row>
    <row r="6531" spans="1:6" ht="10.9" customHeight="1" x14ac:dyDescent="0.35">
      <c r="A6531" s="149" t="s">
        <v>12983</v>
      </c>
      <c r="B6531" s="149" t="s">
        <v>12984</v>
      </c>
      <c r="C6531" s="149" t="s">
        <v>296</v>
      </c>
      <c r="D6531" s="150">
        <v>29401</v>
      </c>
      <c r="E6531" s="149">
        <v>11510</v>
      </c>
      <c r="F6531" s="149" t="s">
        <v>12292</v>
      </c>
    </row>
    <row r="6532" spans="1:6" ht="10.9" customHeight="1" x14ac:dyDescent="0.35">
      <c r="A6532" s="149" t="s">
        <v>12985</v>
      </c>
      <c r="B6532" s="149" t="s">
        <v>12986</v>
      </c>
      <c r="C6532" s="149" t="s">
        <v>296</v>
      </c>
      <c r="D6532" s="150">
        <v>29401</v>
      </c>
      <c r="E6532" s="149">
        <v>11510</v>
      </c>
      <c r="F6532" s="149" t="s">
        <v>12292</v>
      </c>
    </row>
    <row r="6533" spans="1:6" ht="10.9" customHeight="1" x14ac:dyDescent="0.35">
      <c r="A6533" s="149" t="s">
        <v>12987</v>
      </c>
      <c r="B6533" s="149" t="s">
        <v>12988</v>
      </c>
      <c r="C6533" s="149" t="s">
        <v>296</v>
      </c>
      <c r="D6533" s="150">
        <v>29401</v>
      </c>
      <c r="E6533" s="149">
        <v>11510</v>
      </c>
      <c r="F6533" s="149" t="s">
        <v>12292</v>
      </c>
    </row>
    <row r="6534" spans="1:6" ht="10.9" customHeight="1" x14ac:dyDescent="0.35">
      <c r="A6534" s="149" t="s">
        <v>12989</v>
      </c>
      <c r="B6534" s="149" t="s">
        <v>12990</v>
      </c>
      <c r="C6534" s="149" t="s">
        <v>296</v>
      </c>
      <c r="D6534" s="150">
        <v>29401</v>
      </c>
      <c r="E6534" s="149">
        <v>11510</v>
      </c>
      <c r="F6534" s="149" t="s">
        <v>12292</v>
      </c>
    </row>
    <row r="6535" spans="1:6" ht="10.9" customHeight="1" x14ac:dyDescent="0.35">
      <c r="A6535" s="149" t="s">
        <v>12991</v>
      </c>
      <c r="B6535" s="149" t="s">
        <v>12992</v>
      </c>
      <c r="C6535" s="149" t="s">
        <v>296</v>
      </c>
      <c r="D6535" s="150">
        <v>29401</v>
      </c>
      <c r="E6535" s="149">
        <v>11510</v>
      </c>
      <c r="F6535" s="149" t="s">
        <v>12292</v>
      </c>
    </row>
    <row r="6536" spans="1:6" ht="10.9" customHeight="1" x14ac:dyDescent="0.35">
      <c r="A6536" s="149" t="s">
        <v>12993</v>
      </c>
      <c r="B6536" s="149" t="s">
        <v>8164</v>
      </c>
      <c r="C6536" s="149" t="s">
        <v>296</v>
      </c>
      <c r="D6536" s="150">
        <v>29401</v>
      </c>
      <c r="E6536" s="149">
        <v>11510</v>
      </c>
      <c r="F6536" s="149" t="s">
        <v>12292</v>
      </c>
    </row>
    <row r="6537" spans="1:6" ht="10.9" customHeight="1" x14ac:dyDescent="0.35">
      <c r="A6537" s="149" t="s">
        <v>12994</v>
      </c>
      <c r="B6537" s="149" t="s">
        <v>12995</v>
      </c>
      <c r="C6537" s="149" t="s">
        <v>296</v>
      </c>
      <c r="D6537" s="150">
        <v>29401</v>
      </c>
      <c r="E6537" s="149">
        <v>11510</v>
      </c>
      <c r="F6537" s="149" t="s">
        <v>12292</v>
      </c>
    </row>
    <row r="6538" spans="1:6" ht="10.9" customHeight="1" x14ac:dyDescent="0.35">
      <c r="A6538" s="149" t="s">
        <v>12996</v>
      </c>
      <c r="B6538" s="149" t="s">
        <v>11165</v>
      </c>
      <c r="C6538" s="149" t="s">
        <v>296</v>
      </c>
      <c r="D6538" s="150">
        <v>29401</v>
      </c>
      <c r="E6538" s="149">
        <v>11510</v>
      </c>
      <c r="F6538" s="149" t="s">
        <v>12292</v>
      </c>
    </row>
    <row r="6539" spans="1:6" ht="10.9" customHeight="1" x14ac:dyDescent="0.35">
      <c r="A6539" s="149" t="s">
        <v>12997</v>
      </c>
      <c r="B6539" s="149" t="s">
        <v>8162</v>
      </c>
      <c r="C6539" s="149" t="s">
        <v>296</v>
      </c>
      <c r="D6539" s="150">
        <v>29401</v>
      </c>
      <c r="E6539" s="149">
        <v>11510</v>
      </c>
      <c r="F6539" s="149" t="s">
        <v>12292</v>
      </c>
    </row>
    <row r="6540" spans="1:6" ht="10.9" customHeight="1" x14ac:dyDescent="0.35">
      <c r="A6540" s="149" t="s">
        <v>12998</v>
      </c>
      <c r="B6540" s="149" t="s">
        <v>10663</v>
      </c>
      <c r="C6540" s="149" t="s">
        <v>296</v>
      </c>
      <c r="D6540" s="150">
        <v>29401</v>
      </c>
      <c r="E6540" s="149">
        <v>11510</v>
      </c>
      <c r="F6540" s="149" t="s">
        <v>12292</v>
      </c>
    </row>
    <row r="6541" spans="1:6" ht="10.9" customHeight="1" x14ac:dyDescent="0.35">
      <c r="A6541" s="149" t="s">
        <v>12999</v>
      </c>
      <c r="B6541" s="149" t="s">
        <v>13000</v>
      </c>
      <c r="C6541" s="149" t="s">
        <v>296</v>
      </c>
      <c r="D6541" s="150">
        <v>29401</v>
      </c>
      <c r="E6541" s="149">
        <v>11510</v>
      </c>
      <c r="F6541" s="149" t="s">
        <v>12292</v>
      </c>
    </row>
    <row r="6542" spans="1:6" ht="10.9" customHeight="1" x14ac:dyDescent="0.35">
      <c r="A6542" s="149" t="s">
        <v>13001</v>
      </c>
      <c r="B6542" s="149" t="s">
        <v>13002</v>
      </c>
      <c r="C6542" s="149" t="s">
        <v>296</v>
      </c>
      <c r="D6542" s="150">
        <v>29401</v>
      </c>
      <c r="E6542" s="149">
        <v>11510</v>
      </c>
      <c r="F6542" s="149" t="s">
        <v>12292</v>
      </c>
    </row>
    <row r="6543" spans="1:6" ht="10.9" customHeight="1" x14ac:dyDescent="0.35">
      <c r="A6543" s="149" t="s">
        <v>13003</v>
      </c>
      <c r="B6543" s="149" t="s">
        <v>13004</v>
      </c>
      <c r="C6543" s="149" t="s">
        <v>296</v>
      </c>
      <c r="D6543" s="150">
        <v>29401</v>
      </c>
      <c r="E6543" s="149">
        <v>11510</v>
      </c>
      <c r="F6543" s="149" t="s">
        <v>12292</v>
      </c>
    </row>
    <row r="6544" spans="1:6" ht="10.9" customHeight="1" x14ac:dyDescent="0.35">
      <c r="A6544" s="149" t="s">
        <v>13005</v>
      </c>
      <c r="B6544" s="149" t="s">
        <v>13006</v>
      </c>
      <c r="C6544" s="149" t="s">
        <v>296</v>
      </c>
      <c r="D6544" s="150">
        <v>29401</v>
      </c>
      <c r="E6544" s="149">
        <v>11510</v>
      </c>
      <c r="F6544" s="149" t="s">
        <v>12292</v>
      </c>
    </row>
    <row r="6545" spans="1:6" ht="10.9" customHeight="1" x14ac:dyDescent="0.35">
      <c r="A6545" s="149" t="s">
        <v>13007</v>
      </c>
      <c r="B6545" s="149" t="s">
        <v>13008</v>
      </c>
      <c r="C6545" s="149" t="s">
        <v>296</v>
      </c>
      <c r="D6545" s="150">
        <v>29401</v>
      </c>
      <c r="E6545" s="149">
        <v>11510</v>
      </c>
      <c r="F6545" s="149" t="s">
        <v>12292</v>
      </c>
    </row>
    <row r="6546" spans="1:6" ht="10.9" customHeight="1" x14ac:dyDescent="0.35">
      <c r="A6546" s="149" t="s">
        <v>13009</v>
      </c>
      <c r="B6546" s="149" t="s">
        <v>13010</v>
      </c>
      <c r="C6546" s="149" t="s">
        <v>296</v>
      </c>
      <c r="D6546" s="150">
        <v>29401</v>
      </c>
      <c r="E6546" s="149">
        <v>11510</v>
      </c>
      <c r="F6546" s="149" t="s">
        <v>12292</v>
      </c>
    </row>
    <row r="6547" spans="1:6" ht="10.9" customHeight="1" x14ac:dyDescent="0.35">
      <c r="A6547" s="149" t="s">
        <v>13011</v>
      </c>
      <c r="B6547" s="149" t="s">
        <v>13012</v>
      </c>
      <c r="C6547" s="149" t="s">
        <v>296</v>
      </c>
      <c r="D6547" s="150">
        <v>29401</v>
      </c>
      <c r="E6547" s="149">
        <v>11510</v>
      </c>
      <c r="F6547" s="149" t="s">
        <v>12292</v>
      </c>
    </row>
    <row r="6548" spans="1:6" ht="10.9" customHeight="1" x14ac:dyDescent="0.35">
      <c r="A6548" s="149" t="s">
        <v>13013</v>
      </c>
      <c r="B6548" s="149" t="s">
        <v>13014</v>
      </c>
      <c r="C6548" s="149" t="s">
        <v>296</v>
      </c>
      <c r="D6548" s="150">
        <v>29401</v>
      </c>
      <c r="E6548" s="149">
        <v>11510</v>
      </c>
      <c r="F6548" s="149" t="s">
        <v>12292</v>
      </c>
    </row>
    <row r="6549" spans="1:6" ht="10.9" customHeight="1" x14ac:dyDescent="0.35">
      <c r="A6549" s="149" t="s">
        <v>13015</v>
      </c>
      <c r="B6549" s="149" t="s">
        <v>13016</v>
      </c>
      <c r="C6549" s="149" t="s">
        <v>296</v>
      </c>
      <c r="D6549" s="150">
        <v>29401</v>
      </c>
      <c r="E6549" s="149">
        <v>11510</v>
      </c>
      <c r="F6549" s="149" t="s">
        <v>12292</v>
      </c>
    </row>
    <row r="6550" spans="1:6" ht="10.9" customHeight="1" x14ac:dyDescent="0.35">
      <c r="A6550" s="149" t="s">
        <v>13017</v>
      </c>
      <c r="B6550" s="149" t="s">
        <v>13018</v>
      </c>
      <c r="C6550" s="149" t="s">
        <v>296</v>
      </c>
      <c r="D6550" s="150">
        <v>29401</v>
      </c>
      <c r="E6550" s="149">
        <v>11510</v>
      </c>
      <c r="F6550" s="149" t="s">
        <v>12292</v>
      </c>
    </row>
    <row r="6551" spans="1:6" ht="10.9" customHeight="1" x14ac:dyDescent="0.35">
      <c r="A6551" s="149" t="s">
        <v>13019</v>
      </c>
      <c r="B6551" s="149" t="s">
        <v>13020</v>
      </c>
      <c r="C6551" s="149" t="s">
        <v>296</v>
      </c>
      <c r="D6551" s="150">
        <v>29401</v>
      </c>
      <c r="E6551" s="149">
        <v>11510</v>
      </c>
      <c r="F6551" s="149" t="s">
        <v>12292</v>
      </c>
    </row>
    <row r="6552" spans="1:6" ht="10.9" customHeight="1" x14ac:dyDescent="0.35">
      <c r="A6552" s="149" t="s">
        <v>13021</v>
      </c>
      <c r="B6552" s="149" t="s">
        <v>13022</v>
      </c>
      <c r="C6552" s="149" t="s">
        <v>296</v>
      </c>
      <c r="D6552" s="150">
        <v>29401</v>
      </c>
      <c r="E6552" s="149">
        <v>11510</v>
      </c>
      <c r="F6552" s="149" t="s">
        <v>12292</v>
      </c>
    </row>
    <row r="6553" spans="1:6" ht="10.9" customHeight="1" x14ac:dyDescent="0.35">
      <c r="A6553" s="149" t="s">
        <v>13023</v>
      </c>
      <c r="B6553" s="149" t="s">
        <v>13024</v>
      </c>
      <c r="C6553" s="149" t="s">
        <v>296</v>
      </c>
      <c r="D6553" s="150">
        <v>29401</v>
      </c>
      <c r="E6553" s="149">
        <v>11510</v>
      </c>
      <c r="F6553" s="149" t="s">
        <v>12292</v>
      </c>
    </row>
    <row r="6554" spans="1:6" ht="10.9" customHeight="1" x14ac:dyDescent="0.35">
      <c r="A6554" s="149" t="s">
        <v>13025</v>
      </c>
      <c r="B6554" s="149" t="s">
        <v>13026</v>
      </c>
      <c r="C6554" s="149" t="s">
        <v>296</v>
      </c>
      <c r="D6554" s="150">
        <v>29401</v>
      </c>
      <c r="E6554" s="149">
        <v>11510</v>
      </c>
      <c r="F6554" s="149" t="s">
        <v>12292</v>
      </c>
    </row>
    <row r="6555" spans="1:6" ht="10.9" customHeight="1" x14ac:dyDescent="0.35">
      <c r="A6555" s="149" t="s">
        <v>13027</v>
      </c>
      <c r="B6555" s="149" t="s">
        <v>13028</v>
      </c>
      <c r="C6555" s="149" t="s">
        <v>296</v>
      </c>
      <c r="D6555" s="150">
        <v>29401</v>
      </c>
      <c r="E6555" s="149">
        <v>11510</v>
      </c>
      <c r="F6555" s="149" t="s">
        <v>12292</v>
      </c>
    </row>
    <row r="6556" spans="1:6" ht="10.9" customHeight="1" x14ac:dyDescent="0.35">
      <c r="A6556" s="149" t="s">
        <v>13029</v>
      </c>
      <c r="B6556" s="149" t="s">
        <v>12924</v>
      </c>
      <c r="C6556" s="149" t="s">
        <v>296</v>
      </c>
      <c r="D6556" s="150">
        <v>29401</v>
      </c>
      <c r="E6556" s="149">
        <v>11510</v>
      </c>
      <c r="F6556" s="149" t="s">
        <v>12292</v>
      </c>
    </row>
    <row r="6557" spans="1:6" ht="10.9" customHeight="1" x14ac:dyDescent="0.35">
      <c r="A6557" s="149" t="s">
        <v>16439</v>
      </c>
      <c r="B6557" s="149" t="s">
        <v>16440</v>
      </c>
      <c r="C6557" s="149" t="s">
        <v>420</v>
      </c>
      <c r="D6557" s="150">
        <v>29401</v>
      </c>
      <c r="E6557" s="149">
        <v>11510</v>
      </c>
      <c r="F6557" s="149" t="s">
        <v>12292</v>
      </c>
    </row>
    <row r="6558" spans="1:6" ht="10.9" customHeight="1" x14ac:dyDescent="0.35">
      <c r="A6558" s="149" t="s">
        <v>16441</v>
      </c>
      <c r="B6558" s="149" t="s">
        <v>15826</v>
      </c>
      <c r="C6558" s="149" t="s">
        <v>296</v>
      </c>
      <c r="D6558" s="150">
        <v>29401</v>
      </c>
      <c r="E6558" s="149">
        <v>11510</v>
      </c>
      <c r="F6558" s="149" t="s">
        <v>12292</v>
      </c>
    </row>
    <row r="6559" spans="1:6" ht="10.9" customHeight="1" x14ac:dyDescent="0.35">
      <c r="A6559" s="149" t="s">
        <v>13030</v>
      </c>
      <c r="B6559" s="149" t="s">
        <v>13031</v>
      </c>
      <c r="C6559" s="149" t="s">
        <v>420</v>
      </c>
      <c r="D6559" s="150">
        <v>29601</v>
      </c>
      <c r="E6559" s="149">
        <v>11510</v>
      </c>
      <c r="F6559" s="149" t="s">
        <v>1686</v>
      </c>
    </row>
    <row r="6560" spans="1:6" ht="10.9" customHeight="1" x14ac:dyDescent="0.35">
      <c r="A6560" s="149" t="s">
        <v>13032</v>
      </c>
      <c r="B6560" s="149" t="s">
        <v>13033</v>
      </c>
      <c r="C6560" s="149" t="s">
        <v>296</v>
      </c>
      <c r="D6560" s="150">
        <v>29601</v>
      </c>
      <c r="E6560" s="149">
        <v>11510</v>
      </c>
      <c r="F6560" s="149" t="s">
        <v>1686</v>
      </c>
    </row>
    <row r="6561" spans="1:6" ht="10.9" customHeight="1" x14ac:dyDescent="0.35">
      <c r="A6561" s="149" t="s">
        <v>13034</v>
      </c>
      <c r="B6561" s="149" t="s">
        <v>13035</v>
      </c>
      <c r="C6561" s="149" t="s">
        <v>296</v>
      </c>
      <c r="D6561" s="150">
        <v>29601</v>
      </c>
      <c r="E6561" s="149">
        <v>11510</v>
      </c>
      <c r="F6561" s="149" t="s">
        <v>1686</v>
      </c>
    </row>
    <row r="6562" spans="1:6" ht="10.9" customHeight="1" x14ac:dyDescent="0.35">
      <c r="A6562" s="149" t="s">
        <v>13036</v>
      </c>
      <c r="B6562" s="149" t="s">
        <v>10623</v>
      </c>
      <c r="C6562" s="149" t="s">
        <v>296</v>
      </c>
      <c r="D6562" s="150">
        <v>29601</v>
      </c>
      <c r="E6562" s="149">
        <v>11510</v>
      </c>
      <c r="F6562" s="149" t="s">
        <v>1686</v>
      </c>
    </row>
    <row r="6563" spans="1:6" ht="10.9" customHeight="1" x14ac:dyDescent="0.35">
      <c r="A6563" s="149" t="s">
        <v>13037</v>
      </c>
      <c r="B6563" s="149" t="s">
        <v>13038</v>
      </c>
      <c r="C6563" s="149" t="s">
        <v>420</v>
      </c>
      <c r="D6563" s="150">
        <v>29601</v>
      </c>
      <c r="E6563" s="149">
        <v>11510</v>
      </c>
      <c r="F6563" s="149" t="s">
        <v>1686</v>
      </c>
    </row>
    <row r="6564" spans="1:6" ht="10.9" customHeight="1" x14ac:dyDescent="0.35">
      <c r="A6564" s="149" t="s">
        <v>13039</v>
      </c>
      <c r="B6564" s="149" t="s">
        <v>13040</v>
      </c>
      <c r="C6564" s="149" t="s">
        <v>296</v>
      </c>
      <c r="D6564" s="150">
        <v>29601</v>
      </c>
      <c r="E6564" s="149">
        <v>11510</v>
      </c>
      <c r="F6564" s="149" t="s">
        <v>1686</v>
      </c>
    </row>
    <row r="6565" spans="1:6" ht="10.9" customHeight="1" x14ac:dyDescent="0.35">
      <c r="A6565" s="149" t="s">
        <v>13041</v>
      </c>
      <c r="B6565" s="149" t="s">
        <v>13042</v>
      </c>
      <c r="C6565" s="149" t="s">
        <v>296</v>
      </c>
      <c r="D6565" s="150">
        <v>29601</v>
      </c>
      <c r="E6565" s="149">
        <v>11510</v>
      </c>
      <c r="F6565" s="149" t="s">
        <v>1686</v>
      </c>
    </row>
    <row r="6566" spans="1:6" ht="10.9" customHeight="1" x14ac:dyDescent="0.35">
      <c r="A6566" s="149" t="s">
        <v>13043</v>
      </c>
      <c r="B6566" s="149" t="s">
        <v>13044</v>
      </c>
      <c r="C6566" s="149" t="s">
        <v>296</v>
      </c>
      <c r="D6566" s="150">
        <v>29601</v>
      </c>
      <c r="E6566" s="149">
        <v>11510</v>
      </c>
      <c r="F6566" s="149" t="s">
        <v>1686</v>
      </c>
    </row>
    <row r="6567" spans="1:6" ht="10.9" customHeight="1" x14ac:dyDescent="0.35">
      <c r="A6567" s="149" t="s">
        <v>13045</v>
      </c>
      <c r="B6567" s="149" t="s">
        <v>13046</v>
      </c>
      <c r="C6567" s="149" t="s">
        <v>296</v>
      </c>
      <c r="D6567" s="150">
        <v>29601</v>
      </c>
      <c r="E6567" s="149">
        <v>11510</v>
      </c>
      <c r="F6567" s="149" t="s">
        <v>1686</v>
      </c>
    </row>
    <row r="6568" spans="1:6" ht="10.9" customHeight="1" x14ac:dyDescent="0.35">
      <c r="A6568" s="149" t="s">
        <v>13047</v>
      </c>
      <c r="B6568" s="149" t="s">
        <v>13048</v>
      </c>
      <c r="C6568" s="149" t="s">
        <v>420</v>
      </c>
      <c r="D6568" s="150">
        <v>29601</v>
      </c>
      <c r="E6568" s="149">
        <v>11510</v>
      </c>
      <c r="F6568" s="149" t="s">
        <v>1686</v>
      </c>
    </row>
    <row r="6569" spans="1:6" ht="10.9" customHeight="1" x14ac:dyDescent="0.35">
      <c r="A6569" s="149" t="s">
        <v>13049</v>
      </c>
      <c r="B6569" s="149" t="s">
        <v>13050</v>
      </c>
      <c r="C6569" s="149" t="s">
        <v>296</v>
      </c>
      <c r="D6569" s="150">
        <v>29601</v>
      </c>
      <c r="E6569" s="149">
        <v>11510</v>
      </c>
      <c r="F6569" s="149" t="s">
        <v>1686</v>
      </c>
    </row>
    <row r="6570" spans="1:6" ht="10.9" customHeight="1" x14ac:dyDescent="0.35">
      <c r="A6570" s="149" t="s">
        <v>13051</v>
      </c>
      <c r="B6570" s="149" t="s">
        <v>13052</v>
      </c>
      <c r="C6570" s="149" t="s">
        <v>296</v>
      </c>
      <c r="D6570" s="150">
        <v>29601</v>
      </c>
      <c r="E6570" s="149">
        <v>11510</v>
      </c>
      <c r="F6570" s="149" t="s">
        <v>1686</v>
      </c>
    </row>
    <row r="6571" spans="1:6" ht="10.9" customHeight="1" x14ac:dyDescent="0.35">
      <c r="A6571" s="149" t="s">
        <v>13053</v>
      </c>
      <c r="B6571" s="149" t="s">
        <v>13054</v>
      </c>
      <c r="C6571" s="149" t="s">
        <v>296</v>
      </c>
      <c r="D6571" s="150">
        <v>29601</v>
      </c>
      <c r="E6571" s="149">
        <v>11510</v>
      </c>
      <c r="F6571" s="149" t="s">
        <v>1686</v>
      </c>
    </row>
    <row r="6572" spans="1:6" ht="10.9" customHeight="1" x14ac:dyDescent="0.35">
      <c r="A6572" s="149" t="s">
        <v>13055</v>
      </c>
      <c r="B6572" s="149" t="s">
        <v>13056</v>
      </c>
      <c r="C6572" s="149" t="s">
        <v>296</v>
      </c>
      <c r="D6572" s="150">
        <v>29601</v>
      </c>
      <c r="E6572" s="149">
        <v>11510</v>
      </c>
      <c r="F6572" s="149" t="s">
        <v>1686</v>
      </c>
    </row>
    <row r="6573" spans="1:6" ht="10.9" customHeight="1" x14ac:dyDescent="0.35">
      <c r="A6573" s="149" t="s">
        <v>13057</v>
      </c>
      <c r="B6573" s="149" t="s">
        <v>13058</v>
      </c>
      <c r="C6573" s="149" t="s">
        <v>420</v>
      </c>
      <c r="D6573" s="150">
        <v>29601</v>
      </c>
      <c r="E6573" s="149">
        <v>11510</v>
      </c>
      <c r="F6573" s="149" t="s">
        <v>1686</v>
      </c>
    </row>
    <row r="6574" spans="1:6" ht="10.9" customHeight="1" x14ac:dyDescent="0.35">
      <c r="A6574" s="149" t="s">
        <v>13059</v>
      </c>
      <c r="B6574" s="149" t="s">
        <v>13060</v>
      </c>
      <c r="C6574" s="149" t="s">
        <v>296</v>
      </c>
      <c r="D6574" s="150">
        <v>29601</v>
      </c>
      <c r="E6574" s="149">
        <v>11510</v>
      </c>
      <c r="F6574" s="149" t="s">
        <v>1686</v>
      </c>
    </row>
    <row r="6575" spans="1:6" ht="10.9" customHeight="1" x14ac:dyDescent="0.35">
      <c r="A6575" s="149" t="s">
        <v>13061</v>
      </c>
      <c r="B6575" s="149" t="s">
        <v>13062</v>
      </c>
      <c r="C6575" s="149" t="s">
        <v>296</v>
      </c>
      <c r="D6575" s="150">
        <v>29601</v>
      </c>
      <c r="E6575" s="149">
        <v>11510</v>
      </c>
      <c r="F6575" s="149" t="s">
        <v>1686</v>
      </c>
    </row>
    <row r="6576" spans="1:6" ht="10.9" customHeight="1" x14ac:dyDescent="0.35">
      <c r="A6576" s="149" t="s">
        <v>13063</v>
      </c>
      <c r="B6576" s="149" t="s">
        <v>13064</v>
      </c>
      <c r="C6576" s="149" t="s">
        <v>296</v>
      </c>
      <c r="D6576" s="150">
        <v>29601</v>
      </c>
      <c r="E6576" s="149">
        <v>11510</v>
      </c>
      <c r="F6576" s="149" t="s">
        <v>1686</v>
      </c>
    </row>
    <row r="6577" spans="1:6" ht="10.9" customHeight="1" x14ac:dyDescent="0.35">
      <c r="A6577" s="149" t="s">
        <v>13065</v>
      </c>
      <c r="B6577" s="149" t="s">
        <v>13066</v>
      </c>
      <c r="C6577" s="149" t="s">
        <v>296</v>
      </c>
      <c r="D6577" s="150">
        <v>29601</v>
      </c>
      <c r="E6577" s="149">
        <v>11510</v>
      </c>
      <c r="F6577" s="149" t="s">
        <v>1686</v>
      </c>
    </row>
    <row r="6578" spans="1:6" ht="10.9" customHeight="1" x14ac:dyDescent="0.35">
      <c r="A6578" s="149" t="s">
        <v>13067</v>
      </c>
      <c r="B6578" s="149" t="s">
        <v>13068</v>
      </c>
      <c r="C6578" s="149" t="s">
        <v>296</v>
      </c>
      <c r="D6578" s="150">
        <v>29601</v>
      </c>
      <c r="E6578" s="149">
        <v>11510</v>
      </c>
      <c r="F6578" s="149" t="s">
        <v>1686</v>
      </c>
    </row>
    <row r="6579" spans="1:6" ht="10.9" customHeight="1" x14ac:dyDescent="0.35">
      <c r="A6579" s="149" t="s">
        <v>13069</v>
      </c>
      <c r="B6579" s="149" t="s">
        <v>13070</v>
      </c>
      <c r="C6579" s="149" t="s">
        <v>296</v>
      </c>
      <c r="D6579" s="150">
        <v>29601</v>
      </c>
      <c r="E6579" s="149">
        <v>11510</v>
      </c>
      <c r="F6579" s="149" t="s">
        <v>1686</v>
      </c>
    </row>
    <row r="6580" spans="1:6" ht="10.9" customHeight="1" x14ac:dyDescent="0.35">
      <c r="A6580" s="149" t="s">
        <v>13071</v>
      </c>
      <c r="B6580" s="149" t="s">
        <v>13072</v>
      </c>
      <c r="C6580" s="149" t="s">
        <v>296</v>
      </c>
      <c r="D6580" s="150">
        <v>29601</v>
      </c>
      <c r="E6580" s="149">
        <v>11510</v>
      </c>
      <c r="F6580" s="149" t="s">
        <v>1686</v>
      </c>
    </row>
    <row r="6581" spans="1:6" ht="10.9" customHeight="1" x14ac:dyDescent="0.35">
      <c r="A6581" s="149" t="s">
        <v>13073</v>
      </c>
      <c r="B6581" s="149" t="s">
        <v>13074</v>
      </c>
      <c r="C6581" s="149" t="s">
        <v>296</v>
      </c>
      <c r="D6581" s="150">
        <v>29601</v>
      </c>
      <c r="E6581" s="149">
        <v>11510</v>
      </c>
      <c r="F6581" s="149" t="s">
        <v>1686</v>
      </c>
    </row>
    <row r="6582" spans="1:6" ht="10.9" customHeight="1" x14ac:dyDescent="0.35">
      <c r="A6582" s="149" t="s">
        <v>13075</v>
      </c>
      <c r="B6582" s="149" t="s">
        <v>13076</v>
      </c>
      <c r="C6582" s="149" t="s">
        <v>296</v>
      </c>
      <c r="D6582" s="150">
        <v>29601</v>
      </c>
      <c r="E6582" s="149">
        <v>11510</v>
      </c>
      <c r="F6582" s="149" t="s">
        <v>1686</v>
      </c>
    </row>
    <row r="6583" spans="1:6" ht="10.9" customHeight="1" x14ac:dyDescent="0.35">
      <c r="A6583" s="149" t="s">
        <v>13077</v>
      </c>
      <c r="B6583" s="149" t="s">
        <v>13078</v>
      </c>
      <c r="C6583" s="149" t="s">
        <v>296</v>
      </c>
      <c r="D6583" s="150">
        <v>29601</v>
      </c>
      <c r="E6583" s="149">
        <v>11510</v>
      </c>
      <c r="F6583" s="149" t="s">
        <v>1686</v>
      </c>
    </row>
    <row r="6584" spans="1:6" ht="10.9" customHeight="1" x14ac:dyDescent="0.35">
      <c r="A6584" s="149" t="s">
        <v>13079</v>
      </c>
      <c r="B6584" s="149" t="s">
        <v>13080</v>
      </c>
      <c r="C6584" s="149" t="s">
        <v>296</v>
      </c>
      <c r="D6584" s="150">
        <v>29601</v>
      </c>
      <c r="E6584" s="149">
        <v>11510</v>
      </c>
      <c r="F6584" s="149" t="s">
        <v>1686</v>
      </c>
    </row>
    <row r="6585" spans="1:6" ht="10.9" customHeight="1" x14ac:dyDescent="0.35">
      <c r="A6585" s="149" t="s">
        <v>13081</v>
      </c>
      <c r="B6585" s="149" t="s">
        <v>13082</v>
      </c>
      <c r="C6585" s="149" t="s">
        <v>296</v>
      </c>
      <c r="D6585" s="150">
        <v>29601</v>
      </c>
      <c r="E6585" s="149">
        <v>11510</v>
      </c>
      <c r="F6585" s="149" t="s">
        <v>1686</v>
      </c>
    </row>
    <row r="6586" spans="1:6" ht="10.9" customHeight="1" x14ac:dyDescent="0.35">
      <c r="A6586" s="149" t="s">
        <v>13083</v>
      </c>
      <c r="B6586" s="149" t="s">
        <v>13084</v>
      </c>
      <c r="C6586" s="149" t="s">
        <v>296</v>
      </c>
      <c r="D6586" s="150">
        <v>29601</v>
      </c>
      <c r="E6586" s="149">
        <v>11510</v>
      </c>
      <c r="F6586" s="149" t="s">
        <v>1686</v>
      </c>
    </row>
    <row r="6587" spans="1:6" ht="10.9" customHeight="1" x14ac:dyDescent="0.35">
      <c r="A6587" s="149" t="s">
        <v>13085</v>
      </c>
      <c r="B6587" s="149" t="s">
        <v>13086</v>
      </c>
      <c r="C6587" s="149" t="s">
        <v>296</v>
      </c>
      <c r="D6587" s="150">
        <v>29601</v>
      </c>
      <c r="E6587" s="149">
        <v>11510</v>
      </c>
      <c r="F6587" s="149" t="s">
        <v>1686</v>
      </c>
    </row>
    <row r="6588" spans="1:6" ht="10.9" customHeight="1" x14ac:dyDescent="0.35">
      <c r="A6588" s="149" t="s">
        <v>13087</v>
      </c>
      <c r="B6588" s="149" t="s">
        <v>13088</v>
      </c>
      <c r="C6588" s="149" t="s">
        <v>296</v>
      </c>
      <c r="D6588" s="150">
        <v>29601</v>
      </c>
      <c r="E6588" s="149">
        <v>11510</v>
      </c>
      <c r="F6588" s="149" t="s">
        <v>1686</v>
      </c>
    </row>
    <row r="6589" spans="1:6" ht="10.9" customHeight="1" x14ac:dyDescent="0.35">
      <c r="A6589" s="149" t="s">
        <v>13089</v>
      </c>
      <c r="B6589" s="149" t="s">
        <v>13090</v>
      </c>
      <c r="C6589" s="149" t="s">
        <v>296</v>
      </c>
      <c r="D6589" s="150">
        <v>29601</v>
      </c>
      <c r="E6589" s="149">
        <v>11510</v>
      </c>
      <c r="F6589" s="149" t="s">
        <v>1686</v>
      </c>
    </row>
    <row r="6590" spans="1:6" ht="10.9" customHeight="1" x14ac:dyDescent="0.35">
      <c r="A6590" s="149" t="s">
        <v>13091</v>
      </c>
      <c r="B6590" s="149" t="s">
        <v>13092</v>
      </c>
      <c r="C6590" s="149" t="s">
        <v>296</v>
      </c>
      <c r="D6590" s="150">
        <v>29601</v>
      </c>
      <c r="E6590" s="149">
        <v>11510</v>
      </c>
      <c r="F6590" s="149" t="s">
        <v>1686</v>
      </c>
    </row>
    <row r="6591" spans="1:6" ht="10.9" customHeight="1" x14ac:dyDescent="0.35">
      <c r="A6591" s="149" t="s">
        <v>13093</v>
      </c>
      <c r="B6591" s="149" t="s">
        <v>13094</v>
      </c>
      <c r="C6591" s="149" t="s">
        <v>296</v>
      </c>
      <c r="D6591" s="150">
        <v>29601</v>
      </c>
      <c r="E6591" s="149">
        <v>11510</v>
      </c>
      <c r="F6591" s="149" t="s">
        <v>1686</v>
      </c>
    </row>
    <row r="6592" spans="1:6" ht="10.9" customHeight="1" x14ac:dyDescent="0.35">
      <c r="A6592" s="149" t="s">
        <v>13095</v>
      </c>
      <c r="B6592" s="149" t="s">
        <v>13096</v>
      </c>
      <c r="C6592" s="149" t="s">
        <v>296</v>
      </c>
      <c r="D6592" s="150">
        <v>29601</v>
      </c>
      <c r="E6592" s="149">
        <v>11510</v>
      </c>
      <c r="F6592" s="149" t="s">
        <v>1686</v>
      </c>
    </row>
    <row r="6593" spans="1:6" ht="10.9" customHeight="1" x14ac:dyDescent="0.35">
      <c r="A6593" s="149" t="s">
        <v>13097</v>
      </c>
      <c r="B6593" s="149" t="s">
        <v>13098</v>
      </c>
      <c r="C6593" s="149" t="s">
        <v>296</v>
      </c>
      <c r="D6593" s="150">
        <v>29601</v>
      </c>
      <c r="E6593" s="149">
        <v>11510</v>
      </c>
      <c r="F6593" s="149" t="s">
        <v>1686</v>
      </c>
    </row>
    <row r="6594" spans="1:6" ht="10.9" customHeight="1" x14ac:dyDescent="0.35">
      <c r="A6594" s="149" t="s">
        <v>13099</v>
      </c>
      <c r="B6594" s="149" t="s">
        <v>13100</v>
      </c>
      <c r="C6594" s="149" t="s">
        <v>296</v>
      </c>
      <c r="D6594" s="150">
        <v>29601</v>
      </c>
      <c r="E6594" s="149">
        <v>11510</v>
      </c>
      <c r="F6594" s="149" t="s">
        <v>1686</v>
      </c>
    </row>
    <row r="6595" spans="1:6" ht="10.9" customHeight="1" x14ac:dyDescent="0.35">
      <c r="A6595" s="149" t="s">
        <v>13101</v>
      </c>
      <c r="B6595" s="149" t="s">
        <v>13102</v>
      </c>
      <c r="C6595" s="149" t="s">
        <v>296</v>
      </c>
      <c r="D6595" s="150">
        <v>29601</v>
      </c>
      <c r="E6595" s="149">
        <v>11510</v>
      </c>
      <c r="F6595" s="149" t="s">
        <v>1686</v>
      </c>
    </row>
    <row r="6596" spans="1:6" ht="10.9" customHeight="1" x14ac:dyDescent="0.35">
      <c r="A6596" s="149" t="s">
        <v>13103</v>
      </c>
      <c r="B6596" s="149" t="s">
        <v>13104</v>
      </c>
      <c r="C6596" s="149" t="s">
        <v>296</v>
      </c>
      <c r="D6596" s="150">
        <v>29601</v>
      </c>
      <c r="E6596" s="149">
        <v>11510</v>
      </c>
      <c r="F6596" s="149" t="s">
        <v>1686</v>
      </c>
    </row>
    <row r="6597" spans="1:6" ht="10.9" customHeight="1" x14ac:dyDescent="0.35">
      <c r="A6597" s="149" t="s">
        <v>13105</v>
      </c>
      <c r="B6597" s="149" t="s">
        <v>13106</v>
      </c>
      <c r="C6597" s="149" t="s">
        <v>296</v>
      </c>
      <c r="D6597" s="150">
        <v>29601</v>
      </c>
      <c r="E6597" s="149">
        <v>11510</v>
      </c>
      <c r="F6597" s="149" t="s">
        <v>1686</v>
      </c>
    </row>
    <row r="6598" spans="1:6" ht="10.9" customHeight="1" x14ac:dyDescent="0.35">
      <c r="A6598" s="149" t="s">
        <v>13107</v>
      </c>
      <c r="B6598" s="149" t="s">
        <v>13108</v>
      </c>
      <c r="C6598" s="149" t="s">
        <v>296</v>
      </c>
      <c r="D6598" s="150">
        <v>29601</v>
      </c>
      <c r="E6598" s="149">
        <v>11510</v>
      </c>
      <c r="F6598" s="149" t="s">
        <v>1686</v>
      </c>
    </row>
    <row r="6599" spans="1:6" ht="10.9" customHeight="1" x14ac:dyDescent="0.35">
      <c r="A6599" s="149" t="s">
        <v>13109</v>
      </c>
      <c r="B6599" s="149" t="s">
        <v>13110</v>
      </c>
      <c r="C6599" s="149" t="s">
        <v>296</v>
      </c>
      <c r="D6599" s="150">
        <v>29601</v>
      </c>
      <c r="E6599" s="149">
        <v>11510</v>
      </c>
      <c r="F6599" s="149" t="s">
        <v>1686</v>
      </c>
    </row>
    <row r="6600" spans="1:6" ht="10.9" customHeight="1" x14ac:dyDescent="0.35">
      <c r="A6600" s="149" t="s">
        <v>13111</v>
      </c>
      <c r="B6600" s="149" t="s">
        <v>13112</v>
      </c>
      <c r="C6600" s="149" t="s">
        <v>296</v>
      </c>
      <c r="D6600" s="150">
        <v>29601</v>
      </c>
      <c r="E6600" s="149">
        <v>11510</v>
      </c>
      <c r="F6600" s="149" t="s">
        <v>1686</v>
      </c>
    </row>
    <row r="6601" spans="1:6" ht="10.9" customHeight="1" x14ac:dyDescent="0.35">
      <c r="A6601" s="149" t="s">
        <v>13113</v>
      </c>
      <c r="B6601" s="149" t="s">
        <v>13114</v>
      </c>
      <c r="C6601" s="149" t="s">
        <v>296</v>
      </c>
      <c r="D6601" s="150">
        <v>29601</v>
      </c>
      <c r="E6601" s="149">
        <v>11510</v>
      </c>
      <c r="F6601" s="149" t="s">
        <v>1686</v>
      </c>
    </row>
    <row r="6602" spans="1:6" ht="10.9" customHeight="1" x14ac:dyDescent="0.35">
      <c r="A6602" s="149" t="s">
        <v>13115</v>
      </c>
      <c r="B6602" s="149" t="s">
        <v>13116</v>
      </c>
      <c r="C6602" s="149" t="s">
        <v>296</v>
      </c>
      <c r="D6602" s="150">
        <v>29601</v>
      </c>
      <c r="E6602" s="149">
        <v>11510</v>
      </c>
      <c r="F6602" s="149" t="s">
        <v>1686</v>
      </c>
    </row>
    <row r="6603" spans="1:6" ht="10.9" customHeight="1" x14ac:dyDescent="0.35">
      <c r="A6603" s="149" t="s">
        <v>13117</v>
      </c>
      <c r="B6603" s="149" t="s">
        <v>13118</v>
      </c>
      <c r="C6603" s="149" t="s">
        <v>296</v>
      </c>
      <c r="D6603" s="150">
        <v>29601</v>
      </c>
      <c r="E6603" s="149">
        <v>11510</v>
      </c>
      <c r="F6603" s="149" t="s">
        <v>1686</v>
      </c>
    </row>
    <row r="6604" spans="1:6" ht="10.9" customHeight="1" x14ac:dyDescent="0.35">
      <c r="A6604" s="149" t="s">
        <v>13119</v>
      </c>
      <c r="B6604" s="149" t="s">
        <v>13120</v>
      </c>
      <c r="C6604" s="149" t="s">
        <v>296</v>
      </c>
      <c r="D6604" s="150">
        <v>29601</v>
      </c>
      <c r="E6604" s="149">
        <v>11510</v>
      </c>
      <c r="F6604" s="149" t="s">
        <v>1686</v>
      </c>
    </row>
    <row r="6605" spans="1:6" ht="10.9" customHeight="1" x14ac:dyDescent="0.35">
      <c r="A6605" s="149" t="s">
        <v>13121</v>
      </c>
      <c r="B6605" s="149" t="s">
        <v>13122</v>
      </c>
      <c r="C6605" s="149" t="s">
        <v>296</v>
      </c>
      <c r="D6605" s="150">
        <v>29601</v>
      </c>
      <c r="E6605" s="149">
        <v>11510</v>
      </c>
      <c r="F6605" s="149" t="s">
        <v>1686</v>
      </c>
    </row>
    <row r="6606" spans="1:6" ht="10.9" customHeight="1" x14ac:dyDescent="0.35">
      <c r="A6606" s="149" t="s">
        <v>13123</v>
      </c>
      <c r="B6606" s="149" t="s">
        <v>13124</v>
      </c>
      <c r="C6606" s="149" t="s">
        <v>296</v>
      </c>
      <c r="D6606" s="150">
        <v>29601</v>
      </c>
      <c r="E6606" s="149">
        <v>11510</v>
      </c>
      <c r="F6606" s="149" t="s">
        <v>1686</v>
      </c>
    </row>
    <row r="6607" spans="1:6" ht="10.9" customHeight="1" x14ac:dyDescent="0.35">
      <c r="A6607" s="149" t="s">
        <v>13125</v>
      </c>
      <c r="B6607" s="149" t="s">
        <v>13126</v>
      </c>
      <c r="C6607" s="149" t="s">
        <v>296</v>
      </c>
      <c r="D6607" s="150">
        <v>29601</v>
      </c>
      <c r="E6607" s="149">
        <v>11510</v>
      </c>
      <c r="F6607" s="149" t="s">
        <v>1686</v>
      </c>
    </row>
    <row r="6608" spans="1:6" ht="10.9" customHeight="1" x14ac:dyDescent="0.35">
      <c r="A6608" s="149" t="s">
        <v>13127</v>
      </c>
      <c r="B6608" s="149" t="s">
        <v>13128</v>
      </c>
      <c r="C6608" s="149" t="s">
        <v>296</v>
      </c>
      <c r="D6608" s="150">
        <v>29601</v>
      </c>
      <c r="E6608" s="149">
        <v>11510</v>
      </c>
      <c r="F6608" s="149" t="s">
        <v>1686</v>
      </c>
    </row>
    <row r="6609" spans="1:6" ht="10.9" customHeight="1" x14ac:dyDescent="0.35">
      <c r="A6609" s="149" t="s">
        <v>13129</v>
      </c>
      <c r="B6609" s="149" t="s">
        <v>13130</v>
      </c>
      <c r="C6609" s="149" t="s">
        <v>296</v>
      </c>
      <c r="D6609" s="150">
        <v>29601</v>
      </c>
      <c r="E6609" s="149">
        <v>11510</v>
      </c>
      <c r="F6609" s="149" t="s">
        <v>1686</v>
      </c>
    </row>
    <row r="6610" spans="1:6" ht="10.9" customHeight="1" x14ac:dyDescent="0.35">
      <c r="A6610" s="149" t="s">
        <v>13131</v>
      </c>
      <c r="B6610" s="149" t="s">
        <v>13132</v>
      </c>
      <c r="C6610" s="149" t="s">
        <v>296</v>
      </c>
      <c r="D6610" s="150">
        <v>29601</v>
      </c>
      <c r="E6610" s="149">
        <v>11510</v>
      </c>
      <c r="F6610" s="149" t="s">
        <v>1686</v>
      </c>
    </row>
    <row r="6611" spans="1:6" ht="10.9" customHeight="1" x14ac:dyDescent="0.35">
      <c r="A6611" s="149" t="s">
        <v>13133</v>
      </c>
      <c r="B6611" s="149" t="s">
        <v>13134</v>
      </c>
      <c r="C6611" s="149" t="s">
        <v>296</v>
      </c>
      <c r="D6611" s="150">
        <v>29601</v>
      </c>
      <c r="E6611" s="149">
        <v>11510</v>
      </c>
      <c r="F6611" s="149" t="s">
        <v>1686</v>
      </c>
    </row>
    <row r="6612" spans="1:6" ht="10.9" customHeight="1" x14ac:dyDescent="0.35">
      <c r="A6612" s="149" t="s">
        <v>13135</v>
      </c>
      <c r="B6612" s="149" t="s">
        <v>13136</v>
      </c>
      <c r="C6612" s="149" t="s">
        <v>296</v>
      </c>
      <c r="D6612" s="150">
        <v>29601</v>
      </c>
      <c r="E6612" s="149">
        <v>11510</v>
      </c>
      <c r="F6612" s="149" t="s">
        <v>1686</v>
      </c>
    </row>
    <row r="6613" spans="1:6" ht="10.9" customHeight="1" x14ac:dyDescent="0.35">
      <c r="A6613" s="149" t="s">
        <v>13137</v>
      </c>
      <c r="B6613" s="149" t="s">
        <v>13138</v>
      </c>
      <c r="C6613" s="149" t="s">
        <v>296</v>
      </c>
      <c r="D6613" s="150">
        <v>29601</v>
      </c>
      <c r="E6613" s="149">
        <v>11510</v>
      </c>
      <c r="F6613" s="149" t="s">
        <v>1686</v>
      </c>
    </row>
    <row r="6614" spans="1:6" ht="10.9" customHeight="1" x14ac:dyDescent="0.35">
      <c r="A6614" s="149" t="s">
        <v>13139</v>
      </c>
      <c r="B6614" s="149" t="s">
        <v>13140</v>
      </c>
      <c r="C6614" s="149" t="s">
        <v>296</v>
      </c>
      <c r="D6614" s="150">
        <v>29601</v>
      </c>
      <c r="E6614" s="149">
        <v>11510</v>
      </c>
      <c r="F6614" s="149" t="s">
        <v>1686</v>
      </c>
    </row>
    <row r="6615" spans="1:6" ht="10.9" customHeight="1" x14ac:dyDescent="0.35">
      <c r="A6615" s="149" t="s">
        <v>13141</v>
      </c>
      <c r="B6615" s="149" t="s">
        <v>13142</v>
      </c>
      <c r="C6615" s="149" t="s">
        <v>296</v>
      </c>
      <c r="D6615" s="150">
        <v>29601</v>
      </c>
      <c r="E6615" s="149">
        <v>11510</v>
      </c>
      <c r="F6615" s="149" t="s">
        <v>1686</v>
      </c>
    </row>
    <row r="6616" spans="1:6" ht="10.9" customHeight="1" x14ac:dyDescent="0.35">
      <c r="A6616" s="149" t="s">
        <v>13143</v>
      </c>
      <c r="B6616" s="149" t="s">
        <v>13144</v>
      </c>
      <c r="C6616" s="149" t="s">
        <v>296</v>
      </c>
      <c r="D6616" s="150">
        <v>29601</v>
      </c>
      <c r="E6616" s="149">
        <v>11510</v>
      </c>
      <c r="F6616" s="149" t="s">
        <v>1686</v>
      </c>
    </row>
    <row r="6617" spans="1:6" ht="10.9" customHeight="1" x14ac:dyDescent="0.35">
      <c r="A6617" s="149" t="s">
        <v>13145</v>
      </c>
      <c r="B6617" s="149" t="s">
        <v>13146</v>
      </c>
      <c r="C6617" s="149" t="s">
        <v>296</v>
      </c>
      <c r="D6617" s="150">
        <v>29601</v>
      </c>
      <c r="E6617" s="149">
        <v>11510</v>
      </c>
      <c r="F6617" s="149" t="s">
        <v>1686</v>
      </c>
    </row>
    <row r="6618" spans="1:6" ht="10.9" customHeight="1" x14ac:dyDescent="0.35">
      <c r="A6618" s="149" t="s">
        <v>13147</v>
      </c>
      <c r="B6618" s="149" t="s">
        <v>13148</v>
      </c>
      <c r="C6618" s="149" t="s">
        <v>296</v>
      </c>
      <c r="D6618" s="150">
        <v>29601</v>
      </c>
      <c r="E6618" s="149">
        <v>11510</v>
      </c>
      <c r="F6618" s="149" t="s">
        <v>1686</v>
      </c>
    </row>
    <row r="6619" spans="1:6" ht="10.9" customHeight="1" x14ac:dyDescent="0.35">
      <c r="A6619" s="149" t="s">
        <v>13149</v>
      </c>
      <c r="B6619" s="149" t="s">
        <v>13150</v>
      </c>
      <c r="C6619" s="149" t="s">
        <v>296</v>
      </c>
      <c r="D6619" s="150">
        <v>29601</v>
      </c>
      <c r="E6619" s="149">
        <v>11510</v>
      </c>
      <c r="F6619" s="149" t="s">
        <v>1686</v>
      </c>
    </row>
    <row r="6620" spans="1:6" ht="10.9" customHeight="1" x14ac:dyDescent="0.35">
      <c r="A6620" s="149" t="s">
        <v>13151</v>
      </c>
      <c r="B6620" s="149" t="s">
        <v>13152</v>
      </c>
      <c r="C6620" s="149" t="s">
        <v>296</v>
      </c>
      <c r="D6620" s="150">
        <v>29601</v>
      </c>
      <c r="E6620" s="149">
        <v>11510</v>
      </c>
      <c r="F6620" s="149" t="s">
        <v>1686</v>
      </c>
    </row>
    <row r="6621" spans="1:6" ht="10.9" customHeight="1" x14ac:dyDescent="0.35">
      <c r="A6621" s="149" t="s">
        <v>13153</v>
      </c>
      <c r="B6621" s="149" t="s">
        <v>13154</v>
      </c>
      <c r="C6621" s="149" t="s">
        <v>296</v>
      </c>
      <c r="D6621" s="150">
        <v>29601</v>
      </c>
      <c r="E6621" s="149">
        <v>11510</v>
      </c>
      <c r="F6621" s="149" t="s">
        <v>1686</v>
      </c>
    </row>
    <row r="6622" spans="1:6" ht="10.9" customHeight="1" x14ac:dyDescent="0.35">
      <c r="A6622" s="149" t="s">
        <v>13155</v>
      </c>
      <c r="B6622" s="149" t="s">
        <v>13156</v>
      </c>
      <c r="C6622" s="149" t="s">
        <v>296</v>
      </c>
      <c r="D6622" s="150">
        <v>29601</v>
      </c>
      <c r="E6622" s="149">
        <v>11510</v>
      </c>
      <c r="F6622" s="149" t="s">
        <v>1686</v>
      </c>
    </row>
    <row r="6623" spans="1:6" ht="10.9" customHeight="1" x14ac:dyDescent="0.35">
      <c r="A6623" s="149" t="s">
        <v>13157</v>
      </c>
      <c r="B6623" s="149" t="s">
        <v>13158</v>
      </c>
      <c r="C6623" s="149" t="s">
        <v>296</v>
      </c>
      <c r="D6623" s="150">
        <v>29601</v>
      </c>
      <c r="E6623" s="149">
        <v>11510</v>
      </c>
      <c r="F6623" s="149" t="s">
        <v>1686</v>
      </c>
    </row>
    <row r="6624" spans="1:6" ht="10.9" customHeight="1" x14ac:dyDescent="0.35">
      <c r="A6624" s="149" t="s">
        <v>13159</v>
      </c>
      <c r="B6624" s="149" t="s">
        <v>13160</v>
      </c>
      <c r="C6624" s="149" t="s">
        <v>296</v>
      </c>
      <c r="D6624" s="150">
        <v>29601</v>
      </c>
      <c r="E6624" s="149">
        <v>11510</v>
      </c>
      <c r="F6624" s="149" t="s">
        <v>1686</v>
      </c>
    </row>
    <row r="6625" spans="1:6" ht="10.9" customHeight="1" x14ac:dyDescent="0.35">
      <c r="A6625" s="149" t="s">
        <v>13161</v>
      </c>
      <c r="B6625" s="149" t="s">
        <v>13162</v>
      </c>
      <c r="C6625" s="149" t="s">
        <v>296</v>
      </c>
      <c r="D6625" s="150">
        <v>29601</v>
      </c>
      <c r="E6625" s="149">
        <v>11510</v>
      </c>
      <c r="F6625" s="149" t="s">
        <v>1686</v>
      </c>
    </row>
    <row r="6626" spans="1:6" ht="10.9" customHeight="1" x14ac:dyDescent="0.35">
      <c r="A6626" s="149" t="s">
        <v>13163</v>
      </c>
      <c r="B6626" s="149" t="s">
        <v>13164</v>
      </c>
      <c r="C6626" s="149" t="s">
        <v>296</v>
      </c>
      <c r="D6626" s="150">
        <v>29601</v>
      </c>
      <c r="E6626" s="149">
        <v>11510</v>
      </c>
      <c r="F6626" s="149" t="s">
        <v>1686</v>
      </c>
    </row>
    <row r="6627" spans="1:6" ht="10.9" customHeight="1" x14ac:dyDescent="0.35">
      <c r="A6627" s="149" t="s">
        <v>13165</v>
      </c>
      <c r="B6627" s="149" t="s">
        <v>13166</v>
      </c>
      <c r="C6627" s="149" t="s">
        <v>296</v>
      </c>
      <c r="D6627" s="150">
        <v>29601</v>
      </c>
      <c r="E6627" s="149">
        <v>11510</v>
      </c>
      <c r="F6627" s="149" t="s">
        <v>1686</v>
      </c>
    </row>
    <row r="6628" spans="1:6" ht="10.9" customHeight="1" x14ac:dyDescent="0.35">
      <c r="A6628" s="149" t="s">
        <v>13167</v>
      </c>
      <c r="B6628" s="149" t="s">
        <v>13168</v>
      </c>
      <c r="C6628" s="149" t="s">
        <v>296</v>
      </c>
      <c r="D6628" s="150">
        <v>29601</v>
      </c>
      <c r="E6628" s="149">
        <v>11510</v>
      </c>
      <c r="F6628" s="149" t="s">
        <v>1686</v>
      </c>
    </row>
    <row r="6629" spans="1:6" ht="10.9" customHeight="1" x14ac:dyDescent="0.35">
      <c r="A6629" s="149" t="s">
        <v>13169</v>
      </c>
      <c r="B6629" s="149" t="s">
        <v>13170</v>
      </c>
      <c r="C6629" s="149" t="s">
        <v>296</v>
      </c>
      <c r="D6629" s="150">
        <v>29601</v>
      </c>
      <c r="E6629" s="149">
        <v>11510</v>
      </c>
      <c r="F6629" s="149" t="s">
        <v>1686</v>
      </c>
    </row>
    <row r="6630" spans="1:6" ht="10.9" customHeight="1" x14ac:dyDescent="0.35">
      <c r="A6630" s="149" t="s">
        <v>13171</v>
      </c>
      <c r="B6630" s="149" t="s">
        <v>13172</v>
      </c>
      <c r="C6630" s="149" t="s">
        <v>296</v>
      </c>
      <c r="D6630" s="150">
        <v>29601</v>
      </c>
      <c r="E6630" s="149">
        <v>11510</v>
      </c>
      <c r="F6630" s="149" t="s">
        <v>1686</v>
      </c>
    </row>
    <row r="6631" spans="1:6" ht="10.9" customHeight="1" x14ac:dyDescent="0.35">
      <c r="A6631" s="149" t="s">
        <v>13173</v>
      </c>
      <c r="B6631" s="149" t="s">
        <v>13174</v>
      </c>
      <c r="C6631" s="149" t="s">
        <v>296</v>
      </c>
      <c r="D6631" s="150">
        <v>29601</v>
      </c>
      <c r="E6631" s="149">
        <v>11510</v>
      </c>
      <c r="F6631" s="149" t="s">
        <v>1686</v>
      </c>
    </row>
    <row r="6632" spans="1:6" ht="10.9" customHeight="1" x14ac:dyDescent="0.35">
      <c r="A6632" s="149" t="s">
        <v>13175</v>
      </c>
      <c r="B6632" s="149" t="s">
        <v>13176</v>
      </c>
      <c r="C6632" s="149" t="s">
        <v>296</v>
      </c>
      <c r="D6632" s="150">
        <v>29601</v>
      </c>
      <c r="E6632" s="149">
        <v>11510</v>
      </c>
      <c r="F6632" s="149" t="s">
        <v>1686</v>
      </c>
    </row>
    <row r="6633" spans="1:6" ht="10.9" customHeight="1" x14ac:dyDescent="0.35">
      <c r="A6633" s="149" t="s">
        <v>13177</v>
      </c>
      <c r="B6633" s="149" t="s">
        <v>13178</v>
      </c>
      <c r="C6633" s="149" t="s">
        <v>296</v>
      </c>
      <c r="D6633" s="150">
        <v>29601</v>
      </c>
      <c r="E6633" s="149">
        <v>11510</v>
      </c>
      <c r="F6633" s="149" t="s">
        <v>1686</v>
      </c>
    </row>
    <row r="6634" spans="1:6" ht="10.9" customHeight="1" x14ac:dyDescent="0.35">
      <c r="A6634" s="149" t="s">
        <v>13179</v>
      </c>
      <c r="B6634" s="149" t="s">
        <v>13180</v>
      </c>
      <c r="C6634" s="149" t="s">
        <v>296</v>
      </c>
      <c r="D6634" s="150">
        <v>29601</v>
      </c>
      <c r="E6634" s="149">
        <v>11510</v>
      </c>
      <c r="F6634" s="149" t="s">
        <v>1686</v>
      </c>
    </row>
    <row r="6635" spans="1:6" ht="10.9" customHeight="1" x14ac:dyDescent="0.35">
      <c r="A6635" s="149" t="s">
        <v>13181</v>
      </c>
      <c r="B6635" s="149" t="s">
        <v>13182</v>
      </c>
      <c r="C6635" s="149" t="s">
        <v>296</v>
      </c>
      <c r="D6635" s="150">
        <v>29601</v>
      </c>
      <c r="E6635" s="149">
        <v>11510</v>
      </c>
      <c r="F6635" s="149" t="s">
        <v>1686</v>
      </c>
    </row>
    <row r="6636" spans="1:6" ht="10.9" customHeight="1" x14ac:dyDescent="0.35">
      <c r="A6636" s="149" t="s">
        <v>13183</v>
      </c>
      <c r="B6636" s="149" t="s">
        <v>13184</v>
      </c>
      <c r="C6636" s="149" t="s">
        <v>296</v>
      </c>
      <c r="D6636" s="150">
        <v>29601</v>
      </c>
      <c r="E6636" s="149">
        <v>11510</v>
      </c>
      <c r="F6636" s="149" t="s">
        <v>1686</v>
      </c>
    </row>
    <row r="6637" spans="1:6" ht="10.9" customHeight="1" x14ac:dyDescent="0.35">
      <c r="A6637" s="149" t="s">
        <v>13185</v>
      </c>
      <c r="B6637" s="149" t="s">
        <v>13186</v>
      </c>
      <c r="C6637" s="149" t="s">
        <v>296</v>
      </c>
      <c r="D6637" s="150">
        <v>29601</v>
      </c>
      <c r="E6637" s="149">
        <v>11510</v>
      </c>
      <c r="F6637" s="149" t="s">
        <v>1686</v>
      </c>
    </row>
    <row r="6638" spans="1:6" ht="10.9" customHeight="1" x14ac:dyDescent="0.35">
      <c r="A6638" s="149" t="s">
        <v>13187</v>
      </c>
      <c r="B6638" s="149" t="s">
        <v>13188</v>
      </c>
      <c r="C6638" s="149" t="s">
        <v>296</v>
      </c>
      <c r="D6638" s="150">
        <v>29601</v>
      </c>
      <c r="E6638" s="149">
        <v>11510</v>
      </c>
      <c r="F6638" s="149" t="s">
        <v>1686</v>
      </c>
    </row>
    <row r="6639" spans="1:6" ht="10.9" customHeight="1" x14ac:dyDescent="0.35">
      <c r="A6639" s="149" t="s">
        <v>8586</v>
      </c>
      <c r="B6639" s="149" t="s">
        <v>8587</v>
      </c>
      <c r="C6639" s="149" t="s">
        <v>296</v>
      </c>
      <c r="D6639" s="150">
        <v>29601</v>
      </c>
      <c r="E6639" s="149">
        <v>11510</v>
      </c>
      <c r="F6639" s="149" t="s">
        <v>1686</v>
      </c>
    </row>
    <row r="6640" spans="1:6" ht="10.9" customHeight="1" x14ac:dyDescent="0.35">
      <c r="A6640" s="149" t="s">
        <v>13191</v>
      </c>
      <c r="B6640" s="149" t="s">
        <v>13192</v>
      </c>
      <c r="C6640" s="149" t="s">
        <v>296</v>
      </c>
      <c r="D6640" s="150">
        <v>29601</v>
      </c>
      <c r="E6640" s="149">
        <v>11510</v>
      </c>
      <c r="F6640" s="149" t="s">
        <v>1686</v>
      </c>
    </row>
    <row r="6641" spans="1:6" ht="10.9" customHeight="1" x14ac:dyDescent="0.35">
      <c r="A6641" s="149" t="s">
        <v>13193</v>
      </c>
      <c r="B6641" s="149" t="s">
        <v>13194</v>
      </c>
      <c r="C6641" s="149" t="s">
        <v>296</v>
      </c>
      <c r="D6641" s="150">
        <v>29601</v>
      </c>
      <c r="E6641" s="149">
        <v>11510</v>
      </c>
      <c r="F6641" s="149" t="s">
        <v>1686</v>
      </c>
    </row>
    <row r="6642" spans="1:6" ht="10.9" customHeight="1" x14ac:dyDescent="0.35">
      <c r="A6642" s="149" t="s">
        <v>13195</v>
      </c>
      <c r="B6642" s="149" t="s">
        <v>13196</v>
      </c>
      <c r="C6642" s="149" t="s">
        <v>296</v>
      </c>
      <c r="D6642" s="150">
        <v>29601</v>
      </c>
      <c r="E6642" s="149">
        <v>11510</v>
      </c>
      <c r="F6642" s="149" t="s">
        <v>1686</v>
      </c>
    </row>
    <row r="6643" spans="1:6" ht="10.9" customHeight="1" x14ac:dyDescent="0.35">
      <c r="A6643" s="149" t="s">
        <v>13197</v>
      </c>
      <c r="B6643" s="149" t="s">
        <v>13198</v>
      </c>
      <c r="C6643" s="149" t="s">
        <v>296</v>
      </c>
      <c r="D6643" s="150">
        <v>29601</v>
      </c>
      <c r="E6643" s="149">
        <v>11510</v>
      </c>
      <c r="F6643" s="149" t="s">
        <v>1686</v>
      </c>
    </row>
    <row r="6644" spans="1:6" ht="10.9" customHeight="1" x14ac:dyDescent="0.35">
      <c r="A6644" s="149" t="s">
        <v>13199</v>
      </c>
      <c r="B6644" s="149" t="s">
        <v>13200</v>
      </c>
      <c r="C6644" s="149" t="s">
        <v>296</v>
      </c>
      <c r="D6644" s="150">
        <v>29601</v>
      </c>
      <c r="E6644" s="149">
        <v>11510</v>
      </c>
      <c r="F6644" s="149" t="s">
        <v>1686</v>
      </c>
    </row>
    <row r="6645" spans="1:6" ht="10.9" customHeight="1" x14ac:dyDescent="0.35">
      <c r="A6645" s="149" t="s">
        <v>13201</v>
      </c>
      <c r="B6645" s="149" t="s">
        <v>13202</v>
      </c>
      <c r="C6645" s="149" t="s">
        <v>296</v>
      </c>
      <c r="D6645" s="150">
        <v>29601</v>
      </c>
      <c r="E6645" s="149">
        <v>11510</v>
      </c>
      <c r="F6645" s="149" t="s">
        <v>1686</v>
      </c>
    </row>
    <row r="6646" spans="1:6" ht="10.9" customHeight="1" x14ac:dyDescent="0.35">
      <c r="A6646" s="149" t="s">
        <v>13203</v>
      </c>
      <c r="B6646" s="149" t="s">
        <v>13204</v>
      </c>
      <c r="C6646" s="149" t="s">
        <v>296</v>
      </c>
      <c r="D6646" s="150">
        <v>29601</v>
      </c>
      <c r="E6646" s="149">
        <v>11510</v>
      </c>
      <c r="F6646" s="149" t="s">
        <v>1686</v>
      </c>
    </row>
    <row r="6647" spans="1:6" ht="10.9" customHeight="1" x14ac:dyDescent="0.35">
      <c r="A6647" s="149" t="s">
        <v>13205</v>
      </c>
      <c r="B6647" s="149" t="s">
        <v>13206</v>
      </c>
      <c r="C6647" s="149" t="s">
        <v>296</v>
      </c>
      <c r="D6647" s="150">
        <v>29601</v>
      </c>
      <c r="E6647" s="149">
        <v>11510</v>
      </c>
      <c r="F6647" s="149" t="s">
        <v>1686</v>
      </c>
    </row>
    <row r="6648" spans="1:6" ht="10.9" customHeight="1" x14ac:dyDescent="0.35">
      <c r="A6648" s="149" t="s">
        <v>13207</v>
      </c>
      <c r="B6648" s="149" t="s">
        <v>13208</v>
      </c>
      <c r="C6648" s="149" t="s">
        <v>296</v>
      </c>
      <c r="D6648" s="150">
        <v>29601</v>
      </c>
      <c r="E6648" s="149">
        <v>11510</v>
      </c>
      <c r="F6648" s="149" t="s">
        <v>1686</v>
      </c>
    </row>
    <row r="6649" spans="1:6" ht="10.9" customHeight="1" x14ac:dyDescent="0.35">
      <c r="A6649" s="149" t="s">
        <v>13209</v>
      </c>
      <c r="B6649" s="149" t="s">
        <v>13210</v>
      </c>
      <c r="C6649" s="149" t="s">
        <v>296</v>
      </c>
      <c r="D6649" s="150">
        <v>29601</v>
      </c>
      <c r="E6649" s="149">
        <v>11510</v>
      </c>
      <c r="F6649" s="149" t="s">
        <v>1686</v>
      </c>
    </row>
    <row r="6650" spans="1:6" ht="10.9" customHeight="1" x14ac:dyDescent="0.35">
      <c r="A6650" s="149" t="s">
        <v>13211</v>
      </c>
      <c r="B6650" s="149" t="s">
        <v>13212</v>
      </c>
      <c r="C6650" s="149" t="s">
        <v>420</v>
      </c>
      <c r="D6650" s="150">
        <v>29601</v>
      </c>
      <c r="E6650" s="149">
        <v>11510</v>
      </c>
      <c r="F6650" s="149" t="s">
        <v>1686</v>
      </c>
    </row>
    <row r="6651" spans="1:6" ht="10.9" customHeight="1" x14ac:dyDescent="0.35">
      <c r="A6651" s="149" t="s">
        <v>13213</v>
      </c>
      <c r="B6651" s="149" t="s">
        <v>13214</v>
      </c>
      <c r="C6651" s="149" t="s">
        <v>296</v>
      </c>
      <c r="D6651" s="150">
        <v>29601</v>
      </c>
      <c r="E6651" s="149">
        <v>11510</v>
      </c>
      <c r="F6651" s="149" t="s">
        <v>1686</v>
      </c>
    </row>
    <row r="6652" spans="1:6" ht="10.9" customHeight="1" x14ac:dyDescent="0.35">
      <c r="A6652" s="149" t="s">
        <v>13215</v>
      </c>
      <c r="B6652" s="149" t="s">
        <v>13216</v>
      </c>
      <c r="C6652" s="149" t="s">
        <v>296</v>
      </c>
      <c r="D6652" s="150">
        <v>29601</v>
      </c>
      <c r="E6652" s="149">
        <v>11510</v>
      </c>
      <c r="F6652" s="149" t="s">
        <v>1686</v>
      </c>
    </row>
    <row r="6653" spans="1:6" ht="10.9" customHeight="1" x14ac:dyDescent="0.35">
      <c r="A6653" s="149" t="s">
        <v>13217</v>
      </c>
      <c r="B6653" s="149" t="s">
        <v>13218</v>
      </c>
      <c r="C6653" s="149" t="s">
        <v>296</v>
      </c>
      <c r="D6653" s="150">
        <v>29601</v>
      </c>
      <c r="E6653" s="149">
        <v>11510</v>
      </c>
      <c r="F6653" s="149" t="s">
        <v>1686</v>
      </c>
    </row>
    <row r="6654" spans="1:6" ht="10.9" customHeight="1" x14ac:dyDescent="0.35">
      <c r="A6654" s="149" t="s">
        <v>13219</v>
      </c>
      <c r="B6654" s="149" t="s">
        <v>13220</v>
      </c>
      <c r="C6654" s="149" t="s">
        <v>296</v>
      </c>
      <c r="D6654" s="150">
        <v>29601</v>
      </c>
      <c r="E6654" s="149">
        <v>11510</v>
      </c>
      <c r="F6654" s="149" t="s">
        <v>1686</v>
      </c>
    </row>
    <row r="6655" spans="1:6" ht="10.9" customHeight="1" x14ac:dyDescent="0.35">
      <c r="A6655" s="149" t="s">
        <v>13221</v>
      </c>
      <c r="B6655" s="149" t="s">
        <v>13222</v>
      </c>
      <c r="C6655" s="149" t="s">
        <v>296</v>
      </c>
      <c r="D6655" s="150">
        <v>29601</v>
      </c>
      <c r="E6655" s="149">
        <v>11510</v>
      </c>
      <c r="F6655" s="149" t="s">
        <v>1686</v>
      </c>
    </row>
    <row r="6656" spans="1:6" ht="10.9" customHeight="1" x14ac:dyDescent="0.35">
      <c r="A6656" s="149" t="s">
        <v>13223</v>
      </c>
      <c r="B6656" s="149" t="s">
        <v>13224</v>
      </c>
      <c r="C6656" s="149" t="s">
        <v>296</v>
      </c>
      <c r="D6656" s="150">
        <v>29601</v>
      </c>
      <c r="E6656" s="149">
        <v>11510</v>
      </c>
      <c r="F6656" s="149" t="s">
        <v>1686</v>
      </c>
    </row>
    <row r="6657" spans="1:6" ht="10.9" customHeight="1" x14ac:dyDescent="0.35">
      <c r="A6657" s="149" t="s">
        <v>13225</v>
      </c>
      <c r="B6657" s="149" t="s">
        <v>13226</v>
      </c>
      <c r="C6657" s="149" t="s">
        <v>296</v>
      </c>
      <c r="D6657" s="150">
        <v>29601</v>
      </c>
      <c r="E6657" s="149">
        <v>11510</v>
      </c>
      <c r="F6657" s="149" t="s">
        <v>1686</v>
      </c>
    </row>
    <row r="6658" spans="1:6" ht="10.9" customHeight="1" x14ac:dyDescent="0.35">
      <c r="A6658" s="149" t="s">
        <v>13227</v>
      </c>
      <c r="B6658" s="149" t="s">
        <v>13228</v>
      </c>
      <c r="C6658" s="149" t="s">
        <v>296</v>
      </c>
      <c r="D6658" s="150">
        <v>29601</v>
      </c>
      <c r="E6658" s="149">
        <v>11510</v>
      </c>
      <c r="F6658" s="149" t="s">
        <v>1686</v>
      </c>
    </row>
    <row r="6659" spans="1:6" ht="10.9" customHeight="1" x14ac:dyDescent="0.35">
      <c r="A6659" s="149" t="s">
        <v>13229</v>
      </c>
      <c r="B6659" s="149" t="s">
        <v>13230</v>
      </c>
      <c r="C6659" s="149" t="s">
        <v>296</v>
      </c>
      <c r="D6659" s="150">
        <v>29601</v>
      </c>
      <c r="E6659" s="149">
        <v>11510</v>
      </c>
      <c r="F6659" s="149" t="s">
        <v>1686</v>
      </c>
    </row>
    <row r="6660" spans="1:6" ht="10.9" customHeight="1" x14ac:dyDescent="0.35">
      <c r="A6660" s="149" t="s">
        <v>13231</v>
      </c>
      <c r="B6660" s="149" t="s">
        <v>13232</v>
      </c>
      <c r="C6660" s="149" t="s">
        <v>296</v>
      </c>
      <c r="D6660" s="150">
        <v>29601</v>
      </c>
      <c r="E6660" s="149">
        <v>11510</v>
      </c>
      <c r="F6660" s="149" t="s">
        <v>1686</v>
      </c>
    </row>
    <row r="6661" spans="1:6" ht="10.9" customHeight="1" x14ac:dyDescent="0.35">
      <c r="A6661" s="149" t="s">
        <v>13233</v>
      </c>
      <c r="B6661" s="149" t="s">
        <v>13234</v>
      </c>
      <c r="C6661" s="149" t="s">
        <v>296</v>
      </c>
      <c r="D6661" s="150">
        <v>29601</v>
      </c>
      <c r="E6661" s="149">
        <v>11510</v>
      </c>
      <c r="F6661" s="149" t="s">
        <v>1686</v>
      </c>
    </row>
    <row r="6662" spans="1:6" ht="10.9" customHeight="1" x14ac:dyDescent="0.35">
      <c r="A6662" s="149" t="s">
        <v>13235</v>
      </c>
      <c r="B6662" s="149" t="s">
        <v>13236</v>
      </c>
      <c r="C6662" s="149" t="s">
        <v>296</v>
      </c>
      <c r="D6662" s="150">
        <v>29601</v>
      </c>
      <c r="E6662" s="149">
        <v>11510</v>
      </c>
      <c r="F6662" s="149" t="s">
        <v>1686</v>
      </c>
    </row>
    <row r="6663" spans="1:6" ht="10.9" customHeight="1" x14ac:dyDescent="0.35">
      <c r="A6663" s="149" t="s">
        <v>13237</v>
      </c>
      <c r="B6663" s="149" t="s">
        <v>13238</v>
      </c>
      <c r="C6663" s="149" t="s">
        <v>296</v>
      </c>
      <c r="D6663" s="150">
        <v>29601</v>
      </c>
      <c r="E6663" s="149">
        <v>11510</v>
      </c>
      <c r="F6663" s="149" t="s">
        <v>1686</v>
      </c>
    </row>
    <row r="6664" spans="1:6" ht="10.9" customHeight="1" x14ac:dyDescent="0.35">
      <c r="A6664" s="149" t="s">
        <v>13239</v>
      </c>
      <c r="B6664" s="149" t="s">
        <v>13240</v>
      </c>
      <c r="C6664" s="149" t="s">
        <v>296</v>
      </c>
      <c r="D6664" s="150">
        <v>29601</v>
      </c>
      <c r="E6664" s="149">
        <v>11510</v>
      </c>
      <c r="F6664" s="149" t="s">
        <v>1686</v>
      </c>
    </row>
    <row r="6665" spans="1:6" ht="10.9" customHeight="1" x14ac:dyDescent="0.35">
      <c r="A6665" s="149" t="s">
        <v>13241</v>
      </c>
      <c r="B6665" s="149" t="s">
        <v>13242</v>
      </c>
      <c r="C6665" s="149" t="s">
        <v>296</v>
      </c>
      <c r="D6665" s="150">
        <v>29601</v>
      </c>
      <c r="E6665" s="149">
        <v>11510</v>
      </c>
      <c r="F6665" s="149" t="s">
        <v>1686</v>
      </c>
    </row>
    <row r="6666" spans="1:6" ht="10.9" customHeight="1" x14ac:dyDescent="0.35">
      <c r="A6666" s="149" t="s">
        <v>13243</v>
      </c>
      <c r="B6666" s="149" t="s">
        <v>13244</v>
      </c>
      <c r="C6666" s="149" t="s">
        <v>296</v>
      </c>
      <c r="D6666" s="150">
        <v>29601</v>
      </c>
      <c r="E6666" s="149">
        <v>11510</v>
      </c>
      <c r="F6666" s="149" t="s">
        <v>1686</v>
      </c>
    </row>
    <row r="6667" spans="1:6" ht="10.9" customHeight="1" x14ac:dyDescent="0.35">
      <c r="A6667" s="149" t="s">
        <v>13245</v>
      </c>
      <c r="B6667" s="149" t="s">
        <v>13246</v>
      </c>
      <c r="C6667" s="149" t="s">
        <v>296</v>
      </c>
      <c r="D6667" s="150">
        <v>29601</v>
      </c>
      <c r="E6667" s="149">
        <v>11510</v>
      </c>
      <c r="F6667" s="149" t="s">
        <v>1686</v>
      </c>
    </row>
    <row r="6668" spans="1:6" ht="10.9" customHeight="1" x14ac:dyDescent="0.35">
      <c r="A6668" s="149" t="s">
        <v>13247</v>
      </c>
      <c r="B6668" s="149" t="s">
        <v>13248</v>
      </c>
      <c r="C6668" s="149" t="s">
        <v>296</v>
      </c>
      <c r="D6668" s="150">
        <v>29601</v>
      </c>
      <c r="E6668" s="149">
        <v>11510</v>
      </c>
      <c r="F6668" s="149" t="s">
        <v>1686</v>
      </c>
    </row>
    <row r="6669" spans="1:6" ht="10.9" customHeight="1" x14ac:dyDescent="0.35">
      <c r="A6669" s="149" t="s">
        <v>13249</v>
      </c>
      <c r="B6669" s="149" t="s">
        <v>13250</v>
      </c>
      <c r="C6669" s="149" t="s">
        <v>296</v>
      </c>
      <c r="D6669" s="150">
        <v>29601</v>
      </c>
      <c r="E6669" s="149">
        <v>11510</v>
      </c>
      <c r="F6669" s="149" t="s">
        <v>1686</v>
      </c>
    </row>
    <row r="6670" spans="1:6" ht="10.9" customHeight="1" x14ac:dyDescent="0.35">
      <c r="A6670" s="149" t="s">
        <v>13251</v>
      </c>
      <c r="B6670" s="149" t="s">
        <v>13252</v>
      </c>
      <c r="C6670" s="149" t="s">
        <v>296</v>
      </c>
      <c r="D6670" s="150">
        <v>29601</v>
      </c>
      <c r="E6670" s="149">
        <v>11510</v>
      </c>
      <c r="F6670" s="149" t="s">
        <v>1686</v>
      </c>
    </row>
    <row r="6671" spans="1:6" ht="10.9" customHeight="1" x14ac:dyDescent="0.35">
      <c r="A6671" s="149" t="s">
        <v>13253</v>
      </c>
      <c r="B6671" s="149" t="s">
        <v>13254</v>
      </c>
      <c r="C6671" s="149" t="s">
        <v>296</v>
      </c>
      <c r="D6671" s="150">
        <v>29601</v>
      </c>
      <c r="E6671" s="149">
        <v>11510</v>
      </c>
      <c r="F6671" s="149" t="s">
        <v>1686</v>
      </c>
    </row>
    <row r="6672" spans="1:6" ht="10.9" customHeight="1" x14ac:dyDescent="0.35">
      <c r="A6672" s="149" t="s">
        <v>13255</v>
      </c>
      <c r="B6672" s="149" t="s">
        <v>13256</v>
      </c>
      <c r="C6672" s="149" t="s">
        <v>296</v>
      </c>
      <c r="D6672" s="150">
        <v>29601</v>
      </c>
      <c r="E6672" s="149">
        <v>11510</v>
      </c>
      <c r="F6672" s="149" t="s">
        <v>1686</v>
      </c>
    </row>
    <row r="6673" spans="1:6" ht="10.9" customHeight="1" x14ac:dyDescent="0.35">
      <c r="A6673" s="149" t="s">
        <v>13257</v>
      </c>
      <c r="B6673" s="149" t="s">
        <v>13258</v>
      </c>
      <c r="C6673" s="149" t="s">
        <v>296</v>
      </c>
      <c r="D6673" s="150">
        <v>29601</v>
      </c>
      <c r="E6673" s="149">
        <v>11510</v>
      </c>
      <c r="F6673" s="149" t="s">
        <v>1686</v>
      </c>
    </row>
    <row r="6674" spans="1:6" ht="10.9" customHeight="1" x14ac:dyDescent="0.35">
      <c r="A6674" s="149" t="s">
        <v>13259</v>
      </c>
      <c r="B6674" s="149" t="s">
        <v>13260</v>
      </c>
      <c r="C6674" s="149" t="s">
        <v>296</v>
      </c>
      <c r="D6674" s="150">
        <v>29601</v>
      </c>
      <c r="E6674" s="149">
        <v>11510</v>
      </c>
      <c r="F6674" s="149" t="s">
        <v>1686</v>
      </c>
    </row>
    <row r="6675" spans="1:6" ht="10.9" customHeight="1" x14ac:dyDescent="0.35">
      <c r="A6675" s="149" t="s">
        <v>13261</v>
      </c>
      <c r="B6675" s="149" t="s">
        <v>13262</v>
      </c>
      <c r="C6675" s="149" t="s">
        <v>296</v>
      </c>
      <c r="D6675" s="150">
        <v>29601</v>
      </c>
      <c r="E6675" s="149">
        <v>11510</v>
      </c>
      <c r="F6675" s="149" t="s">
        <v>1686</v>
      </c>
    </row>
    <row r="6676" spans="1:6" ht="10.9" customHeight="1" x14ac:dyDescent="0.35">
      <c r="A6676" s="149" t="s">
        <v>13263</v>
      </c>
      <c r="B6676" s="149" t="s">
        <v>13264</v>
      </c>
      <c r="C6676" s="149" t="s">
        <v>296</v>
      </c>
      <c r="D6676" s="150">
        <v>29601</v>
      </c>
      <c r="E6676" s="149">
        <v>11510</v>
      </c>
      <c r="F6676" s="149" t="s">
        <v>1686</v>
      </c>
    </row>
    <row r="6677" spans="1:6" ht="10.9" customHeight="1" x14ac:dyDescent="0.35">
      <c r="A6677" s="149" t="s">
        <v>13265</v>
      </c>
      <c r="B6677" s="149" t="s">
        <v>13266</v>
      </c>
      <c r="C6677" s="149" t="s">
        <v>296</v>
      </c>
      <c r="D6677" s="150">
        <v>29601</v>
      </c>
      <c r="E6677" s="149">
        <v>11510</v>
      </c>
      <c r="F6677" s="149" t="s">
        <v>1686</v>
      </c>
    </row>
    <row r="6678" spans="1:6" ht="10.9" customHeight="1" x14ac:dyDescent="0.35">
      <c r="A6678" s="149" t="s">
        <v>13267</v>
      </c>
      <c r="B6678" s="149" t="s">
        <v>13268</v>
      </c>
      <c r="C6678" s="149" t="s">
        <v>296</v>
      </c>
      <c r="D6678" s="150">
        <v>29601</v>
      </c>
      <c r="E6678" s="149">
        <v>11510</v>
      </c>
      <c r="F6678" s="149" t="s">
        <v>1686</v>
      </c>
    </row>
    <row r="6679" spans="1:6" ht="10.9" customHeight="1" x14ac:dyDescent="0.35">
      <c r="A6679" s="149" t="s">
        <v>13269</v>
      </c>
      <c r="B6679" s="149" t="s">
        <v>13270</v>
      </c>
      <c r="C6679" s="149" t="s">
        <v>296</v>
      </c>
      <c r="D6679" s="150">
        <v>29601</v>
      </c>
      <c r="E6679" s="149">
        <v>11510</v>
      </c>
      <c r="F6679" s="149" t="s">
        <v>1686</v>
      </c>
    </row>
    <row r="6680" spans="1:6" ht="10.9" customHeight="1" x14ac:dyDescent="0.35">
      <c r="A6680" s="149" t="s">
        <v>13271</v>
      </c>
      <c r="B6680" s="149" t="s">
        <v>13272</v>
      </c>
      <c r="C6680" s="149" t="s">
        <v>296</v>
      </c>
      <c r="D6680" s="150">
        <v>29601</v>
      </c>
      <c r="E6680" s="149">
        <v>11510</v>
      </c>
      <c r="F6680" s="149" t="s">
        <v>1686</v>
      </c>
    </row>
    <row r="6681" spans="1:6" ht="10.9" customHeight="1" x14ac:dyDescent="0.35">
      <c r="A6681" s="149" t="s">
        <v>13273</v>
      </c>
      <c r="B6681" s="149" t="s">
        <v>13274</v>
      </c>
      <c r="C6681" s="149" t="s">
        <v>296</v>
      </c>
      <c r="D6681" s="150">
        <v>29601</v>
      </c>
      <c r="E6681" s="149">
        <v>11510</v>
      </c>
      <c r="F6681" s="149" t="s">
        <v>1686</v>
      </c>
    </row>
    <row r="6682" spans="1:6" ht="10.9" customHeight="1" x14ac:dyDescent="0.35">
      <c r="A6682" s="149" t="s">
        <v>13275</v>
      </c>
      <c r="B6682" s="149" t="s">
        <v>13276</v>
      </c>
      <c r="C6682" s="149" t="s">
        <v>296</v>
      </c>
      <c r="D6682" s="150">
        <v>29601</v>
      </c>
      <c r="E6682" s="149">
        <v>11510</v>
      </c>
      <c r="F6682" s="149" t="s">
        <v>1686</v>
      </c>
    </row>
    <row r="6683" spans="1:6" ht="10.9" customHeight="1" x14ac:dyDescent="0.35">
      <c r="A6683" s="149" t="s">
        <v>13277</v>
      </c>
      <c r="B6683" s="149" t="s">
        <v>13278</v>
      </c>
      <c r="C6683" s="149" t="s">
        <v>420</v>
      </c>
      <c r="D6683" s="150">
        <v>29601</v>
      </c>
      <c r="E6683" s="149">
        <v>11510</v>
      </c>
      <c r="F6683" s="149" t="s">
        <v>1686</v>
      </c>
    </row>
    <row r="6684" spans="1:6" ht="10.9" customHeight="1" x14ac:dyDescent="0.35">
      <c r="A6684" s="149" t="s">
        <v>13279</v>
      </c>
      <c r="B6684" s="149" t="s">
        <v>13280</v>
      </c>
      <c r="C6684" s="149" t="s">
        <v>420</v>
      </c>
      <c r="D6684" s="150">
        <v>29601</v>
      </c>
      <c r="E6684" s="149">
        <v>11510</v>
      </c>
      <c r="F6684" s="149" t="s">
        <v>1686</v>
      </c>
    </row>
    <row r="6685" spans="1:6" ht="10.9" customHeight="1" x14ac:dyDescent="0.35">
      <c r="A6685" s="149" t="s">
        <v>13281</v>
      </c>
      <c r="B6685" s="149" t="s">
        <v>13282</v>
      </c>
      <c r="C6685" s="149" t="s">
        <v>296</v>
      </c>
      <c r="D6685" s="150">
        <v>29601</v>
      </c>
      <c r="E6685" s="149">
        <v>11510</v>
      </c>
      <c r="F6685" s="149" t="s">
        <v>1686</v>
      </c>
    </row>
    <row r="6686" spans="1:6" ht="10.9" customHeight="1" x14ac:dyDescent="0.35">
      <c r="A6686" s="149" t="s">
        <v>13283</v>
      </c>
      <c r="B6686" s="149" t="s">
        <v>13284</v>
      </c>
      <c r="C6686" s="149" t="s">
        <v>296</v>
      </c>
      <c r="D6686" s="150">
        <v>29601</v>
      </c>
      <c r="E6686" s="149">
        <v>11510</v>
      </c>
      <c r="F6686" s="149" t="s">
        <v>1686</v>
      </c>
    </row>
    <row r="6687" spans="1:6" ht="10.9" customHeight="1" x14ac:dyDescent="0.35">
      <c r="A6687" s="149" t="s">
        <v>13285</v>
      </c>
      <c r="B6687" s="149" t="s">
        <v>13286</v>
      </c>
      <c r="C6687" s="149" t="s">
        <v>296</v>
      </c>
      <c r="D6687" s="150">
        <v>29601</v>
      </c>
      <c r="E6687" s="149">
        <v>11510</v>
      </c>
      <c r="F6687" s="149" t="s">
        <v>1686</v>
      </c>
    </row>
    <row r="6688" spans="1:6" ht="10.9" customHeight="1" x14ac:dyDescent="0.35">
      <c r="A6688" s="149" t="s">
        <v>13287</v>
      </c>
      <c r="B6688" s="149" t="s">
        <v>13288</v>
      </c>
      <c r="C6688" s="149" t="s">
        <v>420</v>
      </c>
      <c r="D6688" s="150">
        <v>29601</v>
      </c>
      <c r="E6688" s="149">
        <v>11510</v>
      </c>
      <c r="F6688" s="149" t="s">
        <v>1686</v>
      </c>
    </row>
    <row r="6689" spans="1:6" ht="10.9" customHeight="1" x14ac:dyDescent="0.35">
      <c r="A6689" s="149" t="s">
        <v>13289</v>
      </c>
      <c r="B6689" s="149" t="s">
        <v>13290</v>
      </c>
      <c r="C6689" s="149" t="s">
        <v>296</v>
      </c>
      <c r="D6689" s="150">
        <v>29601</v>
      </c>
      <c r="E6689" s="149">
        <v>11510</v>
      </c>
      <c r="F6689" s="149" t="s">
        <v>1686</v>
      </c>
    </row>
    <row r="6690" spans="1:6" ht="10.9" customHeight="1" x14ac:dyDescent="0.35">
      <c r="A6690" s="149" t="s">
        <v>13291</v>
      </c>
      <c r="B6690" s="149" t="s">
        <v>13292</v>
      </c>
      <c r="C6690" s="149" t="s">
        <v>296</v>
      </c>
      <c r="D6690" s="150">
        <v>29601</v>
      </c>
      <c r="E6690" s="149">
        <v>11510</v>
      </c>
      <c r="F6690" s="149" t="s">
        <v>1686</v>
      </c>
    </row>
    <row r="6691" spans="1:6" ht="10.9" customHeight="1" x14ac:dyDescent="0.35">
      <c r="A6691" s="149" t="s">
        <v>13293</v>
      </c>
      <c r="B6691" s="149" t="s">
        <v>13294</v>
      </c>
      <c r="C6691" s="149" t="s">
        <v>296</v>
      </c>
      <c r="D6691" s="150">
        <v>29601</v>
      </c>
      <c r="E6691" s="149">
        <v>11510</v>
      </c>
      <c r="F6691" s="149" t="s">
        <v>1686</v>
      </c>
    </row>
    <row r="6692" spans="1:6" ht="10.9" customHeight="1" x14ac:dyDescent="0.35">
      <c r="A6692" s="149" t="s">
        <v>13295</v>
      </c>
      <c r="B6692" s="149" t="s">
        <v>13296</v>
      </c>
      <c r="C6692" s="149" t="s">
        <v>296</v>
      </c>
      <c r="D6692" s="150">
        <v>29601</v>
      </c>
      <c r="E6692" s="149">
        <v>11510</v>
      </c>
      <c r="F6692" s="149" t="s">
        <v>1686</v>
      </c>
    </row>
    <row r="6693" spans="1:6" ht="10.9" customHeight="1" x14ac:dyDescent="0.35">
      <c r="A6693" s="149" t="s">
        <v>13297</v>
      </c>
      <c r="B6693" s="149" t="s">
        <v>13298</v>
      </c>
      <c r="C6693" s="149" t="s">
        <v>296</v>
      </c>
      <c r="D6693" s="150">
        <v>29601</v>
      </c>
      <c r="E6693" s="149">
        <v>11510</v>
      </c>
      <c r="F6693" s="149" t="s">
        <v>1686</v>
      </c>
    </row>
    <row r="6694" spans="1:6" ht="10.9" customHeight="1" x14ac:dyDescent="0.35">
      <c r="A6694" s="149" t="s">
        <v>13299</v>
      </c>
      <c r="B6694" s="149" t="s">
        <v>13300</v>
      </c>
      <c r="C6694" s="149" t="s">
        <v>296</v>
      </c>
      <c r="D6694" s="150">
        <v>29601</v>
      </c>
      <c r="E6694" s="149">
        <v>11510</v>
      </c>
      <c r="F6694" s="149" t="s">
        <v>1686</v>
      </c>
    </row>
    <row r="6695" spans="1:6" ht="10.9" customHeight="1" x14ac:dyDescent="0.35">
      <c r="A6695" s="149" t="s">
        <v>13301</v>
      </c>
      <c r="B6695" s="149" t="s">
        <v>13302</v>
      </c>
      <c r="C6695" s="149" t="s">
        <v>296</v>
      </c>
      <c r="D6695" s="150">
        <v>29601</v>
      </c>
      <c r="E6695" s="149">
        <v>11510</v>
      </c>
      <c r="F6695" s="149" t="s">
        <v>1686</v>
      </c>
    </row>
    <row r="6696" spans="1:6" ht="10.9" customHeight="1" x14ac:dyDescent="0.35">
      <c r="A6696" s="149" t="s">
        <v>13303</v>
      </c>
      <c r="B6696" s="149" t="s">
        <v>13304</v>
      </c>
      <c r="C6696" s="149" t="s">
        <v>296</v>
      </c>
      <c r="D6696" s="150">
        <v>29601</v>
      </c>
      <c r="E6696" s="149">
        <v>11510</v>
      </c>
      <c r="F6696" s="149" t="s">
        <v>1686</v>
      </c>
    </row>
    <row r="6697" spans="1:6" ht="10.9" customHeight="1" x14ac:dyDescent="0.35">
      <c r="A6697" s="149" t="s">
        <v>13305</v>
      </c>
      <c r="B6697" s="149" t="s">
        <v>13306</v>
      </c>
      <c r="C6697" s="149" t="s">
        <v>296</v>
      </c>
      <c r="D6697" s="150">
        <v>29601</v>
      </c>
      <c r="E6697" s="149">
        <v>11510</v>
      </c>
      <c r="F6697" s="149" t="s">
        <v>1686</v>
      </c>
    </row>
    <row r="6698" spans="1:6" ht="10.9" customHeight="1" x14ac:dyDescent="0.35">
      <c r="A6698" s="149" t="s">
        <v>13307</v>
      </c>
      <c r="B6698" s="149" t="s">
        <v>13308</v>
      </c>
      <c r="C6698" s="149" t="s">
        <v>877</v>
      </c>
      <c r="D6698" s="150">
        <v>29601</v>
      </c>
      <c r="E6698" s="149">
        <v>11510</v>
      </c>
      <c r="F6698" s="149" t="s">
        <v>1686</v>
      </c>
    </row>
    <row r="6699" spans="1:6" ht="10.9" customHeight="1" x14ac:dyDescent="0.35">
      <c r="A6699" s="149" t="s">
        <v>13309</v>
      </c>
      <c r="B6699" s="149" t="s">
        <v>13310</v>
      </c>
      <c r="C6699" s="149" t="s">
        <v>296</v>
      </c>
      <c r="D6699" s="150">
        <v>29601</v>
      </c>
      <c r="E6699" s="149">
        <v>11510</v>
      </c>
      <c r="F6699" s="149" t="s">
        <v>1686</v>
      </c>
    </row>
    <row r="6700" spans="1:6" ht="10.9" customHeight="1" x14ac:dyDescent="0.35">
      <c r="A6700" s="149" t="s">
        <v>13311</v>
      </c>
      <c r="B6700" s="149" t="s">
        <v>13312</v>
      </c>
      <c r="C6700" s="149" t="s">
        <v>296</v>
      </c>
      <c r="D6700" s="150">
        <v>29601</v>
      </c>
      <c r="E6700" s="149">
        <v>11510</v>
      </c>
      <c r="F6700" s="149" t="s">
        <v>1686</v>
      </c>
    </row>
    <row r="6701" spans="1:6" ht="10.9" customHeight="1" x14ac:dyDescent="0.35">
      <c r="A6701" s="149" t="s">
        <v>13313</v>
      </c>
      <c r="B6701" s="149" t="s">
        <v>13314</v>
      </c>
      <c r="C6701" s="149" t="s">
        <v>296</v>
      </c>
      <c r="D6701" s="150">
        <v>29601</v>
      </c>
      <c r="E6701" s="149">
        <v>11510</v>
      </c>
      <c r="F6701" s="149" t="s">
        <v>1686</v>
      </c>
    </row>
    <row r="6702" spans="1:6" ht="10.9" customHeight="1" x14ac:dyDescent="0.35">
      <c r="A6702" s="149" t="s">
        <v>13315</v>
      </c>
      <c r="B6702" s="149" t="s">
        <v>13316</v>
      </c>
      <c r="C6702" s="149" t="s">
        <v>296</v>
      </c>
      <c r="D6702" s="150">
        <v>29601</v>
      </c>
      <c r="E6702" s="149">
        <v>11510</v>
      </c>
      <c r="F6702" s="149" t="s">
        <v>1686</v>
      </c>
    </row>
    <row r="6703" spans="1:6" ht="10.9" customHeight="1" x14ac:dyDescent="0.35">
      <c r="A6703" s="149" t="s">
        <v>13317</v>
      </c>
      <c r="B6703" s="149" t="s">
        <v>13318</v>
      </c>
      <c r="C6703" s="149" t="s">
        <v>296</v>
      </c>
      <c r="D6703" s="150">
        <v>29601</v>
      </c>
      <c r="E6703" s="149">
        <v>11510</v>
      </c>
      <c r="F6703" s="149" t="s">
        <v>1686</v>
      </c>
    </row>
    <row r="6704" spans="1:6" ht="10.9" customHeight="1" x14ac:dyDescent="0.35">
      <c r="A6704" s="149" t="s">
        <v>13319</v>
      </c>
      <c r="B6704" s="149" t="s">
        <v>13320</v>
      </c>
      <c r="C6704" s="149" t="s">
        <v>296</v>
      </c>
      <c r="D6704" s="150">
        <v>29601</v>
      </c>
      <c r="E6704" s="149">
        <v>11510</v>
      </c>
      <c r="F6704" s="149" t="s">
        <v>1686</v>
      </c>
    </row>
    <row r="6705" spans="1:6" ht="10.9" customHeight="1" x14ac:dyDescent="0.35">
      <c r="A6705" s="149" t="s">
        <v>13321</v>
      </c>
      <c r="B6705" s="149" t="s">
        <v>13322</v>
      </c>
      <c r="C6705" s="149" t="s">
        <v>296</v>
      </c>
      <c r="D6705" s="150">
        <v>29601</v>
      </c>
      <c r="E6705" s="149">
        <v>11510</v>
      </c>
      <c r="F6705" s="149" t="s">
        <v>1686</v>
      </c>
    </row>
    <row r="6706" spans="1:6" ht="10.9" customHeight="1" x14ac:dyDescent="0.35">
      <c r="A6706" s="149" t="s">
        <v>13323</v>
      </c>
      <c r="B6706" s="149" t="s">
        <v>13324</v>
      </c>
      <c r="C6706" s="149" t="s">
        <v>296</v>
      </c>
      <c r="D6706" s="150">
        <v>29601</v>
      </c>
      <c r="E6706" s="149">
        <v>11510</v>
      </c>
      <c r="F6706" s="149" t="s">
        <v>1686</v>
      </c>
    </row>
    <row r="6707" spans="1:6" ht="10.9" customHeight="1" x14ac:dyDescent="0.35">
      <c r="A6707" s="149" t="s">
        <v>13325</v>
      </c>
      <c r="B6707" s="149" t="s">
        <v>13326</v>
      </c>
      <c r="C6707" s="149" t="s">
        <v>296</v>
      </c>
      <c r="D6707" s="150">
        <v>29601</v>
      </c>
      <c r="E6707" s="149">
        <v>11510</v>
      </c>
      <c r="F6707" s="149" t="s">
        <v>1686</v>
      </c>
    </row>
    <row r="6708" spans="1:6" ht="10.9" customHeight="1" x14ac:dyDescent="0.35">
      <c r="A6708" s="149" t="s">
        <v>13327</v>
      </c>
      <c r="B6708" s="149" t="s">
        <v>13328</v>
      </c>
      <c r="C6708" s="149" t="s">
        <v>296</v>
      </c>
      <c r="D6708" s="150">
        <v>29601</v>
      </c>
      <c r="E6708" s="149">
        <v>11510</v>
      </c>
      <c r="F6708" s="149" t="s">
        <v>1686</v>
      </c>
    </row>
    <row r="6709" spans="1:6" ht="10.9" customHeight="1" x14ac:dyDescent="0.35">
      <c r="A6709" s="149" t="s">
        <v>13329</v>
      </c>
      <c r="B6709" s="149" t="s">
        <v>13330</v>
      </c>
      <c r="C6709" s="149" t="s">
        <v>296</v>
      </c>
      <c r="D6709" s="150">
        <v>29601</v>
      </c>
      <c r="E6709" s="149">
        <v>11510</v>
      </c>
      <c r="F6709" s="149" t="s">
        <v>1686</v>
      </c>
    </row>
    <row r="6710" spans="1:6" ht="10.9" customHeight="1" x14ac:dyDescent="0.35">
      <c r="A6710" s="149" t="s">
        <v>13331</v>
      </c>
      <c r="B6710" s="149" t="s">
        <v>13332</v>
      </c>
      <c r="C6710" s="149" t="s">
        <v>296</v>
      </c>
      <c r="D6710" s="150">
        <v>29601</v>
      </c>
      <c r="E6710" s="149">
        <v>11510</v>
      </c>
      <c r="F6710" s="149" t="s">
        <v>1686</v>
      </c>
    </row>
    <row r="6711" spans="1:6" ht="10.9" customHeight="1" x14ac:dyDescent="0.35">
      <c r="A6711" s="149" t="s">
        <v>13333</v>
      </c>
      <c r="B6711" s="149" t="s">
        <v>13334</v>
      </c>
      <c r="C6711" s="149" t="s">
        <v>296</v>
      </c>
      <c r="D6711" s="150">
        <v>29601</v>
      </c>
      <c r="E6711" s="149">
        <v>11510</v>
      </c>
      <c r="F6711" s="149" t="s">
        <v>1686</v>
      </c>
    </row>
    <row r="6712" spans="1:6" ht="10.9" customHeight="1" x14ac:dyDescent="0.35">
      <c r="A6712" s="149" t="s">
        <v>13335</v>
      </c>
      <c r="B6712" s="149" t="s">
        <v>13336</v>
      </c>
      <c r="C6712" s="149" t="s">
        <v>296</v>
      </c>
      <c r="D6712" s="150">
        <v>29601</v>
      </c>
      <c r="E6712" s="149">
        <v>11510</v>
      </c>
      <c r="F6712" s="149" t="s">
        <v>1686</v>
      </c>
    </row>
    <row r="6713" spans="1:6" ht="10.9" customHeight="1" x14ac:dyDescent="0.35">
      <c r="A6713" s="149" t="s">
        <v>13337</v>
      </c>
      <c r="B6713" s="149" t="s">
        <v>13338</v>
      </c>
      <c r="C6713" s="149" t="s">
        <v>296</v>
      </c>
      <c r="D6713" s="150">
        <v>29601</v>
      </c>
      <c r="E6713" s="149">
        <v>11510</v>
      </c>
      <c r="F6713" s="149" t="s">
        <v>1686</v>
      </c>
    </row>
    <row r="6714" spans="1:6" ht="10.9" customHeight="1" x14ac:dyDescent="0.35">
      <c r="A6714" s="149" t="s">
        <v>13339</v>
      </c>
      <c r="B6714" s="149" t="s">
        <v>13340</v>
      </c>
      <c r="C6714" s="149" t="s">
        <v>296</v>
      </c>
      <c r="D6714" s="150">
        <v>29601</v>
      </c>
      <c r="E6714" s="149">
        <v>11510</v>
      </c>
      <c r="F6714" s="149" t="s">
        <v>1686</v>
      </c>
    </row>
    <row r="6715" spans="1:6" ht="10.9" customHeight="1" x14ac:dyDescent="0.35">
      <c r="A6715" s="149" t="s">
        <v>13341</v>
      </c>
      <c r="B6715" s="149" t="s">
        <v>13342</v>
      </c>
      <c r="C6715" s="149" t="s">
        <v>296</v>
      </c>
      <c r="D6715" s="150">
        <v>29601</v>
      </c>
      <c r="E6715" s="149">
        <v>11510</v>
      </c>
      <c r="F6715" s="149" t="s">
        <v>1686</v>
      </c>
    </row>
    <row r="6716" spans="1:6" ht="10.9" customHeight="1" x14ac:dyDescent="0.35">
      <c r="A6716" s="149" t="s">
        <v>13343</v>
      </c>
      <c r="B6716" s="149" t="s">
        <v>13344</v>
      </c>
      <c r="C6716" s="149" t="s">
        <v>296</v>
      </c>
      <c r="D6716" s="150">
        <v>29601</v>
      </c>
      <c r="E6716" s="149">
        <v>11510</v>
      </c>
      <c r="F6716" s="149" t="s">
        <v>1686</v>
      </c>
    </row>
    <row r="6717" spans="1:6" ht="10.9" customHeight="1" x14ac:dyDescent="0.35">
      <c r="A6717" s="149" t="s">
        <v>13345</v>
      </c>
      <c r="B6717" s="149" t="s">
        <v>13346</v>
      </c>
      <c r="C6717" s="149" t="s">
        <v>296</v>
      </c>
      <c r="D6717" s="150">
        <v>29601</v>
      </c>
      <c r="E6717" s="149">
        <v>11510</v>
      </c>
      <c r="F6717" s="149" t="s">
        <v>1686</v>
      </c>
    </row>
    <row r="6718" spans="1:6" ht="10.9" customHeight="1" x14ac:dyDescent="0.35">
      <c r="A6718" s="149" t="s">
        <v>13347</v>
      </c>
      <c r="B6718" s="149" t="s">
        <v>13348</v>
      </c>
      <c r="C6718" s="149" t="s">
        <v>296</v>
      </c>
      <c r="D6718" s="150">
        <v>29601</v>
      </c>
      <c r="E6718" s="149">
        <v>11510</v>
      </c>
      <c r="F6718" s="149" t="s">
        <v>1686</v>
      </c>
    </row>
    <row r="6719" spans="1:6" ht="10.9" customHeight="1" x14ac:dyDescent="0.35">
      <c r="A6719" s="149" t="s">
        <v>13349</v>
      </c>
      <c r="B6719" s="149" t="s">
        <v>13350</v>
      </c>
      <c r="C6719" s="149" t="s">
        <v>296</v>
      </c>
      <c r="D6719" s="150">
        <v>29601</v>
      </c>
      <c r="E6719" s="149">
        <v>11510</v>
      </c>
      <c r="F6719" s="149" t="s">
        <v>1686</v>
      </c>
    </row>
    <row r="6720" spans="1:6" ht="10.9" customHeight="1" x14ac:dyDescent="0.35">
      <c r="A6720" s="149" t="s">
        <v>13351</v>
      </c>
      <c r="B6720" s="149" t="s">
        <v>13352</v>
      </c>
      <c r="C6720" s="149" t="s">
        <v>296</v>
      </c>
      <c r="D6720" s="150">
        <v>29601</v>
      </c>
      <c r="E6720" s="149">
        <v>11510</v>
      </c>
      <c r="F6720" s="149" t="s">
        <v>1686</v>
      </c>
    </row>
    <row r="6721" spans="1:6" ht="10.9" customHeight="1" x14ac:dyDescent="0.35">
      <c r="A6721" s="149" t="s">
        <v>13353</v>
      </c>
      <c r="B6721" s="149" t="s">
        <v>13354</v>
      </c>
      <c r="C6721" s="149" t="s">
        <v>296</v>
      </c>
      <c r="D6721" s="150">
        <v>29601</v>
      </c>
      <c r="E6721" s="149">
        <v>11510</v>
      </c>
      <c r="F6721" s="149" t="s">
        <v>1686</v>
      </c>
    </row>
    <row r="6722" spans="1:6" ht="10.9" customHeight="1" x14ac:dyDescent="0.35">
      <c r="A6722" s="149" t="s">
        <v>13355</v>
      </c>
      <c r="B6722" s="149" t="s">
        <v>13356</v>
      </c>
      <c r="C6722" s="149" t="s">
        <v>296</v>
      </c>
      <c r="D6722" s="150">
        <v>29601</v>
      </c>
      <c r="E6722" s="149">
        <v>11510</v>
      </c>
      <c r="F6722" s="149" t="s">
        <v>1686</v>
      </c>
    </row>
    <row r="6723" spans="1:6" ht="10.9" customHeight="1" x14ac:dyDescent="0.35">
      <c r="A6723" s="149" t="s">
        <v>13357</v>
      </c>
      <c r="B6723" s="149" t="s">
        <v>13358</v>
      </c>
      <c r="C6723" s="149" t="s">
        <v>296</v>
      </c>
      <c r="D6723" s="150">
        <v>29601</v>
      </c>
      <c r="E6723" s="149">
        <v>11510</v>
      </c>
      <c r="F6723" s="149" t="s">
        <v>1686</v>
      </c>
    </row>
    <row r="6724" spans="1:6" ht="10.9" customHeight="1" x14ac:dyDescent="0.35">
      <c r="A6724" s="149" t="s">
        <v>13359</v>
      </c>
      <c r="B6724" s="149" t="s">
        <v>13360</v>
      </c>
      <c r="C6724" s="149" t="s">
        <v>296</v>
      </c>
      <c r="D6724" s="150">
        <v>29601</v>
      </c>
      <c r="E6724" s="149">
        <v>11510</v>
      </c>
      <c r="F6724" s="149" t="s">
        <v>1686</v>
      </c>
    </row>
    <row r="6725" spans="1:6" ht="10.9" customHeight="1" x14ac:dyDescent="0.35">
      <c r="A6725" s="149" t="s">
        <v>13361</v>
      </c>
      <c r="B6725" s="149" t="s">
        <v>13362</v>
      </c>
      <c r="C6725" s="149" t="s">
        <v>296</v>
      </c>
      <c r="D6725" s="150">
        <v>29601</v>
      </c>
      <c r="E6725" s="149">
        <v>11510</v>
      </c>
      <c r="F6725" s="149" t="s">
        <v>1686</v>
      </c>
    </row>
    <row r="6726" spans="1:6" ht="10.9" customHeight="1" x14ac:dyDescent="0.35">
      <c r="A6726" s="149" t="s">
        <v>13363</v>
      </c>
      <c r="B6726" s="149" t="s">
        <v>13364</v>
      </c>
      <c r="C6726" s="149" t="s">
        <v>296</v>
      </c>
      <c r="D6726" s="150">
        <v>29601</v>
      </c>
      <c r="E6726" s="149">
        <v>11510</v>
      </c>
      <c r="F6726" s="149" t="s">
        <v>1686</v>
      </c>
    </row>
    <row r="6727" spans="1:6" ht="10.9" customHeight="1" x14ac:dyDescent="0.35">
      <c r="A6727" s="149" t="s">
        <v>13365</v>
      </c>
      <c r="B6727" s="149" t="s">
        <v>13366</v>
      </c>
      <c r="C6727" s="149" t="s">
        <v>296</v>
      </c>
      <c r="D6727" s="150">
        <v>29601</v>
      </c>
      <c r="E6727" s="149">
        <v>11510</v>
      </c>
      <c r="F6727" s="149" t="s">
        <v>1686</v>
      </c>
    </row>
    <row r="6728" spans="1:6" ht="10.9" customHeight="1" x14ac:dyDescent="0.35">
      <c r="A6728" s="149" t="s">
        <v>13367</v>
      </c>
      <c r="B6728" s="149" t="s">
        <v>13368</v>
      </c>
      <c r="C6728" s="149" t="s">
        <v>296</v>
      </c>
      <c r="D6728" s="150">
        <v>29601</v>
      </c>
      <c r="E6728" s="149">
        <v>11510</v>
      </c>
      <c r="F6728" s="149" t="s">
        <v>1686</v>
      </c>
    </row>
    <row r="6729" spans="1:6" ht="10.9" customHeight="1" x14ac:dyDescent="0.35">
      <c r="A6729" s="149" t="s">
        <v>13369</v>
      </c>
      <c r="B6729" s="149" t="s">
        <v>13370</v>
      </c>
      <c r="C6729" s="149" t="s">
        <v>296</v>
      </c>
      <c r="D6729" s="150">
        <v>29601</v>
      </c>
      <c r="E6729" s="149">
        <v>11510</v>
      </c>
      <c r="F6729" s="149" t="s">
        <v>1686</v>
      </c>
    </row>
    <row r="6730" spans="1:6" ht="10.9" customHeight="1" x14ac:dyDescent="0.35">
      <c r="A6730" s="149" t="s">
        <v>13371</v>
      </c>
      <c r="B6730" s="149" t="s">
        <v>13372</v>
      </c>
      <c r="C6730" s="149" t="s">
        <v>296</v>
      </c>
      <c r="D6730" s="150">
        <v>29601</v>
      </c>
      <c r="E6730" s="149">
        <v>11510</v>
      </c>
      <c r="F6730" s="149" t="s">
        <v>1686</v>
      </c>
    </row>
    <row r="6731" spans="1:6" ht="10.9" customHeight="1" x14ac:dyDescent="0.35">
      <c r="A6731" s="149" t="s">
        <v>13373</v>
      </c>
      <c r="B6731" s="149" t="s">
        <v>13374</v>
      </c>
      <c r="C6731" s="149" t="s">
        <v>296</v>
      </c>
      <c r="D6731" s="150">
        <v>29601</v>
      </c>
      <c r="E6731" s="149">
        <v>11510</v>
      </c>
      <c r="F6731" s="149" t="s">
        <v>1686</v>
      </c>
    </row>
    <row r="6732" spans="1:6" ht="10.9" customHeight="1" x14ac:dyDescent="0.35">
      <c r="A6732" s="149" t="s">
        <v>13375</v>
      </c>
      <c r="B6732" s="149" t="s">
        <v>13376</v>
      </c>
      <c r="C6732" s="149" t="s">
        <v>296</v>
      </c>
      <c r="D6732" s="150">
        <v>29601</v>
      </c>
      <c r="E6732" s="149">
        <v>11510</v>
      </c>
      <c r="F6732" s="149" t="s">
        <v>1686</v>
      </c>
    </row>
    <row r="6733" spans="1:6" ht="10.9" customHeight="1" x14ac:dyDescent="0.35">
      <c r="A6733" s="149" t="s">
        <v>13377</v>
      </c>
      <c r="B6733" s="149" t="s">
        <v>13378</v>
      </c>
      <c r="C6733" s="149" t="s">
        <v>296</v>
      </c>
      <c r="D6733" s="150">
        <v>29601</v>
      </c>
      <c r="E6733" s="149">
        <v>11510</v>
      </c>
      <c r="F6733" s="149" t="s">
        <v>1686</v>
      </c>
    </row>
    <row r="6734" spans="1:6" ht="10.9" customHeight="1" x14ac:dyDescent="0.35">
      <c r="A6734" s="149" t="s">
        <v>13379</v>
      </c>
      <c r="B6734" s="149" t="s">
        <v>13380</v>
      </c>
      <c r="C6734" s="149" t="s">
        <v>296</v>
      </c>
      <c r="D6734" s="150">
        <v>29601</v>
      </c>
      <c r="E6734" s="149">
        <v>11510</v>
      </c>
      <c r="F6734" s="149" t="s">
        <v>1686</v>
      </c>
    </row>
    <row r="6735" spans="1:6" ht="10.9" customHeight="1" x14ac:dyDescent="0.35">
      <c r="A6735" s="149" t="s">
        <v>13381</v>
      </c>
      <c r="B6735" s="149" t="s">
        <v>13382</v>
      </c>
      <c r="C6735" s="149" t="s">
        <v>296</v>
      </c>
      <c r="D6735" s="150">
        <v>29601</v>
      </c>
      <c r="E6735" s="149">
        <v>11510</v>
      </c>
      <c r="F6735" s="149" t="s">
        <v>1686</v>
      </c>
    </row>
    <row r="6736" spans="1:6" ht="10.9" customHeight="1" x14ac:dyDescent="0.35">
      <c r="A6736" s="149" t="s">
        <v>13383</v>
      </c>
      <c r="B6736" s="149" t="s">
        <v>13384</v>
      </c>
      <c r="C6736" s="149" t="s">
        <v>296</v>
      </c>
      <c r="D6736" s="150">
        <v>29601</v>
      </c>
      <c r="E6736" s="149">
        <v>11510</v>
      </c>
      <c r="F6736" s="149" t="s">
        <v>1686</v>
      </c>
    </row>
    <row r="6737" spans="1:6" ht="10.9" customHeight="1" x14ac:dyDescent="0.35">
      <c r="A6737" s="149" t="s">
        <v>13385</v>
      </c>
      <c r="B6737" s="149" t="s">
        <v>13386</v>
      </c>
      <c r="C6737" s="149" t="s">
        <v>296</v>
      </c>
      <c r="D6737" s="150">
        <v>29601</v>
      </c>
      <c r="E6737" s="149">
        <v>11510</v>
      </c>
      <c r="F6737" s="149" t="s">
        <v>1686</v>
      </c>
    </row>
    <row r="6738" spans="1:6" ht="10.9" customHeight="1" x14ac:dyDescent="0.35">
      <c r="A6738" s="149" t="s">
        <v>13387</v>
      </c>
      <c r="B6738" s="149" t="s">
        <v>13388</v>
      </c>
      <c r="C6738" s="149" t="s">
        <v>296</v>
      </c>
      <c r="D6738" s="150">
        <v>29601</v>
      </c>
      <c r="E6738" s="149">
        <v>11510</v>
      </c>
      <c r="F6738" s="149" t="s">
        <v>1686</v>
      </c>
    </row>
    <row r="6739" spans="1:6" ht="10.9" customHeight="1" x14ac:dyDescent="0.35">
      <c r="A6739" s="149" t="s">
        <v>13389</v>
      </c>
      <c r="B6739" s="149" t="s">
        <v>13390</v>
      </c>
      <c r="C6739" s="149" t="s">
        <v>296</v>
      </c>
      <c r="D6739" s="150">
        <v>29601</v>
      </c>
      <c r="E6739" s="149">
        <v>11510</v>
      </c>
      <c r="F6739" s="149" t="s">
        <v>1686</v>
      </c>
    </row>
    <row r="6740" spans="1:6" ht="10.9" customHeight="1" x14ac:dyDescent="0.35">
      <c r="A6740" s="149" t="s">
        <v>13391</v>
      </c>
      <c r="B6740" s="149" t="s">
        <v>13392</v>
      </c>
      <c r="C6740" s="149" t="s">
        <v>296</v>
      </c>
      <c r="D6740" s="150">
        <v>29601</v>
      </c>
      <c r="E6740" s="149">
        <v>11510</v>
      </c>
      <c r="F6740" s="149" t="s">
        <v>1686</v>
      </c>
    </row>
    <row r="6741" spans="1:6" ht="10.9" customHeight="1" x14ac:dyDescent="0.35">
      <c r="A6741" s="149" t="s">
        <v>13393</v>
      </c>
      <c r="B6741" s="149" t="s">
        <v>13394</v>
      </c>
      <c r="C6741" s="149" t="s">
        <v>296</v>
      </c>
      <c r="D6741" s="150">
        <v>29601</v>
      </c>
      <c r="E6741" s="149">
        <v>11510</v>
      </c>
      <c r="F6741" s="149" t="s">
        <v>1686</v>
      </c>
    </row>
    <row r="6742" spans="1:6" ht="10.9" customHeight="1" x14ac:dyDescent="0.35">
      <c r="A6742" s="149" t="s">
        <v>13395</v>
      </c>
      <c r="B6742" s="149" t="s">
        <v>13396</v>
      </c>
      <c r="C6742" s="149" t="s">
        <v>296</v>
      </c>
      <c r="D6742" s="150">
        <v>29601</v>
      </c>
      <c r="E6742" s="149">
        <v>11510</v>
      </c>
      <c r="F6742" s="149" t="s">
        <v>1686</v>
      </c>
    </row>
    <row r="6743" spans="1:6" ht="10.9" customHeight="1" x14ac:dyDescent="0.35">
      <c r="A6743" s="149" t="s">
        <v>13397</v>
      </c>
      <c r="B6743" s="149" t="s">
        <v>13398</v>
      </c>
      <c r="C6743" s="149" t="s">
        <v>296</v>
      </c>
      <c r="D6743" s="150">
        <v>29601</v>
      </c>
      <c r="E6743" s="149">
        <v>11510</v>
      </c>
      <c r="F6743" s="149" t="s">
        <v>1686</v>
      </c>
    </row>
    <row r="6744" spans="1:6" ht="10.9" customHeight="1" x14ac:dyDescent="0.35">
      <c r="A6744" s="149" t="s">
        <v>13399</v>
      </c>
      <c r="B6744" s="149" t="s">
        <v>13400</v>
      </c>
      <c r="C6744" s="149" t="s">
        <v>296</v>
      </c>
      <c r="D6744" s="150">
        <v>29601</v>
      </c>
      <c r="E6744" s="149">
        <v>11510</v>
      </c>
      <c r="F6744" s="149" t="s">
        <v>1686</v>
      </c>
    </row>
    <row r="6745" spans="1:6" ht="10.9" customHeight="1" x14ac:dyDescent="0.35">
      <c r="A6745" s="149" t="s">
        <v>13401</v>
      </c>
      <c r="B6745" s="149" t="s">
        <v>13402</v>
      </c>
      <c r="C6745" s="149" t="s">
        <v>296</v>
      </c>
      <c r="D6745" s="150">
        <v>29601</v>
      </c>
      <c r="E6745" s="149">
        <v>11510</v>
      </c>
      <c r="F6745" s="149" t="s">
        <v>1686</v>
      </c>
    </row>
    <row r="6746" spans="1:6" ht="10.9" customHeight="1" x14ac:dyDescent="0.35">
      <c r="A6746" s="149" t="s">
        <v>13403</v>
      </c>
      <c r="B6746" s="149" t="s">
        <v>13404</v>
      </c>
      <c r="C6746" s="149" t="s">
        <v>296</v>
      </c>
      <c r="D6746" s="150">
        <v>29601</v>
      </c>
      <c r="E6746" s="149">
        <v>11510</v>
      </c>
      <c r="F6746" s="149" t="s">
        <v>1686</v>
      </c>
    </row>
    <row r="6747" spans="1:6" ht="10.9" customHeight="1" x14ac:dyDescent="0.35">
      <c r="A6747" s="149" t="s">
        <v>13405</v>
      </c>
      <c r="B6747" s="149" t="s">
        <v>13406</v>
      </c>
      <c r="C6747" s="149" t="s">
        <v>296</v>
      </c>
      <c r="D6747" s="150">
        <v>29601</v>
      </c>
      <c r="E6747" s="149">
        <v>11510</v>
      </c>
      <c r="F6747" s="149" t="s">
        <v>1686</v>
      </c>
    </row>
    <row r="6748" spans="1:6" ht="10.9" customHeight="1" x14ac:dyDescent="0.35">
      <c r="A6748" s="149" t="s">
        <v>13407</v>
      </c>
      <c r="B6748" s="149" t="s">
        <v>13408</v>
      </c>
      <c r="C6748" s="149" t="s">
        <v>296</v>
      </c>
      <c r="D6748" s="150">
        <v>29601</v>
      </c>
      <c r="E6748" s="149">
        <v>11510</v>
      </c>
      <c r="F6748" s="149" t="s">
        <v>1686</v>
      </c>
    </row>
    <row r="6749" spans="1:6" ht="10.9" customHeight="1" x14ac:dyDescent="0.35">
      <c r="A6749" s="149" t="s">
        <v>13409</v>
      </c>
      <c r="B6749" s="149" t="s">
        <v>13410</v>
      </c>
      <c r="C6749" s="149" t="s">
        <v>296</v>
      </c>
      <c r="D6749" s="150">
        <v>29601</v>
      </c>
      <c r="E6749" s="149">
        <v>11510</v>
      </c>
      <c r="F6749" s="149" t="s">
        <v>1686</v>
      </c>
    </row>
    <row r="6750" spans="1:6" ht="10.9" customHeight="1" x14ac:dyDescent="0.35">
      <c r="A6750" s="149" t="s">
        <v>13411</v>
      </c>
      <c r="B6750" s="149" t="s">
        <v>13412</v>
      </c>
      <c r="C6750" s="149" t="s">
        <v>296</v>
      </c>
      <c r="D6750" s="150">
        <v>29601</v>
      </c>
      <c r="E6750" s="149">
        <v>11510</v>
      </c>
      <c r="F6750" s="149" t="s">
        <v>1686</v>
      </c>
    </row>
    <row r="6751" spans="1:6" ht="10.9" customHeight="1" x14ac:dyDescent="0.35">
      <c r="A6751" s="149" t="s">
        <v>13413</v>
      </c>
      <c r="B6751" s="149" t="s">
        <v>13414</v>
      </c>
      <c r="C6751" s="149" t="s">
        <v>296</v>
      </c>
      <c r="D6751" s="150">
        <v>29601</v>
      </c>
      <c r="E6751" s="149">
        <v>11510</v>
      </c>
      <c r="F6751" s="149" t="s">
        <v>1686</v>
      </c>
    </row>
    <row r="6752" spans="1:6" ht="10.9" customHeight="1" x14ac:dyDescent="0.35">
      <c r="A6752" s="149" t="s">
        <v>13415</v>
      </c>
      <c r="B6752" s="149" t="s">
        <v>13416</v>
      </c>
      <c r="C6752" s="149" t="s">
        <v>296</v>
      </c>
      <c r="D6752" s="150">
        <v>29601</v>
      </c>
      <c r="E6752" s="149">
        <v>11510</v>
      </c>
      <c r="F6752" s="149" t="s">
        <v>1686</v>
      </c>
    </row>
    <row r="6753" spans="1:6" ht="10.9" customHeight="1" x14ac:dyDescent="0.35">
      <c r="A6753" s="149" t="s">
        <v>13417</v>
      </c>
      <c r="B6753" s="149" t="s">
        <v>13418</v>
      </c>
      <c r="C6753" s="149" t="s">
        <v>296</v>
      </c>
      <c r="D6753" s="150">
        <v>29601</v>
      </c>
      <c r="E6753" s="149">
        <v>11510</v>
      </c>
      <c r="F6753" s="149" t="s">
        <v>1686</v>
      </c>
    </row>
    <row r="6754" spans="1:6" ht="10.9" customHeight="1" x14ac:dyDescent="0.35">
      <c r="A6754" s="149" t="s">
        <v>13419</v>
      </c>
      <c r="B6754" s="149" t="s">
        <v>13420</v>
      </c>
      <c r="C6754" s="149" t="s">
        <v>296</v>
      </c>
      <c r="D6754" s="150">
        <v>29601</v>
      </c>
      <c r="E6754" s="149">
        <v>11510</v>
      </c>
      <c r="F6754" s="149" t="s">
        <v>1686</v>
      </c>
    </row>
    <row r="6755" spans="1:6" ht="10.9" customHeight="1" x14ac:dyDescent="0.35">
      <c r="A6755" s="149" t="s">
        <v>13421</v>
      </c>
      <c r="B6755" s="149" t="s">
        <v>13422</v>
      </c>
      <c r="C6755" s="149" t="s">
        <v>296</v>
      </c>
      <c r="D6755" s="150">
        <v>29601</v>
      </c>
      <c r="E6755" s="149">
        <v>11510</v>
      </c>
      <c r="F6755" s="149" t="s">
        <v>1686</v>
      </c>
    </row>
    <row r="6756" spans="1:6" ht="10.9" customHeight="1" x14ac:dyDescent="0.35">
      <c r="A6756" s="149" t="s">
        <v>13423</v>
      </c>
      <c r="B6756" s="149" t="s">
        <v>13424</v>
      </c>
      <c r="C6756" s="149" t="s">
        <v>296</v>
      </c>
      <c r="D6756" s="150">
        <v>29601</v>
      </c>
      <c r="E6756" s="149">
        <v>11510</v>
      </c>
      <c r="F6756" s="149" t="s">
        <v>1686</v>
      </c>
    </row>
    <row r="6757" spans="1:6" ht="10.9" customHeight="1" x14ac:dyDescent="0.35">
      <c r="A6757" s="149" t="s">
        <v>13425</v>
      </c>
      <c r="B6757" s="149" t="s">
        <v>13426</v>
      </c>
      <c r="C6757" s="149" t="s">
        <v>296</v>
      </c>
      <c r="D6757" s="150">
        <v>29601</v>
      </c>
      <c r="E6757" s="149">
        <v>11510</v>
      </c>
      <c r="F6757" s="149" t="s">
        <v>1686</v>
      </c>
    </row>
    <row r="6758" spans="1:6" ht="10.9" customHeight="1" x14ac:dyDescent="0.35">
      <c r="A6758" s="149" t="s">
        <v>13427</v>
      </c>
      <c r="B6758" s="149" t="s">
        <v>13428</v>
      </c>
      <c r="C6758" s="149" t="s">
        <v>296</v>
      </c>
      <c r="D6758" s="150">
        <v>29601</v>
      </c>
      <c r="E6758" s="149">
        <v>11510</v>
      </c>
      <c r="F6758" s="149" t="s">
        <v>1686</v>
      </c>
    </row>
    <row r="6759" spans="1:6" ht="10.9" customHeight="1" x14ac:dyDescent="0.35">
      <c r="A6759" s="149" t="s">
        <v>13429</v>
      </c>
      <c r="B6759" s="149" t="s">
        <v>13430</v>
      </c>
      <c r="C6759" s="149" t="s">
        <v>296</v>
      </c>
      <c r="D6759" s="150">
        <v>29601</v>
      </c>
      <c r="E6759" s="149">
        <v>11510</v>
      </c>
      <c r="F6759" s="149" t="s">
        <v>1686</v>
      </c>
    </row>
    <row r="6760" spans="1:6" ht="10.9" customHeight="1" x14ac:dyDescent="0.35">
      <c r="A6760" s="149" t="s">
        <v>13431</v>
      </c>
      <c r="B6760" s="149" t="s">
        <v>13432</v>
      </c>
      <c r="C6760" s="149" t="s">
        <v>296</v>
      </c>
      <c r="D6760" s="150">
        <v>29601</v>
      </c>
      <c r="E6760" s="149">
        <v>11510</v>
      </c>
      <c r="F6760" s="149" t="s">
        <v>1686</v>
      </c>
    </row>
    <row r="6761" spans="1:6" ht="10.9" customHeight="1" x14ac:dyDescent="0.35">
      <c r="A6761" s="149" t="s">
        <v>13433</v>
      </c>
      <c r="B6761" s="149" t="s">
        <v>13434</v>
      </c>
      <c r="C6761" s="149" t="s">
        <v>296</v>
      </c>
      <c r="D6761" s="150">
        <v>29601</v>
      </c>
      <c r="E6761" s="149">
        <v>11510</v>
      </c>
      <c r="F6761" s="149" t="s">
        <v>1686</v>
      </c>
    </row>
    <row r="6762" spans="1:6" ht="10.9" customHeight="1" x14ac:dyDescent="0.35">
      <c r="A6762" s="149" t="s">
        <v>13435</v>
      </c>
      <c r="B6762" s="149" t="s">
        <v>13436</v>
      </c>
      <c r="C6762" s="149" t="s">
        <v>296</v>
      </c>
      <c r="D6762" s="150">
        <v>29601</v>
      </c>
      <c r="E6762" s="149">
        <v>11510</v>
      </c>
      <c r="F6762" s="149" t="s">
        <v>1686</v>
      </c>
    </row>
    <row r="6763" spans="1:6" ht="10.9" customHeight="1" x14ac:dyDescent="0.35">
      <c r="A6763" s="149" t="s">
        <v>13437</v>
      </c>
      <c r="B6763" s="149" t="s">
        <v>13438</v>
      </c>
      <c r="C6763" s="149" t="s">
        <v>296</v>
      </c>
      <c r="D6763" s="150">
        <v>29601</v>
      </c>
      <c r="E6763" s="149">
        <v>11510</v>
      </c>
      <c r="F6763" s="149" t="s">
        <v>1686</v>
      </c>
    </row>
    <row r="6764" spans="1:6" ht="10.9" customHeight="1" x14ac:dyDescent="0.35">
      <c r="A6764" s="149" t="s">
        <v>13439</v>
      </c>
      <c r="B6764" s="149" t="s">
        <v>13440</v>
      </c>
      <c r="C6764" s="149" t="s">
        <v>296</v>
      </c>
      <c r="D6764" s="150">
        <v>29601</v>
      </c>
      <c r="E6764" s="149">
        <v>11510</v>
      </c>
      <c r="F6764" s="149" t="s">
        <v>1686</v>
      </c>
    </row>
    <row r="6765" spans="1:6" ht="10.9" customHeight="1" x14ac:dyDescent="0.35">
      <c r="A6765" s="149" t="s">
        <v>13441</v>
      </c>
      <c r="B6765" s="149" t="s">
        <v>13442</v>
      </c>
      <c r="C6765" s="149" t="s">
        <v>296</v>
      </c>
      <c r="D6765" s="150">
        <v>29601</v>
      </c>
      <c r="E6765" s="149">
        <v>11510</v>
      </c>
      <c r="F6765" s="149" t="s">
        <v>1686</v>
      </c>
    </row>
    <row r="6766" spans="1:6" ht="10.9" customHeight="1" x14ac:dyDescent="0.35">
      <c r="A6766" s="149" t="s">
        <v>2571</v>
      </c>
      <c r="B6766" s="149" t="s">
        <v>2572</v>
      </c>
      <c r="C6766" s="149" t="s">
        <v>296</v>
      </c>
      <c r="D6766" s="150">
        <v>29601</v>
      </c>
      <c r="E6766" s="149">
        <v>11510</v>
      </c>
      <c r="F6766" s="149" t="s">
        <v>1686</v>
      </c>
    </row>
    <row r="6767" spans="1:6" ht="10.9" customHeight="1" x14ac:dyDescent="0.35">
      <c r="A6767" s="149" t="s">
        <v>1684</v>
      </c>
      <c r="B6767" s="149" t="s">
        <v>1685</v>
      </c>
      <c r="C6767" s="149" t="s">
        <v>296</v>
      </c>
      <c r="D6767" s="150">
        <v>29601</v>
      </c>
      <c r="E6767" s="149">
        <v>11510</v>
      </c>
      <c r="F6767" s="149" t="s">
        <v>1686</v>
      </c>
    </row>
    <row r="6768" spans="1:6" ht="10.9" customHeight="1" x14ac:dyDescent="0.35">
      <c r="A6768" s="149" t="s">
        <v>13446</v>
      </c>
      <c r="B6768" s="149" t="s">
        <v>13447</v>
      </c>
      <c r="C6768" s="149" t="s">
        <v>296</v>
      </c>
      <c r="D6768" s="150">
        <v>29601</v>
      </c>
      <c r="E6768" s="149">
        <v>11510</v>
      </c>
      <c r="F6768" s="149" t="s">
        <v>1686</v>
      </c>
    </row>
    <row r="6769" spans="1:6" ht="10.9" customHeight="1" x14ac:dyDescent="0.35">
      <c r="A6769" s="149" t="s">
        <v>13448</v>
      </c>
      <c r="B6769" s="149" t="s">
        <v>13449</v>
      </c>
      <c r="C6769" s="149" t="s">
        <v>296</v>
      </c>
      <c r="D6769" s="150">
        <v>29601</v>
      </c>
      <c r="E6769" s="149">
        <v>11510</v>
      </c>
      <c r="F6769" s="149" t="s">
        <v>1686</v>
      </c>
    </row>
    <row r="6770" spans="1:6" ht="10.9" customHeight="1" x14ac:dyDescent="0.35">
      <c r="A6770" s="149" t="s">
        <v>13450</v>
      </c>
      <c r="B6770" s="149" t="s">
        <v>13451</v>
      </c>
      <c r="C6770" s="149" t="s">
        <v>296</v>
      </c>
      <c r="D6770" s="150">
        <v>29601</v>
      </c>
      <c r="E6770" s="149">
        <v>11510</v>
      </c>
      <c r="F6770" s="149" t="s">
        <v>1686</v>
      </c>
    </row>
    <row r="6771" spans="1:6" ht="10.9" customHeight="1" x14ac:dyDescent="0.35">
      <c r="A6771" s="149" t="s">
        <v>13452</v>
      </c>
      <c r="B6771" s="149" t="s">
        <v>13453</v>
      </c>
      <c r="C6771" s="149" t="s">
        <v>296</v>
      </c>
      <c r="D6771" s="150">
        <v>29601</v>
      </c>
      <c r="E6771" s="149">
        <v>11510</v>
      </c>
      <c r="F6771" s="149" t="s">
        <v>1686</v>
      </c>
    </row>
    <row r="6772" spans="1:6" ht="10.9" customHeight="1" x14ac:dyDescent="0.35">
      <c r="A6772" s="149" t="s">
        <v>13454</v>
      </c>
      <c r="B6772" s="149" t="s">
        <v>13455</v>
      </c>
      <c r="C6772" s="149" t="s">
        <v>296</v>
      </c>
      <c r="D6772" s="150">
        <v>29601</v>
      </c>
      <c r="E6772" s="149">
        <v>11510</v>
      </c>
      <c r="F6772" s="149" t="s">
        <v>1686</v>
      </c>
    </row>
    <row r="6773" spans="1:6" ht="10.9" customHeight="1" x14ac:dyDescent="0.35">
      <c r="A6773" s="149" t="s">
        <v>13456</v>
      </c>
      <c r="B6773" s="149" t="s">
        <v>13457</v>
      </c>
      <c r="C6773" s="149" t="s">
        <v>296</v>
      </c>
      <c r="D6773" s="150">
        <v>29601</v>
      </c>
      <c r="E6773" s="149">
        <v>11510</v>
      </c>
      <c r="F6773" s="149" t="s">
        <v>1686</v>
      </c>
    </row>
    <row r="6774" spans="1:6" ht="10.9" customHeight="1" x14ac:dyDescent="0.35">
      <c r="A6774" s="149" t="s">
        <v>13458</v>
      </c>
      <c r="B6774" s="149" t="s">
        <v>13459</v>
      </c>
      <c r="C6774" s="149" t="s">
        <v>296</v>
      </c>
      <c r="D6774" s="150">
        <v>29601</v>
      </c>
      <c r="E6774" s="149">
        <v>11510</v>
      </c>
      <c r="F6774" s="149" t="s">
        <v>1686</v>
      </c>
    </row>
    <row r="6775" spans="1:6" ht="10.9" customHeight="1" x14ac:dyDescent="0.35">
      <c r="A6775" s="149" t="s">
        <v>13460</v>
      </c>
      <c r="B6775" s="149" t="s">
        <v>13461</v>
      </c>
      <c r="C6775" s="149" t="s">
        <v>296</v>
      </c>
      <c r="D6775" s="150">
        <v>29601</v>
      </c>
      <c r="E6775" s="149">
        <v>11510</v>
      </c>
      <c r="F6775" s="149" t="s">
        <v>1686</v>
      </c>
    </row>
    <row r="6776" spans="1:6" ht="10.9" customHeight="1" x14ac:dyDescent="0.35">
      <c r="A6776" s="149" t="s">
        <v>13462</v>
      </c>
      <c r="B6776" s="149" t="s">
        <v>13463</v>
      </c>
      <c r="C6776" s="149" t="s">
        <v>296</v>
      </c>
      <c r="D6776" s="150">
        <v>29601</v>
      </c>
      <c r="E6776" s="149">
        <v>11510</v>
      </c>
      <c r="F6776" s="149" t="s">
        <v>1686</v>
      </c>
    </row>
    <row r="6777" spans="1:6" ht="10.9" customHeight="1" x14ac:dyDescent="0.35">
      <c r="A6777" s="149" t="s">
        <v>13464</v>
      </c>
      <c r="B6777" s="149" t="s">
        <v>13465</v>
      </c>
      <c r="C6777" s="149" t="s">
        <v>296</v>
      </c>
      <c r="D6777" s="150">
        <v>29601</v>
      </c>
      <c r="E6777" s="149">
        <v>11510</v>
      </c>
      <c r="F6777" s="149" t="s">
        <v>1686</v>
      </c>
    </row>
    <row r="6778" spans="1:6" ht="10.9" customHeight="1" x14ac:dyDescent="0.35">
      <c r="A6778" s="149" t="s">
        <v>13466</v>
      </c>
      <c r="B6778" s="149" t="s">
        <v>13467</v>
      </c>
      <c r="C6778" s="149" t="s">
        <v>296</v>
      </c>
      <c r="D6778" s="150">
        <v>29601</v>
      </c>
      <c r="E6778" s="149">
        <v>11510</v>
      </c>
      <c r="F6778" s="149" t="s">
        <v>1686</v>
      </c>
    </row>
    <row r="6779" spans="1:6" ht="10.9" customHeight="1" x14ac:dyDescent="0.35">
      <c r="A6779" s="149" t="s">
        <v>13468</v>
      </c>
      <c r="B6779" s="149" t="s">
        <v>13469</v>
      </c>
      <c r="C6779" s="149" t="s">
        <v>296</v>
      </c>
      <c r="D6779" s="150">
        <v>29601</v>
      </c>
      <c r="E6779" s="149">
        <v>11510</v>
      </c>
      <c r="F6779" s="149" t="s">
        <v>1686</v>
      </c>
    </row>
    <row r="6780" spans="1:6" ht="10.9" customHeight="1" x14ac:dyDescent="0.35">
      <c r="A6780" s="149" t="s">
        <v>13470</v>
      </c>
      <c r="B6780" s="149" t="s">
        <v>13471</v>
      </c>
      <c r="C6780" s="149" t="s">
        <v>420</v>
      </c>
      <c r="D6780" s="150">
        <v>29601</v>
      </c>
      <c r="E6780" s="149">
        <v>11510</v>
      </c>
      <c r="F6780" s="149" t="s">
        <v>1686</v>
      </c>
    </row>
    <row r="6781" spans="1:6" ht="10.9" customHeight="1" x14ac:dyDescent="0.35">
      <c r="A6781" s="149" t="s">
        <v>13472</v>
      </c>
      <c r="B6781" s="149" t="s">
        <v>13473</v>
      </c>
      <c r="C6781" s="149" t="s">
        <v>296</v>
      </c>
      <c r="D6781" s="150">
        <v>29601</v>
      </c>
      <c r="E6781" s="149">
        <v>11510</v>
      </c>
      <c r="F6781" s="149" t="s">
        <v>1686</v>
      </c>
    </row>
    <row r="6782" spans="1:6" ht="10.9" customHeight="1" x14ac:dyDescent="0.35">
      <c r="A6782" s="149" t="s">
        <v>13474</v>
      </c>
      <c r="B6782" s="149" t="s">
        <v>13475</v>
      </c>
      <c r="C6782" s="149" t="s">
        <v>296</v>
      </c>
      <c r="D6782" s="150">
        <v>29601</v>
      </c>
      <c r="E6782" s="149">
        <v>11510</v>
      </c>
      <c r="F6782" s="149" t="s">
        <v>1686</v>
      </c>
    </row>
    <row r="6783" spans="1:6" ht="10.9" customHeight="1" x14ac:dyDescent="0.35">
      <c r="A6783" s="149" t="s">
        <v>13476</v>
      </c>
      <c r="B6783" s="149" t="s">
        <v>13477</v>
      </c>
      <c r="C6783" s="149" t="s">
        <v>296</v>
      </c>
      <c r="D6783" s="150">
        <v>29601</v>
      </c>
      <c r="E6783" s="149">
        <v>11510</v>
      </c>
      <c r="F6783" s="149" t="s">
        <v>1686</v>
      </c>
    </row>
    <row r="6784" spans="1:6" ht="10.9" customHeight="1" x14ac:dyDescent="0.35">
      <c r="A6784" s="149" t="s">
        <v>13478</v>
      </c>
      <c r="B6784" s="149" t="s">
        <v>13479</v>
      </c>
      <c r="C6784" s="149" t="s">
        <v>296</v>
      </c>
      <c r="D6784" s="150">
        <v>29601</v>
      </c>
      <c r="E6784" s="149">
        <v>11510</v>
      </c>
      <c r="F6784" s="149" t="s">
        <v>1686</v>
      </c>
    </row>
    <row r="6785" spans="1:6" ht="10.9" customHeight="1" x14ac:dyDescent="0.35">
      <c r="A6785" s="149" t="s">
        <v>13480</v>
      </c>
      <c r="B6785" s="149" t="s">
        <v>13481</v>
      </c>
      <c r="C6785" s="149" t="s">
        <v>296</v>
      </c>
      <c r="D6785" s="150">
        <v>29601</v>
      </c>
      <c r="E6785" s="149">
        <v>11510</v>
      </c>
      <c r="F6785" s="149" t="s">
        <v>1686</v>
      </c>
    </row>
    <row r="6786" spans="1:6" ht="10.9" customHeight="1" x14ac:dyDescent="0.35">
      <c r="A6786" s="149" t="s">
        <v>13482</v>
      </c>
      <c r="B6786" s="149" t="s">
        <v>13483</v>
      </c>
      <c r="C6786" s="149" t="s">
        <v>10026</v>
      </c>
      <c r="D6786" s="150">
        <v>29601</v>
      </c>
      <c r="E6786" s="149">
        <v>11510</v>
      </c>
      <c r="F6786" s="149" t="s">
        <v>1686</v>
      </c>
    </row>
    <row r="6787" spans="1:6" ht="10.9" customHeight="1" x14ac:dyDescent="0.35">
      <c r="A6787" s="149" t="s">
        <v>13484</v>
      </c>
      <c r="B6787" s="149" t="s">
        <v>13485</v>
      </c>
      <c r="C6787" s="149" t="s">
        <v>296</v>
      </c>
      <c r="D6787" s="150">
        <v>29601</v>
      </c>
      <c r="E6787" s="149">
        <v>11510</v>
      </c>
      <c r="F6787" s="149" t="s">
        <v>1686</v>
      </c>
    </row>
    <row r="6788" spans="1:6" ht="10.9" customHeight="1" x14ac:dyDescent="0.35">
      <c r="A6788" s="149" t="s">
        <v>13486</v>
      </c>
      <c r="B6788" s="149" t="s">
        <v>13487</v>
      </c>
      <c r="C6788" s="149" t="s">
        <v>296</v>
      </c>
      <c r="D6788" s="150">
        <v>29701</v>
      </c>
      <c r="E6788" s="149">
        <v>11510</v>
      </c>
      <c r="F6788" s="149" t="s">
        <v>13488</v>
      </c>
    </row>
    <row r="6789" spans="1:6" ht="10.9" customHeight="1" x14ac:dyDescent="0.35">
      <c r="A6789" s="149" t="s">
        <v>13489</v>
      </c>
      <c r="B6789" s="149" t="s">
        <v>13490</v>
      </c>
      <c r="C6789" s="149" t="s">
        <v>296</v>
      </c>
      <c r="D6789" s="150">
        <v>29801</v>
      </c>
      <c r="E6789" s="149">
        <v>11510</v>
      </c>
      <c r="F6789" s="149" t="s">
        <v>13491</v>
      </c>
    </row>
    <row r="6790" spans="1:6" ht="10.9" customHeight="1" x14ac:dyDescent="0.35">
      <c r="A6790" s="149" t="s">
        <v>13492</v>
      </c>
      <c r="B6790" s="149" t="s">
        <v>13493</v>
      </c>
      <c r="C6790" s="149" t="s">
        <v>296</v>
      </c>
      <c r="D6790" s="150">
        <v>29801</v>
      </c>
      <c r="E6790" s="149">
        <v>11510</v>
      </c>
      <c r="F6790" s="149" t="s">
        <v>13491</v>
      </c>
    </row>
    <row r="6791" spans="1:6" ht="10.9" customHeight="1" x14ac:dyDescent="0.35">
      <c r="A6791" s="149" t="s">
        <v>13494</v>
      </c>
      <c r="B6791" s="149" t="s">
        <v>13495</v>
      </c>
      <c r="C6791" s="149" t="s">
        <v>296</v>
      </c>
      <c r="D6791" s="150">
        <v>29801</v>
      </c>
      <c r="E6791" s="149">
        <v>11510</v>
      </c>
      <c r="F6791" s="149" t="s">
        <v>13491</v>
      </c>
    </row>
    <row r="6792" spans="1:6" ht="10.9" customHeight="1" x14ac:dyDescent="0.35">
      <c r="A6792" s="149" t="s">
        <v>13496</v>
      </c>
      <c r="B6792" s="149" t="s">
        <v>13497</v>
      </c>
      <c r="C6792" s="149" t="s">
        <v>296</v>
      </c>
      <c r="D6792" s="150">
        <v>29801</v>
      </c>
      <c r="E6792" s="149">
        <v>11510</v>
      </c>
      <c r="F6792" s="149" t="s">
        <v>13491</v>
      </c>
    </row>
    <row r="6793" spans="1:6" ht="10.9" customHeight="1" x14ac:dyDescent="0.35">
      <c r="A6793" s="149" t="s">
        <v>13498</v>
      </c>
      <c r="B6793" s="149" t="s">
        <v>13499</v>
      </c>
      <c r="C6793" s="149" t="s">
        <v>296</v>
      </c>
      <c r="D6793" s="150">
        <v>29801</v>
      </c>
      <c r="E6793" s="149">
        <v>11510</v>
      </c>
      <c r="F6793" s="149" t="s">
        <v>13491</v>
      </c>
    </row>
    <row r="6794" spans="1:6" ht="10.9" customHeight="1" x14ac:dyDescent="0.35">
      <c r="A6794" s="149" t="s">
        <v>13500</v>
      </c>
      <c r="B6794" s="149" t="s">
        <v>13501</v>
      </c>
      <c r="C6794" s="149" t="s">
        <v>296</v>
      </c>
      <c r="D6794" s="150">
        <v>29801</v>
      </c>
      <c r="E6794" s="149">
        <v>11510</v>
      </c>
      <c r="F6794" s="149" t="s">
        <v>13491</v>
      </c>
    </row>
    <row r="6795" spans="1:6" ht="10.9" customHeight="1" x14ac:dyDescent="0.35">
      <c r="A6795" s="149" t="s">
        <v>13502</v>
      </c>
      <c r="B6795" s="149" t="s">
        <v>13503</v>
      </c>
      <c r="C6795" s="149" t="s">
        <v>296</v>
      </c>
      <c r="D6795" s="150">
        <v>29801</v>
      </c>
      <c r="E6795" s="149">
        <v>11510</v>
      </c>
      <c r="F6795" s="149" t="s">
        <v>13491</v>
      </c>
    </row>
    <row r="6796" spans="1:6" ht="10.9" customHeight="1" x14ac:dyDescent="0.35">
      <c r="A6796" s="149" t="s">
        <v>13504</v>
      </c>
      <c r="B6796" s="149" t="s">
        <v>13505</v>
      </c>
      <c r="C6796" s="149" t="s">
        <v>296</v>
      </c>
      <c r="D6796" s="150">
        <v>29801</v>
      </c>
      <c r="E6796" s="149">
        <v>11510</v>
      </c>
      <c r="F6796" s="149" t="s">
        <v>13491</v>
      </c>
    </row>
    <row r="6797" spans="1:6" ht="10.9" customHeight="1" x14ac:dyDescent="0.35">
      <c r="A6797" s="149" t="s">
        <v>13506</v>
      </c>
      <c r="B6797" s="149" t="s">
        <v>13507</v>
      </c>
      <c r="C6797" s="149" t="s">
        <v>296</v>
      </c>
      <c r="D6797" s="150">
        <v>29801</v>
      </c>
      <c r="E6797" s="149">
        <v>11510</v>
      </c>
      <c r="F6797" s="149" t="s">
        <v>13491</v>
      </c>
    </row>
    <row r="6798" spans="1:6" ht="10.9" customHeight="1" x14ac:dyDescent="0.35">
      <c r="A6798" s="149" t="s">
        <v>13508</v>
      </c>
      <c r="B6798" s="149" t="s">
        <v>13509</v>
      </c>
      <c r="C6798" s="149" t="s">
        <v>296</v>
      </c>
      <c r="D6798" s="150">
        <v>29801</v>
      </c>
      <c r="E6798" s="149">
        <v>11510</v>
      </c>
      <c r="F6798" s="149" t="s">
        <v>13491</v>
      </c>
    </row>
    <row r="6799" spans="1:6" ht="10.9" customHeight="1" x14ac:dyDescent="0.35">
      <c r="A6799" s="149" t="s">
        <v>13510</v>
      </c>
      <c r="B6799" s="149" t="s">
        <v>13511</v>
      </c>
      <c r="C6799" s="149" t="s">
        <v>296</v>
      </c>
      <c r="D6799" s="150">
        <v>29801</v>
      </c>
      <c r="E6799" s="149">
        <v>11510</v>
      </c>
      <c r="F6799" s="149" t="s">
        <v>13491</v>
      </c>
    </row>
    <row r="6800" spans="1:6" ht="10.9" customHeight="1" x14ac:dyDescent="0.35">
      <c r="A6800" s="149" t="s">
        <v>13512</v>
      </c>
      <c r="B6800" s="149" t="s">
        <v>13513</v>
      </c>
      <c r="C6800" s="149" t="s">
        <v>296</v>
      </c>
      <c r="D6800" s="150">
        <v>29801</v>
      </c>
      <c r="E6800" s="149">
        <v>11510</v>
      </c>
      <c r="F6800" s="149" t="s">
        <v>13491</v>
      </c>
    </row>
    <row r="6801" spans="1:6" ht="10.9" customHeight="1" x14ac:dyDescent="0.35">
      <c r="A6801" s="149" t="s">
        <v>13514</v>
      </c>
      <c r="B6801" s="149" t="s">
        <v>13515</v>
      </c>
      <c r="C6801" s="149" t="s">
        <v>296</v>
      </c>
      <c r="D6801" s="150">
        <v>29801</v>
      </c>
      <c r="E6801" s="149">
        <v>11510</v>
      </c>
      <c r="F6801" s="149" t="s">
        <v>13491</v>
      </c>
    </row>
    <row r="6802" spans="1:6" ht="10.9" customHeight="1" x14ac:dyDescent="0.35">
      <c r="A6802" s="149" t="s">
        <v>13516</v>
      </c>
      <c r="B6802" s="149" t="s">
        <v>13517</v>
      </c>
      <c r="C6802" s="149" t="s">
        <v>296</v>
      </c>
      <c r="D6802" s="150">
        <v>29801</v>
      </c>
      <c r="E6802" s="149">
        <v>11510</v>
      </c>
      <c r="F6802" s="149" t="s">
        <v>13491</v>
      </c>
    </row>
    <row r="6803" spans="1:6" ht="10.9" customHeight="1" x14ac:dyDescent="0.35">
      <c r="A6803" s="149" t="s">
        <v>13518</v>
      </c>
      <c r="B6803" s="149" t="s">
        <v>13519</v>
      </c>
      <c r="C6803" s="149" t="s">
        <v>296</v>
      </c>
      <c r="D6803" s="150">
        <v>29801</v>
      </c>
      <c r="E6803" s="149">
        <v>11510</v>
      </c>
      <c r="F6803" s="149" t="s">
        <v>13491</v>
      </c>
    </row>
    <row r="6804" spans="1:6" ht="10.9" customHeight="1" x14ac:dyDescent="0.35">
      <c r="A6804" s="149" t="s">
        <v>13520</v>
      </c>
      <c r="B6804" s="149" t="s">
        <v>13521</v>
      </c>
      <c r="C6804" s="149" t="s">
        <v>296</v>
      </c>
      <c r="D6804" s="150">
        <v>29801</v>
      </c>
      <c r="E6804" s="149">
        <v>11510</v>
      </c>
      <c r="F6804" s="149" t="s">
        <v>13491</v>
      </c>
    </row>
    <row r="6805" spans="1:6" ht="10.9" customHeight="1" x14ac:dyDescent="0.35">
      <c r="A6805" s="149" t="s">
        <v>13522</v>
      </c>
      <c r="B6805" s="149" t="s">
        <v>13523</v>
      </c>
      <c r="C6805" s="149" t="s">
        <v>296</v>
      </c>
      <c r="D6805" s="150">
        <v>29801</v>
      </c>
      <c r="E6805" s="149">
        <v>11510</v>
      </c>
      <c r="F6805" s="149" t="s">
        <v>13491</v>
      </c>
    </row>
    <row r="6806" spans="1:6" ht="10.9" customHeight="1" x14ac:dyDescent="0.35">
      <c r="A6806" s="149" t="s">
        <v>13524</v>
      </c>
      <c r="B6806" s="149" t="s">
        <v>13525</v>
      </c>
      <c r="C6806" s="149" t="s">
        <v>296</v>
      </c>
      <c r="D6806" s="150">
        <v>29801</v>
      </c>
      <c r="E6806" s="149">
        <v>11510</v>
      </c>
      <c r="F6806" s="149" t="s">
        <v>13491</v>
      </c>
    </row>
    <row r="6807" spans="1:6" ht="10.9" customHeight="1" x14ac:dyDescent="0.35">
      <c r="A6807" s="149" t="s">
        <v>13526</v>
      </c>
      <c r="B6807" s="149" t="s">
        <v>13527</v>
      </c>
      <c r="C6807" s="149" t="s">
        <v>296</v>
      </c>
      <c r="D6807" s="150">
        <v>29801</v>
      </c>
      <c r="E6807" s="149">
        <v>11510</v>
      </c>
      <c r="F6807" s="149" t="s">
        <v>13491</v>
      </c>
    </row>
    <row r="6808" spans="1:6" ht="10.9" customHeight="1" x14ac:dyDescent="0.35">
      <c r="A6808" s="149" t="s">
        <v>13528</v>
      </c>
      <c r="B6808" s="149" t="s">
        <v>13529</v>
      </c>
      <c r="C6808" s="149" t="s">
        <v>296</v>
      </c>
      <c r="D6808" s="150">
        <v>29801</v>
      </c>
      <c r="E6808" s="149">
        <v>11510</v>
      </c>
      <c r="F6808" s="149" t="s">
        <v>13491</v>
      </c>
    </row>
    <row r="6809" spans="1:6" ht="10.9" customHeight="1" x14ac:dyDescent="0.35">
      <c r="A6809" s="149" t="s">
        <v>13530</v>
      </c>
      <c r="B6809" s="149" t="s">
        <v>13531</v>
      </c>
      <c r="C6809" s="149" t="s">
        <v>296</v>
      </c>
      <c r="D6809" s="150">
        <v>29801</v>
      </c>
      <c r="E6809" s="149">
        <v>11510</v>
      </c>
      <c r="F6809" s="149" t="s">
        <v>13491</v>
      </c>
    </row>
    <row r="6810" spans="1:6" ht="10.9" customHeight="1" x14ac:dyDescent="0.35">
      <c r="A6810" s="149" t="s">
        <v>13532</v>
      </c>
      <c r="B6810" s="149" t="s">
        <v>10623</v>
      </c>
      <c r="C6810" s="149" t="s">
        <v>296</v>
      </c>
      <c r="D6810" s="150">
        <v>29801</v>
      </c>
      <c r="E6810" s="149">
        <v>11510</v>
      </c>
      <c r="F6810" s="149" t="s">
        <v>13491</v>
      </c>
    </row>
    <row r="6811" spans="1:6" ht="10.9" customHeight="1" x14ac:dyDescent="0.35">
      <c r="A6811" s="149" t="s">
        <v>13533</v>
      </c>
      <c r="B6811" s="149" t="s">
        <v>13534</v>
      </c>
      <c r="C6811" s="149" t="s">
        <v>296</v>
      </c>
      <c r="D6811" s="150">
        <v>29801</v>
      </c>
      <c r="E6811" s="149">
        <v>11510</v>
      </c>
      <c r="F6811" s="149" t="s">
        <v>13491</v>
      </c>
    </row>
    <row r="6812" spans="1:6" ht="10.9" customHeight="1" x14ac:dyDescent="0.35">
      <c r="A6812" s="149" t="s">
        <v>13535</v>
      </c>
      <c r="B6812" s="149" t="s">
        <v>13536</v>
      </c>
      <c r="C6812" s="149" t="s">
        <v>296</v>
      </c>
      <c r="D6812" s="150">
        <v>29801</v>
      </c>
      <c r="E6812" s="149">
        <v>11510</v>
      </c>
      <c r="F6812" s="149" t="s">
        <v>13491</v>
      </c>
    </row>
    <row r="6813" spans="1:6" ht="10.9" customHeight="1" x14ac:dyDescent="0.35">
      <c r="A6813" s="149" t="s">
        <v>13537</v>
      </c>
      <c r="B6813" s="149" t="s">
        <v>13538</v>
      </c>
      <c r="C6813" s="149" t="s">
        <v>296</v>
      </c>
      <c r="D6813" s="150">
        <v>29801</v>
      </c>
      <c r="E6813" s="149">
        <v>11510</v>
      </c>
      <c r="F6813" s="149" t="s">
        <v>13491</v>
      </c>
    </row>
    <row r="6814" spans="1:6" ht="10.9" customHeight="1" x14ac:dyDescent="0.35">
      <c r="A6814" s="149" t="s">
        <v>13539</v>
      </c>
      <c r="B6814" s="149" t="s">
        <v>13540</v>
      </c>
      <c r="C6814" s="149" t="s">
        <v>296</v>
      </c>
      <c r="D6814" s="150">
        <v>29801</v>
      </c>
      <c r="E6814" s="149">
        <v>11510</v>
      </c>
      <c r="F6814" s="149" t="s">
        <v>13491</v>
      </c>
    </row>
    <row r="6815" spans="1:6" ht="10.9" customHeight="1" x14ac:dyDescent="0.35">
      <c r="A6815" s="149" t="s">
        <v>13541</v>
      </c>
      <c r="B6815" s="149" t="s">
        <v>13542</v>
      </c>
      <c r="C6815" s="149" t="s">
        <v>296</v>
      </c>
      <c r="D6815" s="150">
        <v>29801</v>
      </c>
      <c r="E6815" s="149">
        <v>11510</v>
      </c>
      <c r="F6815" s="149" t="s">
        <v>13491</v>
      </c>
    </row>
    <row r="6816" spans="1:6" ht="10.9" customHeight="1" x14ac:dyDescent="0.35">
      <c r="A6816" s="149" t="s">
        <v>13543</v>
      </c>
      <c r="B6816" s="149" t="s">
        <v>13544</v>
      </c>
      <c r="C6816" s="149" t="s">
        <v>296</v>
      </c>
      <c r="D6816" s="150">
        <v>29801</v>
      </c>
      <c r="E6816" s="149">
        <v>11510</v>
      </c>
      <c r="F6816" s="149" t="s">
        <v>13491</v>
      </c>
    </row>
    <row r="6817" spans="1:6" ht="10.9" customHeight="1" x14ac:dyDescent="0.35">
      <c r="A6817" s="149" t="s">
        <v>13545</v>
      </c>
      <c r="B6817" s="149" t="s">
        <v>13546</v>
      </c>
      <c r="C6817" s="149" t="s">
        <v>296</v>
      </c>
      <c r="D6817" s="150">
        <v>29801</v>
      </c>
      <c r="E6817" s="149">
        <v>11510</v>
      </c>
      <c r="F6817" s="149" t="s">
        <v>13491</v>
      </c>
    </row>
    <row r="6818" spans="1:6" ht="10.9" customHeight="1" x14ac:dyDescent="0.35">
      <c r="A6818" s="149" t="s">
        <v>13547</v>
      </c>
      <c r="B6818" s="149" t="s">
        <v>13548</v>
      </c>
      <c r="C6818" s="149" t="s">
        <v>296</v>
      </c>
      <c r="D6818" s="150">
        <v>29801</v>
      </c>
      <c r="E6818" s="149">
        <v>11510</v>
      </c>
      <c r="F6818" s="149" t="s">
        <v>13491</v>
      </c>
    </row>
    <row r="6819" spans="1:6" ht="10.9" customHeight="1" x14ac:dyDescent="0.35">
      <c r="A6819" s="149" t="s">
        <v>13549</v>
      </c>
      <c r="B6819" s="149" t="s">
        <v>13550</v>
      </c>
      <c r="C6819" s="149" t="s">
        <v>296</v>
      </c>
      <c r="D6819" s="150">
        <v>29801</v>
      </c>
      <c r="E6819" s="149">
        <v>11510</v>
      </c>
      <c r="F6819" s="149" t="s">
        <v>13491</v>
      </c>
    </row>
    <row r="6820" spans="1:6" ht="10.9" customHeight="1" x14ac:dyDescent="0.35">
      <c r="A6820" s="149" t="s">
        <v>13551</v>
      </c>
      <c r="B6820" s="149" t="s">
        <v>13552</v>
      </c>
      <c r="C6820" s="149" t="s">
        <v>296</v>
      </c>
      <c r="D6820" s="150">
        <v>29801</v>
      </c>
      <c r="E6820" s="149">
        <v>11510</v>
      </c>
      <c r="F6820" s="149" t="s">
        <v>13491</v>
      </c>
    </row>
    <row r="6821" spans="1:6" ht="10.9" customHeight="1" x14ac:dyDescent="0.35">
      <c r="A6821" s="149" t="s">
        <v>13553</v>
      </c>
      <c r="B6821" s="149" t="s">
        <v>13554</v>
      </c>
      <c r="C6821" s="149" t="s">
        <v>296</v>
      </c>
      <c r="D6821" s="150">
        <v>29801</v>
      </c>
      <c r="E6821" s="149">
        <v>11510</v>
      </c>
      <c r="F6821" s="149" t="s">
        <v>13491</v>
      </c>
    </row>
    <row r="6822" spans="1:6" ht="10.9" customHeight="1" x14ac:dyDescent="0.35">
      <c r="A6822" s="149" t="s">
        <v>13555</v>
      </c>
      <c r="B6822" s="149" t="s">
        <v>13556</v>
      </c>
      <c r="C6822" s="149" t="s">
        <v>296</v>
      </c>
      <c r="D6822" s="150">
        <v>29901</v>
      </c>
      <c r="E6822" s="149">
        <v>11510</v>
      </c>
      <c r="F6822" s="149" t="s">
        <v>13557</v>
      </c>
    </row>
    <row r="6823" spans="1:6" ht="10.9" customHeight="1" x14ac:dyDescent="0.35">
      <c r="A6823" s="149" t="s">
        <v>13558</v>
      </c>
      <c r="B6823" s="149" t="s">
        <v>13559</v>
      </c>
      <c r="C6823" s="149" t="s">
        <v>296</v>
      </c>
      <c r="D6823" s="150">
        <v>29901</v>
      </c>
      <c r="E6823" s="149">
        <v>11510</v>
      </c>
      <c r="F6823" s="149" t="s">
        <v>13557</v>
      </c>
    </row>
    <row r="6824" spans="1:6" ht="10.9" customHeight="1" x14ac:dyDescent="0.35">
      <c r="A6824" s="149" t="s">
        <v>13560</v>
      </c>
      <c r="B6824" s="149" t="s">
        <v>13561</v>
      </c>
      <c r="C6824" s="149" t="s">
        <v>296</v>
      </c>
      <c r="D6824" s="150">
        <v>29901</v>
      </c>
      <c r="E6824" s="149">
        <v>11510</v>
      </c>
      <c r="F6824" s="149" t="s">
        <v>13557</v>
      </c>
    </row>
    <row r="6825" spans="1:6" ht="10.9" customHeight="1" x14ac:dyDescent="0.35">
      <c r="A6825" s="149" t="s">
        <v>13562</v>
      </c>
      <c r="B6825" s="149" t="s">
        <v>13563</v>
      </c>
      <c r="C6825" s="149" t="s">
        <v>296</v>
      </c>
      <c r="D6825" s="150">
        <v>29901</v>
      </c>
      <c r="E6825" s="149">
        <v>11510</v>
      </c>
      <c r="F6825" s="149" t="s">
        <v>13557</v>
      </c>
    </row>
    <row r="6826" spans="1:6" ht="10.9" customHeight="1" x14ac:dyDescent="0.35">
      <c r="A6826" s="149" t="s">
        <v>13564</v>
      </c>
      <c r="B6826" s="149" t="s">
        <v>13565</v>
      </c>
      <c r="C6826" s="149" t="s">
        <v>296</v>
      </c>
      <c r="D6826" s="150">
        <v>29901</v>
      </c>
      <c r="E6826" s="149">
        <v>11510</v>
      </c>
      <c r="F6826" s="149" t="s">
        <v>13557</v>
      </c>
    </row>
    <row r="6827" spans="1:6" ht="10.9" customHeight="1" x14ac:dyDescent="0.35">
      <c r="A6827" s="149" t="s">
        <v>13566</v>
      </c>
      <c r="B6827" s="149" t="s">
        <v>13567</v>
      </c>
      <c r="C6827" s="149" t="s">
        <v>296</v>
      </c>
      <c r="D6827" s="150">
        <v>29901</v>
      </c>
      <c r="E6827" s="149">
        <v>11510</v>
      </c>
      <c r="F6827" s="149" t="s">
        <v>13557</v>
      </c>
    </row>
    <row r="6828" spans="1:6" ht="10.9" customHeight="1" x14ac:dyDescent="0.35">
      <c r="A6828" s="149" t="s">
        <v>13568</v>
      </c>
      <c r="B6828" s="149" t="s">
        <v>13569</v>
      </c>
      <c r="C6828" s="149" t="s">
        <v>296</v>
      </c>
      <c r="D6828" s="150">
        <v>29901</v>
      </c>
      <c r="E6828" s="149">
        <v>11510</v>
      </c>
      <c r="F6828" s="149" t="s">
        <v>13557</v>
      </c>
    </row>
    <row r="6829" spans="1:6" ht="10.9" customHeight="1" x14ac:dyDescent="0.35">
      <c r="A6829" s="149" t="s">
        <v>13570</v>
      </c>
      <c r="B6829" s="149" t="s">
        <v>13571</v>
      </c>
      <c r="C6829" s="149" t="s">
        <v>296</v>
      </c>
      <c r="D6829" s="150">
        <v>29901</v>
      </c>
      <c r="E6829" s="149">
        <v>11510</v>
      </c>
      <c r="F6829" s="149" t="s">
        <v>13557</v>
      </c>
    </row>
    <row r="6830" spans="1:6" ht="10.9" customHeight="1" x14ac:dyDescent="0.35">
      <c r="A6830" s="149" t="s">
        <v>13572</v>
      </c>
      <c r="B6830" s="149" t="s">
        <v>13573</v>
      </c>
      <c r="C6830" s="149" t="s">
        <v>296</v>
      </c>
      <c r="D6830" s="150">
        <v>29901</v>
      </c>
      <c r="E6830" s="149">
        <v>11510</v>
      </c>
      <c r="F6830" s="149" t="s">
        <v>13557</v>
      </c>
    </row>
    <row r="6831" spans="1:6" ht="10.9" customHeight="1" x14ac:dyDescent="0.35">
      <c r="A6831" s="149" t="s">
        <v>13574</v>
      </c>
      <c r="B6831" s="149" t="s">
        <v>13575</v>
      </c>
      <c r="C6831" s="149" t="s">
        <v>420</v>
      </c>
      <c r="D6831" s="150">
        <v>29901</v>
      </c>
      <c r="E6831" s="149">
        <v>11510</v>
      </c>
      <c r="F6831" s="149" t="s">
        <v>13557</v>
      </c>
    </row>
    <row r="6832" spans="1:6" ht="10.9" customHeight="1" x14ac:dyDescent="0.35">
      <c r="A6832" s="149" t="s">
        <v>13576</v>
      </c>
      <c r="B6832" s="149" t="s">
        <v>13577</v>
      </c>
      <c r="C6832" s="149" t="s">
        <v>296</v>
      </c>
      <c r="D6832" s="150">
        <v>29901</v>
      </c>
      <c r="E6832" s="149">
        <v>11510</v>
      </c>
      <c r="F6832" s="149" t="s">
        <v>13557</v>
      </c>
    </row>
    <row r="6833" spans="1:6" ht="10.9" customHeight="1" x14ac:dyDescent="0.35">
      <c r="A6833" s="149" t="s">
        <v>13578</v>
      </c>
      <c r="B6833" s="149" t="s">
        <v>13579</v>
      </c>
      <c r="C6833" s="149" t="s">
        <v>296</v>
      </c>
      <c r="D6833" s="150">
        <v>29901</v>
      </c>
      <c r="E6833" s="149">
        <v>11510</v>
      </c>
      <c r="F6833" s="149" t="s">
        <v>13557</v>
      </c>
    </row>
    <row r="6834" spans="1:6" ht="10.9" customHeight="1" x14ac:dyDescent="0.35">
      <c r="A6834" s="149" t="s">
        <v>13580</v>
      </c>
      <c r="B6834" s="149" t="s">
        <v>13581</v>
      </c>
      <c r="C6834" s="149" t="s">
        <v>296</v>
      </c>
      <c r="D6834" s="150">
        <v>29901</v>
      </c>
      <c r="E6834" s="149">
        <v>11510</v>
      </c>
      <c r="F6834" s="149" t="s">
        <v>13557</v>
      </c>
    </row>
    <row r="6835" spans="1:6" ht="10.9" customHeight="1" x14ac:dyDescent="0.35">
      <c r="A6835" s="149" t="s">
        <v>13582</v>
      </c>
      <c r="B6835" s="149" t="s">
        <v>13583</v>
      </c>
      <c r="C6835" s="149" t="s">
        <v>296</v>
      </c>
      <c r="D6835" s="150">
        <v>29901</v>
      </c>
      <c r="E6835" s="149">
        <v>11510</v>
      </c>
      <c r="F6835" s="149" t="s">
        <v>13557</v>
      </c>
    </row>
    <row r="6836" spans="1:6" ht="10.9" customHeight="1" x14ac:dyDescent="0.35">
      <c r="A6836" s="149" t="s">
        <v>13584</v>
      </c>
      <c r="B6836" s="149" t="s">
        <v>13585</v>
      </c>
      <c r="C6836" s="149" t="s">
        <v>296</v>
      </c>
      <c r="D6836" s="150">
        <v>29901</v>
      </c>
      <c r="E6836" s="149">
        <v>11510</v>
      </c>
      <c r="F6836" s="149" t="s">
        <v>13557</v>
      </c>
    </row>
    <row r="6837" spans="1:6" ht="10.9" customHeight="1" x14ac:dyDescent="0.35">
      <c r="A6837" s="149" t="s">
        <v>13586</v>
      </c>
      <c r="B6837" s="149" t="s">
        <v>13587</v>
      </c>
      <c r="C6837" s="149" t="s">
        <v>296</v>
      </c>
      <c r="D6837" s="150">
        <v>29901</v>
      </c>
      <c r="E6837" s="149">
        <v>11510</v>
      </c>
      <c r="F6837" s="149" t="s">
        <v>13557</v>
      </c>
    </row>
    <row r="6838" spans="1:6" ht="10.9" customHeight="1" x14ac:dyDescent="0.35">
      <c r="A6838" s="149" t="s">
        <v>13588</v>
      </c>
      <c r="B6838" s="149" t="s">
        <v>13589</v>
      </c>
      <c r="C6838" s="149" t="s">
        <v>296</v>
      </c>
      <c r="D6838" s="150">
        <v>29901</v>
      </c>
      <c r="E6838" s="149">
        <v>11510</v>
      </c>
      <c r="F6838" s="149" t="s">
        <v>13557</v>
      </c>
    </row>
    <row r="6839" spans="1:6" ht="10.9" customHeight="1" x14ac:dyDescent="0.35">
      <c r="A6839" s="149" t="s">
        <v>13590</v>
      </c>
      <c r="B6839" s="149" t="s">
        <v>13591</v>
      </c>
      <c r="C6839" s="149" t="s">
        <v>296</v>
      </c>
      <c r="D6839" s="150">
        <v>29901</v>
      </c>
      <c r="E6839" s="149">
        <v>11510</v>
      </c>
      <c r="F6839" s="149" t="s">
        <v>13557</v>
      </c>
    </row>
    <row r="6840" spans="1:6" ht="10.9" customHeight="1" x14ac:dyDescent="0.35">
      <c r="A6840" s="149" t="s">
        <v>13592</v>
      </c>
      <c r="B6840" s="149" t="s">
        <v>13593</v>
      </c>
      <c r="C6840" s="149" t="s">
        <v>296</v>
      </c>
      <c r="D6840" s="150">
        <v>29901</v>
      </c>
      <c r="E6840" s="149">
        <v>11510</v>
      </c>
      <c r="F6840" s="149" t="s">
        <v>13557</v>
      </c>
    </row>
    <row r="6841" spans="1:6" ht="10.9" customHeight="1" x14ac:dyDescent="0.35">
      <c r="A6841" s="149" t="s">
        <v>13594</v>
      </c>
      <c r="B6841" s="149" t="s">
        <v>13595</v>
      </c>
      <c r="C6841" s="149" t="s">
        <v>296</v>
      </c>
      <c r="D6841" s="150">
        <v>29901</v>
      </c>
      <c r="E6841" s="149">
        <v>11510</v>
      </c>
      <c r="F6841" s="149" t="s">
        <v>13557</v>
      </c>
    </row>
    <row r="6842" spans="1:6" ht="10.9" customHeight="1" x14ac:dyDescent="0.35">
      <c r="A6842" s="149" t="s">
        <v>13596</v>
      </c>
      <c r="B6842" s="149" t="s">
        <v>13597</v>
      </c>
      <c r="C6842" s="149" t="s">
        <v>296</v>
      </c>
      <c r="D6842" s="150">
        <v>29901</v>
      </c>
      <c r="E6842" s="149">
        <v>11510</v>
      </c>
      <c r="F6842" s="149" t="s">
        <v>13557</v>
      </c>
    </row>
    <row r="6843" spans="1:6" ht="10.9" customHeight="1" x14ac:dyDescent="0.35">
      <c r="A6843" s="149" t="s">
        <v>13598</v>
      </c>
      <c r="B6843" s="149" t="s">
        <v>13599</v>
      </c>
      <c r="C6843" s="149" t="s">
        <v>296</v>
      </c>
      <c r="D6843" s="150">
        <v>29901</v>
      </c>
      <c r="E6843" s="149">
        <v>11510</v>
      </c>
      <c r="F6843" s="149" t="s">
        <v>13557</v>
      </c>
    </row>
    <row r="6844" spans="1:6" ht="10.9" customHeight="1" x14ac:dyDescent="0.35">
      <c r="A6844" s="149" t="s">
        <v>13600</v>
      </c>
      <c r="B6844" s="149" t="s">
        <v>13601</v>
      </c>
      <c r="C6844" s="149" t="s">
        <v>296</v>
      </c>
      <c r="D6844" s="150">
        <v>29901</v>
      </c>
      <c r="E6844" s="149">
        <v>11510</v>
      </c>
      <c r="F6844" s="149" t="s">
        <v>13557</v>
      </c>
    </row>
    <row r="6845" spans="1:6" ht="10.9" customHeight="1" x14ac:dyDescent="0.35">
      <c r="A6845" s="149" t="s">
        <v>13602</v>
      </c>
      <c r="B6845" s="149" t="s">
        <v>13603</v>
      </c>
      <c r="C6845" s="149" t="s">
        <v>296</v>
      </c>
      <c r="D6845" s="150">
        <v>29901</v>
      </c>
      <c r="E6845" s="149">
        <v>11510</v>
      </c>
      <c r="F6845" s="149" t="s">
        <v>13557</v>
      </c>
    </row>
    <row r="6846" spans="1:6" ht="10.9" customHeight="1" x14ac:dyDescent="0.35">
      <c r="A6846" s="149" t="s">
        <v>13604</v>
      </c>
      <c r="B6846" s="149" t="s">
        <v>13605</v>
      </c>
      <c r="C6846" s="149" t="s">
        <v>296</v>
      </c>
      <c r="D6846" s="150">
        <v>29901</v>
      </c>
      <c r="E6846" s="149">
        <v>11510</v>
      </c>
      <c r="F6846" s="149" t="s">
        <v>13557</v>
      </c>
    </row>
    <row r="6847" spans="1:6" ht="10.9" customHeight="1" x14ac:dyDescent="0.35">
      <c r="A6847" s="149" t="s">
        <v>13606</v>
      </c>
      <c r="B6847" s="149" t="s">
        <v>13607</v>
      </c>
      <c r="C6847" s="149" t="s">
        <v>296</v>
      </c>
      <c r="D6847" s="150">
        <v>29901</v>
      </c>
      <c r="E6847" s="149">
        <v>11510</v>
      </c>
      <c r="F6847" s="149" t="s">
        <v>13557</v>
      </c>
    </row>
    <row r="6848" spans="1:6" ht="10.9" customHeight="1" x14ac:dyDescent="0.35">
      <c r="A6848" s="149" t="s">
        <v>13608</v>
      </c>
      <c r="B6848" s="149" t="s">
        <v>13609</v>
      </c>
      <c r="C6848" s="149" t="s">
        <v>296</v>
      </c>
      <c r="D6848" s="150">
        <v>29901</v>
      </c>
      <c r="E6848" s="149">
        <v>11510</v>
      </c>
      <c r="F6848" s="149" t="s">
        <v>13557</v>
      </c>
    </row>
    <row r="6849" spans="1:6" ht="10.9" customHeight="1" x14ac:dyDescent="0.35">
      <c r="A6849" s="149" t="s">
        <v>13610</v>
      </c>
      <c r="B6849" s="149" t="s">
        <v>13611</v>
      </c>
      <c r="C6849" s="149" t="s">
        <v>296</v>
      </c>
      <c r="D6849" s="150">
        <v>29901</v>
      </c>
      <c r="E6849" s="149">
        <v>11510</v>
      </c>
      <c r="F6849" s="149" t="s">
        <v>13557</v>
      </c>
    </row>
    <row r="6850" spans="1:6" ht="10.9" customHeight="1" x14ac:dyDescent="0.35">
      <c r="A6850" s="149" t="s">
        <v>13612</v>
      </c>
      <c r="B6850" s="149" t="s">
        <v>13613</v>
      </c>
      <c r="C6850" s="149" t="s">
        <v>296</v>
      </c>
      <c r="D6850" s="150">
        <v>29901</v>
      </c>
      <c r="E6850" s="149">
        <v>11510</v>
      </c>
      <c r="F6850" s="149" t="s">
        <v>13557</v>
      </c>
    </row>
    <row r="6851" spans="1:6" ht="10.9" customHeight="1" x14ac:dyDescent="0.35">
      <c r="A6851" s="149" t="s">
        <v>13614</v>
      </c>
      <c r="B6851" s="149" t="s">
        <v>13615</v>
      </c>
      <c r="C6851" s="149" t="s">
        <v>296</v>
      </c>
      <c r="D6851" s="150">
        <v>29901</v>
      </c>
      <c r="E6851" s="149">
        <v>11510</v>
      </c>
      <c r="F6851" s="149" t="s">
        <v>13557</v>
      </c>
    </row>
    <row r="6852" spans="1:6" ht="10.9" customHeight="1" x14ac:dyDescent="0.35">
      <c r="A6852" s="149" t="s">
        <v>13616</v>
      </c>
      <c r="B6852" s="149" t="s">
        <v>13617</v>
      </c>
      <c r="C6852" s="149" t="s">
        <v>296</v>
      </c>
      <c r="D6852" s="150">
        <v>29901</v>
      </c>
      <c r="E6852" s="149">
        <v>11510</v>
      </c>
      <c r="F6852" s="149" t="s">
        <v>13557</v>
      </c>
    </row>
    <row r="6853" spans="1:6" ht="10.9" customHeight="1" x14ac:dyDescent="0.35">
      <c r="A6853" s="149" t="s">
        <v>13618</v>
      </c>
      <c r="B6853" s="149" t="s">
        <v>13619</v>
      </c>
      <c r="C6853" s="149" t="s">
        <v>296</v>
      </c>
      <c r="D6853" s="150">
        <v>29901</v>
      </c>
      <c r="E6853" s="149">
        <v>11510</v>
      </c>
      <c r="F6853" s="149" t="s">
        <v>13557</v>
      </c>
    </row>
    <row r="6854" spans="1:6" ht="10.9" customHeight="1" x14ac:dyDescent="0.35">
      <c r="A6854" s="149" t="s">
        <v>13620</v>
      </c>
      <c r="B6854" s="149" t="s">
        <v>13621</v>
      </c>
      <c r="C6854" s="149" t="s">
        <v>296</v>
      </c>
      <c r="D6854" s="150">
        <v>29901</v>
      </c>
      <c r="E6854" s="149">
        <v>11510</v>
      </c>
      <c r="F6854" s="149" t="s">
        <v>13557</v>
      </c>
    </row>
    <row r="6855" spans="1:6" ht="10.9" customHeight="1" x14ac:dyDescent="0.35">
      <c r="A6855" s="149" t="s">
        <v>13622</v>
      </c>
      <c r="B6855" s="149" t="s">
        <v>13623</v>
      </c>
      <c r="C6855" s="149" t="s">
        <v>296</v>
      </c>
      <c r="D6855" s="150">
        <v>29901</v>
      </c>
      <c r="E6855" s="149">
        <v>11510</v>
      </c>
      <c r="F6855" s="149" t="s">
        <v>13557</v>
      </c>
    </row>
    <row r="6856" spans="1:6" ht="10.9" customHeight="1" x14ac:dyDescent="0.35">
      <c r="A6856" s="149" t="s">
        <v>13624</v>
      </c>
      <c r="B6856" s="149" t="s">
        <v>13625</v>
      </c>
      <c r="C6856" s="149" t="s">
        <v>296</v>
      </c>
      <c r="D6856" s="150">
        <v>29901</v>
      </c>
      <c r="E6856" s="149">
        <v>11510</v>
      </c>
      <c r="F6856" s="149" t="s">
        <v>13557</v>
      </c>
    </row>
    <row r="6857" spans="1:6" ht="10.9" customHeight="1" x14ac:dyDescent="0.35">
      <c r="A6857" s="149" t="s">
        <v>13626</v>
      </c>
      <c r="B6857" s="149" t="s">
        <v>13627</v>
      </c>
      <c r="C6857" s="149" t="s">
        <v>296</v>
      </c>
      <c r="D6857" s="150">
        <v>29901</v>
      </c>
      <c r="E6857" s="149">
        <v>11510</v>
      </c>
      <c r="F6857" s="149" t="s">
        <v>13557</v>
      </c>
    </row>
    <row r="6858" spans="1:6" ht="10.9" customHeight="1" x14ac:dyDescent="0.35">
      <c r="A6858" s="149" t="s">
        <v>13628</v>
      </c>
      <c r="B6858" s="149" t="s">
        <v>13629</v>
      </c>
      <c r="C6858" s="149" t="s">
        <v>296</v>
      </c>
      <c r="D6858" s="150">
        <v>29901</v>
      </c>
      <c r="E6858" s="149">
        <v>11510</v>
      </c>
      <c r="F6858" s="149" t="s">
        <v>13557</v>
      </c>
    </row>
    <row r="6859" spans="1:6" ht="10.9" customHeight="1" x14ac:dyDescent="0.35">
      <c r="A6859" s="149" t="s">
        <v>13630</v>
      </c>
      <c r="B6859" s="149" t="s">
        <v>13631</v>
      </c>
      <c r="C6859" s="149" t="s">
        <v>296</v>
      </c>
      <c r="D6859" s="150">
        <v>29901</v>
      </c>
      <c r="E6859" s="149">
        <v>11510</v>
      </c>
      <c r="F6859" s="149" t="s">
        <v>13557</v>
      </c>
    </row>
    <row r="6860" spans="1:6" ht="10.9" customHeight="1" x14ac:dyDescent="0.35">
      <c r="A6860" s="149" t="s">
        <v>13632</v>
      </c>
      <c r="B6860" s="149" t="s">
        <v>13633</v>
      </c>
      <c r="C6860" s="149" t="s">
        <v>296</v>
      </c>
      <c r="D6860" s="150">
        <v>29901</v>
      </c>
      <c r="E6860" s="149">
        <v>11510</v>
      </c>
      <c r="F6860" s="149" t="s">
        <v>13557</v>
      </c>
    </row>
    <row r="6861" spans="1:6" ht="10.9" customHeight="1" x14ac:dyDescent="0.35">
      <c r="A6861" s="149" t="s">
        <v>13634</v>
      </c>
      <c r="B6861" s="149" t="s">
        <v>13635</v>
      </c>
      <c r="C6861" s="149" t="s">
        <v>296</v>
      </c>
      <c r="D6861" s="150">
        <v>29901</v>
      </c>
      <c r="E6861" s="149">
        <v>11510</v>
      </c>
      <c r="F6861" s="149" t="s">
        <v>13557</v>
      </c>
    </row>
    <row r="6862" spans="1:6" ht="10.9" customHeight="1" x14ac:dyDescent="0.35">
      <c r="A6862" s="149" t="s">
        <v>13636</v>
      </c>
      <c r="B6862" s="149" t="s">
        <v>13637</v>
      </c>
      <c r="C6862" s="149" t="s">
        <v>296</v>
      </c>
      <c r="D6862" s="150">
        <v>29901</v>
      </c>
      <c r="E6862" s="149">
        <v>11510</v>
      </c>
      <c r="F6862" s="149" t="s">
        <v>13557</v>
      </c>
    </row>
    <row r="6863" spans="1:6" ht="10.9" customHeight="1" x14ac:dyDescent="0.35">
      <c r="A6863" s="149" t="s">
        <v>13638</v>
      </c>
      <c r="B6863" s="149" t="s">
        <v>13639</v>
      </c>
      <c r="C6863" s="149" t="s">
        <v>296</v>
      </c>
      <c r="D6863" s="150">
        <v>29901</v>
      </c>
      <c r="E6863" s="149">
        <v>11510</v>
      </c>
      <c r="F6863" s="149" t="s">
        <v>13557</v>
      </c>
    </row>
    <row r="6864" spans="1:6" ht="10.9" customHeight="1" x14ac:dyDescent="0.35">
      <c r="A6864" s="149" t="s">
        <v>13640</v>
      </c>
      <c r="B6864" s="149" t="s">
        <v>13641</v>
      </c>
      <c r="C6864" s="149" t="s">
        <v>296</v>
      </c>
      <c r="D6864" s="150">
        <v>29901</v>
      </c>
      <c r="E6864" s="149">
        <v>11510</v>
      </c>
      <c r="F6864" s="149" t="s">
        <v>13557</v>
      </c>
    </row>
    <row r="6865" spans="1:6" ht="10.9" customHeight="1" x14ac:dyDescent="0.35">
      <c r="A6865" s="149" t="s">
        <v>13642</v>
      </c>
      <c r="B6865" s="149" t="s">
        <v>13643</v>
      </c>
      <c r="C6865" s="149" t="s">
        <v>296</v>
      </c>
      <c r="D6865" s="150">
        <v>29901</v>
      </c>
      <c r="E6865" s="149">
        <v>11510</v>
      </c>
      <c r="F6865" s="149" t="s">
        <v>13557</v>
      </c>
    </row>
    <row r="6866" spans="1:6" ht="10.9" customHeight="1" x14ac:dyDescent="0.35">
      <c r="A6866" s="149" t="s">
        <v>13644</v>
      </c>
      <c r="B6866" s="149" t="s">
        <v>13645</v>
      </c>
      <c r="C6866" s="149" t="s">
        <v>296</v>
      </c>
      <c r="D6866" s="150">
        <v>29901</v>
      </c>
      <c r="E6866" s="149">
        <v>11510</v>
      </c>
      <c r="F6866" s="149" t="s">
        <v>13557</v>
      </c>
    </row>
    <row r="6867" spans="1:6" ht="10.9" customHeight="1" x14ac:dyDescent="0.35">
      <c r="A6867" s="149" t="s">
        <v>13646</v>
      </c>
      <c r="B6867" s="149" t="s">
        <v>13647</v>
      </c>
      <c r="C6867" s="149" t="s">
        <v>296</v>
      </c>
      <c r="D6867" s="150">
        <v>29901</v>
      </c>
      <c r="E6867" s="149">
        <v>11510</v>
      </c>
      <c r="F6867" s="149" t="s">
        <v>13557</v>
      </c>
    </row>
    <row r="6868" spans="1:6" ht="10.9" customHeight="1" x14ac:dyDescent="0.35">
      <c r="A6868" s="149" t="s">
        <v>13648</v>
      </c>
      <c r="B6868" s="149" t="s">
        <v>13649</v>
      </c>
      <c r="C6868" s="149" t="s">
        <v>296</v>
      </c>
      <c r="D6868" s="150">
        <v>29901</v>
      </c>
      <c r="E6868" s="149">
        <v>11510</v>
      </c>
      <c r="F6868" s="149" t="s">
        <v>13557</v>
      </c>
    </row>
    <row r="6869" spans="1:6" ht="10.9" customHeight="1" x14ac:dyDescent="0.35">
      <c r="A6869" s="149" t="s">
        <v>13650</v>
      </c>
      <c r="B6869" s="149" t="s">
        <v>13651</v>
      </c>
      <c r="C6869" s="149" t="s">
        <v>296</v>
      </c>
      <c r="D6869" s="150">
        <v>29901</v>
      </c>
      <c r="E6869" s="149">
        <v>11510</v>
      </c>
      <c r="F6869" s="149" t="s">
        <v>13557</v>
      </c>
    </row>
    <row r="6870" spans="1:6" ht="10.9" customHeight="1" x14ac:dyDescent="0.35">
      <c r="A6870" s="149" t="s">
        <v>13652</v>
      </c>
      <c r="B6870" s="149" t="s">
        <v>13653</v>
      </c>
      <c r="C6870" s="149" t="s">
        <v>296</v>
      </c>
      <c r="D6870" s="150">
        <v>29901</v>
      </c>
      <c r="E6870" s="149">
        <v>11510</v>
      </c>
      <c r="F6870" s="149" t="s">
        <v>13557</v>
      </c>
    </row>
    <row r="6871" spans="1:6" ht="10.9" customHeight="1" x14ac:dyDescent="0.35">
      <c r="A6871" s="149" t="s">
        <v>13654</v>
      </c>
      <c r="B6871" s="149" t="s">
        <v>13655</v>
      </c>
      <c r="C6871" s="149" t="s">
        <v>296</v>
      </c>
      <c r="D6871" s="150">
        <v>29901</v>
      </c>
      <c r="E6871" s="149">
        <v>11510</v>
      </c>
      <c r="F6871" s="149" t="s">
        <v>13557</v>
      </c>
    </row>
    <row r="6872" spans="1:6" ht="10.9" customHeight="1" x14ac:dyDescent="0.35">
      <c r="A6872" s="149" t="s">
        <v>13656</v>
      </c>
      <c r="B6872" s="149" t="s">
        <v>13657</v>
      </c>
      <c r="C6872" s="149" t="s">
        <v>296</v>
      </c>
      <c r="D6872" s="150">
        <v>29901</v>
      </c>
      <c r="E6872" s="149">
        <v>11510</v>
      </c>
      <c r="F6872" s="149" t="s">
        <v>13557</v>
      </c>
    </row>
    <row r="6873" spans="1:6" ht="10.9" customHeight="1" x14ac:dyDescent="0.35">
      <c r="A6873" s="149" t="s">
        <v>13658</v>
      </c>
      <c r="B6873" s="149" t="s">
        <v>13659</v>
      </c>
      <c r="C6873" s="149" t="s">
        <v>296</v>
      </c>
      <c r="D6873" s="150">
        <v>29901</v>
      </c>
      <c r="E6873" s="149">
        <v>11510</v>
      </c>
      <c r="F6873" s="149" t="s">
        <v>13557</v>
      </c>
    </row>
    <row r="6874" spans="1:6" ht="10.9" customHeight="1" x14ac:dyDescent="0.35">
      <c r="A6874" s="149" t="s">
        <v>13660</v>
      </c>
      <c r="B6874" s="149" t="s">
        <v>13661</v>
      </c>
      <c r="C6874" s="149" t="s">
        <v>296</v>
      </c>
      <c r="D6874" s="150">
        <v>29901</v>
      </c>
      <c r="E6874" s="149">
        <v>11510</v>
      </c>
      <c r="F6874" s="149" t="s">
        <v>13557</v>
      </c>
    </row>
    <row r="6875" spans="1:6" ht="10.9" customHeight="1" x14ac:dyDescent="0.35">
      <c r="A6875" s="149" t="s">
        <v>13662</v>
      </c>
      <c r="B6875" s="149" t="s">
        <v>13663</v>
      </c>
      <c r="C6875" s="149" t="s">
        <v>296</v>
      </c>
      <c r="D6875" s="150">
        <v>29901</v>
      </c>
      <c r="E6875" s="149">
        <v>11510</v>
      </c>
      <c r="F6875" s="149" t="s">
        <v>13557</v>
      </c>
    </row>
    <row r="6876" spans="1:6" ht="10.9" customHeight="1" x14ac:dyDescent="0.35">
      <c r="A6876" s="149" t="s">
        <v>13664</v>
      </c>
      <c r="B6876" s="149" t="s">
        <v>13665</v>
      </c>
      <c r="C6876" s="149" t="s">
        <v>296</v>
      </c>
      <c r="D6876" s="150">
        <v>29901</v>
      </c>
      <c r="E6876" s="149">
        <v>11510</v>
      </c>
      <c r="F6876" s="149" t="s">
        <v>13557</v>
      </c>
    </row>
    <row r="6877" spans="1:6" ht="10.9" customHeight="1" x14ac:dyDescent="0.35">
      <c r="A6877" s="149" t="s">
        <v>13666</v>
      </c>
      <c r="B6877" s="149" t="s">
        <v>13667</v>
      </c>
      <c r="C6877" s="149" t="s">
        <v>296</v>
      </c>
      <c r="D6877" s="150">
        <v>29901</v>
      </c>
      <c r="E6877" s="149">
        <v>11510</v>
      </c>
      <c r="F6877" s="149" t="s">
        <v>13557</v>
      </c>
    </row>
    <row r="6878" spans="1:6" ht="10.9" customHeight="1" x14ac:dyDescent="0.35">
      <c r="A6878" s="149" t="s">
        <v>13668</v>
      </c>
      <c r="B6878" s="149" t="s">
        <v>13669</v>
      </c>
      <c r="C6878" s="149" t="s">
        <v>296</v>
      </c>
      <c r="D6878" s="150">
        <v>29901</v>
      </c>
      <c r="E6878" s="149">
        <v>11510</v>
      </c>
      <c r="F6878" s="149" t="s">
        <v>13557</v>
      </c>
    </row>
    <row r="6879" spans="1:6" ht="10.9" customHeight="1" x14ac:dyDescent="0.35">
      <c r="A6879" s="149" t="s">
        <v>13670</v>
      </c>
      <c r="B6879" s="149" t="s">
        <v>13671</v>
      </c>
      <c r="C6879" s="149" t="s">
        <v>539</v>
      </c>
      <c r="D6879" s="150">
        <v>29901</v>
      </c>
      <c r="E6879" s="149">
        <v>11510</v>
      </c>
      <c r="F6879" s="149" t="s">
        <v>13557</v>
      </c>
    </row>
    <row r="6880" spans="1:6" ht="10.9" customHeight="1" x14ac:dyDescent="0.35">
      <c r="A6880" s="149" t="s">
        <v>13672</v>
      </c>
      <c r="B6880" s="149" t="s">
        <v>13673</v>
      </c>
      <c r="C6880" s="149" t="s">
        <v>296</v>
      </c>
      <c r="D6880" s="150">
        <v>29901</v>
      </c>
      <c r="E6880" s="149">
        <v>11510</v>
      </c>
      <c r="F6880" s="149" t="s">
        <v>13557</v>
      </c>
    </row>
    <row r="6881" spans="1:6" ht="10.9" customHeight="1" x14ac:dyDescent="0.35">
      <c r="A6881" s="149" t="s">
        <v>13674</v>
      </c>
      <c r="B6881" s="149" t="s">
        <v>13675</v>
      </c>
      <c r="C6881" s="149" t="s">
        <v>296</v>
      </c>
      <c r="D6881" s="150">
        <v>29901</v>
      </c>
      <c r="E6881" s="149">
        <v>11510</v>
      </c>
      <c r="F6881" s="149" t="s">
        <v>13557</v>
      </c>
    </row>
    <row r="6882" spans="1:6" ht="10.9" customHeight="1" x14ac:dyDescent="0.35">
      <c r="A6882" s="149" t="s">
        <v>13676</v>
      </c>
      <c r="B6882" s="149" t="s">
        <v>13677</v>
      </c>
      <c r="C6882" s="149" t="s">
        <v>296</v>
      </c>
      <c r="D6882" s="150">
        <v>29901</v>
      </c>
      <c r="E6882" s="149">
        <v>11510</v>
      </c>
      <c r="F6882" s="149" t="s">
        <v>13557</v>
      </c>
    </row>
    <row r="6883" spans="1:6" ht="10.9" customHeight="1" x14ac:dyDescent="0.35">
      <c r="A6883" s="149" t="s">
        <v>13678</v>
      </c>
      <c r="B6883" s="149" t="s">
        <v>13679</v>
      </c>
      <c r="C6883" s="149" t="s">
        <v>420</v>
      </c>
      <c r="D6883" s="150">
        <v>29901</v>
      </c>
      <c r="E6883" s="149">
        <v>11510</v>
      </c>
      <c r="F6883" s="149" t="s">
        <v>13557</v>
      </c>
    </row>
    <row r="6884" spans="1:6" ht="10.9" customHeight="1" x14ac:dyDescent="0.35">
      <c r="A6884" s="149" t="s">
        <v>13680</v>
      </c>
      <c r="B6884" s="149" t="s">
        <v>13681</v>
      </c>
      <c r="C6884" s="149" t="s">
        <v>420</v>
      </c>
      <c r="D6884" s="150">
        <v>29901</v>
      </c>
      <c r="E6884" s="149">
        <v>11510</v>
      </c>
      <c r="F6884" s="149" t="s">
        <v>13557</v>
      </c>
    </row>
    <row r="6885" spans="1:6" ht="10.9" customHeight="1" x14ac:dyDescent="0.35">
      <c r="A6885" s="149" t="s">
        <v>13682</v>
      </c>
      <c r="B6885" s="149" t="s">
        <v>13683</v>
      </c>
      <c r="C6885" s="149" t="s">
        <v>296</v>
      </c>
      <c r="D6885" s="150">
        <v>29901</v>
      </c>
      <c r="E6885" s="149">
        <v>11510</v>
      </c>
      <c r="F6885" s="149" t="s">
        <v>13557</v>
      </c>
    </row>
    <row r="6886" spans="1:6" ht="10.9" customHeight="1" x14ac:dyDescent="0.35">
      <c r="A6886" s="149" t="s">
        <v>13684</v>
      </c>
      <c r="B6886" s="149" t="s">
        <v>13685</v>
      </c>
      <c r="C6886" s="149" t="s">
        <v>296</v>
      </c>
      <c r="D6886" s="150">
        <v>29901</v>
      </c>
      <c r="E6886" s="149">
        <v>11510</v>
      </c>
      <c r="F6886" s="149" t="s">
        <v>13557</v>
      </c>
    </row>
    <row r="6887" spans="1:6" ht="10.9" customHeight="1" x14ac:dyDescent="0.35">
      <c r="A6887" s="149" t="s">
        <v>13686</v>
      </c>
      <c r="B6887" s="149" t="s">
        <v>13687</v>
      </c>
      <c r="C6887" s="149" t="s">
        <v>296</v>
      </c>
      <c r="D6887" s="150">
        <v>29901</v>
      </c>
      <c r="E6887" s="149">
        <v>11510</v>
      </c>
      <c r="F6887" s="149" t="s">
        <v>13557</v>
      </c>
    </row>
    <row r="6888" spans="1:6" ht="10.9" customHeight="1" x14ac:dyDescent="0.35">
      <c r="A6888" s="149" t="s">
        <v>13688</v>
      </c>
      <c r="B6888" s="149" t="s">
        <v>13689</v>
      </c>
      <c r="C6888" s="149" t="s">
        <v>296</v>
      </c>
      <c r="D6888" s="150">
        <v>29901</v>
      </c>
      <c r="E6888" s="149">
        <v>11510</v>
      </c>
      <c r="F6888" s="149" t="s">
        <v>13557</v>
      </c>
    </row>
    <row r="6889" spans="1:6" ht="10.9" customHeight="1" x14ac:dyDescent="0.35">
      <c r="A6889" s="149" t="s">
        <v>13690</v>
      </c>
      <c r="B6889" s="149" t="s">
        <v>13691</v>
      </c>
      <c r="C6889" s="149" t="s">
        <v>296</v>
      </c>
      <c r="D6889" s="150">
        <v>29901</v>
      </c>
      <c r="E6889" s="149">
        <v>11510</v>
      </c>
      <c r="F6889" s="149" t="s">
        <v>13557</v>
      </c>
    </row>
    <row r="6890" spans="1:6" ht="10.9" customHeight="1" x14ac:dyDescent="0.35">
      <c r="A6890" s="149" t="s">
        <v>13692</v>
      </c>
      <c r="B6890" s="149" t="s">
        <v>13693</v>
      </c>
      <c r="C6890" s="149" t="s">
        <v>296</v>
      </c>
      <c r="D6890" s="150">
        <v>29901</v>
      </c>
      <c r="E6890" s="149">
        <v>11510</v>
      </c>
      <c r="F6890" s="149" t="s">
        <v>13557</v>
      </c>
    </row>
    <row r="6891" spans="1:6" ht="10.9" customHeight="1" x14ac:dyDescent="0.35">
      <c r="A6891" s="149" t="s">
        <v>13694</v>
      </c>
      <c r="B6891" s="149" t="s">
        <v>13695</v>
      </c>
      <c r="C6891" s="149" t="s">
        <v>296</v>
      </c>
      <c r="D6891" s="150">
        <v>29901</v>
      </c>
      <c r="E6891" s="149">
        <v>11510</v>
      </c>
      <c r="F6891" s="149" t="s">
        <v>13557</v>
      </c>
    </row>
    <row r="6892" spans="1:6" ht="10.9" customHeight="1" x14ac:dyDescent="0.35">
      <c r="A6892" s="149" t="s">
        <v>13696</v>
      </c>
      <c r="B6892" s="149" t="s">
        <v>13697</v>
      </c>
      <c r="C6892" s="149" t="s">
        <v>296</v>
      </c>
      <c r="D6892" s="150">
        <v>29901</v>
      </c>
      <c r="E6892" s="149">
        <v>11510</v>
      </c>
      <c r="F6892" s="149" t="s">
        <v>13557</v>
      </c>
    </row>
    <row r="6893" spans="1:6" ht="10.9" customHeight="1" x14ac:dyDescent="0.35">
      <c r="A6893" s="149" t="s">
        <v>13698</v>
      </c>
      <c r="B6893" s="149" t="s">
        <v>13699</v>
      </c>
      <c r="C6893" s="149" t="s">
        <v>420</v>
      </c>
      <c r="D6893" s="150">
        <v>29901</v>
      </c>
      <c r="E6893" s="149">
        <v>11510</v>
      </c>
      <c r="F6893" s="149" t="s">
        <v>13557</v>
      </c>
    </row>
    <row r="6894" spans="1:6" ht="10.9" customHeight="1" x14ac:dyDescent="0.35">
      <c r="A6894" s="149" t="s">
        <v>13700</v>
      </c>
      <c r="B6894" s="149" t="s">
        <v>13701</v>
      </c>
      <c r="C6894" s="149" t="s">
        <v>420</v>
      </c>
      <c r="D6894" s="150">
        <v>29901</v>
      </c>
      <c r="E6894" s="149">
        <v>11510</v>
      </c>
      <c r="F6894" s="149" t="s">
        <v>13557</v>
      </c>
    </row>
    <row r="6895" spans="1:6" ht="10.9" customHeight="1" x14ac:dyDescent="0.35">
      <c r="A6895" s="149" t="s">
        <v>13702</v>
      </c>
      <c r="B6895" s="149" t="s">
        <v>13703</v>
      </c>
      <c r="C6895" s="149" t="s">
        <v>296</v>
      </c>
      <c r="D6895" s="150">
        <v>29901</v>
      </c>
      <c r="E6895" s="149">
        <v>11510</v>
      </c>
      <c r="F6895" s="149" t="s">
        <v>13557</v>
      </c>
    </row>
    <row r="6896" spans="1:6" ht="10.9" customHeight="1" x14ac:dyDescent="0.35">
      <c r="A6896" s="149" t="s">
        <v>13704</v>
      </c>
      <c r="B6896" s="149" t="s">
        <v>13705</v>
      </c>
      <c r="C6896" s="149" t="s">
        <v>296</v>
      </c>
      <c r="D6896" s="150">
        <v>29901</v>
      </c>
      <c r="E6896" s="149">
        <v>11510</v>
      </c>
      <c r="F6896" s="149" t="s">
        <v>13557</v>
      </c>
    </row>
    <row r="6897" spans="1:6" ht="10.9" customHeight="1" x14ac:dyDescent="0.35">
      <c r="A6897" s="149" t="s">
        <v>13706</v>
      </c>
      <c r="B6897" s="149" t="s">
        <v>13707</v>
      </c>
      <c r="C6897" s="149" t="s">
        <v>296</v>
      </c>
      <c r="D6897" s="150">
        <v>29901</v>
      </c>
      <c r="E6897" s="149">
        <v>11510</v>
      </c>
      <c r="F6897" s="149" t="s">
        <v>13557</v>
      </c>
    </row>
    <row r="6898" spans="1:6" ht="10.9" customHeight="1" x14ac:dyDescent="0.35">
      <c r="A6898" s="149" t="s">
        <v>13708</v>
      </c>
      <c r="B6898" s="149" t="s">
        <v>13709</v>
      </c>
      <c r="C6898" s="149" t="s">
        <v>296</v>
      </c>
      <c r="D6898" s="150">
        <v>29901</v>
      </c>
      <c r="E6898" s="149">
        <v>11510</v>
      </c>
      <c r="F6898" s="149" t="s">
        <v>13557</v>
      </c>
    </row>
    <row r="6899" spans="1:6" ht="10.9" customHeight="1" x14ac:dyDescent="0.35">
      <c r="A6899" s="149" t="s">
        <v>13710</v>
      </c>
      <c r="B6899" s="149" t="s">
        <v>13711</v>
      </c>
      <c r="C6899" s="149" t="s">
        <v>296</v>
      </c>
      <c r="D6899" s="150">
        <v>29901</v>
      </c>
      <c r="E6899" s="149">
        <v>11510</v>
      </c>
      <c r="F6899" s="149" t="s">
        <v>13557</v>
      </c>
    </row>
    <row r="6900" spans="1:6" ht="10.9" customHeight="1" x14ac:dyDescent="0.35">
      <c r="A6900" s="149" t="s">
        <v>13712</v>
      </c>
      <c r="B6900" s="149" t="s">
        <v>13713</v>
      </c>
      <c r="C6900" s="149" t="s">
        <v>296</v>
      </c>
      <c r="D6900" s="150">
        <v>29901</v>
      </c>
      <c r="E6900" s="149">
        <v>11510</v>
      </c>
      <c r="F6900" s="149" t="s">
        <v>13557</v>
      </c>
    </row>
    <row r="6901" spans="1:6" ht="10.9" customHeight="1" x14ac:dyDescent="0.35">
      <c r="A6901" s="149" t="s">
        <v>13714</v>
      </c>
      <c r="B6901" s="149" t="s">
        <v>13715</v>
      </c>
      <c r="C6901" s="149" t="s">
        <v>420</v>
      </c>
      <c r="D6901" s="150">
        <v>29901</v>
      </c>
      <c r="E6901" s="149">
        <v>11510</v>
      </c>
      <c r="F6901" s="149" t="s">
        <v>13557</v>
      </c>
    </row>
    <row r="6902" spans="1:6" ht="10.9" customHeight="1" x14ac:dyDescent="0.35">
      <c r="A6902" s="149" t="s">
        <v>13716</v>
      </c>
      <c r="B6902" s="149" t="s">
        <v>13717</v>
      </c>
      <c r="C6902" s="149" t="s">
        <v>296</v>
      </c>
      <c r="D6902" s="150">
        <v>29901</v>
      </c>
      <c r="E6902" s="149">
        <v>11510</v>
      </c>
      <c r="F6902" s="149" t="s">
        <v>13557</v>
      </c>
    </row>
    <row r="6903" spans="1:6" ht="10.9" customHeight="1" x14ac:dyDescent="0.35">
      <c r="A6903" s="149" t="s">
        <v>13718</v>
      </c>
      <c r="B6903" s="149" t="s">
        <v>13719</v>
      </c>
      <c r="C6903" s="149" t="s">
        <v>296</v>
      </c>
      <c r="D6903" s="150">
        <v>29901</v>
      </c>
      <c r="E6903" s="149">
        <v>11510</v>
      </c>
      <c r="F6903" s="149" t="s">
        <v>13557</v>
      </c>
    </row>
    <row r="6904" spans="1:6" ht="10.9" customHeight="1" x14ac:dyDescent="0.35">
      <c r="A6904" s="149" t="s">
        <v>13720</v>
      </c>
      <c r="B6904" s="149" t="s">
        <v>13721</v>
      </c>
      <c r="C6904" s="149" t="s">
        <v>296</v>
      </c>
      <c r="D6904" s="150">
        <v>29901</v>
      </c>
      <c r="E6904" s="149">
        <v>11510</v>
      </c>
      <c r="F6904" s="149" t="s">
        <v>13557</v>
      </c>
    </row>
    <row r="6905" spans="1:6" ht="10.9" customHeight="1" x14ac:dyDescent="0.35">
      <c r="A6905" s="149" t="s">
        <v>13722</v>
      </c>
      <c r="B6905" s="149" t="s">
        <v>13723</v>
      </c>
      <c r="C6905" s="149" t="s">
        <v>296</v>
      </c>
      <c r="D6905" s="150">
        <v>29901</v>
      </c>
      <c r="E6905" s="149">
        <v>11510</v>
      </c>
      <c r="F6905" s="149" t="s">
        <v>13557</v>
      </c>
    </row>
    <row r="6906" spans="1:6" ht="10.9" customHeight="1" x14ac:dyDescent="0.35">
      <c r="A6906" s="149" t="s">
        <v>13724</v>
      </c>
      <c r="B6906" s="149" t="s">
        <v>13725</v>
      </c>
      <c r="C6906" s="149" t="s">
        <v>296</v>
      </c>
      <c r="D6906" s="150">
        <v>29901</v>
      </c>
      <c r="E6906" s="149">
        <v>11510</v>
      </c>
      <c r="F6906" s="149" t="s">
        <v>13557</v>
      </c>
    </row>
    <row r="6907" spans="1:6" ht="10.9" customHeight="1" x14ac:dyDescent="0.35">
      <c r="A6907" s="149" t="s">
        <v>13726</v>
      </c>
      <c r="B6907" s="149" t="s">
        <v>13727</v>
      </c>
      <c r="C6907" s="149" t="s">
        <v>296</v>
      </c>
      <c r="D6907" s="150">
        <v>29901</v>
      </c>
      <c r="E6907" s="149">
        <v>11510</v>
      </c>
      <c r="F6907" s="149" t="s">
        <v>13557</v>
      </c>
    </row>
    <row r="6908" spans="1:6" ht="10.9" customHeight="1" x14ac:dyDescent="0.35">
      <c r="A6908" s="149" t="s">
        <v>13728</v>
      </c>
      <c r="B6908" s="149" t="s">
        <v>13729</v>
      </c>
      <c r="C6908" s="149" t="s">
        <v>296</v>
      </c>
      <c r="D6908" s="150">
        <v>29901</v>
      </c>
      <c r="E6908" s="149">
        <v>11510</v>
      </c>
      <c r="F6908" s="149" t="s">
        <v>13557</v>
      </c>
    </row>
    <row r="6909" spans="1:6" ht="10.9" customHeight="1" x14ac:dyDescent="0.35">
      <c r="A6909" s="149" t="s">
        <v>13730</v>
      </c>
      <c r="B6909" s="149" t="s">
        <v>13731</v>
      </c>
      <c r="C6909" s="149" t="s">
        <v>296</v>
      </c>
      <c r="D6909" s="150">
        <v>29901</v>
      </c>
      <c r="E6909" s="149">
        <v>11510</v>
      </c>
      <c r="F6909" s="149" t="s">
        <v>13557</v>
      </c>
    </row>
    <row r="6910" spans="1:6" ht="10.9" customHeight="1" x14ac:dyDescent="0.35">
      <c r="A6910" s="149" t="s">
        <v>13732</v>
      </c>
      <c r="B6910" s="149" t="s">
        <v>13733</v>
      </c>
      <c r="C6910" s="149" t="s">
        <v>296</v>
      </c>
      <c r="D6910" s="150">
        <v>29901</v>
      </c>
      <c r="E6910" s="149">
        <v>11510</v>
      </c>
      <c r="F6910" s="149" t="s">
        <v>13557</v>
      </c>
    </row>
    <row r="6911" spans="1:6" ht="10.9" customHeight="1" x14ac:dyDescent="0.35">
      <c r="A6911" s="149" t="s">
        <v>13734</v>
      </c>
      <c r="B6911" s="149" t="s">
        <v>13735</v>
      </c>
      <c r="C6911" s="149" t="s">
        <v>296</v>
      </c>
      <c r="D6911" s="150">
        <v>29901</v>
      </c>
      <c r="E6911" s="149">
        <v>11510</v>
      </c>
      <c r="F6911" s="149" t="s">
        <v>13557</v>
      </c>
    </row>
    <row r="6912" spans="1:6" ht="10.9" customHeight="1" x14ac:dyDescent="0.35">
      <c r="A6912" s="149" t="s">
        <v>13736</v>
      </c>
      <c r="B6912" s="149" t="s">
        <v>13737</v>
      </c>
      <c r="C6912" s="149" t="s">
        <v>296</v>
      </c>
      <c r="D6912" s="150">
        <v>29901</v>
      </c>
      <c r="E6912" s="149">
        <v>11510</v>
      </c>
      <c r="F6912" s="149" t="s">
        <v>13557</v>
      </c>
    </row>
    <row r="6913" spans="1:6" ht="10.9" customHeight="1" x14ac:dyDescent="0.35">
      <c r="A6913" s="149" t="s">
        <v>13738</v>
      </c>
      <c r="B6913" s="149" t="s">
        <v>13739</v>
      </c>
      <c r="C6913" s="149" t="s">
        <v>296</v>
      </c>
      <c r="D6913" s="150">
        <v>29901</v>
      </c>
      <c r="E6913" s="149">
        <v>11510</v>
      </c>
      <c r="F6913" s="149" t="s">
        <v>13557</v>
      </c>
    </row>
    <row r="6914" spans="1:6" ht="10.9" customHeight="1" x14ac:dyDescent="0.35">
      <c r="A6914" s="149" t="s">
        <v>13740</v>
      </c>
      <c r="B6914" s="149" t="s">
        <v>13741</v>
      </c>
      <c r="C6914" s="149" t="s">
        <v>296</v>
      </c>
      <c r="D6914" s="150">
        <v>29901</v>
      </c>
      <c r="E6914" s="149">
        <v>11510</v>
      </c>
      <c r="F6914" s="149" t="s">
        <v>13557</v>
      </c>
    </row>
    <row r="6915" spans="1:6" ht="10.9" customHeight="1" x14ac:dyDescent="0.35">
      <c r="A6915" s="149" t="s">
        <v>13742</v>
      </c>
      <c r="B6915" s="149" t="s">
        <v>13743</v>
      </c>
      <c r="C6915" s="149" t="s">
        <v>296</v>
      </c>
      <c r="D6915" s="150">
        <v>29901</v>
      </c>
      <c r="E6915" s="149">
        <v>11510</v>
      </c>
      <c r="F6915" s="149" t="s">
        <v>13557</v>
      </c>
    </row>
    <row r="6916" spans="1:6" ht="10.9" customHeight="1" x14ac:dyDescent="0.35">
      <c r="A6916" s="149" t="s">
        <v>13744</v>
      </c>
      <c r="B6916" s="149" t="s">
        <v>13745</v>
      </c>
      <c r="C6916" s="149" t="s">
        <v>296</v>
      </c>
      <c r="D6916" s="150">
        <v>29901</v>
      </c>
      <c r="E6916" s="149">
        <v>11510</v>
      </c>
      <c r="F6916" s="149" t="s">
        <v>13557</v>
      </c>
    </row>
    <row r="6917" spans="1:6" ht="10.9" customHeight="1" x14ac:dyDescent="0.35">
      <c r="A6917" s="149" t="s">
        <v>13746</v>
      </c>
      <c r="B6917" s="149" t="s">
        <v>13747</v>
      </c>
      <c r="C6917" s="149" t="s">
        <v>296</v>
      </c>
      <c r="D6917" s="150">
        <v>29901</v>
      </c>
      <c r="E6917" s="149">
        <v>11510</v>
      </c>
      <c r="F6917" s="149" t="s">
        <v>13557</v>
      </c>
    </row>
    <row r="6918" spans="1:6" ht="10.9" customHeight="1" x14ac:dyDescent="0.35">
      <c r="A6918" s="149" t="s">
        <v>13748</v>
      </c>
      <c r="B6918" s="149" t="s">
        <v>13749</v>
      </c>
      <c r="C6918" s="149" t="s">
        <v>296</v>
      </c>
      <c r="D6918" s="150">
        <v>29901</v>
      </c>
      <c r="E6918" s="149">
        <v>11510</v>
      </c>
      <c r="F6918" s="149" t="s">
        <v>13557</v>
      </c>
    </row>
    <row r="6919" spans="1:6" ht="10.9" customHeight="1" x14ac:dyDescent="0.35">
      <c r="A6919" s="149" t="s">
        <v>13750</v>
      </c>
      <c r="B6919" s="149" t="s">
        <v>13751</v>
      </c>
      <c r="C6919" s="149" t="s">
        <v>296</v>
      </c>
      <c r="D6919" s="150">
        <v>29901</v>
      </c>
      <c r="E6919" s="149">
        <v>11510</v>
      </c>
      <c r="F6919" s="149" t="s">
        <v>13557</v>
      </c>
    </row>
    <row r="6920" spans="1:6" ht="10.9" customHeight="1" x14ac:dyDescent="0.35">
      <c r="A6920" s="149" t="s">
        <v>13752</v>
      </c>
      <c r="B6920" s="149" t="s">
        <v>13753</v>
      </c>
      <c r="C6920" s="149" t="s">
        <v>296</v>
      </c>
      <c r="D6920" s="150">
        <v>29901</v>
      </c>
      <c r="E6920" s="149">
        <v>11510</v>
      </c>
      <c r="F6920" s="149" t="s">
        <v>13557</v>
      </c>
    </row>
    <row r="6921" spans="1:6" ht="10.9" customHeight="1" x14ac:dyDescent="0.35">
      <c r="A6921" s="149" t="s">
        <v>13754</v>
      </c>
      <c r="B6921" s="149" t="s">
        <v>13755</v>
      </c>
      <c r="C6921" s="149" t="s">
        <v>420</v>
      </c>
      <c r="D6921" s="150">
        <v>29901</v>
      </c>
      <c r="E6921" s="149">
        <v>11510</v>
      </c>
      <c r="F6921" s="149" t="s">
        <v>13557</v>
      </c>
    </row>
    <row r="6922" spans="1:6" ht="10.9" customHeight="1" x14ac:dyDescent="0.35">
      <c r="A6922" s="149" t="s">
        <v>13756</v>
      </c>
      <c r="B6922" s="149" t="s">
        <v>13757</v>
      </c>
      <c r="C6922" s="149" t="s">
        <v>420</v>
      </c>
      <c r="D6922" s="150">
        <v>29901</v>
      </c>
      <c r="E6922" s="149">
        <v>11510</v>
      </c>
      <c r="F6922" s="149" t="s">
        <v>13557</v>
      </c>
    </row>
    <row r="6923" spans="1:6" ht="10.9" customHeight="1" x14ac:dyDescent="0.35">
      <c r="A6923" s="149" t="s">
        <v>13758</v>
      </c>
      <c r="B6923" s="149" t="s">
        <v>13759</v>
      </c>
      <c r="C6923" s="149" t="s">
        <v>420</v>
      </c>
      <c r="D6923" s="150">
        <v>29901</v>
      </c>
      <c r="E6923" s="149">
        <v>11510</v>
      </c>
      <c r="F6923" s="149" t="s">
        <v>13557</v>
      </c>
    </row>
    <row r="6924" spans="1:6" ht="10.9" customHeight="1" x14ac:dyDescent="0.35">
      <c r="A6924" s="149" t="s">
        <v>13760</v>
      </c>
      <c r="B6924" s="149" t="s">
        <v>13761</v>
      </c>
      <c r="C6924" s="149" t="s">
        <v>420</v>
      </c>
      <c r="D6924" s="150">
        <v>29901</v>
      </c>
      <c r="E6924" s="149">
        <v>11510</v>
      </c>
      <c r="F6924" s="149" t="s">
        <v>13557</v>
      </c>
    </row>
    <row r="6925" spans="1:6" ht="10.9" customHeight="1" x14ac:dyDescent="0.35">
      <c r="A6925" s="149" t="s">
        <v>13762</v>
      </c>
      <c r="B6925" s="149" t="s">
        <v>13763</v>
      </c>
      <c r="C6925" s="149" t="s">
        <v>420</v>
      </c>
      <c r="D6925" s="150">
        <v>29901</v>
      </c>
      <c r="E6925" s="149">
        <v>11510</v>
      </c>
      <c r="F6925" s="149" t="s">
        <v>13557</v>
      </c>
    </row>
    <row r="6926" spans="1:6" ht="10.9" customHeight="1" x14ac:dyDescent="0.35">
      <c r="A6926" s="149" t="s">
        <v>13764</v>
      </c>
      <c r="B6926" s="149" t="s">
        <v>13765</v>
      </c>
      <c r="C6926" s="149" t="s">
        <v>296</v>
      </c>
      <c r="D6926" s="150">
        <v>29901</v>
      </c>
      <c r="E6926" s="149">
        <v>11510</v>
      </c>
      <c r="F6926" s="149" t="s">
        <v>13557</v>
      </c>
    </row>
    <row r="6927" spans="1:6" ht="10.9" customHeight="1" x14ac:dyDescent="0.35">
      <c r="A6927" s="149" t="s">
        <v>13766</v>
      </c>
      <c r="B6927" s="149" t="s">
        <v>13767</v>
      </c>
      <c r="C6927" s="149" t="s">
        <v>296</v>
      </c>
      <c r="D6927" s="150">
        <v>29901</v>
      </c>
      <c r="E6927" s="149">
        <v>11510</v>
      </c>
      <c r="F6927" s="149" t="s">
        <v>13557</v>
      </c>
    </row>
    <row r="6928" spans="1:6" ht="10.9" customHeight="1" x14ac:dyDescent="0.35">
      <c r="A6928" s="149" t="s">
        <v>13768</v>
      </c>
      <c r="B6928" s="149" t="s">
        <v>13769</v>
      </c>
      <c r="C6928" s="149" t="s">
        <v>296</v>
      </c>
      <c r="D6928" s="150">
        <v>29901</v>
      </c>
      <c r="E6928" s="149">
        <v>11510</v>
      </c>
      <c r="F6928" s="149" t="s">
        <v>13557</v>
      </c>
    </row>
    <row r="6929" spans="1:6" ht="10.9" customHeight="1" x14ac:dyDescent="0.35">
      <c r="A6929" s="149" t="s">
        <v>13770</v>
      </c>
      <c r="B6929" s="149" t="s">
        <v>13771</v>
      </c>
      <c r="C6929" s="149" t="s">
        <v>296</v>
      </c>
      <c r="D6929" s="150">
        <v>29901</v>
      </c>
      <c r="E6929" s="149">
        <v>11510</v>
      </c>
      <c r="F6929" s="149" t="s">
        <v>13557</v>
      </c>
    </row>
    <row r="6930" spans="1:6" ht="10.9" customHeight="1" x14ac:dyDescent="0.35">
      <c r="A6930" s="149" t="s">
        <v>13772</v>
      </c>
      <c r="B6930" s="149" t="s">
        <v>13773</v>
      </c>
      <c r="C6930" s="149" t="s">
        <v>296</v>
      </c>
      <c r="D6930" s="150">
        <v>29901</v>
      </c>
      <c r="E6930" s="149">
        <v>11510</v>
      </c>
      <c r="F6930" s="149" t="s">
        <v>13557</v>
      </c>
    </row>
    <row r="6931" spans="1:6" ht="10.9" customHeight="1" x14ac:dyDescent="0.35">
      <c r="A6931" s="149" t="s">
        <v>13774</v>
      </c>
      <c r="B6931" s="149" t="s">
        <v>13775</v>
      </c>
      <c r="C6931" s="149" t="s">
        <v>296</v>
      </c>
      <c r="D6931" s="150">
        <v>29901</v>
      </c>
      <c r="E6931" s="149">
        <v>11510</v>
      </c>
      <c r="F6931" s="149" t="s">
        <v>13557</v>
      </c>
    </row>
    <row r="6932" spans="1:6" ht="10.9" customHeight="1" x14ac:dyDescent="0.35">
      <c r="A6932" s="149" t="s">
        <v>13776</v>
      </c>
      <c r="B6932" s="149" t="s">
        <v>13777</v>
      </c>
      <c r="C6932" s="149" t="s">
        <v>296</v>
      </c>
      <c r="D6932" s="150">
        <v>29901</v>
      </c>
      <c r="E6932" s="149">
        <v>11510</v>
      </c>
      <c r="F6932" s="149" t="s">
        <v>13557</v>
      </c>
    </row>
    <row r="6933" spans="1:6" ht="10.9" customHeight="1" x14ac:dyDescent="0.35">
      <c r="A6933" s="149" t="s">
        <v>13778</v>
      </c>
      <c r="B6933" s="149" t="s">
        <v>13779</v>
      </c>
      <c r="C6933" s="149" t="s">
        <v>296</v>
      </c>
      <c r="D6933" s="150">
        <v>29901</v>
      </c>
      <c r="E6933" s="149">
        <v>11510</v>
      </c>
      <c r="F6933" s="149" t="s">
        <v>13557</v>
      </c>
    </row>
    <row r="6934" spans="1:6" ht="10.9" customHeight="1" x14ac:dyDescent="0.35">
      <c r="A6934" s="149" t="s">
        <v>13780</v>
      </c>
      <c r="B6934" s="149" t="s">
        <v>13781</v>
      </c>
      <c r="C6934" s="149" t="s">
        <v>296</v>
      </c>
      <c r="D6934" s="150">
        <v>29901</v>
      </c>
      <c r="E6934" s="149">
        <v>11510</v>
      </c>
      <c r="F6934" s="149" t="s">
        <v>13557</v>
      </c>
    </row>
    <row r="6935" spans="1:6" ht="10.9" customHeight="1" x14ac:dyDescent="0.35">
      <c r="A6935" s="149" t="s">
        <v>13782</v>
      </c>
      <c r="B6935" s="149" t="s">
        <v>13783</v>
      </c>
      <c r="C6935" s="149" t="s">
        <v>296</v>
      </c>
      <c r="D6935" s="150">
        <v>29901</v>
      </c>
      <c r="E6935" s="149">
        <v>11510</v>
      </c>
      <c r="F6935" s="149" t="s">
        <v>13557</v>
      </c>
    </row>
    <row r="6936" spans="1:6" ht="10.9" customHeight="1" x14ac:dyDescent="0.35">
      <c r="A6936" s="149" t="s">
        <v>13784</v>
      </c>
      <c r="B6936" s="149" t="s">
        <v>13785</v>
      </c>
      <c r="C6936" s="149" t="s">
        <v>296</v>
      </c>
      <c r="D6936" s="150">
        <v>29901</v>
      </c>
      <c r="E6936" s="149">
        <v>11510</v>
      </c>
      <c r="F6936" s="149" t="s">
        <v>13557</v>
      </c>
    </row>
    <row r="6937" spans="1:6" ht="10.9" customHeight="1" x14ac:dyDescent="0.35">
      <c r="A6937" s="149" t="s">
        <v>13786</v>
      </c>
      <c r="B6937" s="149" t="s">
        <v>13787</v>
      </c>
      <c r="C6937" s="149" t="s">
        <v>296</v>
      </c>
      <c r="D6937" s="150">
        <v>29901</v>
      </c>
      <c r="E6937" s="149">
        <v>11510</v>
      </c>
      <c r="F6937" s="149" t="s">
        <v>13557</v>
      </c>
    </row>
    <row r="6938" spans="1:6" ht="10.9" customHeight="1" x14ac:dyDescent="0.35">
      <c r="A6938" s="149" t="s">
        <v>13788</v>
      </c>
      <c r="B6938" s="149" t="s">
        <v>13789</v>
      </c>
      <c r="C6938" s="149" t="s">
        <v>296</v>
      </c>
      <c r="D6938" s="150">
        <v>29901</v>
      </c>
      <c r="E6938" s="149">
        <v>11510</v>
      </c>
      <c r="F6938" s="149" t="s">
        <v>13557</v>
      </c>
    </row>
    <row r="6939" spans="1:6" ht="10.9" customHeight="1" x14ac:dyDescent="0.35">
      <c r="A6939" s="149" t="s">
        <v>13790</v>
      </c>
      <c r="B6939" s="149" t="s">
        <v>13791</v>
      </c>
      <c r="C6939" s="149" t="s">
        <v>296</v>
      </c>
      <c r="D6939" s="150">
        <v>29901</v>
      </c>
      <c r="E6939" s="149">
        <v>11510</v>
      </c>
      <c r="F6939" s="149" t="s">
        <v>13557</v>
      </c>
    </row>
    <row r="6940" spans="1:6" ht="10.9" customHeight="1" x14ac:dyDescent="0.35">
      <c r="A6940" s="149" t="s">
        <v>13792</v>
      </c>
      <c r="B6940" s="149" t="s">
        <v>13793</v>
      </c>
      <c r="C6940" s="149" t="s">
        <v>296</v>
      </c>
      <c r="D6940" s="150">
        <v>29901</v>
      </c>
      <c r="E6940" s="149">
        <v>11510</v>
      </c>
      <c r="F6940" s="149" t="s">
        <v>13557</v>
      </c>
    </row>
    <row r="6941" spans="1:6" ht="10.9" customHeight="1" x14ac:dyDescent="0.35">
      <c r="A6941" s="149" t="s">
        <v>13794</v>
      </c>
      <c r="B6941" s="149" t="s">
        <v>13795</v>
      </c>
      <c r="C6941" s="149" t="s">
        <v>296</v>
      </c>
      <c r="D6941" s="150">
        <v>29901</v>
      </c>
      <c r="E6941" s="149">
        <v>11510</v>
      </c>
      <c r="F6941" s="149" t="s">
        <v>13557</v>
      </c>
    </row>
    <row r="6942" spans="1:6" ht="10.9" customHeight="1" x14ac:dyDescent="0.35">
      <c r="A6942" s="149" t="s">
        <v>13796</v>
      </c>
      <c r="B6942" s="149" t="s">
        <v>13797</v>
      </c>
      <c r="C6942" s="149" t="s">
        <v>296</v>
      </c>
      <c r="D6942" s="150">
        <v>29901</v>
      </c>
      <c r="E6942" s="149">
        <v>11510</v>
      </c>
      <c r="F6942" s="149" t="s">
        <v>13557</v>
      </c>
    </row>
    <row r="6943" spans="1:6" ht="10.9" customHeight="1" x14ac:dyDescent="0.35">
      <c r="A6943" s="149" t="s">
        <v>13798</v>
      </c>
      <c r="B6943" s="149" t="s">
        <v>13799</v>
      </c>
      <c r="C6943" s="149" t="s">
        <v>296</v>
      </c>
      <c r="D6943" s="150">
        <v>29901</v>
      </c>
      <c r="E6943" s="149">
        <v>11510</v>
      </c>
      <c r="F6943" s="149" t="s">
        <v>13557</v>
      </c>
    </row>
    <row r="6944" spans="1:6" ht="10.9" customHeight="1" x14ac:dyDescent="0.35">
      <c r="A6944" s="149" t="s">
        <v>13800</v>
      </c>
      <c r="B6944" s="149" t="s">
        <v>13801</v>
      </c>
      <c r="C6944" s="149" t="s">
        <v>296</v>
      </c>
      <c r="D6944" s="150">
        <v>29901</v>
      </c>
      <c r="E6944" s="149">
        <v>11510</v>
      </c>
      <c r="F6944" s="149" t="s">
        <v>13557</v>
      </c>
    </row>
    <row r="6945" spans="1:6" ht="10.9" customHeight="1" x14ac:dyDescent="0.35">
      <c r="A6945" s="149" t="s">
        <v>13802</v>
      </c>
      <c r="B6945" s="149" t="s">
        <v>13803</v>
      </c>
      <c r="C6945" s="149" t="s">
        <v>296</v>
      </c>
      <c r="D6945" s="150">
        <v>29901</v>
      </c>
      <c r="E6945" s="149">
        <v>11510</v>
      </c>
      <c r="F6945" s="149" t="s">
        <v>13557</v>
      </c>
    </row>
    <row r="6946" spans="1:6" ht="10.9" customHeight="1" x14ac:dyDescent="0.35">
      <c r="A6946" s="149" t="s">
        <v>13804</v>
      </c>
      <c r="B6946" s="149" t="s">
        <v>13805</v>
      </c>
      <c r="C6946" s="149" t="s">
        <v>296</v>
      </c>
      <c r="D6946" s="150">
        <v>29901</v>
      </c>
      <c r="E6946" s="149">
        <v>11510</v>
      </c>
      <c r="F6946" s="149" t="s">
        <v>13557</v>
      </c>
    </row>
    <row r="6947" spans="1:6" ht="10.9" customHeight="1" x14ac:dyDescent="0.35">
      <c r="A6947" s="149" t="s">
        <v>13806</v>
      </c>
      <c r="B6947" s="149" t="s">
        <v>13807</v>
      </c>
      <c r="C6947" s="149" t="s">
        <v>296</v>
      </c>
      <c r="D6947" s="150">
        <v>29901</v>
      </c>
      <c r="E6947" s="149">
        <v>11510</v>
      </c>
      <c r="F6947" s="149" t="s">
        <v>13557</v>
      </c>
    </row>
    <row r="6948" spans="1:6" ht="10.9" customHeight="1" x14ac:dyDescent="0.35">
      <c r="A6948" s="149" t="s">
        <v>13808</v>
      </c>
      <c r="B6948" s="149" t="s">
        <v>13809</v>
      </c>
      <c r="C6948" s="149" t="s">
        <v>296</v>
      </c>
      <c r="D6948" s="150">
        <v>29901</v>
      </c>
      <c r="E6948" s="149">
        <v>11510</v>
      </c>
      <c r="F6948" s="149" t="s">
        <v>13557</v>
      </c>
    </row>
    <row r="6949" spans="1:6" ht="10.9" customHeight="1" x14ac:dyDescent="0.35">
      <c r="A6949" s="149" t="s">
        <v>13810</v>
      </c>
      <c r="B6949" s="149" t="s">
        <v>13811</v>
      </c>
      <c r="C6949" s="149" t="s">
        <v>296</v>
      </c>
      <c r="D6949" s="150">
        <v>29901</v>
      </c>
      <c r="E6949" s="149">
        <v>11510</v>
      </c>
      <c r="F6949" s="149" t="s">
        <v>13557</v>
      </c>
    </row>
    <row r="6950" spans="1:6" ht="10.9" customHeight="1" x14ac:dyDescent="0.35">
      <c r="A6950" s="149" t="s">
        <v>13812</v>
      </c>
      <c r="B6950" s="149" t="s">
        <v>13813</v>
      </c>
      <c r="C6950" s="149" t="s">
        <v>296</v>
      </c>
      <c r="D6950" s="150">
        <v>29901</v>
      </c>
      <c r="E6950" s="149">
        <v>11510</v>
      </c>
      <c r="F6950" s="149" t="s">
        <v>13557</v>
      </c>
    </row>
    <row r="6951" spans="1:6" ht="10.9" customHeight="1" x14ac:dyDescent="0.35">
      <c r="A6951" s="149" t="s">
        <v>13814</v>
      </c>
      <c r="B6951" s="149" t="s">
        <v>13815</v>
      </c>
      <c r="C6951" s="149" t="s">
        <v>296</v>
      </c>
      <c r="D6951" s="150">
        <v>29901</v>
      </c>
      <c r="E6951" s="149">
        <v>11510</v>
      </c>
      <c r="F6951" s="149" t="s">
        <v>13557</v>
      </c>
    </row>
    <row r="6952" spans="1:6" ht="10.9" customHeight="1" x14ac:dyDescent="0.35">
      <c r="A6952" s="149" t="s">
        <v>13816</v>
      </c>
      <c r="B6952" s="149" t="s">
        <v>13817</v>
      </c>
      <c r="C6952" s="149" t="s">
        <v>296</v>
      </c>
      <c r="D6952" s="150">
        <v>29901</v>
      </c>
      <c r="E6952" s="149">
        <v>11510</v>
      </c>
      <c r="F6952" s="149" t="s">
        <v>13557</v>
      </c>
    </row>
    <row r="6953" spans="1:6" ht="10.9" customHeight="1" x14ac:dyDescent="0.35">
      <c r="A6953" s="149" t="s">
        <v>13818</v>
      </c>
      <c r="B6953" s="149" t="s">
        <v>13819</v>
      </c>
      <c r="C6953" s="149" t="s">
        <v>296</v>
      </c>
      <c r="D6953" s="150">
        <v>29901</v>
      </c>
      <c r="E6953" s="149">
        <v>11510</v>
      </c>
      <c r="F6953" s="149" t="s">
        <v>13557</v>
      </c>
    </row>
    <row r="6954" spans="1:6" ht="10.9" customHeight="1" x14ac:dyDescent="0.35">
      <c r="A6954" s="149" t="s">
        <v>13820</v>
      </c>
      <c r="B6954" s="149" t="s">
        <v>13821</v>
      </c>
      <c r="C6954" s="149" t="s">
        <v>296</v>
      </c>
      <c r="D6954" s="150">
        <v>29901</v>
      </c>
      <c r="E6954" s="149">
        <v>11510</v>
      </c>
      <c r="F6954" s="149" t="s">
        <v>13557</v>
      </c>
    </row>
    <row r="6955" spans="1:6" ht="10.9" customHeight="1" x14ac:dyDescent="0.35">
      <c r="A6955" s="149" t="s">
        <v>13822</v>
      </c>
      <c r="B6955" s="149" t="s">
        <v>13823</v>
      </c>
      <c r="C6955" s="149" t="s">
        <v>296</v>
      </c>
      <c r="D6955" s="150">
        <v>29901</v>
      </c>
      <c r="E6955" s="149">
        <v>11510</v>
      </c>
      <c r="F6955" s="149" t="s">
        <v>13557</v>
      </c>
    </row>
    <row r="6956" spans="1:6" ht="10.9" customHeight="1" x14ac:dyDescent="0.35">
      <c r="A6956" s="149" t="s">
        <v>13824</v>
      </c>
      <c r="B6956" s="149" t="s">
        <v>13825</v>
      </c>
      <c r="C6956" s="149" t="s">
        <v>296</v>
      </c>
      <c r="D6956" s="150">
        <v>29901</v>
      </c>
      <c r="E6956" s="149">
        <v>11510</v>
      </c>
      <c r="F6956" s="149" t="s">
        <v>13557</v>
      </c>
    </row>
    <row r="6957" spans="1:6" ht="10.9" customHeight="1" x14ac:dyDescent="0.35">
      <c r="A6957" s="149" t="s">
        <v>13826</v>
      </c>
      <c r="B6957" s="149" t="s">
        <v>13827</v>
      </c>
      <c r="C6957" s="149" t="s">
        <v>296</v>
      </c>
      <c r="D6957" s="150">
        <v>29901</v>
      </c>
      <c r="E6957" s="149">
        <v>11510</v>
      </c>
      <c r="F6957" s="149" t="s">
        <v>13557</v>
      </c>
    </row>
    <row r="6958" spans="1:6" ht="10.9" customHeight="1" x14ac:dyDescent="0.35">
      <c r="A6958" s="149" t="s">
        <v>13828</v>
      </c>
      <c r="B6958" s="149" t="s">
        <v>13829</v>
      </c>
      <c r="C6958" s="149" t="s">
        <v>296</v>
      </c>
      <c r="D6958" s="150">
        <v>29901</v>
      </c>
      <c r="E6958" s="149">
        <v>11510</v>
      </c>
      <c r="F6958" s="149" t="s">
        <v>13557</v>
      </c>
    </row>
    <row r="6959" spans="1:6" ht="10.9" customHeight="1" x14ac:dyDescent="0.35">
      <c r="A6959" s="149" t="s">
        <v>13830</v>
      </c>
      <c r="B6959" s="149" t="s">
        <v>13831</v>
      </c>
      <c r="C6959" s="149" t="s">
        <v>296</v>
      </c>
      <c r="D6959" s="150">
        <v>29901</v>
      </c>
      <c r="E6959" s="149">
        <v>11510</v>
      </c>
      <c r="F6959" s="149" t="s">
        <v>13557</v>
      </c>
    </row>
    <row r="6960" spans="1:6" ht="10.9" customHeight="1" x14ac:dyDescent="0.35">
      <c r="A6960" s="149" t="s">
        <v>13832</v>
      </c>
      <c r="B6960" s="149" t="s">
        <v>13833</v>
      </c>
      <c r="C6960" s="149" t="s">
        <v>296</v>
      </c>
      <c r="D6960" s="150">
        <v>29901</v>
      </c>
      <c r="E6960" s="149">
        <v>11510</v>
      </c>
      <c r="F6960" s="149" t="s">
        <v>13557</v>
      </c>
    </row>
    <row r="6961" spans="1:6" ht="10.9" customHeight="1" x14ac:dyDescent="0.35">
      <c r="A6961" s="149" t="s">
        <v>13834</v>
      </c>
      <c r="B6961" s="149" t="s">
        <v>13835</v>
      </c>
      <c r="C6961" s="149" t="s">
        <v>420</v>
      </c>
      <c r="D6961" s="150">
        <v>29901</v>
      </c>
      <c r="E6961" s="149">
        <v>11510</v>
      </c>
      <c r="F6961" s="149" t="s">
        <v>13557</v>
      </c>
    </row>
    <row r="6962" spans="1:6" ht="10.9" customHeight="1" x14ac:dyDescent="0.35">
      <c r="A6962" s="149" t="s">
        <v>13836</v>
      </c>
      <c r="B6962" s="149" t="s">
        <v>13837</v>
      </c>
      <c r="C6962" s="149" t="s">
        <v>420</v>
      </c>
      <c r="D6962" s="150">
        <v>29901</v>
      </c>
      <c r="E6962" s="149">
        <v>11510</v>
      </c>
      <c r="F6962" s="149" t="s">
        <v>13557</v>
      </c>
    </row>
    <row r="6963" spans="1:6" ht="10.9" customHeight="1" x14ac:dyDescent="0.35">
      <c r="A6963" s="149" t="s">
        <v>13838</v>
      </c>
      <c r="B6963" s="149" t="s">
        <v>13839</v>
      </c>
      <c r="C6963" s="149" t="s">
        <v>296</v>
      </c>
      <c r="D6963" s="150">
        <v>29901</v>
      </c>
      <c r="E6963" s="149">
        <v>11510</v>
      </c>
      <c r="F6963" s="149" t="s">
        <v>13557</v>
      </c>
    </row>
    <row r="6964" spans="1:6" ht="10.9" customHeight="1" x14ac:dyDescent="0.35">
      <c r="A6964" s="149" t="s">
        <v>13840</v>
      </c>
      <c r="B6964" s="149" t="s">
        <v>13841</v>
      </c>
      <c r="C6964" s="149" t="s">
        <v>296</v>
      </c>
      <c r="D6964" s="150">
        <v>29901</v>
      </c>
      <c r="E6964" s="149">
        <v>11510</v>
      </c>
      <c r="F6964" s="149" t="s">
        <v>13557</v>
      </c>
    </row>
    <row r="6965" spans="1:6" ht="10.9" customHeight="1" x14ac:dyDescent="0.35">
      <c r="A6965" s="149" t="s">
        <v>13842</v>
      </c>
      <c r="B6965" s="149" t="s">
        <v>13843</v>
      </c>
      <c r="C6965" s="149" t="s">
        <v>296</v>
      </c>
      <c r="D6965" s="150">
        <v>29901</v>
      </c>
      <c r="E6965" s="149">
        <v>11510</v>
      </c>
      <c r="F6965" s="149" t="s">
        <v>13557</v>
      </c>
    </row>
    <row r="6966" spans="1:6" ht="10.9" customHeight="1" x14ac:dyDescent="0.35">
      <c r="A6966" s="149" t="s">
        <v>13844</v>
      </c>
      <c r="B6966" s="149" t="s">
        <v>13845</v>
      </c>
      <c r="C6966" s="149" t="s">
        <v>296</v>
      </c>
      <c r="D6966" s="150">
        <v>29901</v>
      </c>
      <c r="E6966" s="149">
        <v>11510</v>
      </c>
      <c r="F6966" s="149" t="s">
        <v>13557</v>
      </c>
    </row>
    <row r="6967" spans="1:6" ht="10.9" customHeight="1" x14ac:dyDescent="0.35">
      <c r="A6967" s="149" t="s">
        <v>13846</v>
      </c>
      <c r="B6967" s="149" t="s">
        <v>13847</v>
      </c>
      <c r="C6967" s="149" t="s">
        <v>296</v>
      </c>
      <c r="D6967" s="150">
        <v>29901</v>
      </c>
      <c r="E6967" s="149">
        <v>11510</v>
      </c>
      <c r="F6967" s="149" t="s">
        <v>13557</v>
      </c>
    </row>
    <row r="6968" spans="1:6" ht="10.9" customHeight="1" x14ac:dyDescent="0.35">
      <c r="A6968" s="149" t="s">
        <v>13848</v>
      </c>
      <c r="B6968" s="149" t="s">
        <v>13849</v>
      </c>
      <c r="C6968" s="149" t="s">
        <v>296</v>
      </c>
      <c r="D6968" s="150">
        <v>29901</v>
      </c>
      <c r="E6968" s="149">
        <v>11510</v>
      </c>
      <c r="F6968" s="149" t="s">
        <v>13557</v>
      </c>
    </row>
    <row r="6969" spans="1:6" ht="10.9" customHeight="1" x14ac:dyDescent="0.35">
      <c r="A6969" s="149" t="s">
        <v>13850</v>
      </c>
      <c r="B6969" s="149" t="s">
        <v>13851</v>
      </c>
      <c r="C6969" s="149" t="s">
        <v>296</v>
      </c>
      <c r="D6969" s="150">
        <v>29901</v>
      </c>
      <c r="E6969" s="149">
        <v>11510</v>
      </c>
      <c r="F6969" s="149" t="s">
        <v>13557</v>
      </c>
    </row>
    <row r="6970" spans="1:6" ht="10.9" customHeight="1" x14ac:dyDescent="0.35">
      <c r="A6970" s="149" t="s">
        <v>13852</v>
      </c>
      <c r="B6970" s="149" t="s">
        <v>13853</v>
      </c>
      <c r="C6970" s="149" t="s">
        <v>296</v>
      </c>
      <c r="D6970" s="150">
        <v>29901</v>
      </c>
      <c r="E6970" s="149">
        <v>11510</v>
      </c>
      <c r="F6970" s="149" t="s">
        <v>13557</v>
      </c>
    </row>
    <row r="6971" spans="1:6" ht="10.9" customHeight="1" x14ac:dyDescent="0.35">
      <c r="A6971" s="149" t="s">
        <v>13854</v>
      </c>
      <c r="B6971" s="149" t="s">
        <v>13855</v>
      </c>
      <c r="C6971" s="149" t="s">
        <v>296</v>
      </c>
      <c r="D6971" s="150">
        <v>29901</v>
      </c>
      <c r="E6971" s="149">
        <v>11510</v>
      </c>
      <c r="F6971" s="149" t="s">
        <v>13557</v>
      </c>
    </row>
    <row r="6972" spans="1:6" ht="10.9" customHeight="1" x14ac:dyDescent="0.35">
      <c r="A6972" s="149" t="s">
        <v>13856</v>
      </c>
      <c r="B6972" s="149" t="s">
        <v>13857</v>
      </c>
      <c r="C6972" s="149" t="s">
        <v>420</v>
      </c>
      <c r="D6972" s="150">
        <v>29901</v>
      </c>
      <c r="E6972" s="149">
        <v>11510</v>
      </c>
      <c r="F6972" s="149" t="s">
        <v>13557</v>
      </c>
    </row>
    <row r="6973" spans="1:6" ht="10.9" customHeight="1" x14ac:dyDescent="0.35">
      <c r="A6973" s="149" t="s">
        <v>13858</v>
      </c>
      <c r="B6973" s="149" t="s">
        <v>13859</v>
      </c>
      <c r="C6973" s="149" t="s">
        <v>296</v>
      </c>
      <c r="D6973" s="150">
        <v>29901</v>
      </c>
      <c r="E6973" s="149">
        <v>11510</v>
      </c>
      <c r="F6973" s="149" t="s">
        <v>13557</v>
      </c>
    </row>
    <row r="6974" spans="1:6" ht="10.9" customHeight="1" x14ac:dyDescent="0.35">
      <c r="A6974" s="149" t="s">
        <v>13860</v>
      </c>
      <c r="B6974" s="149" t="s">
        <v>13861</v>
      </c>
      <c r="C6974" s="149" t="s">
        <v>296</v>
      </c>
      <c r="D6974" s="150">
        <v>29901</v>
      </c>
      <c r="E6974" s="149">
        <v>11510</v>
      </c>
      <c r="F6974" s="149" t="s">
        <v>13557</v>
      </c>
    </row>
    <row r="6975" spans="1:6" ht="10.9" customHeight="1" x14ac:dyDescent="0.35">
      <c r="A6975" s="149" t="s">
        <v>13862</v>
      </c>
      <c r="B6975" s="149" t="s">
        <v>13863</v>
      </c>
      <c r="C6975" s="149" t="s">
        <v>296</v>
      </c>
      <c r="D6975" s="150">
        <v>29901</v>
      </c>
      <c r="E6975" s="149">
        <v>11510</v>
      </c>
      <c r="F6975" s="149" t="s">
        <v>13557</v>
      </c>
    </row>
    <row r="6976" spans="1:6" ht="10.9" customHeight="1" x14ac:dyDescent="0.35">
      <c r="A6976" s="149" t="s">
        <v>13864</v>
      </c>
      <c r="B6976" s="149" t="s">
        <v>13865</v>
      </c>
      <c r="C6976" s="149" t="s">
        <v>296</v>
      </c>
      <c r="D6976" s="150">
        <v>29901</v>
      </c>
      <c r="E6976" s="149">
        <v>11510</v>
      </c>
      <c r="F6976" s="149" t="s">
        <v>13557</v>
      </c>
    </row>
    <row r="6977" spans="1:6" ht="10.9" customHeight="1" x14ac:dyDescent="0.35">
      <c r="A6977" s="149" t="s">
        <v>13866</v>
      </c>
      <c r="B6977" s="149" t="s">
        <v>13867</v>
      </c>
      <c r="C6977" s="149" t="s">
        <v>296</v>
      </c>
      <c r="D6977" s="150">
        <v>29901</v>
      </c>
      <c r="E6977" s="149">
        <v>11510</v>
      </c>
      <c r="F6977" s="149" t="s">
        <v>13557</v>
      </c>
    </row>
    <row r="6978" spans="1:6" ht="10.9" customHeight="1" x14ac:dyDescent="0.35">
      <c r="A6978" s="149" t="s">
        <v>13868</v>
      </c>
      <c r="B6978" s="149" t="s">
        <v>13869</v>
      </c>
      <c r="C6978" s="149" t="s">
        <v>296</v>
      </c>
      <c r="D6978" s="150">
        <v>29901</v>
      </c>
      <c r="E6978" s="149">
        <v>11510</v>
      </c>
      <c r="F6978" s="149" t="s">
        <v>13557</v>
      </c>
    </row>
    <row r="6979" spans="1:6" ht="10.9" customHeight="1" x14ac:dyDescent="0.35">
      <c r="A6979" s="149" t="s">
        <v>13870</v>
      </c>
      <c r="B6979" s="149" t="s">
        <v>13871</v>
      </c>
      <c r="C6979" s="149" t="s">
        <v>420</v>
      </c>
      <c r="D6979" s="150">
        <v>29901</v>
      </c>
      <c r="E6979" s="149">
        <v>11510</v>
      </c>
      <c r="F6979" s="149" t="s">
        <v>13557</v>
      </c>
    </row>
    <row r="6980" spans="1:6" ht="10.9" customHeight="1" x14ac:dyDescent="0.35">
      <c r="A6980" s="149" t="s">
        <v>13872</v>
      </c>
      <c r="B6980" s="149" t="s">
        <v>13873</v>
      </c>
      <c r="C6980" s="149" t="s">
        <v>420</v>
      </c>
      <c r="D6980" s="150">
        <v>29901</v>
      </c>
      <c r="E6980" s="149">
        <v>11510</v>
      </c>
      <c r="F6980" s="149" t="s">
        <v>13557</v>
      </c>
    </row>
    <row r="6981" spans="1:6" ht="10.9" customHeight="1" x14ac:dyDescent="0.35">
      <c r="A6981" s="149" t="s">
        <v>13874</v>
      </c>
      <c r="B6981" s="149" t="s">
        <v>13875</v>
      </c>
      <c r="C6981" s="149" t="s">
        <v>296</v>
      </c>
      <c r="D6981" s="150">
        <v>29901</v>
      </c>
      <c r="E6981" s="149">
        <v>11510</v>
      </c>
      <c r="F6981" s="149" t="s">
        <v>13557</v>
      </c>
    </row>
    <row r="6982" spans="1:6" ht="10.9" customHeight="1" x14ac:dyDescent="0.35">
      <c r="A6982" s="149" t="s">
        <v>13876</v>
      </c>
      <c r="B6982" s="149" t="s">
        <v>13877</v>
      </c>
      <c r="C6982" s="149" t="s">
        <v>296</v>
      </c>
      <c r="D6982" s="150">
        <v>29901</v>
      </c>
      <c r="E6982" s="149">
        <v>11510</v>
      </c>
      <c r="F6982" s="149" t="s">
        <v>13557</v>
      </c>
    </row>
    <row r="6983" spans="1:6" ht="10.9" customHeight="1" x14ac:dyDescent="0.35">
      <c r="A6983" s="149" t="s">
        <v>13878</v>
      </c>
      <c r="B6983" s="149" t="s">
        <v>13879</v>
      </c>
      <c r="C6983" s="149" t="s">
        <v>296</v>
      </c>
      <c r="D6983" s="150">
        <v>29901</v>
      </c>
      <c r="E6983" s="149">
        <v>11510</v>
      </c>
      <c r="F6983" s="149" t="s">
        <v>13557</v>
      </c>
    </row>
    <row r="6984" spans="1:6" ht="10.9" customHeight="1" x14ac:dyDescent="0.35">
      <c r="A6984" s="149" t="s">
        <v>13880</v>
      </c>
      <c r="B6984" s="149" t="s">
        <v>13881</v>
      </c>
      <c r="C6984" s="149" t="s">
        <v>296</v>
      </c>
      <c r="D6984" s="150">
        <v>29901</v>
      </c>
      <c r="E6984" s="149">
        <v>11510</v>
      </c>
      <c r="F6984" s="149" t="s">
        <v>13557</v>
      </c>
    </row>
    <row r="6985" spans="1:6" ht="10.9" customHeight="1" x14ac:dyDescent="0.35">
      <c r="A6985" s="149" t="s">
        <v>13882</v>
      </c>
      <c r="B6985" s="149" t="s">
        <v>13883</v>
      </c>
      <c r="C6985" s="149" t="s">
        <v>296</v>
      </c>
      <c r="D6985" s="150">
        <v>29901</v>
      </c>
      <c r="E6985" s="149">
        <v>11510</v>
      </c>
      <c r="F6985" s="149" t="s">
        <v>13557</v>
      </c>
    </row>
    <row r="6986" spans="1:6" ht="10.9" customHeight="1" x14ac:dyDescent="0.35">
      <c r="A6986" s="149" t="s">
        <v>13884</v>
      </c>
      <c r="B6986" s="149" t="s">
        <v>13885</v>
      </c>
      <c r="C6986" s="149" t="s">
        <v>296</v>
      </c>
      <c r="D6986" s="150">
        <v>29901</v>
      </c>
      <c r="E6986" s="149">
        <v>11510</v>
      </c>
      <c r="F6986" s="149" t="s">
        <v>13557</v>
      </c>
    </row>
    <row r="6987" spans="1:6" ht="10.9" customHeight="1" x14ac:dyDescent="0.35">
      <c r="A6987" s="149" t="s">
        <v>13886</v>
      </c>
      <c r="B6987" s="149" t="s">
        <v>13887</v>
      </c>
      <c r="C6987" s="149" t="s">
        <v>296</v>
      </c>
      <c r="D6987" s="150">
        <v>29901</v>
      </c>
      <c r="E6987" s="149">
        <v>11510</v>
      </c>
      <c r="F6987" s="149" t="s">
        <v>13557</v>
      </c>
    </row>
    <row r="6988" spans="1:6" ht="10.9" customHeight="1" x14ac:dyDescent="0.35">
      <c r="A6988" s="149" t="s">
        <v>13888</v>
      </c>
      <c r="B6988" s="149" t="s">
        <v>13889</v>
      </c>
      <c r="C6988" s="149" t="s">
        <v>296</v>
      </c>
      <c r="D6988" s="150">
        <v>29901</v>
      </c>
      <c r="E6988" s="149">
        <v>11510</v>
      </c>
      <c r="F6988" s="149" t="s">
        <v>13557</v>
      </c>
    </row>
    <row r="6989" spans="1:6" ht="10.9" customHeight="1" x14ac:dyDescent="0.35">
      <c r="A6989" s="149" t="s">
        <v>13890</v>
      </c>
      <c r="B6989" s="149" t="s">
        <v>13891</v>
      </c>
      <c r="C6989" s="149" t="s">
        <v>296</v>
      </c>
      <c r="D6989" s="150">
        <v>29901</v>
      </c>
      <c r="E6989" s="149">
        <v>11510</v>
      </c>
      <c r="F6989" s="149" t="s">
        <v>13557</v>
      </c>
    </row>
    <row r="6990" spans="1:6" ht="10.9" customHeight="1" x14ac:dyDescent="0.35">
      <c r="A6990" s="149" t="s">
        <v>13892</v>
      </c>
      <c r="B6990" s="149" t="s">
        <v>13893</v>
      </c>
      <c r="C6990" s="149" t="s">
        <v>296</v>
      </c>
      <c r="D6990" s="150">
        <v>29901</v>
      </c>
      <c r="E6990" s="149">
        <v>11510</v>
      </c>
      <c r="F6990" s="149" t="s">
        <v>13557</v>
      </c>
    </row>
    <row r="6991" spans="1:6" ht="10.9" customHeight="1" x14ac:dyDescent="0.35">
      <c r="A6991" s="149" t="s">
        <v>13894</v>
      </c>
      <c r="B6991" s="149" t="s">
        <v>13895</v>
      </c>
      <c r="C6991" s="149" t="s">
        <v>296</v>
      </c>
      <c r="D6991" s="150">
        <v>29901</v>
      </c>
      <c r="E6991" s="149">
        <v>11510</v>
      </c>
      <c r="F6991" s="149" t="s">
        <v>13557</v>
      </c>
    </row>
    <row r="6992" spans="1:6" ht="10.9" customHeight="1" x14ac:dyDescent="0.35">
      <c r="A6992" s="149" t="s">
        <v>13896</v>
      </c>
      <c r="B6992" s="149" t="s">
        <v>13897</v>
      </c>
      <c r="C6992" s="149" t="s">
        <v>296</v>
      </c>
      <c r="D6992" s="150">
        <v>29901</v>
      </c>
      <c r="E6992" s="149">
        <v>11510</v>
      </c>
      <c r="F6992" s="149" t="s">
        <v>13557</v>
      </c>
    </row>
    <row r="6993" spans="1:6" ht="10.9" customHeight="1" x14ac:dyDescent="0.35">
      <c r="A6993" s="149" t="s">
        <v>13898</v>
      </c>
      <c r="B6993" s="149" t="s">
        <v>13899</v>
      </c>
      <c r="C6993" s="149" t="s">
        <v>296</v>
      </c>
      <c r="D6993" s="150">
        <v>29901</v>
      </c>
      <c r="E6993" s="149">
        <v>11510</v>
      </c>
      <c r="F6993" s="149" t="s">
        <v>13557</v>
      </c>
    </row>
    <row r="6994" spans="1:6" ht="10.9" customHeight="1" x14ac:dyDescent="0.35">
      <c r="A6994" s="149" t="s">
        <v>13900</v>
      </c>
      <c r="B6994" s="149" t="s">
        <v>11113</v>
      </c>
      <c r="C6994" s="149" t="s">
        <v>296</v>
      </c>
      <c r="D6994" s="150">
        <v>29901</v>
      </c>
      <c r="E6994" s="149">
        <v>11510</v>
      </c>
      <c r="F6994" s="149" t="s">
        <v>13557</v>
      </c>
    </row>
    <row r="6995" spans="1:6" ht="10.9" customHeight="1" x14ac:dyDescent="0.35">
      <c r="A6995" s="149" t="s">
        <v>13901</v>
      </c>
      <c r="B6995" s="149" t="s">
        <v>13902</v>
      </c>
      <c r="C6995" s="149" t="s">
        <v>296</v>
      </c>
      <c r="D6995" s="150">
        <v>29901</v>
      </c>
      <c r="E6995" s="149">
        <v>11510</v>
      </c>
      <c r="F6995" s="149" t="s">
        <v>13557</v>
      </c>
    </row>
    <row r="6996" spans="1:6" ht="10.9" customHeight="1" x14ac:dyDescent="0.35">
      <c r="A6996" s="149" t="s">
        <v>13903</v>
      </c>
      <c r="B6996" s="149" t="s">
        <v>13904</v>
      </c>
      <c r="C6996" s="149" t="s">
        <v>296</v>
      </c>
      <c r="D6996" s="150">
        <v>29901</v>
      </c>
      <c r="E6996" s="149">
        <v>11510</v>
      </c>
      <c r="F6996" s="149" t="s">
        <v>13557</v>
      </c>
    </row>
    <row r="6997" spans="1:6" ht="10.9" customHeight="1" x14ac:dyDescent="0.35">
      <c r="A6997" s="149" t="s">
        <v>13905</v>
      </c>
      <c r="B6997" s="149" t="s">
        <v>13865</v>
      </c>
      <c r="C6997" s="149" t="s">
        <v>420</v>
      </c>
      <c r="D6997" s="150">
        <v>29901</v>
      </c>
      <c r="E6997" s="149">
        <v>11510</v>
      </c>
      <c r="F6997" s="149" t="s">
        <v>13557</v>
      </c>
    </row>
    <row r="6998" spans="1:6" ht="10.9" customHeight="1" x14ac:dyDescent="0.35">
      <c r="A6998" s="149" t="s">
        <v>13906</v>
      </c>
      <c r="B6998" s="149" t="s">
        <v>13757</v>
      </c>
      <c r="C6998" s="149" t="s">
        <v>296</v>
      </c>
      <c r="D6998" s="150">
        <v>29901</v>
      </c>
      <c r="E6998" s="149">
        <v>11510</v>
      </c>
      <c r="F6998" s="149" t="s">
        <v>13557</v>
      </c>
    </row>
    <row r="6999" spans="1:6" ht="10.9" customHeight="1" x14ac:dyDescent="0.35">
      <c r="A6999" s="149" t="s">
        <v>13907</v>
      </c>
      <c r="B6999" s="149" t="s">
        <v>13761</v>
      </c>
      <c r="C6999" s="149" t="s">
        <v>296</v>
      </c>
      <c r="D6999" s="150">
        <v>29901</v>
      </c>
      <c r="E6999" s="149">
        <v>11510</v>
      </c>
      <c r="F6999" s="149" t="s">
        <v>13557</v>
      </c>
    </row>
    <row r="7000" spans="1:6" ht="10.9" customHeight="1" x14ac:dyDescent="0.35">
      <c r="A7000" s="149" t="s">
        <v>13908</v>
      </c>
      <c r="B7000" s="149" t="s">
        <v>13909</v>
      </c>
      <c r="C7000" s="149" t="s">
        <v>296</v>
      </c>
      <c r="D7000" s="150">
        <v>29901</v>
      </c>
      <c r="E7000" s="149">
        <v>11510</v>
      </c>
      <c r="F7000" s="149" t="s">
        <v>13557</v>
      </c>
    </row>
    <row r="7001" spans="1:6" ht="10.9" customHeight="1" x14ac:dyDescent="0.35">
      <c r="A7001" s="149" t="s">
        <v>13910</v>
      </c>
      <c r="B7001" s="149" t="s">
        <v>13911</v>
      </c>
      <c r="C7001" s="149" t="s">
        <v>296</v>
      </c>
      <c r="D7001" s="150">
        <v>29901</v>
      </c>
      <c r="E7001" s="149">
        <v>11510</v>
      </c>
      <c r="F7001" s="149" t="s">
        <v>13557</v>
      </c>
    </row>
    <row r="7002" spans="1:6" ht="10.9" customHeight="1" x14ac:dyDescent="0.35">
      <c r="A7002" s="149" t="s">
        <v>13912</v>
      </c>
      <c r="B7002" s="149" t="s">
        <v>13913</v>
      </c>
      <c r="C7002" s="149" t="s">
        <v>296</v>
      </c>
      <c r="D7002" s="150">
        <v>29901</v>
      </c>
      <c r="E7002" s="149">
        <v>11510</v>
      </c>
      <c r="F7002" s="149" t="s">
        <v>13557</v>
      </c>
    </row>
    <row r="7003" spans="1:6" ht="10.9" customHeight="1" x14ac:dyDescent="0.35">
      <c r="A7003" s="149" t="s">
        <v>13914</v>
      </c>
      <c r="B7003" s="149" t="s">
        <v>13915</v>
      </c>
      <c r="C7003" s="149" t="s">
        <v>296</v>
      </c>
      <c r="D7003" s="150">
        <v>29901</v>
      </c>
      <c r="E7003" s="149">
        <v>11510</v>
      </c>
      <c r="F7003" s="149" t="s">
        <v>13557</v>
      </c>
    </row>
    <row r="7004" spans="1:6" ht="10.9" customHeight="1" x14ac:dyDescent="0.35">
      <c r="A7004" s="149" t="s">
        <v>13916</v>
      </c>
      <c r="B7004" s="149" t="s">
        <v>13917</v>
      </c>
      <c r="C7004" s="149" t="s">
        <v>296</v>
      </c>
      <c r="D7004" s="150">
        <v>29901</v>
      </c>
      <c r="E7004" s="149">
        <v>11510</v>
      </c>
      <c r="F7004" s="149" t="s">
        <v>13557</v>
      </c>
    </row>
    <row r="7005" spans="1:6" ht="10.9" customHeight="1" x14ac:dyDescent="0.35">
      <c r="A7005" s="149" t="s">
        <v>13918</v>
      </c>
      <c r="B7005" s="149" t="s">
        <v>13919</v>
      </c>
      <c r="C7005" s="149" t="s">
        <v>296</v>
      </c>
      <c r="D7005" s="150">
        <v>29901</v>
      </c>
      <c r="E7005" s="149">
        <v>11510</v>
      </c>
      <c r="F7005" s="149" t="s">
        <v>13557</v>
      </c>
    </row>
    <row r="7006" spans="1:6" ht="10.9" customHeight="1" x14ac:dyDescent="0.35">
      <c r="A7006" s="149" t="s">
        <v>13920</v>
      </c>
      <c r="B7006" s="149" t="s">
        <v>13921</v>
      </c>
      <c r="C7006" s="149" t="s">
        <v>296</v>
      </c>
      <c r="D7006" s="150">
        <v>29901</v>
      </c>
      <c r="E7006" s="149">
        <v>11510</v>
      </c>
      <c r="F7006" s="149" t="s">
        <v>13557</v>
      </c>
    </row>
    <row r="7007" spans="1:6" ht="10.9" customHeight="1" x14ac:dyDescent="0.35">
      <c r="A7007" s="149" t="s">
        <v>13922</v>
      </c>
      <c r="B7007" s="149" t="s">
        <v>13923</v>
      </c>
      <c r="C7007" s="149" t="s">
        <v>296</v>
      </c>
      <c r="D7007" s="150">
        <v>29901</v>
      </c>
      <c r="E7007" s="149">
        <v>11510</v>
      </c>
      <c r="F7007" s="149" t="s">
        <v>13557</v>
      </c>
    </row>
    <row r="7008" spans="1:6" ht="10.9" customHeight="1" x14ac:dyDescent="0.35">
      <c r="A7008" s="149" t="s">
        <v>13924</v>
      </c>
      <c r="B7008" s="149" t="s">
        <v>13925</v>
      </c>
      <c r="C7008" s="149" t="s">
        <v>296</v>
      </c>
      <c r="D7008" s="150">
        <v>29901</v>
      </c>
      <c r="E7008" s="149">
        <v>11510</v>
      </c>
      <c r="F7008" s="149" t="s">
        <v>13557</v>
      </c>
    </row>
    <row r="7009" spans="1:6" ht="10.9" customHeight="1" x14ac:dyDescent="0.35">
      <c r="A7009" s="149" t="s">
        <v>13926</v>
      </c>
      <c r="B7009" s="149" t="s">
        <v>13927</v>
      </c>
      <c r="C7009" s="149" t="s">
        <v>296</v>
      </c>
      <c r="D7009" s="150">
        <v>29901</v>
      </c>
      <c r="E7009" s="149">
        <v>11510</v>
      </c>
      <c r="F7009" s="149" t="s">
        <v>13557</v>
      </c>
    </row>
    <row r="7010" spans="1:6" ht="10.9" customHeight="1" x14ac:dyDescent="0.35">
      <c r="A7010" s="149" t="s">
        <v>13928</v>
      </c>
      <c r="B7010" s="149" t="s">
        <v>13929</v>
      </c>
      <c r="C7010" s="149" t="s">
        <v>2415</v>
      </c>
      <c r="D7010" s="150">
        <v>29901</v>
      </c>
      <c r="E7010" s="149">
        <v>11510</v>
      </c>
      <c r="F7010" s="149" t="s">
        <v>13557</v>
      </c>
    </row>
    <row r="7011" spans="1:6" ht="10.9" customHeight="1" x14ac:dyDescent="0.35">
      <c r="A7011" s="149" t="s">
        <v>13930</v>
      </c>
      <c r="B7011" s="149" t="s">
        <v>13931</v>
      </c>
      <c r="C7011" s="149" t="s">
        <v>296</v>
      </c>
      <c r="D7011" s="150">
        <v>29901</v>
      </c>
      <c r="E7011" s="149">
        <v>11510</v>
      </c>
      <c r="F7011" s="149" t="s">
        <v>13557</v>
      </c>
    </row>
    <row r="7012" spans="1:6" ht="10.9" customHeight="1" x14ac:dyDescent="0.35">
      <c r="A7012" s="149" t="s">
        <v>13932</v>
      </c>
      <c r="B7012" s="149" t="s">
        <v>13933</v>
      </c>
      <c r="C7012" s="149" t="s">
        <v>296</v>
      </c>
      <c r="D7012" s="150">
        <v>29901</v>
      </c>
      <c r="E7012" s="149">
        <v>11510</v>
      </c>
      <c r="F7012" s="149" t="s">
        <v>13557</v>
      </c>
    </row>
    <row r="7013" spans="1:6" ht="10.9" customHeight="1" x14ac:dyDescent="0.35">
      <c r="A7013" s="149" t="s">
        <v>13934</v>
      </c>
      <c r="B7013" s="149" t="s">
        <v>13935</v>
      </c>
      <c r="C7013" s="149" t="s">
        <v>296</v>
      </c>
      <c r="D7013" s="150">
        <v>29901</v>
      </c>
      <c r="E7013" s="149">
        <v>11510</v>
      </c>
      <c r="F7013" s="149" t="s">
        <v>13557</v>
      </c>
    </row>
    <row r="7014" spans="1:6" ht="10.9" customHeight="1" x14ac:dyDescent="0.35">
      <c r="A7014" s="149" t="s">
        <v>13936</v>
      </c>
      <c r="B7014" s="149" t="s">
        <v>13937</v>
      </c>
      <c r="C7014" s="149" t="s">
        <v>296</v>
      </c>
      <c r="D7014" s="150">
        <v>29901</v>
      </c>
      <c r="E7014" s="149">
        <v>11510</v>
      </c>
      <c r="F7014" s="149" t="s">
        <v>13557</v>
      </c>
    </row>
    <row r="7015" spans="1:6" ht="10.9" customHeight="1" x14ac:dyDescent="0.35">
      <c r="A7015" s="149" t="s">
        <v>13938</v>
      </c>
      <c r="B7015" s="149" t="s">
        <v>13939</v>
      </c>
      <c r="C7015" s="149" t="s">
        <v>296</v>
      </c>
      <c r="D7015" s="150">
        <v>29901</v>
      </c>
      <c r="E7015" s="149">
        <v>11510</v>
      </c>
      <c r="F7015" s="149" t="s">
        <v>13557</v>
      </c>
    </row>
    <row r="7016" spans="1:6" ht="10.9" customHeight="1" x14ac:dyDescent="0.35">
      <c r="A7016" s="149" t="s">
        <v>13940</v>
      </c>
      <c r="B7016" s="149" t="s">
        <v>13941</v>
      </c>
      <c r="C7016" s="149" t="s">
        <v>296</v>
      </c>
      <c r="D7016" s="150">
        <v>29901</v>
      </c>
      <c r="E7016" s="149">
        <v>11510</v>
      </c>
      <c r="F7016" s="149" t="s">
        <v>13557</v>
      </c>
    </row>
    <row r="7017" spans="1:6" ht="10.9" customHeight="1" x14ac:dyDescent="0.35">
      <c r="A7017" s="149" t="s">
        <v>13942</v>
      </c>
      <c r="B7017" s="149" t="s">
        <v>13943</v>
      </c>
      <c r="C7017" s="149" t="s">
        <v>296</v>
      </c>
      <c r="D7017" s="150">
        <v>29901</v>
      </c>
      <c r="E7017" s="149">
        <v>11510</v>
      </c>
      <c r="F7017" s="149" t="s">
        <v>13557</v>
      </c>
    </row>
    <row r="7018" spans="1:6" ht="10.9" customHeight="1" x14ac:dyDescent="0.35">
      <c r="A7018" s="149" t="s">
        <v>13944</v>
      </c>
      <c r="B7018" s="149" t="s">
        <v>13945</v>
      </c>
      <c r="C7018" s="149" t="s">
        <v>296</v>
      </c>
      <c r="D7018" s="150">
        <v>29901</v>
      </c>
      <c r="E7018" s="149">
        <v>11510</v>
      </c>
      <c r="F7018" s="149" t="s">
        <v>13557</v>
      </c>
    </row>
    <row r="7019" spans="1:6" ht="10.9" customHeight="1" x14ac:dyDescent="0.35">
      <c r="A7019" s="149" t="s">
        <v>13946</v>
      </c>
      <c r="B7019" s="149" t="s">
        <v>13947</v>
      </c>
      <c r="C7019" s="149" t="s">
        <v>420</v>
      </c>
      <c r="D7019" s="150">
        <v>29901</v>
      </c>
      <c r="E7019" s="149">
        <v>11510</v>
      </c>
      <c r="F7019" s="149" t="s">
        <v>13557</v>
      </c>
    </row>
    <row r="7020" spans="1:6" ht="10.9" customHeight="1" x14ac:dyDescent="0.35">
      <c r="A7020" s="149" t="s">
        <v>13948</v>
      </c>
      <c r="B7020" s="149" t="s">
        <v>13949</v>
      </c>
      <c r="C7020" s="149" t="s">
        <v>296</v>
      </c>
      <c r="D7020" s="150">
        <v>29901</v>
      </c>
      <c r="E7020" s="149">
        <v>11510</v>
      </c>
      <c r="F7020" s="149" t="s">
        <v>13557</v>
      </c>
    </row>
    <row r="7021" spans="1:6" ht="10.9" customHeight="1" x14ac:dyDescent="0.35">
      <c r="A7021" s="149" t="s">
        <v>13950</v>
      </c>
      <c r="B7021" s="149" t="s">
        <v>13951</v>
      </c>
      <c r="C7021" s="149" t="s">
        <v>296</v>
      </c>
      <c r="D7021" s="150">
        <v>29901</v>
      </c>
      <c r="E7021" s="149">
        <v>11510</v>
      </c>
      <c r="F7021" s="149" t="s">
        <v>13557</v>
      </c>
    </row>
    <row r="7022" spans="1:6" ht="10.9" customHeight="1" x14ac:dyDescent="0.35">
      <c r="A7022" s="149" t="s">
        <v>13952</v>
      </c>
      <c r="B7022" s="149" t="s">
        <v>13953</v>
      </c>
      <c r="C7022" s="149" t="s">
        <v>296</v>
      </c>
      <c r="D7022" s="150">
        <v>29901</v>
      </c>
      <c r="E7022" s="149">
        <v>11510</v>
      </c>
      <c r="F7022" s="149" t="s">
        <v>13557</v>
      </c>
    </row>
    <row r="7023" spans="1:6" ht="10.9" customHeight="1" x14ac:dyDescent="0.35">
      <c r="A7023" s="149" t="s">
        <v>13954</v>
      </c>
      <c r="B7023" s="149" t="s">
        <v>13955</v>
      </c>
      <c r="C7023" s="149" t="s">
        <v>296</v>
      </c>
      <c r="D7023" s="150">
        <v>29901</v>
      </c>
      <c r="E7023" s="149">
        <v>11510</v>
      </c>
      <c r="F7023" s="149" t="s">
        <v>13557</v>
      </c>
    </row>
    <row r="7024" spans="1:6" ht="10.9" customHeight="1" x14ac:dyDescent="0.35">
      <c r="A7024" s="149" t="s">
        <v>13956</v>
      </c>
      <c r="B7024" s="149" t="s">
        <v>13957</v>
      </c>
      <c r="C7024" s="149" t="s">
        <v>296</v>
      </c>
      <c r="D7024" s="150">
        <v>29901</v>
      </c>
      <c r="E7024" s="149">
        <v>11510</v>
      </c>
      <c r="F7024" s="149" t="s">
        <v>13557</v>
      </c>
    </row>
    <row r="7025" spans="1:6" ht="10.9" customHeight="1" x14ac:dyDescent="0.35">
      <c r="A7025" s="149" t="s">
        <v>13958</v>
      </c>
      <c r="B7025" s="149" t="s">
        <v>13959</v>
      </c>
      <c r="C7025" s="149" t="s">
        <v>296</v>
      </c>
      <c r="D7025" s="150">
        <v>29901</v>
      </c>
      <c r="E7025" s="149">
        <v>11510</v>
      </c>
      <c r="F7025" s="149" t="s">
        <v>13557</v>
      </c>
    </row>
    <row r="7026" spans="1:6" ht="10.9" customHeight="1" x14ac:dyDescent="0.35">
      <c r="A7026" s="149" t="s">
        <v>13960</v>
      </c>
      <c r="B7026" s="149" t="s">
        <v>13961</v>
      </c>
      <c r="C7026" s="149" t="s">
        <v>296</v>
      </c>
      <c r="D7026" s="150">
        <v>29901</v>
      </c>
      <c r="E7026" s="149">
        <v>11510</v>
      </c>
      <c r="F7026" s="149" t="s">
        <v>13557</v>
      </c>
    </row>
    <row r="7027" spans="1:6" ht="10.9" customHeight="1" x14ac:dyDescent="0.35">
      <c r="A7027" s="149" t="s">
        <v>13962</v>
      </c>
      <c r="B7027" s="149" t="s">
        <v>13963</v>
      </c>
      <c r="C7027" s="149" t="s">
        <v>296</v>
      </c>
      <c r="D7027" s="150">
        <v>29901</v>
      </c>
      <c r="E7027" s="149">
        <v>11510</v>
      </c>
      <c r="F7027" s="149" t="s">
        <v>13557</v>
      </c>
    </row>
    <row r="7028" spans="1:6" ht="10.9" customHeight="1" x14ac:dyDescent="0.35">
      <c r="A7028" s="149" t="s">
        <v>13964</v>
      </c>
      <c r="B7028" s="149" t="s">
        <v>13965</v>
      </c>
      <c r="C7028" s="149" t="s">
        <v>296</v>
      </c>
      <c r="D7028" s="150">
        <v>29901</v>
      </c>
      <c r="E7028" s="149">
        <v>11510</v>
      </c>
      <c r="F7028" s="149" t="s">
        <v>13557</v>
      </c>
    </row>
    <row r="7029" spans="1:6" ht="10.9" customHeight="1" x14ac:dyDescent="0.35">
      <c r="A7029" s="149" t="s">
        <v>13966</v>
      </c>
      <c r="B7029" s="149" t="s">
        <v>13967</v>
      </c>
      <c r="C7029" s="149" t="s">
        <v>296</v>
      </c>
      <c r="D7029" s="150">
        <v>29901</v>
      </c>
      <c r="E7029" s="149">
        <v>11510</v>
      </c>
      <c r="F7029" s="149" t="s">
        <v>13557</v>
      </c>
    </row>
    <row r="7030" spans="1:6" ht="10.9" customHeight="1" x14ac:dyDescent="0.35">
      <c r="A7030" s="149" t="s">
        <v>13968</v>
      </c>
      <c r="B7030" s="149" t="s">
        <v>13969</v>
      </c>
      <c r="C7030" s="149" t="s">
        <v>296</v>
      </c>
      <c r="D7030" s="150">
        <v>29901</v>
      </c>
      <c r="E7030" s="149">
        <v>11510</v>
      </c>
      <c r="F7030" s="149" t="s">
        <v>13557</v>
      </c>
    </row>
    <row r="7031" spans="1:6" ht="10.9" customHeight="1" x14ac:dyDescent="0.35">
      <c r="A7031" s="149" t="s">
        <v>13970</v>
      </c>
      <c r="B7031" s="149" t="s">
        <v>13971</v>
      </c>
      <c r="C7031" s="149" t="s">
        <v>296</v>
      </c>
      <c r="D7031" s="150">
        <v>29901</v>
      </c>
      <c r="E7031" s="149">
        <v>11510</v>
      </c>
      <c r="F7031" s="149" t="s">
        <v>13557</v>
      </c>
    </row>
    <row r="7032" spans="1:6" ht="10.9" customHeight="1" x14ac:dyDescent="0.35">
      <c r="A7032" s="149" t="s">
        <v>13972</v>
      </c>
      <c r="B7032" s="149" t="s">
        <v>13973</v>
      </c>
      <c r="C7032" s="149" t="s">
        <v>296</v>
      </c>
      <c r="D7032" s="150">
        <v>29901</v>
      </c>
      <c r="E7032" s="149">
        <v>11510</v>
      </c>
      <c r="F7032" s="149" t="s">
        <v>13557</v>
      </c>
    </row>
    <row r="7033" spans="1:6" ht="10.9" customHeight="1" x14ac:dyDescent="0.35">
      <c r="A7033" s="149" t="s">
        <v>13974</v>
      </c>
      <c r="B7033" s="149" t="s">
        <v>13975</v>
      </c>
      <c r="C7033" s="149" t="s">
        <v>296</v>
      </c>
      <c r="D7033" s="150">
        <v>29901</v>
      </c>
      <c r="E7033" s="149">
        <v>11510</v>
      </c>
      <c r="F7033" s="149" t="s">
        <v>13557</v>
      </c>
    </row>
    <row r="7034" spans="1:6" ht="10.9" customHeight="1" x14ac:dyDescent="0.35">
      <c r="A7034" s="149" t="s">
        <v>13976</v>
      </c>
      <c r="B7034" s="149" t="s">
        <v>13977</v>
      </c>
      <c r="C7034" s="149" t="s">
        <v>296</v>
      </c>
      <c r="D7034" s="150">
        <v>29901</v>
      </c>
      <c r="E7034" s="149">
        <v>11510</v>
      </c>
      <c r="F7034" s="149" t="s">
        <v>13557</v>
      </c>
    </row>
    <row r="7035" spans="1:6" ht="10.9" customHeight="1" x14ac:dyDescent="0.35">
      <c r="A7035" s="149" t="s">
        <v>13978</v>
      </c>
      <c r="B7035" s="149" t="s">
        <v>13979</v>
      </c>
      <c r="C7035" s="149" t="s">
        <v>296</v>
      </c>
      <c r="D7035" s="150">
        <v>29901</v>
      </c>
      <c r="E7035" s="149">
        <v>11510</v>
      </c>
      <c r="F7035" s="149" t="s">
        <v>13557</v>
      </c>
    </row>
    <row r="7036" spans="1:6" ht="10.9" customHeight="1" x14ac:dyDescent="0.35">
      <c r="A7036" s="149" t="s">
        <v>13980</v>
      </c>
      <c r="B7036" s="149" t="s">
        <v>13981</v>
      </c>
      <c r="C7036" s="149" t="s">
        <v>296</v>
      </c>
      <c r="D7036" s="150">
        <v>29901</v>
      </c>
      <c r="E7036" s="149">
        <v>11510</v>
      </c>
      <c r="F7036" s="149" t="s">
        <v>13557</v>
      </c>
    </row>
    <row r="7037" spans="1:6" ht="10.9" customHeight="1" x14ac:dyDescent="0.35">
      <c r="A7037" s="149" t="s">
        <v>13982</v>
      </c>
      <c r="B7037" s="149" t="s">
        <v>13983</v>
      </c>
      <c r="C7037" s="149" t="s">
        <v>296</v>
      </c>
      <c r="D7037" s="150">
        <v>29901</v>
      </c>
      <c r="E7037" s="149">
        <v>11510</v>
      </c>
      <c r="F7037" s="149" t="s">
        <v>13557</v>
      </c>
    </row>
    <row r="7038" spans="1:6" ht="10.9" customHeight="1" x14ac:dyDescent="0.35">
      <c r="A7038" s="149" t="s">
        <v>13984</v>
      </c>
      <c r="B7038" s="149" t="s">
        <v>13985</v>
      </c>
      <c r="C7038" s="149" t="s">
        <v>296</v>
      </c>
      <c r="D7038" s="150">
        <v>29901</v>
      </c>
      <c r="E7038" s="149">
        <v>11510</v>
      </c>
      <c r="F7038" s="149" t="s">
        <v>13557</v>
      </c>
    </row>
    <row r="7039" spans="1:6" ht="10.9" customHeight="1" x14ac:dyDescent="0.35">
      <c r="A7039" s="149" t="s">
        <v>13986</v>
      </c>
      <c r="B7039" s="149" t="s">
        <v>13987</v>
      </c>
      <c r="C7039" s="149" t="s">
        <v>296</v>
      </c>
      <c r="D7039" s="150">
        <v>29901</v>
      </c>
      <c r="E7039" s="149">
        <v>11510</v>
      </c>
      <c r="F7039" s="149" t="s">
        <v>13557</v>
      </c>
    </row>
    <row r="7040" spans="1:6" ht="10.9" customHeight="1" x14ac:dyDescent="0.35">
      <c r="A7040" s="149" t="s">
        <v>13988</v>
      </c>
      <c r="B7040" s="149" t="s">
        <v>13989</v>
      </c>
      <c r="C7040" s="149" t="s">
        <v>296</v>
      </c>
      <c r="D7040" s="150">
        <v>29901</v>
      </c>
      <c r="E7040" s="149">
        <v>11510</v>
      </c>
      <c r="F7040" s="149" t="s">
        <v>13557</v>
      </c>
    </row>
    <row r="7041" spans="1:6" ht="10.9" customHeight="1" x14ac:dyDescent="0.35">
      <c r="A7041" s="149" t="s">
        <v>13990</v>
      </c>
      <c r="B7041" s="149" t="s">
        <v>13991</v>
      </c>
      <c r="C7041" s="149" t="s">
        <v>420</v>
      </c>
      <c r="D7041" s="150">
        <v>29901</v>
      </c>
      <c r="E7041" s="149">
        <v>11510</v>
      </c>
      <c r="F7041" s="149" t="s">
        <v>13557</v>
      </c>
    </row>
    <row r="7042" spans="1:6" ht="10.9" customHeight="1" x14ac:dyDescent="0.35">
      <c r="A7042" s="149" t="s">
        <v>13992</v>
      </c>
      <c r="B7042" s="149" t="s">
        <v>13993</v>
      </c>
      <c r="C7042" s="149" t="s">
        <v>296</v>
      </c>
      <c r="D7042" s="150">
        <v>29901</v>
      </c>
      <c r="E7042" s="149">
        <v>11510</v>
      </c>
      <c r="F7042" s="149" t="s">
        <v>13557</v>
      </c>
    </row>
    <row r="7043" spans="1:6" ht="10.9" customHeight="1" x14ac:dyDescent="0.35">
      <c r="A7043" s="149" t="s">
        <v>13994</v>
      </c>
      <c r="B7043" s="149" t="s">
        <v>13995</v>
      </c>
      <c r="C7043" s="149" t="s">
        <v>296</v>
      </c>
      <c r="D7043" s="150">
        <v>29901</v>
      </c>
      <c r="E7043" s="149">
        <v>11510</v>
      </c>
      <c r="F7043" s="149" t="s">
        <v>13557</v>
      </c>
    </row>
    <row r="7044" spans="1:6" ht="10.9" customHeight="1" x14ac:dyDescent="0.35">
      <c r="A7044" s="149" t="s">
        <v>13996</v>
      </c>
      <c r="B7044" s="149" t="s">
        <v>13997</v>
      </c>
      <c r="C7044" s="149" t="s">
        <v>296</v>
      </c>
      <c r="D7044" s="150">
        <v>29901</v>
      </c>
      <c r="E7044" s="149">
        <v>11510</v>
      </c>
      <c r="F7044" s="149" t="s">
        <v>13557</v>
      </c>
    </row>
    <row r="7045" spans="1:6" ht="10.9" customHeight="1" x14ac:dyDescent="0.35">
      <c r="A7045" s="149" t="s">
        <v>13998</v>
      </c>
      <c r="B7045" s="149" t="s">
        <v>13999</v>
      </c>
      <c r="C7045" s="149" t="s">
        <v>296</v>
      </c>
      <c r="D7045" s="150">
        <v>29901</v>
      </c>
      <c r="E7045" s="149">
        <v>11510</v>
      </c>
      <c r="F7045" s="149" t="s">
        <v>13557</v>
      </c>
    </row>
    <row r="7046" spans="1:6" ht="10.9" customHeight="1" x14ac:dyDescent="0.35">
      <c r="A7046" s="149" t="s">
        <v>14000</v>
      </c>
      <c r="B7046" s="149" t="s">
        <v>14001</v>
      </c>
      <c r="C7046" s="149" t="s">
        <v>296</v>
      </c>
      <c r="D7046" s="150">
        <v>29901</v>
      </c>
      <c r="E7046" s="149">
        <v>11510</v>
      </c>
      <c r="F7046" s="149" t="s">
        <v>13557</v>
      </c>
    </row>
    <row r="7047" spans="1:6" ht="10.9" customHeight="1" x14ac:dyDescent="0.35">
      <c r="A7047" s="149" t="s">
        <v>14002</v>
      </c>
      <c r="B7047" s="149" t="s">
        <v>14003</v>
      </c>
      <c r="C7047" s="149" t="s">
        <v>296</v>
      </c>
      <c r="D7047" s="150">
        <v>29901</v>
      </c>
      <c r="E7047" s="149">
        <v>11510</v>
      </c>
      <c r="F7047" s="149" t="s">
        <v>13557</v>
      </c>
    </row>
    <row r="7048" spans="1:6" ht="10.9" customHeight="1" x14ac:dyDescent="0.35">
      <c r="A7048" s="149" t="s">
        <v>14004</v>
      </c>
      <c r="B7048" s="149" t="s">
        <v>14005</v>
      </c>
      <c r="C7048" s="149" t="s">
        <v>296</v>
      </c>
      <c r="D7048" s="150">
        <v>29901</v>
      </c>
      <c r="E7048" s="149">
        <v>11510</v>
      </c>
      <c r="F7048" s="149" t="s">
        <v>13557</v>
      </c>
    </row>
    <row r="7049" spans="1:6" ht="10.9" customHeight="1" x14ac:dyDescent="0.35">
      <c r="A7049" s="149" t="s">
        <v>14006</v>
      </c>
      <c r="B7049" s="149" t="s">
        <v>14007</v>
      </c>
      <c r="C7049" s="149" t="s">
        <v>296</v>
      </c>
      <c r="D7049" s="150">
        <v>29901</v>
      </c>
      <c r="E7049" s="149">
        <v>11510</v>
      </c>
      <c r="F7049" s="149" t="s">
        <v>13557</v>
      </c>
    </row>
    <row r="7050" spans="1:6" ht="10.9" customHeight="1" x14ac:dyDescent="0.35">
      <c r="A7050" s="149" t="s">
        <v>14008</v>
      </c>
      <c r="B7050" s="149" t="s">
        <v>14009</v>
      </c>
      <c r="C7050" s="149" t="s">
        <v>296</v>
      </c>
      <c r="D7050" s="150">
        <v>29901</v>
      </c>
      <c r="E7050" s="149">
        <v>11510</v>
      </c>
      <c r="F7050" s="149" t="s">
        <v>13557</v>
      </c>
    </row>
    <row r="7051" spans="1:6" ht="10.9" customHeight="1" x14ac:dyDescent="0.35">
      <c r="A7051" s="149" t="s">
        <v>14010</v>
      </c>
      <c r="B7051" s="149" t="s">
        <v>13134</v>
      </c>
      <c r="C7051" s="149" t="s">
        <v>296</v>
      </c>
      <c r="D7051" s="150">
        <v>29901</v>
      </c>
      <c r="E7051" s="149">
        <v>11510</v>
      </c>
      <c r="F7051" s="149" t="s">
        <v>13557</v>
      </c>
    </row>
    <row r="7052" spans="1:6" ht="10.9" customHeight="1" x14ac:dyDescent="0.35">
      <c r="A7052" s="149" t="s">
        <v>14011</v>
      </c>
      <c r="B7052" s="149" t="s">
        <v>14012</v>
      </c>
      <c r="C7052" s="149" t="s">
        <v>296</v>
      </c>
      <c r="D7052" s="150">
        <v>29901</v>
      </c>
      <c r="E7052" s="149">
        <v>11510</v>
      </c>
      <c r="F7052" s="149" t="s">
        <v>13557</v>
      </c>
    </row>
    <row r="7053" spans="1:6" ht="10.9" customHeight="1" x14ac:dyDescent="0.35">
      <c r="A7053" s="149" t="s">
        <v>14013</v>
      </c>
      <c r="B7053" s="149" t="s">
        <v>14014</v>
      </c>
      <c r="C7053" s="149" t="s">
        <v>296</v>
      </c>
      <c r="D7053" s="150">
        <v>29901</v>
      </c>
      <c r="E7053" s="149">
        <v>11510</v>
      </c>
      <c r="F7053" s="149" t="s">
        <v>13557</v>
      </c>
    </row>
    <row r="7054" spans="1:6" ht="10.9" customHeight="1" x14ac:dyDescent="0.35">
      <c r="A7054" s="149" t="s">
        <v>14015</v>
      </c>
      <c r="B7054" s="149" t="s">
        <v>13991</v>
      </c>
      <c r="C7054" s="149" t="s">
        <v>296</v>
      </c>
      <c r="D7054" s="150">
        <v>29901</v>
      </c>
      <c r="E7054" s="149">
        <v>11510</v>
      </c>
      <c r="F7054" s="149" t="s">
        <v>13557</v>
      </c>
    </row>
    <row r="7055" spans="1:6" ht="10.9" customHeight="1" x14ac:dyDescent="0.35">
      <c r="A7055" s="149" t="s">
        <v>14016</v>
      </c>
      <c r="B7055" s="149" t="s">
        <v>14017</v>
      </c>
      <c r="C7055" s="149" t="s">
        <v>296</v>
      </c>
      <c r="D7055" s="150">
        <v>29901</v>
      </c>
      <c r="E7055" s="149">
        <v>11510</v>
      </c>
      <c r="F7055" s="149" t="s">
        <v>13557</v>
      </c>
    </row>
    <row r="7056" spans="1:6" ht="10.9" customHeight="1" x14ac:dyDescent="0.35">
      <c r="A7056" s="149" t="s">
        <v>14018</v>
      </c>
      <c r="B7056" s="149" t="s">
        <v>14019</v>
      </c>
      <c r="C7056" s="149" t="s">
        <v>296</v>
      </c>
      <c r="D7056" s="150">
        <v>29901</v>
      </c>
      <c r="E7056" s="149">
        <v>11510</v>
      </c>
      <c r="F7056" s="149" t="s">
        <v>13557</v>
      </c>
    </row>
    <row r="7057" spans="1:6" ht="10.9" customHeight="1" x14ac:dyDescent="0.35">
      <c r="A7057" s="149" t="s">
        <v>14020</v>
      </c>
      <c r="B7057" s="149" t="s">
        <v>14021</v>
      </c>
      <c r="C7057" s="149" t="s">
        <v>296</v>
      </c>
      <c r="D7057" s="150">
        <v>29901</v>
      </c>
      <c r="E7057" s="149">
        <v>11510</v>
      </c>
      <c r="F7057" s="149" t="s">
        <v>13557</v>
      </c>
    </row>
    <row r="7058" spans="1:6" ht="10.9" customHeight="1" x14ac:dyDescent="0.35">
      <c r="A7058" s="149" t="s">
        <v>14022</v>
      </c>
      <c r="B7058" s="149" t="s">
        <v>14023</v>
      </c>
      <c r="C7058" s="149" t="s">
        <v>296</v>
      </c>
      <c r="D7058" s="150">
        <v>29901</v>
      </c>
      <c r="E7058" s="149">
        <v>11510</v>
      </c>
      <c r="F7058" s="149" t="s">
        <v>13557</v>
      </c>
    </row>
    <row r="7059" spans="1:6" ht="10.9" customHeight="1" x14ac:dyDescent="0.35">
      <c r="A7059" s="149" t="s">
        <v>14024</v>
      </c>
      <c r="B7059" s="149" t="s">
        <v>14025</v>
      </c>
      <c r="C7059" s="149" t="s">
        <v>296</v>
      </c>
      <c r="D7059" s="150">
        <v>29901</v>
      </c>
      <c r="E7059" s="149">
        <v>11510</v>
      </c>
      <c r="F7059" s="149" t="s">
        <v>13557</v>
      </c>
    </row>
    <row r="7060" spans="1:6" ht="10.9" customHeight="1" x14ac:dyDescent="0.35">
      <c r="A7060" s="149" t="s">
        <v>14026</v>
      </c>
      <c r="B7060" s="149" t="s">
        <v>14027</v>
      </c>
      <c r="C7060" s="149" t="s">
        <v>296</v>
      </c>
      <c r="D7060" s="150">
        <v>29901</v>
      </c>
      <c r="E7060" s="149">
        <v>11510</v>
      </c>
      <c r="F7060" s="149" t="s">
        <v>13557</v>
      </c>
    </row>
    <row r="7061" spans="1:6" ht="10.9" customHeight="1" x14ac:dyDescent="0.35">
      <c r="A7061" s="149" t="s">
        <v>14028</v>
      </c>
      <c r="B7061" s="149" t="s">
        <v>14029</v>
      </c>
      <c r="C7061" s="149" t="s">
        <v>296</v>
      </c>
      <c r="D7061" s="150">
        <v>29901</v>
      </c>
      <c r="E7061" s="149">
        <v>11510</v>
      </c>
      <c r="F7061" s="149" t="s">
        <v>13557</v>
      </c>
    </row>
    <row r="7062" spans="1:6" ht="10.9" customHeight="1" x14ac:dyDescent="0.35">
      <c r="A7062" s="149" t="s">
        <v>14030</v>
      </c>
      <c r="B7062" s="149" t="s">
        <v>14031</v>
      </c>
      <c r="C7062" s="149" t="s">
        <v>296</v>
      </c>
      <c r="D7062" s="150">
        <v>29901</v>
      </c>
      <c r="E7062" s="149">
        <v>11510</v>
      </c>
      <c r="F7062" s="149" t="s">
        <v>13557</v>
      </c>
    </row>
    <row r="7063" spans="1:6" ht="10.9" customHeight="1" x14ac:dyDescent="0.35">
      <c r="A7063" s="149" t="s">
        <v>14032</v>
      </c>
      <c r="B7063" s="149" t="s">
        <v>14033</v>
      </c>
      <c r="C7063" s="149" t="s">
        <v>296</v>
      </c>
      <c r="D7063" s="150">
        <v>29901</v>
      </c>
      <c r="E7063" s="149">
        <v>11510</v>
      </c>
      <c r="F7063" s="149" t="s">
        <v>13557</v>
      </c>
    </row>
    <row r="7064" spans="1:6" ht="10.9" customHeight="1" x14ac:dyDescent="0.35">
      <c r="A7064" s="149" t="s">
        <v>14034</v>
      </c>
      <c r="B7064" s="149" t="s">
        <v>14035</v>
      </c>
      <c r="C7064" s="149" t="s">
        <v>296</v>
      </c>
      <c r="D7064" s="150">
        <v>29901</v>
      </c>
      <c r="E7064" s="149">
        <v>11510</v>
      </c>
      <c r="F7064" s="149" t="s">
        <v>13557</v>
      </c>
    </row>
    <row r="7065" spans="1:6" ht="10.9" customHeight="1" x14ac:dyDescent="0.35">
      <c r="A7065" s="149" t="s">
        <v>14036</v>
      </c>
      <c r="B7065" s="149" t="s">
        <v>9016</v>
      </c>
      <c r="C7065" s="149" t="s">
        <v>296</v>
      </c>
      <c r="D7065" s="150">
        <v>29901</v>
      </c>
      <c r="E7065" s="149">
        <v>11510</v>
      </c>
      <c r="F7065" s="149" t="s">
        <v>13557</v>
      </c>
    </row>
    <row r="7066" spans="1:6" ht="10.9" customHeight="1" x14ac:dyDescent="0.35">
      <c r="A7066" s="149" t="s">
        <v>14037</v>
      </c>
      <c r="B7066" s="149" t="s">
        <v>14038</v>
      </c>
      <c r="C7066" s="149" t="s">
        <v>296</v>
      </c>
      <c r="D7066" s="150">
        <v>29901</v>
      </c>
      <c r="E7066" s="149">
        <v>11510</v>
      </c>
      <c r="F7066" s="149" t="s">
        <v>13557</v>
      </c>
    </row>
    <row r="7067" spans="1:6" ht="10.9" customHeight="1" x14ac:dyDescent="0.35">
      <c r="A7067" s="149" t="s">
        <v>14039</v>
      </c>
      <c r="B7067" s="149" t="s">
        <v>14040</v>
      </c>
      <c r="C7067" s="149" t="s">
        <v>296</v>
      </c>
      <c r="D7067" s="150">
        <v>29901</v>
      </c>
      <c r="E7067" s="149">
        <v>11510</v>
      </c>
      <c r="F7067" s="149" t="s">
        <v>13557</v>
      </c>
    </row>
    <row r="7068" spans="1:6" ht="10.9" customHeight="1" x14ac:dyDescent="0.35">
      <c r="A7068" s="149" t="s">
        <v>14041</v>
      </c>
      <c r="B7068" s="149" t="s">
        <v>14042</v>
      </c>
      <c r="C7068" s="149" t="s">
        <v>296</v>
      </c>
      <c r="D7068" s="150">
        <v>29901</v>
      </c>
      <c r="E7068" s="149">
        <v>11510</v>
      </c>
      <c r="F7068" s="149" t="s">
        <v>13557</v>
      </c>
    </row>
    <row r="7069" spans="1:6" ht="10.9" customHeight="1" x14ac:dyDescent="0.35">
      <c r="A7069" s="149" t="s">
        <v>14043</v>
      </c>
      <c r="B7069" s="149" t="s">
        <v>14044</v>
      </c>
      <c r="C7069" s="149" t="s">
        <v>296</v>
      </c>
      <c r="D7069" s="150">
        <v>29901</v>
      </c>
      <c r="E7069" s="149">
        <v>11510</v>
      </c>
      <c r="F7069" s="149" t="s">
        <v>13557</v>
      </c>
    </row>
    <row r="7070" spans="1:6" ht="10.9" customHeight="1" x14ac:dyDescent="0.35">
      <c r="A7070" s="149" t="s">
        <v>14045</v>
      </c>
      <c r="B7070" s="149" t="s">
        <v>14046</v>
      </c>
      <c r="C7070" s="149" t="s">
        <v>296</v>
      </c>
      <c r="D7070" s="150">
        <v>29901</v>
      </c>
      <c r="E7070" s="149">
        <v>11510</v>
      </c>
      <c r="F7070" s="149" t="s">
        <v>13557</v>
      </c>
    </row>
    <row r="7071" spans="1:6" ht="10.9" customHeight="1" x14ac:dyDescent="0.35">
      <c r="A7071" s="149" t="s">
        <v>14047</v>
      </c>
      <c r="B7071" s="149" t="s">
        <v>14048</v>
      </c>
      <c r="C7071" s="149" t="s">
        <v>296</v>
      </c>
      <c r="D7071" s="150">
        <v>29901</v>
      </c>
      <c r="E7071" s="149">
        <v>11510</v>
      </c>
      <c r="F7071" s="149" t="s">
        <v>13557</v>
      </c>
    </row>
    <row r="7072" spans="1:6" ht="10.9" customHeight="1" x14ac:dyDescent="0.35">
      <c r="A7072" s="149" t="s">
        <v>14049</v>
      </c>
      <c r="B7072" s="149" t="s">
        <v>13010</v>
      </c>
      <c r="C7072" s="149" t="s">
        <v>296</v>
      </c>
      <c r="D7072" s="150">
        <v>29901</v>
      </c>
      <c r="E7072" s="149">
        <v>11510</v>
      </c>
      <c r="F7072" s="149" t="s">
        <v>13557</v>
      </c>
    </row>
    <row r="7073" spans="1:6" ht="10.9" customHeight="1" x14ac:dyDescent="0.35">
      <c r="A7073" s="149" t="s">
        <v>14050</v>
      </c>
      <c r="B7073" s="149" t="s">
        <v>14051</v>
      </c>
      <c r="C7073" s="149" t="s">
        <v>296</v>
      </c>
      <c r="D7073" s="150">
        <v>29901</v>
      </c>
      <c r="E7073" s="149">
        <v>11510</v>
      </c>
      <c r="F7073" s="149" t="s">
        <v>13557</v>
      </c>
    </row>
    <row r="7074" spans="1:6" ht="10.9" customHeight="1" x14ac:dyDescent="0.35">
      <c r="A7074" s="149" t="s">
        <v>14052</v>
      </c>
      <c r="B7074" s="149" t="s">
        <v>14053</v>
      </c>
      <c r="C7074" s="149" t="s">
        <v>296</v>
      </c>
      <c r="D7074" s="150">
        <v>29901</v>
      </c>
      <c r="E7074" s="149">
        <v>11510</v>
      </c>
      <c r="F7074" s="149" t="s">
        <v>13557</v>
      </c>
    </row>
    <row r="7075" spans="1:6" ht="10.9" customHeight="1" x14ac:dyDescent="0.35">
      <c r="A7075" s="149" t="s">
        <v>16442</v>
      </c>
      <c r="B7075" s="149" t="s">
        <v>16443</v>
      </c>
      <c r="C7075" s="149" t="s">
        <v>296</v>
      </c>
      <c r="D7075" s="150">
        <v>29901</v>
      </c>
      <c r="E7075" s="149">
        <v>11510</v>
      </c>
      <c r="F7075" s="149" t="s">
        <v>13557</v>
      </c>
    </row>
    <row r="7076" spans="1:6" ht="10.9" customHeight="1" x14ac:dyDescent="0.35">
      <c r="A7076" s="149" t="s">
        <v>16444</v>
      </c>
      <c r="B7076" s="149" t="s">
        <v>16445</v>
      </c>
      <c r="C7076" s="149" t="s">
        <v>296</v>
      </c>
      <c r="D7076" s="150">
        <v>29901</v>
      </c>
      <c r="E7076" s="149">
        <v>11510</v>
      </c>
      <c r="F7076" s="149" t="s">
        <v>13557</v>
      </c>
    </row>
    <row r="7077" spans="1:6" ht="10.9" customHeight="1" x14ac:dyDescent="0.35">
      <c r="A7077" s="149" t="s">
        <v>16446</v>
      </c>
      <c r="B7077" s="149" t="s">
        <v>16447</v>
      </c>
      <c r="C7077" s="149" t="s">
        <v>296</v>
      </c>
      <c r="D7077" s="150">
        <v>29901</v>
      </c>
      <c r="E7077" s="149">
        <v>11510</v>
      </c>
      <c r="F7077" s="149" t="s">
        <v>13557</v>
      </c>
    </row>
    <row r="7078" spans="1:6" ht="10.9" customHeight="1" x14ac:dyDescent="0.35">
      <c r="A7078" s="149" t="s">
        <v>14054</v>
      </c>
      <c r="B7078" s="149" t="s">
        <v>14055</v>
      </c>
      <c r="C7078" s="149" t="s">
        <v>296</v>
      </c>
      <c r="D7078" s="150">
        <v>51101</v>
      </c>
      <c r="E7078" s="149">
        <v>12410</v>
      </c>
      <c r="F7078" s="149" t="s">
        <v>14056</v>
      </c>
    </row>
    <row r="7079" spans="1:6" ht="10.9" customHeight="1" x14ac:dyDescent="0.35">
      <c r="A7079" s="149" t="s">
        <v>14057</v>
      </c>
      <c r="B7079" s="149" t="s">
        <v>14058</v>
      </c>
      <c r="C7079" s="149" t="s">
        <v>296</v>
      </c>
      <c r="D7079" s="150">
        <v>51101</v>
      </c>
      <c r="E7079" s="149">
        <v>12410</v>
      </c>
      <c r="F7079" s="149" t="s">
        <v>14056</v>
      </c>
    </row>
    <row r="7080" spans="1:6" ht="10.9" customHeight="1" x14ac:dyDescent="0.35">
      <c r="A7080" s="149" t="s">
        <v>14059</v>
      </c>
      <c r="B7080" s="149" t="s">
        <v>14060</v>
      </c>
      <c r="C7080" s="149" t="s">
        <v>296</v>
      </c>
      <c r="D7080" s="150">
        <v>51101</v>
      </c>
      <c r="E7080" s="149">
        <v>12410</v>
      </c>
      <c r="F7080" s="149" t="s">
        <v>14056</v>
      </c>
    </row>
    <row r="7081" spans="1:6" ht="10.9" customHeight="1" x14ac:dyDescent="0.35">
      <c r="A7081" s="149" t="s">
        <v>14061</v>
      </c>
      <c r="B7081" s="149" t="s">
        <v>14062</v>
      </c>
      <c r="C7081" s="149" t="s">
        <v>296</v>
      </c>
      <c r="D7081" s="150">
        <v>51101</v>
      </c>
      <c r="E7081" s="149">
        <v>12410</v>
      </c>
      <c r="F7081" s="149" t="s">
        <v>14056</v>
      </c>
    </row>
    <row r="7082" spans="1:6" ht="10.9" customHeight="1" x14ac:dyDescent="0.35">
      <c r="A7082" s="149" t="s">
        <v>14063</v>
      </c>
      <c r="B7082" s="149" t="s">
        <v>14064</v>
      </c>
      <c r="C7082" s="149" t="s">
        <v>296</v>
      </c>
      <c r="D7082" s="150">
        <v>51101</v>
      </c>
      <c r="E7082" s="149">
        <v>12410</v>
      </c>
      <c r="F7082" s="149" t="s">
        <v>14056</v>
      </c>
    </row>
    <row r="7083" spans="1:6" ht="10.9" customHeight="1" x14ac:dyDescent="0.35">
      <c r="A7083" s="149" t="s">
        <v>14065</v>
      </c>
      <c r="B7083" s="149" t="s">
        <v>14066</v>
      </c>
      <c r="C7083" s="149" t="s">
        <v>296</v>
      </c>
      <c r="D7083" s="150">
        <v>51101</v>
      </c>
      <c r="E7083" s="149">
        <v>12410</v>
      </c>
      <c r="F7083" s="149" t="s">
        <v>14056</v>
      </c>
    </row>
    <row r="7084" spans="1:6" ht="10.9" customHeight="1" x14ac:dyDescent="0.35">
      <c r="A7084" s="149" t="s">
        <v>14067</v>
      </c>
      <c r="B7084" s="149" t="s">
        <v>14068</v>
      </c>
      <c r="C7084" s="149" t="s">
        <v>296</v>
      </c>
      <c r="D7084" s="150">
        <v>51101</v>
      </c>
      <c r="E7084" s="149">
        <v>12410</v>
      </c>
      <c r="F7084" s="149" t="s">
        <v>14056</v>
      </c>
    </row>
    <row r="7085" spans="1:6" ht="10.9" customHeight="1" x14ac:dyDescent="0.35">
      <c r="A7085" s="149" t="s">
        <v>14069</v>
      </c>
      <c r="B7085" s="149" t="s">
        <v>14070</v>
      </c>
      <c r="C7085" s="149" t="s">
        <v>296</v>
      </c>
      <c r="D7085" s="150">
        <v>51101</v>
      </c>
      <c r="E7085" s="149">
        <v>12410</v>
      </c>
      <c r="F7085" s="149" t="s">
        <v>14056</v>
      </c>
    </row>
    <row r="7086" spans="1:6" ht="10.9" customHeight="1" x14ac:dyDescent="0.35">
      <c r="A7086" s="149" t="s">
        <v>14071</v>
      </c>
      <c r="B7086" s="149" t="s">
        <v>14072</v>
      </c>
      <c r="C7086" s="149" t="s">
        <v>296</v>
      </c>
      <c r="D7086" s="150">
        <v>51101</v>
      </c>
      <c r="E7086" s="149">
        <v>12410</v>
      </c>
      <c r="F7086" s="149" t="s">
        <v>14056</v>
      </c>
    </row>
    <row r="7087" spans="1:6" ht="10.9" customHeight="1" x14ac:dyDescent="0.35">
      <c r="A7087" s="149" t="s">
        <v>14073</v>
      </c>
      <c r="B7087" s="149" t="s">
        <v>14074</v>
      </c>
      <c r="C7087" s="149" t="s">
        <v>296</v>
      </c>
      <c r="D7087" s="150">
        <v>51101</v>
      </c>
      <c r="E7087" s="149">
        <v>12410</v>
      </c>
      <c r="F7087" s="149" t="s">
        <v>14056</v>
      </c>
    </row>
    <row r="7088" spans="1:6" ht="10.9" customHeight="1" x14ac:dyDescent="0.35">
      <c r="A7088" s="149" t="s">
        <v>14075</v>
      </c>
      <c r="B7088" s="149" t="s">
        <v>14076</v>
      </c>
      <c r="C7088" s="149" t="s">
        <v>296</v>
      </c>
      <c r="D7088" s="150">
        <v>51101</v>
      </c>
      <c r="E7088" s="149">
        <v>12410</v>
      </c>
      <c r="F7088" s="149" t="s">
        <v>14056</v>
      </c>
    </row>
    <row r="7089" spans="1:6" ht="10.9" customHeight="1" x14ac:dyDescent="0.35">
      <c r="A7089" s="149" t="s">
        <v>14077</v>
      </c>
      <c r="B7089" s="149" t="s">
        <v>14078</v>
      </c>
      <c r="C7089" s="149" t="s">
        <v>296</v>
      </c>
      <c r="D7089" s="150">
        <v>51101</v>
      </c>
      <c r="E7089" s="149">
        <v>12410</v>
      </c>
      <c r="F7089" s="149" t="s">
        <v>14056</v>
      </c>
    </row>
    <row r="7090" spans="1:6" ht="10.9" customHeight="1" x14ac:dyDescent="0.35">
      <c r="A7090" s="149" t="s">
        <v>14079</v>
      </c>
      <c r="B7090" s="149" t="s">
        <v>14080</v>
      </c>
      <c r="C7090" s="149" t="s">
        <v>296</v>
      </c>
      <c r="D7090" s="150">
        <v>51101</v>
      </c>
      <c r="E7090" s="149">
        <v>12410</v>
      </c>
      <c r="F7090" s="149" t="s">
        <v>14056</v>
      </c>
    </row>
    <row r="7091" spans="1:6" ht="10.9" customHeight="1" x14ac:dyDescent="0.35">
      <c r="A7091" s="149" t="s">
        <v>14081</v>
      </c>
      <c r="B7091" s="149" t="s">
        <v>14082</v>
      </c>
      <c r="C7091" s="149" t="s">
        <v>296</v>
      </c>
      <c r="D7091" s="150">
        <v>51101</v>
      </c>
      <c r="E7091" s="149">
        <v>12410</v>
      </c>
      <c r="F7091" s="149" t="s">
        <v>14056</v>
      </c>
    </row>
    <row r="7092" spans="1:6" ht="10.9" customHeight="1" x14ac:dyDescent="0.35">
      <c r="A7092" s="149" t="s">
        <v>14083</v>
      </c>
      <c r="B7092" s="149" t="s">
        <v>14084</v>
      </c>
      <c r="C7092" s="149" t="s">
        <v>296</v>
      </c>
      <c r="D7092" s="150">
        <v>51101</v>
      </c>
      <c r="E7092" s="149">
        <v>12410</v>
      </c>
      <c r="F7092" s="149" t="s">
        <v>14056</v>
      </c>
    </row>
    <row r="7093" spans="1:6" ht="10.9" customHeight="1" x14ac:dyDescent="0.35">
      <c r="A7093" s="149" t="s">
        <v>14085</v>
      </c>
      <c r="B7093" s="149" t="s">
        <v>12027</v>
      </c>
      <c r="C7093" s="149" t="s">
        <v>296</v>
      </c>
      <c r="D7093" s="150">
        <v>51101</v>
      </c>
      <c r="E7093" s="149">
        <v>12410</v>
      </c>
      <c r="F7093" s="149" t="s">
        <v>14056</v>
      </c>
    </row>
    <row r="7094" spans="1:6" ht="10.9" customHeight="1" x14ac:dyDescent="0.35">
      <c r="A7094" s="149" t="s">
        <v>14086</v>
      </c>
      <c r="B7094" s="149" t="s">
        <v>14087</v>
      </c>
      <c r="C7094" s="149" t="s">
        <v>296</v>
      </c>
      <c r="D7094" s="150">
        <v>51101</v>
      </c>
      <c r="E7094" s="149">
        <v>12410</v>
      </c>
      <c r="F7094" s="149" t="s">
        <v>14056</v>
      </c>
    </row>
    <row r="7095" spans="1:6" ht="10.9" customHeight="1" x14ac:dyDescent="0.35">
      <c r="A7095" s="149" t="s">
        <v>14088</v>
      </c>
      <c r="B7095" s="149" t="s">
        <v>14089</v>
      </c>
      <c r="C7095" s="149" t="s">
        <v>296</v>
      </c>
      <c r="D7095" s="150">
        <v>51101</v>
      </c>
      <c r="E7095" s="149">
        <v>12410</v>
      </c>
      <c r="F7095" s="149" t="s">
        <v>14056</v>
      </c>
    </row>
    <row r="7096" spans="1:6" ht="10.9" customHeight="1" x14ac:dyDescent="0.35">
      <c r="A7096" s="149" t="s">
        <v>14090</v>
      </c>
      <c r="B7096" s="149" t="s">
        <v>14091</v>
      </c>
      <c r="C7096" s="149" t="s">
        <v>296</v>
      </c>
      <c r="D7096" s="150">
        <v>51101</v>
      </c>
      <c r="E7096" s="149">
        <v>12410</v>
      </c>
      <c r="F7096" s="149" t="s">
        <v>14056</v>
      </c>
    </row>
    <row r="7097" spans="1:6" ht="10.9" customHeight="1" x14ac:dyDescent="0.35">
      <c r="A7097" s="149" t="s">
        <v>14092</v>
      </c>
      <c r="B7097" s="149" t="s">
        <v>14093</v>
      </c>
      <c r="C7097" s="149" t="s">
        <v>296</v>
      </c>
      <c r="D7097" s="150">
        <v>51101</v>
      </c>
      <c r="E7097" s="149">
        <v>12410</v>
      </c>
      <c r="F7097" s="149" t="s">
        <v>14056</v>
      </c>
    </row>
    <row r="7098" spans="1:6" ht="10.9" customHeight="1" x14ac:dyDescent="0.35">
      <c r="A7098" s="149" t="s">
        <v>14094</v>
      </c>
      <c r="B7098" s="149" t="s">
        <v>14095</v>
      </c>
      <c r="C7098" s="149" t="s">
        <v>296</v>
      </c>
      <c r="D7098" s="150">
        <v>51101</v>
      </c>
      <c r="E7098" s="149">
        <v>12410</v>
      </c>
      <c r="F7098" s="149" t="s">
        <v>14056</v>
      </c>
    </row>
    <row r="7099" spans="1:6" ht="10.9" customHeight="1" x14ac:dyDescent="0.35">
      <c r="A7099" s="149" t="s">
        <v>14096</v>
      </c>
      <c r="B7099" s="149" t="s">
        <v>14097</v>
      </c>
      <c r="C7099" s="149" t="s">
        <v>296</v>
      </c>
      <c r="D7099" s="150">
        <v>51101</v>
      </c>
      <c r="E7099" s="149">
        <v>12410</v>
      </c>
      <c r="F7099" s="149" t="s">
        <v>14056</v>
      </c>
    </row>
    <row r="7100" spans="1:6" ht="10.9" customHeight="1" x14ac:dyDescent="0.35">
      <c r="A7100" s="149" t="s">
        <v>14098</v>
      </c>
      <c r="B7100" s="149" t="s">
        <v>14099</v>
      </c>
      <c r="C7100" s="149" t="s">
        <v>296</v>
      </c>
      <c r="D7100" s="150">
        <v>51101</v>
      </c>
      <c r="E7100" s="149">
        <v>12410</v>
      </c>
      <c r="F7100" s="149" t="s">
        <v>14056</v>
      </c>
    </row>
    <row r="7101" spans="1:6" ht="10.9" customHeight="1" x14ac:dyDescent="0.35">
      <c r="A7101" s="149" t="s">
        <v>14100</v>
      </c>
      <c r="B7101" s="149" t="s">
        <v>14101</v>
      </c>
      <c r="C7101" s="149" t="s">
        <v>296</v>
      </c>
      <c r="D7101" s="150">
        <v>51101</v>
      </c>
      <c r="E7101" s="149">
        <v>12410</v>
      </c>
      <c r="F7101" s="149" t="s">
        <v>14056</v>
      </c>
    </row>
    <row r="7102" spans="1:6" ht="10.9" customHeight="1" x14ac:dyDescent="0.35">
      <c r="A7102" s="149" t="s">
        <v>14102</v>
      </c>
      <c r="B7102" s="149" t="s">
        <v>14103</v>
      </c>
      <c r="C7102" s="149" t="s">
        <v>296</v>
      </c>
      <c r="D7102" s="150">
        <v>51101</v>
      </c>
      <c r="E7102" s="149">
        <v>12410</v>
      </c>
      <c r="F7102" s="149" t="s">
        <v>14056</v>
      </c>
    </row>
    <row r="7103" spans="1:6" ht="10.9" customHeight="1" x14ac:dyDescent="0.35">
      <c r="A7103" s="149" t="s">
        <v>14104</v>
      </c>
      <c r="B7103" s="149" t="s">
        <v>14105</v>
      </c>
      <c r="C7103" s="149" t="s">
        <v>296</v>
      </c>
      <c r="D7103" s="150">
        <v>51101</v>
      </c>
      <c r="E7103" s="149">
        <v>12410</v>
      </c>
      <c r="F7103" s="149" t="s">
        <v>14056</v>
      </c>
    </row>
    <row r="7104" spans="1:6" ht="10.9" customHeight="1" x14ac:dyDescent="0.35">
      <c r="A7104" s="149" t="s">
        <v>14106</v>
      </c>
      <c r="B7104" s="149" t="s">
        <v>14107</v>
      </c>
      <c r="C7104" s="149" t="s">
        <v>296</v>
      </c>
      <c r="D7104" s="150">
        <v>51101</v>
      </c>
      <c r="E7104" s="149">
        <v>12410</v>
      </c>
      <c r="F7104" s="149" t="s">
        <v>14056</v>
      </c>
    </row>
    <row r="7105" spans="1:6" ht="10.9" customHeight="1" x14ac:dyDescent="0.35">
      <c r="A7105" s="149" t="s">
        <v>14108</v>
      </c>
      <c r="B7105" s="149" t="s">
        <v>14109</v>
      </c>
      <c r="C7105" s="149" t="s">
        <v>296</v>
      </c>
      <c r="D7105" s="150">
        <v>51101</v>
      </c>
      <c r="E7105" s="149">
        <v>12410</v>
      </c>
      <c r="F7105" s="149" t="s">
        <v>14056</v>
      </c>
    </row>
    <row r="7106" spans="1:6" ht="10.9" customHeight="1" x14ac:dyDescent="0.35">
      <c r="A7106" s="149" t="s">
        <v>14110</v>
      </c>
      <c r="B7106" s="149" t="s">
        <v>14111</v>
      </c>
      <c r="C7106" s="149" t="s">
        <v>296</v>
      </c>
      <c r="D7106" s="150">
        <v>51101</v>
      </c>
      <c r="E7106" s="149">
        <v>12410</v>
      </c>
      <c r="F7106" s="149" t="s">
        <v>14056</v>
      </c>
    </row>
    <row r="7107" spans="1:6" ht="10.9" customHeight="1" x14ac:dyDescent="0.35">
      <c r="A7107" s="149" t="s">
        <v>14112</v>
      </c>
      <c r="B7107" s="149" t="s">
        <v>14113</v>
      </c>
      <c r="C7107" s="149" t="s">
        <v>296</v>
      </c>
      <c r="D7107" s="150">
        <v>51101</v>
      </c>
      <c r="E7107" s="149">
        <v>12410</v>
      </c>
      <c r="F7107" s="149" t="s">
        <v>14056</v>
      </c>
    </row>
    <row r="7108" spans="1:6" ht="10.9" customHeight="1" x14ac:dyDescent="0.35">
      <c r="A7108" s="149" t="s">
        <v>14114</v>
      </c>
      <c r="B7108" s="149" t="s">
        <v>14115</v>
      </c>
      <c r="C7108" s="149" t="s">
        <v>296</v>
      </c>
      <c r="D7108" s="150">
        <v>51101</v>
      </c>
      <c r="E7108" s="149">
        <v>12410</v>
      </c>
      <c r="F7108" s="149" t="s">
        <v>14056</v>
      </c>
    </row>
    <row r="7109" spans="1:6" ht="10.9" customHeight="1" x14ac:dyDescent="0.35">
      <c r="A7109" s="149" t="s">
        <v>14116</v>
      </c>
      <c r="B7109" s="149" t="s">
        <v>14117</v>
      </c>
      <c r="C7109" s="149" t="s">
        <v>296</v>
      </c>
      <c r="D7109" s="150">
        <v>51101</v>
      </c>
      <c r="E7109" s="149">
        <v>12410</v>
      </c>
      <c r="F7109" s="149" t="s">
        <v>14056</v>
      </c>
    </row>
    <row r="7110" spans="1:6" ht="10.9" customHeight="1" x14ac:dyDescent="0.35">
      <c r="A7110" s="149" t="s">
        <v>14118</v>
      </c>
      <c r="B7110" s="149" t="s">
        <v>14119</v>
      </c>
      <c r="C7110" s="149" t="s">
        <v>296</v>
      </c>
      <c r="D7110" s="150">
        <v>51101</v>
      </c>
      <c r="E7110" s="149">
        <v>12410</v>
      </c>
      <c r="F7110" s="149" t="s">
        <v>14056</v>
      </c>
    </row>
    <row r="7111" spans="1:6" ht="10.9" customHeight="1" x14ac:dyDescent="0.35">
      <c r="A7111" s="149" t="s">
        <v>14120</v>
      </c>
      <c r="B7111" s="149" t="s">
        <v>14121</v>
      </c>
      <c r="C7111" s="149" t="s">
        <v>296</v>
      </c>
      <c r="D7111" s="150">
        <v>51101</v>
      </c>
      <c r="E7111" s="149">
        <v>12410</v>
      </c>
      <c r="F7111" s="149" t="s">
        <v>14056</v>
      </c>
    </row>
    <row r="7112" spans="1:6" ht="10.9" customHeight="1" x14ac:dyDescent="0.35">
      <c r="A7112" s="149" t="s">
        <v>14122</v>
      </c>
      <c r="B7112" s="149" t="s">
        <v>14123</v>
      </c>
      <c r="C7112" s="149" t="s">
        <v>296</v>
      </c>
      <c r="D7112" s="150">
        <v>51101</v>
      </c>
      <c r="E7112" s="149">
        <v>12410</v>
      </c>
      <c r="F7112" s="149" t="s">
        <v>14056</v>
      </c>
    </row>
    <row r="7113" spans="1:6" ht="10.9" customHeight="1" x14ac:dyDescent="0.35">
      <c r="A7113" s="149" t="s">
        <v>14124</v>
      </c>
      <c r="B7113" s="149" t="s">
        <v>14125</v>
      </c>
      <c r="C7113" s="149" t="s">
        <v>296</v>
      </c>
      <c r="D7113" s="150">
        <v>51101</v>
      </c>
      <c r="E7113" s="149">
        <v>12410</v>
      </c>
      <c r="F7113" s="149" t="s">
        <v>14056</v>
      </c>
    </row>
    <row r="7114" spans="1:6" ht="10.9" customHeight="1" x14ac:dyDescent="0.35">
      <c r="A7114" s="149" t="s">
        <v>14126</v>
      </c>
      <c r="B7114" s="149" t="s">
        <v>14127</v>
      </c>
      <c r="C7114" s="149" t="s">
        <v>296</v>
      </c>
      <c r="D7114" s="150">
        <v>51101</v>
      </c>
      <c r="E7114" s="149">
        <v>12410</v>
      </c>
      <c r="F7114" s="149" t="s">
        <v>14056</v>
      </c>
    </row>
    <row r="7115" spans="1:6" ht="10.9" customHeight="1" x14ac:dyDescent="0.35">
      <c r="A7115" s="149" t="s">
        <v>14128</v>
      </c>
      <c r="B7115" s="149" t="s">
        <v>14129</v>
      </c>
      <c r="C7115" s="149" t="s">
        <v>296</v>
      </c>
      <c r="D7115" s="150">
        <v>51101</v>
      </c>
      <c r="E7115" s="149">
        <v>12410</v>
      </c>
      <c r="F7115" s="149" t="s">
        <v>14056</v>
      </c>
    </row>
    <row r="7116" spans="1:6" ht="10.9" customHeight="1" x14ac:dyDescent="0.35">
      <c r="A7116" s="149" t="s">
        <v>14130</v>
      </c>
      <c r="B7116" s="149" t="s">
        <v>14131</v>
      </c>
      <c r="C7116" s="149" t="s">
        <v>296</v>
      </c>
      <c r="D7116" s="150">
        <v>51101</v>
      </c>
      <c r="E7116" s="149">
        <v>12410</v>
      </c>
      <c r="F7116" s="149" t="s">
        <v>14056</v>
      </c>
    </row>
    <row r="7117" spans="1:6" ht="10.9" customHeight="1" x14ac:dyDescent="0.35">
      <c r="A7117" s="149" t="s">
        <v>14132</v>
      </c>
      <c r="B7117" s="149" t="s">
        <v>14133</v>
      </c>
      <c r="C7117" s="149" t="s">
        <v>296</v>
      </c>
      <c r="D7117" s="150">
        <v>51101</v>
      </c>
      <c r="E7117" s="149">
        <v>12410</v>
      </c>
      <c r="F7117" s="149" t="s">
        <v>14056</v>
      </c>
    </row>
    <row r="7118" spans="1:6" ht="10.9" customHeight="1" x14ac:dyDescent="0.35">
      <c r="A7118" s="149" t="s">
        <v>14134</v>
      </c>
      <c r="B7118" s="149" t="s">
        <v>14135</v>
      </c>
      <c r="C7118" s="149" t="s">
        <v>296</v>
      </c>
      <c r="D7118" s="150">
        <v>51101</v>
      </c>
      <c r="E7118" s="149">
        <v>12410</v>
      </c>
      <c r="F7118" s="149" t="s">
        <v>14056</v>
      </c>
    </row>
    <row r="7119" spans="1:6" ht="10.9" customHeight="1" x14ac:dyDescent="0.35">
      <c r="A7119" s="149" t="s">
        <v>14136</v>
      </c>
      <c r="B7119" s="149" t="s">
        <v>14137</v>
      </c>
      <c r="C7119" s="149" t="s">
        <v>296</v>
      </c>
      <c r="D7119" s="150">
        <v>51101</v>
      </c>
      <c r="E7119" s="149">
        <v>12410</v>
      </c>
      <c r="F7119" s="149" t="s">
        <v>14056</v>
      </c>
    </row>
    <row r="7120" spans="1:6" ht="10.9" customHeight="1" x14ac:dyDescent="0.35">
      <c r="A7120" s="149" t="s">
        <v>14138</v>
      </c>
      <c r="B7120" s="149" t="s">
        <v>14139</v>
      </c>
      <c r="C7120" s="149" t="s">
        <v>296</v>
      </c>
      <c r="D7120" s="150">
        <v>51101</v>
      </c>
      <c r="E7120" s="149">
        <v>12410</v>
      </c>
      <c r="F7120" s="149" t="s">
        <v>14056</v>
      </c>
    </row>
    <row r="7121" spans="1:6" ht="10.9" customHeight="1" x14ac:dyDescent="0.35">
      <c r="A7121" s="149" t="s">
        <v>14140</v>
      </c>
      <c r="B7121" s="149" t="s">
        <v>14141</v>
      </c>
      <c r="C7121" s="149" t="s">
        <v>296</v>
      </c>
      <c r="D7121" s="150">
        <v>51101</v>
      </c>
      <c r="E7121" s="149">
        <v>12410</v>
      </c>
      <c r="F7121" s="149" t="s">
        <v>14056</v>
      </c>
    </row>
    <row r="7122" spans="1:6" ht="10.9" customHeight="1" x14ac:dyDescent="0.35">
      <c r="A7122" s="149" t="s">
        <v>14142</v>
      </c>
      <c r="B7122" s="149" t="s">
        <v>14143</v>
      </c>
      <c r="C7122" s="149" t="s">
        <v>296</v>
      </c>
      <c r="D7122" s="150">
        <v>51101</v>
      </c>
      <c r="E7122" s="149">
        <v>12410</v>
      </c>
      <c r="F7122" s="149" t="s">
        <v>14056</v>
      </c>
    </row>
    <row r="7123" spans="1:6" ht="10.9" customHeight="1" x14ac:dyDescent="0.35">
      <c r="A7123" s="149" t="s">
        <v>14144</v>
      </c>
      <c r="B7123" s="149" t="s">
        <v>14145</v>
      </c>
      <c r="C7123" s="149" t="s">
        <v>296</v>
      </c>
      <c r="D7123" s="150">
        <v>51101</v>
      </c>
      <c r="E7123" s="149">
        <v>12410</v>
      </c>
      <c r="F7123" s="149" t="s">
        <v>14056</v>
      </c>
    </row>
    <row r="7124" spans="1:6" ht="10.9" customHeight="1" x14ac:dyDescent="0.35">
      <c r="A7124" s="149" t="s">
        <v>14146</v>
      </c>
      <c r="B7124" s="149" t="s">
        <v>14147</v>
      </c>
      <c r="C7124" s="149" t="s">
        <v>296</v>
      </c>
      <c r="D7124" s="150">
        <v>51101</v>
      </c>
      <c r="E7124" s="149">
        <v>12410</v>
      </c>
      <c r="F7124" s="149" t="s">
        <v>14056</v>
      </c>
    </row>
    <row r="7125" spans="1:6" ht="10.9" customHeight="1" x14ac:dyDescent="0.35">
      <c r="A7125" s="149" t="s">
        <v>14148</v>
      </c>
      <c r="B7125" s="149" t="s">
        <v>14149</v>
      </c>
      <c r="C7125" s="149" t="s">
        <v>296</v>
      </c>
      <c r="D7125" s="150">
        <v>51101</v>
      </c>
      <c r="E7125" s="149">
        <v>12410</v>
      </c>
      <c r="F7125" s="149" t="s">
        <v>14056</v>
      </c>
    </row>
    <row r="7126" spans="1:6" ht="10.9" customHeight="1" x14ac:dyDescent="0.35">
      <c r="A7126" s="149" t="s">
        <v>14150</v>
      </c>
      <c r="B7126" s="149" t="s">
        <v>14151</v>
      </c>
      <c r="C7126" s="149" t="s">
        <v>296</v>
      </c>
      <c r="D7126" s="150">
        <v>51101</v>
      </c>
      <c r="E7126" s="149">
        <v>12410</v>
      </c>
      <c r="F7126" s="149" t="s">
        <v>14056</v>
      </c>
    </row>
    <row r="7127" spans="1:6" ht="10.9" customHeight="1" x14ac:dyDescent="0.35">
      <c r="A7127" s="149" t="s">
        <v>14152</v>
      </c>
      <c r="B7127" s="149" t="s">
        <v>14153</v>
      </c>
      <c r="C7127" s="149" t="s">
        <v>296</v>
      </c>
      <c r="D7127" s="150">
        <v>51101</v>
      </c>
      <c r="E7127" s="149">
        <v>12410</v>
      </c>
      <c r="F7127" s="149" t="s">
        <v>14056</v>
      </c>
    </row>
    <row r="7128" spans="1:6" ht="10.9" customHeight="1" x14ac:dyDescent="0.35">
      <c r="A7128" s="149" t="s">
        <v>14154</v>
      </c>
      <c r="B7128" s="149" t="s">
        <v>14155</v>
      </c>
      <c r="C7128" s="149" t="s">
        <v>296</v>
      </c>
      <c r="D7128" s="150">
        <v>51101</v>
      </c>
      <c r="E7128" s="149">
        <v>12410</v>
      </c>
      <c r="F7128" s="149" t="s">
        <v>14056</v>
      </c>
    </row>
    <row r="7129" spans="1:6" ht="10.9" customHeight="1" x14ac:dyDescent="0.35">
      <c r="A7129" s="149" t="s">
        <v>14156</v>
      </c>
      <c r="B7129" s="149" t="s">
        <v>12265</v>
      </c>
      <c r="C7129" s="149" t="s">
        <v>296</v>
      </c>
      <c r="D7129" s="150">
        <v>51101</v>
      </c>
      <c r="E7129" s="149">
        <v>12410</v>
      </c>
      <c r="F7129" s="149" t="s">
        <v>14056</v>
      </c>
    </row>
    <row r="7130" spans="1:6" ht="10.9" customHeight="1" x14ac:dyDescent="0.35">
      <c r="A7130" s="149" t="s">
        <v>14157</v>
      </c>
      <c r="B7130" s="149" t="s">
        <v>14158</v>
      </c>
      <c r="C7130" s="149" t="s">
        <v>296</v>
      </c>
      <c r="D7130" s="150">
        <v>51101</v>
      </c>
      <c r="E7130" s="149">
        <v>12410</v>
      </c>
      <c r="F7130" s="149" t="s">
        <v>14056</v>
      </c>
    </row>
    <row r="7131" spans="1:6" ht="10.9" customHeight="1" x14ac:dyDescent="0.35">
      <c r="A7131" s="149" t="s">
        <v>14159</v>
      </c>
      <c r="B7131" s="149" t="s">
        <v>14160</v>
      </c>
      <c r="C7131" s="149" t="s">
        <v>296</v>
      </c>
      <c r="D7131" s="150">
        <v>51101</v>
      </c>
      <c r="E7131" s="149">
        <v>12410</v>
      </c>
      <c r="F7131" s="149" t="s">
        <v>14056</v>
      </c>
    </row>
    <row r="7132" spans="1:6" ht="10.9" customHeight="1" x14ac:dyDescent="0.35">
      <c r="A7132" s="149" t="s">
        <v>14161</v>
      </c>
      <c r="B7132" s="149" t="s">
        <v>14162</v>
      </c>
      <c r="C7132" s="149" t="s">
        <v>296</v>
      </c>
      <c r="D7132" s="150">
        <v>51101</v>
      </c>
      <c r="E7132" s="149">
        <v>12410</v>
      </c>
      <c r="F7132" s="149" t="s">
        <v>14056</v>
      </c>
    </row>
    <row r="7133" spans="1:6" ht="10.9" customHeight="1" x14ac:dyDescent="0.35">
      <c r="A7133" s="149" t="s">
        <v>14163</v>
      </c>
      <c r="B7133" s="149" t="s">
        <v>14164</v>
      </c>
      <c r="C7133" s="149" t="s">
        <v>296</v>
      </c>
      <c r="D7133" s="150">
        <v>51101</v>
      </c>
      <c r="E7133" s="149">
        <v>12410</v>
      </c>
      <c r="F7133" s="149" t="s">
        <v>14056</v>
      </c>
    </row>
    <row r="7134" spans="1:6" ht="10.9" customHeight="1" x14ac:dyDescent="0.35">
      <c r="A7134" s="149" t="s">
        <v>14165</v>
      </c>
      <c r="B7134" s="149" t="s">
        <v>14166</v>
      </c>
      <c r="C7134" s="149" t="s">
        <v>296</v>
      </c>
      <c r="D7134" s="150">
        <v>51101</v>
      </c>
      <c r="E7134" s="149">
        <v>12410</v>
      </c>
      <c r="F7134" s="149" t="s">
        <v>14056</v>
      </c>
    </row>
    <row r="7135" spans="1:6" ht="10.9" customHeight="1" x14ac:dyDescent="0.35">
      <c r="A7135" s="149" t="s">
        <v>14167</v>
      </c>
      <c r="B7135" s="149" t="s">
        <v>14168</v>
      </c>
      <c r="C7135" s="149" t="s">
        <v>296</v>
      </c>
      <c r="D7135" s="150">
        <v>51101</v>
      </c>
      <c r="E7135" s="149">
        <v>12410</v>
      </c>
      <c r="F7135" s="149" t="s">
        <v>14056</v>
      </c>
    </row>
    <row r="7136" spans="1:6" ht="10.9" customHeight="1" x14ac:dyDescent="0.35">
      <c r="A7136" s="149" t="s">
        <v>14169</v>
      </c>
      <c r="B7136" s="149" t="s">
        <v>14170</v>
      </c>
      <c r="C7136" s="149" t="s">
        <v>296</v>
      </c>
      <c r="D7136" s="150">
        <v>51101</v>
      </c>
      <c r="E7136" s="149">
        <v>12410</v>
      </c>
      <c r="F7136" s="149" t="s">
        <v>14056</v>
      </c>
    </row>
    <row r="7137" spans="1:6" ht="10.9" customHeight="1" x14ac:dyDescent="0.35">
      <c r="A7137" s="149" t="s">
        <v>14171</v>
      </c>
      <c r="B7137" s="149" t="s">
        <v>14172</v>
      </c>
      <c r="C7137" s="149" t="s">
        <v>296</v>
      </c>
      <c r="D7137" s="150">
        <v>51101</v>
      </c>
      <c r="E7137" s="149">
        <v>12410</v>
      </c>
      <c r="F7137" s="149" t="s">
        <v>14056</v>
      </c>
    </row>
    <row r="7138" spans="1:6" ht="10.9" customHeight="1" x14ac:dyDescent="0.35">
      <c r="A7138" s="149" t="s">
        <v>14173</v>
      </c>
      <c r="B7138" s="149" t="s">
        <v>14174</v>
      </c>
      <c r="C7138" s="149" t="s">
        <v>296</v>
      </c>
      <c r="D7138" s="150">
        <v>51101</v>
      </c>
      <c r="E7138" s="149">
        <v>12410</v>
      </c>
      <c r="F7138" s="149" t="s">
        <v>14056</v>
      </c>
    </row>
    <row r="7139" spans="1:6" ht="10.9" customHeight="1" x14ac:dyDescent="0.35">
      <c r="A7139" s="149" t="s">
        <v>14175</v>
      </c>
      <c r="B7139" s="149" t="s">
        <v>14176</v>
      </c>
      <c r="C7139" s="149" t="s">
        <v>296</v>
      </c>
      <c r="D7139" s="150">
        <v>51101</v>
      </c>
      <c r="E7139" s="149">
        <v>12410</v>
      </c>
      <c r="F7139" s="149" t="s">
        <v>14056</v>
      </c>
    </row>
    <row r="7140" spans="1:6" ht="10.9" customHeight="1" x14ac:dyDescent="0.35">
      <c r="A7140" s="149" t="s">
        <v>14177</v>
      </c>
      <c r="B7140" s="149" t="s">
        <v>14178</v>
      </c>
      <c r="C7140" s="149" t="s">
        <v>296</v>
      </c>
      <c r="D7140" s="150">
        <v>51101</v>
      </c>
      <c r="E7140" s="149">
        <v>12410</v>
      </c>
      <c r="F7140" s="149" t="s">
        <v>14056</v>
      </c>
    </row>
    <row r="7141" spans="1:6" ht="10.9" customHeight="1" x14ac:dyDescent="0.35">
      <c r="A7141" s="149" t="s">
        <v>14179</v>
      </c>
      <c r="B7141" s="149" t="s">
        <v>14180</v>
      </c>
      <c r="C7141" s="149" t="s">
        <v>296</v>
      </c>
      <c r="D7141" s="150">
        <v>51101</v>
      </c>
      <c r="E7141" s="149">
        <v>12410</v>
      </c>
      <c r="F7141" s="149" t="s">
        <v>14056</v>
      </c>
    </row>
    <row r="7142" spans="1:6" ht="10.9" customHeight="1" x14ac:dyDescent="0.35">
      <c r="A7142" s="149" t="s">
        <v>14181</v>
      </c>
      <c r="B7142" s="149" t="s">
        <v>14182</v>
      </c>
      <c r="C7142" s="149" t="s">
        <v>296</v>
      </c>
      <c r="D7142" s="150">
        <v>51101</v>
      </c>
      <c r="E7142" s="149">
        <v>12410</v>
      </c>
      <c r="F7142" s="149" t="s">
        <v>14056</v>
      </c>
    </row>
    <row r="7143" spans="1:6" ht="10.9" customHeight="1" x14ac:dyDescent="0.35">
      <c r="A7143" s="149" t="s">
        <v>14183</v>
      </c>
      <c r="B7143" s="149" t="s">
        <v>14184</v>
      </c>
      <c r="C7143" s="149" t="s">
        <v>296</v>
      </c>
      <c r="D7143" s="150">
        <v>51101</v>
      </c>
      <c r="E7143" s="149">
        <v>12410</v>
      </c>
      <c r="F7143" s="149" t="s">
        <v>14056</v>
      </c>
    </row>
    <row r="7144" spans="1:6" ht="10.9" customHeight="1" x14ac:dyDescent="0.35">
      <c r="A7144" s="149" t="s">
        <v>14185</v>
      </c>
      <c r="B7144" s="149" t="s">
        <v>14186</v>
      </c>
      <c r="C7144" s="149" t="s">
        <v>296</v>
      </c>
      <c r="D7144" s="150">
        <v>51101</v>
      </c>
      <c r="E7144" s="149">
        <v>12410</v>
      </c>
      <c r="F7144" s="149" t="s">
        <v>14056</v>
      </c>
    </row>
    <row r="7145" spans="1:6" ht="10.9" customHeight="1" x14ac:dyDescent="0.35">
      <c r="A7145" s="149" t="s">
        <v>14187</v>
      </c>
      <c r="B7145" s="149" t="s">
        <v>14188</v>
      </c>
      <c r="C7145" s="149" t="s">
        <v>296</v>
      </c>
      <c r="D7145" s="150">
        <v>51101</v>
      </c>
      <c r="E7145" s="149">
        <v>12410</v>
      </c>
      <c r="F7145" s="149" t="s">
        <v>14056</v>
      </c>
    </row>
    <row r="7146" spans="1:6" ht="10.9" customHeight="1" x14ac:dyDescent="0.35">
      <c r="A7146" s="149" t="s">
        <v>14189</v>
      </c>
      <c r="B7146" s="149" t="s">
        <v>14190</v>
      </c>
      <c r="C7146" s="149" t="s">
        <v>296</v>
      </c>
      <c r="D7146" s="150">
        <v>51101</v>
      </c>
      <c r="E7146" s="149">
        <v>12410</v>
      </c>
      <c r="F7146" s="149" t="s">
        <v>14056</v>
      </c>
    </row>
    <row r="7147" spans="1:6" ht="10.9" customHeight="1" x14ac:dyDescent="0.35">
      <c r="A7147" s="149" t="s">
        <v>14191</v>
      </c>
      <c r="B7147" s="149" t="s">
        <v>14192</v>
      </c>
      <c r="C7147" s="149" t="s">
        <v>296</v>
      </c>
      <c r="D7147" s="150">
        <v>51101</v>
      </c>
      <c r="E7147" s="149">
        <v>12410</v>
      </c>
      <c r="F7147" s="149" t="s">
        <v>14056</v>
      </c>
    </row>
    <row r="7148" spans="1:6" ht="10.9" customHeight="1" x14ac:dyDescent="0.35">
      <c r="A7148" s="149" t="s">
        <v>14193</v>
      </c>
      <c r="B7148" s="149" t="s">
        <v>14194</v>
      </c>
      <c r="C7148" s="149" t="s">
        <v>296</v>
      </c>
      <c r="D7148" s="150">
        <v>51101</v>
      </c>
      <c r="E7148" s="149">
        <v>12410</v>
      </c>
      <c r="F7148" s="149" t="s">
        <v>14056</v>
      </c>
    </row>
    <row r="7149" spans="1:6" ht="10.9" customHeight="1" x14ac:dyDescent="0.35">
      <c r="A7149" s="149" t="s">
        <v>14195</v>
      </c>
      <c r="B7149" s="149" t="s">
        <v>14196</v>
      </c>
      <c r="C7149" s="149" t="s">
        <v>296</v>
      </c>
      <c r="D7149" s="150">
        <v>51101</v>
      </c>
      <c r="E7149" s="149">
        <v>12410</v>
      </c>
      <c r="F7149" s="149" t="s">
        <v>14056</v>
      </c>
    </row>
    <row r="7150" spans="1:6" ht="10.9" customHeight="1" x14ac:dyDescent="0.35">
      <c r="A7150" s="149" t="s">
        <v>14197</v>
      </c>
      <c r="B7150" s="149" t="s">
        <v>14198</v>
      </c>
      <c r="C7150" s="149" t="s">
        <v>296</v>
      </c>
      <c r="D7150" s="150">
        <v>51101</v>
      </c>
      <c r="E7150" s="149">
        <v>12410</v>
      </c>
      <c r="F7150" s="149" t="s">
        <v>14056</v>
      </c>
    </row>
    <row r="7151" spans="1:6" ht="10.9" customHeight="1" x14ac:dyDescent="0.35">
      <c r="A7151" s="149" t="s">
        <v>14199</v>
      </c>
      <c r="B7151" s="149" t="s">
        <v>14200</v>
      </c>
      <c r="C7151" s="149" t="s">
        <v>296</v>
      </c>
      <c r="D7151" s="150">
        <v>51101</v>
      </c>
      <c r="E7151" s="149">
        <v>12410</v>
      </c>
      <c r="F7151" s="149" t="s">
        <v>14056</v>
      </c>
    </row>
    <row r="7152" spans="1:6" ht="10.9" customHeight="1" x14ac:dyDescent="0.35">
      <c r="A7152" s="149" t="s">
        <v>14201</v>
      </c>
      <c r="B7152" s="149" t="s">
        <v>14202</v>
      </c>
      <c r="C7152" s="149" t="s">
        <v>296</v>
      </c>
      <c r="D7152" s="150">
        <v>51101</v>
      </c>
      <c r="E7152" s="149">
        <v>12410</v>
      </c>
      <c r="F7152" s="149" t="s">
        <v>14056</v>
      </c>
    </row>
    <row r="7153" spans="1:6" ht="10.9" customHeight="1" x14ac:dyDescent="0.35">
      <c r="A7153" s="149" t="s">
        <v>14203</v>
      </c>
      <c r="B7153" s="149" t="s">
        <v>14204</v>
      </c>
      <c r="C7153" s="149" t="s">
        <v>296</v>
      </c>
      <c r="D7153" s="150">
        <v>51101</v>
      </c>
      <c r="E7153" s="149">
        <v>12410</v>
      </c>
      <c r="F7153" s="149" t="s">
        <v>14056</v>
      </c>
    </row>
    <row r="7154" spans="1:6" ht="10.9" customHeight="1" x14ac:dyDescent="0.35">
      <c r="A7154" s="149" t="s">
        <v>14205</v>
      </c>
      <c r="B7154" s="149" t="s">
        <v>14206</v>
      </c>
      <c r="C7154" s="149" t="s">
        <v>296</v>
      </c>
      <c r="D7154" s="150">
        <v>51101</v>
      </c>
      <c r="E7154" s="149">
        <v>12410</v>
      </c>
      <c r="F7154" s="149" t="s">
        <v>14056</v>
      </c>
    </row>
    <row r="7155" spans="1:6" ht="10.9" customHeight="1" x14ac:dyDescent="0.35">
      <c r="A7155" s="149" t="s">
        <v>14207</v>
      </c>
      <c r="B7155" s="149" t="s">
        <v>14208</v>
      </c>
      <c r="C7155" s="149" t="s">
        <v>296</v>
      </c>
      <c r="D7155" s="150">
        <v>51101</v>
      </c>
      <c r="E7155" s="149">
        <v>12410</v>
      </c>
      <c r="F7155" s="149" t="s">
        <v>14056</v>
      </c>
    </row>
    <row r="7156" spans="1:6" ht="10.9" customHeight="1" x14ac:dyDescent="0.35">
      <c r="A7156" s="149" t="s">
        <v>14209</v>
      </c>
      <c r="B7156" s="149" t="s">
        <v>14210</v>
      </c>
      <c r="C7156" s="149" t="s">
        <v>296</v>
      </c>
      <c r="D7156" s="150">
        <v>51101</v>
      </c>
      <c r="E7156" s="149">
        <v>12410</v>
      </c>
      <c r="F7156" s="149" t="s">
        <v>14056</v>
      </c>
    </row>
    <row r="7157" spans="1:6" ht="10.9" customHeight="1" x14ac:dyDescent="0.35">
      <c r="A7157" s="149" t="s">
        <v>14211</v>
      </c>
      <c r="B7157" s="149" t="s">
        <v>14212</v>
      </c>
      <c r="C7157" s="149" t="s">
        <v>296</v>
      </c>
      <c r="D7157" s="150">
        <v>51101</v>
      </c>
      <c r="E7157" s="149">
        <v>12410</v>
      </c>
      <c r="F7157" s="149" t="s">
        <v>14056</v>
      </c>
    </row>
    <row r="7158" spans="1:6" ht="10.9" customHeight="1" x14ac:dyDescent="0.35">
      <c r="A7158" s="149" t="s">
        <v>14213</v>
      </c>
      <c r="B7158" s="149" t="s">
        <v>14214</v>
      </c>
      <c r="C7158" s="149" t="s">
        <v>296</v>
      </c>
      <c r="D7158" s="150">
        <v>51101</v>
      </c>
      <c r="E7158" s="149">
        <v>12410</v>
      </c>
      <c r="F7158" s="149" t="s">
        <v>14056</v>
      </c>
    </row>
    <row r="7159" spans="1:6" ht="10.9" customHeight="1" x14ac:dyDescent="0.35">
      <c r="A7159" s="149" t="s">
        <v>14215</v>
      </c>
      <c r="B7159" s="149" t="s">
        <v>14216</v>
      </c>
      <c r="C7159" s="149" t="s">
        <v>296</v>
      </c>
      <c r="D7159" s="150">
        <v>51101</v>
      </c>
      <c r="E7159" s="149">
        <v>12410</v>
      </c>
      <c r="F7159" s="149" t="s">
        <v>14056</v>
      </c>
    </row>
    <row r="7160" spans="1:6" ht="10.9" customHeight="1" x14ac:dyDescent="0.35">
      <c r="A7160" s="149" t="s">
        <v>14217</v>
      </c>
      <c r="B7160" s="149" t="s">
        <v>14218</v>
      </c>
      <c r="C7160" s="149" t="s">
        <v>296</v>
      </c>
      <c r="D7160" s="150">
        <v>51101</v>
      </c>
      <c r="E7160" s="149">
        <v>12410</v>
      </c>
      <c r="F7160" s="149" t="s">
        <v>14056</v>
      </c>
    </row>
    <row r="7161" spans="1:6" ht="10.9" customHeight="1" x14ac:dyDescent="0.35">
      <c r="A7161" s="149" t="s">
        <v>14219</v>
      </c>
      <c r="B7161" s="149" t="s">
        <v>14220</v>
      </c>
      <c r="C7161" s="149" t="s">
        <v>296</v>
      </c>
      <c r="D7161" s="150">
        <v>51101</v>
      </c>
      <c r="E7161" s="149">
        <v>12410</v>
      </c>
      <c r="F7161" s="149" t="s">
        <v>14056</v>
      </c>
    </row>
    <row r="7162" spans="1:6" ht="10.9" customHeight="1" x14ac:dyDescent="0.35">
      <c r="A7162" s="149" t="s">
        <v>14221</v>
      </c>
      <c r="B7162" s="149" t="s">
        <v>14222</v>
      </c>
      <c r="C7162" s="149" t="s">
        <v>296</v>
      </c>
      <c r="D7162" s="150">
        <v>51101</v>
      </c>
      <c r="E7162" s="149">
        <v>12410</v>
      </c>
      <c r="F7162" s="149" t="s">
        <v>14056</v>
      </c>
    </row>
    <row r="7163" spans="1:6" ht="10.9" customHeight="1" x14ac:dyDescent="0.35">
      <c r="A7163" s="149" t="s">
        <v>14223</v>
      </c>
      <c r="B7163" s="149" t="s">
        <v>14224</v>
      </c>
      <c r="C7163" s="149" t="s">
        <v>296</v>
      </c>
      <c r="D7163" s="150">
        <v>51101</v>
      </c>
      <c r="E7163" s="149">
        <v>12410</v>
      </c>
      <c r="F7163" s="149" t="s">
        <v>14056</v>
      </c>
    </row>
    <row r="7164" spans="1:6" ht="10.9" customHeight="1" x14ac:dyDescent="0.35">
      <c r="A7164" s="149" t="s">
        <v>14225</v>
      </c>
      <c r="B7164" s="149" t="s">
        <v>14226</v>
      </c>
      <c r="C7164" s="149" t="s">
        <v>296</v>
      </c>
      <c r="D7164" s="150">
        <v>51101</v>
      </c>
      <c r="E7164" s="149">
        <v>12410</v>
      </c>
      <c r="F7164" s="149" t="s">
        <v>14056</v>
      </c>
    </row>
    <row r="7165" spans="1:6" ht="10.9" customHeight="1" x14ac:dyDescent="0.35">
      <c r="A7165" s="149" t="s">
        <v>14227</v>
      </c>
      <c r="B7165" s="149" t="s">
        <v>14228</v>
      </c>
      <c r="C7165" s="149" t="s">
        <v>296</v>
      </c>
      <c r="D7165" s="150">
        <v>51101</v>
      </c>
      <c r="E7165" s="149">
        <v>12410</v>
      </c>
      <c r="F7165" s="149" t="s">
        <v>14056</v>
      </c>
    </row>
    <row r="7166" spans="1:6" ht="10.9" customHeight="1" x14ac:dyDescent="0.35">
      <c r="A7166" s="149" t="s">
        <v>14229</v>
      </c>
      <c r="B7166" s="149" t="s">
        <v>14230</v>
      </c>
      <c r="C7166" s="149" t="s">
        <v>296</v>
      </c>
      <c r="D7166" s="150">
        <v>51101</v>
      </c>
      <c r="E7166" s="149">
        <v>12410</v>
      </c>
      <c r="F7166" s="149" t="s">
        <v>14056</v>
      </c>
    </row>
    <row r="7167" spans="1:6" ht="10.9" customHeight="1" x14ac:dyDescent="0.35">
      <c r="A7167" s="149" t="s">
        <v>14231</v>
      </c>
      <c r="B7167" s="149" t="s">
        <v>14232</v>
      </c>
      <c r="C7167" s="149" t="s">
        <v>296</v>
      </c>
      <c r="D7167" s="150">
        <v>51101</v>
      </c>
      <c r="E7167" s="149">
        <v>12410</v>
      </c>
      <c r="F7167" s="149" t="s">
        <v>14056</v>
      </c>
    </row>
    <row r="7168" spans="1:6" ht="10.9" customHeight="1" x14ac:dyDescent="0.35">
      <c r="A7168" s="149" t="s">
        <v>14233</v>
      </c>
      <c r="B7168" s="149" t="s">
        <v>14234</v>
      </c>
      <c r="C7168" s="149" t="s">
        <v>296</v>
      </c>
      <c r="D7168" s="150">
        <v>51101</v>
      </c>
      <c r="E7168" s="149">
        <v>12410</v>
      </c>
      <c r="F7168" s="149" t="s">
        <v>14056</v>
      </c>
    </row>
    <row r="7169" spans="1:6" ht="10.9" customHeight="1" x14ac:dyDescent="0.35">
      <c r="A7169" s="149" t="s">
        <v>14235</v>
      </c>
      <c r="B7169" s="149" t="s">
        <v>14236</v>
      </c>
      <c r="C7169" s="149" t="s">
        <v>296</v>
      </c>
      <c r="D7169" s="150">
        <v>51101</v>
      </c>
      <c r="E7169" s="149">
        <v>12410</v>
      </c>
      <c r="F7169" s="149" t="s">
        <v>14056</v>
      </c>
    </row>
    <row r="7170" spans="1:6" ht="10.9" customHeight="1" x14ac:dyDescent="0.35">
      <c r="A7170" s="149" t="s">
        <v>14237</v>
      </c>
      <c r="B7170" s="149" t="s">
        <v>14238</v>
      </c>
      <c r="C7170" s="149" t="s">
        <v>296</v>
      </c>
      <c r="D7170" s="150">
        <v>51101</v>
      </c>
      <c r="E7170" s="149">
        <v>12410</v>
      </c>
      <c r="F7170" s="149" t="s">
        <v>14056</v>
      </c>
    </row>
    <row r="7171" spans="1:6" ht="10.9" customHeight="1" x14ac:dyDescent="0.35">
      <c r="A7171" s="149" t="s">
        <v>14239</v>
      </c>
      <c r="B7171" s="149" t="s">
        <v>14240</v>
      </c>
      <c r="C7171" s="149" t="s">
        <v>296</v>
      </c>
      <c r="D7171" s="150">
        <v>51101</v>
      </c>
      <c r="E7171" s="149">
        <v>12410</v>
      </c>
      <c r="F7171" s="149" t="s">
        <v>14056</v>
      </c>
    </row>
    <row r="7172" spans="1:6" ht="10.9" customHeight="1" x14ac:dyDescent="0.35">
      <c r="A7172" s="149" t="s">
        <v>14241</v>
      </c>
      <c r="B7172" s="149" t="s">
        <v>14242</v>
      </c>
      <c r="C7172" s="149" t="s">
        <v>296</v>
      </c>
      <c r="D7172" s="150">
        <v>51101</v>
      </c>
      <c r="E7172" s="149">
        <v>12410</v>
      </c>
      <c r="F7172" s="149" t="s">
        <v>14056</v>
      </c>
    </row>
    <row r="7173" spans="1:6" ht="10.9" customHeight="1" x14ac:dyDescent="0.35">
      <c r="A7173" s="149" t="s">
        <v>14243</v>
      </c>
      <c r="B7173" s="149" t="s">
        <v>14244</v>
      </c>
      <c r="C7173" s="149" t="s">
        <v>296</v>
      </c>
      <c r="D7173" s="150">
        <v>51101</v>
      </c>
      <c r="E7173" s="149">
        <v>12410</v>
      </c>
      <c r="F7173" s="149" t="s">
        <v>14056</v>
      </c>
    </row>
    <row r="7174" spans="1:6" ht="10.9" customHeight="1" x14ac:dyDescent="0.35">
      <c r="A7174" s="149" t="s">
        <v>14245</v>
      </c>
      <c r="B7174" s="149" t="s">
        <v>14246</v>
      </c>
      <c r="C7174" s="149" t="s">
        <v>296</v>
      </c>
      <c r="D7174" s="150">
        <v>51101</v>
      </c>
      <c r="E7174" s="149">
        <v>12410</v>
      </c>
      <c r="F7174" s="149" t="s">
        <v>14056</v>
      </c>
    </row>
    <row r="7175" spans="1:6" ht="10.9" customHeight="1" x14ac:dyDescent="0.35">
      <c r="A7175" s="149" t="s">
        <v>14247</v>
      </c>
      <c r="B7175" s="149" t="s">
        <v>14248</v>
      </c>
      <c r="C7175" s="149" t="s">
        <v>296</v>
      </c>
      <c r="D7175" s="150">
        <v>51101</v>
      </c>
      <c r="E7175" s="149">
        <v>12410</v>
      </c>
      <c r="F7175" s="149" t="s">
        <v>14056</v>
      </c>
    </row>
    <row r="7176" spans="1:6" ht="10.9" customHeight="1" x14ac:dyDescent="0.35">
      <c r="A7176" s="149" t="s">
        <v>14249</v>
      </c>
      <c r="B7176" s="149" t="s">
        <v>14250</v>
      </c>
      <c r="C7176" s="149" t="s">
        <v>296</v>
      </c>
      <c r="D7176" s="150">
        <v>51101</v>
      </c>
      <c r="E7176" s="149">
        <v>12410</v>
      </c>
      <c r="F7176" s="149" t="s">
        <v>14056</v>
      </c>
    </row>
    <row r="7177" spans="1:6" ht="10.9" customHeight="1" x14ac:dyDescent="0.35">
      <c r="A7177" s="149" t="s">
        <v>14251</v>
      </c>
      <c r="B7177" s="149" t="s">
        <v>12284</v>
      </c>
      <c r="C7177" s="149" t="s">
        <v>296</v>
      </c>
      <c r="D7177" s="150">
        <v>51101</v>
      </c>
      <c r="E7177" s="149">
        <v>12410</v>
      </c>
      <c r="F7177" s="149" t="s">
        <v>14056</v>
      </c>
    </row>
    <row r="7178" spans="1:6" ht="10.9" customHeight="1" x14ac:dyDescent="0.35">
      <c r="A7178" s="149" t="s">
        <v>14252</v>
      </c>
      <c r="B7178" s="149" t="s">
        <v>14253</v>
      </c>
      <c r="C7178" s="149" t="s">
        <v>296</v>
      </c>
      <c r="D7178" s="150">
        <v>51101</v>
      </c>
      <c r="E7178" s="149">
        <v>12410</v>
      </c>
      <c r="F7178" s="149" t="s">
        <v>14056</v>
      </c>
    </row>
    <row r="7179" spans="1:6" ht="10.9" customHeight="1" x14ac:dyDescent="0.35">
      <c r="A7179" s="149" t="s">
        <v>14254</v>
      </c>
      <c r="B7179" s="149" t="s">
        <v>14255</v>
      </c>
      <c r="C7179" s="149" t="s">
        <v>296</v>
      </c>
      <c r="D7179" s="150">
        <v>51101</v>
      </c>
      <c r="E7179" s="149">
        <v>12410</v>
      </c>
      <c r="F7179" s="149" t="s">
        <v>14056</v>
      </c>
    </row>
    <row r="7180" spans="1:6" ht="10.9" customHeight="1" x14ac:dyDescent="0.35">
      <c r="A7180" s="149" t="s">
        <v>14256</v>
      </c>
      <c r="B7180" s="149" t="s">
        <v>14257</v>
      </c>
      <c r="C7180" s="149" t="s">
        <v>296</v>
      </c>
      <c r="D7180" s="150">
        <v>51101</v>
      </c>
      <c r="E7180" s="149">
        <v>12410</v>
      </c>
      <c r="F7180" s="149" t="s">
        <v>14056</v>
      </c>
    </row>
    <row r="7181" spans="1:6" ht="10.9" customHeight="1" x14ac:dyDescent="0.35">
      <c r="A7181" s="149" t="s">
        <v>14258</v>
      </c>
      <c r="B7181" s="149" t="s">
        <v>14259</v>
      </c>
      <c r="C7181" s="149" t="s">
        <v>296</v>
      </c>
      <c r="D7181" s="150">
        <v>51101</v>
      </c>
      <c r="E7181" s="149">
        <v>12410</v>
      </c>
      <c r="F7181" s="149" t="s">
        <v>14056</v>
      </c>
    </row>
    <row r="7182" spans="1:6" ht="10.9" customHeight="1" x14ac:dyDescent="0.35">
      <c r="A7182" s="149" t="s">
        <v>14260</v>
      </c>
      <c r="B7182" s="149" t="s">
        <v>14261</v>
      </c>
      <c r="C7182" s="149" t="s">
        <v>296</v>
      </c>
      <c r="D7182" s="150">
        <v>51101</v>
      </c>
      <c r="E7182" s="149">
        <v>12410</v>
      </c>
      <c r="F7182" s="149" t="s">
        <v>14056</v>
      </c>
    </row>
    <row r="7183" spans="1:6" ht="10.9" customHeight="1" x14ac:dyDescent="0.35">
      <c r="A7183" s="149" t="s">
        <v>14262</v>
      </c>
      <c r="B7183" s="149" t="s">
        <v>14263</v>
      </c>
      <c r="C7183" s="149" t="s">
        <v>296</v>
      </c>
      <c r="D7183" s="150">
        <v>51101</v>
      </c>
      <c r="E7183" s="149">
        <v>12410</v>
      </c>
      <c r="F7183" s="149" t="s">
        <v>14056</v>
      </c>
    </row>
    <row r="7184" spans="1:6" ht="10.9" customHeight="1" x14ac:dyDescent="0.35">
      <c r="A7184" s="149" t="s">
        <v>14264</v>
      </c>
      <c r="B7184" s="149" t="s">
        <v>14265</v>
      </c>
      <c r="C7184" s="149" t="s">
        <v>296</v>
      </c>
      <c r="D7184" s="150">
        <v>51101</v>
      </c>
      <c r="E7184" s="149">
        <v>12410</v>
      </c>
      <c r="F7184" s="149" t="s">
        <v>14056</v>
      </c>
    </row>
    <row r="7185" spans="1:6" ht="10.9" customHeight="1" x14ac:dyDescent="0.35">
      <c r="A7185" s="149" t="s">
        <v>14266</v>
      </c>
      <c r="B7185" s="149" t="s">
        <v>14267</v>
      </c>
      <c r="C7185" s="149" t="s">
        <v>296</v>
      </c>
      <c r="D7185" s="150">
        <v>51101</v>
      </c>
      <c r="E7185" s="149">
        <v>12410</v>
      </c>
      <c r="F7185" s="149" t="s">
        <v>14056</v>
      </c>
    </row>
    <row r="7186" spans="1:6" ht="10.9" customHeight="1" x14ac:dyDescent="0.35">
      <c r="A7186" s="149" t="s">
        <v>14268</v>
      </c>
      <c r="B7186" s="149" t="s">
        <v>14269</v>
      </c>
      <c r="C7186" s="149" t="s">
        <v>296</v>
      </c>
      <c r="D7186" s="150">
        <v>51101</v>
      </c>
      <c r="E7186" s="149">
        <v>12410</v>
      </c>
      <c r="F7186" s="149" t="s">
        <v>14056</v>
      </c>
    </row>
    <row r="7187" spans="1:6" ht="10.9" customHeight="1" x14ac:dyDescent="0.35">
      <c r="A7187" s="149" t="s">
        <v>14270</v>
      </c>
      <c r="B7187" s="149" t="s">
        <v>14271</v>
      </c>
      <c r="C7187" s="149" t="s">
        <v>296</v>
      </c>
      <c r="D7187" s="150">
        <v>51101</v>
      </c>
      <c r="E7187" s="149">
        <v>12410</v>
      </c>
      <c r="F7187" s="149" t="s">
        <v>14056</v>
      </c>
    </row>
    <row r="7188" spans="1:6" ht="10.9" customHeight="1" x14ac:dyDescent="0.35">
      <c r="A7188" s="149" t="s">
        <v>14272</v>
      </c>
      <c r="B7188" s="149" t="s">
        <v>14273</v>
      </c>
      <c r="C7188" s="149" t="s">
        <v>296</v>
      </c>
      <c r="D7188" s="150">
        <v>51101</v>
      </c>
      <c r="E7188" s="149">
        <v>12410</v>
      </c>
      <c r="F7188" s="149" t="s">
        <v>14056</v>
      </c>
    </row>
    <row r="7189" spans="1:6" ht="10.9" customHeight="1" x14ac:dyDescent="0.35">
      <c r="A7189" s="149" t="s">
        <v>14274</v>
      </c>
      <c r="B7189" s="149" t="s">
        <v>14275</v>
      </c>
      <c r="C7189" s="149" t="s">
        <v>296</v>
      </c>
      <c r="D7189" s="150">
        <v>51101</v>
      </c>
      <c r="E7189" s="149">
        <v>12410</v>
      </c>
      <c r="F7189" s="149" t="s">
        <v>6170</v>
      </c>
    </row>
    <row r="7190" spans="1:6" ht="10.9" customHeight="1" x14ac:dyDescent="0.35">
      <c r="A7190" s="149" t="s">
        <v>14276</v>
      </c>
      <c r="B7190" s="149" t="s">
        <v>14277</v>
      </c>
      <c r="C7190" s="149" t="s">
        <v>296</v>
      </c>
      <c r="D7190" s="150">
        <v>51101</v>
      </c>
      <c r="E7190" s="149">
        <v>12410</v>
      </c>
      <c r="F7190" s="149" t="s">
        <v>14056</v>
      </c>
    </row>
    <row r="7191" spans="1:6" ht="10.9" customHeight="1" x14ac:dyDescent="0.35">
      <c r="A7191" s="149" t="s">
        <v>14278</v>
      </c>
      <c r="B7191" s="149" t="s">
        <v>14279</v>
      </c>
      <c r="C7191" s="149" t="s">
        <v>296</v>
      </c>
      <c r="D7191" s="150">
        <v>51101</v>
      </c>
      <c r="E7191" s="149">
        <v>12410</v>
      </c>
      <c r="F7191" s="149" t="s">
        <v>14056</v>
      </c>
    </row>
    <row r="7192" spans="1:6" ht="10.9" customHeight="1" x14ac:dyDescent="0.35">
      <c r="A7192" s="149" t="s">
        <v>14280</v>
      </c>
      <c r="B7192" s="149" t="s">
        <v>14281</v>
      </c>
      <c r="C7192" s="149" t="s">
        <v>296</v>
      </c>
      <c r="D7192" s="150">
        <v>51101</v>
      </c>
      <c r="E7192" s="149">
        <v>12410</v>
      </c>
      <c r="F7192" s="149" t="s">
        <v>14056</v>
      </c>
    </row>
    <row r="7193" spans="1:6" ht="10.9" customHeight="1" x14ac:dyDescent="0.35">
      <c r="A7193" s="149" t="s">
        <v>14282</v>
      </c>
      <c r="B7193" s="149" t="s">
        <v>14283</v>
      </c>
      <c r="C7193" s="149" t="s">
        <v>296</v>
      </c>
      <c r="D7193" s="150">
        <v>51101</v>
      </c>
      <c r="E7193" s="149">
        <v>12410</v>
      </c>
      <c r="F7193" s="149" t="s">
        <v>14056</v>
      </c>
    </row>
    <row r="7194" spans="1:6" ht="10.9" customHeight="1" x14ac:dyDescent="0.35">
      <c r="A7194" s="149" t="s">
        <v>14284</v>
      </c>
      <c r="B7194" s="149" t="s">
        <v>14285</v>
      </c>
      <c r="C7194" s="149" t="s">
        <v>296</v>
      </c>
      <c r="D7194" s="150">
        <v>51101</v>
      </c>
      <c r="E7194" s="149">
        <v>12410</v>
      </c>
      <c r="F7194" s="149" t="s">
        <v>14056</v>
      </c>
    </row>
    <row r="7195" spans="1:6" ht="10.9" customHeight="1" x14ac:dyDescent="0.35">
      <c r="A7195" s="149" t="s">
        <v>14286</v>
      </c>
      <c r="B7195" s="149" t="s">
        <v>12077</v>
      </c>
      <c r="C7195" s="149" t="s">
        <v>296</v>
      </c>
      <c r="D7195" s="150">
        <v>51101</v>
      </c>
      <c r="E7195" s="149">
        <v>12410</v>
      </c>
      <c r="F7195" s="149" t="s">
        <v>14056</v>
      </c>
    </row>
    <row r="7196" spans="1:6" ht="10.9" customHeight="1" x14ac:dyDescent="0.35">
      <c r="A7196" s="149" t="s">
        <v>14287</v>
      </c>
      <c r="B7196" s="149" t="s">
        <v>14288</v>
      </c>
      <c r="C7196" s="149" t="s">
        <v>296</v>
      </c>
      <c r="D7196" s="150">
        <v>51101</v>
      </c>
      <c r="E7196" s="149">
        <v>12410</v>
      </c>
      <c r="F7196" s="149" t="s">
        <v>14056</v>
      </c>
    </row>
    <row r="7197" spans="1:6" ht="10.9" customHeight="1" x14ac:dyDescent="0.35">
      <c r="A7197" s="149" t="s">
        <v>14289</v>
      </c>
      <c r="B7197" s="149" t="s">
        <v>14290</v>
      </c>
      <c r="C7197" s="149" t="s">
        <v>296</v>
      </c>
      <c r="D7197" s="150">
        <v>51101</v>
      </c>
      <c r="E7197" s="149">
        <v>12410</v>
      </c>
      <c r="F7197" s="149" t="s">
        <v>14056</v>
      </c>
    </row>
    <row r="7198" spans="1:6" ht="10.9" customHeight="1" x14ac:dyDescent="0.35">
      <c r="A7198" s="149" t="s">
        <v>14291</v>
      </c>
      <c r="B7198" s="149" t="s">
        <v>14292</v>
      </c>
      <c r="C7198" s="149" t="s">
        <v>296</v>
      </c>
      <c r="D7198" s="150">
        <v>51101</v>
      </c>
      <c r="E7198" s="149">
        <v>12410</v>
      </c>
      <c r="F7198" s="149" t="s">
        <v>14056</v>
      </c>
    </row>
    <row r="7199" spans="1:6" ht="10.9" customHeight="1" x14ac:dyDescent="0.35">
      <c r="A7199" s="149" t="s">
        <v>14293</v>
      </c>
      <c r="B7199" s="149" t="s">
        <v>14294</v>
      </c>
      <c r="C7199" s="149" t="s">
        <v>296</v>
      </c>
      <c r="D7199" s="150">
        <v>51101</v>
      </c>
      <c r="E7199" s="149">
        <v>12410</v>
      </c>
      <c r="F7199" s="149" t="s">
        <v>14056</v>
      </c>
    </row>
    <row r="7200" spans="1:6" ht="10.9" customHeight="1" x14ac:dyDescent="0.35">
      <c r="A7200" s="149" t="s">
        <v>14295</v>
      </c>
      <c r="B7200" s="149" t="s">
        <v>14296</v>
      </c>
      <c r="C7200" s="149" t="s">
        <v>296</v>
      </c>
      <c r="D7200" s="150">
        <v>51101</v>
      </c>
      <c r="E7200" s="149">
        <v>12410</v>
      </c>
      <c r="F7200" s="149" t="s">
        <v>14056</v>
      </c>
    </row>
    <row r="7201" spans="1:6" ht="10.9" customHeight="1" x14ac:dyDescent="0.35">
      <c r="A7201" s="149" t="s">
        <v>14297</v>
      </c>
      <c r="B7201" s="149" t="s">
        <v>14298</v>
      </c>
      <c r="C7201" s="149" t="s">
        <v>296</v>
      </c>
      <c r="D7201" s="150">
        <v>51101</v>
      </c>
      <c r="E7201" s="149">
        <v>12410</v>
      </c>
      <c r="F7201" s="149" t="s">
        <v>14056</v>
      </c>
    </row>
    <row r="7202" spans="1:6" ht="10.9" customHeight="1" x14ac:dyDescent="0.35">
      <c r="A7202" s="149" t="s">
        <v>14299</v>
      </c>
      <c r="B7202" s="149" t="s">
        <v>14300</v>
      </c>
      <c r="C7202" s="149" t="s">
        <v>296</v>
      </c>
      <c r="D7202" s="150">
        <v>51101</v>
      </c>
      <c r="E7202" s="149">
        <v>12410</v>
      </c>
      <c r="F7202" s="149" t="s">
        <v>14056</v>
      </c>
    </row>
    <row r="7203" spans="1:6" ht="10.9" customHeight="1" x14ac:dyDescent="0.35">
      <c r="A7203" s="149" t="s">
        <v>14301</v>
      </c>
      <c r="B7203" s="149" t="s">
        <v>14302</v>
      </c>
      <c r="C7203" s="149" t="s">
        <v>296</v>
      </c>
      <c r="D7203" s="150">
        <v>51101</v>
      </c>
      <c r="E7203" s="149">
        <v>12410</v>
      </c>
      <c r="F7203" s="149" t="s">
        <v>14056</v>
      </c>
    </row>
    <row r="7204" spans="1:6" ht="10.9" customHeight="1" x14ac:dyDescent="0.35">
      <c r="A7204" s="149" t="s">
        <v>14303</v>
      </c>
      <c r="B7204" s="149" t="s">
        <v>14304</v>
      </c>
      <c r="C7204" s="149" t="s">
        <v>296</v>
      </c>
      <c r="D7204" s="150">
        <v>51101</v>
      </c>
      <c r="E7204" s="149">
        <v>12410</v>
      </c>
      <c r="F7204" s="149" t="s">
        <v>14056</v>
      </c>
    </row>
    <row r="7205" spans="1:6" ht="10.9" customHeight="1" x14ac:dyDescent="0.35">
      <c r="A7205" s="149" t="s">
        <v>14305</v>
      </c>
      <c r="B7205" s="149" t="s">
        <v>14306</v>
      </c>
      <c r="C7205" s="149" t="s">
        <v>296</v>
      </c>
      <c r="D7205" s="150">
        <v>51101</v>
      </c>
      <c r="E7205" s="149">
        <v>12410</v>
      </c>
      <c r="F7205" s="149" t="s">
        <v>14056</v>
      </c>
    </row>
    <row r="7206" spans="1:6" ht="10.9" customHeight="1" x14ac:dyDescent="0.35">
      <c r="A7206" s="149" t="s">
        <v>14307</v>
      </c>
      <c r="B7206" s="149" t="s">
        <v>14308</v>
      </c>
      <c r="C7206" s="149" t="s">
        <v>296</v>
      </c>
      <c r="D7206" s="150">
        <v>51101</v>
      </c>
      <c r="E7206" s="149">
        <v>12410</v>
      </c>
      <c r="F7206" s="149" t="s">
        <v>14056</v>
      </c>
    </row>
    <row r="7207" spans="1:6" ht="10.9" customHeight="1" x14ac:dyDescent="0.35">
      <c r="A7207" s="149" t="s">
        <v>14309</v>
      </c>
      <c r="B7207" s="149" t="s">
        <v>14310</v>
      </c>
      <c r="C7207" s="149" t="s">
        <v>296</v>
      </c>
      <c r="D7207" s="150">
        <v>51101</v>
      </c>
      <c r="E7207" s="149">
        <v>12410</v>
      </c>
      <c r="F7207" s="149" t="s">
        <v>14056</v>
      </c>
    </row>
    <row r="7208" spans="1:6" ht="10.9" customHeight="1" x14ac:dyDescent="0.35">
      <c r="A7208" s="149" t="s">
        <v>14311</v>
      </c>
      <c r="B7208" s="149" t="s">
        <v>14312</v>
      </c>
      <c r="C7208" s="149" t="s">
        <v>296</v>
      </c>
      <c r="D7208" s="150">
        <v>51101</v>
      </c>
      <c r="E7208" s="149">
        <v>12410</v>
      </c>
      <c r="F7208" s="149" t="s">
        <v>14056</v>
      </c>
    </row>
    <row r="7209" spans="1:6" ht="10.9" customHeight="1" x14ac:dyDescent="0.35">
      <c r="A7209" s="149" t="s">
        <v>14313</v>
      </c>
      <c r="B7209" s="149" t="s">
        <v>14314</v>
      </c>
      <c r="C7209" s="149" t="s">
        <v>296</v>
      </c>
      <c r="D7209" s="150">
        <v>51101</v>
      </c>
      <c r="E7209" s="149">
        <v>12410</v>
      </c>
      <c r="F7209" s="149" t="s">
        <v>14056</v>
      </c>
    </row>
    <row r="7210" spans="1:6" ht="10.9" customHeight="1" x14ac:dyDescent="0.35">
      <c r="A7210" s="149" t="s">
        <v>14315</v>
      </c>
      <c r="B7210" s="149" t="s">
        <v>14316</v>
      </c>
      <c r="C7210" s="149" t="s">
        <v>296</v>
      </c>
      <c r="D7210" s="150">
        <v>51101</v>
      </c>
      <c r="E7210" s="149">
        <v>12410</v>
      </c>
      <c r="F7210" s="149" t="s">
        <v>14056</v>
      </c>
    </row>
    <row r="7211" spans="1:6" ht="10.9" customHeight="1" x14ac:dyDescent="0.35">
      <c r="A7211" s="149" t="s">
        <v>14317</v>
      </c>
      <c r="B7211" s="149" t="s">
        <v>14318</v>
      </c>
      <c r="C7211" s="149" t="s">
        <v>296</v>
      </c>
      <c r="D7211" s="150">
        <v>51101</v>
      </c>
      <c r="E7211" s="149">
        <v>12410</v>
      </c>
      <c r="F7211" s="149" t="s">
        <v>14056</v>
      </c>
    </row>
    <row r="7212" spans="1:6" ht="10.9" customHeight="1" x14ac:dyDescent="0.35">
      <c r="A7212" s="149" t="s">
        <v>14319</v>
      </c>
      <c r="B7212" s="149" t="s">
        <v>14320</v>
      </c>
      <c r="C7212" s="149" t="s">
        <v>296</v>
      </c>
      <c r="D7212" s="150">
        <v>51101</v>
      </c>
      <c r="E7212" s="149">
        <v>12410</v>
      </c>
      <c r="F7212" s="149" t="s">
        <v>14056</v>
      </c>
    </row>
    <row r="7213" spans="1:6" ht="10.9" customHeight="1" x14ac:dyDescent="0.35">
      <c r="A7213" s="149" t="s">
        <v>14321</v>
      </c>
      <c r="B7213" s="149" t="s">
        <v>14322</v>
      </c>
      <c r="C7213" s="149" t="s">
        <v>296</v>
      </c>
      <c r="D7213" s="150">
        <v>51101</v>
      </c>
      <c r="E7213" s="149">
        <v>12410</v>
      </c>
      <c r="F7213" s="149" t="s">
        <v>14056</v>
      </c>
    </row>
    <row r="7214" spans="1:6" ht="10.9" customHeight="1" x14ac:dyDescent="0.35">
      <c r="A7214" s="149" t="s">
        <v>14323</v>
      </c>
      <c r="B7214" s="149" t="s">
        <v>14324</v>
      </c>
      <c r="C7214" s="149" t="s">
        <v>296</v>
      </c>
      <c r="D7214" s="150">
        <v>51101</v>
      </c>
      <c r="E7214" s="149">
        <v>12410</v>
      </c>
      <c r="F7214" s="149" t="s">
        <v>14056</v>
      </c>
    </row>
    <row r="7215" spans="1:6" ht="10.9" customHeight="1" x14ac:dyDescent="0.35">
      <c r="A7215" s="149" t="s">
        <v>14325</v>
      </c>
      <c r="B7215" s="149" t="s">
        <v>14326</v>
      </c>
      <c r="C7215" s="149" t="s">
        <v>296</v>
      </c>
      <c r="D7215" s="150">
        <v>51101</v>
      </c>
      <c r="E7215" s="149">
        <v>12410</v>
      </c>
      <c r="F7215" s="149" t="s">
        <v>14056</v>
      </c>
    </row>
    <row r="7216" spans="1:6" ht="10.9" customHeight="1" x14ac:dyDescent="0.35">
      <c r="A7216" s="149" t="s">
        <v>14327</v>
      </c>
      <c r="B7216" s="149" t="s">
        <v>14328</v>
      </c>
      <c r="C7216" s="149" t="s">
        <v>296</v>
      </c>
      <c r="D7216" s="150">
        <v>51101</v>
      </c>
      <c r="E7216" s="149">
        <v>12410</v>
      </c>
      <c r="F7216" s="149" t="s">
        <v>14056</v>
      </c>
    </row>
    <row r="7217" spans="1:6" ht="10.9" customHeight="1" x14ac:dyDescent="0.35">
      <c r="A7217" s="149" t="s">
        <v>14329</v>
      </c>
      <c r="B7217" s="149" t="s">
        <v>14330</v>
      </c>
      <c r="C7217" s="149" t="s">
        <v>296</v>
      </c>
      <c r="D7217" s="150">
        <v>51101</v>
      </c>
      <c r="E7217" s="149">
        <v>12410</v>
      </c>
      <c r="F7217" s="149" t="s">
        <v>14056</v>
      </c>
    </row>
    <row r="7218" spans="1:6" ht="10.9" customHeight="1" x14ac:dyDescent="0.35">
      <c r="A7218" s="149" t="s">
        <v>14331</v>
      </c>
      <c r="B7218" s="149" t="s">
        <v>14332</v>
      </c>
      <c r="C7218" s="149" t="s">
        <v>296</v>
      </c>
      <c r="D7218" s="150">
        <v>51101</v>
      </c>
      <c r="E7218" s="149">
        <v>12410</v>
      </c>
      <c r="F7218" s="149" t="s">
        <v>14056</v>
      </c>
    </row>
    <row r="7219" spans="1:6" ht="10.9" customHeight="1" x14ac:dyDescent="0.35">
      <c r="A7219" s="149" t="s">
        <v>14333</v>
      </c>
      <c r="B7219" s="149" t="s">
        <v>14334</v>
      </c>
      <c r="C7219" s="149" t="s">
        <v>296</v>
      </c>
      <c r="D7219" s="150">
        <v>51101</v>
      </c>
      <c r="E7219" s="149">
        <v>12410</v>
      </c>
      <c r="F7219" s="149" t="s">
        <v>14056</v>
      </c>
    </row>
    <row r="7220" spans="1:6" ht="10.9" customHeight="1" x14ac:dyDescent="0.35">
      <c r="A7220" s="149" t="s">
        <v>14335</v>
      </c>
      <c r="B7220" s="149" t="s">
        <v>14336</v>
      </c>
      <c r="C7220" s="149" t="s">
        <v>296</v>
      </c>
      <c r="D7220" s="150">
        <v>51101</v>
      </c>
      <c r="E7220" s="149">
        <v>12410</v>
      </c>
      <c r="F7220" s="149" t="s">
        <v>14056</v>
      </c>
    </row>
    <row r="7221" spans="1:6" ht="10.9" customHeight="1" x14ac:dyDescent="0.35">
      <c r="A7221" s="149" t="s">
        <v>14337</v>
      </c>
      <c r="B7221" s="149" t="s">
        <v>14338</v>
      </c>
      <c r="C7221" s="149" t="s">
        <v>296</v>
      </c>
      <c r="D7221" s="150">
        <v>51101</v>
      </c>
      <c r="E7221" s="149">
        <v>12410</v>
      </c>
      <c r="F7221" s="149" t="s">
        <v>14056</v>
      </c>
    </row>
    <row r="7222" spans="1:6" ht="10.9" customHeight="1" x14ac:dyDescent="0.35">
      <c r="A7222" s="149" t="s">
        <v>14339</v>
      </c>
      <c r="B7222" s="149" t="s">
        <v>14340</v>
      </c>
      <c r="C7222" s="149" t="s">
        <v>296</v>
      </c>
      <c r="D7222" s="150">
        <v>51101</v>
      </c>
      <c r="E7222" s="149">
        <v>12410</v>
      </c>
      <c r="F7222" s="149" t="s">
        <v>14056</v>
      </c>
    </row>
    <row r="7223" spans="1:6" ht="10.9" customHeight="1" x14ac:dyDescent="0.35">
      <c r="A7223" s="149" t="s">
        <v>14341</v>
      </c>
      <c r="B7223" s="149" t="s">
        <v>14342</v>
      </c>
      <c r="C7223" s="149" t="s">
        <v>420</v>
      </c>
      <c r="D7223" s="150">
        <v>51101</v>
      </c>
      <c r="E7223" s="149">
        <v>12410</v>
      </c>
      <c r="F7223" s="149" t="s">
        <v>14056</v>
      </c>
    </row>
    <row r="7224" spans="1:6" ht="10.9" customHeight="1" x14ac:dyDescent="0.35">
      <c r="A7224" s="149" t="s">
        <v>14343</v>
      </c>
      <c r="B7224" s="149" t="s">
        <v>14344</v>
      </c>
      <c r="C7224" s="149" t="s">
        <v>877</v>
      </c>
      <c r="D7224" s="150">
        <v>51101</v>
      </c>
      <c r="E7224" s="149">
        <v>12410</v>
      </c>
      <c r="F7224" s="149" t="s">
        <v>6170</v>
      </c>
    </row>
    <row r="7225" spans="1:6" ht="10.9" customHeight="1" x14ac:dyDescent="0.35">
      <c r="A7225" s="149" t="s">
        <v>14345</v>
      </c>
      <c r="B7225" s="149" t="s">
        <v>14346</v>
      </c>
      <c r="C7225" s="149" t="s">
        <v>296</v>
      </c>
      <c r="D7225" s="150">
        <v>51101</v>
      </c>
      <c r="E7225" s="149">
        <v>12410</v>
      </c>
      <c r="F7225" s="149" t="s">
        <v>6170</v>
      </c>
    </row>
    <row r="7226" spans="1:6" ht="10.9" customHeight="1" x14ac:dyDescent="0.35">
      <c r="A7226" s="149" t="s">
        <v>14347</v>
      </c>
      <c r="B7226" s="149" t="s">
        <v>14348</v>
      </c>
      <c r="C7226" s="149" t="s">
        <v>296</v>
      </c>
      <c r="D7226" s="150">
        <v>51101</v>
      </c>
      <c r="E7226" s="149">
        <v>12410</v>
      </c>
      <c r="F7226" s="149" t="s">
        <v>6170</v>
      </c>
    </row>
    <row r="7227" spans="1:6" ht="10.9" customHeight="1" x14ac:dyDescent="0.35">
      <c r="A7227" s="149" t="s">
        <v>14349</v>
      </c>
      <c r="B7227" s="149" t="s">
        <v>14350</v>
      </c>
      <c r="C7227" s="149" t="s">
        <v>296</v>
      </c>
      <c r="D7227" s="150">
        <v>51101</v>
      </c>
      <c r="E7227" s="149">
        <v>12410</v>
      </c>
      <c r="F7227" s="149" t="s">
        <v>6170</v>
      </c>
    </row>
    <row r="7228" spans="1:6" ht="10.9" customHeight="1" x14ac:dyDescent="0.35">
      <c r="A7228" s="149" t="s">
        <v>14351</v>
      </c>
      <c r="B7228" s="149" t="s">
        <v>14352</v>
      </c>
      <c r="C7228" s="149" t="s">
        <v>296</v>
      </c>
      <c r="D7228" s="150">
        <v>51101</v>
      </c>
      <c r="E7228" s="149">
        <v>12410</v>
      </c>
      <c r="F7228" s="149" t="s">
        <v>6170</v>
      </c>
    </row>
    <row r="7229" spans="1:6" ht="10.9" customHeight="1" x14ac:dyDescent="0.35">
      <c r="A7229" s="149" t="s">
        <v>14353</v>
      </c>
      <c r="B7229" s="149" t="s">
        <v>14354</v>
      </c>
      <c r="C7229" s="149" t="s">
        <v>296</v>
      </c>
      <c r="D7229" s="150">
        <v>51101</v>
      </c>
      <c r="E7229" s="149">
        <v>12410</v>
      </c>
      <c r="F7229" s="149" t="s">
        <v>6170</v>
      </c>
    </row>
    <row r="7230" spans="1:6" ht="10.9" customHeight="1" x14ac:dyDescent="0.35">
      <c r="A7230" s="149" t="s">
        <v>14355</v>
      </c>
      <c r="B7230" s="149" t="s">
        <v>14356</v>
      </c>
      <c r="C7230" s="149" t="s">
        <v>296</v>
      </c>
      <c r="D7230" s="150">
        <v>51101</v>
      </c>
      <c r="E7230" s="149">
        <v>12410</v>
      </c>
      <c r="F7230" s="149" t="s">
        <v>6170</v>
      </c>
    </row>
    <row r="7231" spans="1:6" ht="10.9" customHeight="1" x14ac:dyDescent="0.35">
      <c r="A7231" s="149" t="s">
        <v>14357</v>
      </c>
      <c r="B7231" s="149" t="s">
        <v>14358</v>
      </c>
      <c r="C7231" s="149" t="s">
        <v>296</v>
      </c>
      <c r="D7231" s="150">
        <v>51101</v>
      </c>
      <c r="E7231" s="149">
        <v>12410</v>
      </c>
      <c r="F7231" s="149" t="s">
        <v>6170</v>
      </c>
    </row>
    <row r="7232" spans="1:6" ht="10.9" customHeight="1" x14ac:dyDescent="0.35">
      <c r="A7232" s="149" t="s">
        <v>14359</v>
      </c>
      <c r="B7232" s="149" t="s">
        <v>14360</v>
      </c>
      <c r="C7232" s="149" t="s">
        <v>296</v>
      </c>
      <c r="D7232" s="150">
        <v>51101</v>
      </c>
      <c r="E7232" s="149">
        <v>12410</v>
      </c>
      <c r="F7232" s="149" t="s">
        <v>6170</v>
      </c>
    </row>
    <row r="7233" spans="1:6" ht="10.9" customHeight="1" x14ac:dyDescent="0.35">
      <c r="A7233" s="149" t="s">
        <v>14361</v>
      </c>
      <c r="B7233" s="149" t="s">
        <v>14362</v>
      </c>
      <c r="C7233" s="149" t="s">
        <v>296</v>
      </c>
      <c r="D7233" s="150">
        <v>51101</v>
      </c>
      <c r="E7233" s="149">
        <v>12410</v>
      </c>
      <c r="F7233" s="149" t="s">
        <v>6170</v>
      </c>
    </row>
    <row r="7234" spans="1:6" ht="10.9" customHeight="1" x14ac:dyDescent="0.35">
      <c r="A7234" s="149" t="s">
        <v>14363</v>
      </c>
      <c r="B7234" s="149" t="s">
        <v>14364</v>
      </c>
      <c r="C7234" s="149" t="s">
        <v>296</v>
      </c>
      <c r="D7234" s="150">
        <v>51101</v>
      </c>
      <c r="E7234" s="149">
        <v>12410</v>
      </c>
      <c r="F7234" s="149" t="s">
        <v>6170</v>
      </c>
    </row>
    <row r="7235" spans="1:6" ht="10.9" customHeight="1" x14ac:dyDescent="0.35">
      <c r="A7235" s="149" t="s">
        <v>14365</v>
      </c>
      <c r="B7235" s="149" t="s">
        <v>14366</v>
      </c>
      <c r="C7235" s="149" t="s">
        <v>296</v>
      </c>
      <c r="D7235" s="150">
        <v>51101</v>
      </c>
      <c r="E7235" s="149">
        <v>12410</v>
      </c>
      <c r="F7235" s="149" t="s">
        <v>6170</v>
      </c>
    </row>
    <row r="7236" spans="1:6" ht="10.9" customHeight="1" x14ac:dyDescent="0.35">
      <c r="A7236" s="149" t="s">
        <v>14367</v>
      </c>
      <c r="B7236" s="149" t="s">
        <v>14368</v>
      </c>
      <c r="C7236" s="149" t="s">
        <v>296</v>
      </c>
      <c r="D7236" s="150">
        <v>51101</v>
      </c>
      <c r="E7236" s="149">
        <v>12410</v>
      </c>
      <c r="F7236" s="149" t="s">
        <v>6170</v>
      </c>
    </row>
    <row r="7237" spans="1:6" ht="10.9" customHeight="1" x14ac:dyDescent="0.35">
      <c r="A7237" s="149" t="s">
        <v>14369</v>
      </c>
      <c r="B7237" s="149" t="s">
        <v>14370</v>
      </c>
      <c r="C7237" s="149" t="s">
        <v>296</v>
      </c>
      <c r="D7237" s="150">
        <v>51101</v>
      </c>
      <c r="E7237" s="149">
        <v>12410</v>
      </c>
      <c r="F7237" s="149" t="s">
        <v>14056</v>
      </c>
    </row>
    <row r="7238" spans="1:6" ht="10.9" customHeight="1" x14ac:dyDescent="0.35">
      <c r="A7238" s="149" t="s">
        <v>14371</v>
      </c>
      <c r="B7238" s="149" t="s">
        <v>14372</v>
      </c>
      <c r="C7238" s="149" t="s">
        <v>296</v>
      </c>
      <c r="D7238" s="150">
        <v>51101</v>
      </c>
      <c r="E7238" s="149">
        <v>12410</v>
      </c>
      <c r="F7238" s="149" t="s">
        <v>14056</v>
      </c>
    </row>
    <row r="7239" spans="1:6" ht="10.9" customHeight="1" x14ac:dyDescent="0.35">
      <c r="A7239" s="149" t="s">
        <v>14373</v>
      </c>
      <c r="B7239" s="149" t="s">
        <v>14374</v>
      </c>
      <c r="C7239" s="149" t="s">
        <v>296</v>
      </c>
      <c r="D7239" s="150">
        <v>51101</v>
      </c>
      <c r="E7239" s="149">
        <v>12410</v>
      </c>
      <c r="F7239" s="149" t="s">
        <v>14056</v>
      </c>
    </row>
    <row r="7240" spans="1:6" ht="10.9" customHeight="1" x14ac:dyDescent="0.35">
      <c r="A7240" s="149" t="s">
        <v>14375</v>
      </c>
      <c r="B7240" s="149" t="s">
        <v>14376</v>
      </c>
      <c r="C7240" s="149" t="s">
        <v>296</v>
      </c>
      <c r="D7240" s="150">
        <v>51101</v>
      </c>
      <c r="E7240" s="149">
        <v>12410</v>
      </c>
      <c r="F7240" s="149" t="s">
        <v>14056</v>
      </c>
    </row>
    <row r="7241" spans="1:6" ht="10.9" customHeight="1" x14ac:dyDescent="0.35">
      <c r="A7241" s="149" t="s">
        <v>14377</v>
      </c>
      <c r="B7241" s="149" t="s">
        <v>14378</v>
      </c>
      <c r="C7241" s="149" t="s">
        <v>296</v>
      </c>
      <c r="D7241" s="150">
        <v>51101</v>
      </c>
      <c r="E7241" s="149">
        <v>12410</v>
      </c>
      <c r="F7241" s="149" t="s">
        <v>14056</v>
      </c>
    </row>
    <row r="7242" spans="1:6" ht="10.9" customHeight="1" x14ac:dyDescent="0.35">
      <c r="A7242" s="149" t="s">
        <v>14379</v>
      </c>
      <c r="B7242" s="149" t="s">
        <v>14380</v>
      </c>
      <c r="C7242" s="149" t="s">
        <v>296</v>
      </c>
      <c r="D7242" s="150">
        <v>51101</v>
      </c>
      <c r="E7242" s="149">
        <v>12410</v>
      </c>
      <c r="F7242" s="149" t="s">
        <v>14056</v>
      </c>
    </row>
    <row r="7243" spans="1:6" ht="10.9" customHeight="1" x14ac:dyDescent="0.35">
      <c r="A7243" s="149" t="s">
        <v>14381</v>
      </c>
      <c r="B7243" s="149" t="s">
        <v>14382</v>
      </c>
      <c r="C7243" s="149" t="s">
        <v>296</v>
      </c>
      <c r="D7243" s="150">
        <v>51101</v>
      </c>
      <c r="E7243" s="149">
        <v>12410</v>
      </c>
      <c r="F7243" s="149" t="s">
        <v>14056</v>
      </c>
    </row>
    <row r="7244" spans="1:6" ht="10.9" customHeight="1" x14ac:dyDescent="0.35">
      <c r="A7244" s="149" t="s">
        <v>14383</v>
      </c>
      <c r="B7244" s="149" t="s">
        <v>14384</v>
      </c>
      <c r="C7244" s="149" t="s">
        <v>296</v>
      </c>
      <c r="D7244" s="150">
        <v>51101</v>
      </c>
      <c r="E7244" s="149">
        <v>12410</v>
      </c>
      <c r="F7244" s="149" t="s">
        <v>14056</v>
      </c>
    </row>
    <row r="7245" spans="1:6" ht="10.9" customHeight="1" x14ac:dyDescent="0.35">
      <c r="A7245" s="149" t="s">
        <v>14385</v>
      </c>
      <c r="B7245" s="149" t="s">
        <v>14386</v>
      </c>
      <c r="C7245" s="149" t="s">
        <v>296</v>
      </c>
      <c r="D7245" s="150">
        <v>51101</v>
      </c>
      <c r="E7245" s="149">
        <v>12410</v>
      </c>
      <c r="F7245" s="149" t="s">
        <v>14056</v>
      </c>
    </row>
    <row r="7246" spans="1:6" ht="10.9" customHeight="1" x14ac:dyDescent="0.35">
      <c r="A7246" s="149" t="s">
        <v>14387</v>
      </c>
      <c r="B7246" s="149" t="s">
        <v>14388</v>
      </c>
      <c r="C7246" s="149" t="s">
        <v>296</v>
      </c>
      <c r="D7246" s="150">
        <v>51101</v>
      </c>
      <c r="E7246" s="149">
        <v>12410</v>
      </c>
      <c r="F7246" s="149" t="s">
        <v>14056</v>
      </c>
    </row>
    <row r="7247" spans="1:6" ht="10.9" customHeight="1" x14ac:dyDescent="0.35">
      <c r="A7247" s="149" t="s">
        <v>14389</v>
      </c>
      <c r="B7247" s="149" t="s">
        <v>14390</v>
      </c>
      <c r="C7247" s="149" t="s">
        <v>296</v>
      </c>
      <c r="D7247" s="150">
        <v>51101</v>
      </c>
      <c r="E7247" s="149">
        <v>12410</v>
      </c>
      <c r="F7247" s="149" t="s">
        <v>14056</v>
      </c>
    </row>
    <row r="7248" spans="1:6" ht="10.9" customHeight="1" x14ac:dyDescent="0.35">
      <c r="A7248" s="149" t="s">
        <v>14391</v>
      </c>
      <c r="B7248" s="149" t="s">
        <v>14392</v>
      </c>
      <c r="C7248" s="149" t="s">
        <v>296</v>
      </c>
      <c r="D7248" s="150">
        <v>51101</v>
      </c>
      <c r="E7248" s="149">
        <v>12410</v>
      </c>
      <c r="F7248" s="149" t="s">
        <v>6170</v>
      </c>
    </row>
    <row r="7249" spans="1:6" ht="10.9" customHeight="1" x14ac:dyDescent="0.35">
      <c r="A7249" s="149" t="s">
        <v>14393</v>
      </c>
      <c r="B7249" s="149" t="s">
        <v>14394</v>
      </c>
      <c r="C7249" s="149" t="s">
        <v>296</v>
      </c>
      <c r="D7249" s="150">
        <v>51101</v>
      </c>
      <c r="E7249" s="149">
        <v>12410</v>
      </c>
      <c r="F7249" s="149" t="s">
        <v>14056</v>
      </c>
    </row>
    <row r="7250" spans="1:6" ht="10.9" customHeight="1" x14ac:dyDescent="0.35">
      <c r="A7250" s="149" t="s">
        <v>14395</v>
      </c>
      <c r="B7250" s="149" t="s">
        <v>14396</v>
      </c>
      <c r="C7250" s="149" t="s">
        <v>296</v>
      </c>
      <c r="D7250" s="150">
        <v>51101</v>
      </c>
      <c r="E7250" s="149">
        <v>12410</v>
      </c>
      <c r="F7250" s="149" t="s">
        <v>14056</v>
      </c>
    </row>
    <row r="7251" spans="1:6" ht="10.9" customHeight="1" x14ac:dyDescent="0.35">
      <c r="A7251" s="149" t="s">
        <v>14397</v>
      </c>
      <c r="B7251" s="149" t="s">
        <v>14398</v>
      </c>
      <c r="C7251" s="149" t="s">
        <v>296</v>
      </c>
      <c r="D7251" s="150">
        <v>51101</v>
      </c>
      <c r="E7251" s="149">
        <v>12410</v>
      </c>
      <c r="F7251" s="149" t="s">
        <v>14399</v>
      </c>
    </row>
    <row r="7252" spans="1:6" ht="10.9" customHeight="1" x14ac:dyDescent="0.35">
      <c r="A7252" s="149" t="s">
        <v>14400</v>
      </c>
      <c r="B7252" s="149" t="s">
        <v>14401</v>
      </c>
      <c r="C7252" s="149" t="s">
        <v>877</v>
      </c>
      <c r="D7252" s="150">
        <v>51101</v>
      </c>
      <c r="E7252" s="149">
        <v>12410</v>
      </c>
      <c r="F7252" s="149" t="s">
        <v>14056</v>
      </c>
    </row>
    <row r="7253" spans="1:6" ht="10.9" customHeight="1" x14ac:dyDescent="0.35">
      <c r="A7253" s="149" t="s">
        <v>14402</v>
      </c>
      <c r="B7253" s="149" t="s">
        <v>14403</v>
      </c>
      <c r="C7253" s="149" t="s">
        <v>877</v>
      </c>
      <c r="D7253" s="150">
        <v>51101</v>
      </c>
      <c r="E7253" s="149">
        <v>12410</v>
      </c>
      <c r="F7253" s="149" t="s">
        <v>14056</v>
      </c>
    </row>
    <row r="7254" spans="1:6" ht="10.9" customHeight="1" x14ac:dyDescent="0.35">
      <c r="A7254" s="149" t="s">
        <v>14404</v>
      </c>
      <c r="B7254" s="149" t="s">
        <v>14405</v>
      </c>
      <c r="C7254" s="149" t="s">
        <v>296</v>
      </c>
      <c r="D7254" s="150">
        <v>51101</v>
      </c>
      <c r="E7254" s="149">
        <v>12410</v>
      </c>
      <c r="F7254" s="149" t="s">
        <v>14056</v>
      </c>
    </row>
    <row r="7255" spans="1:6" ht="10.9" customHeight="1" x14ac:dyDescent="0.35">
      <c r="A7255" s="149" t="s">
        <v>14406</v>
      </c>
      <c r="B7255" s="149" t="s">
        <v>14407</v>
      </c>
      <c r="C7255" s="149" t="s">
        <v>296</v>
      </c>
      <c r="D7255" s="150">
        <v>51101</v>
      </c>
      <c r="E7255" s="149">
        <v>12410</v>
      </c>
      <c r="F7255" s="149" t="s">
        <v>14056</v>
      </c>
    </row>
    <row r="7256" spans="1:6" ht="10.9" customHeight="1" x14ac:dyDescent="0.35">
      <c r="A7256" s="149" t="s">
        <v>14408</v>
      </c>
      <c r="B7256" s="149" t="s">
        <v>14409</v>
      </c>
      <c r="C7256" s="149" t="s">
        <v>296</v>
      </c>
      <c r="D7256" s="150">
        <v>51101</v>
      </c>
      <c r="E7256" s="149">
        <v>12410</v>
      </c>
      <c r="F7256" s="149" t="s">
        <v>14056</v>
      </c>
    </row>
    <row r="7257" spans="1:6" ht="10.9" customHeight="1" x14ac:dyDescent="0.35">
      <c r="A7257" s="149" t="s">
        <v>14410</v>
      </c>
      <c r="B7257" s="149" t="s">
        <v>14409</v>
      </c>
      <c r="C7257" s="149" t="s">
        <v>877</v>
      </c>
      <c r="D7257" s="150">
        <v>51101</v>
      </c>
      <c r="E7257" s="149">
        <v>12410</v>
      </c>
      <c r="F7257" s="149" t="s">
        <v>14056</v>
      </c>
    </row>
    <row r="7258" spans="1:6" ht="10.9" customHeight="1" x14ac:dyDescent="0.35">
      <c r="A7258" s="149" t="s">
        <v>14411</v>
      </c>
      <c r="B7258" s="149" t="s">
        <v>14412</v>
      </c>
      <c r="C7258" s="149" t="s">
        <v>296</v>
      </c>
      <c r="D7258" s="150">
        <v>51101</v>
      </c>
      <c r="E7258" s="149">
        <v>12410</v>
      </c>
      <c r="F7258" s="149" t="s">
        <v>14056</v>
      </c>
    </row>
    <row r="7259" spans="1:6" ht="10.9" customHeight="1" x14ac:dyDescent="0.35">
      <c r="A7259" s="149" t="s">
        <v>14413</v>
      </c>
      <c r="B7259" s="149" t="s">
        <v>14412</v>
      </c>
      <c r="C7259" s="149" t="s">
        <v>420</v>
      </c>
      <c r="D7259" s="150">
        <v>51101</v>
      </c>
      <c r="E7259" s="149">
        <v>12410</v>
      </c>
      <c r="F7259" s="149" t="s">
        <v>14056</v>
      </c>
    </row>
    <row r="7260" spans="1:6" ht="10.9" customHeight="1" x14ac:dyDescent="0.35">
      <c r="A7260" s="149" t="s">
        <v>14414</v>
      </c>
      <c r="B7260" s="149" t="s">
        <v>14415</v>
      </c>
      <c r="C7260" s="149" t="s">
        <v>296</v>
      </c>
      <c r="D7260" s="150">
        <v>51101</v>
      </c>
      <c r="E7260" s="149">
        <v>12410</v>
      </c>
      <c r="F7260" s="149" t="s">
        <v>14056</v>
      </c>
    </row>
    <row r="7261" spans="1:6" ht="10.9" customHeight="1" x14ac:dyDescent="0.35">
      <c r="A7261" s="149" t="s">
        <v>14416</v>
      </c>
      <c r="B7261" s="149" t="s">
        <v>14417</v>
      </c>
      <c r="C7261" s="149" t="s">
        <v>296</v>
      </c>
      <c r="D7261" s="150">
        <v>51101</v>
      </c>
      <c r="E7261" s="149">
        <v>12410</v>
      </c>
      <c r="F7261" s="149" t="s">
        <v>14056</v>
      </c>
    </row>
    <row r="7262" spans="1:6" ht="10.9" customHeight="1" x14ac:dyDescent="0.35">
      <c r="A7262" s="149" t="s">
        <v>14418</v>
      </c>
      <c r="B7262" s="149" t="s">
        <v>14419</v>
      </c>
      <c r="C7262" s="149" t="s">
        <v>296</v>
      </c>
      <c r="D7262" s="150">
        <v>51101</v>
      </c>
      <c r="E7262" s="149">
        <v>12410</v>
      </c>
      <c r="F7262" s="149" t="s">
        <v>14056</v>
      </c>
    </row>
    <row r="7263" spans="1:6" ht="10.9" customHeight="1" x14ac:dyDescent="0.35">
      <c r="A7263" s="149" t="s">
        <v>14420</v>
      </c>
      <c r="B7263" s="149" t="s">
        <v>14421</v>
      </c>
      <c r="C7263" s="149" t="s">
        <v>296</v>
      </c>
      <c r="D7263" s="150">
        <v>51101</v>
      </c>
      <c r="E7263" s="149">
        <v>12410</v>
      </c>
      <c r="F7263" s="149" t="s">
        <v>14056</v>
      </c>
    </row>
    <row r="7264" spans="1:6" ht="10.9" customHeight="1" x14ac:dyDescent="0.35">
      <c r="A7264" s="149" t="s">
        <v>14422</v>
      </c>
      <c r="B7264" s="149" t="s">
        <v>14423</v>
      </c>
      <c r="C7264" s="149" t="s">
        <v>296</v>
      </c>
      <c r="D7264" s="150">
        <v>51101</v>
      </c>
      <c r="E7264" s="149">
        <v>12410</v>
      </c>
      <c r="F7264" s="149" t="s">
        <v>14056</v>
      </c>
    </row>
    <row r="7265" spans="1:6" ht="10.9" customHeight="1" x14ac:dyDescent="0.35">
      <c r="A7265" s="149" t="s">
        <v>14424</v>
      </c>
      <c r="B7265" s="149" t="s">
        <v>14425</v>
      </c>
      <c r="C7265" s="149" t="s">
        <v>296</v>
      </c>
      <c r="D7265" s="150">
        <v>51101</v>
      </c>
      <c r="E7265" s="149">
        <v>12410</v>
      </c>
      <c r="F7265" s="149" t="s">
        <v>14056</v>
      </c>
    </row>
    <row r="7266" spans="1:6" ht="10.9" customHeight="1" x14ac:dyDescent="0.35">
      <c r="A7266" s="149" t="s">
        <v>14426</v>
      </c>
      <c r="B7266" s="149" t="s">
        <v>14427</v>
      </c>
      <c r="C7266" s="149" t="s">
        <v>296</v>
      </c>
      <c r="D7266" s="150">
        <v>51101</v>
      </c>
      <c r="E7266" s="149">
        <v>12410</v>
      </c>
      <c r="F7266" s="149" t="s">
        <v>14056</v>
      </c>
    </row>
    <row r="7267" spans="1:6" ht="10.9" customHeight="1" x14ac:dyDescent="0.35">
      <c r="A7267" s="149" t="s">
        <v>14428</v>
      </c>
      <c r="B7267" s="149" t="s">
        <v>14429</v>
      </c>
      <c r="C7267" s="149" t="s">
        <v>296</v>
      </c>
      <c r="D7267" s="150">
        <v>51101</v>
      </c>
      <c r="E7267" s="149">
        <v>12410</v>
      </c>
      <c r="F7267" s="149" t="s">
        <v>14056</v>
      </c>
    </row>
    <row r="7268" spans="1:6" ht="10.9" customHeight="1" x14ac:dyDescent="0.35">
      <c r="A7268" s="149" t="s">
        <v>14430</v>
      </c>
      <c r="B7268" s="149" t="s">
        <v>14431</v>
      </c>
      <c r="C7268" s="149" t="s">
        <v>296</v>
      </c>
      <c r="D7268" s="150">
        <v>51101</v>
      </c>
      <c r="E7268" s="149">
        <v>12410</v>
      </c>
      <c r="F7268" s="149" t="s">
        <v>14056</v>
      </c>
    </row>
    <row r="7269" spans="1:6" ht="10.9" customHeight="1" x14ac:dyDescent="0.35">
      <c r="A7269" s="149" t="s">
        <v>14432</v>
      </c>
      <c r="B7269" s="149" t="s">
        <v>14433</v>
      </c>
      <c r="C7269" s="149" t="s">
        <v>296</v>
      </c>
      <c r="D7269" s="150">
        <v>51101</v>
      </c>
      <c r="E7269" s="149">
        <v>12410</v>
      </c>
      <c r="F7269" s="149" t="s">
        <v>14056</v>
      </c>
    </row>
    <row r="7270" spans="1:6" ht="10.9" customHeight="1" x14ac:dyDescent="0.35">
      <c r="A7270" s="149" t="s">
        <v>14434</v>
      </c>
      <c r="B7270" s="149" t="s">
        <v>14435</v>
      </c>
      <c r="C7270" s="149" t="s">
        <v>296</v>
      </c>
      <c r="D7270" s="150">
        <v>51101</v>
      </c>
      <c r="E7270" s="149">
        <v>12410</v>
      </c>
      <c r="F7270" s="149" t="s">
        <v>14056</v>
      </c>
    </row>
    <row r="7271" spans="1:6" ht="10.9" customHeight="1" x14ac:dyDescent="0.35">
      <c r="A7271" s="149" t="s">
        <v>14436</v>
      </c>
      <c r="B7271" s="149" t="s">
        <v>14437</v>
      </c>
      <c r="C7271" s="149" t="s">
        <v>296</v>
      </c>
      <c r="D7271" s="150">
        <v>51101</v>
      </c>
      <c r="E7271" s="149">
        <v>12410</v>
      </c>
      <c r="F7271" s="149" t="s">
        <v>14056</v>
      </c>
    </row>
    <row r="7272" spans="1:6" ht="10.9" customHeight="1" x14ac:dyDescent="0.35">
      <c r="A7272" s="149" t="s">
        <v>14438</v>
      </c>
      <c r="B7272" s="149" t="s">
        <v>14439</v>
      </c>
      <c r="C7272" s="149" t="s">
        <v>296</v>
      </c>
      <c r="D7272" s="150">
        <v>51101</v>
      </c>
      <c r="E7272" s="149">
        <v>12410</v>
      </c>
      <c r="F7272" s="149" t="s">
        <v>14056</v>
      </c>
    </row>
    <row r="7273" spans="1:6" ht="10.9" customHeight="1" x14ac:dyDescent="0.35">
      <c r="A7273" s="149" t="s">
        <v>14440</v>
      </c>
      <c r="B7273" s="149" t="s">
        <v>14441</v>
      </c>
      <c r="C7273" s="149" t="s">
        <v>296</v>
      </c>
      <c r="D7273" s="150">
        <v>51101</v>
      </c>
      <c r="E7273" s="149">
        <v>12410</v>
      </c>
      <c r="F7273" s="149" t="s">
        <v>14056</v>
      </c>
    </row>
    <row r="7274" spans="1:6" ht="10.9" customHeight="1" x14ac:dyDescent="0.35">
      <c r="A7274" s="149" t="s">
        <v>14442</v>
      </c>
      <c r="B7274" s="149" t="s">
        <v>14443</v>
      </c>
      <c r="C7274" s="149" t="s">
        <v>296</v>
      </c>
      <c r="D7274" s="150">
        <v>51101</v>
      </c>
      <c r="E7274" s="149">
        <v>12410</v>
      </c>
      <c r="F7274" s="149" t="s">
        <v>14056</v>
      </c>
    </row>
    <row r="7275" spans="1:6" ht="10.9" customHeight="1" x14ac:dyDescent="0.35">
      <c r="A7275" s="149" t="s">
        <v>14444</v>
      </c>
      <c r="B7275" s="149" t="s">
        <v>14445</v>
      </c>
      <c r="C7275" s="149" t="s">
        <v>296</v>
      </c>
      <c r="D7275" s="150">
        <v>51101</v>
      </c>
      <c r="E7275" s="149">
        <v>12410</v>
      </c>
      <c r="F7275" s="149" t="s">
        <v>14056</v>
      </c>
    </row>
    <row r="7276" spans="1:6" ht="10.9" customHeight="1" x14ac:dyDescent="0.35">
      <c r="A7276" s="149" t="s">
        <v>14446</v>
      </c>
      <c r="B7276" s="149" t="s">
        <v>14447</v>
      </c>
      <c r="C7276" s="149" t="s">
        <v>296</v>
      </c>
      <c r="D7276" s="150">
        <v>51101</v>
      </c>
      <c r="E7276" s="149">
        <v>12410</v>
      </c>
      <c r="F7276" s="149" t="s">
        <v>14056</v>
      </c>
    </row>
    <row r="7277" spans="1:6" ht="10.9" customHeight="1" x14ac:dyDescent="0.35">
      <c r="A7277" s="149" t="s">
        <v>14448</v>
      </c>
      <c r="B7277" s="149" t="s">
        <v>14449</v>
      </c>
      <c r="C7277" s="149" t="s">
        <v>296</v>
      </c>
      <c r="D7277" s="150">
        <v>51101</v>
      </c>
      <c r="E7277" s="149">
        <v>12410</v>
      </c>
      <c r="F7277" s="149" t="s">
        <v>14056</v>
      </c>
    </row>
    <row r="7278" spans="1:6" ht="10.9" customHeight="1" x14ac:dyDescent="0.35">
      <c r="A7278" s="149" t="s">
        <v>14450</v>
      </c>
      <c r="B7278" s="149" t="s">
        <v>12189</v>
      </c>
      <c r="C7278" s="149" t="s">
        <v>296</v>
      </c>
      <c r="D7278" s="150">
        <v>51101</v>
      </c>
      <c r="E7278" s="149">
        <v>12410</v>
      </c>
      <c r="F7278" s="149" t="s">
        <v>14056</v>
      </c>
    </row>
    <row r="7279" spans="1:6" ht="10.9" customHeight="1" x14ac:dyDescent="0.35">
      <c r="A7279" s="149" t="s">
        <v>14451</v>
      </c>
      <c r="B7279" s="149" t="s">
        <v>14452</v>
      </c>
      <c r="C7279" s="149" t="s">
        <v>296</v>
      </c>
      <c r="D7279" s="150">
        <v>51101</v>
      </c>
      <c r="E7279" s="149">
        <v>12410</v>
      </c>
      <c r="F7279" s="149" t="s">
        <v>14056</v>
      </c>
    </row>
    <row r="7280" spans="1:6" ht="10.9" customHeight="1" x14ac:dyDescent="0.35">
      <c r="A7280" s="149" t="s">
        <v>14453</v>
      </c>
      <c r="B7280" s="149" t="s">
        <v>14454</v>
      </c>
      <c r="C7280" s="149" t="s">
        <v>296</v>
      </c>
      <c r="D7280" s="150">
        <v>51101</v>
      </c>
      <c r="E7280" s="149">
        <v>12410</v>
      </c>
      <c r="F7280" s="149" t="s">
        <v>14056</v>
      </c>
    </row>
    <row r="7281" spans="1:6" ht="10.9" customHeight="1" x14ac:dyDescent="0.35">
      <c r="A7281" s="149" t="s">
        <v>14455</v>
      </c>
      <c r="B7281" s="149" t="s">
        <v>14456</v>
      </c>
      <c r="C7281" s="149" t="s">
        <v>296</v>
      </c>
      <c r="D7281" s="150">
        <v>51101</v>
      </c>
      <c r="E7281" s="149">
        <v>12410</v>
      </c>
      <c r="F7281" s="149" t="s">
        <v>14056</v>
      </c>
    </row>
    <row r="7282" spans="1:6" ht="10.9" customHeight="1" x14ac:dyDescent="0.35">
      <c r="A7282" s="149" t="s">
        <v>14457</v>
      </c>
      <c r="B7282" s="149" t="s">
        <v>14458</v>
      </c>
      <c r="C7282" s="149" t="s">
        <v>296</v>
      </c>
      <c r="D7282" s="150">
        <v>51101</v>
      </c>
      <c r="E7282" s="149">
        <v>12410</v>
      </c>
      <c r="F7282" s="149" t="s">
        <v>14056</v>
      </c>
    </row>
    <row r="7283" spans="1:6" ht="10.9" customHeight="1" x14ac:dyDescent="0.35">
      <c r="A7283" s="149" t="s">
        <v>14459</v>
      </c>
      <c r="B7283" s="149" t="s">
        <v>14460</v>
      </c>
      <c r="C7283" s="149" t="s">
        <v>296</v>
      </c>
      <c r="D7283" s="150">
        <v>51101</v>
      </c>
      <c r="E7283" s="149">
        <v>12410</v>
      </c>
      <c r="F7283" s="149" t="s">
        <v>14056</v>
      </c>
    </row>
    <row r="7284" spans="1:6" ht="10.9" customHeight="1" x14ac:dyDescent="0.35">
      <c r="A7284" s="149" t="s">
        <v>14461</v>
      </c>
      <c r="B7284" s="149" t="s">
        <v>14462</v>
      </c>
      <c r="C7284" s="149" t="s">
        <v>296</v>
      </c>
      <c r="D7284" s="150">
        <v>51101</v>
      </c>
      <c r="E7284" s="149">
        <v>12410</v>
      </c>
      <c r="F7284" s="149" t="s">
        <v>14056</v>
      </c>
    </row>
    <row r="7285" spans="1:6" ht="10.9" customHeight="1" x14ac:dyDescent="0.35">
      <c r="A7285" s="149" t="s">
        <v>14463</v>
      </c>
      <c r="B7285" s="149" t="s">
        <v>14464</v>
      </c>
      <c r="C7285" s="149" t="s">
        <v>296</v>
      </c>
      <c r="D7285" s="150">
        <v>51101</v>
      </c>
      <c r="E7285" s="149">
        <v>12410</v>
      </c>
      <c r="F7285" s="149" t="s">
        <v>14056</v>
      </c>
    </row>
    <row r="7286" spans="1:6" ht="10.9" customHeight="1" x14ac:dyDescent="0.35">
      <c r="A7286" s="149" t="s">
        <v>14465</v>
      </c>
      <c r="B7286" s="149" t="s">
        <v>14466</v>
      </c>
      <c r="C7286" s="149" t="s">
        <v>296</v>
      </c>
      <c r="D7286" s="150">
        <v>51101</v>
      </c>
      <c r="E7286" s="149">
        <v>12410</v>
      </c>
      <c r="F7286" s="149" t="s">
        <v>14056</v>
      </c>
    </row>
    <row r="7287" spans="1:6" ht="10.9" customHeight="1" x14ac:dyDescent="0.35">
      <c r="A7287" s="149" t="s">
        <v>14467</v>
      </c>
      <c r="B7287" s="149" t="s">
        <v>14468</v>
      </c>
      <c r="C7287" s="149" t="s">
        <v>296</v>
      </c>
      <c r="D7287" s="150">
        <v>51101</v>
      </c>
      <c r="E7287" s="149">
        <v>12410</v>
      </c>
      <c r="F7287" s="149" t="s">
        <v>14056</v>
      </c>
    </row>
    <row r="7288" spans="1:6" ht="10.9" customHeight="1" x14ac:dyDescent="0.35">
      <c r="A7288" s="149" t="s">
        <v>14469</v>
      </c>
      <c r="B7288" s="149" t="s">
        <v>14470</v>
      </c>
      <c r="C7288" s="149" t="s">
        <v>296</v>
      </c>
      <c r="D7288" s="150">
        <v>51101</v>
      </c>
      <c r="E7288" s="149">
        <v>12410</v>
      </c>
      <c r="F7288" s="149" t="s">
        <v>14056</v>
      </c>
    </row>
    <row r="7289" spans="1:6" ht="10.9" customHeight="1" x14ac:dyDescent="0.35">
      <c r="A7289" s="149" t="s">
        <v>14471</v>
      </c>
      <c r="B7289" s="149" t="s">
        <v>12290</v>
      </c>
      <c r="C7289" s="149" t="s">
        <v>296</v>
      </c>
      <c r="D7289" s="150">
        <v>51101</v>
      </c>
      <c r="E7289" s="149">
        <v>12410</v>
      </c>
      <c r="F7289" s="149" t="s">
        <v>14056</v>
      </c>
    </row>
    <row r="7290" spans="1:6" ht="10.9" customHeight="1" x14ac:dyDescent="0.35">
      <c r="A7290" s="149" t="s">
        <v>14472</v>
      </c>
      <c r="B7290" s="149" t="s">
        <v>14473</v>
      </c>
      <c r="C7290" s="149" t="s">
        <v>296</v>
      </c>
      <c r="D7290" s="150">
        <v>51101</v>
      </c>
      <c r="E7290" s="149">
        <v>12410</v>
      </c>
      <c r="F7290" s="149" t="s">
        <v>14056</v>
      </c>
    </row>
    <row r="7291" spans="1:6" ht="10.9" customHeight="1" x14ac:dyDescent="0.35">
      <c r="A7291" s="149" t="s">
        <v>14474</v>
      </c>
      <c r="B7291" s="149" t="s">
        <v>14475</v>
      </c>
      <c r="C7291" s="149" t="s">
        <v>296</v>
      </c>
      <c r="D7291" s="150">
        <v>51101</v>
      </c>
      <c r="E7291" s="149">
        <v>12410</v>
      </c>
      <c r="F7291" s="149" t="s">
        <v>14056</v>
      </c>
    </row>
    <row r="7292" spans="1:6" ht="10.9" customHeight="1" x14ac:dyDescent="0.35">
      <c r="A7292" s="149" t="s">
        <v>14476</v>
      </c>
      <c r="B7292" s="149" t="s">
        <v>14477</v>
      </c>
      <c r="C7292" s="149" t="s">
        <v>296</v>
      </c>
      <c r="D7292" s="150">
        <v>51101</v>
      </c>
      <c r="E7292" s="149">
        <v>12410</v>
      </c>
      <c r="F7292" s="149" t="s">
        <v>14056</v>
      </c>
    </row>
    <row r="7293" spans="1:6" ht="10.9" customHeight="1" x14ac:dyDescent="0.35">
      <c r="A7293" s="149" t="s">
        <v>14478</v>
      </c>
      <c r="B7293" s="149" t="s">
        <v>14479</v>
      </c>
      <c r="C7293" s="149" t="s">
        <v>296</v>
      </c>
      <c r="D7293" s="150">
        <v>51101</v>
      </c>
      <c r="E7293" s="149">
        <v>12410</v>
      </c>
      <c r="F7293" s="149" t="s">
        <v>14056</v>
      </c>
    </row>
    <row r="7294" spans="1:6" ht="10.9" customHeight="1" x14ac:dyDescent="0.35">
      <c r="A7294" s="149" t="s">
        <v>14480</v>
      </c>
      <c r="B7294" s="149" t="s">
        <v>14481</v>
      </c>
      <c r="C7294" s="149" t="s">
        <v>296</v>
      </c>
      <c r="D7294" s="150">
        <v>51101</v>
      </c>
      <c r="E7294" s="149">
        <v>12410</v>
      </c>
      <c r="F7294" s="149" t="s">
        <v>14056</v>
      </c>
    </row>
    <row r="7295" spans="1:6" ht="10.9" customHeight="1" x14ac:dyDescent="0.35">
      <c r="A7295" s="149" t="s">
        <v>14482</v>
      </c>
      <c r="B7295" s="149" t="s">
        <v>11283</v>
      </c>
      <c r="C7295" s="149" t="s">
        <v>296</v>
      </c>
      <c r="D7295" s="150">
        <v>51101</v>
      </c>
      <c r="E7295" s="149">
        <v>12410</v>
      </c>
      <c r="F7295" s="149" t="s">
        <v>14056</v>
      </c>
    </row>
    <row r="7296" spans="1:6" ht="10.9" customHeight="1" x14ac:dyDescent="0.35">
      <c r="A7296" s="149" t="s">
        <v>14483</v>
      </c>
      <c r="B7296" s="149" t="s">
        <v>14484</v>
      </c>
      <c r="C7296" s="149" t="s">
        <v>296</v>
      </c>
      <c r="D7296" s="150">
        <v>51101</v>
      </c>
      <c r="E7296" s="149">
        <v>12410</v>
      </c>
      <c r="F7296" s="149" t="s">
        <v>14056</v>
      </c>
    </row>
    <row r="7297" spans="1:6" ht="10.9" customHeight="1" x14ac:dyDescent="0.35">
      <c r="A7297" s="149" t="s">
        <v>14485</v>
      </c>
      <c r="B7297" s="149" t="s">
        <v>14486</v>
      </c>
      <c r="C7297" s="149" t="s">
        <v>296</v>
      </c>
      <c r="D7297" s="150">
        <v>51501</v>
      </c>
      <c r="E7297" s="149">
        <v>12410</v>
      </c>
      <c r="F7297" s="149" t="s">
        <v>14399</v>
      </c>
    </row>
    <row r="7298" spans="1:6" ht="10.9" customHeight="1" x14ac:dyDescent="0.35">
      <c r="A7298" s="149" t="s">
        <v>14487</v>
      </c>
      <c r="B7298" s="149" t="s">
        <v>14488</v>
      </c>
      <c r="C7298" s="149" t="s">
        <v>296</v>
      </c>
      <c r="D7298" s="150">
        <v>51501</v>
      </c>
      <c r="E7298" s="149">
        <v>12410</v>
      </c>
      <c r="F7298" s="149" t="s">
        <v>14399</v>
      </c>
    </row>
    <row r="7299" spans="1:6" ht="10.9" customHeight="1" x14ac:dyDescent="0.35">
      <c r="A7299" s="149" t="s">
        <v>14489</v>
      </c>
      <c r="B7299" s="149" t="s">
        <v>14490</v>
      </c>
      <c r="C7299" s="149" t="s">
        <v>296</v>
      </c>
      <c r="D7299" s="150">
        <v>51501</v>
      </c>
      <c r="E7299" s="149">
        <v>12410</v>
      </c>
      <c r="F7299" s="149" t="s">
        <v>14399</v>
      </c>
    </row>
    <row r="7300" spans="1:6" ht="10.9" customHeight="1" x14ac:dyDescent="0.35">
      <c r="A7300" s="149" t="s">
        <v>14491</v>
      </c>
      <c r="B7300" s="149" t="s">
        <v>14492</v>
      </c>
      <c r="C7300" s="149" t="s">
        <v>296</v>
      </c>
      <c r="D7300" s="150">
        <v>51501</v>
      </c>
      <c r="E7300" s="149">
        <v>12410</v>
      </c>
      <c r="F7300" s="149" t="s">
        <v>14399</v>
      </c>
    </row>
    <row r="7301" spans="1:6" ht="10.9" customHeight="1" x14ac:dyDescent="0.35">
      <c r="A7301" s="149" t="s">
        <v>14493</v>
      </c>
      <c r="B7301" s="149" t="s">
        <v>14494</v>
      </c>
      <c r="C7301" s="149" t="s">
        <v>296</v>
      </c>
      <c r="D7301" s="150">
        <v>51501</v>
      </c>
      <c r="E7301" s="149">
        <v>12410</v>
      </c>
      <c r="F7301" s="149" t="s">
        <v>14399</v>
      </c>
    </row>
    <row r="7302" spans="1:6" ht="10.9" customHeight="1" x14ac:dyDescent="0.35">
      <c r="A7302" s="149" t="s">
        <v>14495</v>
      </c>
      <c r="B7302" s="149" t="s">
        <v>14496</v>
      </c>
      <c r="C7302" s="149" t="s">
        <v>296</v>
      </c>
      <c r="D7302" s="150">
        <v>51501</v>
      </c>
      <c r="E7302" s="149">
        <v>12410</v>
      </c>
      <c r="F7302" s="149" t="s">
        <v>14399</v>
      </c>
    </row>
    <row r="7303" spans="1:6" ht="10.9" customHeight="1" x14ac:dyDescent="0.35">
      <c r="A7303" s="149" t="s">
        <v>14497</v>
      </c>
      <c r="B7303" s="149" t="s">
        <v>14498</v>
      </c>
      <c r="C7303" s="149" t="s">
        <v>296</v>
      </c>
      <c r="D7303" s="150">
        <v>51501</v>
      </c>
      <c r="E7303" s="149">
        <v>12410</v>
      </c>
      <c r="F7303" s="149" t="s">
        <v>14399</v>
      </c>
    </row>
    <row r="7304" spans="1:6" ht="10.9" customHeight="1" x14ac:dyDescent="0.35">
      <c r="A7304" s="149" t="s">
        <v>14499</v>
      </c>
      <c r="B7304" s="149" t="s">
        <v>14500</v>
      </c>
      <c r="C7304" s="149" t="s">
        <v>296</v>
      </c>
      <c r="D7304" s="150">
        <v>51501</v>
      </c>
      <c r="E7304" s="149">
        <v>12410</v>
      </c>
      <c r="F7304" s="149" t="s">
        <v>14399</v>
      </c>
    </row>
    <row r="7305" spans="1:6" ht="10.9" customHeight="1" x14ac:dyDescent="0.35">
      <c r="A7305" s="149" t="s">
        <v>14501</v>
      </c>
      <c r="B7305" s="149" t="s">
        <v>13028</v>
      </c>
      <c r="C7305" s="149" t="s">
        <v>296</v>
      </c>
      <c r="D7305" s="150">
        <v>51501</v>
      </c>
      <c r="E7305" s="149">
        <v>12410</v>
      </c>
      <c r="F7305" s="149" t="s">
        <v>14399</v>
      </c>
    </row>
    <row r="7306" spans="1:6" ht="10.9" customHeight="1" x14ac:dyDescent="0.35">
      <c r="A7306" s="149" t="s">
        <v>14502</v>
      </c>
      <c r="B7306" s="149" t="s">
        <v>14503</v>
      </c>
      <c r="C7306" s="149" t="s">
        <v>296</v>
      </c>
      <c r="D7306" s="150">
        <v>51501</v>
      </c>
      <c r="E7306" s="149">
        <v>12410</v>
      </c>
      <c r="F7306" s="149" t="s">
        <v>14399</v>
      </c>
    </row>
    <row r="7307" spans="1:6" ht="10.9" customHeight="1" x14ac:dyDescent="0.35">
      <c r="A7307" s="149" t="s">
        <v>14504</v>
      </c>
      <c r="B7307" s="149" t="s">
        <v>14505</v>
      </c>
      <c r="C7307" s="149" t="s">
        <v>296</v>
      </c>
      <c r="D7307" s="150">
        <v>51501</v>
      </c>
      <c r="E7307" s="149">
        <v>12410</v>
      </c>
      <c r="F7307" s="149" t="s">
        <v>14399</v>
      </c>
    </row>
    <row r="7308" spans="1:6" ht="10.9" customHeight="1" x14ac:dyDescent="0.35">
      <c r="A7308" s="149" t="s">
        <v>14506</v>
      </c>
      <c r="B7308" s="149" t="s">
        <v>14507</v>
      </c>
      <c r="C7308" s="149" t="s">
        <v>296</v>
      </c>
      <c r="D7308" s="150">
        <v>51501</v>
      </c>
      <c r="E7308" s="149">
        <v>12410</v>
      </c>
      <c r="F7308" s="149" t="s">
        <v>14399</v>
      </c>
    </row>
    <row r="7309" spans="1:6" ht="10.9" customHeight="1" x14ac:dyDescent="0.35">
      <c r="A7309" s="149" t="s">
        <v>14508</v>
      </c>
      <c r="B7309" s="149" t="s">
        <v>14509</v>
      </c>
      <c r="C7309" s="149" t="s">
        <v>296</v>
      </c>
      <c r="D7309" s="150">
        <v>51501</v>
      </c>
      <c r="E7309" s="149">
        <v>12410</v>
      </c>
      <c r="F7309" s="149" t="s">
        <v>14399</v>
      </c>
    </row>
    <row r="7310" spans="1:6" ht="10.9" customHeight="1" x14ac:dyDescent="0.35">
      <c r="A7310" s="149" t="s">
        <v>14510</v>
      </c>
      <c r="B7310" s="149" t="s">
        <v>14511</v>
      </c>
      <c r="C7310" s="149" t="s">
        <v>296</v>
      </c>
      <c r="D7310" s="150">
        <v>51501</v>
      </c>
      <c r="E7310" s="149">
        <v>12410</v>
      </c>
      <c r="F7310" s="149" t="s">
        <v>14399</v>
      </c>
    </row>
    <row r="7311" spans="1:6" ht="10.9" customHeight="1" x14ac:dyDescent="0.35">
      <c r="A7311" s="149" t="s">
        <v>14512</v>
      </c>
      <c r="B7311" s="149" t="s">
        <v>14513</v>
      </c>
      <c r="C7311" s="149" t="s">
        <v>296</v>
      </c>
      <c r="D7311" s="150">
        <v>51501</v>
      </c>
      <c r="E7311" s="149">
        <v>12410</v>
      </c>
      <c r="F7311" s="149" t="s">
        <v>14399</v>
      </c>
    </row>
    <row r="7312" spans="1:6" ht="10.9" customHeight="1" x14ac:dyDescent="0.35">
      <c r="A7312" s="149" t="s">
        <v>14514</v>
      </c>
      <c r="B7312" s="149" t="s">
        <v>14515</v>
      </c>
      <c r="C7312" s="149" t="s">
        <v>296</v>
      </c>
      <c r="D7312" s="150">
        <v>51501</v>
      </c>
      <c r="E7312" s="149">
        <v>12410</v>
      </c>
      <c r="F7312" s="149" t="s">
        <v>14399</v>
      </c>
    </row>
    <row r="7313" spans="1:6" ht="10.9" customHeight="1" x14ac:dyDescent="0.35">
      <c r="A7313" s="149" t="s">
        <v>14516</v>
      </c>
      <c r="B7313" s="149" t="s">
        <v>14517</v>
      </c>
      <c r="C7313" s="149" t="s">
        <v>296</v>
      </c>
      <c r="D7313" s="150">
        <v>51501</v>
      </c>
      <c r="E7313" s="149">
        <v>12410</v>
      </c>
      <c r="F7313" s="149" t="s">
        <v>14399</v>
      </c>
    </row>
    <row r="7314" spans="1:6" ht="10.9" customHeight="1" x14ac:dyDescent="0.35">
      <c r="A7314" s="149" t="s">
        <v>14518</v>
      </c>
      <c r="B7314" s="149" t="s">
        <v>14519</v>
      </c>
      <c r="C7314" s="149" t="s">
        <v>296</v>
      </c>
      <c r="D7314" s="150">
        <v>51501</v>
      </c>
      <c r="E7314" s="149">
        <v>12410</v>
      </c>
      <c r="F7314" s="149" t="s">
        <v>14399</v>
      </c>
    </row>
    <row r="7315" spans="1:6" ht="10.9" customHeight="1" x14ac:dyDescent="0.35">
      <c r="A7315" s="149" t="s">
        <v>14520</v>
      </c>
      <c r="B7315" s="149" t="s">
        <v>14521</v>
      </c>
      <c r="C7315" s="149" t="s">
        <v>296</v>
      </c>
      <c r="D7315" s="150">
        <v>51501</v>
      </c>
      <c r="E7315" s="149">
        <v>12410</v>
      </c>
      <c r="F7315" s="149" t="s">
        <v>14399</v>
      </c>
    </row>
    <row r="7316" spans="1:6" ht="10.9" customHeight="1" x14ac:dyDescent="0.35">
      <c r="A7316" s="149" t="s">
        <v>14522</v>
      </c>
      <c r="B7316" s="149" t="s">
        <v>14523</v>
      </c>
      <c r="C7316" s="149" t="s">
        <v>296</v>
      </c>
      <c r="D7316" s="150">
        <v>51501</v>
      </c>
      <c r="E7316" s="149">
        <v>12410</v>
      </c>
      <c r="F7316" s="149" t="s">
        <v>14399</v>
      </c>
    </row>
    <row r="7317" spans="1:6" ht="10.9" customHeight="1" x14ac:dyDescent="0.35">
      <c r="A7317" s="149" t="s">
        <v>14524</v>
      </c>
      <c r="B7317" s="149" t="s">
        <v>14525</v>
      </c>
      <c r="C7317" s="149" t="s">
        <v>296</v>
      </c>
      <c r="D7317" s="150">
        <v>51501</v>
      </c>
      <c r="E7317" s="149">
        <v>12410</v>
      </c>
      <c r="F7317" s="149" t="s">
        <v>14399</v>
      </c>
    </row>
    <row r="7318" spans="1:6" ht="10.9" customHeight="1" x14ac:dyDescent="0.35">
      <c r="A7318" s="149" t="s">
        <v>14526</v>
      </c>
      <c r="B7318" s="149" t="s">
        <v>14527</v>
      </c>
      <c r="C7318" s="149" t="s">
        <v>296</v>
      </c>
      <c r="D7318" s="150">
        <v>51501</v>
      </c>
      <c r="E7318" s="149">
        <v>12410</v>
      </c>
      <c r="F7318" s="149" t="s">
        <v>14399</v>
      </c>
    </row>
    <row r="7319" spans="1:6" ht="10.9" customHeight="1" x14ac:dyDescent="0.35">
      <c r="A7319" s="149" t="s">
        <v>14528</v>
      </c>
      <c r="B7319" s="149" t="s">
        <v>14529</v>
      </c>
      <c r="C7319" s="149" t="s">
        <v>296</v>
      </c>
      <c r="D7319" s="150">
        <v>51501</v>
      </c>
      <c r="E7319" s="149">
        <v>12410</v>
      </c>
      <c r="F7319" s="149" t="s">
        <v>14399</v>
      </c>
    </row>
    <row r="7320" spans="1:6" ht="10.9" customHeight="1" x14ac:dyDescent="0.35">
      <c r="A7320" s="149" t="s">
        <v>14530</v>
      </c>
      <c r="B7320" s="149" t="s">
        <v>14531</v>
      </c>
      <c r="C7320" s="149" t="s">
        <v>296</v>
      </c>
      <c r="D7320" s="150">
        <v>51501</v>
      </c>
      <c r="E7320" s="149">
        <v>12410</v>
      </c>
      <c r="F7320" s="149" t="s">
        <v>14399</v>
      </c>
    </row>
    <row r="7321" spans="1:6" ht="10.9" customHeight="1" x14ac:dyDescent="0.35">
      <c r="A7321" s="149" t="s">
        <v>14532</v>
      </c>
      <c r="B7321" s="149" t="s">
        <v>14533</v>
      </c>
      <c r="C7321" s="149" t="s">
        <v>296</v>
      </c>
      <c r="D7321" s="150">
        <v>51501</v>
      </c>
      <c r="E7321" s="149">
        <v>12410</v>
      </c>
      <c r="F7321" s="149" t="s">
        <v>14399</v>
      </c>
    </row>
    <row r="7322" spans="1:6" ht="10.9" customHeight="1" x14ac:dyDescent="0.35">
      <c r="A7322" s="149" t="s">
        <v>14534</v>
      </c>
      <c r="B7322" s="149" t="s">
        <v>14535</v>
      </c>
      <c r="C7322" s="149" t="s">
        <v>296</v>
      </c>
      <c r="D7322" s="150">
        <v>51501</v>
      </c>
      <c r="E7322" s="149">
        <v>12410</v>
      </c>
      <c r="F7322" s="149" t="s">
        <v>14399</v>
      </c>
    </row>
    <row r="7323" spans="1:6" ht="10.9" customHeight="1" x14ac:dyDescent="0.35">
      <c r="A7323" s="149" t="s">
        <v>14536</v>
      </c>
      <c r="B7323" s="149" t="s">
        <v>14537</v>
      </c>
      <c r="C7323" s="149" t="s">
        <v>296</v>
      </c>
      <c r="D7323" s="150">
        <v>51501</v>
      </c>
      <c r="E7323" s="149">
        <v>12410</v>
      </c>
      <c r="F7323" s="149" t="s">
        <v>14399</v>
      </c>
    </row>
    <row r="7324" spans="1:6" ht="10.9" customHeight="1" x14ac:dyDescent="0.35">
      <c r="A7324" s="149" t="s">
        <v>14538</v>
      </c>
      <c r="B7324" s="149" t="s">
        <v>12964</v>
      </c>
      <c r="C7324" s="149" t="s">
        <v>296</v>
      </c>
      <c r="D7324" s="150">
        <v>51501</v>
      </c>
      <c r="E7324" s="149">
        <v>12410</v>
      </c>
      <c r="F7324" s="149" t="s">
        <v>14399</v>
      </c>
    </row>
    <row r="7325" spans="1:6" ht="10.9" customHeight="1" x14ac:dyDescent="0.35">
      <c r="A7325" s="149" t="s">
        <v>14539</v>
      </c>
      <c r="B7325" s="149" t="s">
        <v>14540</v>
      </c>
      <c r="C7325" s="149" t="s">
        <v>296</v>
      </c>
      <c r="D7325" s="150">
        <v>51501</v>
      </c>
      <c r="E7325" s="149">
        <v>12410</v>
      </c>
      <c r="F7325" s="149" t="s">
        <v>14399</v>
      </c>
    </row>
    <row r="7326" spans="1:6" ht="10.9" customHeight="1" x14ac:dyDescent="0.35">
      <c r="A7326" s="149" t="s">
        <v>14541</v>
      </c>
      <c r="B7326" s="149" t="s">
        <v>12964</v>
      </c>
      <c r="C7326" s="149" t="s">
        <v>296</v>
      </c>
      <c r="D7326" s="150">
        <v>51501</v>
      </c>
      <c r="E7326" s="149">
        <v>12410</v>
      </c>
      <c r="F7326" s="149" t="s">
        <v>14399</v>
      </c>
    </row>
    <row r="7327" spans="1:6" ht="10.9" customHeight="1" x14ac:dyDescent="0.35">
      <c r="A7327" s="149" t="s">
        <v>14542</v>
      </c>
      <c r="B7327" s="149" t="s">
        <v>14543</v>
      </c>
      <c r="C7327" s="149" t="s">
        <v>296</v>
      </c>
      <c r="D7327" s="150">
        <v>51501</v>
      </c>
      <c r="E7327" s="149">
        <v>12410</v>
      </c>
      <c r="F7327" s="149" t="s">
        <v>14399</v>
      </c>
    </row>
    <row r="7328" spans="1:6" ht="10.9" customHeight="1" x14ac:dyDescent="0.35">
      <c r="A7328" s="149" t="s">
        <v>14544</v>
      </c>
      <c r="B7328" s="149" t="s">
        <v>14545</v>
      </c>
      <c r="C7328" s="149" t="s">
        <v>296</v>
      </c>
      <c r="D7328" s="150">
        <v>51501</v>
      </c>
      <c r="E7328" s="149">
        <v>12410</v>
      </c>
      <c r="F7328" s="149" t="s">
        <v>14399</v>
      </c>
    </row>
    <row r="7329" spans="1:6" ht="10.9" customHeight="1" x14ac:dyDescent="0.35">
      <c r="A7329" s="149" t="s">
        <v>14546</v>
      </c>
      <c r="B7329" s="149" t="s">
        <v>14547</v>
      </c>
      <c r="C7329" s="149" t="s">
        <v>296</v>
      </c>
      <c r="D7329" s="150">
        <v>51501</v>
      </c>
      <c r="E7329" s="149">
        <v>12410</v>
      </c>
      <c r="F7329" s="149" t="s">
        <v>14399</v>
      </c>
    </row>
    <row r="7330" spans="1:6" ht="10.9" customHeight="1" x14ac:dyDescent="0.35">
      <c r="A7330" s="149" t="s">
        <v>14548</v>
      </c>
      <c r="B7330" s="149" t="s">
        <v>14549</v>
      </c>
      <c r="C7330" s="149" t="s">
        <v>296</v>
      </c>
      <c r="D7330" s="150">
        <v>51501</v>
      </c>
      <c r="E7330" s="149">
        <v>12410</v>
      </c>
      <c r="F7330" s="149" t="s">
        <v>14399</v>
      </c>
    </row>
    <row r="7331" spans="1:6" ht="10.9" customHeight="1" x14ac:dyDescent="0.35">
      <c r="A7331" s="149" t="s">
        <v>14550</v>
      </c>
      <c r="B7331" s="149" t="s">
        <v>14551</v>
      </c>
      <c r="C7331" s="149" t="s">
        <v>296</v>
      </c>
      <c r="D7331" s="150">
        <v>51501</v>
      </c>
      <c r="E7331" s="149">
        <v>12410</v>
      </c>
      <c r="F7331" s="149" t="s">
        <v>14399</v>
      </c>
    </row>
    <row r="7332" spans="1:6" ht="10.9" customHeight="1" x14ac:dyDescent="0.35">
      <c r="A7332" s="149" t="s">
        <v>14552</v>
      </c>
      <c r="B7332" s="149" t="s">
        <v>14553</v>
      </c>
      <c r="C7332" s="149" t="s">
        <v>296</v>
      </c>
      <c r="D7332" s="150">
        <v>51501</v>
      </c>
      <c r="E7332" s="149">
        <v>12410</v>
      </c>
      <c r="F7332" s="149" t="s">
        <v>14399</v>
      </c>
    </row>
    <row r="7333" spans="1:6" ht="10.9" customHeight="1" x14ac:dyDescent="0.35">
      <c r="A7333" s="149" t="s">
        <v>14554</v>
      </c>
      <c r="B7333" s="149" t="s">
        <v>14555</v>
      </c>
      <c r="C7333" s="149" t="s">
        <v>296</v>
      </c>
      <c r="D7333" s="150">
        <v>51501</v>
      </c>
      <c r="E7333" s="149">
        <v>12410</v>
      </c>
      <c r="F7333" s="149" t="s">
        <v>14399</v>
      </c>
    </row>
    <row r="7334" spans="1:6" ht="10.9" customHeight="1" x14ac:dyDescent="0.35">
      <c r="A7334" s="149" t="s">
        <v>14556</v>
      </c>
      <c r="B7334" s="149" t="s">
        <v>14557</v>
      </c>
      <c r="C7334" s="149" t="s">
        <v>296</v>
      </c>
      <c r="D7334" s="150">
        <v>51501</v>
      </c>
      <c r="E7334" s="149">
        <v>12410</v>
      </c>
      <c r="F7334" s="149" t="s">
        <v>14399</v>
      </c>
    </row>
    <row r="7335" spans="1:6" ht="10.9" customHeight="1" x14ac:dyDescent="0.35">
      <c r="A7335" s="149" t="s">
        <v>14558</v>
      </c>
      <c r="B7335" s="149" t="s">
        <v>14559</v>
      </c>
      <c r="C7335" s="149" t="s">
        <v>296</v>
      </c>
      <c r="D7335" s="150">
        <v>51501</v>
      </c>
      <c r="E7335" s="149">
        <v>12410</v>
      </c>
      <c r="F7335" s="149" t="s">
        <v>14399</v>
      </c>
    </row>
    <row r="7336" spans="1:6" ht="10.9" customHeight="1" x14ac:dyDescent="0.35">
      <c r="A7336" s="149" t="s">
        <v>14560</v>
      </c>
      <c r="B7336" s="149" t="s">
        <v>14561</v>
      </c>
      <c r="C7336" s="149" t="s">
        <v>296</v>
      </c>
      <c r="D7336" s="150">
        <v>51501</v>
      </c>
      <c r="E7336" s="149">
        <v>12410</v>
      </c>
      <c r="F7336" s="149" t="s">
        <v>14399</v>
      </c>
    </row>
    <row r="7337" spans="1:6" ht="10.9" customHeight="1" x14ac:dyDescent="0.35">
      <c r="A7337" s="149" t="s">
        <v>14562</v>
      </c>
      <c r="B7337" s="149" t="s">
        <v>14563</v>
      </c>
      <c r="C7337" s="149" t="s">
        <v>2415</v>
      </c>
      <c r="D7337" s="150">
        <v>51501</v>
      </c>
      <c r="E7337" s="149">
        <v>12410</v>
      </c>
      <c r="F7337" s="149" t="s">
        <v>14399</v>
      </c>
    </row>
    <row r="7338" spans="1:6" ht="10.9" customHeight="1" x14ac:dyDescent="0.35">
      <c r="A7338" s="149" t="s">
        <v>14564</v>
      </c>
      <c r="B7338" s="149" t="s">
        <v>14563</v>
      </c>
      <c r="C7338" s="149" t="s">
        <v>296</v>
      </c>
      <c r="D7338" s="150">
        <v>51501</v>
      </c>
      <c r="E7338" s="149">
        <v>12410</v>
      </c>
      <c r="F7338" s="149" t="s">
        <v>14399</v>
      </c>
    </row>
    <row r="7339" spans="1:6" ht="10.9" customHeight="1" x14ac:dyDescent="0.35">
      <c r="A7339" s="149" t="s">
        <v>14565</v>
      </c>
      <c r="B7339" s="149" t="s">
        <v>14566</v>
      </c>
      <c r="C7339" s="149" t="s">
        <v>296</v>
      </c>
      <c r="D7339" s="150">
        <v>51501</v>
      </c>
      <c r="E7339" s="149">
        <v>12410</v>
      </c>
      <c r="F7339" s="149" t="s">
        <v>14399</v>
      </c>
    </row>
    <row r="7340" spans="1:6" ht="10.9" customHeight="1" x14ac:dyDescent="0.35">
      <c r="A7340" s="149" t="s">
        <v>14567</v>
      </c>
      <c r="B7340" s="149" t="s">
        <v>14568</v>
      </c>
      <c r="C7340" s="149" t="s">
        <v>296</v>
      </c>
      <c r="D7340" s="150">
        <v>51501</v>
      </c>
      <c r="E7340" s="149">
        <v>12410</v>
      </c>
      <c r="F7340" s="149" t="s">
        <v>14399</v>
      </c>
    </row>
    <row r="7341" spans="1:6" ht="10.9" customHeight="1" x14ac:dyDescent="0.35">
      <c r="A7341" s="149" t="s">
        <v>14569</v>
      </c>
      <c r="B7341" s="149" t="s">
        <v>14570</v>
      </c>
      <c r="C7341" s="149" t="s">
        <v>296</v>
      </c>
      <c r="D7341" s="150">
        <v>51501</v>
      </c>
      <c r="E7341" s="149">
        <v>12410</v>
      </c>
      <c r="F7341" s="149" t="s">
        <v>14399</v>
      </c>
    </row>
    <row r="7342" spans="1:6" ht="10.9" customHeight="1" x14ac:dyDescent="0.35">
      <c r="A7342" s="149" t="s">
        <v>14571</v>
      </c>
      <c r="B7342" s="149" t="s">
        <v>14572</v>
      </c>
      <c r="C7342" s="149" t="s">
        <v>296</v>
      </c>
      <c r="D7342" s="150">
        <v>51501</v>
      </c>
      <c r="E7342" s="149">
        <v>12410</v>
      </c>
      <c r="F7342" s="149" t="s">
        <v>14399</v>
      </c>
    </row>
    <row r="7343" spans="1:6" ht="10.9" customHeight="1" x14ac:dyDescent="0.35">
      <c r="A7343" s="149" t="s">
        <v>14573</v>
      </c>
      <c r="B7343" s="149" t="s">
        <v>14574</v>
      </c>
      <c r="C7343" s="149" t="s">
        <v>296</v>
      </c>
      <c r="D7343" s="150">
        <v>51501</v>
      </c>
      <c r="E7343" s="149">
        <v>12410</v>
      </c>
      <c r="F7343" s="149" t="s">
        <v>14399</v>
      </c>
    </row>
    <row r="7344" spans="1:6" ht="10.9" customHeight="1" x14ac:dyDescent="0.35">
      <c r="A7344" s="149" t="s">
        <v>14575</v>
      </c>
      <c r="B7344" s="149" t="s">
        <v>14576</v>
      </c>
      <c r="C7344" s="149" t="s">
        <v>296</v>
      </c>
      <c r="D7344" s="150">
        <v>51501</v>
      </c>
      <c r="E7344" s="149">
        <v>12410</v>
      </c>
      <c r="F7344" s="149" t="s">
        <v>14399</v>
      </c>
    </row>
    <row r="7345" spans="1:6" ht="10.9" customHeight="1" x14ac:dyDescent="0.35">
      <c r="A7345" s="149" t="s">
        <v>14577</v>
      </c>
      <c r="B7345" s="149" t="s">
        <v>14578</v>
      </c>
      <c r="C7345" s="149" t="s">
        <v>296</v>
      </c>
      <c r="D7345" s="150">
        <v>51501</v>
      </c>
      <c r="E7345" s="149">
        <v>12410</v>
      </c>
      <c r="F7345" s="149" t="s">
        <v>14399</v>
      </c>
    </row>
    <row r="7346" spans="1:6" ht="10.9" customHeight="1" x14ac:dyDescent="0.35">
      <c r="A7346" s="149" t="s">
        <v>14579</v>
      </c>
      <c r="B7346" s="149" t="s">
        <v>14580</v>
      </c>
      <c r="C7346" s="149" t="s">
        <v>296</v>
      </c>
      <c r="D7346" s="150">
        <v>51501</v>
      </c>
      <c r="E7346" s="149">
        <v>12410</v>
      </c>
      <c r="F7346" s="149" t="s">
        <v>14399</v>
      </c>
    </row>
    <row r="7347" spans="1:6" ht="10.9" customHeight="1" x14ac:dyDescent="0.35">
      <c r="A7347" s="149" t="s">
        <v>14581</v>
      </c>
      <c r="B7347" s="149" t="s">
        <v>14582</v>
      </c>
      <c r="C7347" s="149" t="s">
        <v>296</v>
      </c>
      <c r="D7347" s="150">
        <v>51501</v>
      </c>
      <c r="E7347" s="149">
        <v>12410</v>
      </c>
      <c r="F7347" s="149" t="s">
        <v>14399</v>
      </c>
    </row>
    <row r="7348" spans="1:6" ht="10.9" customHeight="1" x14ac:dyDescent="0.35">
      <c r="A7348" s="149" t="s">
        <v>14583</v>
      </c>
      <c r="B7348" s="149" t="s">
        <v>14584</v>
      </c>
      <c r="C7348" s="149" t="s">
        <v>296</v>
      </c>
      <c r="D7348" s="150">
        <v>51501</v>
      </c>
      <c r="E7348" s="149">
        <v>12410</v>
      </c>
      <c r="F7348" s="149" t="s">
        <v>14399</v>
      </c>
    </row>
    <row r="7349" spans="1:6" ht="10.9" customHeight="1" x14ac:dyDescent="0.35">
      <c r="A7349" s="149" t="s">
        <v>14585</v>
      </c>
      <c r="B7349" s="149" t="s">
        <v>14586</v>
      </c>
      <c r="C7349" s="149" t="s">
        <v>296</v>
      </c>
      <c r="D7349" s="150">
        <v>51501</v>
      </c>
      <c r="E7349" s="149">
        <v>12410</v>
      </c>
      <c r="F7349" s="149" t="s">
        <v>14399</v>
      </c>
    </row>
    <row r="7350" spans="1:6" ht="10.9" customHeight="1" x14ac:dyDescent="0.35">
      <c r="A7350" s="149" t="s">
        <v>14587</v>
      </c>
      <c r="B7350" s="149" t="s">
        <v>14588</v>
      </c>
      <c r="C7350" s="149" t="s">
        <v>296</v>
      </c>
      <c r="D7350" s="150">
        <v>51501</v>
      </c>
      <c r="E7350" s="149">
        <v>12410</v>
      </c>
      <c r="F7350" s="149" t="s">
        <v>14399</v>
      </c>
    </row>
    <row r="7351" spans="1:6" ht="10.9" customHeight="1" x14ac:dyDescent="0.35">
      <c r="A7351" s="149" t="s">
        <v>14589</v>
      </c>
      <c r="B7351" s="149" t="s">
        <v>14590</v>
      </c>
      <c r="C7351" s="149" t="s">
        <v>296</v>
      </c>
      <c r="D7351" s="150">
        <v>51501</v>
      </c>
      <c r="E7351" s="149">
        <v>12410</v>
      </c>
      <c r="F7351" s="149" t="s">
        <v>14399</v>
      </c>
    </row>
    <row r="7352" spans="1:6" ht="10.9" customHeight="1" x14ac:dyDescent="0.35">
      <c r="A7352" s="149" t="s">
        <v>14591</v>
      </c>
      <c r="B7352" s="149" t="s">
        <v>14592</v>
      </c>
      <c r="C7352" s="149" t="s">
        <v>296</v>
      </c>
      <c r="D7352" s="150">
        <v>51501</v>
      </c>
      <c r="E7352" s="149">
        <v>12410</v>
      </c>
      <c r="F7352" s="149" t="s">
        <v>14399</v>
      </c>
    </row>
    <row r="7353" spans="1:6" ht="10.9" customHeight="1" x14ac:dyDescent="0.35">
      <c r="A7353" s="149" t="s">
        <v>14593</v>
      </c>
      <c r="B7353" s="149" t="s">
        <v>14594</v>
      </c>
      <c r="C7353" s="149" t="s">
        <v>296</v>
      </c>
      <c r="D7353" s="150">
        <v>51501</v>
      </c>
      <c r="E7353" s="149">
        <v>12410</v>
      </c>
      <c r="F7353" s="149" t="s">
        <v>14399</v>
      </c>
    </row>
    <row r="7354" spans="1:6" ht="10.9" customHeight="1" x14ac:dyDescent="0.35">
      <c r="A7354" s="149" t="s">
        <v>14595</v>
      </c>
      <c r="B7354" s="149" t="s">
        <v>14596</v>
      </c>
      <c r="C7354" s="149" t="s">
        <v>296</v>
      </c>
      <c r="D7354" s="150">
        <v>51501</v>
      </c>
      <c r="E7354" s="149">
        <v>12410</v>
      </c>
      <c r="F7354" s="149" t="s">
        <v>14399</v>
      </c>
    </row>
    <row r="7355" spans="1:6" ht="10.9" customHeight="1" x14ac:dyDescent="0.35">
      <c r="A7355" s="149" t="s">
        <v>14597</v>
      </c>
      <c r="B7355" s="149" t="s">
        <v>14598</v>
      </c>
      <c r="C7355" s="149" t="s">
        <v>296</v>
      </c>
      <c r="D7355" s="150">
        <v>51501</v>
      </c>
      <c r="E7355" s="149">
        <v>12410</v>
      </c>
      <c r="F7355" s="149" t="s">
        <v>14399</v>
      </c>
    </row>
    <row r="7356" spans="1:6" ht="10.9" customHeight="1" x14ac:dyDescent="0.35">
      <c r="A7356" s="149" t="s">
        <v>14599</v>
      </c>
      <c r="B7356" s="149" t="s">
        <v>14600</v>
      </c>
      <c r="C7356" s="149" t="s">
        <v>296</v>
      </c>
      <c r="D7356" s="150">
        <v>51501</v>
      </c>
      <c r="E7356" s="149">
        <v>12410</v>
      </c>
      <c r="F7356" s="149" t="s">
        <v>14399</v>
      </c>
    </row>
    <row r="7357" spans="1:6" ht="10.9" customHeight="1" x14ac:dyDescent="0.35">
      <c r="A7357" s="149" t="s">
        <v>14601</v>
      </c>
      <c r="B7357" s="149" t="s">
        <v>14602</v>
      </c>
      <c r="C7357" s="149" t="s">
        <v>296</v>
      </c>
      <c r="D7357" s="150">
        <v>51501</v>
      </c>
      <c r="E7357" s="149">
        <v>12410</v>
      </c>
      <c r="F7357" s="149" t="s">
        <v>14399</v>
      </c>
    </row>
    <row r="7358" spans="1:6" ht="10.9" customHeight="1" x14ac:dyDescent="0.35">
      <c r="A7358" s="149" t="s">
        <v>14603</v>
      </c>
      <c r="B7358" s="149" t="s">
        <v>14604</v>
      </c>
      <c r="C7358" s="149" t="s">
        <v>296</v>
      </c>
      <c r="D7358" s="150">
        <v>51501</v>
      </c>
      <c r="E7358" s="149">
        <v>12410</v>
      </c>
      <c r="F7358" s="149" t="s">
        <v>14399</v>
      </c>
    </row>
    <row r="7359" spans="1:6" ht="10.9" customHeight="1" x14ac:dyDescent="0.35">
      <c r="A7359" s="149" t="s">
        <v>14605</v>
      </c>
      <c r="B7359" s="149" t="s">
        <v>14606</v>
      </c>
      <c r="C7359" s="149" t="s">
        <v>296</v>
      </c>
      <c r="D7359" s="150">
        <v>51501</v>
      </c>
      <c r="E7359" s="149">
        <v>12410</v>
      </c>
      <c r="F7359" s="149" t="s">
        <v>14399</v>
      </c>
    </row>
    <row r="7360" spans="1:6" ht="10.9" customHeight="1" x14ac:dyDescent="0.35">
      <c r="A7360" s="149" t="s">
        <v>14607</v>
      </c>
      <c r="B7360" s="149" t="s">
        <v>14608</v>
      </c>
      <c r="C7360" s="149" t="s">
        <v>296</v>
      </c>
      <c r="D7360" s="150">
        <v>51501</v>
      </c>
      <c r="E7360" s="149">
        <v>12410</v>
      </c>
      <c r="F7360" s="149" t="s">
        <v>14399</v>
      </c>
    </row>
    <row r="7361" spans="1:6" ht="10.9" customHeight="1" x14ac:dyDescent="0.35">
      <c r="A7361" s="149" t="s">
        <v>14609</v>
      </c>
      <c r="B7361" s="149" t="s">
        <v>14610</v>
      </c>
      <c r="C7361" s="149" t="s">
        <v>296</v>
      </c>
      <c r="D7361" s="150">
        <v>51501</v>
      </c>
      <c r="E7361" s="149">
        <v>12410</v>
      </c>
      <c r="F7361" s="149" t="s">
        <v>14399</v>
      </c>
    </row>
    <row r="7362" spans="1:6" ht="10.9" customHeight="1" x14ac:dyDescent="0.35">
      <c r="A7362" s="149" t="s">
        <v>14611</v>
      </c>
      <c r="B7362" s="149" t="s">
        <v>14612</v>
      </c>
      <c r="C7362" s="149" t="s">
        <v>296</v>
      </c>
      <c r="D7362" s="150">
        <v>51501</v>
      </c>
      <c r="E7362" s="149">
        <v>12410</v>
      </c>
      <c r="F7362" s="149" t="s">
        <v>14399</v>
      </c>
    </row>
    <row r="7363" spans="1:6" ht="10.9" customHeight="1" x14ac:dyDescent="0.35">
      <c r="A7363" s="149" t="s">
        <v>14613</v>
      </c>
      <c r="B7363" s="149" t="s">
        <v>14614</v>
      </c>
      <c r="C7363" s="149" t="s">
        <v>296</v>
      </c>
      <c r="D7363" s="150">
        <v>51501</v>
      </c>
      <c r="E7363" s="149">
        <v>12410</v>
      </c>
      <c r="F7363" s="149" t="s">
        <v>14399</v>
      </c>
    </row>
    <row r="7364" spans="1:6" ht="10.9" customHeight="1" x14ac:dyDescent="0.35">
      <c r="A7364" s="149" t="s">
        <v>14615</v>
      </c>
      <c r="B7364" s="149" t="s">
        <v>14616</v>
      </c>
      <c r="C7364" s="149" t="s">
        <v>296</v>
      </c>
      <c r="D7364" s="150">
        <v>51501</v>
      </c>
      <c r="E7364" s="149">
        <v>12410</v>
      </c>
      <c r="F7364" s="149" t="s">
        <v>14399</v>
      </c>
    </row>
    <row r="7365" spans="1:6" ht="10.9" customHeight="1" x14ac:dyDescent="0.35">
      <c r="A7365" s="149" t="s">
        <v>14617</v>
      </c>
      <c r="B7365" s="149" t="s">
        <v>14618</v>
      </c>
      <c r="C7365" s="149" t="s">
        <v>296</v>
      </c>
      <c r="D7365" s="150">
        <v>51501</v>
      </c>
      <c r="E7365" s="149">
        <v>12410</v>
      </c>
      <c r="F7365" s="149" t="s">
        <v>14399</v>
      </c>
    </row>
    <row r="7366" spans="1:6" ht="10.9" customHeight="1" x14ac:dyDescent="0.35">
      <c r="A7366" s="149" t="s">
        <v>14619</v>
      </c>
      <c r="B7366" s="149" t="s">
        <v>14620</v>
      </c>
      <c r="C7366" s="149" t="s">
        <v>296</v>
      </c>
      <c r="D7366" s="150">
        <v>51501</v>
      </c>
      <c r="E7366" s="149">
        <v>12410</v>
      </c>
      <c r="F7366" s="149" t="s">
        <v>14399</v>
      </c>
    </row>
    <row r="7367" spans="1:6" ht="10.9" customHeight="1" x14ac:dyDescent="0.35">
      <c r="A7367" s="149" t="s">
        <v>14621</v>
      </c>
      <c r="B7367" s="149" t="s">
        <v>14481</v>
      </c>
      <c r="C7367" s="149" t="s">
        <v>296</v>
      </c>
      <c r="D7367" s="150">
        <v>51501</v>
      </c>
      <c r="E7367" s="149">
        <v>12410</v>
      </c>
      <c r="F7367" s="149" t="s">
        <v>14399</v>
      </c>
    </row>
    <row r="7368" spans="1:6" ht="10.9" customHeight="1" x14ac:dyDescent="0.35">
      <c r="A7368" s="149" t="s">
        <v>14622</v>
      </c>
      <c r="B7368" s="149" t="s">
        <v>14623</v>
      </c>
      <c r="C7368" s="149" t="s">
        <v>296</v>
      </c>
      <c r="D7368" s="150">
        <v>51501</v>
      </c>
      <c r="E7368" s="149">
        <v>12410</v>
      </c>
      <c r="F7368" s="149" t="s">
        <v>14399</v>
      </c>
    </row>
    <row r="7369" spans="1:6" ht="10.9" customHeight="1" x14ac:dyDescent="0.35">
      <c r="A7369" s="149" t="s">
        <v>14624</v>
      </c>
      <c r="B7369" s="149" t="s">
        <v>14625</v>
      </c>
      <c r="C7369" s="149" t="s">
        <v>296</v>
      </c>
      <c r="D7369" s="150">
        <v>51501</v>
      </c>
      <c r="E7369" s="149">
        <v>12410</v>
      </c>
      <c r="F7369" s="149" t="s">
        <v>14399</v>
      </c>
    </row>
    <row r="7370" spans="1:6" ht="10.9" customHeight="1" x14ac:dyDescent="0.35">
      <c r="A7370" s="149" t="s">
        <v>14626</v>
      </c>
      <c r="B7370" s="149" t="s">
        <v>14627</v>
      </c>
      <c r="C7370" s="149" t="s">
        <v>296</v>
      </c>
      <c r="D7370" s="150">
        <v>51501</v>
      </c>
      <c r="E7370" s="149">
        <v>12410</v>
      </c>
      <c r="F7370" s="149" t="s">
        <v>14399</v>
      </c>
    </row>
    <row r="7371" spans="1:6" ht="10.9" customHeight="1" x14ac:dyDescent="0.35">
      <c r="A7371" s="149" t="s">
        <v>14628</v>
      </c>
      <c r="B7371" s="149" t="s">
        <v>14629</v>
      </c>
      <c r="C7371" s="149" t="s">
        <v>296</v>
      </c>
      <c r="D7371" s="150">
        <v>51501</v>
      </c>
      <c r="E7371" s="149">
        <v>12410</v>
      </c>
      <c r="F7371" s="149" t="s">
        <v>14399</v>
      </c>
    </row>
    <row r="7372" spans="1:6" ht="10.9" customHeight="1" x14ac:dyDescent="0.35">
      <c r="A7372" s="149" t="s">
        <v>14630</v>
      </c>
      <c r="B7372" s="149" t="s">
        <v>12774</v>
      </c>
      <c r="C7372" s="149" t="s">
        <v>296</v>
      </c>
      <c r="D7372" s="150">
        <v>51501</v>
      </c>
      <c r="E7372" s="149">
        <v>12410</v>
      </c>
      <c r="F7372" s="149" t="s">
        <v>14399</v>
      </c>
    </row>
    <row r="7373" spans="1:6" ht="10.9" customHeight="1" x14ac:dyDescent="0.35">
      <c r="A7373" s="149" t="s">
        <v>14631</v>
      </c>
      <c r="B7373" s="149" t="s">
        <v>14632</v>
      </c>
      <c r="C7373" s="149" t="s">
        <v>296</v>
      </c>
      <c r="D7373" s="150">
        <v>51501</v>
      </c>
      <c r="E7373" s="149">
        <v>12410</v>
      </c>
      <c r="F7373" s="149" t="s">
        <v>14399</v>
      </c>
    </row>
    <row r="7374" spans="1:6" ht="10.9" customHeight="1" x14ac:dyDescent="0.35">
      <c r="A7374" s="149" t="s">
        <v>14633</v>
      </c>
      <c r="B7374" s="149" t="s">
        <v>14634</v>
      </c>
      <c r="C7374" s="149" t="s">
        <v>296</v>
      </c>
      <c r="D7374" s="150">
        <v>51501</v>
      </c>
      <c r="E7374" s="149">
        <v>12410</v>
      </c>
      <c r="F7374" s="149" t="s">
        <v>14399</v>
      </c>
    </row>
    <row r="7375" spans="1:6" ht="10.9" customHeight="1" x14ac:dyDescent="0.35">
      <c r="A7375" s="149" t="s">
        <v>14635</v>
      </c>
      <c r="B7375" s="149" t="s">
        <v>14636</v>
      </c>
      <c r="C7375" s="149" t="s">
        <v>296</v>
      </c>
      <c r="D7375" s="150">
        <v>51501</v>
      </c>
      <c r="E7375" s="149">
        <v>12410</v>
      </c>
      <c r="F7375" s="149" t="s">
        <v>14399</v>
      </c>
    </row>
    <row r="7376" spans="1:6" ht="10.9" customHeight="1" x14ac:dyDescent="0.35">
      <c r="A7376" s="149" t="s">
        <v>14637</v>
      </c>
      <c r="B7376" s="149" t="s">
        <v>14638</v>
      </c>
      <c r="C7376" s="149" t="s">
        <v>296</v>
      </c>
      <c r="D7376" s="150">
        <v>51501</v>
      </c>
      <c r="E7376" s="149">
        <v>12410</v>
      </c>
      <c r="F7376" s="149" t="s">
        <v>14399</v>
      </c>
    </row>
    <row r="7377" spans="1:6" ht="10.9" customHeight="1" x14ac:dyDescent="0.35">
      <c r="A7377" s="149" t="s">
        <v>14639</v>
      </c>
      <c r="B7377" s="149" t="s">
        <v>13002</v>
      </c>
      <c r="C7377" s="149" t="s">
        <v>296</v>
      </c>
      <c r="D7377" s="150">
        <v>51501</v>
      </c>
      <c r="E7377" s="149">
        <v>12410</v>
      </c>
      <c r="F7377" s="149" t="s">
        <v>14399</v>
      </c>
    </row>
    <row r="7378" spans="1:6" ht="10.9" customHeight="1" x14ac:dyDescent="0.35">
      <c r="A7378" s="149" t="s">
        <v>14640</v>
      </c>
      <c r="B7378" s="149" t="s">
        <v>14641</v>
      </c>
      <c r="C7378" s="149" t="s">
        <v>296</v>
      </c>
      <c r="D7378" s="150">
        <v>51501</v>
      </c>
      <c r="E7378" s="149">
        <v>12410</v>
      </c>
      <c r="F7378" s="149" t="s">
        <v>14399</v>
      </c>
    </row>
    <row r="7379" spans="1:6" ht="10.9" customHeight="1" x14ac:dyDescent="0.35">
      <c r="A7379" s="149" t="s">
        <v>14642</v>
      </c>
      <c r="B7379" s="149" t="s">
        <v>14643</v>
      </c>
      <c r="C7379" s="149" t="s">
        <v>420</v>
      </c>
      <c r="D7379" s="150">
        <v>51501</v>
      </c>
      <c r="E7379" s="149">
        <v>12410</v>
      </c>
      <c r="F7379" s="149" t="s">
        <v>14399</v>
      </c>
    </row>
    <row r="7380" spans="1:6" ht="10.9" customHeight="1" x14ac:dyDescent="0.35">
      <c r="A7380" s="149" t="s">
        <v>14644</v>
      </c>
      <c r="B7380" s="149" t="s">
        <v>14645</v>
      </c>
      <c r="C7380" s="149" t="s">
        <v>296</v>
      </c>
      <c r="D7380" s="150">
        <v>51501</v>
      </c>
      <c r="E7380" s="149">
        <v>12410</v>
      </c>
      <c r="F7380" s="149" t="s">
        <v>14399</v>
      </c>
    </row>
    <row r="7381" spans="1:6" ht="10.9" customHeight="1" x14ac:dyDescent="0.35">
      <c r="A7381" s="149" t="s">
        <v>14646</v>
      </c>
      <c r="B7381" s="149" t="s">
        <v>14647</v>
      </c>
      <c r="C7381" s="149" t="s">
        <v>296</v>
      </c>
      <c r="D7381" s="150">
        <v>51501</v>
      </c>
      <c r="E7381" s="149">
        <v>12410</v>
      </c>
      <c r="F7381" s="149" t="s">
        <v>14399</v>
      </c>
    </row>
    <row r="7382" spans="1:6" ht="10.9" customHeight="1" x14ac:dyDescent="0.35">
      <c r="A7382" s="149" t="s">
        <v>14648</v>
      </c>
      <c r="B7382" s="149" t="s">
        <v>14649</v>
      </c>
      <c r="C7382" s="149" t="s">
        <v>296</v>
      </c>
      <c r="D7382" s="150">
        <v>51501</v>
      </c>
      <c r="E7382" s="149">
        <v>12410</v>
      </c>
      <c r="F7382" s="149" t="s">
        <v>14399</v>
      </c>
    </row>
    <row r="7383" spans="1:6" ht="10.9" customHeight="1" x14ac:dyDescent="0.35">
      <c r="A7383" s="149" t="s">
        <v>14650</v>
      </c>
      <c r="B7383" s="149" t="s">
        <v>14651</v>
      </c>
      <c r="C7383" s="149" t="s">
        <v>296</v>
      </c>
      <c r="D7383" s="150">
        <v>51501</v>
      </c>
      <c r="E7383" s="149">
        <v>12410</v>
      </c>
      <c r="F7383" s="149" t="s">
        <v>14399</v>
      </c>
    </row>
    <row r="7384" spans="1:6" ht="10.9" customHeight="1" x14ac:dyDescent="0.35">
      <c r="A7384" s="149" t="s">
        <v>14652</v>
      </c>
      <c r="B7384" s="149" t="s">
        <v>14653</v>
      </c>
      <c r="C7384" s="149" t="s">
        <v>296</v>
      </c>
      <c r="D7384" s="150">
        <v>51501</v>
      </c>
      <c r="E7384" s="149">
        <v>12410</v>
      </c>
      <c r="F7384" s="149" t="s">
        <v>14399</v>
      </c>
    </row>
    <row r="7385" spans="1:6" ht="10.9" customHeight="1" x14ac:dyDescent="0.35">
      <c r="A7385" s="149" t="s">
        <v>14654</v>
      </c>
      <c r="B7385" s="149" t="s">
        <v>12966</v>
      </c>
      <c r="C7385" s="149" t="s">
        <v>296</v>
      </c>
      <c r="D7385" s="150">
        <v>51501</v>
      </c>
      <c r="E7385" s="149">
        <v>12410</v>
      </c>
      <c r="F7385" s="149" t="s">
        <v>14399</v>
      </c>
    </row>
    <row r="7386" spans="1:6" ht="10.9" customHeight="1" x14ac:dyDescent="0.35">
      <c r="A7386" s="149" t="s">
        <v>14655</v>
      </c>
      <c r="B7386" s="149" t="s">
        <v>14656</v>
      </c>
      <c r="C7386" s="149" t="s">
        <v>296</v>
      </c>
      <c r="D7386" s="150">
        <v>51501</v>
      </c>
      <c r="E7386" s="149">
        <v>12410</v>
      </c>
      <c r="F7386" s="149" t="s">
        <v>14399</v>
      </c>
    </row>
    <row r="7387" spans="1:6" ht="10.9" customHeight="1" x14ac:dyDescent="0.35">
      <c r="A7387" s="149" t="s">
        <v>14657</v>
      </c>
      <c r="B7387" s="149" t="s">
        <v>14658</v>
      </c>
      <c r="C7387" s="149" t="s">
        <v>877</v>
      </c>
      <c r="D7387" s="150">
        <v>51501</v>
      </c>
      <c r="E7387" s="149">
        <v>12410</v>
      </c>
      <c r="F7387" s="149" t="s">
        <v>14399</v>
      </c>
    </row>
    <row r="7388" spans="1:6" ht="10.9" customHeight="1" x14ac:dyDescent="0.35">
      <c r="A7388" s="149" t="s">
        <v>14659</v>
      </c>
      <c r="B7388" s="149" t="s">
        <v>14660</v>
      </c>
      <c r="C7388" s="149" t="s">
        <v>296</v>
      </c>
      <c r="D7388" s="150">
        <v>51501</v>
      </c>
      <c r="E7388" s="149">
        <v>12410</v>
      </c>
      <c r="F7388" s="149" t="s">
        <v>14399</v>
      </c>
    </row>
    <row r="7389" spans="1:6" ht="10.9" customHeight="1" x14ac:dyDescent="0.35">
      <c r="A7389" s="149" t="s">
        <v>14661</v>
      </c>
      <c r="B7389" s="149" t="s">
        <v>14662</v>
      </c>
      <c r="C7389" s="149" t="s">
        <v>296</v>
      </c>
      <c r="D7389" s="150">
        <v>51501</v>
      </c>
      <c r="E7389" s="149">
        <v>12410</v>
      </c>
      <c r="F7389" s="149" t="s">
        <v>14399</v>
      </c>
    </row>
    <row r="7390" spans="1:6" ht="10.9" customHeight="1" x14ac:dyDescent="0.35">
      <c r="A7390" s="149" t="s">
        <v>14663</v>
      </c>
      <c r="B7390" s="149" t="s">
        <v>14664</v>
      </c>
      <c r="C7390" s="149" t="s">
        <v>296</v>
      </c>
      <c r="D7390" s="150">
        <v>51501</v>
      </c>
      <c r="E7390" s="149">
        <v>12410</v>
      </c>
      <c r="F7390" s="149" t="s">
        <v>14399</v>
      </c>
    </row>
    <row r="7391" spans="1:6" ht="10.9" customHeight="1" x14ac:dyDescent="0.35">
      <c r="A7391" s="149" t="s">
        <v>14665</v>
      </c>
      <c r="B7391" s="149" t="s">
        <v>14666</v>
      </c>
      <c r="C7391" s="149" t="s">
        <v>296</v>
      </c>
      <c r="D7391" s="150">
        <v>51501</v>
      </c>
      <c r="E7391" s="149">
        <v>12410</v>
      </c>
      <c r="F7391" s="149" t="s">
        <v>14399</v>
      </c>
    </row>
    <row r="7392" spans="1:6" ht="10.9" customHeight="1" x14ac:dyDescent="0.35">
      <c r="A7392" s="149" t="s">
        <v>14667</v>
      </c>
      <c r="B7392" s="149" t="s">
        <v>14668</v>
      </c>
      <c r="C7392" s="149" t="s">
        <v>296</v>
      </c>
      <c r="D7392" s="150">
        <v>51501</v>
      </c>
      <c r="E7392" s="149">
        <v>12410</v>
      </c>
      <c r="F7392" s="149" t="s">
        <v>14399</v>
      </c>
    </row>
    <row r="7393" spans="1:6" ht="10.9" customHeight="1" x14ac:dyDescent="0.35">
      <c r="A7393" s="149" t="s">
        <v>14669</v>
      </c>
      <c r="B7393" s="149" t="s">
        <v>14670</v>
      </c>
      <c r="C7393" s="149" t="s">
        <v>296</v>
      </c>
      <c r="D7393" s="150">
        <v>51501</v>
      </c>
      <c r="E7393" s="149">
        <v>12410</v>
      </c>
      <c r="F7393" s="149" t="s">
        <v>14399</v>
      </c>
    </row>
    <row r="7394" spans="1:6" ht="10.9" customHeight="1" x14ac:dyDescent="0.35">
      <c r="A7394" s="149" t="s">
        <v>14671</v>
      </c>
      <c r="B7394" s="149" t="s">
        <v>14672</v>
      </c>
      <c r="C7394" s="149" t="s">
        <v>296</v>
      </c>
      <c r="D7394" s="150">
        <v>51501</v>
      </c>
      <c r="E7394" s="149">
        <v>12410</v>
      </c>
      <c r="F7394" s="149" t="s">
        <v>14399</v>
      </c>
    </row>
    <row r="7395" spans="1:6" ht="10.9" customHeight="1" x14ac:dyDescent="0.35">
      <c r="A7395" s="149" t="s">
        <v>14673</v>
      </c>
      <c r="B7395" s="149" t="s">
        <v>8085</v>
      </c>
      <c r="C7395" s="149" t="s">
        <v>296</v>
      </c>
      <c r="D7395" s="150">
        <v>51501</v>
      </c>
      <c r="E7395" s="149">
        <v>12410</v>
      </c>
      <c r="F7395" s="149" t="s">
        <v>14399</v>
      </c>
    </row>
    <row r="7396" spans="1:6" ht="10.9" customHeight="1" x14ac:dyDescent="0.35">
      <c r="A7396" s="149" t="s">
        <v>14674</v>
      </c>
      <c r="B7396" s="149" t="s">
        <v>14675</v>
      </c>
      <c r="C7396" s="149" t="s">
        <v>296</v>
      </c>
      <c r="D7396" s="150">
        <v>51501</v>
      </c>
      <c r="E7396" s="149">
        <v>12410</v>
      </c>
      <c r="F7396" s="149" t="s">
        <v>14399</v>
      </c>
    </row>
    <row r="7397" spans="1:6" ht="10.9" customHeight="1" x14ac:dyDescent="0.35">
      <c r="A7397" s="149" t="s">
        <v>14676</v>
      </c>
      <c r="B7397" s="149" t="s">
        <v>14677</v>
      </c>
      <c r="C7397" s="149" t="s">
        <v>877</v>
      </c>
      <c r="D7397" s="150">
        <v>51501</v>
      </c>
      <c r="E7397" s="149">
        <v>12410</v>
      </c>
      <c r="F7397" s="149" t="s">
        <v>14399</v>
      </c>
    </row>
    <row r="7398" spans="1:6" ht="10.9" customHeight="1" x14ac:dyDescent="0.35">
      <c r="A7398" s="149" t="s">
        <v>14678</v>
      </c>
      <c r="B7398" s="149" t="s">
        <v>14679</v>
      </c>
      <c r="C7398" s="149" t="s">
        <v>296</v>
      </c>
      <c r="D7398" s="150">
        <v>51501</v>
      </c>
      <c r="E7398" s="149">
        <v>12410</v>
      </c>
      <c r="F7398" s="149" t="s">
        <v>14399</v>
      </c>
    </row>
    <row r="7399" spans="1:6" ht="10.9" customHeight="1" x14ac:dyDescent="0.35">
      <c r="A7399" s="149" t="s">
        <v>14680</v>
      </c>
      <c r="B7399" s="149" t="s">
        <v>14681</v>
      </c>
      <c r="C7399" s="149" t="s">
        <v>296</v>
      </c>
      <c r="D7399" s="150">
        <v>51501</v>
      </c>
      <c r="E7399" s="149">
        <v>12410</v>
      </c>
      <c r="F7399" s="149" t="s">
        <v>14399</v>
      </c>
    </row>
    <row r="7400" spans="1:6" ht="10.9" customHeight="1" x14ac:dyDescent="0.35">
      <c r="A7400" s="149" t="s">
        <v>14682</v>
      </c>
      <c r="B7400" s="149" t="s">
        <v>14683</v>
      </c>
      <c r="C7400" s="149" t="s">
        <v>296</v>
      </c>
      <c r="D7400" s="150">
        <v>51501</v>
      </c>
      <c r="E7400" s="149">
        <v>12410</v>
      </c>
      <c r="F7400" s="149" t="s">
        <v>14399</v>
      </c>
    </row>
    <row r="7401" spans="1:6" ht="10.9" customHeight="1" x14ac:dyDescent="0.35">
      <c r="A7401" s="149" t="s">
        <v>14684</v>
      </c>
      <c r="B7401" s="149" t="s">
        <v>14685</v>
      </c>
      <c r="C7401" s="149" t="s">
        <v>296</v>
      </c>
      <c r="D7401" s="150">
        <v>51501</v>
      </c>
      <c r="E7401" s="149">
        <v>12410</v>
      </c>
      <c r="F7401" s="149" t="s">
        <v>14399</v>
      </c>
    </row>
    <row r="7402" spans="1:6" ht="10.9" customHeight="1" x14ac:dyDescent="0.35">
      <c r="A7402" s="149" t="s">
        <v>14686</v>
      </c>
      <c r="B7402" s="149" t="s">
        <v>14687</v>
      </c>
      <c r="C7402" s="149" t="s">
        <v>296</v>
      </c>
      <c r="D7402" s="150">
        <v>51501</v>
      </c>
      <c r="E7402" s="149">
        <v>12410</v>
      </c>
      <c r="F7402" s="149" t="s">
        <v>14399</v>
      </c>
    </row>
    <row r="7403" spans="1:6" ht="10.9" customHeight="1" x14ac:dyDescent="0.35">
      <c r="A7403" s="149" t="s">
        <v>14688</v>
      </c>
      <c r="B7403" s="149" t="s">
        <v>14689</v>
      </c>
      <c r="C7403" s="149" t="s">
        <v>296</v>
      </c>
      <c r="D7403" s="150">
        <v>51501</v>
      </c>
      <c r="E7403" s="149">
        <v>12410</v>
      </c>
      <c r="F7403" s="149" t="s">
        <v>14399</v>
      </c>
    </row>
    <row r="7404" spans="1:6" ht="10.9" customHeight="1" x14ac:dyDescent="0.35">
      <c r="A7404" s="149" t="s">
        <v>14690</v>
      </c>
      <c r="B7404" s="149" t="s">
        <v>14691</v>
      </c>
      <c r="C7404" s="149" t="s">
        <v>296</v>
      </c>
      <c r="D7404" s="150">
        <v>51501</v>
      </c>
      <c r="E7404" s="149">
        <v>12410</v>
      </c>
      <c r="F7404" s="149" t="s">
        <v>14399</v>
      </c>
    </row>
    <row r="7405" spans="1:6" ht="10.9" customHeight="1" x14ac:dyDescent="0.35">
      <c r="A7405" s="149" t="s">
        <v>14692</v>
      </c>
      <c r="B7405" s="149" t="s">
        <v>14693</v>
      </c>
      <c r="C7405" s="149" t="s">
        <v>296</v>
      </c>
      <c r="D7405" s="150">
        <v>51501</v>
      </c>
      <c r="E7405" s="149">
        <v>12410</v>
      </c>
      <c r="F7405" s="149" t="s">
        <v>14399</v>
      </c>
    </row>
    <row r="7406" spans="1:6" ht="10.9" customHeight="1" x14ac:dyDescent="0.35">
      <c r="A7406" s="149" t="s">
        <v>14694</v>
      </c>
      <c r="B7406" s="149" t="s">
        <v>14695</v>
      </c>
      <c r="C7406" s="149" t="s">
        <v>296</v>
      </c>
      <c r="D7406" s="150">
        <v>51501</v>
      </c>
      <c r="E7406" s="149">
        <v>12410</v>
      </c>
      <c r="F7406" s="149" t="s">
        <v>14399</v>
      </c>
    </row>
    <row r="7407" spans="1:6" ht="10.9" customHeight="1" x14ac:dyDescent="0.35">
      <c r="A7407" s="149" t="s">
        <v>14696</v>
      </c>
      <c r="B7407" s="149" t="s">
        <v>14697</v>
      </c>
      <c r="C7407" s="149" t="s">
        <v>296</v>
      </c>
      <c r="D7407" s="150">
        <v>51501</v>
      </c>
      <c r="E7407" s="149">
        <v>12410</v>
      </c>
      <c r="F7407" s="149" t="s">
        <v>14399</v>
      </c>
    </row>
    <row r="7408" spans="1:6" ht="10.9" customHeight="1" x14ac:dyDescent="0.35">
      <c r="A7408" s="149" t="s">
        <v>14698</v>
      </c>
      <c r="B7408" s="149" t="s">
        <v>14699</v>
      </c>
      <c r="C7408" s="149" t="s">
        <v>296</v>
      </c>
      <c r="D7408" s="150">
        <v>51501</v>
      </c>
      <c r="E7408" s="149">
        <v>12410</v>
      </c>
      <c r="F7408" s="149" t="s">
        <v>14399</v>
      </c>
    </row>
    <row r="7409" spans="1:6" ht="10.9" customHeight="1" x14ac:dyDescent="0.35">
      <c r="A7409" s="149" t="s">
        <v>14700</v>
      </c>
      <c r="B7409" s="149" t="s">
        <v>14701</v>
      </c>
      <c r="C7409" s="149" t="s">
        <v>296</v>
      </c>
      <c r="D7409" s="150">
        <v>51501</v>
      </c>
      <c r="E7409" s="149">
        <v>12410</v>
      </c>
      <c r="F7409" s="149" t="s">
        <v>14399</v>
      </c>
    </row>
    <row r="7410" spans="1:6" ht="10.9" customHeight="1" x14ac:dyDescent="0.35">
      <c r="A7410" s="149" t="s">
        <v>14702</v>
      </c>
      <c r="B7410" s="149" t="s">
        <v>14703</v>
      </c>
      <c r="C7410" s="149" t="s">
        <v>296</v>
      </c>
      <c r="D7410" s="150">
        <v>51501</v>
      </c>
      <c r="E7410" s="149">
        <v>12410</v>
      </c>
      <c r="F7410" s="149" t="s">
        <v>14399</v>
      </c>
    </row>
    <row r="7411" spans="1:6" ht="10.9" customHeight="1" x14ac:dyDescent="0.35">
      <c r="A7411" s="149" t="s">
        <v>14704</v>
      </c>
      <c r="B7411" s="149" t="s">
        <v>14705</v>
      </c>
      <c r="C7411" s="149" t="s">
        <v>296</v>
      </c>
      <c r="D7411" s="150">
        <v>51501</v>
      </c>
      <c r="E7411" s="149">
        <v>12410</v>
      </c>
      <c r="F7411" s="149" t="s">
        <v>14399</v>
      </c>
    </row>
    <row r="7412" spans="1:6" ht="10.9" customHeight="1" x14ac:dyDescent="0.35">
      <c r="A7412" s="149" t="s">
        <v>14706</v>
      </c>
      <c r="B7412" s="149" t="s">
        <v>14707</v>
      </c>
      <c r="C7412" s="149" t="s">
        <v>296</v>
      </c>
      <c r="D7412" s="150">
        <v>51501</v>
      </c>
      <c r="E7412" s="149">
        <v>12410</v>
      </c>
      <c r="F7412" s="149" t="s">
        <v>14399</v>
      </c>
    </row>
    <row r="7413" spans="1:6" ht="10.9" customHeight="1" x14ac:dyDescent="0.35">
      <c r="A7413" s="149" t="s">
        <v>14708</v>
      </c>
      <c r="B7413" s="149" t="s">
        <v>14709</v>
      </c>
      <c r="C7413" s="149" t="s">
        <v>296</v>
      </c>
      <c r="D7413" s="150">
        <v>51501</v>
      </c>
      <c r="E7413" s="149">
        <v>12410</v>
      </c>
      <c r="F7413" s="149" t="s">
        <v>14399</v>
      </c>
    </row>
    <row r="7414" spans="1:6" ht="10.9" customHeight="1" x14ac:dyDescent="0.35">
      <c r="A7414" s="149" t="s">
        <v>14710</v>
      </c>
      <c r="B7414" s="149" t="s">
        <v>14711</v>
      </c>
      <c r="C7414" s="149" t="s">
        <v>296</v>
      </c>
      <c r="D7414" s="150">
        <v>51501</v>
      </c>
      <c r="E7414" s="149">
        <v>12410</v>
      </c>
      <c r="F7414" s="149" t="s">
        <v>14399</v>
      </c>
    </row>
    <row r="7415" spans="1:6" ht="10.9" customHeight="1" x14ac:dyDescent="0.35">
      <c r="A7415" s="149" t="s">
        <v>14712</v>
      </c>
      <c r="B7415" s="149" t="s">
        <v>14713</v>
      </c>
      <c r="C7415" s="149" t="s">
        <v>296</v>
      </c>
      <c r="D7415" s="150">
        <v>51501</v>
      </c>
      <c r="E7415" s="149">
        <v>12410</v>
      </c>
      <c r="F7415" s="149" t="s">
        <v>14399</v>
      </c>
    </row>
    <row r="7416" spans="1:6" ht="10.9" customHeight="1" x14ac:dyDescent="0.35">
      <c r="A7416" s="149" t="s">
        <v>14714</v>
      </c>
      <c r="B7416" s="149" t="s">
        <v>14715</v>
      </c>
      <c r="C7416" s="149" t="s">
        <v>296</v>
      </c>
      <c r="D7416" s="150">
        <v>51501</v>
      </c>
      <c r="E7416" s="149">
        <v>12410</v>
      </c>
      <c r="F7416" s="149" t="s">
        <v>14399</v>
      </c>
    </row>
    <row r="7417" spans="1:6" ht="10.9" customHeight="1" x14ac:dyDescent="0.35">
      <c r="A7417" s="149" t="s">
        <v>14716</v>
      </c>
      <c r="B7417" s="149" t="s">
        <v>14717</v>
      </c>
      <c r="C7417" s="149" t="s">
        <v>296</v>
      </c>
      <c r="D7417" s="150">
        <v>51501</v>
      </c>
      <c r="E7417" s="149">
        <v>12410</v>
      </c>
      <c r="F7417" s="149" t="s">
        <v>14399</v>
      </c>
    </row>
    <row r="7418" spans="1:6" ht="10.9" customHeight="1" x14ac:dyDescent="0.35">
      <c r="A7418" s="149" t="s">
        <v>14718</v>
      </c>
      <c r="B7418" s="149" t="s">
        <v>14719</v>
      </c>
      <c r="C7418" s="149" t="s">
        <v>296</v>
      </c>
      <c r="D7418" s="150">
        <v>51501</v>
      </c>
      <c r="E7418" s="149">
        <v>12410</v>
      </c>
      <c r="F7418" s="149" t="s">
        <v>14399</v>
      </c>
    </row>
    <row r="7419" spans="1:6" ht="10.9" customHeight="1" x14ac:dyDescent="0.35">
      <c r="A7419" s="149" t="s">
        <v>14720</v>
      </c>
      <c r="B7419" s="149" t="s">
        <v>14721</v>
      </c>
      <c r="C7419" s="149" t="s">
        <v>296</v>
      </c>
      <c r="D7419" s="150">
        <v>51501</v>
      </c>
      <c r="E7419" s="149">
        <v>12410</v>
      </c>
      <c r="F7419" s="149" t="s">
        <v>14399</v>
      </c>
    </row>
    <row r="7420" spans="1:6" ht="10.9" customHeight="1" x14ac:dyDescent="0.35">
      <c r="A7420" s="149" t="s">
        <v>14722</v>
      </c>
      <c r="B7420" s="149" t="s">
        <v>14723</v>
      </c>
      <c r="C7420" s="149" t="s">
        <v>296</v>
      </c>
      <c r="D7420" s="150">
        <v>51501</v>
      </c>
      <c r="E7420" s="149">
        <v>12410</v>
      </c>
      <c r="F7420" s="149" t="s">
        <v>14399</v>
      </c>
    </row>
    <row r="7421" spans="1:6" ht="10.9" customHeight="1" x14ac:dyDescent="0.35">
      <c r="A7421" s="149" t="s">
        <v>14724</v>
      </c>
      <c r="B7421" s="149" t="s">
        <v>14725</v>
      </c>
      <c r="C7421" s="149" t="s">
        <v>296</v>
      </c>
      <c r="D7421" s="150">
        <v>51501</v>
      </c>
      <c r="E7421" s="149">
        <v>12410</v>
      </c>
      <c r="F7421" s="149" t="s">
        <v>14399</v>
      </c>
    </row>
    <row r="7422" spans="1:6" ht="10.9" customHeight="1" x14ac:dyDescent="0.35">
      <c r="A7422" s="149" t="s">
        <v>14726</v>
      </c>
      <c r="B7422" s="149" t="s">
        <v>14727</v>
      </c>
      <c r="C7422" s="149" t="s">
        <v>296</v>
      </c>
      <c r="D7422" s="150">
        <v>51501</v>
      </c>
      <c r="E7422" s="149">
        <v>12410</v>
      </c>
      <c r="F7422" s="149" t="s">
        <v>14399</v>
      </c>
    </row>
    <row r="7423" spans="1:6" ht="10.9" customHeight="1" x14ac:dyDescent="0.35">
      <c r="A7423" s="149" t="s">
        <v>14728</v>
      </c>
      <c r="B7423" s="149" t="s">
        <v>14729</v>
      </c>
      <c r="C7423" s="149" t="s">
        <v>296</v>
      </c>
      <c r="D7423" s="150">
        <v>51501</v>
      </c>
      <c r="E7423" s="149">
        <v>12410</v>
      </c>
      <c r="F7423" s="149" t="s">
        <v>14399</v>
      </c>
    </row>
    <row r="7424" spans="1:6" ht="10.9" customHeight="1" x14ac:dyDescent="0.35">
      <c r="A7424" s="149" t="s">
        <v>14730</v>
      </c>
      <c r="B7424" s="149" t="s">
        <v>14559</v>
      </c>
      <c r="C7424" s="149" t="s">
        <v>296</v>
      </c>
      <c r="D7424" s="150">
        <v>51501</v>
      </c>
      <c r="E7424" s="149">
        <v>12410</v>
      </c>
      <c r="F7424" s="149" t="s">
        <v>14399</v>
      </c>
    </row>
    <row r="7425" spans="1:6" ht="10.9" customHeight="1" x14ac:dyDescent="0.35">
      <c r="A7425" s="149" t="s">
        <v>14731</v>
      </c>
      <c r="B7425" s="149" t="s">
        <v>14602</v>
      </c>
      <c r="C7425" s="149" t="s">
        <v>296</v>
      </c>
      <c r="D7425" s="150">
        <v>51501</v>
      </c>
      <c r="E7425" s="149">
        <v>12410</v>
      </c>
      <c r="F7425" s="149" t="s">
        <v>14399</v>
      </c>
    </row>
    <row r="7426" spans="1:6" ht="10.9" customHeight="1" x14ac:dyDescent="0.35">
      <c r="A7426" s="149" t="s">
        <v>14732</v>
      </c>
      <c r="B7426" s="149" t="s">
        <v>14733</v>
      </c>
      <c r="C7426" s="149" t="s">
        <v>296</v>
      </c>
      <c r="D7426" s="150">
        <v>51501</v>
      </c>
      <c r="E7426" s="149">
        <v>12410</v>
      </c>
      <c r="F7426" s="149" t="s">
        <v>14399</v>
      </c>
    </row>
    <row r="7427" spans="1:6" ht="10.9" customHeight="1" x14ac:dyDescent="0.35">
      <c r="A7427" s="149" t="s">
        <v>14734</v>
      </c>
      <c r="B7427" s="149" t="s">
        <v>14735</v>
      </c>
      <c r="C7427" s="149" t="s">
        <v>296</v>
      </c>
      <c r="D7427" s="150">
        <v>51501</v>
      </c>
      <c r="E7427" s="149">
        <v>12410</v>
      </c>
      <c r="F7427" s="149" t="s">
        <v>14399</v>
      </c>
    </row>
    <row r="7428" spans="1:6" ht="10.9" customHeight="1" x14ac:dyDescent="0.35">
      <c r="A7428" s="149" t="s">
        <v>14736</v>
      </c>
      <c r="B7428" s="149" t="s">
        <v>14737</v>
      </c>
      <c r="C7428" s="149" t="s">
        <v>296</v>
      </c>
      <c r="D7428" s="150">
        <v>51501</v>
      </c>
      <c r="E7428" s="149">
        <v>12410</v>
      </c>
      <c r="F7428" s="149" t="s">
        <v>14399</v>
      </c>
    </row>
    <row r="7429" spans="1:6" ht="10.9" customHeight="1" x14ac:dyDescent="0.35">
      <c r="A7429" s="149" t="s">
        <v>14738</v>
      </c>
      <c r="B7429" s="149" t="s">
        <v>14739</v>
      </c>
      <c r="C7429" s="149" t="s">
        <v>296</v>
      </c>
      <c r="D7429" s="150">
        <v>51501</v>
      </c>
      <c r="E7429" s="149">
        <v>12410</v>
      </c>
      <c r="F7429" s="149" t="s">
        <v>14399</v>
      </c>
    </row>
    <row r="7430" spans="1:6" ht="10.9" customHeight="1" x14ac:dyDescent="0.35">
      <c r="A7430" s="149" t="s">
        <v>14740</v>
      </c>
      <c r="B7430" s="149" t="s">
        <v>14741</v>
      </c>
      <c r="C7430" s="149" t="s">
        <v>296</v>
      </c>
      <c r="D7430" s="150">
        <v>51501</v>
      </c>
      <c r="E7430" s="149">
        <v>12410</v>
      </c>
      <c r="F7430" s="149" t="s">
        <v>14399</v>
      </c>
    </row>
    <row r="7431" spans="1:6" ht="10.9" customHeight="1" x14ac:dyDescent="0.35">
      <c r="A7431" s="149" t="s">
        <v>14742</v>
      </c>
      <c r="B7431" s="149" t="s">
        <v>14743</v>
      </c>
      <c r="C7431" s="149" t="s">
        <v>296</v>
      </c>
      <c r="D7431" s="150">
        <v>51501</v>
      </c>
      <c r="E7431" s="149">
        <v>12410</v>
      </c>
      <c r="F7431" s="149" t="s">
        <v>14399</v>
      </c>
    </row>
    <row r="7432" spans="1:6" ht="10.9" customHeight="1" x14ac:dyDescent="0.35">
      <c r="A7432" s="149" t="s">
        <v>14744</v>
      </c>
      <c r="B7432" s="149" t="s">
        <v>14745</v>
      </c>
      <c r="C7432" s="149" t="s">
        <v>296</v>
      </c>
      <c r="D7432" s="150">
        <v>51501</v>
      </c>
      <c r="E7432" s="149">
        <v>12410</v>
      </c>
      <c r="F7432" s="149" t="s">
        <v>14399</v>
      </c>
    </row>
    <row r="7433" spans="1:6" ht="10.9" customHeight="1" x14ac:dyDescent="0.35">
      <c r="A7433" s="149" t="s">
        <v>14746</v>
      </c>
      <c r="B7433" s="149" t="s">
        <v>14747</v>
      </c>
      <c r="C7433" s="149" t="s">
        <v>296</v>
      </c>
      <c r="D7433" s="150">
        <v>51501</v>
      </c>
      <c r="E7433" s="149">
        <v>12410</v>
      </c>
      <c r="F7433" s="149" t="s">
        <v>14399</v>
      </c>
    </row>
    <row r="7434" spans="1:6" ht="10.9" customHeight="1" x14ac:dyDescent="0.35">
      <c r="A7434" s="149" t="s">
        <v>14748</v>
      </c>
      <c r="B7434" s="149" t="s">
        <v>14749</v>
      </c>
      <c r="C7434" s="149" t="s">
        <v>296</v>
      </c>
      <c r="D7434" s="150">
        <v>51501</v>
      </c>
      <c r="E7434" s="149">
        <v>12410</v>
      </c>
      <c r="F7434" s="149" t="s">
        <v>14399</v>
      </c>
    </row>
    <row r="7435" spans="1:6" ht="10.9" customHeight="1" x14ac:dyDescent="0.35">
      <c r="A7435" s="149" t="s">
        <v>14750</v>
      </c>
      <c r="B7435" s="149" t="s">
        <v>14751</v>
      </c>
      <c r="C7435" s="149" t="s">
        <v>296</v>
      </c>
      <c r="D7435" s="150">
        <v>51501</v>
      </c>
      <c r="E7435" s="149">
        <v>12410</v>
      </c>
      <c r="F7435" s="149" t="s">
        <v>14399</v>
      </c>
    </row>
    <row r="7436" spans="1:6" ht="10.9" customHeight="1" x14ac:dyDescent="0.35">
      <c r="A7436" s="149" t="s">
        <v>14752</v>
      </c>
      <c r="B7436" s="149" t="s">
        <v>14753</v>
      </c>
      <c r="C7436" s="149" t="s">
        <v>296</v>
      </c>
      <c r="D7436" s="150">
        <v>51501</v>
      </c>
      <c r="E7436" s="149">
        <v>12410</v>
      </c>
      <c r="F7436" s="149" t="s">
        <v>14399</v>
      </c>
    </row>
    <row r="7437" spans="1:6" ht="10.9" customHeight="1" x14ac:dyDescent="0.35">
      <c r="A7437" s="149" t="s">
        <v>14754</v>
      </c>
      <c r="B7437" s="149" t="s">
        <v>14755</v>
      </c>
      <c r="C7437" s="149" t="s">
        <v>296</v>
      </c>
      <c r="D7437" s="150">
        <v>51501</v>
      </c>
      <c r="E7437" s="149">
        <v>12410</v>
      </c>
      <c r="F7437" s="149" t="s">
        <v>14399</v>
      </c>
    </row>
    <row r="7438" spans="1:6" ht="10.9" customHeight="1" x14ac:dyDescent="0.35">
      <c r="A7438" s="149" t="s">
        <v>14756</v>
      </c>
      <c r="B7438" s="149" t="s">
        <v>14757</v>
      </c>
      <c r="C7438" s="149" t="s">
        <v>296</v>
      </c>
      <c r="D7438" s="150">
        <v>51501</v>
      </c>
      <c r="E7438" s="149">
        <v>12410</v>
      </c>
      <c r="F7438" s="149" t="s">
        <v>14399</v>
      </c>
    </row>
    <row r="7439" spans="1:6" ht="10.9" customHeight="1" x14ac:dyDescent="0.35">
      <c r="A7439" s="149" t="s">
        <v>14758</v>
      </c>
      <c r="B7439" s="149" t="s">
        <v>14759</v>
      </c>
      <c r="C7439" s="149" t="s">
        <v>296</v>
      </c>
      <c r="D7439" s="150">
        <v>51501</v>
      </c>
      <c r="E7439" s="149">
        <v>12410</v>
      </c>
      <c r="F7439" s="149" t="s">
        <v>14399</v>
      </c>
    </row>
    <row r="7440" spans="1:6" ht="10.9" customHeight="1" x14ac:dyDescent="0.35">
      <c r="A7440" s="149" t="s">
        <v>14760</v>
      </c>
      <c r="B7440" s="149" t="s">
        <v>14761</v>
      </c>
      <c r="C7440" s="149" t="s">
        <v>296</v>
      </c>
      <c r="D7440" s="150">
        <v>51501</v>
      </c>
      <c r="E7440" s="149">
        <v>12410</v>
      </c>
      <c r="F7440" s="149" t="s">
        <v>14399</v>
      </c>
    </row>
    <row r="7441" spans="1:6" ht="10.9" customHeight="1" x14ac:dyDescent="0.35">
      <c r="A7441" s="149" t="s">
        <v>14762</v>
      </c>
      <c r="B7441" s="149" t="s">
        <v>14763</v>
      </c>
      <c r="C7441" s="149" t="s">
        <v>296</v>
      </c>
      <c r="D7441" s="150">
        <v>51501</v>
      </c>
      <c r="E7441" s="149">
        <v>12410</v>
      </c>
      <c r="F7441" s="149" t="s">
        <v>14399</v>
      </c>
    </row>
    <row r="7442" spans="1:6" ht="10.9" customHeight="1" x14ac:dyDescent="0.35">
      <c r="A7442" s="149" t="s">
        <v>14764</v>
      </c>
      <c r="B7442" s="149" t="s">
        <v>14765</v>
      </c>
      <c r="C7442" s="149" t="s">
        <v>296</v>
      </c>
      <c r="D7442" s="150">
        <v>51501</v>
      </c>
      <c r="E7442" s="149">
        <v>12410</v>
      </c>
      <c r="F7442" s="149" t="s">
        <v>14399</v>
      </c>
    </row>
    <row r="7443" spans="1:6" ht="10.9" customHeight="1" x14ac:dyDescent="0.35">
      <c r="A7443" s="149" t="s">
        <v>14766</v>
      </c>
      <c r="B7443" s="149" t="s">
        <v>14767</v>
      </c>
      <c r="C7443" s="149" t="s">
        <v>296</v>
      </c>
      <c r="D7443" s="150">
        <v>51501</v>
      </c>
      <c r="E7443" s="149">
        <v>12410</v>
      </c>
      <c r="F7443" s="149" t="s">
        <v>14399</v>
      </c>
    </row>
    <row r="7444" spans="1:6" ht="10.9" customHeight="1" x14ac:dyDescent="0.35">
      <c r="A7444" s="149" t="s">
        <v>14768</v>
      </c>
      <c r="B7444" s="149" t="s">
        <v>14769</v>
      </c>
      <c r="C7444" s="149" t="s">
        <v>296</v>
      </c>
      <c r="D7444" s="150">
        <v>51501</v>
      </c>
      <c r="E7444" s="149">
        <v>12410</v>
      </c>
      <c r="F7444" s="149" t="s">
        <v>14399</v>
      </c>
    </row>
    <row r="7445" spans="1:6" ht="10.9" customHeight="1" x14ac:dyDescent="0.35">
      <c r="A7445" s="149" t="s">
        <v>14770</v>
      </c>
      <c r="B7445" s="149" t="s">
        <v>14771</v>
      </c>
      <c r="C7445" s="149" t="s">
        <v>296</v>
      </c>
      <c r="D7445" s="150">
        <v>51501</v>
      </c>
      <c r="E7445" s="149">
        <v>12410</v>
      </c>
      <c r="F7445" s="149" t="s">
        <v>14399</v>
      </c>
    </row>
    <row r="7446" spans="1:6" ht="10.9" customHeight="1" x14ac:dyDescent="0.35">
      <c r="A7446" s="149" t="s">
        <v>14772</v>
      </c>
      <c r="B7446" s="149" t="s">
        <v>14773</v>
      </c>
      <c r="C7446" s="149" t="s">
        <v>296</v>
      </c>
      <c r="D7446" s="150">
        <v>51501</v>
      </c>
      <c r="E7446" s="149">
        <v>12410</v>
      </c>
      <c r="F7446" s="149" t="s">
        <v>14399</v>
      </c>
    </row>
    <row r="7447" spans="1:6" ht="10.9" customHeight="1" x14ac:dyDescent="0.35">
      <c r="A7447" s="149" t="s">
        <v>14774</v>
      </c>
      <c r="B7447" s="149" t="s">
        <v>14775</v>
      </c>
      <c r="C7447" s="149" t="s">
        <v>296</v>
      </c>
      <c r="D7447" s="150">
        <v>51501</v>
      </c>
      <c r="E7447" s="149">
        <v>12410</v>
      </c>
      <c r="F7447" s="149" t="s">
        <v>14399</v>
      </c>
    </row>
    <row r="7448" spans="1:6" ht="10.9" customHeight="1" x14ac:dyDescent="0.35">
      <c r="A7448" s="149" t="s">
        <v>14776</v>
      </c>
      <c r="B7448" s="149" t="s">
        <v>14777</v>
      </c>
      <c r="C7448" s="149" t="s">
        <v>296</v>
      </c>
      <c r="D7448" s="150">
        <v>51501</v>
      </c>
      <c r="E7448" s="149">
        <v>12410</v>
      </c>
      <c r="F7448" s="149" t="s">
        <v>14399</v>
      </c>
    </row>
    <row r="7449" spans="1:6" ht="10.9" customHeight="1" x14ac:dyDescent="0.35">
      <c r="A7449" s="149" t="s">
        <v>14778</v>
      </c>
      <c r="B7449" s="149" t="s">
        <v>12889</v>
      </c>
      <c r="C7449" s="149" t="s">
        <v>296</v>
      </c>
      <c r="D7449" s="150">
        <v>51501</v>
      </c>
      <c r="E7449" s="149">
        <v>12410</v>
      </c>
      <c r="F7449" s="149" t="s">
        <v>14399</v>
      </c>
    </row>
    <row r="7450" spans="1:6" ht="10.9" customHeight="1" x14ac:dyDescent="0.35">
      <c r="A7450" s="149" t="s">
        <v>14779</v>
      </c>
      <c r="B7450" s="149" t="s">
        <v>14780</v>
      </c>
      <c r="C7450" s="149" t="s">
        <v>296</v>
      </c>
      <c r="D7450" s="150">
        <v>51501</v>
      </c>
      <c r="E7450" s="149">
        <v>12410</v>
      </c>
      <c r="F7450" s="149" t="s">
        <v>14399</v>
      </c>
    </row>
    <row r="7451" spans="1:6" ht="10.9" customHeight="1" x14ac:dyDescent="0.35">
      <c r="A7451" s="149" t="s">
        <v>14781</v>
      </c>
      <c r="B7451" s="149" t="s">
        <v>14782</v>
      </c>
      <c r="C7451" s="149" t="s">
        <v>296</v>
      </c>
      <c r="D7451" s="150">
        <v>51501</v>
      </c>
      <c r="E7451" s="149">
        <v>12410</v>
      </c>
      <c r="F7451" s="149" t="s">
        <v>14399</v>
      </c>
    </row>
    <row r="7452" spans="1:6" ht="10.9" customHeight="1" x14ac:dyDescent="0.35">
      <c r="A7452" s="149" t="s">
        <v>14783</v>
      </c>
      <c r="B7452" s="149" t="s">
        <v>14784</v>
      </c>
      <c r="C7452" s="149" t="s">
        <v>296</v>
      </c>
      <c r="D7452" s="150">
        <v>51501</v>
      </c>
      <c r="E7452" s="149">
        <v>12410</v>
      </c>
      <c r="F7452" s="149" t="s">
        <v>14399</v>
      </c>
    </row>
    <row r="7453" spans="1:6" ht="10.9" customHeight="1" x14ac:dyDescent="0.35">
      <c r="A7453" s="149" t="s">
        <v>14785</v>
      </c>
      <c r="B7453" s="149" t="s">
        <v>14786</v>
      </c>
      <c r="C7453" s="149" t="s">
        <v>296</v>
      </c>
      <c r="D7453" s="150">
        <v>51501</v>
      </c>
      <c r="E7453" s="149">
        <v>12410</v>
      </c>
      <c r="F7453" s="149" t="s">
        <v>14399</v>
      </c>
    </row>
    <row r="7454" spans="1:6" ht="10.9" customHeight="1" x14ac:dyDescent="0.35">
      <c r="A7454" s="149" t="s">
        <v>14787</v>
      </c>
      <c r="B7454" s="149" t="s">
        <v>14788</v>
      </c>
      <c r="C7454" s="149" t="s">
        <v>296</v>
      </c>
      <c r="D7454" s="150">
        <v>51501</v>
      </c>
      <c r="E7454" s="149">
        <v>12410</v>
      </c>
      <c r="F7454" s="149" t="s">
        <v>14399</v>
      </c>
    </row>
    <row r="7455" spans="1:6" ht="10.9" customHeight="1" x14ac:dyDescent="0.35">
      <c r="A7455" s="149" t="s">
        <v>14789</v>
      </c>
      <c r="B7455" s="149" t="s">
        <v>14790</v>
      </c>
      <c r="C7455" s="149" t="s">
        <v>296</v>
      </c>
      <c r="D7455" s="150">
        <v>51501</v>
      </c>
      <c r="E7455" s="149">
        <v>12410</v>
      </c>
      <c r="F7455" s="149" t="s">
        <v>14399</v>
      </c>
    </row>
    <row r="7456" spans="1:6" ht="10.9" customHeight="1" x14ac:dyDescent="0.35">
      <c r="A7456" s="149" t="s">
        <v>14791</v>
      </c>
      <c r="B7456" s="149" t="s">
        <v>14792</v>
      </c>
      <c r="C7456" s="149" t="s">
        <v>296</v>
      </c>
      <c r="D7456" s="150">
        <v>51501</v>
      </c>
      <c r="E7456" s="149">
        <v>12410</v>
      </c>
      <c r="F7456" s="149" t="s">
        <v>14399</v>
      </c>
    </row>
    <row r="7457" spans="1:6" ht="10.9" customHeight="1" x14ac:dyDescent="0.35">
      <c r="A7457" s="149" t="s">
        <v>14793</v>
      </c>
      <c r="B7457" s="149" t="s">
        <v>14794</v>
      </c>
      <c r="C7457" s="149" t="s">
        <v>296</v>
      </c>
      <c r="D7457" s="150">
        <v>51501</v>
      </c>
      <c r="E7457" s="149">
        <v>12410</v>
      </c>
      <c r="F7457" s="149" t="s">
        <v>14399</v>
      </c>
    </row>
    <row r="7458" spans="1:6" ht="10.9" customHeight="1" x14ac:dyDescent="0.35">
      <c r="A7458" s="149" t="s">
        <v>14795</v>
      </c>
      <c r="B7458" s="149" t="s">
        <v>14796</v>
      </c>
      <c r="C7458" s="149" t="s">
        <v>296</v>
      </c>
      <c r="D7458" s="150">
        <v>51501</v>
      </c>
      <c r="E7458" s="149">
        <v>12410</v>
      </c>
      <c r="F7458" s="149" t="s">
        <v>14399</v>
      </c>
    </row>
    <row r="7459" spans="1:6" ht="10.9" customHeight="1" x14ac:dyDescent="0.35">
      <c r="A7459" s="149" t="s">
        <v>14797</v>
      </c>
      <c r="B7459" s="149" t="s">
        <v>14798</v>
      </c>
      <c r="C7459" s="149" t="s">
        <v>296</v>
      </c>
      <c r="D7459" s="150">
        <v>51501</v>
      </c>
      <c r="E7459" s="149">
        <v>12410</v>
      </c>
      <c r="F7459" s="149" t="s">
        <v>14399</v>
      </c>
    </row>
    <row r="7460" spans="1:6" ht="10.9" customHeight="1" x14ac:dyDescent="0.35">
      <c r="A7460" s="149" t="s">
        <v>14799</v>
      </c>
      <c r="B7460" s="149" t="s">
        <v>14800</v>
      </c>
      <c r="C7460" s="149" t="s">
        <v>296</v>
      </c>
      <c r="D7460" s="150">
        <v>51501</v>
      </c>
      <c r="E7460" s="149">
        <v>12410</v>
      </c>
      <c r="F7460" s="149" t="s">
        <v>14399</v>
      </c>
    </row>
    <row r="7461" spans="1:6" ht="10.9" customHeight="1" x14ac:dyDescent="0.35">
      <c r="A7461" s="149" t="s">
        <v>14801</v>
      </c>
      <c r="B7461" s="149" t="s">
        <v>14802</v>
      </c>
      <c r="C7461" s="149" t="s">
        <v>296</v>
      </c>
      <c r="D7461" s="150">
        <v>51501</v>
      </c>
      <c r="E7461" s="149">
        <v>12410</v>
      </c>
      <c r="F7461" s="149" t="s">
        <v>14399</v>
      </c>
    </row>
    <row r="7462" spans="1:6" ht="10.9" customHeight="1" x14ac:dyDescent="0.35">
      <c r="A7462" s="149" t="s">
        <v>14803</v>
      </c>
      <c r="B7462" s="149" t="s">
        <v>14804</v>
      </c>
      <c r="C7462" s="149" t="s">
        <v>296</v>
      </c>
      <c r="D7462" s="150">
        <v>51501</v>
      </c>
      <c r="E7462" s="149">
        <v>12410</v>
      </c>
      <c r="F7462" s="149" t="s">
        <v>14399</v>
      </c>
    </row>
    <row r="7463" spans="1:6" ht="10.9" customHeight="1" x14ac:dyDescent="0.35">
      <c r="A7463" s="149" t="s">
        <v>14805</v>
      </c>
      <c r="B7463" s="149" t="s">
        <v>14806</v>
      </c>
      <c r="C7463" s="149" t="s">
        <v>296</v>
      </c>
      <c r="D7463" s="150">
        <v>51501</v>
      </c>
      <c r="E7463" s="149">
        <v>12410</v>
      </c>
      <c r="F7463" s="149" t="s">
        <v>14399</v>
      </c>
    </row>
    <row r="7464" spans="1:6" ht="10.9" customHeight="1" x14ac:dyDescent="0.35">
      <c r="A7464" s="149" t="s">
        <v>14807</v>
      </c>
      <c r="B7464" s="149" t="s">
        <v>14808</v>
      </c>
      <c r="C7464" s="149" t="s">
        <v>296</v>
      </c>
      <c r="D7464" s="150">
        <v>51501</v>
      </c>
      <c r="E7464" s="149">
        <v>12410</v>
      </c>
      <c r="F7464" s="149" t="s">
        <v>14399</v>
      </c>
    </row>
    <row r="7465" spans="1:6" ht="10.9" customHeight="1" x14ac:dyDescent="0.35">
      <c r="A7465" s="149" t="s">
        <v>14809</v>
      </c>
      <c r="B7465" s="149" t="s">
        <v>14810</v>
      </c>
      <c r="C7465" s="149" t="s">
        <v>296</v>
      </c>
      <c r="D7465" s="150">
        <v>51501</v>
      </c>
      <c r="E7465" s="149">
        <v>12410</v>
      </c>
      <c r="F7465" s="149" t="s">
        <v>14399</v>
      </c>
    </row>
    <row r="7466" spans="1:6" ht="10.9" customHeight="1" x14ac:dyDescent="0.35">
      <c r="A7466" s="149" t="s">
        <v>14811</v>
      </c>
      <c r="B7466" s="149" t="s">
        <v>14812</v>
      </c>
      <c r="C7466" s="149" t="s">
        <v>296</v>
      </c>
      <c r="D7466" s="150">
        <v>51501</v>
      </c>
      <c r="E7466" s="149">
        <v>12410</v>
      </c>
      <c r="F7466" s="149" t="s">
        <v>14399</v>
      </c>
    </row>
    <row r="7467" spans="1:6" ht="10.9" customHeight="1" x14ac:dyDescent="0.35">
      <c r="A7467" s="149" t="s">
        <v>14813</v>
      </c>
      <c r="B7467" s="149" t="s">
        <v>14814</v>
      </c>
      <c r="C7467" s="149" t="s">
        <v>296</v>
      </c>
      <c r="D7467" s="150">
        <v>51501</v>
      </c>
      <c r="E7467" s="149">
        <v>12410</v>
      </c>
      <c r="F7467" s="149" t="s">
        <v>14399</v>
      </c>
    </row>
    <row r="7468" spans="1:6" ht="10.9" customHeight="1" x14ac:dyDescent="0.35">
      <c r="A7468" s="149" t="s">
        <v>14815</v>
      </c>
      <c r="B7468" s="149" t="s">
        <v>14816</v>
      </c>
      <c r="C7468" s="149" t="s">
        <v>296</v>
      </c>
      <c r="D7468" s="150">
        <v>51501</v>
      </c>
      <c r="E7468" s="149">
        <v>12410</v>
      </c>
      <c r="F7468" s="149" t="s">
        <v>14399</v>
      </c>
    </row>
    <row r="7469" spans="1:6" ht="10.9" customHeight="1" x14ac:dyDescent="0.35">
      <c r="A7469" s="149" t="s">
        <v>14817</v>
      </c>
      <c r="B7469" s="149" t="s">
        <v>14818</v>
      </c>
      <c r="C7469" s="149" t="s">
        <v>296</v>
      </c>
      <c r="D7469" s="150">
        <v>51501</v>
      </c>
      <c r="E7469" s="149">
        <v>12410</v>
      </c>
      <c r="F7469" s="149" t="s">
        <v>14399</v>
      </c>
    </row>
    <row r="7470" spans="1:6" ht="10.9" customHeight="1" x14ac:dyDescent="0.35">
      <c r="A7470" s="149" t="s">
        <v>14819</v>
      </c>
      <c r="B7470" s="149" t="s">
        <v>14820</v>
      </c>
      <c r="C7470" s="149" t="s">
        <v>296</v>
      </c>
      <c r="D7470" s="150">
        <v>51501</v>
      </c>
      <c r="E7470" s="149">
        <v>12410</v>
      </c>
      <c r="F7470" s="149" t="s">
        <v>14399</v>
      </c>
    </row>
    <row r="7471" spans="1:6" ht="10.9" customHeight="1" x14ac:dyDescent="0.35">
      <c r="A7471" s="149" t="s">
        <v>14821</v>
      </c>
      <c r="B7471" s="149" t="s">
        <v>14822</v>
      </c>
      <c r="C7471" s="149" t="s">
        <v>296</v>
      </c>
      <c r="D7471" s="150">
        <v>51501</v>
      </c>
      <c r="E7471" s="149">
        <v>12410</v>
      </c>
      <c r="F7471" s="149" t="s">
        <v>14399</v>
      </c>
    </row>
    <row r="7472" spans="1:6" ht="10.9" customHeight="1" x14ac:dyDescent="0.35">
      <c r="A7472" s="149" t="s">
        <v>14823</v>
      </c>
      <c r="B7472" s="149" t="s">
        <v>14824</v>
      </c>
      <c r="C7472" s="149" t="s">
        <v>296</v>
      </c>
      <c r="D7472" s="150">
        <v>51501</v>
      </c>
      <c r="E7472" s="149">
        <v>12410</v>
      </c>
      <c r="F7472" s="149" t="s">
        <v>14399</v>
      </c>
    </row>
    <row r="7473" spans="1:6" ht="10.9" customHeight="1" x14ac:dyDescent="0.35">
      <c r="A7473" s="149" t="s">
        <v>14825</v>
      </c>
      <c r="B7473" s="149" t="s">
        <v>14826</v>
      </c>
      <c r="C7473" s="149" t="s">
        <v>296</v>
      </c>
      <c r="D7473" s="150">
        <v>51501</v>
      </c>
      <c r="E7473" s="149">
        <v>12410</v>
      </c>
      <c r="F7473" s="149" t="s">
        <v>14399</v>
      </c>
    </row>
    <row r="7474" spans="1:6" ht="10.9" customHeight="1" x14ac:dyDescent="0.35">
      <c r="A7474" s="149" t="s">
        <v>14827</v>
      </c>
      <c r="B7474" s="149" t="s">
        <v>14828</v>
      </c>
      <c r="C7474" s="149" t="s">
        <v>296</v>
      </c>
      <c r="D7474" s="150">
        <v>51501</v>
      </c>
      <c r="E7474" s="149">
        <v>12410</v>
      </c>
      <c r="F7474" s="149" t="s">
        <v>14399</v>
      </c>
    </row>
    <row r="7475" spans="1:6" ht="10.9" customHeight="1" x14ac:dyDescent="0.35">
      <c r="A7475" s="149" t="s">
        <v>14829</v>
      </c>
      <c r="B7475" s="149" t="s">
        <v>14830</v>
      </c>
      <c r="C7475" s="149" t="s">
        <v>296</v>
      </c>
      <c r="D7475" s="150">
        <v>51501</v>
      </c>
      <c r="E7475" s="149">
        <v>12410</v>
      </c>
      <c r="F7475" s="149" t="s">
        <v>14399</v>
      </c>
    </row>
    <row r="7476" spans="1:6" ht="10.9" customHeight="1" x14ac:dyDescent="0.35">
      <c r="A7476" s="149" t="s">
        <v>14831</v>
      </c>
      <c r="B7476" s="149" t="s">
        <v>14832</v>
      </c>
      <c r="C7476" s="149" t="s">
        <v>296</v>
      </c>
      <c r="D7476" s="150">
        <v>51501</v>
      </c>
      <c r="E7476" s="149">
        <v>12410</v>
      </c>
      <c r="F7476" s="149" t="s">
        <v>14399</v>
      </c>
    </row>
    <row r="7477" spans="1:6" ht="10.9" customHeight="1" x14ac:dyDescent="0.35">
      <c r="A7477" s="149" t="s">
        <v>14833</v>
      </c>
      <c r="B7477" s="149" t="s">
        <v>14834</v>
      </c>
      <c r="C7477" s="149" t="s">
        <v>296</v>
      </c>
      <c r="D7477" s="150">
        <v>51501</v>
      </c>
      <c r="E7477" s="149">
        <v>12410</v>
      </c>
      <c r="F7477" s="149" t="s">
        <v>14399</v>
      </c>
    </row>
    <row r="7478" spans="1:6" ht="10.9" customHeight="1" x14ac:dyDescent="0.35">
      <c r="A7478" s="149" t="s">
        <v>14835</v>
      </c>
      <c r="B7478" s="149" t="s">
        <v>14836</v>
      </c>
      <c r="C7478" s="149" t="s">
        <v>296</v>
      </c>
      <c r="D7478" s="150">
        <v>51501</v>
      </c>
      <c r="E7478" s="149">
        <v>12410</v>
      </c>
      <c r="F7478" s="149" t="s">
        <v>14399</v>
      </c>
    </row>
    <row r="7479" spans="1:6" ht="10.9" customHeight="1" x14ac:dyDescent="0.35">
      <c r="A7479" s="149" t="s">
        <v>14837</v>
      </c>
      <c r="B7479" s="149" t="s">
        <v>14838</v>
      </c>
      <c r="C7479" s="149" t="s">
        <v>296</v>
      </c>
      <c r="D7479" s="150">
        <v>51501</v>
      </c>
      <c r="E7479" s="149">
        <v>12410</v>
      </c>
      <c r="F7479" s="149" t="s">
        <v>14399</v>
      </c>
    </row>
    <row r="7480" spans="1:6" ht="10.9" customHeight="1" x14ac:dyDescent="0.35">
      <c r="A7480" s="149" t="s">
        <v>14839</v>
      </c>
      <c r="B7480" s="149" t="s">
        <v>14840</v>
      </c>
      <c r="C7480" s="149" t="s">
        <v>296</v>
      </c>
      <c r="D7480" s="150">
        <v>51501</v>
      </c>
      <c r="E7480" s="149">
        <v>12410</v>
      </c>
      <c r="F7480" s="149" t="s">
        <v>14399</v>
      </c>
    </row>
    <row r="7481" spans="1:6" ht="10.9" customHeight="1" x14ac:dyDescent="0.35">
      <c r="A7481" s="149" t="s">
        <v>14841</v>
      </c>
      <c r="B7481" s="149" t="s">
        <v>14842</v>
      </c>
      <c r="C7481" s="149" t="s">
        <v>296</v>
      </c>
      <c r="D7481" s="150">
        <v>51501</v>
      </c>
      <c r="E7481" s="149">
        <v>12410</v>
      </c>
      <c r="F7481" s="149" t="s">
        <v>14399</v>
      </c>
    </row>
    <row r="7482" spans="1:6" ht="10.9" customHeight="1" x14ac:dyDescent="0.35">
      <c r="A7482" s="149" t="s">
        <v>14843</v>
      </c>
      <c r="B7482" s="149" t="s">
        <v>14844</v>
      </c>
      <c r="C7482" s="149" t="s">
        <v>296</v>
      </c>
      <c r="D7482" s="150">
        <v>51501</v>
      </c>
      <c r="E7482" s="149">
        <v>12410</v>
      </c>
      <c r="F7482" s="149" t="s">
        <v>14399</v>
      </c>
    </row>
    <row r="7483" spans="1:6" ht="10.9" customHeight="1" x14ac:dyDescent="0.35">
      <c r="A7483" s="149" t="s">
        <v>14845</v>
      </c>
      <c r="B7483" s="149" t="s">
        <v>14846</v>
      </c>
      <c r="C7483" s="149" t="s">
        <v>296</v>
      </c>
      <c r="D7483" s="150">
        <v>51501</v>
      </c>
      <c r="E7483" s="149">
        <v>12410</v>
      </c>
      <c r="F7483" s="149" t="s">
        <v>14399</v>
      </c>
    </row>
    <row r="7484" spans="1:6" ht="10.9" customHeight="1" x14ac:dyDescent="0.35">
      <c r="A7484" s="149" t="s">
        <v>14847</v>
      </c>
      <c r="B7484" s="149" t="s">
        <v>14848</v>
      </c>
      <c r="C7484" s="149" t="s">
        <v>296</v>
      </c>
      <c r="D7484" s="150">
        <v>51501</v>
      </c>
      <c r="E7484" s="149">
        <v>12410</v>
      </c>
      <c r="F7484" s="149" t="s">
        <v>14399</v>
      </c>
    </row>
    <row r="7485" spans="1:6" ht="10.9" customHeight="1" x14ac:dyDescent="0.35">
      <c r="A7485" s="149" t="s">
        <v>14849</v>
      </c>
      <c r="B7485" s="149" t="s">
        <v>14850</v>
      </c>
      <c r="C7485" s="149" t="s">
        <v>296</v>
      </c>
      <c r="D7485" s="150">
        <v>51501</v>
      </c>
      <c r="E7485" s="149">
        <v>12410</v>
      </c>
      <c r="F7485" s="149" t="s">
        <v>14399</v>
      </c>
    </row>
    <row r="7486" spans="1:6" ht="10.9" customHeight="1" x14ac:dyDescent="0.35">
      <c r="A7486" s="149" t="s">
        <v>14851</v>
      </c>
      <c r="B7486" s="149" t="s">
        <v>14852</v>
      </c>
      <c r="C7486" s="149" t="s">
        <v>296</v>
      </c>
      <c r="D7486" s="150">
        <v>51501</v>
      </c>
      <c r="E7486" s="149">
        <v>12410</v>
      </c>
      <c r="F7486" s="149" t="s">
        <v>14399</v>
      </c>
    </row>
    <row r="7487" spans="1:6" ht="10.9" customHeight="1" x14ac:dyDescent="0.35">
      <c r="A7487" s="149" t="s">
        <v>14853</v>
      </c>
      <c r="B7487" s="149" t="s">
        <v>14854</v>
      </c>
      <c r="C7487" s="149" t="s">
        <v>296</v>
      </c>
      <c r="D7487" s="150">
        <v>51501</v>
      </c>
      <c r="E7487" s="149">
        <v>12410</v>
      </c>
      <c r="F7487" s="149" t="s">
        <v>14399</v>
      </c>
    </row>
    <row r="7488" spans="1:6" ht="10.9" customHeight="1" x14ac:dyDescent="0.35">
      <c r="A7488" s="149" t="s">
        <v>14855</v>
      </c>
      <c r="B7488" s="149" t="s">
        <v>14856</v>
      </c>
      <c r="C7488" s="149" t="s">
        <v>10026</v>
      </c>
      <c r="D7488" s="150">
        <v>51501</v>
      </c>
      <c r="E7488" s="149">
        <v>12410</v>
      </c>
      <c r="F7488" s="149" t="s">
        <v>14399</v>
      </c>
    </row>
    <row r="7489" spans="1:6" ht="10.9" customHeight="1" x14ac:dyDescent="0.35">
      <c r="A7489" s="149" t="s">
        <v>14857</v>
      </c>
      <c r="B7489" s="149" t="s">
        <v>14858</v>
      </c>
      <c r="C7489" s="149" t="s">
        <v>296</v>
      </c>
      <c r="D7489" s="150">
        <v>51501</v>
      </c>
      <c r="E7489" s="149">
        <v>12410</v>
      </c>
      <c r="F7489" s="149" t="s">
        <v>14399</v>
      </c>
    </row>
    <row r="7490" spans="1:6" ht="10.9" customHeight="1" x14ac:dyDescent="0.35">
      <c r="A7490" s="149" t="s">
        <v>14859</v>
      </c>
      <c r="B7490" s="149" t="s">
        <v>14860</v>
      </c>
      <c r="C7490" s="149" t="s">
        <v>296</v>
      </c>
      <c r="D7490" s="150">
        <v>51501</v>
      </c>
      <c r="E7490" s="149">
        <v>12410</v>
      </c>
      <c r="F7490" s="149" t="s">
        <v>14399</v>
      </c>
    </row>
    <row r="7491" spans="1:6" ht="10.9" customHeight="1" x14ac:dyDescent="0.35">
      <c r="A7491" s="149" t="s">
        <v>14861</v>
      </c>
      <c r="B7491" s="149" t="s">
        <v>14862</v>
      </c>
      <c r="C7491" s="149" t="s">
        <v>296</v>
      </c>
      <c r="D7491" s="150">
        <v>51501</v>
      </c>
      <c r="E7491" s="149">
        <v>12410</v>
      </c>
      <c r="F7491" s="149" t="s">
        <v>14399</v>
      </c>
    </row>
    <row r="7492" spans="1:6" ht="10.9" customHeight="1" x14ac:dyDescent="0.35">
      <c r="A7492" s="149" t="s">
        <v>14863</v>
      </c>
      <c r="B7492" s="149" t="s">
        <v>14864</v>
      </c>
      <c r="C7492" s="149" t="s">
        <v>296</v>
      </c>
      <c r="D7492" s="150">
        <v>51501</v>
      </c>
      <c r="E7492" s="149">
        <v>12410</v>
      </c>
      <c r="F7492" s="149" t="s">
        <v>14399</v>
      </c>
    </row>
    <row r="7493" spans="1:6" ht="10.9" customHeight="1" x14ac:dyDescent="0.35">
      <c r="A7493" s="149" t="s">
        <v>14865</v>
      </c>
      <c r="B7493" s="149" t="s">
        <v>14866</v>
      </c>
      <c r="C7493" s="149" t="s">
        <v>296</v>
      </c>
      <c r="D7493" s="150">
        <v>51501</v>
      </c>
      <c r="E7493" s="149">
        <v>12410</v>
      </c>
      <c r="F7493" s="149" t="s">
        <v>14399</v>
      </c>
    </row>
    <row r="7494" spans="1:6" ht="10.9" customHeight="1" x14ac:dyDescent="0.35">
      <c r="A7494" s="149" t="s">
        <v>14867</v>
      </c>
      <c r="B7494" s="149" t="s">
        <v>14868</v>
      </c>
      <c r="C7494" s="149" t="s">
        <v>296</v>
      </c>
      <c r="D7494" s="150">
        <v>51501</v>
      </c>
      <c r="E7494" s="149">
        <v>12410</v>
      </c>
      <c r="F7494" s="149" t="s">
        <v>14399</v>
      </c>
    </row>
    <row r="7495" spans="1:6" ht="10.9" customHeight="1" x14ac:dyDescent="0.35">
      <c r="A7495" s="149" t="s">
        <v>14869</v>
      </c>
      <c r="B7495" s="149" t="s">
        <v>14870</v>
      </c>
      <c r="C7495" s="149" t="s">
        <v>296</v>
      </c>
      <c r="D7495" s="150">
        <v>51501</v>
      </c>
      <c r="E7495" s="149">
        <v>12410</v>
      </c>
      <c r="F7495" s="149" t="s">
        <v>14399</v>
      </c>
    </row>
    <row r="7496" spans="1:6" ht="10.9" customHeight="1" x14ac:dyDescent="0.35">
      <c r="A7496" s="149" t="s">
        <v>14871</v>
      </c>
      <c r="B7496" s="149" t="s">
        <v>14872</v>
      </c>
      <c r="C7496" s="149" t="s">
        <v>296</v>
      </c>
      <c r="D7496" s="150">
        <v>51501</v>
      </c>
      <c r="E7496" s="149">
        <v>12410</v>
      </c>
      <c r="F7496" s="149" t="s">
        <v>14399</v>
      </c>
    </row>
    <row r="7497" spans="1:6" ht="10.9" customHeight="1" x14ac:dyDescent="0.35">
      <c r="A7497" s="149" t="s">
        <v>14873</v>
      </c>
      <c r="B7497" s="149" t="s">
        <v>14874</v>
      </c>
      <c r="C7497" s="149" t="s">
        <v>296</v>
      </c>
      <c r="D7497" s="150">
        <v>51501</v>
      </c>
      <c r="E7497" s="149">
        <v>12410</v>
      </c>
      <c r="F7497" s="149" t="s">
        <v>14399</v>
      </c>
    </row>
    <row r="7498" spans="1:6" ht="10.9" customHeight="1" x14ac:dyDescent="0.35">
      <c r="A7498" s="149" t="s">
        <v>14875</v>
      </c>
      <c r="B7498" s="149" t="s">
        <v>14876</v>
      </c>
      <c r="C7498" s="149" t="s">
        <v>296</v>
      </c>
      <c r="D7498" s="150">
        <v>51501</v>
      </c>
      <c r="E7498" s="149">
        <v>12410</v>
      </c>
      <c r="F7498" s="149" t="s">
        <v>14399</v>
      </c>
    </row>
    <row r="7499" spans="1:6" ht="10.9" customHeight="1" x14ac:dyDescent="0.35">
      <c r="A7499" s="149" t="s">
        <v>14877</v>
      </c>
      <c r="B7499" s="149" t="s">
        <v>14878</v>
      </c>
      <c r="C7499" s="149" t="s">
        <v>296</v>
      </c>
      <c r="D7499" s="150">
        <v>51501</v>
      </c>
      <c r="E7499" s="149">
        <v>12410</v>
      </c>
      <c r="F7499" s="149" t="s">
        <v>14399</v>
      </c>
    </row>
    <row r="7500" spans="1:6" ht="10.9" customHeight="1" x14ac:dyDescent="0.35">
      <c r="A7500" s="149" t="s">
        <v>14879</v>
      </c>
      <c r="B7500" s="149" t="s">
        <v>14880</v>
      </c>
      <c r="C7500" s="149" t="s">
        <v>296</v>
      </c>
      <c r="D7500" s="150">
        <v>51501</v>
      </c>
      <c r="E7500" s="149">
        <v>12410</v>
      </c>
      <c r="F7500" s="149" t="s">
        <v>14399</v>
      </c>
    </row>
    <row r="7501" spans="1:6" ht="10.9" customHeight="1" x14ac:dyDescent="0.35">
      <c r="A7501" s="149" t="s">
        <v>14881</v>
      </c>
      <c r="B7501" s="149" t="s">
        <v>14882</v>
      </c>
      <c r="C7501" s="149" t="s">
        <v>296</v>
      </c>
      <c r="D7501" s="150">
        <v>51501</v>
      </c>
      <c r="E7501" s="149">
        <v>12410</v>
      </c>
      <c r="F7501" s="149" t="s">
        <v>14399</v>
      </c>
    </row>
    <row r="7502" spans="1:6" ht="10.9" customHeight="1" x14ac:dyDescent="0.35">
      <c r="A7502" s="149" t="s">
        <v>14883</v>
      </c>
      <c r="B7502" s="149" t="s">
        <v>14884</v>
      </c>
      <c r="C7502" s="149" t="s">
        <v>296</v>
      </c>
      <c r="D7502" s="150">
        <v>51501</v>
      </c>
      <c r="E7502" s="149">
        <v>12410</v>
      </c>
      <c r="F7502" s="149" t="s">
        <v>14399</v>
      </c>
    </row>
    <row r="7503" spans="1:6" ht="10.9" customHeight="1" x14ac:dyDescent="0.35">
      <c r="A7503" s="149" t="s">
        <v>14885</v>
      </c>
      <c r="B7503" s="149" t="s">
        <v>14886</v>
      </c>
      <c r="C7503" s="149" t="s">
        <v>296</v>
      </c>
      <c r="D7503" s="150">
        <v>51501</v>
      </c>
      <c r="E7503" s="149">
        <v>12410</v>
      </c>
      <c r="F7503" s="149" t="s">
        <v>14399</v>
      </c>
    </row>
    <row r="7504" spans="1:6" ht="10.9" customHeight="1" x14ac:dyDescent="0.35">
      <c r="A7504" s="149" t="s">
        <v>14887</v>
      </c>
      <c r="B7504" s="149" t="s">
        <v>14888</v>
      </c>
      <c r="C7504" s="149" t="s">
        <v>296</v>
      </c>
      <c r="D7504" s="150">
        <v>51501</v>
      </c>
      <c r="E7504" s="149">
        <v>12410</v>
      </c>
      <c r="F7504" s="149" t="s">
        <v>14399</v>
      </c>
    </row>
    <row r="7505" spans="1:6" ht="10.9" customHeight="1" x14ac:dyDescent="0.35">
      <c r="A7505" s="149" t="s">
        <v>14889</v>
      </c>
      <c r="B7505" s="149" t="s">
        <v>14890</v>
      </c>
      <c r="C7505" s="149" t="s">
        <v>296</v>
      </c>
      <c r="D7505" s="150">
        <v>51501</v>
      </c>
      <c r="E7505" s="149">
        <v>12410</v>
      </c>
      <c r="F7505" s="149" t="s">
        <v>14399</v>
      </c>
    </row>
    <row r="7506" spans="1:6" ht="10.9" customHeight="1" x14ac:dyDescent="0.35">
      <c r="A7506" s="149" t="s">
        <v>14891</v>
      </c>
      <c r="B7506" s="149" t="s">
        <v>14892</v>
      </c>
      <c r="C7506" s="149" t="s">
        <v>296</v>
      </c>
      <c r="D7506" s="150">
        <v>51501</v>
      </c>
      <c r="E7506" s="149">
        <v>12410</v>
      </c>
      <c r="F7506" s="149" t="s">
        <v>14399</v>
      </c>
    </row>
    <row r="7507" spans="1:6" ht="10.9" customHeight="1" x14ac:dyDescent="0.35">
      <c r="A7507" s="149" t="s">
        <v>14893</v>
      </c>
      <c r="B7507" s="149" t="s">
        <v>14894</v>
      </c>
      <c r="C7507" s="149" t="s">
        <v>296</v>
      </c>
      <c r="D7507" s="150">
        <v>51501</v>
      </c>
      <c r="E7507" s="149">
        <v>12410</v>
      </c>
      <c r="F7507" s="149" t="s">
        <v>14399</v>
      </c>
    </row>
    <row r="7508" spans="1:6" ht="10.9" customHeight="1" x14ac:dyDescent="0.35">
      <c r="A7508" s="149" t="s">
        <v>14895</v>
      </c>
      <c r="B7508" s="149" t="s">
        <v>14896</v>
      </c>
      <c r="C7508" s="149" t="s">
        <v>877</v>
      </c>
      <c r="D7508" s="150">
        <v>51501</v>
      </c>
      <c r="E7508" s="149">
        <v>12410</v>
      </c>
      <c r="F7508" s="149" t="s">
        <v>14399</v>
      </c>
    </row>
    <row r="7509" spans="1:6" ht="10.9" customHeight="1" x14ac:dyDescent="0.35">
      <c r="A7509" s="149" t="s">
        <v>14897</v>
      </c>
      <c r="B7509" s="149" t="s">
        <v>14898</v>
      </c>
      <c r="C7509" s="149" t="s">
        <v>296</v>
      </c>
      <c r="D7509" s="150">
        <v>51501</v>
      </c>
      <c r="E7509" s="149">
        <v>12410</v>
      </c>
      <c r="F7509" s="149" t="s">
        <v>14399</v>
      </c>
    </row>
    <row r="7510" spans="1:6" ht="10.9" customHeight="1" x14ac:dyDescent="0.35">
      <c r="A7510" s="149" t="s">
        <v>14899</v>
      </c>
      <c r="B7510" s="149" t="s">
        <v>14900</v>
      </c>
      <c r="C7510" s="149" t="s">
        <v>296</v>
      </c>
      <c r="D7510" s="150">
        <v>51501</v>
      </c>
      <c r="E7510" s="149">
        <v>12410</v>
      </c>
      <c r="F7510" s="149" t="s">
        <v>14399</v>
      </c>
    </row>
    <row r="7511" spans="1:6" ht="10.9" customHeight="1" x14ac:dyDescent="0.35">
      <c r="A7511" s="149" t="s">
        <v>14901</v>
      </c>
      <c r="B7511" s="149" t="s">
        <v>14902</v>
      </c>
      <c r="C7511" s="149" t="s">
        <v>296</v>
      </c>
      <c r="D7511" s="150">
        <v>51501</v>
      </c>
      <c r="E7511" s="149">
        <v>12410</v>
      </c>
      <c r="F7511" s="149" t="s">
        <v>14399</v>
      </c>
    </row>
    <row r="7512" spans="1:6" ht="10.9" customHeight="1" x14ac:dyDescent="0.35">
      <c r="A7512" s="149" t="s">
        <v>14903</v>
      </c>
      <c r="B7512" s="149" t="s">
        <v>8124</v>
      </c>
      <c r="C7512" s="149" t="s">
        <v>296</v>
      </c>
      <c r="D7512" s="150">
        <v>51501</v>
      </c>
      <c r="E7512" s="149">
        <v>12410</v>
      </c>
      <c r="F7512" s="149" t="s">
        <v>14399</v>
      </c>
    </row>
    <row r="7513" spans="1:6" ht="10.9" customHeight="1" x14ac:dyDescent="0.35">
      <c r="A7513" s="149" t="s">
        <v>14904</v>
      </c>
      <c r="B7513" s="149" t="s">
        <v>14905</v>
      </c>
      <c r="C7513" s="149" t="s">
        <v>296</v>
      </c>
      <c r="D7513" s="150">
        <v>51501</v>
      </c>
      <c r="E7513" s="149">
        <v>12410</v>
      </c>
      <c r="F7513" s="149" t="s">
        <v>14399</v>
      </c>
    </row>
    <row r="7514" spans="1:6" ht="10.9" customHeight="1" x14ac:dyDescent="0.35">
      <c r="A7514" s="149" t="s">
        <v>14906</v>
      </c>
      <c r="B7514" s="149" t="s">
        <v>14907</v>
      </c>
      <c r="C7514" s="149" t="s">
        <v>296</v>
      </c>
      <c r="D7514" s="150">
        <v>51501</v>
      </c>
      <c r="E7514" s="149">
        <v>12410</v>
      </c>
      <c r="F7514" s="149" t="s">
        <v>14399</v>
      </c>
    </row>
    <row r="7515" spans="1:6" ht="10.9" customHeight="1" x14ac:dyDescent="0.35">
      <c r="A7515" s="149" t="s">
        <v>14908</v>
      </c>
      <c r="B7515" s="149" t="s">
        <v>14909</v>
      </c>
      <c r="C7515" s="149" t="s">
        <v>296</v>
      </c>
      <c r="D7515" s="150">
        <v>51501</v>
      </c>
      <c r="E7515" s="149">
        <v>12410</v>
      </c>
      <c r="F7515" s="149" t="s">
        <v>14399</v>
      </c>
    </row>
    <row r="7516" spans="1:6" ht="10.9" customHeight="1" x14ac:dyDescent="0.35">
      <c r="A7516" s="149" t="s">
        <v>14910</v>
      </c>
      <c r="B7516" s="149" t="s">
        <v>14911</v>
      </c>
      <c r="C7516" s="149" t="s">
        <v>296</v>
      </c>
      <c r="D7516" s="150">
        <v>51501</v>
      </c>
      <c r="E7516" s="149">
        <v>12410</v>
      </c>
      <c r="F7516" s="149" t="s">
        <v>14399</v>
      </c>
    </row>
    <row r="7517" spans="1:6" ht="10.9" customHeight="1" x14ac:dyDescent="0.35">
      <c r="A7517" s="149" t="s">
        <v>14912</v>
      </c>
      <c r="B7517" s="149" t="s">
        <v>14913</v>
      </c>
      <c r="C7517" s="149" t="s">
        <v>296</v>
      </c>
      <c r="D7517" s="150">
        <v>51501</v>
      </c>
      <c r="E7517" s="149">
        <v>12410</v>
      </c>
      <c r="F7517" s="149" t="s">
        <v>14399</v>
      </c>
    </row>
    <row r="7518" spans="1:6" ht="10.9" customHeight="1" x14ac:dyDescent="0.35">
      <c r="A7518" s="149" t="s">
        <v>14914</v>
      </c>
      <c r="B7518" s="149" t="s">
        <v>14915</v>
      </c>
      <c r="C7518" s="149" t="s">
        <v>296</v>
      </c>
      <c r="D7518" s="150">
        <v>51501</v>
      </c>
      <c r="E7518" s="149">
        <v>12410</v>
      </c>
      <c r="F7518" s="149" t="s">
        <v>14399</v>
      </c>
    </row>
    <row r="7519" spans="1:6" ht="10.9" customHeight="1" x14ac:dyDescent="0.35">
      <c r="A7519" s="149" t="s">
        <v>14916</v>
      </c>
      <c r="B7519" s="149" t="s">
        <v>14917</v>
      </c>
      <c r="C7519" s="149" t="s">
        <v>296</v>
      </c>
      <c r="D7519" s="150">
        <v>51501</v>
      </c>
      <c r="E7519" s="149">
        <v>12410</v>
      </c>
      <c r="F7519" s="149" t="s">
        <v>14399</v>
      </c>
    </row>
    <row r="7520" spans="1:6" ht="10.9" customHeight="1" x14ac:dyDescent="0.35">
      <c r="A7520" s="149" t="s">
        <v>14918</v>
      </c>
      <c r="B7520" s="149" t="s">
        <v>14919</v>
      </c>
      <c r="C7520" s="149" t="s">
        <v>296</v>
      </c>
      <c r="D7520" s="150">
        <v>51501</v>
      </c>
      <c r="E7520" s="149">
        <v>12410</v>
      </c>
      <c r="F7520" s="149" t="s">
        <v>14399</v>
      </c>
    </row>
    <row r="7521" spans="1:6" ht="10.9" customHeight="1" x14ac:dyDescent="0.35">
      <c r="A7521" s="149" t="s">
        <v>14920</v>
      </c>
      <c r="B7521" s="149" t="s">
        <v>14921</v>
      </c>
      <c r="C7521" s="149" t="s">
        <v>296</v>
      </c>
      <c r="D7521" s="150">
        <v>51501</v>
      </c>
      <c r="E7521" s="149">
        <v>12410</v>
      </c>
      <c r="F7521" s="149" t="s">
        <v>14399</v>
      </c>
    </row>
    <row r="7522" spans="1:6" ht="10.9" customHeight="1" x14ac:dyDescent="0.35">
      <c r="A7522" s="149" t="s">
        <v>14922</v>
      </c>
      <c r="B7522" s="149" t="s">
        <v>14923</v>
      </c>
      <c r="C7522" s="149" t="s">
        <v>296</v>
      </c>
      <c r="D7522" s="150">
        <v>51501</v>
      </c>
      <c r="E7522" s="149">
        <v>12410</v>
      </c>
      <c r="F7522" s="149" t="s">
        <v>14399</v>
      </c>
    </row>
    <row r="7523" spans="1:6" ht="10.9" customHeight="1" x14ac:dyDescent="0.35">
      <c r="A7523" s="149" t="s">
        <v>14924</v>
      </c>
      <c r="B7523" s="149" t="s">
        <v>14925</v>
      </c>
      <c r="C7523" s="149" t="s">
        <v>296</v>
      </c>
      <c r="D7523" s="150">
        <v>51501</v>
      </c>
      <c r="E7523" s="149">
        <v>12410</v>
      </c>
      <c r="F7523" s="149" t="s">
        <v>14399</v>
      </c>
    </row>
    <row r="7524" spans="1:6" ht="10.9" customHeight="1" x14ac:dyDescent="0.35">
      <c r="A7524" s="149" t="s">
        <v>14926</v>
      </c>
      <c r="B7524" s="149" t="s">
        <v>12984</v>
      </c>
      <c r="C7524" s="149" t="s">
        <v>296</v>
      </c>
      <c r="D7524" s="150">
        <v>51501</v>
      </c>
      <c r="E7524" s="149">
        <v>12410</v>
      </c>
      <c r="F7524" s="149" t="s">
        <v>14399</v>
      </c>
    </row>
    <row r="7525" spans="1:6" ht="10.9" customHeight="1" x14ac:dyDescent="0.35">
      <c r="A7525" s="149" t="s">
        <v>14927</v>
      </c>
      <c r="B7525" s="149" t="s">
        <v>14928</v>
      </c>
      <c r="C7525" s="149" t="s">
        <v>296</v>
      </c>
      <c r="D7525" s="150">
        <v>51501</v>
      </c>
      <c r="E7525" s="149">
        <v>12410</v>
      </c>
      <c r="F7525" s="149" t="s">
        <v>14399</v>
      </c>
    </row>
    <row r="7526" spans="1:6" ht="10.9" customHeight="1" x14ac:dyDescent="0.35">
      <c r="A7526" s="149" t="s">
        <v>14929</v>
      </c>
      <c r="B7526" s="149" t="s">
        <v>14930</v>
      </c>
      <c r="C7526" s="149" t="s">
        <v>296</v>
      </c>
      <c r="D7526" s="150">
        <v>51501</v>
      </c>
      <c r="E7526" s="149">
        <v>12410</v>
      </c>
      <c r="F7526" s="149" t="s">
        <v>14399</v>
      </c>
    </row>
    <row r="7527" spans="1:6" ht="10.9" customHeight="1" x14ac:dyDescent="0.35">
      <c r="A7527" s="149" t="s">
        <v>14931</v>
      </c>
      <c r="B7527" s="149" t="s">
        <v>14932</v>
      </c>
      <c r="C7527" s="149" t="s">
        <v>296</v>
      </c>
      <c r="D7527" s="150">
        <v>51501</v>
      </c>
      <c r="E7527" s="149">
        <v>12410</v>
      </c>
      <c r="F7527" s="149" t="s">
        <v>14399</v>
      </c>
    </row>
    <row r="7528" spans="1:6" ht="10.9" customHeight="1" x14ac:dyDescent="0.35">
      <c r="A7528" s="149" t="s">
        <v>14933</v>
      </c>
      <c r="B7528" s="149" t="s">
        <v>14934</v>
      </c>
      <c r="C7528" s="149" t="s">
        <v>296</v>
      </c>
      <c r="D7528" s="150">
        <v>51501</v>
      </c>
      <c r="E7528" s="149">
        <v>12410</v>
      </c>
      <c r="F7528" s="149" t="s">
        <v>14399</v>
      </c>
    </row>
    <row r="7529" spans="1:6" ht="10.9" customHeight="1" x14ac:dyDescent="0.35">
      <c r="A7529" s="149" t="s">
        <v>14935</v>
      </c>
      <c r="B7529" s="149" t="s">
        <v>14936</v>
      </c>
      <c r="C7529" s="149" t="s">
        <v>296</v>
      </c>
      <c r="D7529" s="150">
        <v>51501</v>
      </c>
      <c r="E7529" s="149">
        <v>12410</v>
      </c>
      <c r="F7529" s="149" t="s">
        <v>14399</v>
      </c>
    </row>
    <row r="7530" spans="1:6" ht="10.9" customHeight="1" x14ac:dyDescent="0.35">
      <c r="A7530" s="149" t="s">
        <v>14937</v>
      </c>
      <c r="B7530" s="149" t="s">
        <v>14938</v>
      </c>
      <c r="C7530" s="149" t="s">
        <v>296</v>
      </c>
      <c r="D7530" s="150">
        <v>51501</v>
      </c>
      <c r="E7530" s="149">
        <v>12410</v>
      </c>
      <c r="F7530" s="149" t="s">
        <v>14399</v>
      </c>
    </row>
    <row r="7531" spans="1:6" ht="10.9" customHeight="1" x14ac:dyDescent="0.35">
      <c r="A7531" s="149" t="s">
        <v>14939</v>
      </c>
      <c r="B7531" s="149" t="s">
        <v>14940</v>
      </c>
      <c r="C7531" s="149" t="s">
        <v>296</v>
      </c>
      <c r="D7531" s="150">
        <v>51501</v>
      </c>
      <c r="E7531" s="149">
        <v>12410</v>
      </c>
      <c r="F7531" s="149" t="s">
        <v>14399</v>
      </c>
    </row>
    <row r="7532" spans="1:6" ht="10.9" customHeight="1" x14ac:dyDescent="0.35">
      <c r="A7532" s="149" t="s">
        <v>14941</v>
      </c>
      <c r="B7532" s="149" t="s">
        <v>14942</v>
      </c>
      <c r="C7532" s="149" t="s">
        <v>296</v>
      </c>
      <c r="D7532" s="150">
        <v>51501</v>
      </c>
      <c r="E7532" s="149">
        <v>12410</v>
      </c>
      <c r="F7532" s="149" t="s">
        <v>14399</v>
      </c>
    </row>
    <row r="7533" spans="1:6" ht="10.9" customHeight="1" x14ac:dyDescent="0.35">
      <c r="A7533" s="149" t="s">
        <v>14943</v>
      </c>
      <c r="B7533" s="149" t="s">
        <v>14944</v>
      </c>
      <c r="C7533" s="149" t="s">
        <v>296</v>
      </c>
      <c r="D7533" s="150">
        <v>51501</v>
      </c>
      <c r="E7533" s="149">
        <v>12410</v>
      </c>
      <c r="F7533" s="149" t="s">
        <v>14399</v>
      </c>
    </row>
    <row r="7534" spans="1:6" ht="10.9" customHeight="1" x14ac:dyDescent="0.35">
      <c r="A7534" s="149" t="s">
        <v>14945</v>
      </c>
      <c r="B7534" s="149" t="s">
        <v>14946</v>
      </c>
      <c r="C7534" s="149" t="s">
        <v>296</v>
      </c>
      <c r="D7534" s="150">
        <v>51501</v>
      </c>
      <c r="E7534" s="149">
        <v>12410</v>
      </c>
      <c r="F7534" s="149" t="s">
        <v>14399</v>
      </c>
    </row>
    <row r="7535" spans="1:6" ht="10.9" customHeight="1" x14ac:dyDescent="0.35">
      <c r="A7535" s="149" t="s">
        <v>14947</v>
      </c>
      <c r="B7535" s="149" t="s">
        <v>14948</v>
      </c>
      <c r="C7535" s="149" t="s">
        <v>296</v>
      </c>
      <c r="D7535" s="150">
        <v>51501</v>
      </c>
      <c r="E7535" s="149">
        <v>12410</v>
      </c>
      <c r="F7535" s="149" t="s">
        <v>14399</v>
      </c>
    </row>
    <row r="7536" spans="1:6" ht="10.9" customHeight="1" x14ac:dyDescent="0.35">
      <c r="A7536" s="149" t="s">
        <v>14949</v>
      </c>
      <c r="B7536" s="149" t="s">
        <v>14950</v>
      </c>
      <c r="C7536" s="149" t="s">
        <v>296</v>
      </c>
      <c r="D7536" s="150">
        <v>51501</v>
      </c>
      <c r="E7536" s="149">
        <v>12410</v>
      </c>
      <c r="F7536" s="149" t="s">
        <v>14399</v>
      </c>
    </row>
    <row r="7537" spans="1:6" ht="10.9" customHeight="1" x14ac:dyDescent="0.35">
      <c r="A7537" s="149" t="s">
        <v>14951</v>
      </c>
      <c r="B7537" s="149" t="s">
        <v>14484</v>
      </c>
      <c r="C7537" s="149" t="s">
        <v>296</v>
      </c>
      <c r="D7537" s="150">
        <v>51501</v>
      </c>
      <c r="E7537" s="149">
        <v>12410</v>
      </c>
      <c r="F7537" s="149" t="s">
        <v>14399</v>
      </c>
    </row>
    <row r="7538" spans="1:6" ht="10.9" customHeight="1" x14ac:dyDescent="0.35">
      <c r="A7538" s="149" t="s">
        <v>14952</v>
      </c>
      <c r="B7538" s="149" t="s">
        <v>14953</v>
      </c>
      <c r="C7538" s="149" t="s">
        <v>296</v>
      </c>
      <c r="D7538" s="150">
        <v>51501</v>
      </c>
      <c r="E7538" s="149">
        <v>12410</v>
      </c>
      <c r="F7538" s="149" t="s">
        <v>14399</v>
      </c>
    </row>
    <row r="7539" spans="1:6" ht="10.9" customHeight="1" x14ac:dyDescent="0.35">
      <c r="A7539" s="149" t="s">
        <v>14954</v>
      </c>
      <c r="B7539" s="149" t="s">
        <v>14955</v>
      </c>
      <c r="C7539" s="149" t="s">
        <v>296</v>
      </c>
      <c r="D7539" s="150">
        <v>51501</v>
      </c>
      <c r="E7539" s="149">
        <v>12410</v>
      </c>
      <c r="F7539" s="149" t="s">
        <v>14399</v>
      </c>
    </row>
    <row r="7540" spans="1:6" ht="10.9" customHeight="1" x14ac:dyDescent="0.35">
      <c r="A7540" s="149" t="s">
        <v>16448</v>
      </c>
      <c r="B7540" s="149" t="s">
        <v>16449</v>
      </c>
      <c r="C7540" s="149" t="s">
        <v>296</v>
      </c>
      <c r="D7540" s="150">
        <v>51501</v>
      </c>
      <c r="E7540" s="149">
        <v>12410</v>
      </c>
      <c r="F7540" s="149" t="s">
        <v>14399</v>
      </c>
    </row>
    <row r="7541" spans="1:6" ht="10.9" customHeight="1" x14ac:dyDescent="0.35">
      <c r="A7541" s="149" t="s">
        <v>16450</v>
      </c>
      <c r="B7541" s="149" t="s">
        <v>16451</v>
      </c>
      <c r="C7541" s="149" t="s">
        <v>296</v>
      </c>
      <c r="D7541" s="150">
        <v>51501</v>
      </c>
      <c r="E7541" s="149">
        <v>12410</v>
      </c>
      <c r="F7541" s="149" t="s">
        <v>14399</v>
      </c>
    </row>
    <row r="7542" spans="1:6" ht="10.9" customHeight="1" x14ac:dyDescent="0.35">
      <c r="A7542" s="149" t="s">
        <v>16452</v>
      </c>
      <c r="B7542" s="149" t="s">
        <v>16453</v>
      </c>
      <c r="C7542" s="149" t="s">
        <v>296</v>
      </c>
      <c r="D7542" s="150">
        <v>51501</v>
      </c>
      <c r="E7542" s="149">
        <v>12410</v>
      </c>
      <c r="F7542" s="149" t="s">
        <v>14399</v>
      </c>
    </row>
    <row r="7543" spans="1:6" ht="10.9" customHeight="1" x14ac:dyDescent="0.35">
      <c r="A7543" s="149" t="s">
        <v>14956</v>
      </c>
      <c r="B7543" s="149" t="s">
        <v>14957</v>
      </c>
      <c r="C7543" s="149" t="s">
        <v>296</v>
      </c>
      <c r="D7543" s="150">
        <v>51901</v>
      </c>
      <c r="E7543" s="149">
        <v>12410</v>
      </c>
      <c r="F7543" s="149" t="s">
        <v>6170</v>
      </c>
    </row>
    <row r="7544" spans="1:6" ht="10.9" customHeight="1" x14ac:dyDescent="0.35">
      <c r="A7544" s="149" t="s">
        <v>14958</v>
      </c>
      <c r="B7544" s="149" t="s">
        <v>14959</v>
      </c>
      <c r="C7544" s="149" t="s">
        <v>296</v>
      </c>
      <c r="D7544" s="150">
        <v>51901</v>
      </c>
      <c r="E7544" s="149">
        <v>12410</v>
      </c>
      <c r="F7544" s="149" t="s">
        <v>6170</v>
      </c>
    </row>
    <row r="7545" spans="1:6" ht="10.9" customHeight="1" x14ac:dyDescent="0.35">
      <c r="A7545" s="149" t="s">
        <v>14960</v>
      </c>
      <c r="B7545" s="149" t="s">
        <v>14961</v>
      </c>
      <c r="C7545" s="149" t="s">
        <v>296</v>
      </c>
      <c r="D7545" s="150">
        <v>51901</v>
      </c>
      <c r="E7545" s="149">
        <v>12410</v>
      </c>
      <c r="F7545" s="149" t="s">
        <v>6170</v>
      </c>
    </row>
    <row r="7546" spans="1:6" ht="10.9" customHeight="1" x14ac:dyDescent="0.35">
      <c r="A7546" s="149" t="s">
        <v>14962</v>
      </c>
      <c r="B7546" s="149" t="s">
        <v>14963</v>
      </c>
      <c r="C7546" s="149" t="s">
        <v>296</v>
      </c>
      <c r="D7546" s="150">
        <v>51901</v>
      </c>
      <c r="E7546" s="149">
        <v>12410</v>
      </c>
      <c r="F7546" s="149" t="s">
        <v>6170</v>
      </c>
    </row>
    <row r="7547" spans="1:6" ht="10.9" customHeight="1" x14ac:dyDescent="0.35">
      <c r="A7547" s="149" t="s">
        <v>14964</v>
      </c>
      <c r="B7547" s="149" t="s">
        <v>14965</v>
      </c>
      <c r="C7547" s="149" t="s">
        <v>296</v>
      </c>
      <c r="D7547" s="150">
        <v>51901</v>
      </c>
      <c r="E7547" s="149">
        <v>12410</v>
      </c>
      <c r="F7547" s="149" t="s">
        <v>6170</v>
      </c>
    </row>
    <row r="7548" spans="1:6" ht="10.9" customHeight="1" x14ac:dyDescent="0.35">
      <c r="A7548" s="149" t="s">
        <v>14966</v>
      </c>
      <c r="B7548" s="149" t="s">
        <v>14967</v>
      </c>
      <c r="C7548" s="149" t="s">
        <v>296</v>
      </c>
      <c r="D7548" s="150">
        <v>51901</v>
      </c>
      <c r="E7548" s="149">
        <v>12410</v>
      </c>
      <c r="F7548" s="149" t="s">
        <v>6170</v>
      </c>
    </row>
    <row r="7549" spans="1:6" ht="10.9" customHeight="1" x14ac:dyDescent="0.35">
      <c r="A7549" s="149" t="s">
        <v>14968</v>
      </c>
      <c r="B7549" s="149" t="s">
        <v>14969</v>
      </c>
      <c r="C7549" s="149" t="s">
        <v>296</v>
      </c>
      <c r="D7549" s="150">
        <v>51901</v>
      </c>
      <c r="E7549" s="149">
        <v>12410</v>
      </c>
      <c r="F7549" s="149" t="s">
        <v>6170</v>
      </c>
    </row>
    <row r="7550" spans="1:6" ht="10.9" customHeight="1" x14ac:dyDescent="0.35">
      <c r="A7550" s="149" t="s">
        <v>14970</v>
      </c>
      <c r="B7550" s="149" t="s">
        <v>14971</v>
      </c>
      <c r="C7550" s="149" t="s">
        <v>296</v>
      </c>
      <c r="D7550" s="150">
        <v>51901</v>
      </c>
      <c r="E7550" s="149">
        <v>12410</v>
      </c>
      <c r="F7550" s="149" t="s">
        <v>6170</v>
      </c>
    </row>
    <row r="7551" spans="1:6" ht="10.9" customHeight="1" x14ac:dyDescent="0.35">
      <c r="A7551" s="149" t="s">
        <v>14972</v>
      </c>
      <c r="B7551" s="149" t="s">
        <v>14973</v>
      </c>
      <c r="C7551" s="149" t="s">
        <v>296</v>
      </c>
      <c r="D7551" s="150">
        <v>51901</v>
      </c>
      <c r="E7551" s="149">
        <v>12410</v>
      </c>
      <c r="F7551" s="149" t="s">
        <v>6170</v>
      </c>
    </row>
    <row r="7552" spans="1:6" ht="10.9" customHeight="1" x14ac:dyDescent="0.35">
      <c r="A7552" s="149" t="s">
        <v>14974</v>
      </c>
      <c r="B7552" s="149" t="s">
        <v>14975</v>
      </c>
      <c r="C7552" s="149" t="s">
        <v>296</v>
      </c>
      <c r="D7552" s="150">
        <v>51901</v>
      </c>
      <c r="E7552" s="149">
        <v>12410</v>
      </c>
      <c r="F7552" s="149" t="s">
        <v>6170</v>
      </c>
    </row>
    <row r="7553" spans="1:6" ht="10.9" customHeight="1" x14ac:dyDescent="0.35">
      <c r="A7553" s="149" t="s">
        <v>14976</v>
      </c>
      <c r="B7553" s="149" t="s">
        <v>14977</v>
      </c>
      <c r="C7553" s="149" t="s">
        <v>296</v>
      </c>
      <c r="D7553" s="150">
        <v>51901</v>
      </c>
      <c r="E7553" s="149">
        <v>12410</v>
      </c>
      <c r="F7553" s="149" t="s">
        <v>6170</v>
      </c>
    </row>
    <row r="7554" spans="1:6" ht="10.9" customHeight="1" x14ac:dyDescent="0.35">
      <c r="A7554" s="149" t="s">
        <v>14978</v>
      </c>
      <c r="B7554" s="149" t="s">
        <v>14979</v>
      </c>
      <c r="C7554" s="149" t="s">
        <v>296</v>
      </c>
      <c r="D7554" s="150">
        <v>51901</v>
      </c>
      <c r="E7554" s="149">
        <v>12410</v>
      </c>
      <c r="F7554" s="149" t="s">
        <v>6170</v>
      </c>
    </row>
    <row r="7555" spans="1:6" ht="10.9" customHeight="1" x14ac:dyDescent="0.35">
      <c r="A7555" s="149" t="s">
        <v>14980</v>
      </c>
      <c r="B7555" s="149" t="s">
        <v>14981</v>
      </c>
      <c r="C7555" s="149" t="s">
        <v>296</v>
      </c>
      <c r="D7555" s="150">
        <v>51901</v>
      </c>
      <c r="E7555" s="149">
        <v>12410</v>
      </c>
      <c r="F7555" s="149" t="s">
        <v>6170</v>
      </c>
    </row>
    <row r="7556" spans="1:6" ht="10.9" customHeight="1" x14ac:dyDescent="0.35">
      <c r="A7556" s="149" t="s">
        <v>14982</v>
      </c>
      <c r="B7556" s="149" t="s">
        <v>14983</v>
      </c>
      <c r="C7556" s="149" t="s">
        <v>296</v>
      </c>
      <c r="D7556" s="150">
        <v>51901</v>
      </c>
      <c r="E7556" s="149">
        <v>12410</v>
      </c>
      <c r="F7556" s="149" t="s">
        <v>6170</v>
      </c>
    </row>
    <row r="7557" spans="1:6" ht="10.9" customHeight="1" x14ac:dyDescent="0.35">
      <c r="A7557" s="149" t="s">
        <v>14984</v>
      </c>
      <c r="B7557" s="149" t="s">
        <v>14985</v>
      </c>
      <c r="C7557" s="149" t="s">
        <v>296</v>
      </c>
      <c r="D7557" s="150">
        <v>51901</v>
      </c>
      <c r="E7557" s="149">
        <v>12410</v>
      </c>
      <c r="F7557" s="149" t="s">
        <v>6170</v>
      </c>
    </row>
    <row r="7558" spans="1:6" ht="10.9" customHeight="1" x14ac:dyDescent="0.35">
      <c r="A7558" s="149" t="s">
        <v>14986</v>
      </c>
      <c r="B7558" s="149" t="s">
        <v>14987</v>
      </c>
      <c r="C7558" s="149" t="s">
        <v>296</v>
      </c>
      <c r="D7558" s="150">
        <v>51901</v>
      </c>
      <c r="E7558" s="149">
        <v>12410</v>
      </c>
      <c r="F7558" s="149" t="s">
        <v>6170</v>
      </c>
    </row>
    <row r="7559" spans="1:6" ht="10.9" customHeight="1" x14ac:dyDescent="0.35">
      <c r="A7559" s="149" t="s">
        <v>14988</v>
      </c>
      <c r="B7559" s="149" t="s">
        <v>14989</v>
      </c>
      <c r="C7559" s="149" t="s">
        <v>296</v>
      </c>
      <c r="D7559" s="150">
        <v>51901</v>
      </c>
      <c r="E7559" s="149">
        <v>12410</v>
      </c>
      <c r="F7559" s="149" t="s">
        <v>6170</v>
      </c>
    </row>
    <row r="7560" spans="1:6" ht="10.9" customHeight="1" x14ac:dyDescent="0.35">
      <c r="A7560" s="149" t="s">
        <v>14990</v>
      </c>
      <c r="B7560" s="149" t="s">
        <v>14991</v>
      </c>
      <c r="C7560" s="149" t="s">
        <v>296</v>
      </c>
      <c r="D7560" s="150">
        <v>51901</v>
      </c>
      <c r="E7560" s="149">
        <v>12410</v>
      </c>
      <c r="F7560" s="149" t="s">
        <v>6170</v>
      </c>
    </row>
    <row r="7561" spans="1:6" ht="10.9" customHeight="1" x14ac:dyDescent="0.35">
      <c r="A7561" s="149" t="s">
        <v>14992</v>
      </c>
      <c r="B7561" s="149" t="s">
        <v>14993</v>
      </c>
      <c r="C7561" s="149" t="s">
        <v>296</v>
      </c>
      <c r="D7561" s="150">
        <v>51901</v>
      </c>
      <c r="E7561" s="149">
        <v>12410</v>
      </c>
      <c r="F7561" s="149" t="s">
        <v>6170</v>
      </c>
    </row>
    <row r="7562" spans="1:6" ht="10.9" customHeight="1" x14ac:dyDescent="0.35">
      <c r="A7562" s="149" t="s">
        <v>14994</v>
      </c>
      <c r="B7562" s="149" t="s">
        <v>14995</v>
      </c>
      <c r="C7562" s="149" t="s">
        <v>296</v>
      </c>
      <c r="D7562" s="150">
        <v>51901</v>
      </c>
      <c r="E7562" s="149">
        <v>12410</v>
      </c>
      <c r="F7562" s="149" t="s">
        <v>6170</v>
      </c>
    </row>
    <row r="7563" spans="1:6" ht="10.9" customHeight="1" x14ac:dyDescent="0.35">
      <c r="A7563" s="149" t="s">
        <v>14996</v>
      </c>
      <c r="B7563" s="149" t="s">
        <v>12209</v>
      </c>
      <c r="C7563" s="149" t="s">
        <v>296</v>
      </c>
      <c r="D7563" s="150">
        <v>51901</v>
      </c>
      <c r="E7563" s="149">
        <v>12410</v>
      </c>
      <c r="F7563" s="149" t="s">
        <v>6170</v>
      </c>
    </row>
    <row r="7564" spans="1:6" ht="10.9" customHeight="1" x14ac:dyDescent="0.35">
      <c r="A7564" s="149" t="s">
        <v>14997</v>
      </c>
      <c r="B7564" s="149" t="s">
        <v>14998</v>
      </c>
      <c r="C7564" s="149" t="s">
        <v>296</v>
      </c>
      <c r="D7564" s="150">
        <v>51901</v>
      </c>
      <c r="E7564" s="149">
        <v>12410</v>
      </c>
      <c r="F7564" s="149" t="s">
        <v>6170</v>
      </c>
    </row>
    <row r="7565" spans="1:6" ht="10.9" customHeight="1" x14ac:dyDescent="0.35">
      <c r="A7565" s="149" t="s">
        <v>14999</v>
      </c>
      <c r="B7565" s="149" t="s">
        <v>15000</v>
      </c>
      <c r="C7565" s="149" t="s">
        <v>296</v>
      </c>
      <c r="D7565" s="150">
        <v>51901</v>
      </c>
      <c r="E7565" s="149">
        <v>12410</v>
      </c>
      <c r="F7565" s="149" t="s">
        <v>6170</v>
      </c>
    </row>
    <row r="7566" spans="1:6" ht="10.9" customHeight="1" x14ac:dyDescent="0.35">
      <c r="A7566" s="149" t="s">
        <v>15001</v>
      </c>
      <c r="B7566" s="149" t="s">
        <v>15002</v>
      </c>
      <c r="C7566" s="149" t="s">
        <v>296</v>
      </c>
      <c r="D7566" s="150">
        <v>51901</v>
      </c>
      <c r="E7566" s="149">
        <v>12410</v>
      </c>
      <c r="F7566" s="149" t="s">
        <v>6170</v>
      </c>
    </row>
    <row r="7567" spans="1:6" ht="10.9" customHeight="1" x14ac:dyDescent="0.35">
      <c r="A7567" s="149" t="s">
        <v>15003</v>
      </c>
      <c r="B7567" s="149" t="s">
        <v>15004</v>
      </c>
      <c r="C7567" s="149" t="s">
        <v>296</v>
      </c>
      <c r="D7567" s="150">
        <v>51901</v>
      </c>
      <c r="E7567" s="149">
        <v>12410</v>
      </c>
      <c r="F7567" s="149" t="s">
        <v>6170</v>
      </c>
    </row>
    <row r="7568" spans="1:6" ht="10.9" customHeight="1" x14ac:dyDescent="0.35">
      <c r="A7568" s="149" t="s">
        <v>15005</v>
      </c>
      <c r="B7568" s="149" t="s">
        <v>15006</v>
      </c>
      <c r="C7568" s="149" t="s">
        <v>296</v>
      </c>
      <c r="D7568" s="150">
        <v>51901</v>
      </c>
      <c r="E7568" s="149">
        <v>12410</v>
      </c>
      <c r="F7568" s="149" t="s">
        <v>6170</v>
      </c>
    </row>
    <row r="7569" spans="1:6" ht="10.9" customHeight="1" x14ac:dyDescent="0.35">
      <c r="A7569" s="149" t="s">
        <v>15007</v>
      </c>
      <c r="B7569" s="149" t="s">
        <v>15008</v>
      </c>
      <c r="C7569" s="149" t="s">
        <v>296</v>
      </c>
      <c r="D7569" s="150">
        <v>51901</v>
      </c>
      <c r="E7569" s="149">
        <v>12410</v>
      </c>
      <c r="F7569" s="149" t="s">
        <v>6170</v>
      </c>
    </row>
    <row r="7570" spans="1:6" ht="10.9" customHeight="1" x14ac:dyDescent="0.35">
      <c r="A7570" s="149" t="s">
        <v>15009</v>
      </c>
      <c r="B7570" s="149" t="s">
        <v>15010</v>
      </c>
      <c r="C7570" s="149" t="s">
        <v>296</v>
      </c>
      <c r="D7570" s="150">
        <v>51901</v>
      </c>
      <c r="E7570" s="149">
        <v>12410</v>
      </c>
      <c r="F7570" s="149" t="s">
        <v>6170</v>
      </c>
    </row>
    <row r="7571" spans="1:6" ht="10.9" customHeight="1" x14ac:dyDescent="0.35">
      <c r="A7571" s="149" t="s">
        <v>15011</v>
      </c>
      <c r="B7571" s="149" t="s">
        <v>15012</v>
      </c>
      <c r="C7571" s="149" t="s">
        <v>296</v>
      </c>
      <c r="D7571" s="150">
        <v>51901</v>
      </c>
      <c r="E7571" s="149">
        <v>12410</v>
      </c>
      <c r="F7571" s="149" t="s">
        <v>6170</v>
      </c>
    </row>
    <row r="7572" spans="1:6" ht="10.9" customHeight="1" x14ac:dyDescent="0.35">
      <c r="A7572" s="149" t="s">
        <v>15013</v>
      </c>
      <c r="B7572" s="149" t="s">
        <v>15014</v>
      </c>
      <c r="C7572" s="149" t="s">
        <v>296</v>
      </c>
      <c r="D7572" s="150">
        <v>51901</v>
      </c>
      <c r="E7572" s="149">
        <v>12410</v>
      </c>
      <c r="F7572" s="149" t="s">
        <v>6170</v>
      </c>
    </row>
    <row r="7573" spans="1:6" ht="10.9" customHeight="1" x14ac:dyDescent="0.35">
      <c r="A7573" s="149" t="s">
        <v>15015</v>
      </c>
      <c r="B7573" s="149" t="s">
        <v>15016</v>
      </c>
      <c r="C7573" s="149" t="s">
        <v>296</v>
      </c>
      <c r="D7573" s="150">
        <v>51901</v>
      </c>
      <c r="E7573" s="149">
        <v>12410</v>
      </c>
      <c r="F7573" s="149" t="s">
        <v>6170</v>
      </c>
    </row>
    <row r="7574" spans="1:6" ht="10.9" customHeight="1" x14ac:dyDescent="0.35">
      <c r="A7574" s="149" t="s">
        <v>15017</v>
      </c>
      <c r="B7574" s="149" t="s">
        <v>15018</v>
      </c>
      <c r="C7574" s="149" t="s">
        <v>296</v>
      </c>
      <c r="D7574" s="150">
        <v>51901</v>
      </c>
      <c r="E7574" s="149">
        <v>12410</v>
      </c>
      <c r="F7574" s="149" t="s">
        <v>6170</v>
      </c>
    </row>
    <row r="7575" spans="1:6" ht="10.9" customHeight="1" x14ac:dyDescent="0.35">
      <c r="A7575" s="149" t="s">
        <v>15019</v>
      </c>
      <c r="B7575" s="149" t="s">
        <v>15020</v>
      </c>
      <c r="C7575" s="149" t="s">
        <v>296</v>
      </c>
      <c r="D7575" s="150">
        <v>51901</v>
      </c>
      <c r="E7575" s="149">
        <v>12410</v>
      </c>
      <c r="F7575" s="149" t="s">
        <v>6170</v>
      </c>
    </row>
    <row r="7576" spans="1:6" ht="10.9" customHeight="1" x14ac:dyDescent="0.35">
      <c r="A7576" s="149" t="s">
        <v>15021</v>
      </c>
      <c r="B7576" s="149" t="s">
        <v>15022</v>
      </c>
      <c r="C7576" s="149" t="s">
        <v>296</v>
      </c>
      <c r="D7576" s="150">
        <v>51901</v>
      </c>
      <c r="E7576" s="149">
        <v>12410</v>
      </c>
      <c r="F7576" s="149" t="s">
        <v>6170</v>
      </c>
    </row>
    <row r="7577" spans="1:6" ht="10.9" customHeight="1" x14ac:dyDescent="0.35">
      <c r="A7577" s="149" t="s">
        <v>15023</v>
      </c>
      <c r="B7577" s="149" t="s">
        <v>11289</v>
      </c>
      <c r="C7577" s="149" t="s">
        <v>296</v>
      </c>
      <c r="D7577" s="150">
        <v>51901</v>
      </c>
      <c r="E7577" s="149">
        <v>12410</v>
      </c>
      <c r="F7577" s="149" t="s">
        <v>6170</v>
      </c>
    </row>
    <row r="7578" spans="1:6" ht="10.9" customHeight="1" x14ac:dyDescent="0.35">
      <c r="A7578" s="149" t="s">
        <v>6171</v>
      </c>
      <c r="B7578" s="149" t="s">
        <v>6172</v>
      </c>
      <c r="C7578" s="149" t="s">
        <v>296</v>
      </c>
      <c r="D7578" s="150">
        <v>51901</v>
      </c>
      <c r="E7578" s="149">
        <v>12410</v>
      </c>
      <c r="F7578" s="149" t="s">
        <v>6170</v>
      </c>
    </row>
    <row r="7579" spans="1:6" ht="10.9" customHeight="1" x14ac:dyDescent="0.35">
      <c r="A7579" s="149" t="s">
        <v>6242</v>
      </c>
      <c r="B7579" s="149" t="s">
        <v>6243</v>
      </c>
      <c r="C7579" s="149" t="s">
        <v>296</v>
      </c>
      <c r="D7579" s="150">
        <v>51901</v>
      </c>
      <c r="E7579" s="149">
        <v>12410</v>
      </c>
      <c r="F7579" s="149" t="s">
        <v>6170</v>
      </c>
    </row>
    <row r="7580" spans="1:6" ht="10.9" customHeight="1" x14ac:dyDescent="0.35">
      <c r="A7580" s="149" t="s">
        <v>6238</v>
      </c>
      <c r="B7580" s="149" t="s">
        <v>6239</v>
      </c>
      <c r="C7580" s="149" t="s">
        <v>296</v>
      </c>
      <c r="D7580" s="150">
        <v>51901</v>
      </c>
      <c r="E7580" s="149">
        <v>12410</v>
      </c>
      <c r="F7580" s="149" t="s">
        <v>6170</v>
      </c>
    </row>
    <row r="7581" spans="1:6" ht="10.9" customHeight="1" x14ac:dyDescent="0.35">
      <c r="A7581" s="149" t="s">
        <v>6168</v>
      </c>
      <c r="B7581" s="149" t="s">
        <v>6169</v>
      </c>
      <c r="C7581" s="149" t="s">
        <v>296</v>
      </c>
      <c r="D7581" s="150">
        <v>51901</v>
      </c>
      <c r="E7581" s="149">
        <v>12410</v>
      </c>
      <c r="F7581" s="149" t="s">
        <v>6170</v>
      </c>
    </row>
    <row r="7582" spans="1:6" ht="10.9" customHeight="1" x14ac:dyDescent="0.35">
      <c r="A7582" s="149" t="s">
        <v>15031</v>
      </c>
      <c r="B7582" s="149" t="s">
        <v>15032</v>
      </c>
      <c r="C7582" s="149" t="s">
        <v>296</v>
      </c>
      <c r="D7582" s="150">
        <v>51901</v>
      </c>
      <c r="E7582" s="149">
        <v>12410</v>
      </c>
      <c r="F7582" s="149" t="s">
        <v>6170</v>
      </c>
    </row>
    <row r="7583" spans="1:6" ht="10.9" customHeight="1" x14ac:dyDescent="0.35">
      <c r="A7583" s="149" t="s">
        <v>15033</v>
      </c>
      <c r="B7583" s="149" t="s">
        <v>15034</v>
      </c>
      <c r="C7583" s="149" t="s">
        <v>296</v>
      </c>
      <c r="D7583" s="150">
        <v>51901</v>
      </c>
      <c r="E7583" s="149">
        <v>12410</v>
      </c>
      <c r="F7583" s="149" t="s">
        <v>6170</v>
      </c>
    </row>
    <row r="7584" spans="1:6" ht="10.9" customHeight="1" x14ac:dyDescent="0.35">
      <c r="A7584" s="149" t="s">
        <v>15035</v>
      </c>
      <c r="B7584" s="149" t="s">
        <v>15036</v>
      </c>
      <c r="C7584" s="149" t="s">
        <v>296</v>
      </c>
      <c r="D7584" s="150">
        <v>51901</v>
      </c>
      <c r="E7584" s="149">
        <v>12410</v>
      </c>
      <c r="F7584" s="149" t="s">
        <v>6170</v>
      </c>
    </row>
    <row r="7585" spans="1:6" ht="10.9" customHeight="1" x14ac:dyDescent="0.35">
      <c r="A7585" s="149" t="s">
        <v>15037</v>
      </c>
      <c r="B7585" s="149" t="s">
        <v>15038</v>
      </c>
      <c r="C7585" s="149" t="s">
        <v>296</v>
      </c>
      <c r="D7585" s="150">
        <v>51901</v>
      </c>
      <c r="E7585" s="149">
        <v>12410</v>
      </c>
      <c r="F7585" s="149" t="s">
        <v>6170</v>
      </c>
    </row>
    <row r="7586" spans="1:6" ht="10.9" customHeight="1" x14ac:dyDescent="0.35">
      <c r="A7586" s="149" t="s">
        <v>15039</v>
      </c>
      <c r="B7586" s="149" t="s">
        <v>15040</v>
      </c>
      <c r="C7586" s="149" t="s">
        <v>296</v>
      </c>
      <c r="D7586" s="150">
        <v>51901</v>
      </c>
      <c r="E7586" s="149">
        <v>12410</v>
      </c>
      <c r="F7586" s="149" t="s">
        <v>6170</v>
      </c>
    </row>
    <row r="7587" spans="1:6" ht="10.9" customHeight="1" x14ac:dyDescent="0.35">
      <c r="A7587" s="149" t="s">
        <v>15041</v>
      </c>
      <c r="B7587" s="149" t="s">
        <v>15042</v>
      </c>
      <c r="C7587" s="149" t="s">
        <v>296</v>
      </c>
      <c r="D7587" s="150">
        <v>51901</v>
      </c>
      <c r="E7587" s="149">
        <v>12410</v>
      </c>
      <c r="F7587" s="149" t="s">
        <v>6170</v>
      </c>
    </row>
    <row r="7588" spans="1:6" ht="10.9" customHeight="1" x14ac:dyDescent="0.35">
      <c r="A7588" s="149" t="s">
        <v>15043</v>
      </c>
      <c r="B7588" s="149" t="s">
        <v>15044</v>
      </c>
      <c r="C7588" s="149" t="s">
        <v>296</v>
      </c>
      <c r="D7588" s="150">
        <v>51901</v>
      </c>
      <c r="E7588" s="149">
        <v>12410</v>
      </c>
      <c r="F7588" s="149" t="s">
        <v>6170</v>
      </c>
    </row>
    <row r="7589" spans="1:6" ht="10.9" customHeight="1" x14ac:dyDescent="0.35">
      <c r="A7589" s="149" t="s">
        <v>15045</v>
      </c>
      <c r="B7589" s="149" t="s">
        <v>15046</v>
      </c>
      <c r="C7589" s="149" t="s">
        <v>296</v>
      </c>
      <c r="D7589" s="150">
        <v>51901</v>
      </c>
      <c r="E7589" s="149">
        <v>12410</v>
      </c>
      <c r="F7589" s="149" t="s">
        <v>6170</v>
      </c>
    </row>
    <row r="7590" spans="1:6" ht="10.9" customHeight="1" x14ac:dyDescent="0.35">
      <c r="A7590" s="149" t="s">
        <v>15047</v>
      </c>
      <c r="B7590" s="149" t="s">
        <v>15048</v>
      </c>
      <c r="C7590" s="149" t="s">
        <v>296</v>
      </c>
      <c r="D7590" s="150">
        <v>51901</v>
      </c>
      <c r="E7590" s="149">
        <v>12410</v>
      </c>
      <c r="F7590" s="149" t="s">
        <v>6170</v>
      </c>
    </row>
    <row r="7591" spans="1:6" ht="10.9" customHeight="1" x14ac:dyDescent="0.35">
      <c r="A7591" s="149" t="s">
        <v>15049</v>
      </c>
      <c r="B7591" s="149" t="s">
        <v>15050</v>
      </c>
      <c r="C7591" s="149" t="s">
        <v>296</v>
      </c>
      <c r="D7591" s="150">
        <v>51901</v>
      </c>
      <c r="E7591" s="149">
        <v>12410</v>
      </c>
      <c r="F7591" s="149" t="s">
        <v>6170</v>
      </c>
    </row>
    <row r="7592" spans="1:6" ht="10.9" customHeight="1" x14ac:dyDescent="0.35">
      <c r="A7592" s="149" t="s">
        <v>15051</v>
      </c>
      <c r="B7592" s="149" t="s">
        <v>15052</v>
      </c>
      <c r="C7592" s="149" t="s">
        <v>296</v>
      </c>
      <c r="D7592" s="150">
        <v>51901</v>
      </c>
      <c r="E7592" s="149">
        <v>12410</v>
      </c>
      <c r="F7592" s="149" t="s">
        <v>6170</v>
      </c>
    </row>
    <row r="7593" spans="1:6" ht="10.9" customHeight="1" x14ac:dyDescent="0.35">
      <c r="A7593" s="149" t="s">
        <v>15053</v>
      </c>
      <c r="B7593" s="149" t="s">
        <v>15054</v>
      </c>
      <c r="C7593" s="149" t="s">
        <v>296</v>
      </c>
      <c r="D7593" s="150">
        <v>51901</v>
      </c>
      <c r="E7593" s="149">
        <v>12410</v>
      </c>
      <c r="F7593" s="149" t="s">
        <v>6170</v>
      </c>
    </row>
    <row r="7594" spans="1:6" ht="10.9" customHeight="1" x14ac:dyDescent="0.35">
      <c r="A7594" s="149" t="s">
        <v>15055</v>
      </c>
      <c r="B7594" s="149" t="s">
        <v>15056</v>
      </c>
      <c r="C7594" s="149" t="s">
        <v>296</v>
      </c>
      <c r="D7594" s="150">
        <v>51901</v>
      </c>
      <c r="E7594" s="149">
        <v>12410</v>
      </c>
      <c r="F7594" s="149" t="s">
        <v>6170</v>
      </c>
    </row>
    <row r="7595" spans="1:6" ht="10.9" customHeight="1" x14ac:dyDescent="0.35">
      <c r="A7595" s="149" t="s">
        <v>15057</v>
      </c>
      <c r="B7595" s="149" t="s">
        <v>15058</v>
      </c>
      <c r="C7595" s="149" t="s">
        <v>296</v>
      </c>
      <c r="D7595" s="150">
        <v>51901</v>
      </c>
      <c r="E7595" s="149">
        <v>12410</v>
      </c>
      <c r="F7595" s="149" t="s">
        <v>6170</v>
      </c>
    </row>
    <row r="7596" spans="1:6" ht="10.9" customHeight="1" x14ac:dyDescent="0.35">
      <c r="A7596" s="149" t="s">
        <v>15059</v>
      </c>
      <c r="B7596" s="149" t="s">
        <v>15060</v>
      </c>
      <c r="C7596" s="149" t="s">
        <v>296</v>
      </c>
      <c r="D7596" s="150">
        <v>51901</v>
      </c>
      <c r="E7596" s="149">
        <v>12410</v>
      </c>
      <c r="F7596" s="149" t="s">
        <v>6170</v>
      </c>
    </row>
    <row r="7597" spans="1:6" ht="10.9" customHeight="1" x14ac:dyDescent="0.35">
      <c r="A7597" s="149" t="s">
        <v>15061</v>
      </c>
      <c r="B7597" s="149" t="s">
        <v>15062</v>
      </c>
      <c r="C7597" s="149" t="s">
        <v>296</v>
      </c>
      <c r="D7597" s="150">
        <v>51901</v>
      </c>
      <c r="E7597" s="149">
        <v>12410</v>
      </c>
      <c r="F7597" s="149" t="s">
        <v>6170</v>
      </c>
    </row>
    <row r="7598" spans="1:6" ht="10.9" customHeight="1" x14ac:dyDescent="0.35">
      <c r="A7598" s="149" t="s">
        <v>15063</v>
      </c>
      <c r="B7598" s="149" t="s">
        <v>12109</v>
      </c>
      <c r="C7598" s="149" t="s">
        <v>296</v>
      </c>
      <c r="D7598" s="150">
        <v>51901</v>
      </c>
      <c r="E7598" s="149">
        <v>12410</v>
      </c>
      <c r="F7598" s="149" t="s">
        <v>6170</v>
      </c>
    </row>
    <row r="7599" spans="1:6" ht="10.9" customHeight="1" x14ac:dyDescent="0.35">
      <c r="A7599" s="149" t="s">
        <v>15064</v>
      </c>
      <c r="B7599" s="149" t="s">
        <v>266</v>
      </c>
      <c r="C7599" s="149" t="s">
        <v>296</v>
      </c>
      <c r="D7599" s="150">
        <v>51901</v>
      </c>
      <c r="E7599" s="149">
        <v>12410</v>
      </c>
      <c r="F7599" s="149" t="s">
        <v>6170</v>
      </c>
    </row>
    <row r="7600" spans="1:6" ht="10.9" customHeight="1" x14ac:dyDescent="0.35">
      <c r="A7600" s="149" t="s">
        <v>15065</v>
      </c>
      <c r="B7600" s="149" t="s">
        <v>15066</v>
      </c>
      <c r="C7600" s="149" t="s">
        <v>296</v>
      </c>
      <c r="D7600" s="150">
        <v>51901</v>
      </c>
      <c r="E7600" s="149">
        <v>12410</v>
      </c>
      <c r="F7600" s="149" t="s">
        <v>6170</v>
      </c>
    </row>
    <row r="7601" spans="1:6" ht="10.9" customHeight="1" x14ac:dyDescent="0.35">
      <c r="A7601" s="149" t="s">
        <v>15067</v>
      </c>
      <c r="B7601" s="149" t="s">
        <v>15068</v>
      </c>
      <c r="C7601" s="149" t="s">
        <v>296</v>
      </c>
      <c r="D7601" s="150">
        <v>51901</v>
      </c>
      <c r="E7601" s="149">
        <v>12410</v>
      </c>
      <c r="F7601" s="149" t="s">
        <v>6170</v>
      </c>
    </row>
    <row r="7602" spans="1:6" ht="10.9" customHeight="1" x14ac:dyDescent="0.35">
      <c r="A7602" s="149" t="s">
        <v>15069</v>
      </c>
      <c r="B7602" s="149" t="s">
        <v>15070</v>
      </c>
      <c r="C7602" s="149" t="s">
        <v>296</v>
      </c>
      <c r="D7602" s="150">
        <v>51901</v>
      </c>
      <c r="E7602" s="149">
        <v>12410</v>
      </c>
      <c r="F7602" s="149" t="s">
        <v>6170</v>
      </c>
    </row>
    <row r="7603" spans="1:6" ht="10.9" customHeight="1" x14ac:dyDescent="0.35">
      <c r="A7603" s="149" t="s">
        <v>15071</v>
      </c>
      <c r="B7603" s="149" t="s">
        <v>15072</v>
      </c>
      <c r="C7603" s="149" t="s">
        <v>296</v>
      </c>
      <c r="D7603" s="150">
        <v>51901</v>
      </c>
      <c r="E7603" s="149">
        <v>12410</v>
      </c>
      <c r="F7603" s="149" t="s">
        <v>6170</v>
      </c>
    </row>
    <row r="7604" spans="1:6" ht="10.9" customHeight="1" x14ac:dyDescent="0.35">
      <c r="A7604" s="149" t="s">
        <v>15073</v>
      </c>
      <c r="B7604" s="149" t="s">
        <v>15074</v>
      </c>
      <c r="C7604" s="149" t="s">
        <v>296</v>
      </c>
      <c r="D7604" s="150">
        <v>51901</v>
      </c>
      <c r="E7604" s="149">
        <v>12410</v>
      </c>
      <c r="F7604" s="149" t="s">
        <v>6170</v>
      </c>
    </row>
    <row r="7605" spans="1:6" ht="10.9" customHeight="1" x14ac:dyDescent="0.35">
      <c r="A7605" s="149" t="s">
        <v>15075</v>
      </c>
      <c r="B7605" s="149" t="s">
        <v>15076</v>
      </c>
      <c r="C7605" s="149" t="s">
        <v>296</v>
      </c>
      <c r="D7605" s="150">
        <v>51901</v>
      </c>
      <c r="E7605" s="149">
        <v>12410</v>
      </c>
      <c r="F7605" s="149" t="s">
        <v>6170</v>
      </c>
    </row>
    <row r="7606" spans="1:6" ht="10.9" customHeight="1" x14ac:dyDescent="0.35">
      <c r="A7606" s="149" t="s">
        <v>15077</v>
      </c>
      <c r="B7606" s="149" t="s">
        <v>15078</v>
      </c>
      <c r="C7606" s="149" t="s">
        <v>296</v>
      </c>
      <c r="D7606" s="150">
        <v>51901</v>
      </c>
      <c r="E7606" s="149">
        <v>12410</v>
      </c>
      <c r="F7606" s="149" t="s">
        <v>6170</v>
      </c>
    </row>
    <row r="7607" spans="1:6" ht="10.9" customHeight="1" x14ac:dyDescent="0.35">
      <c r="A7607" s="149" t="s">
        <v>15079</v>
      </c>
      <c r="B7607" s="149" t="s">
        <v>15080</v>
      </c>
      <c r="C7607" s="149" t="s">
        <v>296</v>
      </c>
      <c r="D7607" s="150">
        <v>51901</v>
      </c>
      <c r="E7607" s="149">
        <v>12410</v>
      </c>
      <c r="F7607" s="149" t="s">
        <v>6170</v>
      </c>
    </row>
    <row r="7608" spans="1:6" ht="10.9" customHeight="1" x14ac:dyDescent="0.35">
      <c r="A7608" s="149" t="s">
        <v>15081</v>
      </c>
      <c r="B7608" s="149" t="s">
        <v>15082</v>
      </c>
      <c r="C7608" s="149" t="s">
        <v>296</v>
      </c>
      <c r="D7608" s="150">
        <v>51901</v>
      </c>
      <c r="E7608" s="149">
        <v>12410</v>
      </c>
      <c r="F7608" s="149" t="s">
        <v>6170</v>
      </c>
    </row>
    <row r="7609" spans="1:6" ht="10.9" customHeight="1" x14ac:dyDescent="0.35">
      <c r="A7609" s="149" t="s">
        <v>15083</v>
      </c>
      <c r="B7609" s="149" t="s">
        <v>15084</v>
      </c>
      <c r="C7609" s="149" t="s">
        <v>296</v>
      </c>
      <c r="D7609" s="150">
        <v>51901</v>
      </c>
      <c r="E7609" s="149">
        <v>12410</v>
      </c>
      <c r="F7609" s="149" t="s">
        <v>6170</v>
      </c>
    </row>
    <row r="7610" spans="1:6" ht="10.9" customHeight="1" x14ac:dyDescent="0.35">
      <c r="A7610" s="149" t="s">
        <v>15085</v>
      </c>
      <c r="B7610" s="149" t="s">
        <v>15086</v>
      </c>
      <c r="C7610" s="149" t="s">
        <v>296</v>
      </c>
      <c r="D7610" s="150">
        <v>51901</v>
      </c>
      <c r="E7610" s="149">
        <v>12410</v>
      </c>
      <c r="F7610" s="149" t="s">
        <v>6170</v>
      </c>
    </row>
    <row r="7611" spans="1:6" ht="10.9" customHeight="1" x14ac:dyDescent="0.35">
      <c r="A7611" s="149" t="s">
        <v>15087</v>
      </c>
      <c r="B7611" s="149" t="s">
        <v>15088</v>
      </c>
      <c r="C7611" s="149" t="s">
        <v>296</v>
      </c>
      <c r="D7611" s="150">
        <v>51901</v>
      </c>
      <c r="E7611" s="149">
        <v>12410</v>
      </c>
      <c r="F7611" s="149" t="s">
        <v>6170</v>
      </c>
    </row>
    <row r="7612" spans="1:6" ht="10.9" customHeight="1" x14ac:dyDescent="0.35">
      <c r="A7612" s="149" t="s">
        <v>15089</v>
      </c>
      <c r="B7612" s="149" t="s">
        <v>15090</v>
      </c>
      <c r="C7612" s="149" t="s">
        <v>296</v>
      </c>
      <c r="D7612" s="150">
        <v>51901</v>
      </c>
      <c r="E7612" s="149">
        <v>12410</v>
      </c>
      <c r="F7612" s="149" t="s">
        <v>6170</v>
      </c>
    </row>
    <row r="7613" spans="1:6" ht="10.9" customHeight="1" x14ac:dyDescent="0.35">
      <c r="A7613" s="149" t="s">
        <v>15091</v>
      </c>
      <c r="B7613" s="149" t="s">
        <v>15092</v>
      </c>
      <c r="C7613" s="149" t="s">
        <v>296</v>
      </c>
      <c r="D7613" s="150">
        <v>51901</v>
      </c>
      <c r="E7613" s="149">
        <v>12410</v>
      </c>
      <c r="F7613" s="149" t="s">
        <v>6170</v>
      </c>
    </row>
    <row r="7614" spans="1:6" ht="10.9" customHeight="1" x14ac:dyDescent="0.35">
      <c r="A7614" s="149" t="s">
        <v>15093</v>
      </c>
      <c r="B7614" s="149" t="s">
        <v>15094</v>
      </c>
      <c r="C7614" s="149" t="s">
        <v>296</v>
      </c>
      <c r="D7614" s="150">
        <v>51901</v>
      </c>
      <c r="E7614" s="149">
        <v>12410</v>
      </c>
      <c r="F7614" s="149" t="s">
        <v>6170</v>
      </c>
    </row>
    <row r="7615" spans="1:6" ht="10.9" customHeight="1" x14ac:dyDescent="0.35">
      <c r="A7615" s="149" t="s">
        <v>15095</v>
      </c>
      <c r="B7615" s="149" t="s">
        <v>15096</v>
      </c>
      <c r="C7615" s="149" t="s">
        <v>296</v>
      </c>
      <c r="D7615" s="150">
        <v>51901</v>
      </c>
      <c r="E7615" s="149">
        <v>12410</v>
      </c>
      <c r="F7615" s="149" t="s">
        <v>6170</v>
      </c>
    </row>
    <row r="7616" spans="1:6" ht="10.9" customHeight="1" x14ac:dyDescent="0.35">
      <c r="A7616" s="149" t="s">
        <v>15097</v>
      </c>
      <c r="B7616" s="149" t="s">
        <v>15098</v>
      </c>
      <c r="C7616" s="149" t="s">
        <v>296</v>
      </c>
      <c r="D7616" s="150">
        <v>51901</v>
      </c>
      <c r="E7616" s="149">
        <v>12410</v>
      </c>
      <c r="F7616" s="149" t="s">
        <v>6170</v>
      </c>
    </row>
    <row r="7617" spans="1:6" ht="10.9" customHeight="1" x14ac:dyDescent="0.35">
      <c r="A7617" s="149" t="s">
        <v>15099</v>
      </c>
      <c r="B7617" s="149" t="s">
        <v>15100</v>
      </c>
      <c r="C7617" s="149" t="s">
        <v>296</v>
      </c>
      <c r="D7617" s="150">
        <v>51901</v>
      </c>
      <c r="E7617" s="149">
        <v>12410</v>
      </c>
      <c r="F7617" s="149" t="s">
        <v>6170</v>
      </c>
    </row>
    <row r="7618" spans="1:6" ht="10.9" customHeight="1" x14ac:dyDescent="0.35">
      <c r="A7618" s="149" t="s">
        <v>15101</v>
      </c>
      <c r="B7618" s="149" t="s">
        <v>15102</v>
      </c>
      <c r="C7618" s="149" t="s">
        <v>296</v>
      </c>
      <c r="D7618" s="150">
        <v>51901</v>
      </c>
      <c r="E7618" s="149">
        <v>12410</v>
      </c>
      <c r="F7618" s="149" t="s">
        <v>6170</v>
      </c>
    </row>
    <row r="7619" spans="1:6" ht="10.9" customHeight="1" x14ac:dyDescent="0.35">
      <c r="A7619" s="149" t="s">
        <v>15103</v>
      </c>
      <c r="B7619" s="149" t="s">
        <v>15104</v>
      </c>
      <c r="C7619" s="149" t="s">
        <v>296</v>
      </c>
      <c r="D7619" s="150">
        <v>51901</v>
      </c>
      <c r="E7619" s="149">
        <v>12410</v>
      </c>
      <c r="F7619" s="149" t="s">
        <v>6170</v>
      </c>
    </row>
    <row r="7620" spans="1:6" ht="10.9" customHeight="1" x14ac:dyDescent="0.35">
      <c r="A7620" s="149" t="s">
        <v>15105</v>
      </c>
      <c r="B7620" s="149" t="s">
        <v>15106</v>
      </c>
      <c r="C7620" s="149" t="s">
        <v>296</v>
      </c>
      <c r="D7620" s="150">
        <v>51901</v>
      </c>
      <c r="E7620" s="149">
        <v>12410</v>
      </c>
      <c r="F7620" s="149" t="s">
        <v>6170</v>
      </c>
    </row>
    <row r="7621" spans="1:6" ht="10.9" customHeight="1" x14ac:dyDescent="0.35">
      <c r="A7621" s="149" t="s">
        <v>15107</v>
      </c>
      <c r="B7621" s="149" t="s">
        <v>15108</v>
      </c>
      <c r="C7621" s="149" t="s">
        <v>296</v>
      </c>
      <c r="D7621" s="150">
        <v>51901</v>
      </c>
      <c r="E7621" s="149">
        <v>12410</v>
      </c>
      <c r="F7621" s="149" t="s">
        <v>6170</v>
      </c>
    </row>
    <row r="7622" spans="1:6" ht="10.9" customHeight="1" x14ac:dyDescent="0.35">
      <c r="A7622" s="149" t="s">
        <v>15109</v>
      </c>
      <c r="B7622" s="149" t="s">
        <v>15110</v>
      </c>
      <c r="C7622" s="149" t="s">
        <v>296</v>
      </c>
      <c r="D7622" s="150">
        <v>51901</v>
      </c>
      <c r="E7622" s="149">
        <v>12410</v>
      </c>
      <c r="F7622" s="149" t="s">
        <v>6170</v>
      </c>
    </row>
    <row r="7623" spans="1:6" ht="10.9" customHeight="1" x14ac:dyDescent="0.35">
      <c r="A7623" s="149" t="s">
        <v>15111</v>
      </c>
      <c r="B7623" s="149" t="s">
        <v>15112</v>
      </c>
      <c r="C7623" s="149" t="s">
        <v>296</v>
      </c>
      <c r="D7623" s="150">
        <v>51901</v>
      </c>
      <c r="E7623" s="149">
        <v>12410</v>
      </c>
      <c r="F7623" s="149" t="s">
        <v>6170</v>
      </c>
    </row>
    <row r="7624" spans="1:6" ht="10.9" customHeight="1" x14ac:dyDescent="0.35">
      <c r="A7624" s="149" t="s">
        <v>15113</v>
      </c>
      <c r="B7624" s="149" t="s">
        <v>15114</v>
      </c>
      <c r="C7624" s="149" t="s">
        <v>296</v>
      </c>
      <c r="D7624" s="150">
        <v>51901</v>
      </c>
      <c r="E7624" s="149">
        <v>12410</v>
      </c>
      <c r="F7624" s="149" t="s">
        <v>6170</v>
      </c>
    </row>
    <row r="7625" spans="1:6" ht="10.9" customHeight="1" x14ac:dyDescent="0.35">
      <c r="A7625" s="149" t="s">
        <v>15115</v>
      </c>
      <c r="B7625" s="149" t="s">
        <v>15116</v>
      </c>
      <c r="C7625" s="149" t="s">
        <v>296</v>
      </c>
      <c r="D7625" s="150">
        <v>51901</v>
      </c>
      <c r="E7625" s="149">
        <v>12410</v>
      </c>
      <c r="F7625" s="149" t="s">
        <v>6170</v>
      </c>
    </row>
    <row r="7626" spans="1:6" ht="10.9" customHeight="1" x14ac:dyDescent="0.35">
      <c r="A7626" s="149" t="s">
        <v>15117</v>
      </c>
      <c r="B7626" s="149" t="s">
        <v>15118</v>
      </c>
      <c r="C7626" s="149" t="s">
        <v>296</v>
      </c>
      <c r="D7626" s="150">
        <v>51901</v>
      </c>
      <c r="E7626" s="149">
        <v>12410</v>
      </c>
      <c r="F7626" s="149" t="s">
        <v>6170</v>
      </c>
    </row>
    <row r="7627" spans="1:6" ht="10.9" customHeight="1" x14ac:dyDescent="0.35">
      <c r="A7627" s="149" t="s">
        <v>15119</v>
      </c>
      <c r="B7627" s="149" t="s">
        <v>15120</v>
      </c>
      <c r="C7627" s="149" t="s">
        <v>296</v>
      </c>
      <c r="D7627" s="150">
        <v>51901</v>
      </c>
      <c r="E7627" s="149">
        <v>12410</v>
      </c>
      <c r="F7627" s="149" t="s">
        <v>6170</v>
      </c>
    </row>
    <row r="7628" spans="1:6" ht="10.9" customHeight="1" x14ac:dyDescent="0.35">
      <c r="A7628" s="149" t="s">
        <v>15121</v>
      </c>
      <c r="B7628" s="149" t="s">
        <v>15122</v>
      </c>
      <c r="C7628" s="149" t="s">
        <v>296</v>
      </c>
      <c r="D7628" s="150">
        <v>51901</v>
      </c>
      <c r="E7628" s="149">
        <v>12410</v>
      </c>
      <c r="F7628" s="149" t="s">
        <v>6170</v>
      </c>
    </row>
    <row r="7629" spans="1:6" ht="10.9" customHeight="1" x14ac:dyDescent="0.35">
      <c r="A7629" s="149" t="s">
        <v>15123</v>
      </c>
      <c r="B7629" s="149" t="s">
        <v>15124</v>
      </c>
      <c r="C7629" s="149" t="s">
        <v>296</v>
      </c>
      <c r="D7629" s="150">
        <v>51901</v>
      </c>
      <c r="E7629" s="149">
        <v>12410</v>
      </c>
      <c r="F7629" s="149" t="s">
        <v>6170</v>
      </c>
    </row>
    <row r="7630" spans="1:6" ht="10.9" customHeight="1" x14ac:dyDescent="0.35">
      <c r="A7630" s="149" t="s">
        <v>15125</v>
      </c>
      <c r="B7630" s="149" t="s">
        <v>15126</v>
      </c>
      <c r="C7630" s="149" t="s">
        <v>296</v>
      </c>
      <c r="D7630" s="150">
        <v>51901</v>
      </c>
      <c r="E7630" s="149">
        <v>12410</v>
      </c>
      <c r="F7630" s="149" t="s">
        <v>6170</v>
      </c>
    </row>
    <row r="7631" spans="1:6" ht="10.9" customHeight="1" x14ac:dyDescent="0.35">
      <c r="A7631" s="149" t="s">
        <v>15127</v>
      </c>
      <c r="B7631" s="149" t="s">
        <v>15128</v>
      </c>
      <c r="C7631" s="149" t="s">
        <v>420</v>
      </c>
      <c r="D7631" s="150">
        <v>51901</v>
      </c>
      <c r="E7631" s="149">
        <v>12410</v>
      </c>
      <c r="F7631" s="149" t="s">
        <v>6170</v>
      </c>
    </row>
    <row r="7632" spans="1:6" ht="10.9" customHeight="1" x14ac:dyDescent="0.35">
      <c r="A7632" s="149" t="s">
        <v>15129</v>
      </c>
      <c r="B7632" s="149" t="s">
        <v>8605</v>
      </c>
      <c r="C7632" s="149" t="s">
        <v>296</v>
      </c>
      <c r="D7632" s="150">
        <v>51901</v>
      </c>
      <c r="E7632" s="149">
        <v>12410</v>
      </c>
      <c r="F7632" s="149" t="s">
        <v>6170</v>
      </c>
    </row>
    <row r="7633" spans="1:6" ht="10.9" customHeight="1" x14ac:dyDescent="0.35">
      <c r="A7633" s="149" t="s">
        <v>15130</v>
      </c>
      <c r="B7633" s="149" t="s">
        <v>15131</v>
      </c>
      <c r="C7633" s="149" t="s">
        <v>296</v>
      </c>
      <c r="D7633" s="150">
        <v>51901</v>
      </c>
      <c r="E7633" s="149">
        <v>12410</v>
      </c>
      <c r="F7633" s="149" t="s">
        <v>6170</v>
      </c>
    </row>
    <row r="7634" spans="1:6" ht="10.9" customHeight="1" x14ac:dyDescent="0.35">
      <c r="A7634" s="149" t="s">
        <v>15132</v>
      </c>
      <c r="B7634" s="149" t="s">
        <v>15133</v>
      </c>
      <c r="C7634" s="149" t="s">
        <v>296</v>
      </c>
      <c r="D7634" s="150">
        <v>51901</v>
      </c>
      <c r="E7634" s="149">
        <v>12410</v>
      </c>
      <c r="F7634" s="149" t="s">
        <v>6170</v>
      </c>
    </row>
    <row r="7635" spans="1:6" ht="10.9" customHeight="1" x14ac:dyDescent="0.35">
      <c r="A7635" s="149" t="s">
        <v>15134</v>
      </c>
      <c r="B7635" s="149" t="s">
        <v>15135</v>
      </c>
      <c r="C7635" s="149" t="s">
        <v>296</v>
      </c>
      <c r="D7635" s="150">
        <v>51901</v>
      </c>
      <c r="E7635" s="149">
        <v>12410</v>
      </c>
      <c r="F7635" s="149" t="s">
        <v>6170</v>
      </c>
    </row>
    <row r="7636" spans="1:6" ht="10.9" customHeight="1" x14ac:dyDescent="0.35">
      <c r="A7636" s="149" t="s">
        <v>15136</v>
      </c>
      <c r="B7636" s="149" t="s">
        <v>15137</v>
      </c>
      <c r="C7636" s="149" t="s">
        <v>296</v>
      </c>
      <c r="D7636" s="150">
        <v>51901</v>
      </c>
      <c r="E7636" s="149">
        <v>12410</v>
      </c>
      <c r="F7636" s="149" t="s">
        <v>6170</v>
      </c>
    </row>
    <row r="7637" spans="1:6" ht="10.9" customHeight="1" x14ac:dyDescent="0.35">
      <c r="A7637" s="149" t="s">
        <v>15138</v>
      </c>
      <c r="B7637" s="149" t="s">
        <v>15139</v>
      </c>
      <c r="C7637" s="149" t="s">
        <v>296</v>
      </c>
      <c r="D7637" s="150">
        <v>51901</v>
      </c>
      <c r="E7637" s="149">
        <v>12410</v>
      </c>
      <c r="F7637" s="149" t="s">
        <v>6170</v>
      </c>
    </row>
    <row r="7638" spans="1:6" ht="10.9" customHeight="1" x14ac:dyDescent="0.35">
      <c r="A7638" s="149" t="s">
        <v>15140</v>
      </c>
      <c r="B7638" s="149" t="s">
        <v>15141</v>
      </c>
      <c r="C7638" s="149" t="s">
        <v>296</v>
      </c>
      <c r="D7638" s="150">
        <v>51901</v>
      </c>
      <c r="E7638" s="149">
        <v>12410</v>
      </c>
      <c r="F7638" s="149" t="s">
        <v>6170</v>
      </c>
    </row>
    <row r="7639" spans="1:6" ht="10.9" customHeight="1" x14ac:dyDescent="0.35">
      <c r="A7639" s="149" t="s">
        <v>15142</v>
      </c>
      <c r="B7639" s="149" t="s">
        <v>15143</v>
      </c>
      <c r="C7639" s="149" t="s">
        <v>296</v>
      </c>
      <c r="D7639" s="150">
        <v>51901</v>
      </c>
      <c r="E7639" s="149">
        <v>12410</v>
      </c>
      <c r="F7639" s="149" t="s">
        <v>6170</v>
      </c>
    </row>
    <row r="7640" spans="1:6" ht="10.9" customHeight="1" x14ac:dyDescent="0.35">
      <c r="A7640" s="149" t="s">
        <v>15144</v>
      </c>
      <c r="B7640" s="149" t="s">
        <v>15145</v>
      </c>
      <c r="C7640" s="149" t="s">
        <v>296</v>
      </c>
      <c r="D7640" s="150">
        <v>51901</v>
      </c>
      <c r="E7640" s="149">
        <v>12410</v>
      </c>
      <c r="F7640" s="149" t="s">
        <v>6170</v>
      </c>
    </row>
    <row r="7641" spans="1:6" ht="10.9" customHeight="1" x14ac:dyDescent="0.35">
      <c r="A7641" s="149" t="s">
        <v>15146</v>
      </c>
      <c r="B7641" s="149" t="s">
        <v>15147</v>
      </c>
      <c r="C7641" s="149" t="s">
        <v>296</v>
      </c>
      <c r="D7641" s="150">
        <v>51901</v>
      </c>
      <c r="E7641" s="149">
        <v>12410</v>
      </c>
      <c r="F7641" s="149" t="s">
        <v>6170</v>
      </c>
    </row>
    <row r="7642" spans="1:6" ht="10.9" customHeight="1" x14ac:dyDescent="0.35">
      <c r="A7642" s="149" t="s">
        <v>15148</v>
      </c>
      <c r="B7642" s="149" t="s">
        <v>15149</v>
      </c>
      <c r="C7642" s="149" t="s">
        <v>296</v>
      </c>
      <c r="D7642" s="150">
        <v>51901</v>
      </c>
      <c r="E7642" s="149">
        <v>12410</v>
      </c>
      <c r="F7642" s="149" t="s">
        <v>6170</v>
      </c>
    </row>
    <row r="7643" spans="1:6" ht="10.9" customHeight="1" x14ac:dyDescent="0.35">
      <c r="A7643" s="149" t="s">
        <v>15150</v>
      </c>
      <c r="B7643" s="149" t="s">
        <v>15151</v>
      </c>
      <c r="C7643" s="149" t="s">
        <v>296</v>
      </c>
      <c r="D7643" s="150">
        <v>51901</v>
      </c>
      <c r="E7643" s="149">
        <v>12410</v>
      </c>
      <c r="F7643" s="149" t="s">
        <v>6170</v>
      </c>
    </row>
    <row r="7644" spans="1:6" ht="10.9" customHeight="1" x14ac:dyDescent="0.35">
      <c r="A7644" s="149" t="s">
        <v>15152</v>
      </c>
      <c r="B7644" s="149" t="s">
        <v>15153</v>
      </c>
      <c r="C7644" s="149" t="s">
        <v>296</v>
      </c>
      <c r="D7644" s="150">
        <v>51901</v>
      </c>
      <c r="E7644" s="149">
        <v>12410</v>
      </c>
      <c r="F7644" s="149" t="s">
        <v>6170</v>
      </c>
    </row>
    <row r="7645" spans="1:6" ht="10.9" customHeight="1" x14ac:dyDescent="0.35">
      <c r="A7645" s="149" t="s">
        <v>15154</v>
      </c>
      <c r="B7645" s="149" t="s">
        <v>15155</v>
      </c>
      <c r="C7645" s="149" t="s">
        <v>296</v>
      </c>
      <c r="D7645" s="150">
        <v>51901</v>
      </c>
      <c r="E7645" s="149">
        <v>12410</v>
      </c>
      <c r="F7645" s="149" t="s">
        <v>6170</v>
      </c>
    </row>
    <row r="7646" spans="1:6" ht="10.9" customHeight="1" x14ac:dyDescent="0.35">
      <c r="A7646" s="149" t="s">
        <v>15156</v>
      </c>
      <c r="B7646" s="149" t="s">
        <v>15157</v>
      </c>
      <c r="C7646" s="149" t="s">
        <v>296</v>
      </c>
      <c r="D7646" s="150">
        <v>51901</v>
      </c>
      <c r="E7646" s="149">
        <v>12410</v>
      </c>
      <c r="F7646" s="149" t="s">
        <v>6170</v>
      </c>
    </row>
    <row r="7647" spans="1:6" ht="10.9" customHeight="1" x14ac:dyDescent="0.35">
      <c r="A7647" s="149" t="s">
        <v>15158</v>
      </c>
      <c r="B7647" s="149" t="s">
        <v>15159</v>
      </c>
      <c r="C7647" s="149" t="s">
        <v>296</v>
      </c>
      <c r="D7647" s="150">
        <v>51901</v>
      </c>
      <c r="E7647" s="149">
        <v>12410</v>
      </c>
      <c r="F7647" s="149" t="s">
        <v>6170</v>
      </c>
    </row>
    <row r="7648" spans="1:6" ht="10.9" customHeight="1" x14ac:dyDescent="0.35">
      <c r="A7648" s="149" t="s">
        <v>15160</v>
      </c>
      <c r="B7648" s="149" t="s">
        <v>15161</v>
      </c>
      <c r="C7648" s="149" t="s">
        <v>296</v>
      </c>
      <c r="D7648" s="150">
        <v>51901</v>
      </c>
      <c r="E7648" s="149">
        <v>12410</v>
      </c>
      <c r="F7648" s="149" t="s">
        <v>6170</v>
      </c>
    </row>
    <row r="7649" spans="1:6" ht="10.9" customHeight="1" x14ac:dyDescent="0.35">
      <c r="A7649" s="149" t="s">
        <v>15162</v>
      </c>
      <c r="B7649" s="149" t="s">
        <v>15163</v>
      </c>
      <c r="C7649" s="149" t="s">
        <v>296</v>
      </c>
      <c r="D7649" s="150">
        <v>51901</v>
      </c>
      <c r="E7649" s="149">
        <v>12410</v>
      </c>
      <c r="F7649" s="149" t="s">
        <v>6170</v>
      </c>
    </row>
    <row r="7650" spans="1:6" ht="10.9" customHeight="1" x14ac:dyDescent="0.35">
      <c r="A7650" s="149" t="s">
        <v>15164</v>
      </c>
      <c r="B7650" s="149" t="s">
        <v>15165</v>
      </c>
      <c r="C7650" s="149" t="s">
        <v>296</v>
      </c>
      <c r="D7650" s="150">
        <v>51901</v>
      </c>
      <c r="E7650" s="149">
        <v>12410</v>
      </c>
      <c r="F7650" s="149" t="s">
        <v>6170</v>
      </c>
    </row>
    <row r="7651" spans="1:6" ht="10.9" customHeight="1" x14ac:dyDescent="0.35">
      <c r="A7651" s="149" t="s">
        <v>15166</v>
      </c>
      <c r="B7651" s="149" t="s">
        <v>15167</v>
      </c>
      <c r="C7651" s="149" t="s">
        <v>296</v>
      </c>
      <c r="D7651" s="150">
        <v>51901</v>
      </c>
      <c r="E7651" s="149">
        <v>12410</v>
      </c>
      <c r="F7651" s="149" t="s">
        <v>6170</v>
      </c>
    </row>
    <row r="7652" spans="1:6" ht="10.9" customHeight="1" x14ac:dyDescent="0.35">
      <c r="A7652" s="149" t="s">
        <v>15168</v>
      </c>
      <c r="B7652" s="149" t="s">
        <v>15169</v>
      </c>
      <c r="C7652" s="149" t="s">
        <v>296</v>
      </c>
      <c r="D7652" s="150">
        <v>51901</v>
      </c>
      <c r="E7652" s="149">
        <v>12410</v>
      </c>
      <c r="F7652" s="149" t="s">
        <v>6170</v>
      </c>
    </row>
    <row r="7653" spans="1:6" ht="10.9" customHeight="1" x14ac:dyDescent="0.35">
      <c r="A7653" s="149" t="s">
        <v>15170</v>
      </c>
      <c r="B7653" s="149" t="s">
        <v>15171</v>
      </c>
      <c r="C7653" s="149" t="s">
        <v>296</v>
      </c>
      <c r="D7653" s="150">
        <v>51901</v>
      </c>
      <c r="E7653" s="149">
        <v>12410</v>
      </c>
      <c r="F7653" s="149" t="s">
        <v>6170</v>
      </c>
    </row>
    <row r="7654" spans="1:6" ht="10.9" customHeight="1" x14ac:dyDescent="0.35">
      <c r="A7654" s="149" t="s">
        <v>15172</v>
      </c>
      <c r="B7654" s="149" t="s">
        <v>15173</v>
      </c>
      <c r="C7654" s="149" t="s">
        <v>296</v>
      </c>
      <c r="D7654" s="150">
        <v>51901</v>
      </c>
      <c r="E7654" s="149">
        <v>12410</v>
      </c>
      <c r="F7654" s="149" t="s">
        <v>6170</v>
      </c>
    </row>
    <row r="7655" spans="1:6" ht="10.9" customHeight="1" x14ac:dyDescent="0.35">
      <c r="A7655" s="149" t="s">
        <v>15174</v>
      </c>
      <c r="B7655" s="149" t="s">
        <v>15175</v>
      </c>
      <c r="C7655" s="149" t="s">
        <v>296</v>
      </c>
      <c r="D7655" s="150">
        <v>51901</v>
      </c>
      <c r="E7655" s="149">
        <v>12410</v>
      </c>
      <c r="F7655" s="149" t="s">
        <v>6170</v>
      </c>
    </row>
    <row r="7656" spans="1:6" ht="10.9" customHeight="1" x14ac:dyDescent="0.35">
      <c r="A7656" s="149" t="s">
        <v>15176</v>
      </c>
      <c r="B7656" s="149" t="s">
        <v>15177</v>
      </c>
      <c r="C7656" s="149" t="s">
        <v>296</v>
      </c>
      <c r="D7656" s="150">
        <v>51901</v>
      </c>
      <c r="E7656" s="149">
        <v>12410</v>
      </c>
      <c r="F7656" s="149" t="s">
        <v>6170</v>
      </c>
    </row>
    <row r="7657" spans="1:6" ht="10.9" customHeight="1" x14ac:dyDescent="0.35">
      <c r="A7657" s="149" t="s">
        <v>15178</v>
      </c>
      <c r="B7657" s="149" t="s">
        <v>15179</v>
      </c>
      <c r="C7657" s="149" t="s">
        <v>296</v>
      </c>
      <c r="D7657" s="150">
        <v>51901</v>
      </c>
      <c r="E7657" s="149">
        <v>12410</v>
      </c>
      <c r="F7657" s="149" t="s">
        <v>6170</v>
      </c>
    </row>
    <row r="7658" spans="1:6" ht="10.9" customHeight="1" x14ac:dyDescent="0.35">
      <c r="A7658" s="149" t="s">
        <v>15180</v>
      </c>
      <c r="B7658" s="149" t="s">
        <v>15181</v>
      </c>
      <c r="C7658" s="149" t="s">
        <v>296</v>
      </c>
      <c r="D7658" s="150">
        <v>51901</v>
      </c>
      <c r="E7658" s="149">
        <v>12410</v>
      </c>
      <c r="F7658" s="149" t="s">
        <v>6170</v>
      </c>
    </row>
    <row r="7659" spans="1:6" ht="10.9" customHeight="1" x14ac:dyDescent="0.35">
      <c r="A7659" s="149" t="s">
        <v>15182</v>
      </c>
      <c r="B7659" s="149" t="s">
        <v>15183</v>
      </c>
      <c r="C7659" s="149" t="s">
        <v>296</v>
      </c>
      <c r="D7659" s="150">
        <v>51901</v>
      </c>
      <c r="E7659" s="149">
        <v>12410</v>
      </c>
      <c r="F7659" s="149" t="s">
        <v>6170</v>
      </c>
    </row>
    <row r="7660" spans="1:6" ht="10.9" customHeight="1" x14ac:dyDescent="0.35">
      <c r="A7660" s="149" t="s">
        <v>15184</v>
      </c>
      <c r="B7660" s="149" t="s">
        <v>15185</v>
      </c>
      <c r="C7660" s="149" t="s">
        <v>296</v>
      </c>
      <c r="D7660" s="150">
        <v>51901</v>
      </c>
      <c r="E7660" s="149">
        <v>12410</v>
      </c>
      <c r="F7660" s="149" t="s">
        <v>6170</v>
      </c>
    </row>
    <row r="7661" spans="1:6" ht="10.9" customHeight="1" x14ac:dyDescent="0.35">
      <c r="A7661" s="149" t="s">
        <v>15186</v>
      </c>
      <c r="B7661" s="149" t="s">
        <v>15187</v>
      </c>
      <c r="C7661" s="149" t="s">
        <v>296</v>
      </c>
      <c r="D7661" s="150">
        <v>51901</v>
      </c>
      <c r="E7661" s="149">
        <v>12410</v>
      </c>
      <c r="F7661" s="149" t="s">
        <v>6170</v>
      </c>
    </row>
    <row r="7662" spans="1:6" ht="10.9" customHeight="1" x14ac:dyDescent="0.35">
      <c r="A7662" s="149" t="s">
        <v>15188</v>
      </c>
      <c r="B7662" s="149" t="s">
        <v>15189</v>
      </c>
      <c r="C7662" s="149" t="s">
        <v>296</v>
      </c>
      <c r="D7662" s="150">
        <v>51901</v>
      </c>
      <c r="E7662" s="149">
        <v>12410</v>
      </c>
      <c r="F7662" s="149" t="s">
        <v>6170</v>
      </c>
    </row>
    <row r="7663" spans="1:6" ht="10.9" customHeight="1" x14ac:dyDescent="0.35">
      <c r="A7663" s="149" t="s">
        <v>15190</v>
      </c>
      <c r="B7663" s="149" t="s">
        <v>15191</v>
      </c>
      <c r="C7663" s="149" t="s">
        <v>296</v>
      </c>
      <c r="D7663" s="150">
        <v>51901</v>
      </c>
      <c r="E7663" s="149">
        <v>12410</v>
      </c>
      <c r="F7663" s="149" t="s">
        <v>6170</v>
      </c>
    </row>
    <row r="7664" spans="1:6" ht="10.9" customHeight="1" x14ac:dyDescent="0.35">
      <c r="A7664" s="149" t="s">
        <v>15192</v>
      </c>
      <c r="B7664" s="149" t="s">
        <v>12075</v>
      </c>
      <c r="C7664" s="149" t="s">
        <v>296</v>
      </c>
      <c r="D7664" s="150">
        <v>51901</v>
      </c>
      <c r="E7664" s="149">
        <v>12410</v>
      </c>
      <c r="F7664" s="149" t="s">
        <v>6170</v>
      </c>
    </row>
    <row r="7665" spans="1:6" ht="10.9" customHeight="1" x14ac:dyDescent="0.35">
      <c r="A7665" s="149" t="s">
        <v>15193</v>
      </c>
      <c r="B7665" s="149" t="s">
        <v>15194</v>
      </c>
      <c r="C7665" s="149" t="s">
        <v>296</v>
      </c>
      <c r="D7665" s="150">
        <v>51901</v>
      </c>
      <c r="E7665" s="149">
        <v>12410</v>
      </c>
      <c r="F7665" s="149" t="s">
        <v>6170</v>
      </c>
    </row>
    <row r="7666" spans="1:6" ht="10.9" customHeight="1" x14ac:dyDescent="0.35">
      <c r="A7666" s="149" t="s">
        <v>15195</v>
      </c>
      <c r="B7666" s="149" t="s">
        <v>15196</v>
      </c>
      <c r="C7666" s="149" t="s">
        <v>296</v>
      </c>
      <c r="D7666" s="150">
        <v>51901</v>
      </c>
      <c r="E7666" s="149">
        <v>12410</v>
      </c>
      <c r="F7666" s="149" t="s">
        <v>6170</v>
      </c>
    </row>
    <row r="7667" spans="1:6" ht="10.9" customHeight="1" x14ac:dyDescent="0.35">
      <c r="A7667" s="149" t="s">
        <v>15197</v>
      </c>
      <c r="B7667" s="149" t="s">
        <v>15198</v>
      </c>
      <c r="C7667" s="149" t="s">
        <v>296</v>
      </c>
      <c r="D7667" s="150">
        <v>51901</v>
      </c>
      <c r="E7667" s="149">
        <v>12410</v>
      </c>
      <c r="F7667" s="149" t="s">
        <v>6170</v>
      </c>
    </row>
    <row r="7668" spans="1:6" ht="10.9" customHeight="1" x14ac:dyDescent="0.35">
      <c r="A7668" s="149" t="s">
        <v>15199</v>
      </c>
      <c r="B7668" s="149" t="s">
        <v>12029</v>
      </c>
      <c r="C7668" s="149" t="s">
        <v>296</v>
      </c>
      <c r="D7668" s="150">
        <v>51901</v>
      </c>
      <c r="E7668" s="149">
        <v>12410</v>
      </c>
      <c r="F7668" s="149" t="s">
        <v>6170</v>
      </c>
    </row>
    <row r="7669" spans="1:6" ht="10.9" customHeight="1" x14ac:dyDescent="0.35">
      <c r="A7669" s="149" t="s">
        <v>15200</v>
      </c>
      <c r="B7669" s="149" t="s">
        <v>15201</v>
      </c>
      <c r="C7669" s="149" t="s">
        <v>296</v>
      </c>
      <c r="D7669" s="150">
        <v>51901</v>
      </c>
      <c r="E7669" s="149">
        <v>12410</v>
      </c>
      <c r="F7669" s="149" t="s">
        <v>6170</v>
      </c>
    </row>
    <row r="7670" spans="1:6" ht="10.9" customHeight="1" x14ac:dyDescent="0.35">
      <c r="A7670" s="149" t="s">
        <v>15202</v>
      </c>
      <c r="B7670" s="149" t="s">
        <v>15203</v>
      </c>
      <c r="C7670" s="149" t="s">
        <v>296</v>
      </c>
      <c r="D7670" s="150">
        <v>51901</v>
      </c>
      <c r="E7670" s="149">
        <v>12410</v>
      </c>
      <c r="F7670" s="149" t="s">
        <v>6170</v>
      </c>
    </row>
    <row r="7671" spans="1:6" ht="10.9" customHeight="1" x14ac:dyDescent="0.35">
      <c r="A7671" s="149" t="s">
        <v>15204</v>
      </c>
      <c r="B7671" s="149" t="s">
        <v>15205</v>
      </c>
      <c r="C7671" s="149" t="s">
        <v>296</v>
      </c>
      <c r="D7671" s="150">
        <v>51901</v>
      </c>
      <c r="E7671" s="149">
        <v>12410</v>
      </c>
      <c r="F7671" s="149" t="s">
        <v>6170</v>
      </c>
    </row>
    <row r="7672" spans="1:6" ht="10.9" customHeight="1" x14ac:dyDescent="0.35">
      <c r="A7672" s="149" t="s">
        <v>15206</v>
      </c>
      <c r="B7672" s="149" t="s">
        <v>15207</v>
      </c>
      <c r="C7672" s="149" t="s">
        <v>296</v>
      </c>
      <c r="D7672" s="150">
        <v>51901</v>
      </c>
      <c r="E7672" s="149">
        <v>12410</v>
      </c>
      <c r="F7672" s="149" t="s">
        <v>6170</v>
      </c>
    </row>
    <row r="7673" spans="1:6" ht="10.9" customHeight="1" x14ac:dyDescent="0.35">
      <c r="A7673" s="149" t="s">
        <v>15208</v>
      </c>
      <c r="B7673" s="149" t="s">
        <v>15209</v>
      </c>
      <c r="C7673" s="149" t="s">
        <v>296</v>
      </c>
      <c r="D7673" s="150">
        <v>51901</v>
      </c>
      <c r="E7673" s="149">
        <v>12410</v>
      </c>
      <c r="F7673" s="149" t="s">
        <v>6170</v>
      </c>
    </row>
    <row r="7674" spans="1:6" ht="10.9" customHeight="1" x14ac:dyDescent="0.35">
      <c r="A7674" s="149" t="s">
        <v>15210</v>
      </c>
      <c r="B7674" s="149" t="s">
        <v>15211</v>
      </c>
      <c r="C7674" s="149" t="s">
        <v>296</v>
      </c>
      <c r="D7674" s="150">
        <v>51901</v>
      </c>
      <c r="E7674" s="149">
        <v>12410</v>
      </c>
      <c r="F7674" s="149" t="s">
        <v>6170</v>
      </c>
    </row>
    <row r="7675" spans="1:6" ht="10.9" customHeight="1" x14ac:dyDescent="0.35">
      <c r="A7675" s="149" t="s">
        <v>15212</v>
      </c>
      <c r="B7675" s="149" t="s">
        <v>15213</v>
      </c>
      <c r="C7675" s="149" t="s">
        <v>296</v>
      </c>
      <c r="D7675" s="150">
        <v>51901</v>
      </c>
      <c r="E7675" s="149">
        <v>12410</v>
      </c>
      <c r="F7675" s="149" t="s">
        <v>6170</v>
      </c>
    </row>
    <row r="7676" spans="1:6" ht="10.9" customHeight="1" x14ac:dyDescent="0.35">
      <c r="A7676" s="149" t="s">
        <v>15214</v>
      </c>
      <c r="B7676" s="149" t="s">
        <v>15215</v>
      </c>
      <c r="C7676" s="149" t="s">
        <v>296</v>
      </c>
      <c r="D7676" s="150">
        <v>51901</v>
      </c>
      <c r="E7676" s="149">
        <v>12410</v>
      </c>
      <c r="F7676" s="149" t="s">
        <v>6170</v>
      </c>
    </row>
    <row r="7677" spans="1:6" ht="10.9" customHeight="1" x14ac:dyDescent="0.35">
      <c r="A7677" s="149" t="s">
        <v>15216</v>
      </c>
      <c r="B7677" s="149" t="s">
        <v>15217</v>
      </c>
      <c r="C7677" s="149" t="s">
        <v>296</v>
      </c>
      <c r="D7677" s="150">
        <v>51901</v>
      </c>
      <c r="E7677" s="149">
        <v>12410</v>
      </c>
      <c r="F7677" s="149" t="s">
        <v>6170</v>
      </c>
    </row>
    <row r="7678" spans="1:6" ht="10.9" customHeight="1" x14ac:dyDescent="0.35">
      <c r="A7678" s="149" t="s">
        <v>15218</v>
      </c>
      <c r="B7678" s="149" t="s">
        <v>15219</v>
      </c>
      <c r="C7678" s="149" t="s">
        <v>296</v>
      </c>
      <c r="D7678" s="150">
        <v>51901</v>
      </c>
      <c r="E7678" s="149">
        <v>12410</v>
      </c>
      <c r="F7678" s="149" t="s">
        <v>6170</v>
      </c>
    </row>
    <row r="7679" spans="1:6" ht="10.9" customHeight="1" x14ac:dyDescent="0.35">
      <c r="A7679" s="149" t="s">
        <v>15220</v>
      </c>
      <c r="B7679" s="149" t="s">
        <v>15221</v>
      </c>
      <c r="C7679" s="149" t="s">
        <v>296</v>
      </c>
      <c r="D7679" s="150">
        <v>51901</v>
      </c>
      <c r="E7679" s="149">
        <v>12410</v>
      </c>
      <c r="F7679" s="149" t="s">
        <v>6170</v>
      </c>
    </row>
    <row r="7680" spans="1:6" ht="10.9" customHeight="1" x14ac:dyDescent="0.35">
      <c r="A7680" s="149" t="s">
        <v>15222</v>
      </c>
      <c r="B7680" s="149" t="s">
        <v>15223</v>
      </c>
      <c r="C7680" s="149" t="s">
        <v>296</v>
      </c>
      <c r="D7680" s="150">
        <v>51901</v>
      </c>
      <c r="E7680" s="149">
        <v>12410</v>
      </c>
      <c r="F7680" s="149" t="s">
        <v>6170</v>
      </c>
    </row>
    <row r="7681" spans="1:6" ht="10.9" customHeight="1" x14ac:dyDescent="0.35">
      <c r="A7681" s="149" t="s">
        <v>15224</v>
      </c>
      <c r="B7681" s="149" t="s">
        <v>15225</v>
      </c>
      <c r="C7681" s="149" t="s">
        <v>296</v>
      </c>
      <c r="D7681" s="150">
        <v>51901</v>
      </c>
      <c r="E7681" s="149">
        <v>12410</v>
      </c>
      <c r="F7681" s="149" t="s">
        <v>6170</v>
      </c>
    </row>
    <row r="7682" spans="1:6" ht="10.9" customHeight="1" x14ac:dyDescent="0.35">
      <c r="A7682" s="149" t="s">
        <v>15226</v>
      </c>
      <c r="B7682" s="149" t="s">
        <v>15227</v>
      </c>
      <c r="C7682" s="149" t="s">
        <v>296</v>
      </c>
      <c r="D7682" s="150">
        <v>51901</v>
      </c>
      <c r="E7682" s="149">
        <v>12410</v>
      </c>
      <c r="F7682" s="149" t="s">
        <v>6170</v>
      </c>
    </row>
    <row r="7683" spans="1:6" ht="10.9" customHeight="1" x14ac:dyDescent="0.35">
      <c r="A7683" s="149" t="s">
        <v>15228</v>
      </c>
      <c r="B7683" s="149" t="s">
        <v>15229</v>
      </c>
      <c r="C7683" s="149" t="s">
        <v>296</v>
      </c>
      <c r="D7683" s="150">
        <v>51901</v>
      </c>
      <c r="E7683" s="149">
        <v>12410</v>
      </c>
      <c r="F7683" s="149" t="s">
        <v>6170</v>
      </c>
    </row>
    <row r="7684" spans="1:6" ht="10.9" customHeight="1" x14ac:dyDescent="0.35">
      <c r="A7684" s="149" t="s">
        <v>15230</v>
      </c>
      <c r="B7684" s="149" t="s">
        <v>15231</v>
      </c>
      <c r="C7684" s="149" t="s">
        <v>296</v>
      </c>
      <c r="D7684" s="150">
        <v>51901</v>
      </c>
      <c r="E7684" s="149">
        <v>12410</v>
      </c>
      <c r="F7684" s="149" t="s">
        <v>6170</v>
      </c>
    </row>
    <row r="7685" spans="1:6" ht="10.9" customHeight="1" x14ac:dyDescent="0.35">
      <c r="A7685" s="149" t="s">
        <v>15232</v>
      </c>
      <c r="B7685" s="149" t="s">
        <v>15233</v>
      </c>
      <c r="C7685" s="149" t="s">
        <v>296</v>
      </c>
      <c r="D7685" s="150">
        <v>51901</v>
      </c>
      <c r="E7685" s="149">
        <v>12410</v>
      </c>
      <c r="F7685" s="149" t="s">
        <v>6170</v>
      </c>
    </row>
    <row r="7686" spans="1:6" ht="10.9" customHeight="1" x14ac:dyDescent="0.35">
      <c r="A7686" s="149" t="s">
        <v>15234</v>
      </c>
      <c r="B7686" s="149" t="s">
        <v>15235</v>
      </c>
      <c r="C7686" s="149" t="s">
        <v>296</v>
      </c>
      <c r="D7686" s="150">
        <v>51901</v>
      </c>
      <c r="E7686" s="149">
        <v>12410</v>
      </c>
      <c r="F7686" s="149" t="s">
        <v>6170</v>
      </c>
    </row>
    <row r="7687" spans="1:6" ht="10.9" customHeight="1" x14ac:dyDescent="0.35">
      <c r="A7687" s="149" t="s">
        <v>15236</v>
      </c>
      <c r="B7687" s="149" t="s">
        <v>15237</v>
      </c>
      <c r="C7687" s="149" t="s">
        <v>296</v>
      </c>
      <c r="D7687" s="150">
        <v>51901</v>
      </c>
      <c r="E7687" s="149">
        <v>12410</v>
      </c>
      <c r="F7687" s="149" t="s">
        <v>6170</v>
      </c>
    </row>
    <row r="7688" spans="1:6" ht="10.9" customHeight="1" x14ac:dyDescent="0.35">
      <c r="A7688" s="149" t="s">
        <v>15238</v>
      </c>
      <c r="B7688" s="149" t="s">
        <v>15239</v>
      </c>
      <c r="C7688" s="149" t="s">
        <v>296</v>
      </c>
      <c r="D7688" s="150">
        <v>51901</v>
      </c>
      <c r="E7688" s="149">
        <v>12410</v>
      </c>
      <c r="F7688" s="149" t="s">
        <v>6170</v>
      </c>
    </row>
    <row r="7689" spans="1:6" ht="10.9" customHeight="1" x14ac:dyDescent="0.35">
      <c r="A7689" s="149" t="s">
        <v>15240</v>
      </c>
      <c r="B7689" s="149" t="s">
        <v>15241</v>
      </c>
      <c r="C7689" s="149" t="s">
        <v>296</v>
      </c>
      <c r="D7689" s="150">
        <v>51901</v>
      </c>
      <c r="E7689" s="149">
        <v>12410</v>
      </c>
      <c r="F7689" s="149" t="s">
        <v>6170</v>
      </c>
    </row>
    <row r="7690" spans="1:6" ht="10.9" customHeight="1" x14ac:dyDescent="0.35">
      <c r="A7690" s="149" t="s">
        <v>15242</v>
      </c>
      <c r="B7690" s="149" t="s">
        <v>15243</v>
      </c>
      <c r="C7690" s="149" t="s">
        <v>296</v>
      </c>
      <c r="D7690" s="150">
        <v>51901</v>
      </c>
      <c r="E7690" s="149">
        <v>12410</v>
      </c>
      <c r="F7690" s="149" t="s">
        <v>6170</v>
      </c>
    </row>
    <row r="7691" spans="1:6" ht="10.9" customHeight="1" x14ac:dyDescent="0.35">
      <c r="A7691" s="149" t="s">
        <v>15244</v>
      </c>
      <c r="B7691" s="149" t="s">
        <v>15245</v>
      </c>
      <c r="C7691" s="149" t="s">
        <v>296</v>
      </c>
      <c r="D7691" s="150">
        <v>51901</v>
      </c>
      <c r="E7691" s="149">
        <v>12410</v>
      </c>
      <c r="F7691" s="149" t="s">
        <v>6170</v>
      </c>
    </row>
    <row r="7692" spans="1:6" ht="10.9" customHeight="1" x14ac:dyDescent="0.35">
      <c r="A7692" s="149" t="s">
        <v>15246</v>
      </c>
      <c r="B7692" s="149" t="s">
        <v>15247</v>
      </c>
      <c r="C7692" s="149" t="s">
        <v>296</v>
      </c>
      <c r="D7692" s="150">
        <v>51901</v>
      </c>
      <c r="E7692" s="149">
        <v>12410</v>
      </c>
      <c r="F7692" s="149" t="s">
        <v>6170</v>
      </c>
    </row>
    <row r="7693" spans="1:6" ht="10.9" customHeight="1" x14ac:dyDescent="0.35">
      <c r="A7693" s="149" t="s">
        <v>15248</v>
      </c>
      <c r="B7693" s="149" t="s">
        <v>15249</v>
      </c>
      <c r="C7693" s="149" t="s">
        <v>296</v>
      </c>
      <c r="D7693" s="150">
        <v>51901</v>
      </c>
      <c r="E7693" s="149">
        <v>12410</v>
      </c>
      <c r="F7693" s="149" t="s">
        <v>6170</v>
      </c>
    </row>
    <row r="7694" spans="1:6" ht="10.9" customHeight="1" x14ac:dyDescent="0.35">
      <c r="A7694" s="149" t="s">
        <v>15250</v>
      </c>
      <c r="B7694" s="149" t="s">
        <v>15251</v>
      </c>
      <c r="C7694" s="149" t="s">
        <v>296</v>
      </c>
      <c r="D7694" s="150">
        <v>51901</v>
      </c>
      <c r="E7694" s="149">
        <v>12410</v>
      </c>
      <c r="F7694" s="149" t="s">
        <v>6170</v>
      </c>
    </row>
    <row r="7695" spans="1:6" ht="10.9" customHeight="1" x14ac:dyDescent="0.35">
      <c r="A7695" s="149" t="s">
        <v>15252</v>
      </c>
      <c r="B7695" s="149" t="s">
        <v>15253</v>
      </c>
      <c r="C7695" s="149" t="s">
        <v>296</v>
      </c>
      <c r="D7695" s="150">
        <v>51901</v>
      </c>
      <c r="E7695" s="149">
        <v>12410</v>
      </c>
      <c r="F7695" s="149" t="s">
        <v>6170</v>
      </c>
    </row>
    <row r="7696" spans="1:6" ht="10.9" customHeight="1" x14ac:dyDescent="0.35">
      <c r="A7696" s="149" t="s">
        <v>15254</v>
      </c>
      <c r="B7696" s="149" t="s">
        <v>8118</v>
      </c>
      <c r="C7696" s="149" t="s">
        <v>296</v>
      </c>
      <c r="D7696" s="150">
        <v>51901</v>
      </c>
      <c r="E7696" s="149">
        <v>12410</v>
      </c>
      <c r="F7696" s="149" t="s">
        <v>6170</v>
      </c>
    </row>
    <row r="7697" spans="1:6" ht="10.9" customHeight="1" x14ac:dyDescent="0.35">
      <c r="A7697" s="149" t="s">
        <v>15255</v>
      </c>
      <c r="B7697" s="149" t="s">
        <v>15256</v>
      </c>
      <c r="C7697" s="149" t="s">
        <v>420</v>
      </c>
      <c r="D7697" s="150">
        <v>51901</v>
      </c>
      <c r="E7697" s="149">
        <v>12410</v>
      </c>
      <c r="F7697" s="149" t="s">
        <v>6170</v>
      </c>
    </row>
    <row r="7698" spans="1:6" ht="10.9" customHeight="1" x14ac:dyDescent="0.35">
      <c r="A7698" s="149" t="s">
        <v>15257</v>
      </c>
      <c r="B7698" s="149" t="s">
        <v>15258</v>
      </c>
      <c r="C7698" s="149" t="s">
        <v>296</v>
      </c>
      <c r="D7698" s="150">
        <v>51901</v>
      </c>
      <c r="E7698" s="149">
        <v>12410</v>
      </c>
      <c r="F7698" s="149" t="s">
        <v>6170</v>
      </c>
    </row>
    <row r="7699" spans="1:6" ht="10.9" customHeight="1" x14ac:dyDescent="0.35">
      <c r="A7699" s="149" t="s">
        <v>15259</v>
      </c>
      <c r="B7699" s="149" t="s">
        <v>15260</v>
      </c>
      <c r="C7699" s="149" t="s">
        <v>296</v>
      </c>
      <c r="D7699" s="150">
        <v>51901</v>
      </c>
      <c r="E7699" s="149">
        <v>12410</v>
      </c>
      <c r="F7699" s="149" t="s">
        <v>6170</v>
      </c>
    </row>
    <row r="7700" spans="1:6" ht="10.9" customHeight="1" x14ac:dyDescent="0.35">
      <c r="A7700" s="149" t="s">
        <v>15261</v>
      </c>
      <c r="B7700" s="149" t="s">
        <v>15262</v>
      </c>
      <c r="C7700" s="149" t="s">
        <v>2415</v>
      </c>
      <c r="D7700" s="150">
        <v>51901</v>
      </c>
      <c r="E7700" s="149">
        <v>12410</v>
      </c>
      <c r="F7700" s="149" t="s">
        <v>6170</v>
      </c>
    </row>
    <row r="7701" spans="1:6" ht="10.9" customHeight="1" x14ac:dyDescent="0.35">
      <c r="A7701" s="149" t="s">
        <v>15263</v>
      </c>
      <c r="B7701" s="149" t="s">
        <v>12079</v>
      </c>
      <c r="C7701" s="149" t="s">
        <v>2415</v>
      </c>
      <c r="D7701" s="150">
        <v>51901</v>
      </c>
      <c r="E7701" s="149">
        <v>12410</v>
      </c>
      <c r="F7701" s="149" t="s">
        <v>6170</v>
      </c>
    </row>
    <row r="7702" spans="1:6" ht="10.9" customHeight="1" x14ac:dyDescent="0.35">
      <c r="A7702" s="149" t="s">
        <v>15264</v>
      </c>
      <c r="B7702" s="149" t="s">
        <v>15265</v>
      </c>
      <c r="C7702" s="149" t="s">
        <v>296</v>
      </c>
      <c r="D7702" s="150">
        <v>51901</v>
      </c>
      <c r="E7702" s="149">
        <v>12410</v>
      </c>
      <c r="F7702" s="149" t="s">
        <v>6170</v>
      </c>
    </row>
    <row r="7703" spans="1:6" ht="10.9" customHeight="1" x14ac:dyDescent="0.35">
      <c r="A7703" s="149" t="s">
        <v>15266</v>
      </c>
      <c r="B7703" s="149" t="s">
        <v>15267</v>
      </c>
      <c r="C7703" s="149" t="s">
        <v>296</v>
      </c>
      <c r="D7703" s="150">
        <v>51901</v>
      </c>
      <c r="E7703" s="149">
        <v>12410</v>
      </c>
      <c r="F7703" s="149" t="s">
        <v>6170</v>
      </c>
    </row>
    <row r="7704" spans="1:6" ht="10.9" customHeight="1" x14ac:dyDescent="0.35">
      <c r="A7704" s="149" t="s">
        <v>15268</v>
      </c>
      <c r="B7704" s="149" t="s">
        <v>15269</v>
      </c>
      <c r="C7704" s="149" t="s">
        <v>296</v>
      </c>
      <c r="D7704" s="150">
        <v>51901</v>
      </c>
      <c r="E7704" s="149">
        <v>12410</v>
      </c>
      <c r="F7704" s="149" t="s">
        <v>6170</v>
      </c>
    </row>
    <row r="7705" spans="1:6" ht="10.9" customHeight="1" x14ac:dyDescent="0.35">
      <c r="A7705" s="149" t="s">
        <v>15270</v>
      </c>
      <c r="B7705" s="149" t="s">
        <v>15271</v>
      </c>
      <c r="C7705" s="149" t="s">
        <v>296</v>
      </c>
      <c r="D7705" s="150">
        <v>51901</v>
      </c>
      <c r="E7705" s="149">
        <v>12410</v>
      </c>
      <c r="F7705" s="149" t="s">
        <v>6170</v>
      </c>
    </row>
    <row r="7706" spans="1:6" ht="10.9" customHeight="1" x14ac:dyDescent="0.35">
      <c r="A7706" s="149" t="s">
        <v>15272</v>
      </c>
      <c r="B7706" s="149" t="s">
        <v>15273</v>
      </c>
      <c r="C7706" s="149" t="s">
        <v>296</v>
      </c>
      <c r="D7706" s="150">
        <v>51901</v>
      </c>
      <c r="E7706" s="149">
        <v>12410</v>
      </c>
      <c r="F7706" s="149" t="s">
        <v>6170</v>
      </c>
    </row>
    <row r="7707" spans="1:6" ht="10.9" customHeight="1" x14ac:dyDescent="0.35">
      <c r="A7707" s="149" t="s">
        <v>15274</v>
      </c>
      <c r="B7707" s="149" t="s">
        <v>15275</v>
      </c>
      <c r="C7707" s="149" t="s">
        <v>296</v>
      </c>
      <c r="D7707" s="150">
        <v>51901</v>
      </c>
      <c r="E7707" s="149">
        <v>12410</v>
      </c>
      <c r="F7707" s="149" t="s">
        <v>6170</v>
      </c>
    </row>
    <row r="7708" spans="1:6" ht="10.9" customHeight="1" x14ac:dyDescent="0.35">
      <c r="A7708" s="149" t="s">
        <v>15276</v>
      </c>
      <c r="B7708" s="149" t="s">
        <v>15277</v>
      </c>
      <c r="C7708" s="149" t="s">
        <v>296</v>
      </c>
      <c r="D7708" s="150">
        <v>51901</v>
      </c>
      <c r="E7708" s="149">
        <v>12410</v>
      </c>
      <c r="F7708" s="149" t="s">
        <v>6170</v>
      </c>
    </row>
    <row r="7709" spans="1:6" ht="10.9" customHeight="1" x14ac:dyDescent="0.35">
      <c r="A7709" s="149" t="s">
        <v>15278</v>
      </c>
      <c r="B7709" s="149" t="s">
        <v>15279</v>
      </c>
      <c r="C7709" s="149" t="s">
        <v>296</v>
      </c>
      <c r="D7709" s="150">
        <v>51901</v>
      </c>
      <c r="E7709" s="149">
        <v>12410</v>
      </c>
      <c r="F7709" s="149" t="s">
        <v>6170</v>
      </c>
    </row>
    <row r="7710" spans="1:6" ht="10.9" customHeight="1" x14ac:dyDescent="0.35">
      <c r="A7710" s="149" t="s">
        <v>15280</v>
      </c>
      <c r="B7710" s="149" t="s">
        <v>15281</v>
      </c>
      <c r="C7710" s="149" t="s">
        <v>296</v>
      </c>
      <c r="D7710" s="150">
        <v>51901</v>
      </c>
      <c r="E7710" s="149">
        <v>12410</v>
      </c>
      <c r="F7710" s="149" t="s">
        <v>6170</v>
      </c>
    </row>
    <row r="7711" spans="1:6" ht="10.9" customHeight="1" x14ac:dyDescent="0.35">
      <c r="A7711" s="149" t="s">
        <v>15282</v>
      </c>
      <c r="B7711" s="149" t="s">
        <v>15283</v>
      </c>
      <c r="C7711" s="149" t="s">
        <v>296</v>
      </c>
      <c r="D7711" s="150">
        <v>51901</v>
      </c>
      <c r="E7711" s="149">
        <v>12410</v>
      </c>
      <c r="F7711" s="149" t="s">
        <v>6170</v>
      </c>
    </row>
    <row r="7712" spans="1:6" ht="10.9" customHeight="1" x14ac:dyDescent="0.35">
      <c r="A7712" s="149" t="s">
        <v>15284</v>
      </c>
      <c r="B7712" s="149" t="s">
        <v>15285</v>
      </c>
      <c r="C7712" s="149" t="s">
        <v>296</v>
      </c>
      <c r="D7712" s="150">
        <v>51901</v>
      </c>
      <c r="E7712" s="149">
        <v>12410</v>
      </c>
      <c r="F7712" s="149" t="s">
        <v>6170</v>
      </c>
    </row>
    <row r="7713" spans="1:6" ht="10.9" customHeight="1" x14ac:dyDescent="0.35">
      <c r="A7713" s="149" t="s">
        <v>15286</v>
      </c>
      <c r="B7713" s="149" t="s">
        <v>15287</v>
      </c>
      <c r="C7713" s="149" t="s">
        <v>296</v>
      </c>
      <c r="D7713" s="150">
        <v>51901</v>
      </c>
      <c r="E7713" s="149">
        <v>12410</v>
      </c>
      <c r="F7713" s="149" t="s">
        <v>6170</v>
      </c>
    </row>
    <row r="7714" spans="1:6" ht="10.9" customHeight="1" x14ac:dyDescent="0.35">
      <c r="A7714" s="149" t="s">
        <v>15288</v>
      </c>
      <c r="B7714" s="149" t="s">
        <v>15289</v>
      </c>
      <c r="C7714" s="149" t="s">
        <v>296</v>
      </c>
      <c r="D7714" s="150">
        <v>51901</v>
      </c>
      <c r="E7714" s="149">
        <v>12410</v>
      </c>
      <c r="F7714" s="149" t="s">
        <v>6170</v>
      </c>
    </row>
    <row r="7715" spans="1:6" ht="10.9" customHeight="1" x14ac:dyDescent="0.35">
      <c r="A7715" s="149" t="s">
        <v>15290</v>
      </c>
      <c r="B7715" s="149" t="s">
        <v>15291</v>
      </c>
      <c r="C7715" s="149" t="s">
        <v>296</v>
      </c>
      <c r="D7715" s="150">
        <v>51901</v>
      </c>
      <c r="E7715" s="149">
        <v>12410</v>
      </c>
      <c r="F7715" s="149" t="s">
        <v>6170</v>
      </c>
    </row>
    <row r="7716" spans="1:6" ht="10.9" customHeight="1" x14ac:dyDescent="0.35">
      <c r="A7716" s="149" t="s">
        <v>15292</v>
      </c>
      <c r="B7716" s="149" t="s">
        <v>15293</v>
      </c>
      <c r="C7716" s="149" t="s">
        <v>420</v>
      </c>
      <c r="D7716" s="150">
        <v>51901</v>
      </c>
      <c r="E7716" s="149">
        <v>12410</v>
      </c>
      <c r="F7716" s="149" t="s">
        <v>6170</v>
      </c>
    </row>
    <row r="7717" spans="1:6" ht="10.9" customHeight="1" x14ac:dyDescent="0.35">
      <c r="A7717" s="149" t="s">
        <v>15294</v>
      </c>
      <c r="B7717" s="149" t="s">
        <v>15295</v>
      </c>
      <c r="C7717" s="149" t="s">
        <v>296</v>
      </c>
      <c r="D7717" s="150">
        <v>51901</v>
      </c>
      <c r="E7717" s="149">
        <v>12410</v>
      </c>
      <c r="F7717" s="149" t="s">
        <v>6170</v>
      </c>
    </row>
    <row r="7718" spans="1:6" ht="10.9" customHeight="1" x14ac:dyDescent="0.35">
      <c r="A7718" s="149" t="s">
        <v>15296</v>
      </c>
      <c r="B7718" s="149" t="s">
        <v>15297</v>
      </c>
      <c r="C7718" s="149" t="s">
        <v>296</v>
      </c>
      <c r="D7718" s="150">
        <v>51901</v>
      </c>
      <c r="E7718" s="149">
        <v>12410</v>
      </c>
      <c r="F7718" s="149" t="s">
        <v>6170</v>
      </c>
    </row>
    <row r="7719" spans="1:6" ht="10.9" customHeight="1" x14ac:dyDescent="0.35">
      <c r="A7719" s="149" t="s">
        <v>15298</v>
      </c>
      <c r="B7719" s="149" t="s">
        <v>15299</v>
      </c>
      <c r="C7719" s="149" t="s">
        <v>296</v>
      </c>
      <c r="D7719" s="150">
        <v>51901</v>
      </c>
      <c r="E7719" s="149">
        <v>12410</v>
      </c>
      <c r="F7719" s="149" t="s">
        <v>6170</v>
      </c>
    </row>
    <row r="7720" spans="1:6" ht="10.9" customHeight="1" x14ac:dyDescent="0.35">
      <c r="A7720" s="149" t="s">
        <v>15300</v>
      </c>
      <c r="B7720" s="149" t="s">
        <v>15301</v>
      </c>
      <c r="C7720" s="149" t="s">
        <v>296</v>
      </c>
      <c r="D7720" s="150">
        <v>51901</v>
      </c>
      <c r="E7720" s="149">
        <v>12410</v>
      </c>
      <c r="F7720" s="149" t="s">
        <v>6170</v>
      </c>
    </row>
    <row r="7721" spans="1:6" ht="10.9" customHeight="1" x14ac:dyDescent="0.35">
      <c r="A7721" s="149" t="s">
        <v>15302</v>
      </c>
      <c r="B7721" s="149" t="s">
        <v>13985</v>
      </c>
      <c r="C7721" s="149" t="s">
        <v>296</v>
      </c>
      <c r="D7721" s="150">
        <v>51901</v>
      </c>
      <c r="E7721" s="149">
        <v>12410</v>
      </c>
      <c r="F7721" s="149" t="s">
        <v>6170</v>
      </c>
    </row>
    <row r="7722" spans="1:6" ht="10.9" customHeight="1" x14ac:dyDescent="0.35">
      <c r="A7722" s="149" t="s">
        <v>15303</v>
      </c>
      <c r="B7722" s="149" t="s">
        <v>15304</v>
      </c>
      <c r="C7722" s="149" t="s">
        <v>296</v>
      </c>
      <c r="D7722" s="150">
        <v>51901</v>
      </c>
      <c r="E7722" s="149">
        <v>12410</v>
      </c>
      <c r="F7722" s="149" t="s">
        <v>6170</v>
      </c>
    </row>
    <row r="7723" spans="1:6" ht="10.9" customHeight="1" x14ac:dyDescent="0.35">
      <c r="A7723" s="149" t="s">
        <v>15305</v>
      </c>
      <c r="B7723" s="149" t="s">
        <v>15306</v>
      </c>
      <c r="C7723" s="149" t="s">
        <v>296</v>
      </c>
      <c r="D7723" s="150">
        <v>51901</v>
      </c>
      <c r="E7723" s="149">
        <v>12410</v>
      </c>
      <c r="F7723" s="149" t="s">
        <v>6170</v>
      </c>
    </row>
    <row r="7724" spans="1:6" ht="10.9" customHeight="1" x14ac:dyDescent="0.35">
      <c r="A7724" s="149" t="s">
        <v>15307</v>
      </c>
      <c r="B7724" s="149" t="s">
        <v>15308</v>
      </c>
      <c r="C7724" s="149" t="s">
        <v>296</v>
      </c>
      <c r="D7724" s="150">
        <v>51901</v>
      </c>
      <c r="E7724" s="149">
        <v>12410</v>
      </c>
      <c r="F7724" s="149" t="s">
        <v>6170</v>
      </c>
    </row>
    <row r="7725" spans="1:6" ht="10.9" customHeight="1" x14ac:dyDescent="0.35">
      <c r="A7725" s="149" t="s">
        <v>15309</v>
      </c>
      <c r="B7725" s="149" t="s">
        <v>15310</v>
      </c>
      <c r="C7725" s="149" t="s">
        <v>296</v>
      </c>
      <c r="D7725" s="150">
        <v>51901</v>
      </c>
      <c r="E7725" s="149">
        <v>12410</v>
      </c>
      <c r="F7725" s="149" t="s">
        <v>6170</v>
      </c>
    </row>
    <row r="7726" spans="1:6" ht="10.9" customHeight="1" x14ac:dyDescent="0.35">
      <c r="A7726" s="149" t="s">
        <v>15311</v>
      </c>
      <c r="B7726" s="149" t="s">
        <v>15312</v>
      </c>
      <c r="C7726" s="149" t="s">
        <v>296</v>
      </c>
      <c r="D7726" s="150">
        <v>51901</v>
      </c>
      <c r="E7726" s="149">
        <v>12410</v>
      </c>
      <c r="F7726" s="149" t="s">
        <v>6170</v>
      </c>
    </row>
    <row r="7727" spans="1:6" ht="10.9" customHeight="1" x14ac:dyDescent="0.35">
      <c r="A7727" s="149" t="s">
        <v>15313</v>
      </c>
      <c r="B7727" s="149" t="s">
        <v>13955</v>
      </c>
      <c r="C7727" s="149" t="s">
        <v>296</v>
      </c>
      <c r="D7727" s="150">
        <v>51901</v>
      </c>
      <c r="E7727" s="149">
        <v>12410</v>
      </c>
      <c r="F7727" s="149" t="s">
        <v>6170</v>
      </c>
    </row>
    <row r="7728" spans="1:6" ht="10.9" customHeight="1" x14ac:dyDescent="0.35">
      <c r="A7728" s="149" t="s">
        <v>15314</v>
      </c>
      <c r="B7728" s="149" t="s">
        <v>15315</v>
      </c>
      <c r="C7728" s="149" t="s">
        <v>296</v>
      </c>
      <c r="D7728" s="150">
        <v>51901</v>
      </c>
      <c r="E7728" s="149">
        <v>12410</v>
      </c>
      <c r="F7728" s="149" t="s">
        <v>6170</v>
      </c>
    </row>
    <row r="7729" spans="1:6" ht="10.9" customHeight="1" x14ac:dyDescent="0.35">
      <c r="A7729" s="149" t="s">
        <v>15316</v>
      </c>
      <c r="B7729" s="149" t="s">
        <v>15317</v>
      </c>
      <c r="C7729" s="149" t="s">
        <v>296</v>
      </c>
      <c r="D7729" s="150">
        <v>51901</v>
      </c>
      <c r="E7729" s="149">
        <v>12410</v>
      </c>
      <c r="F7729" s="149" t="s">
        <v>6170</v>
      </c>
    </row>
    <row r="7730" spans="1:6" ht="10.9" customHeight="1" x14ac:dyDescent="0.35">
      <c r="A7730" s="149" t="s">
        <v>15318</v>
      </c>
      <c r="B7730" s="149" t="s">
        <v>15319</v>
      </c>
      <c r="C7730" s="149" t="s">
        <v>296</v>
      </c>
      <c r="D7730" s="150">
        <v>51901</v>
      </c>
      <c r="E7730" s="149">
        <v>12410</v>
      </c>
      <c r="F7730" s="149" t="s">
        <v>6170</v>
      </c>
    </row>
    <row r="7731" spans="1:6" ht="10.9" customHeight="1" x14ac:dyDescent="0.35">
      <c r="A7731" s="149" t="s">
        <v>15320</v>
      </c>
      <c r="B7731" s="149" t="s">
        <v>15319</v>
      </c>
      <c r="C7731" s="149" t="s">
        <v>15321</v>
      </c>
      <c r="D7731" s="150">
        <v>51901</v>
      </c>
      <c r="E7731" s="149">
        <v>12410</v>
      </c>
      <c r="F7731" s="149" t="s">
        <v>6170</v>
      </c>
    </row>
    <row r="7732" spans="1:6" ht="10.9" customHeight="1" x14ac:dyDescent="0.35">
      <c r="A7732" s="149" t="s">
        <v>15322</v>
      </c>
      <c r="B7732" s="149" t="s">
        <v>15323</v>
      </c>
      <c r="C7732" s="149" t="s">
        <v>296</v>
      </c>
      <c r="D7732" s="150">
        <v>51901</v>
      </c>
      <c r="E7732" s="149">
        <v>12410</v>
      </c>
      <c r="F7732" s="149" t="s">
        <v>6170</v>
      </c>
    </row>
    <row r="7733" spans="1:6" ht="10.9" customHeight="1" x14ac:dyDescent="0.35">
      <c r="A7733" s="149" t="s">
        <v>15324</v>
      </c>
      <c r="B7733" s="149" t="s">
        <v>15147</v>
      </c>
      <c r="C7733" s="149" t="s">
        <v>15321</v>
      </c>
      <c r="D7733" s="150">
        <v>51901</v>
      </c>
      <c r="E7733" s="149">
        <v>12410</v>
      </c>
      <c r="F7733" s="149" t="s">
        <v>6170</v>
      </c>
    </row>
    <row r="7734" spans="1:6" ht="10.9" customHeight="1" x14ac:dyDescent="0.35">
      <c r="A7734" s="149" t="s">
        <v>15325</v>
      </c>
      <c r="B7734" s="149" t="s">
        <v>15326</v>
      </c>
      <c r="C7734" s="149" t="s">
        <v>296</v>
      </c>
      <c r="D7734" s="150">
        <v>51901</v>
      </c>
      <c r="E7734" s="149">
        <v>12410</v>
      </c>
      <c r="F7734" s="149" t="s">
        <v>6170</v>
      </c>
    </row>
    <row r="7735" spans="1:6" ht="10.9" customHeight="1" x14ac:dyDescent="0.35">
      <c r="A7735" s="149" t="s">
        <v>15327</v>
      </c>
      <c r="B7735" s="149" t="s">
        <v>15328</v>
      </c>
      <c r="C7735" s="149" t="s">
        <v>296</v>
      </c>
      <c r="D7735" s="150">
        <v>51901</v>
      </c>
      <c r="E7735" s="149">
        <v>12410</v>
      </c>
      <c r="F7735" s="149" t="s">
        <v>6170</v>
      </c>
    </row>
    <row r="7736" spans="1:6" ht="10.9" customHeight="1" x14ac:dyDescent="0.35">
      <c r="A7736" s="149" t="s">
        <v>15329</v>
      </c>
      <c r="B7736" s="149" t="s">
        <v>15330</v>
      </c>
      <c r="C7736" s="149" t="s">
        <v>296</v>
      </c>
      <c r="D7736" s="150">
        <v>51901</v>
      </c>
      <c r="E7736" s="149">
        <v>12410</v>
      </c>
      <c r="F7736" s="149" t="s">
        <v>6170</v>
      </c>
    </row>
    <row r="7737" spans="1:6" ht="10.9" customHeight="1" x14ac:dyDescent="0.35">
      <c r="A7737" s="149" t="s">
        <v>15331</v>
      </c>
      <c r="B7737" s="149" t="s">
        <v>15332</v>
      </c>
      <c r="C7737" s="149" t="s">
        <v>296</v>
      </c>
      <c r="D7737" s="150">
        <v>51901</v>
      </c>
      <c r="E7737" s="149">
        <v>12410</v>
      </c>
      <c r="F7737" s="149" t="s">
        <v>6170</v>
      </c>
    </row>
    <row r="7738" spans="1:6" ht="10.9" customHeight="1" x14ac:dyDescent="0.35">
      <c r="A7738" s="149" t="s">
        <v>15333</v>
      </c>
      <c r="B7738" s="149" t="s">
        <v>11212</v>
      </c>
      <c r="C7738" s="149" t="s">
        <v>296</v>
      </c>
      <c r="D7738" s="150">
        <v>51901</v>
      </c>
      <c r="E7738" s="149">
        <v>12410</v>
      </c>
      <c r="F7738" s="149" t="s">
        <v>6170</v>
      </c>
    </row>
    <row r="7739" spans="1:6" ht="10.9" customHeight="1" x14ac:dyDescent="0.35">
      <c r="A7739" s="149" t="s">
        <v>15334</v>
      </c>
      <c r="B7739" s="149" t="s">
        <v>15335</v>
      </c>
      <c r="C7739" s="149" t="s">
        <v>296</v>
      </c>
      <c r="D7739" s="150">
        <v>51901</v>
      </c>
      <c r="E7739" s="149">
        <v>12410</v>
      </c>
      <c r="F7739" s="149" t="s">
        <v>6170</v>
      </c>
    </row>
    <row r="7740" spans="1:6" ht="10.9" customHeight="1" x14ac:dyDescent="0.35">
      <c r="A7740" s="149" t="s">
        <v>15336</v>
      </c>
      <c r="B7740" s="149" t="s">
        <v>15337</v>
      </c>
      <c r="C7740" s="149" t="s">
        <v>420</v>
      </c>
      <c r="D7740" s="150">
        <v>51901</v>
      </c>
      <c r="E7740" s="149">
        <v>12410</v>
      </c>
      <c r="F7740" s="149" t="s">
        <v>6170</v>
      </c>
    </row>
    <row r="7741" spans="1:6" ht="10.9" customHeight="1" x14ac:dyDescent="0.35">
      <c r="A7741" s="149" t="s">
        <v>15338</v>
      </c>
      <c r="B7741" s="149" t="s">
        <v>14014</v>
      </c>
      <c r="C7741" s="149" t="s">
        <v>296</v>
      </c>
      <c r="D7741" s="150">
        <v>51901</v>
      </c>
      <c r="E7741" s="149">
        <v>12410</v>
      </c>
      <c r="F7741" s="149" t="s">
        <v>6170</v>
      </c>
    </row>
    <row r="7742" spans="1:6" ht="10.9" customHeight="1" x14ac:dyDescent="0.35">
      <c r="A7742" s="149" t="s">
        <v>15339</v>
      </c>
      <c r="B7742" s="149" t="s">
        <v>13959</v>
      </c>
      <c r="C7742" s="149" t="s">
        <v>296</v>
      </c>
      <c r="D7742" s="150">
        <v>51901</v>
      </c>
      <c r="E7742" s="149">
        <v>12410</v>
      </c>
      <c r="F7742" s="149" t="s">
        <v>6170</v>
      </c>
    </row>
    <row r="7743" spans="1:6" ht="10.9" customHeight="1" x14ac:dyDescent="0.35">
      <c r="A7743" s="149" t="s">
        <v>15340</v>
      </c>
      <c r="B7743" s="149" t="s">
        <v>15341</v>
      </c>
      <c r="C7743" s="149" t="s">
        <v>296</v>
      </c>
      <c r="D7743" s="150">
        <v>51901</v>
      </c>
      <c r="E7743" s="149">
        <v>12410</v>
      </c>
      <c r="F7743" s="149" t="s">
        <v>6170</v>
      </c>
    </row>
    <row r="7744" spans="1:6" ht="10.9" customHeight="1" x14ac:dyDescent="0.35">
      <c r="A7744" s="149" t="s">
        <v>15342</v>
      </c>
      <c r="B7744" s="149" t="s">
        <v>15343</v>
      </c>
      <c r="C7744" s="149" t="s">
        <v>296</v>
      </c>
      <c r="D7744" s="150">
        <v>51901</v>
      </c>
      <c r="E7744" s="149">
        <v>12410</v>
      </c>
      <c r="F7744" s="149" t="s">
        <v>6170</v>
      </c>
    </row>
    <row r="7745" spans="1:6" ht="10.9" customHeight="1" x14ac:dyDescent="0.35">
      <c r="A7745" s="149" t="s">
        <v>15344</v>
      </c>
      <c r="B7745" s="149" t="s">
        <v>15345</v>
      </c>
      <c r="C7745" s="149" t="s">
        <v>296</v>
      </c>
      <c r="D7745" s="150">
        <v>51901</v>
      </c>
      <c r="E7745" s="149">
        <v>12410</v>
      </c>
      <c r="F7745" s="149" t="s">
        <v>6170</v>
      </c>
    </row>
    <row r="7746" spans="1:6" ht="10.9" customHeight="1" x14ac:dyDescent="0.35">
      <c r="A7746" s="149" t="s">
        <v>15346</v>
      </c>
      <c r="B7746" s="149" t="s">
        <v>15347</v>
      </c>
      <c r="C7746" s="149" t="s">
        <v>296</v>
      </c>
      <c r="D7746" s="150">
        <v>51901</v>
      </c>
      <c r="E7746" s="149">
        <v>12410</v>
      </c>
      <c r="F7746" s="149" t="s">
        <v>6170</v>
      </c>
    </row>
    <row r="7747" spans="1:6" ht="10.9" customHeight="1" x14ac:dyDescent="0.35">
      <c r="A7747" s="149" t="s">
        <v>15348</v>
      </c>
      <c r="B7747" s="149" t="s">
        <v>15349</v>
      </c>
      <c r="C7747" s="149" t="s">
        <v>296</v>
      </c>
      <c r="D7747" s="150">
        <v>51901</v>
      </c>
      <c r="E7747" s="149">
        <v>12410</v>
      </c>
      <c r="F7747" s="149" t="s">
        <v>6170</v>
      </c>
    </row>
    <row r="7748" spans="1:6" ht="10.9" customHeight="1" x14ac:dyDescent="0.35">
      <c r="A7748" s="149" t="s">
        <v>15350</v>
      </c>
      <c r="B7748" s="149" t="s">
        <v>15351</v>
      </c>
      <c r="C7748" s="149" t="s">
        <v>10026</v>
      </c>
      <c r="D7748" s="150">
        <v>51901</v>
      </c>
      <c r="E7748" s="149">
        <v>12410</v>
      </c>
      <c r="F7748" s="149" t="s">
        <v>6170</v>
      </c>
    </row>
    <row r="7749" spans="1:6" ht="10.9" customHeight="1" x14ac:dyDescent="0.35">
      <c r="A7749" s="149" t="s">
        <v>15352</v>
      </c>
      <c r="B7749" s="149" t="s">
        <v>15353</v>
      </c>
      <c r="C7749" s="149" t="s">
        <v>296</v>
      </c>
      <c r="D7749" s="150">
        <v>51901</v>
      </c>
      <c r="E7749" s="149">
        <v>12410</v>
      </c>
      <c r="F7749" s="149" t="s">
        <v>6170</v>
      </c>
    </row>
    <row r="7750" spans="1:6" ht="10.9" customHeight="1" x14ac:dyDescent="0.35">
      <c r="A7750" s="149" t="s">
        <v>15354</v>
      </c>
      <c r="B7750" s="149" t="s">
        <v>15355</v>
      </c>
      <c r="C7750" s="149" t="s">
        <v>296</v>
      </c>
      <c r="D7750" s="150">
        <v>51901</v>
      </c>
      <c r="E7750" s="149">
        <v>12410</v>
      </c>
      <c r="F7750" s="149" t="s">
        <v>6170</v>
      </c>
    </row>
    <row r="7751" spans="1:6" ht="10.9" customHeight="1" x14ac:dyDescent="0.35">
      <c r="A7751" s="149" t="s">
        <v>16454</v>
      </c>
      <c r="B7751" s="149" t="s">
        <v>15398</v>
      </c>
      <c r="C7751" s="149" t="s">
        <v>296</v>
      </c>
      <c r="D7751" s="150">
        <v>51901</v>
      </c>
      <c r="E7751" s="149">
        <v>12410</v>
      </c>
      <c r="F7751" s="149" t="s">
        <v>6170</v>
      </c>
    </row>
    <row r="7752" spans="1:6" ht="10.9" customHeight="1" x14ac:dyDescent="0.35">
      <c r="A7752" s="149" t="s">
        <v>16455</v>
      </c>
      <c r="B7752" s="149" t="s">
        <v>16456</v>
      </c>
      <c r="C7752" s="149" t="s">
        <v>296</v>
      </c>
      <c r="D7752" s="150">
        <v>51901</v>
      </c>
      <c r="E7752" s="149">
        <v>12410</v>
      </c>
      <c r="F7752" s="149" t="s">
        <v>6170</v>
      </c>
    </row>
    <row r="7753" spans="1:6" ht="10.9" customHeight="1" x14ac:dyDescent="0.35">
      <c r="A7753" s="149" t="s">
        <v>15356</v>
      </c>
      <c r="B7753" s="149" t="s">
        <v>15357</v>
      </c>
      <c r="C7753" s="149" t="s">
        <v>296</v>
      </c>
      <c r="D7753" s="150">
        <v>52101</v>
      </c>
      <c r="E7753" s="149">
        <v>12420</v>
      </c>
      <c r="F7753" s="149" t="s">
        <v>15358</v>
      </c>
    </row>
    <row r="7754" spans="1:6" ht="10.9" customHeight="1" x14ac:dyDescent="0.35">
      <c r="A7754" s="149" t="s">
        <v>15359</v>
      </c>
      <c r="B7754" s="149" t="s">
        <v>15360</v>
      </c>
      <c r="C7754" s="149" t="s">
        <v>296</v>
      </c>
      <c r="D7754" s="150">
        <v>52101</v>
      </c>
      <c r="E7754" s="149">
        <v>12420</v>
      </c>
      <c r="F7754" s="149" t="s">
        <v>15358</v>
      </c>
    </row>
    <row r="7755" spans="1:6" ht="10.9" customHeight="1" x14ac:dyDescent="0.35">
      <c r="A7755" s="149" t="s">
        <v>15361</v>
      </c>
      <c r="B7755" s="149" t="s">
        <v>15362</v>
      </c>
      <c r="C7755" s="149" t="s">
        <v>296</v>
      </c>
      <c r="D7755" s="150">
        <v>52101</v>
      </c>
      <c r="E7755" s="149">
        <v>12420</v>
      </c>
      <c r="F7755" s="149" t="s">
        <v>15358</v>
      </c>
    </row>
    <row r="7756" spans="1:6" ht="10.9" customHeight="1" x14ac:dyDescent="0.35">
      <c r="A7756" s="149" t="s">
        <v>15363</v>
      </c>
      <c r="B7756" s="149" t="s">
        <v>15364</v>
      </c>
      <c r="C7756" s="149" t="s">
        <v>296</v>
      </c>
      <c r="D7756" s="150">
        <v>52101</v>
      </c>
      <c r="E7756" s="149">
        <v>12420</v>
      </c>
      <c r="F7756" s="149" t="s">
        <v>15358</v>
      </c>
    </row>
    <row r="7757" spans="1:6" ht="10.9" customHeight="1" x14ac:dyDescent="0.35">
      <c r="A7757" s="149" t="s">
        <v>15365</v>
      </c>
      <c r="B7757" s="149" t="s">
        <v>15366</v>
      </c>
      <c r="C7757" s="149" t="s">
        <v>296</v>
      </c>
      <c r="D7757" s="150">
        <v>52101</v>
      </c>
      <c r="E7757" s="149">
        <v>12420</v>
      </c>
      <c r="F7757" s="149" t="s">
        <v>15358</v>
      </c>
    </row>
    <row r="7758" spans="1:6" ht="10.9" customHeight="1" x14ac:dyDescent="0.35">
      <c r="A7758" s="149" t="s">
        <v>15367</v>
      </c>
      <c r="B7758" s="149" t="s">
        <v>15368</v>
      </c>
      <c r="C7758" s="149" t="s">
        <v>296</v>
      </c>
      <c r="D7758" s="150">
        <v>52101</v>
      </c>
      <c r="E7758" s="149">
        <v>12420</v>
      </c>
      <c r="F7758" s="149" t="s">
        <v>15358</v>
      </c>
    </row>
    <row r="7759" spans="1:6" ht="10.9" customHeight="1" x14ac:dyDescent="0.35">
      <c r="A7759" s="149" t="s">
        <v>15369</v>
      </c>
      <c r="B7759" s="149" t="s">
        <v>15370</v>
      </c>
      <c r="C7759" s="149" t="s">
        <v>296</v>
      </c>
      <c r="D7759" s="150">
        <v>52101</v>
      </c>
      <c r="E7759" s="149">
        <v>12420</v>
      </c>
      <c r="F7759" s="149" t="s">
        <v>15358</v>
      </c>
    </row>
    <row r="7760" spans="1:6" ht="10.9" customHeight="1" x14ac:dyDescent="0.35">
      <c r="A7760" s="149" t="s">
        <v>15371</v>
      </c>
      <c r="B7760" s="149" t="s">
        <v>15372</v>
      </c>
      <c r="C7760" s="149" t="s">
        <v>296</v>
      </c>
      <c r="D7760" s="150">
        <v>52101</v>
      </c>
      <c r="E7760" s="149">
        <v>12420</v>
      </c>
      <c r="F7760" s="149" t="s">
        <v>15358</v>
      </c>
    </row>
    <row r="7761" spans="1:6" ht="10.9" customHeight="1" x14ac:dyDescent="0.35">
      <c r="A7761" s="149" t="s">
        <v>15373</v>
      </c>
      <c r="B7761" s="149" t="s">
        <v>15374</v>
      </c>
      <c r="C7761" s="149" t="s">
        <v>296</v>
      </c>
      <c r="D7761" s="150">
        <v>52101</v>
      </c>
      <c r="E7761" s="149">
        <v>12420</v>
      </c>
      <c r="F7761" s="149" t="s">
        <v>15358</v>
      </c>
    </row>
    <row r="7762" spans="1:6" ht="10.9" customHeight="1" x14ac:dyDescent="0.35">
      <c r="A7762" s="149" t="s">
        <v>15375</v>
      </c>
      <c r="B7762" s="149" t="s">
        <v>15376</v>
      </c>
      <c r="C7762" s="149" t="s">
        <v>296</v>
      </c>
      <c r="D7762" s="150">
        <v>52101</v>
      </c>
      <c r="E7762" s="149">
        <v>12420</v>
      </c>
      <c r="F7762" s="149" t="s">
        <v>15358</v>
      </c>
    </row>
    <row r="7763" spans="1:6" ht="10.9" customHeight="1" x14ac:dyDescent="0.35">
      <c r="A7763" s="149" t="s">
        <v>15377</v>
      </c>
      <c r="B7763" s="149" t="s">
        <v>15378</v>
      </c>
      <c r="C7763" s="149" t="s">
        <v>296</v>
      </c>
      <c r="D7763" s="150">
        <v>52101</v>
      </c>
      <c r="E7763" s="149">
        <v>12420</v>
      </c>
      <c r="F7763" s="149" t="s">
        <v>15358</v>
      </c>
    </row>
    <row r="7764" spans="1:6" ht="10.9" customHeight="1" x14ac:dyDescent="0.35">
      <c r="A7764" s="149" t="s">
        <v>15379</v>
      </c>
      <c r="B7764" s="149" t="s">
        <v>15380</v>
      </c>
      <c r="C7764" s="149" t="s">
        <v>296</v>
      </c>
      <c r="D7764" s="150">
        <v>52101</v>
      </c>
      <c r="E7764" s="149">
        <v>12420</v>
      </c>
      <c r="F7764" s="149" t="s">
        <v>15358</v>
      </c>
    </row>
    <row r="7765" spans="1:6" ht="10.9" customHeight="1" x14ac:dyDescent="0.35">
      <c r="A7765" s="149" t="s">
        <v>15381</v>
      </c>
      <c r="B7765" s="149" t="s">
        <v>15382</v>
      </c>
      <c r="C7765" s="149" t="s">
        <v>296</v>
      </c>
      <c r="D7765" s="150">
        <v>52101</v>
      </c>
      <c r="E7765" s="149">
        <v>12420</v>
      </c>
      <c r="F7765" s="149" t="s">
        <v>15358</v>
      </c>
    </row>
    <row r="7766" spans="1:6" ht="10.9" customHeight="1" x14ac:dyDescent="0.35">
      <c r="A7766" s="149" t="s">
        <v>15383</v>
      </c>
      <c r="B7766" s="149" t="s">
        <v>15384</v>
      </c>
      <c r="C7766" s="149" t="s">
        <v>296</v>
      </c>
      <c r="D7766" s="150">
        <v>52101</v>
      </c>
      <c r="E7766" s="149">
        <v>12420</v>
      </c>
      <c r="F7766" s="149" t="s">
        <v>15358</v>
      </c>
    </row>
    <row r="7767" spans="1:6" ht="10.9" customHeight="1" x14ac:dyDescent="0.35">
      <c r="A7767" s="149" t="s">
        <v>15385</v>
      </c>
      <c r="B7767" s="149" t="s">
        <v>15386</v>
      </c>
      <c r="C7767" s="149" t="s">
        <v>296</v>
      </c>
      <c r="D7767" s="150">
        <v>52101</v>
      </c>
      <c r="E7767" s="149">
        <v>12420</v>
      </c>
      <c r="F7767" s="149" t="s">
        <v>15358</v>
      </c>
    </row>
    <row r="7768" spans="1:6" ht="10.9" customHeight="1" x14ac:dyDescent="0.35">
      <c r="A7768" s="149" t="s">
        <v>15387</v>
      </c>
      <c r="B7768" s="149" t="s">
        <v>15388</v>
      </c>
      <c r="C7768" s="149" t="s">
        <v>296</v>
      </c>
      <c r="D7768" s="150">
        <v>52101</v>
      </c>
      <c r="E7768" s="149">
        <v>12420</v>
      </c>
      <c r="F7768" s="149" t="s">
        <v>15358</v>
      </c>
    </row>
    <row r="7769" spans="1:6" ht="10.9" customHeight="1" x14ac:dyDescent="0.35">
      <c r="A7769" s="149" t="s">
        <v>15389</v>
      </c>
      <c r="B7769" s="149" t="s">
        <v>15390</v>
      </c>
      <c r="C7769" s="149" t="s">
        <v>296</v>
      </c>
      <c r="D7769" s="150">
        <v>52101</v>
      </c>
      <c r="E7769" s="149">
        <v>12420</v>
      </c>
      <c r="F7769" s="149" t="s">
        <v>15358</v>
      </c>
    </row>
    <row r="7770" spans="1:6" ht="10.9" customHeight="1" x14ac:dyDescent="0.35">
      <c r="A7770" s="149" t="s">
        <v>15391</v>
      </c>
      <c r="B7770" s="149" t="s">
        <v>15392</v>
      </c>
      <c r="C7770" s="149" t="s">
        <v>296</v>
      </c>
      <c r="D7770" s="150">
        <v>52101</v>
      </c>
      <c r="E7770" s="149">
        <v>12420</v>
      </c>
      <c r="F7770" s="149" t="s">
        <v>15358</v>
      </c>
    </row>
    <row r="7771" spans="1:6" ht="10.9" customHeight="1" x14ac:dyDescent="0.35">
      <c r="A7771" s="149" t="s">
        <v>15393</v>
      </c>
      <c r="B7771" s="149" t="s">
        <v>15394</v>
      </c>
      <c r="C7771" s="149" t="s">
        <v>296</v>
      </c>
      <c r="D7771" s="150">
        <v>52101</v>
      </c>
      <c r="E7771" s="149">
        <v>12420</v>
      </c>
      <c r="F7771" s="149" t="s">
        <v>15358</v>
      </c>
    </row>
    <row r="7772" spans="1:6" ht="10.9" customHeight="1" x14ac:dyDescent="0.35">
      <c r="A7772" s="149" t="s">
        <v>15395</v>
      </c>
      <c r="B7772" s="149" t="s">
        <v>15396</v>
      </c>
      <c r="C7772" s="149" t="s">
        <v>296</v>
      </c>
      <c r="D7772" s="150">
        <v>52101</v>
      </c>
      <c r="E7772" s="149">
        <v>12420</v>
      </c>
      <c r="F7772" s="149" t="s">
        <v>15358</v>
      </c>
    </row>
    <row r="7773" spans="1:6" ht="10.9" customHeight="1" x14ac:dyDescent="0.35">
      <c r="A7773" s="149" t="s">
        <v>15397</v>
      </c>
      <c r="B7773" s="149" t="s">
        <v>15398</v>
      </c>
      <c r="C7773" s="149" t="s">
        <v>296</v>
      </c>
      <c r="D7773" s="150">
        <v>52101</v>
      </c>
      <c r="E7773" s="149">
        <v>12420</v>
      </c>
      <c r="F7773" s="149" t="s">
        <v>15358</v>
      </c>
    </row>
    <row r="7774" spans="1:6" ht="10.9" customHeight="1" x14ac:dyDescent="0.35">
      <c r="A7774" s="149" t="s">
        <v>15399</v>
      </c>
      <c r="B7774" s="149" t="s">
        <v>15400</v>
      </c>
      <c r="C7774" s="149" t="s">
        <v>296</v>
      </c>
      <c r="D7774" s="150">
        <v>52101</v>
      </c>
      <c r="E7774" s="149">
        <v>12420</v>
      </c>
      <c r="F7774" s="149" t="s">
        <v>15358</v>
      </c>
    </row>
    <row r="7775" spans="1:6" ht="10.9" customHeight="1" x14ac:dyDescent="0.35">
      <c r="A7775" s="149" t="s">
        <v>15401</v>
      </c>
      <c r="B7775" s="149" t="s">
        <v>15402</v>
      </c>
      <c r="C7775" s="149" t="s">
        <v>420</v>
      </c>
      <c r="D7775" s="150">
        <v>52101</v>
      </c>
      <c r="E7775" s="149">
        <v>12420</v>
      </c>
      <c r="F7775" s="149" t="s">
        <v>15358</v>
      </c>
    </row>
    <row r="7776" spans="1:6" ht="10.9" customHeight="1" x14ac:dyDescent="0.35">
      <c r="A7776" s="149" t="s">
        <v>15403</v>
      </c>
      <c r="B7776" s="149" t="s">
        <v>15404</v>
      </c>
      <c r="C7776" s="149" t="s">
        <v>296</v>
      </c>
      <c r="D7776" s="150">
        <v>52101</v>
      </c>
      <c r="E7776" s="149">
        <v>12420</v>
      </c>
      <c r="F7776" s="149" t="s">
        <v>15358</v>
      </c>
    </row>
    <row r="7777" spans="1:6" ht="10.9" customHeight="1" x14ac:dyDescent="0.35">
      <c r="A7777" s="149" t="s">
        <v>15405</v>
      </c>
      <c r="B7777" s="149" t="s">
        <v>15406</v>
      </c>
      <c r="C7777" s="149" t="s">
        <v>296</v>
      </c>
      <c r="D7777" s="150">
        <v>52101</v>
      </c>
      <c r="E7777" s="149">
        <v>12420</v>
      </c>
      <c r="F7777" s="149" t="s">
        <v>15358</v>
      </c>
    </row>
    <row r="7778" spans="1:6" ht="10.9" customHeight="1" x14ac:dyDescent="0.35">
      <c r="A7778" s="149" t="s">
        <v>15407</v>
      </c>
      <c r="B7778" s="149" t="s">
        <v>15408</v>
      </c>
      <c r="C7778" s="149" t="s">
        <v>296</v>
      </c>
      <c r="D7778" s="150">
        <v>52101</v>
      </c>
      <c r="E7778" s="149">
        <v>12420</v>
      </c>
      <c r="F7778" s="149" t="s">
        <v>15358</v>
      </c>
    </row>
    <row r="7779" spans="1:6" ht="10.9" customHeight="1" x14ac:dyDescent="0.35">
      <c r="A7779" s="149" t="s">
        <v>15409</v>
      </c>
      <c r="B7779" s="149" t="s">
        <v>15410</v>
      </c>
      <c r="C7779" s="149" t="s">
        <v>296</v>
      </c>
      <c r="D7779" s="150">
        <v>52101</v>
      </c>
      <c r="E7779" s="149">
        <v>12420</v>
      </c>
      <c r="F7779" s="149" t="s">
        <v>15358</v>
      </c>
    </row>
    <row r="7780" spans="1:6" ht="10.9" customHeight="1" x14ac:dyDescent="0.35">
      <c r="A7780" s="149" t="s">
        <v>15411</v>
      </c>
      <c r="B7780" s="149" t="s">
        <v>15412</v>
      </c>
      <c r="C7780" s="149" t="s">
        <v>296</v>
      </c>
      <c r="D7780" s="150">
        <v>52101</v>
      </c>
      <c r="E7780" s="149">
        <v>12420</v>
      </c>
      <c r="F7780" s="149" t="s">
        <v>15358</v>
      </c>
    </row>
    <row r="7781" spans="1:6" ht="10.9" customHeight="1" x14ac:dyDescent="0.35">
      <c r="A7781" s="149" t="s">
        <v>15413</v>
      </c>
      <c r="B7781" s="149" t="s">
        <v>15414</v>
      </c>
      <c r="C7781" s="149" t="s">
        <v>296</v>
      </c>
      <c r="D7781" s="150">
        <v>52101</v>
      </c>
      <c r="E7781" s="149">
        <v>12420</v>
      </c>
      <c r="F7781" s="149" t="s">
        <v>15358</v>
      </c>
    </row>
    <row r="7782" spans="1:6" ht="10.9" customHeight="1" x14ac:dyDescent="0.35">
      <c r="A7782" s="149" t="s">
        <v>15415</v>
      </c>
      <c r="B7782" s="149" t="s">
        <v>15416</v>
      </c>
      <c r="C7782" s="149" t="s">
        <v>296</v>
      </c>
      <c r="D7782" s="150">
        <v>52101</v>
      </c>
      <c r="E7782" s="149">
        <v>12420</v>
      </c>
      <c r="F7782" s="149" t="s">
        <v>15358</v>
      </c>
    </row>
    <row r="7783" spans="1:6" ht="10.9" customHeight="1" x14ac:dyDescent="0.35">
      <c r="A7783" s="149" t="s">
        <v>15417</v>
      </c>
      <c r="B7783" s="149" t="s">
        <v>15418</v>
      </c>
      <c r="C7783" s="149" t="s">
        <v>296</v>
      </c>
      <c r="D7783" s="150">
        <v>52101</v>
      </c>
      <c r="E7783" s="149">
        <v>12420</v>
      </c>
      <c r="F7783" s="149" t="s">
        <v>15358</v>
      </c>
    </row>
    <row r="7784" spans="1:6" ht="10.9" customHeight="1" x14ac:dyDescent="0.35">
      <c r="A7784" s="149" t="s">
        <v>15419</v>
      </c>
      <c r="B7784" s="149" t="s">
        <v>15420</v>
      </c>
      <c r="C7784" s="149" t="s">
        <v>296</v>
      </c>
      <c r="D7784" s="150">
        <v>52101</v>
      </c>
      <c r="E7784" s="149">
        <v>12420</v>
      </c>
      <c r="F7784" s="149" t="s">
        <v>15358</v>
      </c>
    </row>
    <row r="7785" spans="1:6" ht="10.9" customHeight="1" x14ac:dyDescent="0.35">
      <c r="A7785" s="149" t="s">
        <v>15421</v>
      </c>
      <c r="B7785" s="149" t="s">
        <v>15422</v>
      </c>
      <c r="C7785" s="149" t="s">
        <v>296</v>
      </c>
      <c r="D7785" s="150">
        <v>52101</v>
      </c>
      <c r="E7785" s="149">
        <v>12420</v>
      </c>
      <c r="F7785" s="149" t="s">
        <v>15358</v>
      </c>
    </row>
    <row r="7786" spans="1:6" ht="10.9" customHeight="1" x14ac:dyDescent="0.35">
      <c r="A7786" s="149" t="s">
        <v>15423</v>
      </c>
      <c r="B7786" s="149" t="s">
        <v>15424</v>
      </c>
      <c r="C7786" s="149" t="s">
        <v>296</v>
      </c>
      <c r="D7786" s="150">
        <v>52101</v>
      </c>
      <c r="E7786" s="149">
        <v>12420</v>
      </c>
      <c r="F7786" s="149" t="s">
        <v>15358</v>
      </c>
    </row>
    <row r="7787" spans="1:6" ht="10.9" customHeight="1" x14ac:dyDescent="0.35">
      <c r="A7787" s="149" t="s">
        <v>15425</v>
      </c>
      <c r="B7787" s="149" t="s">
        <v>15426</v>
      </c>
      <c r="C7787" s="149" t="s">
        <v>296</v>
      </c>
      <c r="D7787" s="150">
        <v>52101</v>
      </c>
      <c r="E7787" s="149">
        <v>12420</v>
      </c>
      <c r="F7787" s="149" t="s">
        <v>15358</v>
      </c>
    </row>
    <row r="7788" spans="1:6" ht="10.9" customHeight="1" x14ac:dyDescent="0.35">
      <c r="A7788" s="149" t="s">
        <v>15427</v>
      </c>
      <c r="B7788" s="149" t="s">
        <v>15428</v>
      </c>
      <c r="C7788" s="149" t="s">
        <v>296</v>
      </c>
      <c r="D7788" s="150">
        <v>52101</v>
      </c>
      <c r="E7788" s="149">
        <v>12420</v>
      </c>
      <c r="F7788" s="149" t="s">
        <v>15358</v>
      </c>
    </row>
    <row r="7789" spans="1:6" ht="10.9" customHeight="1" x14ac:dyDescent="0.35">
      <c r="A7789" s="149" t="s">
        <v>15429</v>
      </c>
      <c r="B7789" s="149" t="s">
        <v>12149</v>
      </c>
      <c r="C7789" s="149" t="s">
        <v>296</v>
      </c>
      <c r="D7789" s="150">
        <v>52101</v>
      </c>
      <c r="E7789" s="149">
        <v>12420</v>
      </c>
      <c r="F7789" s="149" t="s">
        <v>15358</v>
      </c>
    </row>
    <row r="7790" spans="1:6" ht="10.9" customHeight="1" x14ac:dyDescent="0.35">
      <c r="A7790" s="149" t="s">
        <v>15430</v>
      </c>
      <c r="B7790" s="149" t="s">
        <v>15431</v>
      </c>
      <c r="C7790" s="149" t="s">
        <v>296</v>
      </c>
      <c r="D7790" s="150">
        <v>52101</v>
      </c>
      <c r="E7790" s="149">
        <v>12420</v>
      </c>
      <c r="F7790" s="149" t="s">
        <v>15358</v>
      </c>
    </row>
    <row r="7791" spans="1:6" ht="10.9" customHeight="1" x14ac:dyDescent="0.35">
      <c r="A7791" s="149" t="s">
        <v>15432</v>
      </c>
      <c r="B7791" s="149" t="s">
        <v>15433</v>
      </c>
      <c r="C7791" s="149" t="s">
        <v>296</v>
      </c>
      <c r="D7791" s="150">
        <v>52101</v>
      </c>
      <c r="E7791" s="149">
        <v>12420</v>
      </c>
      <c r="F7791" s="149" t="s">
        <v>15358</v>
      </c>
    </row>
    <row r="7792" spans="1:6" ht="10.9" customHeight="1" x14ac:dyDescent="0.35">
      <c r="A7792" s="149" t="s">
        <v>15434</v>
      </c>
      <c r="B7792" s="149" t="s">
        <v>15435</v>
      </c>
      <c r="C7792" s="149" t="s">
        <v>296</v>
      </c>
      <c r="D7792" s="150">
        <v>52101</v>
      </c>
      <c r="E7792" s="149">
        <v>12420</v>
      </c>
      <c r="F7792" s="149" t="s">
        <v>15358</v>
      </c>
    </row>
    <row r="7793" spans="1:6" ht="10.9" customHeight="1" x14ac:dyDescent="0.35">
      <c r="A7793" s="149" t="s">
        <v>15436</v>
      </c>
      <c r="B7793" s="149" t="s">
        <v>13018</v>
      </c>
      <c r="C7793" s="149" t="s">
        <v>296</v>
      </c>
      <c r="D7793" s="150">
        <v>52101</v>
      </c>
      <c r="E7793" s="149">
        <v>12420</v>
      </c>
      <c r="F7793" s="149" t="s">
        <v>15358</v>
      </c>
    </row>
    <row r="7794" spans="1:6" ht="10.9" customHeight="1" x14ac:dyDescent="0.35">
      <c r="A7794" s="149" t="s">
        <v>15437</v>
      </c>
      <c r="B7794" s="149" t="s">
        <v>15438</v>
      </c>
      <c r="C7794" s="149" t="s">
        <v>420</v>
      </c>
      <c r="D7794" s="150">
        <v>52101</v>
      </c>
      <c r="E7794" s="149">
        <v>12420</v>
      </c>
      <c r="F7794" s="149" t="s">
        <v>15358</v>
      </c>
    </row>
    <row r="7795" spans="1:6" ht="10.9" customHeight="1" x14ac:dyDescent="0.35">
      <c r="A7795" s="149" t="s">
        <v>15439</v>
      </c>
      <c r="B7795" s="149" t="s">
        <v>15440</v>
      </c>
      <c r="C7795" s="149" t="s">
        <v>296</v>
      </c>
      <c r="D7795" s="150">
        <v>52101</v>
      </c>
      <c r="E7795" s="149">
        <v>12420</v>
      </c>
      <c r="F7795" s="149" t="s">
        <v>15358</v>
      </c>
    </row>
    <row r="7796" spans="1:6" ht="10.9" customHeight="1" x14ac:dyDescent="0.35">
      <c r="A7796" s="149" t="s">
        <v>15441</v>
      </c>
      <c r="B7796" s="149" t="s">
        <v>15442</v>
      </c>
      <c r="C7796" s="149" t="s">
        <v>296</v>
      </c>
      <c r="D7796" s="150">
        <v>52101</v>
      </c>
      <c r="E7796" s="149">
        <v>12420</v>
      </c>
      <c r="F7796" s="149" t="s">
        <v>15358</v>
      </c>
    </row>
    <row r="7797" spans="1:6" ht="10.9" customHeight="1" x14ac:dyDescent="0.35">
      <c r="A7797" s="149" t="s">
        <v>15443</v>
      </c>
      <c r="B7797" s="149" t="s">
        <v>15444</v>
      </c>
      <c r="C7797" s="149" t="s">
        <v>296</v>
      </c>
      <c r="D7797" s="150">
        <v>52101</v>
      </c>
      <c r="E7797" s="149">
        <v>12420</v>
      </c>
      <c r="F7797" s="149" t="s">
        <v>15358</v>
      </c>
    </row>
    <row r="7798" spans="1:6" ht="10.9" customHeight="1" x14ac:dyDescent="0.35">
      <c r="A7798" s="149" t="s">
        <v>15445</v>
      </c>
      <c r="B7798" s="149" t="s">
        <v>15446</v>
      </c>
      <c r="C7798" s="149" t="s">
        <v>420</v>
      </c>
      <c r="D7798" s="150">
        <v>52101</v>
      </c>
      <c r="E7798" s="149">
        <v>12420</v>
      </c>
      <c r="F7798" s="149" t="s">
        <v>15358</v>
      </c>
    </row>
    <row r="7799" spans="1:6" ht="10.9" customHeight="1" x14ac:dyDescent="0.35">
      <c r="A7799" s="149" t="s">
        <v>15447</v>
      </c>
      <c r="B7799" s="149" t="s">
        <v>15448</v>
      </c>
      <c r="C7799" s="149" t="s">
        <v>296</v>
      </c>
      <c r="D7799" s="150">
        <v>52101</v>
      </c>
      <c r="E7799" s="149">
        <v>12420</v>
      </c>
      <c r="F7799" s="149" t="s">
        <v>15358</v>
      </c>
    </row>
    <row r="7800" spans="1:6" ht="10.9" customHeight="1" x14ac:dyDescent="0.35">
      <c r="A7800" s="149" t="s">
        <v>15449</v>
      </c>
      <c r="B7800" s="149" t="s">
        <v>15450</v>
      </c>
      <c r="C7800" s="149" t="s">
        <v>296</v>
      </c>
      <c r="D7800" s="150">
        <v>52101</v>
      </c>
      <c r="E7800" s="149">
        <v>12420</v>
      </c>
      <c r="F7800" s="149" t="s">
        <v>15358</v>
      </c>
    </row>
    <row r="7801" spans="1:6" ht="10.9" customHeight="1" x14ac:dyDescent="0.35">
      <c r="A7801" s="149" t="s">
        <v>15451</v>
      </c>
      <c r="B7801" s="149" t="s">
        <v>15452</v>
      </c>
      <c r="C7801" s="149" t="s">
        <v>296</v>
      </c>
      <c r="D7801" s="150">
        <v>52101</v>
      </c>
      <c r="E7801" s="149">
        <v>12420</v>
      </c>
      <c r="F7801" s="149" t="s">
        <v>15358</v>
      </c>
    </row>
    <row r="7802" spans="1:6" ht="10.9" customHeight="1" x14ac:dyDescent="0.35">
      <c r="A7802" s="149" t="s">
        <v>15453</v>
      </c>
      <c r="B7802" s="149" t="s">
        <v>15454</v>
      </c>
      <c r="C7802" s="149" t="s">
        <v>296</v>
      </c>
      <c r="D7802" s="150">
        <v>52101</v>
      </c>
      <c r="E7802" s="149">
        <v>12420</v>
      </c>
      <c r="F7802" s="149" t="s">
        <v>15358</v>
      </c>
    </row>
    <row r="7803" spans="1:6" ht="10.9" customHeight="1" x14ac:dyDescent="0.35">
      <c r="A7803" s="149" t="s">
        <v>15455</v>
      </c>
      <c r="B7803" s="149" t="s">
        <v>15456</v>
      </c>
      <c r="C7803" s="149" t="s">
        <v>296</v>
      </c>
      <c r="D7803" s="150">
        <v>52101</v>
      </c>
      <c r="E7803" s="149">
        <v>12420</v>
      </c>
      <c r="F7803" s="149" t="s">
        <v>15358</v>
      </c>
    </row>
    <row r="7804" spans="1:6" ht="10.9" customHeight="1" x14ac:dyDescent="0.35">
      <c r="A7804" s="149" t="s">
        <v>15457</v>
      </c>
      <c r="B7804" s="149" t="s">
        <v>15458</v>
      </c>
      <c r="C7804" s="149" t="s">
        <v>296</v>
      </c>
      <c r="D7804" s="150">
        <v>52101</v>
      </c>
      <c r="E7804" s="149">
        <v>12420</v>
      </c>
      <c r="F7804" s="149" t="s">
        <v>15358</v>
      </c>
    </row>
    <row r="7805" spans="1:6" ht="10.9" customHeight="1" x14ac:dyDescent="0.35">
      <c r="A7805" s="149" t="s">
        <v>15459</v>
      </c>
      <c r="B7805" s="149" t="s">
        <v>15460</v>
      </c>
      <c r="C7805" s="149" t="s">
        <v>296</v>
      </c>
      <c r="D7805" s="150">
        <v>52101</v>
      </c>
      <c r="E7805" s="149">
        <v>12420</v>
      </c>
      <c r="F7805" s="149" t="s">
        <v>15358</v>
      </c>
    </row>
    <row r="7806" spans="1:6" ht="10.9" customHeight="1" x14ac:dyDescent="0.35">
      <c r="A7806" s="149" t="s">
        <v>15461</v>
      </c>
      <c r="B7806" s="149" t="s">
        <v>15462</v>
      </c>
      <c r="C7806" s="149" t="s">
        <v>296</v>
      </c>
      <c r="D7806" s="150">
        <v>52101</v>
      </c>
      <c r="E7806" s="149">
        <v>12420</v>
      </c>
      <c r="F7806" s="149" t="s">
        <v>15358</v>
      </c>
    </row>
    <row r="7807" spans="1:6" ht="10.9" customHeight="1" x14ac:dyDescent="0.35">
      <c r="A7807" s="149" t="s">
        <v>15463</v>
      </c>
      <c r="B7807" s="149" t="s">
        <v>15464</v>
      </c>
      <c r="C7807" s="149" t="s">
        <v>296</v>
      </c>
      <c r="D7807" s="150">
        <v>52101</v>
      </c>
      <c r="E7807" s="149">
        <v>12420</v>
      </c>
      <c r="F7807" s="149" t="s">
        <v>15358</v>
      </c>
    </row>
    <row r="7808" spans="1:6" ht="10.9" customHeight="1" x14ac:dyDescent="0.35">
      <c r="A7808" s="149" t="s">
        <v>15465</v>
      </c>
      <c r="B7808" s="149" t="s">
        <v>15466</v>
      </c>
      <c r="C7808" s="149" t="s">
        <v>296</v>
      </c>
      <c r="D7808" s="150">
        <v>52101</v>
      </c>
      <c r="E7808" s="149">
        <v>12420</v>
      </c>
      <c r="F7808" s="149" t="s">
        <v>15358</v>
      </c>
    </row>
    <row r="7809" spans="1:6" ht="10.9" customHeight="1" x14ac:dyDescent="0.35">
      <c r="A7809" s="149" t="s">
        <v>15467</v>
      </c>
      <c r="B7809" s="149" t="s">
        <v>15468</v>
      </c>
      <c r="C7809" s="149" t="s">
        <v>296</v>
      </c>
      <c r="D7809" s="150">
        <v>52101</v>
      </c>
      <c r="E7809" s="149">
        <v>12420</v>
      </c>
      <c r="F7809" s="149" t="s">
        <v>15358</v>
      </c>
    </row>
    <row r="7810" spans="1:6" ht="10.9" customHeight="1" x14ac:dyDescent="0.35">
      <c r="A7810" s="149" t="s">
        <v>15469</v>
      </c>
      <c r="B7810" s="149" t="s">
        <v>15470</v>
      </c>
      <c r="C7810" s="149" t="s">
        <v>296</v>
      </c>
      <c r="D7810" s="150">
        <v>52101</v>
      </c>
      <c r="E7810" s="149">
        <v>12420</v>
      </c>
      <c r="F7810" s="149" t="s">
        <v>15358</v>
      </c>
    </row>
    <row r="7811" spans="1:6" ht="10.9" customHeight="1" x14ac:dyDescent="0.35">
      <c r="A7811" s="149" t="s">
        <v>15471</v>
      </c>
      <c r="B7811" s="149" t="s">
        <v>15472</v>
      </c>
      <c r="C7811" s="149" t="s">
        <v>296</v>
      </c>
      <c r="D7811" s="150">
        <v>52101</v>
      </c>
      <c r="E7811" s="149">
        <v>12420</v>
      </c>
      <c r="F7811" s="149" t="s">
        <v>15358</v>
      </c>
    </row>
    <row r="7812" spans="1:6" ht="10.9" customHeight="1" x14ac:dyDescent="0.35">
      <c r="A7812" s="149" t="s">
        <v>15473</v>
      </c>
      <c r="B7812" s="149" t="s">
        <v>15474</v>
      </c>
      <c r="C7812" s="149" t="s">
        <v>296</v>
      </c>
      <c r="D7812" s="150">
        <v>52101</v>
      </c>
      <c r="E7812" s="149">
        <v>12420</v>
      </c>
      <c r="F7812" s="149" t="s">
        <v>15358</v>
      </c>
    </row>
    <row r="7813" spans="1:6" ht="10.9" customHeight="1" x14ac:dyDescent="0.35">
      <c r="A7813" s="149" t="s">
        <v>15475</v>
      </c>
      <c r="B7813" s="149" t="s">
        <v>15476</v>
      </c>
      <c r="C7813" s="149" t="s">
        <v>296</v>
      </c>
      <c r="D7813" s="150">
        <v>52101</v>
      </c>
      <c r="E7813" s="149">
        <v>12420</v>
      </c>
      <c r="F7813" s="149" t="s">
        <v>15358</v>
      </c>
    </row>
    <row r="7814" spans="1:6" ht="10.9" customHeight="1" x14ac:dyDescent="0.35">
      <c r="A7814" s="149" t="s">
        <v>15477</v>
      </c>
      <c r="B7814" s="149" t="s">
        <v>15478</v>
      </c>
      <c r="C7814" s="149" t="s">
        <v>296</v>
      </c>
      <c r="D7814" s="150">
        <v>52101</v>
      </c>
      <c r="E7814" s="149">
        <v>12420</v>
      </c>
      <c r="F7814" s="149" t="s">
        <v>15358</v>
      </c>
    </row>
    <row r="7815" spans="1:6" ht="10.9" customHeight="1" x14ac:dyDescent="0.35">
      <c r="A7815" s="149" t="s">
        <v>15479</v>
      </c>
      <c r="B7815" s="149" t="s">
        <v>15480</v>
      </c>
      <c r="C7815" s="149" t="s">
        <v>296</v>
      </c>
      <c r="D7815" s="150">
        <v>52101</v>
      </c>
      <c r="E7815" s="149">
        <v>12420</v>
      </c>
      <c r="F7815" s="149" t="s">
        <v>15358</v>
      </c>
    </row>
    <row r="7816" spans="1:6" ht="10.9" customHeight="1" x14ac:dyDescent="0.35">
      <c r="A7816" s="149" t="s">
        <v>15481</v>
      </c>
      <c r="B7816" s="149" t="s">
        <v>15482</v>
      </c>
      <c r="C7816" s="149" t="s">
        <v>296</v>
      </c>
      <c r="D7816" s="150">
        <v>52101</v>
      </c>
      <c r="E7816" s="149">
        <v>12420</v>
      </c>
      <c r="F7816" s="149" t="s">
        <v>15358</v>
      </c>
    </row>
    <row r="7817" spans="1:6" ht="10.9" customHeight="1" x14ac:dyDescent="0.35">
      <c r="A7817" s="149" t="s">
        <v>15483</v>
      </c>
      <c r="B7817" s="149" t="s">
        <v>15484</v>
      </c>
      <c r="C7817" s="149" t="s">
        <v>296</v>
      </c>
      <c r="D7817" s="150">
        <v>52101</v>
      </c>
      <c r="E7817" s="149">
        <v>12420</v>
      </c>
      <c r="F7817" s="149" t="s">
        <v>15358</v>
      </c>
    </row>
    <row r="7818" spans="1:6" ht="10.9" customHeight="1" x14ac:dyDescent="0.35">
      <c r="A7818" s="149" t="s">
        <v>15485</v>
      </c>
      <c r="B7818" s="149" t="s">
        <v>15486</v>
      </c>
      <c r="C7818" s="149" t="s">
        <v>296</v>
      </c>
      <c r="D7818" s="150">
        <v>52101</v>
      </c>
      <c r="E7818" s="149">
        <v>12420</v>
      </c>
      <c r="F7818" s="149" t="s">
        <v>15358</v>
      </c>
    </row>
    <row r="7819" spans="1:6" ht="10.9" customHeight="1" x14ac:dyDescent="0.35">
      <c r="A7819" s="149" t="s">
        <v>15487</v>
      </c>
      <c r="B7819" s="149" t="s">
        <v>15488</v>
      </c>
      <c r="C7819" s="149" t="s">
        <v>296</v>
      </c>
      <c r="D7819" s="150">
        <v>52101</v>
      </c>
      <c r="E7819" s="149">
        <v>12420</v>
      </c>
      <c r="F7819" s="149" t="s">
        <v>15358</v>
      </c>
    </row>
    <row r="7820" spans="1:6" ht="10.9" customHeight="1" x14ac:dyDescent="0.35">
      <c r="A7820" s="149" t="s">
        <v>15489</v>
      </c>
      <c r="B7820" s="149" t="s">
        <v>15490</v>
      </c>
      <c r="C7820" s="149" t="s">
        <v>296</v>
      </c>
      <c r="D7820" s="150">
        <v>52101</v>
      </c>
      <c r="E7820" s="149">
        <v>12420</v>
      </c>
      <c r="F7820" s="149" t="s">
        <v>15358</v>
      </c>
    </row>
    <row r="7821" spans="1:6" ht="10.9" customHeight="1" x14ac:dyDescent="0.35">
      <c r="A7821" s="149" t="s">
        <v>15491</v>
      </c>
      <c r="B7821" s="149" t="s">
        <v>15492</v>
      </c>
      <c r="C7821" s="149" t="s">
        <v>296</v>
      </c>
      <c r="D7821" s="150">
        <v>52101</v>
      </c>
      <c r="E7821" s="149">
        <v>12420</v>
      </c>
      <c r="F7821" s="149" t="s">
        <v>15358</v>
      </c>
    </row>
    <row r="7822" spans="1:6" ht="10.9" customHeight="1" x14ac:dyDescent="0.35">
      <c r="A7822" s="149" t="s">
        <v>15493</v>
      </c>
      <c r="B7822" s="149" t="s">
        <v>15494</v>
      </c>
      <c r="C7822" s="149" t="s">
        <v>296</v>
      </c>
      <c r="D7822" s="150">
        <v>52101</v>
      </c>
      <c r="E7822" s="149">
        <v>12420</v>
      </c>
      <c r="F7822" s="149" t="s">
        <v>15358</v>
      </c>
    </row>
    <row r="7823" spans="1:6" ht="10.9" customHeight="1" x14ac:dyDescent="0.35">
      <c r="A7823" s="149" t="s">
        <v>15495</v>
      </c>
      <c r="B7823" s="149" t="s">
        <v>15496</v>
      </c>
      <c r="C7823" s="149" t="s">
        <v>296</v>
      </c>
      <c r="D7823" s="150">
        <v>52101</v>
      </c>
      <c r="E7823" s="149">
        <v>12420</v>
      </c>
      <c r="F7823" s="149" t="s">
        <v>15358</v>
      </c>
    </row>
    <row r="7824" spans="1:6" ht="10.9" customHeight="1" x14ac:dyDescent="0.35">
      <c r="A7824" s="149" t="s">
        <v>15497</v>
      </c>
      <c r="B7824" s="149" t="s">
        <v>15498</v>
      </c>
      <c r="C7824" s="149" t="s">
        <v>296</v>
      </c>
      <c r="D7824" s="150">
        <v>52101</v>
      </c>
      <c r="E7824" s="149">
        <v>12420</v>
      </c>
      <c r="F7824" s="149" t="s">
        <v>15358</v>
      </c>
    </row>
    <row r="7825" spans="1:6" ht="10.9" customHeight="1" x14ac:dyDescent="0.35">
      <c r="A7825" s="149" t="s">
        <v>15499</v>
      </c>
      <c r="B7825" s="149" t="s">
        <v>15500</v>
      </c>
      <c r="C7825" s="149" t="s">
        <v>296</v>
      </c>
      <c r="D7825" s="150">
        <v>52101</v>
      </c>
      <c r="E7825" s="149">
        <v>12420</v>
      </c>
      <c r="F7825" s="149" t="s">
        <v>15358</v>
      </c>
    </row>
    <row r="7826" spans="1:6" ht="10.9" customHeight="1" x14ac:dyDescent="0.35">
      <c r="A7826" s="149" t="s">
        <v>15501</v>
      </c>
      <c r="B7826" s="149" t="s">
        <v>15502</v>
      </c>
      <c r="C7826" s="149" t="s">
        <v>296</v>
      </c>
      <c r="D7826" s="150">
        <v>52101</v>
      </c>
      <c r="E7826" s="149">
        <v>12420</v>
      </c>
      <c r="F7826" s="149" t="s">
        <v>15358</v>
      </c>
    </row>
    <row r="7827" spans="1:6" ht="10.9" customHeight="1" x14ac:dyDescent="0.35">
      <c r="A7827" s="149" t="s">
        <v>15503</v>
      </c>
      <c r="B7827" s="149" t="s">
        <v>15504</v>
      </c>
      <c r="C7827" s="149" t="s">
        <v>296</v>
      </c>
      <c r="D7827" s="150">
        <v>52101</v>
      </c>
      <c r="E7827" s="149">
        <v>12420</v>
      </c>
      <c r="F7827" s="149" t="s">
        <v>15358</v>
      </c>
    </row>
    <row r="7828" spans="1:6" ht="10.9" customHeight="1" x14ac:dyDescent="0.35">
      <c r="A7828" s="149" t="s">
        <v>15505</v>
      </c>
      <c r="B7828" s="149" t="s">
        <v>15506</v>
      </c>
      <c r="C7828" s="149" t="s">
        <v>296</v>
      </c>
      <c r="D7828" s="150">
        <v>52101</v>
      </c>
      <c r="E7828" s="149">
        <v>12420</v>
      </c>
      <c r="F7828" s="149" t="s">
        <v>15358</v>
      </c>
    </row>
    <row r="7829" spans="1:6" ht="10.9" customHeight="1" x14ac:dyDescent="0.35">
      <c r="A7829" s="149" t="s">
        <v>15507</v>
      </c>
      <c r="B7829" s="149" t="s">
        <v>15508</v>
      </c>
      <c r="C7829" s="149" t="s">
        <v>296</v>
      </c>
      <c r="D7829" s="150">
        <v>52101</v>
      </c>
      <c r="E7829" s="149">
        <v>12420</v>
      </c>
      <c r="F7829" s="149" t="s">
        <v>15358</v>
      </c>
    </row>
    <row r="7830" spans="1:6" ht="10.9" customHeight="1" x14ac:dyDescent="0.35">
      <c r="A7830" s="149" t="s">
        <v>15509</v>
      </c>
      <c r="B7830" s="149" t="s">
        <v>15510</v>
      </c>
      <c r="C7830" s="149" t="s">
        <v>296</v>
      </c>
      <c r="D7830" s="150">
        <v>52101</v>
      </c>
      <c r="E7830" s="149">
        <v>12420</v>
      </c>
      <c r="F7830" s="149" t="s">
        <v>15358</v>
      </c>
    </row>
    <row r="7831" spans="1:6" ht="10.9" customHeight="1" x14ac:dyDescent="0.35">
      <c r="A7831" s="149" t="s">
        <v>15511</v>
      </c>
      <c r="B7831" s="149" t="s">
        <v>15512</v>
      </c>
      <c r="C7831" s="149" t="s">
        <v>296</v>
      </c>
      <c r="D7831" s="150">
        <v>52101</v>
      </c>
      <c r="E7831" s="149">
        <v>12420</v>
      </c>
      <c r="F7831" s="149" t="s">
        <v>15358</v>
      </c>
    </row>
    <row r="7832" spans="1:6" ht="10.9" customHeight="1" x14ac:dyDescent="0.35">
      <c r="A7832" s="149" t="s">
        <v>15513</v>
      </c>
      <c r="B7832" s="149" t="s">
        <v>15514</v>
      </c>
      <c r="C7832" s="149" t="s">
        <v>296</v>
      </c>
      <c r="D7832" s="150">
        <v>52101</v>
      </c>
      <c r="E7832" s="149">
        <v>12420</v>
      </c>
      <c r="F7832" s="149" t="s">
        <v>15358</v>
      </c>
    </row>
    <row r="7833" spans="1:6" ht="10.9" customHeight="1" x14ac:dyDescent="0.35">
      <c r="A7833" s="149" t="s">
        <v>15515</v>
      </c>
      <c r="B7833" s="149" t="s">
        <v>15516</v>
      </c>
      <c r="C7833" s="149" t="s">
        <v>877</v>
      </c>
      <c r="D7833" s="150">
        <v>52101</v>
      </c>
      <c r="E7833" s="149">
        <v>12420</v>
      </c>
      <c r="F7833" s="149" t="s">
        <v>15358</v>
      </c>
    </row>
    <row r="7834" spans="1:6" ht="10.9" customHeight="1" x14ac:dyDescent="0.35">
      <c r="A7834" s="149" t="s">
        <v>15517</v>
      </c>
      <c r="B7834" s="149" t="s">
        <v>15518</v>
      </c>
      <c r="C7834" s="149" t="s">
        <v>296</v>
      </c>
      <c r="D7834" s="150">
        <v>52101</v>
      </c>
      <c r="E7834" s="149">
        <v>12420</v>
      </c>
      <c r="F7834" s="149" t="s">
        <v>15358</v>
      </c>
    </row>
    <row r="7835" spans="1:6" ht="10.9" customHeight="1" x14ac:dyDescent="0.35">
      <c r="A7835" s="149" t="s">
        <v>15519</v>
      </c>
      <c r="B7835" s="149" t="s">
        <v>15520</v>
      </c>
      <c r="C7835" s="149" t="s">
        <v>296</v>
      </c>
      <c r="D7835" s="150">
        <v>52101</v>
      </c>
      <c r="E7835" s="149">
        <v>12420</v>
      </c>
      <c r="F7835" s="149" t="s">
        <v>15358</v>
      </c>
    </row>
    <row r="7836" spans="1:6" ht="10.9" customHeight="1" x14ac:dyDescent="0.35">
      <c r="A7836" s="149" t="s">
        <v>15521</v>
      </c>
      <c r="B7836" s="149" t="s">
        <v>15522</v>
      </c>
      <c r="C7836" s="149" t="s">
        <v>296</v>
      </c>
      <c r="D7836" s="150">
        <v>52101</v>
      </c>
      <c r="E7836" s="149">
        <v>12420</v>
      </c>
      <c r="F7836" s="149" t="s">
        <v>15358</v>
      </c>
    </row>
    <row r="7837" spans="1:6" ht="10.9" customHeight="1" x14ac:dyDescent="0.35">
      <c r="A7837" s="149" t="s">
        <v>15523</v>
      </c>
      <c r="B7837" s="149" t="s">
        <v>15524</v>
      </c>
      <c r="C7837" s="149" t="s">
        <v>296</v>
      </c>
      <c r="D7837" s="150">
        <v>52101</v>
      </c>
      <c r="E7837" s="149">
        <v>12420</v>
      </c>
      <c r="F7837" s="149" t="s">
        <v>15358</v>
      </c>
    </row>
    <row r="7838" spans="1:6" ht="10.9" customHeight="1" x14ac:dyDescent="0.35">
      <c r="A7838" s="149" t="s">
        <v>15525</v>
      </c>
      <c r="B7838" s="149" t="s">
        <v>15526</v>
      </c>
      <c r="C7838" s="149" t="s">
        <v>877</v>
      </c>
      <c r="D7838" s="150">
        <v>52101</v>
      </c>
      <c r="E7838" s="149">
        <v>12420</v>
      </c>
      <c r="F7838" s="149" t="s">
        <v>15358</v>
      </c>
    </row>
    <row r="7839" spans="1:6" ht="10.9" customHeight="1" x14ac:dyDescent="0.35">
      <c r="A7839" s="149" t="s">
        <v>15527</v>
      </c>
      <c r="B7839" s="149" t="s">
        <v>15528</v>
      </c>
      <c r="C7839" s="149" t="s">
        <v>296</v>
      </c>
      <c r="D7839" s="150">
        <v>52101</v>
      </c>
      <c r="E7839" s="149">
        <v>12420</v>
      </c>
      <c r="F7839" s="149" t="s">
        <v>15358</v>
      </c>
    </row>
    <row r="7840" spans="1:6" ht="10.9" customHeight="1" x14ac:dyDescent="0.35">
      <c r="A7840" s="149" t="s">
        <v>15529</v>
      </c>
      <c r="B7840" s="149" t="s">
        <v>15530</v>
      </c>
      <c r="C7840" s="149" t="s">
        <v>296</v>
      </c>
      <c r="D7840" s="150">
        <v>52101</v>
      </c>
      <c r="E7840" s="149">
        <v>12420</v>
      </c>
      <c r="F7840" s="149" t="s">
        <v>15358</v>
      </c>
    </row>
    <row r="7841" spans="1:6" ht="10.9" customHeight="1" x14ac:dyDescent="0.35">
      <c r="A7841" s="149" t="s">
        <v>15531</v>
      </c>
      <c r="B7841" s="149" t="s">
        <v>15532</v>
      </c>
      <c r="C7841" s="149" t="s">
        <v>296</v>
      </c>
      <c r="D7841" s="150">
        <v>52101</v>
      </c>
      <c r="E7841" s="149">
        <v>12420</v>
      </c>
      <c r="F7841" s="149" t="s">
        <v>15358</v>
      </c>
    </row>
    <row r="7842" spans="1:6" ht="10.9" customHeight="1" x14ac:dyDescent="0.35">
      <c r="A7842" s="149" t="s">
        <v>15533</v>
      </c>
      <c r="B7842" s="149" t="s">
        <v>15534</v>
      </c>
      <c r="C7842" s="149" t="s">
        <v>296</v>
      </c>
      <c r="D7842" s="150">
        <v>52101</v>
      </c>
      <c r="E7842" s="149">
        <v>12420</v>
      </c>
      <c r="F7842" s="149" t="s">
        <v>15358</v>
      </c>
    </row>
    <row r="7843" spans="1:6" ht="10.9" customHeight="1" x14ac:dyDescent="0.35">
      <c r="A7843" s="149" t="s">
        <v>15535</v>
      </c>
      <c r="B7843" s="149" t="s">
        <v>15536</v>
      </c>
      <c r="C7843" s="149" t="s">
        <v>296</v>
      </c>
      <c r="D7843" s="150">
        <v>52101</v>
      </c>
      <c r="E7843" s="149">
        <v>12420</v>
      </c>
      <c r="F7843" s="149" t="s">
        <v>15358</v>
      </c>
    </row>
    <row r="7844" spans="1:6" ht="10.9" customHeight="1" x14ac:dyDescent="0.35">
      <c r="A7844" s="149" t="s">
        <v>15537</v>
      </c>
      <c r="B7844" s="149" t="s">
        <v>15538</v>
      </c>
      <c r="C7844" s="149" t="s">
        <v>296</v>
      </c>
      <c r="D7844" s="150">
        <v>52101</v>
      </c>
      <c r="E7844" s="149">
        <v>12420</v>
      </c>
      <c r="F7844" s="149" t="s">
        <v>15358</v>
      </c>
    </row>
    <row r="7845" spans="1:6" ht="10.9" customHeight="1" x14ac:dyDescent="0.35">
      <c r="A7845" s="149" t="s">
        <v>15539</v>
      </c>
      <c r="B7845" s="149" t="s">
        <v>15540</v>
      </c>
      <c r="C7845" s="149" t="s">
        <v>296</v>
      </c>
      <c r="D7845" s="150">
        <v>52101</v>
      </c>
      <c r="E7845" s="149">
        <v>12420</v>
      </c>
      <c r="F7845" s="149" t="s">
        <v>15358</v>
      </c>
    </row>
    <row r="7846" spans="1:6" ht="10.9" customHeight="1" x14ac:dyDescent="0.35">
      <c r="A7846" s="149" t="s">
        <v>15541</v>
      </c>
      <c r="B7846" s="149" t="s">
        <v>15542</v>
      </c>
      <c r="C7846" s="149" t="s">
        <v>296</v>
      </c>
      <c r="D7846" s="150">
        <v>52101</v>
      </c>
      <c r="E7846" s="149">
        <v>12420</v>
      </c>
      <c r="F7846" s="149" t="s">
        <v>15358</v>
      </c>
    </row>
    <row r="7847" spans="1:6" ht="10.9" customHeight="1" x14ac:dyDescent="0.35">
      <c r="A7847" s="149" t="s">
        <v>15543</v>
      </c>
      <c r="B7847" s="149" t="s">
        <v>15544</v>
      </c>
      <c r="C7847" s="149" t="s">
        <v>296</v>
      </c>
      <c r="D7847" s="150">
        <v>52101</v>
      </c>
      <c r="E7847" s="149">
        <v>12420</v>
      </c>
      <c r="F7847" s="149" t="s">
        <v>15358</v>
      </c>
    </row>
    <row r="7848" spans="1:6" ht="10.9" customHeight="1" x14ac:dyDescent="0.35">
      <c r="A7848" s="149" t="s">
        <v>15545</v>
      </c>
      <c r="B7848" s="149" t="s">
        <v>15546</v>
      </c>
      <c r="C7848" s="149" t="s">
        <v>296</v>
      </c>
      <c r="D7848" s="150">
        <v>52101</v>
      </c>
      <c r="E7848" s="149">
        <v>12420</v>
      </c>
      <c r="F7848" s="149" t="s">
        <v>15358</v>
      </c>
    </row>
    <row r="7849" spans="1:6" ht="10.9" customHeight="1" x14ac:dyDescent="0.35">
      <c r="A7849" s="149" t="s">
        <v>15547</v>
      </c>
      <c r="B7849" s="149" t="s">
        <v>15548</v>
      </c>
      <c r="C7849" s="149" t="s">
        <v>296</v>
      </c>
      <c r="D7849" s="150">
        <v>52101</v>
      </c>
      <c r="E7849" s="149">
        <v>12420</v>
      </c>
      <c r="F7849" s="149" t="s">
        <v>15358</v>
      </c>
    </row>
    <row r="7850" spans="1:6" ht="10.9" customHeight="1" x14ac:dyDescent="0.35">
      <c r="A7850" s="149" t="s">
        <v>15549</v>
      </c>
      <c r="B7850" s="149" t="s">
        <v>15550</v>
      </c>
      <c r="C7850" s="149" t="s">
        <v>296</v>
      </c>
      <c r="D7850" s="150">
        <v>52101</v>
      </c>
      <c r="E7850" s="149">
        <v>12420</v>
      </c>
      <c r="F7850" s="149" t="s">
        <v>15358</v>
      </c>
    </row>
    <row r="7851" spans="1:6" ht="10.9" customHeight="1" x14ac:dyDescent="0.35">
      <c r="A7851" s="149" t="s">
        <v>15551</v>
      </c>
      <c r="B7851" s="149" t="s">
        <v>15552</v>
      </c>
      <c r="C7851" s="149" t="s">
        <v>296</v>
      </c>
      <c r="D7851" s="150">
        <v>52101</v>
      </c>
      <c r="E7851" s="149">
        <v>12420</v>
      </c>
      <c r="F7851" s="149" t="s">
        <v>15358</v>
      </c>
    </row>
    <row r="7852" spans="1:6" ht="10.9" customHeight="1" x14ac:dyDescent="0.35">
      <c r="A7852" s="149" t="s">
        <v>15553</v>
      </c>
      <c r="B7852" s="149" t="s">
        <v>15554</v>
      </c>
      <c r="C7852" s="149" t="s">
        <v>296</v>
      </c>
      <c r="D7852" s="150">
        <v>52101</v>
      </c>
      <c r="E7852" s="149">
        <v>12420</v>
      </c>
      <c r="F7852" s="149" t="s">
        <v>15358</v>
      </c>
    </row>
    <row r="7853" spans="1:6" ht="10.9" customHeight="1" x14ac:dyDescent="0.35">
      <c r="A7853" s="149" t="s">
        <v>15555</v>
      </c>
      <c r="B7853" s="149" t="s">
        <v>15556</v>
      </c>
      <c r="C7853" s="149" t="s">
        <v>296</v>
      </c>
      <c r="D7853" s="150">
        <v>52101</v>
      </c>
      <c r="E7853" s="149">
        <v>12420</v>
      </c>
      <c r="F7853" s="149" t="s">
        <v>15358</v>
      </c>
    </row>
    <row r="7854" spans="1:6" ht="10.9" customHeight="1" x14ac:dyDescent="0.35">
      <c r="A7854" s="149" t="s">
        <v>15557</v>
      </c>
      <c r="B7854" s="149" t="s">
        <v>15558</v>
      </c>
      <c r="C7854" s="149" t="s">
        <v>296</v>
      </c>
      <c r="D7854" s="150">
        <v>52101</v>
      </c>
      <c r="E7854" s="149">
        <v>12420</v>
      </c>
      <c r="F7854" s="149" t="s">
        <v>15358</v>
      </c>
    </row>
    <row r="7855" spans="1:6" ht="10.9" customHeight="1" x14ac:dyDescent="0.35">
      <c r="A7855" s="149" t="s">
        <v>15559</v>
      </c>
      <c r="B7855" s="149" t="s">
        <v>15560</v>
      </c>
      <c r="C7855" s="149" t="s">
        <v>296</v>
      </c>
      <c r="D7855" s="150">
        <v>52101</v>
      </c>
      <c r="E7855" s="149">
        <v>12420</v>
      </c>
      <c r="F7855" s="149" t="s">
        <v>15358</v>
      </c>
    </row>
    <row r="7856" spans="1:6" ht="10.9" customHeight="1" x14ac:dyDescent="0.35">
      <c r="A7856" s="149" t="s">
        <v>15561</v>
      </c>
      <c r="B7856" s="149" t="s">
        <v>15562</v>
      </c>
      <c r="C7856" s="149" t="s">
        <v>296</v>
      </c>
      <c r="D7856" s="150">
        <v>52101</v>
      </c>
      <c r="E7856" s="149">
        <v>12420</v>
      </c>
      <c r="F7856" s="149" t="s">
        <v>15358</v>
      </c>
    </row>
    <row r="7857" spans="1:6" ht="10.9" customHeight="1" x14ac:dyDescent="0.35">
      <c r="A7857" s="149" t="s">
        <v>15563</v>
      </c>
      <c r="B7857" s="149" t="s">
        <v>12267</v>
      </c>
      <c r="C7857" s="149" t="s">
        <v>296</v>
      </c>
      <c r="D7857" s="150">
        <v>52101</v>
      </c>
      <c r="E7857" s="149">
        <v>12420</v>
      </c>
      <c r="F7857" s="149" t="s">
        <v>15358</v>
      </c>
    </row>
    <row r="7858" spans="1:6" ht="10.9" customHeight="1" x14ac:dyDescent="0.35">
      <c r="A7858" s="149" t="s">
        <v>15564</v>
      </c>
      <c r="B7858" s="149" t="s">
        <v>15565</v>
      </c>
      <c r="C7858" s="149" t="s">
        <v>296</v>
      </c>
      <c r="D7858" s="150">
        <v>52101</v>
      </c>
      <c r="E7858" s="149">
        <v>12420</v>
      </c>
      <c r="F7858" s="149" t="s">
        <v>15358</v>
      </c>
    </row>
    <row r="7859" spans="1:6" ht="10.9" customHeight="1" x14ac:dyDescent="0.35">
      <c r="A7859" s="149" t="s">
        <v>15566</v>
      </c>
      <c r="B7859" s="149" t="s">
        <v>15567</v>
      </c>
      <c r="C7859" s="149" t="s">
        <v>420</v>
      </c>
      <c r="D7859" s="150">
        <v>52101</v>
      </c>
      <c r="E7859" s="149">
        <v>12420</v>
      </c>
      <c r="F7859" s="149" t="s">
        <v>15358</v>
      </c>
    </row>
    <row r="7860" spans="1:6" ht="10.9" customHeight="1" x14ac:dyDescent="0.35">
      <c r="A7860" s="149" t="s">
        <v>15568</v>
      </c>
      <c r="B7860" s="149" t="s">
        <v>15569</v>
      </c>
      <c r="C7860" s="149" t="s">
        <v>296</v>
      </c>
      <c r="D7860" s="150">
        <v>52101</v>
      </c>
      <c r="E7860" s="149">
        <v>12420</v>
      </c>
      <c r="F7860" s="149" t="s">
        <v>15358</v>
      </c>
    </row>
    <row r="7861" spans="1:6" ht="10.9" customHeight="1" x14ac:dyDescent="0.35">
      <c r="A7861" s="149" t="s">
        <v>15570</v>
      </c>
      <c r="B7861" s="149" t="s">
        <v>12273</v>
      </c>
      <c r="C7861" s="149" t="s">
        <v>296</v>
      </c>
      <c r="D7861" s="150">
        <v>52101</v>
      </c>
      <c r="E7861" s="149">
        <v>12420</v>
      </c>
      <c r="F7861" s="149" t="s">
        <v>15358</v>
      </c>
    </row>
    <row r="7862" spans="1:6" ht="10.9" customHeight="1" x14ac:dyDescent="0.35">
      <c r="A7862" s="149" t="s">
        <v>15571</v>
      </c>
      <c r="B7862" s="149" t="s">
        <v>15572</v>
      </c>
      <c r="C7862" s="149" t="s">
        <v>420</v>
      </c>
      <c r="D7862" s="150">
        <v>52101</v>
      </c>
      <c r="E7862" s="149">
        <v>12420</v>
      </c>
      <c r="F7862" s="149" t="s">
        <v>15358</v>
      </c>
    </row>
    <row r="7863" spans="1:6" ht="10.9" customHeight="1" x14ac:dyDescent="0.35">
      <c r="A7863" s="149" t="s">
        <v>15573</v>
      </c>
      <c r="B7863" s="149" t="s">
        <v>15574</v>
      </c>
      <c r="C7863" s="149" t="s">
        <v>296</v>
      </c>
      <c r="D7863" s="150">
        <v>52101</v>
      </c>
      <c r="E7863" s="149">
        <v>12420</v>
      </c>
      <c r="F7863" s="149" t="s">
        <v>15358</v>
      </c>
    </row>
    <row r="7864" spans="1:6" ht="10.9" customHeight="1" x14ac:dyDescent="0.35">
      <c r="A7864" s="149" t="s">
        <v>15575</v>
      </c>
      <c r="B7864" s="149" t="s">
        <v>15576</v>
      </c>
      <c r="C7864" s="149" t="s">
        <v>296</v>
      </c>
      <c r="D7864" s="150">
        <v>52101</v>
      </c>
      <c r="E7864" s="149">
        <v>12420</v>
      </c>
      <c r="F7864" s="149" t="s">
        <v>15358</v>
      </c>
    </row>
    <row r="7865" spans="1:6" ht="10.9" customHeight="1" x14ac:dyDescent="0.35">
      <c r="A7865" s="149" t="s">
        <v>15577</v>
      </c>
      <c r="B7865" s="149" t="s">
        <v>15578</v>
      </c>
      <c r="C7865" s="149" t="s">
        <v>296</v>
      </c>
      <c r="D7865" s="150">
        <v>52101</v>
      </c>
      <c r="E7865" s="149">
        <v>12420</v>
      </c>
      <c r="F7865" s="149" t="s">
        <v>15358</v>
      </c>
    </row>
    <row r="7866" spans="1:6" ht="10.9" customHeight="1" x14ac:dyDescent="0.35">
      <c r="A7866" s="149" t="s">
        <v>15579</v>
      </c>
      <c r="B7866" s="149" t="s">
        <v>15580</v>
      </c>
      <c r="C7866" s="149" t="s">
        <v>296</v>
      </c>
      <c r="D7866" s="150">
        <v>52101</v>
      </c>
      <c r="E7866" s="149">
        <v>12420</v>
      </c>
      <c r="F7866" s="149" t="s">
        <v>15358</v>
      </c>
    </row>
    <row r="7867" spans="1:6" ht="10.9" customHeight="1" x14ac:dyDescent="0.35">
      <c r="A7867" s="149" t="s">
        <v>15581</v>
      </c>
      <c r="B7867" s="149" t="s">
        <v>15582</v>
      </c>
      <c r="C7867" s="149" t="s">
        <v>296</v>
      </c>
      <c r="D7867" s="150">
        <v>52101</v>
      </c>
      <c r="E7867" s="149">
        <v>12420</v>
      </c>
      <c r="F7867" s="149" t="s">
        <v>15358</v>
      </c>
    </row>
    <row r="7868" spans="1:6" ht="10.9" customHeight="1" x14ac:dyDescent="0.35">
      <c r="A7868" s="149" t="s">
        <v>15583</v>
      </c>
      <c r="B7868" s="149" t="s">
        <v>15584</v>
      </c>
      <c r="C7868" s="149" t="s">
        <v>296</v>
      </c>
      <c r="D7868" s="150">
        <v>52101</v>
      </c>
      <c r="E7868" s="149">
        <v>12420</v>
      </c>
      <c r="F7868" s="149" t="s">
        <v>15358</v>
      </c>
    </row>
    <row r="7869" spans="1:6" ht="10.9" customHeight="1" x14ac:dyDescent="0.35">
      <c r="A7869" s="149" t="s">
        <v>15585</v>
      </c>
      <c r="B7869" s="149" t="s">
        <v>15586</v>
      </c>
      <c r="C7869" s="149" t="s">
        <v>296</v>
      </c>
      <c r="D7869" s="150">
        <v>52101</v>
      </c>
      <c r="E7869" s="149">
        <v>12420</v>
      </c>
      <c r="F7869" s="149" t="s">
        <v>15358</v>
      </c>
    </row>
    <row r="7870" spans="1:6" ht="10.9" customHeight="1" x14ac:dyDescent="0.35">
      <c r="A7870" s="149" t="s">
        <v>15587</v>
      </c>
      <c r="B7870" s="149" t="s">
        <v>12101</v>
      </c>
      <c r="C7870" s="149" t="s">
        <v>296</v>
      </c>
      <c r="D7870" s="150">
        <v>52101</v>
      </c>
      <c r="E7870" s="149">
        <v>12420</v>
      </c>
      <c r="F7870" s="149" t="s">
        <v>15358</v>
      </c>
    </row>
    <row r="7871" spans="1:6" ht="10.9" customHeight="1" x14ac:dyDescent="0.35">
      <c r="A7871" s="149" t="s">
        <v>15588</v>
      </c>
      <c r="B7871" s="149" t="s">
        <v>15589</v>
      </c>
      <c r="C7871" s="149" t="s">
        <v>296</v>
      </c>
      <c r="D7871" s="150">
        <v>52101</v>
      </c>
      <c r="E7871" s="149">
        <v>12420</v>
      </c>
      <c r="F7871" s="149" t="s">
        <v>15358</v>
      </c>
    </row>
    <row r="7872" spans="1:6" ht="10.9" customHeight="1" x14ac:dyDescent="0.35">
      <c r="A7872" s="149" t="s">
        <v>15590</v>
      </c>
      <c r="B7872" s="149" t="s">
        <v>15591</v>
      </c>
      <c r="C7872" s="149" t="s">
        <v>296</v>
      </c>
      <c r="D7872" s="150">
        <v>52101</v>
      </c>
      <c r="E7872" s="149">
        <v>12420</v>
      </c>
      <c r="F7872" s="149" t="s">
        <v>15358</v>
      </c>
    </row>
    <row r="7873" spans="1:6" ht="10.9" customHeight="1" x14ac:dyDescent="0.35">
      <c r="A7873" s="149" t="s">
        <v>15592</v>
      </c>
      <c r="B7873" s="149" t="s">
        <v>15593</v>
      </c>
      <c r="C7873" s="149" t="s">
        <v>296</v>
      </c>
      <c r="D7873" s="150">
        <v>52101</v>
      </c>
      <c r="E7873" s="149">
        <v>12420</v>
      </c>
      <c r="F7873" s="149" t="s">
        <v>15358</v>
      </c>
    </row>
    <row r="7874" spans="1:6" ht="10.9" customHeight="1" x14ac:dyDescent="0.35">
      <c r="A7874" s="149" t="s">
        <v>15594</v>
      </c>
      <c r="B7874" s="149" t="s">
        <v>15595</v>
      </c>
      <c r="C7874" s="149" t="s">
        <v>296</v>
      </c>
      <c r="D7874" s="150">
        <v>52101</v>
      </c>
      <c r="E7874" s="149">
        <v>12420</v>
      </c>
      <c r="F7874" s="149" t="s">
        <v>15358</v>
      </c>
    </row>
    <row r="7875" spans="1:6" ht="10.9" customHeight="1" x14ac:dyDescent="0.35">
      <c r="A7875" s="149" t="s">
        <v>15596</v>
      </c>
      <c r="B7875" s="149" t="s">
        <v>15597</v>
      </c>
      <c r="C7875" s="149" t="s">
        <v>296</v>
      </c>
      <c r="D7875" s="150">
        <v>52101</v>
      </c>
      <c r="E7875" s="149">
        <v>12420</v>
      </c>
      <c r="F7875" s="149" t="s">
        <v>15358</v>
      </c>
    </row>
    <row r="7876" spans="1:6" ht="10.9" customHeight="1" x14ac:dyDescent="0.35">
      <c r="A7876" s="149" t="s">
        <v>15598</v>
      </c>
      <c r="B7876" s="149" t="s">
        <v>15599</v>
      </c>
      <c r="C7876" s="149" t="s">
        <v>296</v>
      </c>
      <c r="D7876" s="150">
        <v>52101</v>
      </c>
      <c r="E7876" s="149">
        <v>12420</v>
      </c>
      <c r="F7876" s="149" t="s">
        <v>15358</v>
      </c>
    </row>
    <row r="7877" spans="1:6" ht="10.9" customHeight="1" x14ac:dyDescent="0.35">
      <c r="A7877" s="149" t="s">
        <v>15600</v>
      </c>
      <c r="B7877" s="149" t="s">
        <v>15601</v>
      </c>
      <c r="C7877" s="149" t="s">
        <v>420</v>
      </c>
      <c r="D7877" s="150">
        <v>52101</v>
      </c>
      <c r="E7877" s="149">
        <v>12420</v>
      </c>
      <c r="F7877" s="149" t="s">
        <v>15358</v>
      </c>
    </row>
    <row r="7878" spans="1:6" ht="10.9" customHeight="1" x14ac:dyDescent="0.35">
      <c r="A7878" s="149" t="s">
        <v>15602</v>
      </c>
      <c r="B7878" s="149" t="s">
        <v>15603</v>
      </c>
      <c r="C7878" s="149" t="s">
        <v>296</v>
      </c>
      <c r="D7878" s="150">
        <v>52101</v>
      </c>
      <c r="E7878" s="149">
        <v>12420</v>
      </c>
      <c r="F7878" s="149" t="s">
        <v>15358</v>
      </c>
    </row>
    <row r="7879" spans="1:6" ht="10.9" customHeight="1" x14ac:dyDescent="0.35">
      <c r="A7879" s="149" t="s">
        <v>15604</v>
      </c>
      <c r="B7879" s="149" t="s">
        <v>15605</v>
      </c>
      <c r="C7879" s="149" t="s">
        <v>296</v>
      </c>
      <c r="D7879" s="150">
        <v>52101</v>
      </c>
      <c r="E7879" s="149">
        <v>12420</v>
      </c>
      <c r="F7879" s="149" t="s">
        <v>15358</v>
      </c>
    </row>
    <row r="7880" spans="1:6" ht="10.9" customHeight="1" x14ac:dyDescent="0.35">
      <c r="A7880" s="149" t="s">
        <v>15606</v>
      </c>
      <c r="B7880" s="149" t="s">
        <v>15607</v>
      </c>
      <c r="C7880" s="149" t="s">
        <v>296</v>
      </c>
      <c r="D7880" s="150">
        <v>52101</v>
      </c>
      <c r="E7880" s="149">
        <v>12420</v>
      </c>
      <c r="F7880" s="149" t="s">
        <v>15358</v>
      </c>
    </row>
    <row r="7881" spans="1:6" ht="10.9" customHeight="1" x14ac:dyDescent="0.35">
      <c r="A7881" s="149" t="s">
        <v>15608</v>
      </c>
      <c r="B7881" s="149" t="s">
        <v>15609</v>
      </c>
      <c r="C7881" s="149" t="s">
        <v>296</v>
      </c>
      <c r="D7881" s="150">
        <v>52101</v>
      </c>
      <c r="E7881" s="149">
        <v>12420</v>
      </c>
      <c r="F7881" s="149" t="s">
        <v>15358</v>
      </c>
    </row>
    <row r="7882" spans="1:6" ht="10.9" customHeight="1" x14ac:dyDescent="0.35">
      <c r="A7882" s="149" t="s">
        <v>15610</v>
      </c>
      <c r="B7882" s="149" t="s">
        <v>15611</v>
      </c>
      <c r="C7882" s="149" t="s">
        <v>296</v>
      </c>
      <c r="D7882" s="150">
        <v>52101</v>
      </c>
      <c r="E7882" s="149">
        <v>12420</v>
      </c>
      <c r="F7882" s="149" t="s">
        <v>15358</v>
      </c>
    </row>
    <row r="7883" spans="1:6" ht="10.9" customHeight="1" x14ac:dyDescent="0.35">
      <c r="A7883" s="149" t="s">
        <v>15612</v>
      </c>
      <c r="B7883" s="149" t="s">
        <v>15613</v>
      </c>
      <c r="C7883" s="149" t="s">
        <v>296</v>
      </c>
      <c r="D7883" s="150">
        <v>52101</v>
      </c>
      <c r="E7883" s="149">
        <v>12420</v>
      </c>
      <c r="F7883" s="149" t="s">
        <v>15358</v>
      </c>
    </row>
    <row r="7884" spans="1:6" ht="10.9" customHeight="1" x14ac:dyDescent="0.35">
      <c r="A7884" s="149" t="s">
        <v>15614</v>
      </c>
      <c r="B7884" s="149" t="s">
        <v>15615</v>
      </c>
      <c r="C7884" s="149" t="s">
        <v>296</v>
      </c>
      <c r="D7884" s="150">
        <v>52101</v>
      </c>
      <c r="E7884" s="149">
        <v>12420</v>
      </c>
      <c r="F7884" s="149" t="s">
        <v>15358</v>
      </c>
    </row>
    <row r="7885" spans="1:6" ht="10.9" customHeight="1" x14ac:dyDescent="0.35">
      <c r="A7885" s="149" t="s">
        <v>15616</v>
      </c>
      <c r="B7885" s="149" t="s">
        <v>15617</v>
      </c>
      <c r="C7885" s="149" t="s">
        <v>296</v>
      </c>
      <c r="D7885" s="150">
        <v>52101</v>
      </c>
      <c r="E7885" s="149">
        <v>12420</v>
      </c>
      <c r="F7885" s="149" t="s">
        <v>15358</v>
      </c>
    </row>
    <row r="7886" spans="1:6" ht="10.9" customHeight="1" x14ac:dyDescent="0.35">
      <c r="A7886" s="149" t="s">
        <v>15618</v>
      </c>
      <c r="B7886" s="149" t="s">
        <v>15619</v>
      </c>
      <c r="C7886" s="149" t="s">
        <v>296</v>
      </c>
      <c r="D7886" s="150">
        <v>52101</v>
      </c>
      <c r="E7886" s="149">
        <v>12420</v>
      </c>
      <c r="F7886" s="149" t="s">
        <v>15358</v>
      </c>
    </row>
    <row r="7887" spans="1:6" ht="10.9" customHeight="1" x14ac:dyDescent="0.35">
      <c r="A7887" s="149" t="s">
        <v>15620</v>
      </c>
      <c r="B7887" s="149" t="s">
        <v>12921</v>
      </c>
      <c r="C7887" s="149" t="s">
        <v>296</v>
      </c>
      <c r="D7887" s="150">
        <v>52101</v>
      </c>
      <c r="E7887" s="149">
        <v>12420</v>
      </c>
      <c r="F7887" s="149" t="s">
        <v>15358</v>
      </c>
    </row>
    <row r="7888" spans="1:6" ht="10.9" customHeight="1" x14ac:dyDescent="0.35">
      <c r="A7888" s="149" t="s">
        <v>15621</v>
      </c>
      <c r="B7888" s="149" t="s">
        <v>15622</v>
      </c>
      <c r="C7888" s="149" t="s">
        <v>296</v>
      </c>
      <c r="D7888" s="150">
        <v>52101</v>
      </c>
      <c r="E7888" s="149">
        <v>12420</v>
      </c>
      <c r="F7888" s="149" t="s">
        <v>15358</v>
      </c>
    </row>
    <row r="7889" spans="1:6" ht="10.9" customHeight="1" x14ac:dyDescent="0.35">
      <c r="A7889" s="149" t="s">
        <v>15623</v>
      </c>
      <c r="B7889" s="149" t="s">
        <v>15624</v>
      </c>
      <c r="C7889" s="149" t="s">
        <v>296</v>
      </c>
      <c r="D7889" s="150">
        <v>52101</v>
      </c>
      <c r="E7889" s="149">
        <v>12420</v>
      </c>
      <c r="F7889" s="149" t="s">
        <v>15358</v>
      </c>
    </row>
    <row r="7890" spans="1:6" ht="10.9" customHeight="1" x14ac:dyDescent="0.35">
      <c r="A7890" s="149" t="s">
        <v>15625</v>
      </c>
      <c r="B7890" s="149" t="s">
        <v>15626</v>
      </c>
      <c r="C7890" s="149" t="s">
        <v>420</v>
      </c>
      <c r="D7890" s="150">
        <v>52101</v>
      </c>
      <c r="E7890" s="149">
        <v>12420</v>
      </c>
      <c r="F7890" s="149" t="s">
        <v>15358</v>
      </c>
    </row>
    <row r="7891" spans="1:6" ht="10.9" customHeight="1" x14ac:dyDescent="0.35">
      <c r="A7891" s="149" t="s">
        <v>15627</v>
      </c>
      <c r="B7891" s="149" t="s">
        <v>15628</v>
      </c>
      <c r="C7891" s="149" t="s">
        <v>296</v>
      </c>
      <c r="D7891" s="150">
        <v>52101</v>
      </c>
      <c r="E7891" s="149">
        <v>12420</v>
      </c>
      <c r="F7891" s="149" t="s">
        <v>15358</v>
      </c>
    </row>
    <row r="7892" spans="1:6" ht="10.9" customHeight="1" x14ac:dyDescent="0.35">
      <c r="A7892" s="149" t="s">
        <v>15629</v>
      </c>
      <c r="B7892" s="149" t="s">
        <v>15630</v>
      </c>
      <c r="C7892" s="149" t="s">
        <v>296</v>
      </c>
      <c r="D7892" s="150">
        <v>52101</v>
      </c>
      <c r="E7892" s="149">
        <v>12420</v>
      </c>
      <c r="F7892" s="149" t="s">
        <v>15358</v>
      </c>
    </row>
    <row r="7893" spans="1:6" ht="10.9" customHeight="1" x14ac:dyDescent="0.35">
      <c r="A7893" s="149" t="s">
        <v>15631</v>
      </c>
      <c r="B7893" s="149" t="s">
        <v>15632</v>
      </c>
      <c r="C7893" s="149" t="s">
        <v>296</v>
      </c>
      <c r="D7893" s="150">
        <v>52101</v>
      </c>
      <c r="E7893" s="149">
        <v>12420</v>
      </c>
      <c r="F7893" s="149" t="s">
        <v>15358</v>
      </c>
    </row>
    <row r="7894" spans="1:6" ht="10.9" customHeight="1" x14ac:dyDescent="0.35">
      <c r="A7894" s="149" t="s">
        <v>15633</v>
      </c>
      <c r="B7894" s="149" t="s">
        <v>15634</v>
      </c>
      <c r="C7894" s="149" t="s">
        <v>296</v>
      </c>
      <c r="D7894" s="150">
        <v>52101</v>
      </c>
      <c r="E7894" s="149">
        <v>12420</v>
      </c>
      <c r="F7894" s="149" t="s">
        <v>15358</v>
      </c>
    </row>
    <row r="7895" spans="1:6" ht="10.9" customHeight="1" x14ac:dyDescent="0.35">
      <c r="A7895" s="149" t="s">
        <v>15635</v>
      </c>
      <c r="B7895" s="149" t="s">
        <v>15636</v>
      </c>
      <c r="C7895" s="149" t="s">
        <v>296</v>
      </c>
      <c r="D7895" s="150">
        <v>52101</v>
      </c>
      <c r="E7895" s="149">
        <v>12420</v>
      </c>
      <c r="F7895" s="149" t="s">
        <v>15358</v>
      </c>
    </row>
    <row r="7896" spans="1:6" ht="10.9" customHeight="1" x14ac:dyDescent="0.35">
      <c r="A7896" s="149" t="s">
        <v>15637</v>
      </c>
      <c r="B7896" s="149" t="s">
        <v>15638</v>
      </c>
      <c r="C7896" s="149" t="s">
        <v>420</v>
      </c>
      <c r="D7896" s="150">
        <v>52101</v>
      </c>
      <c r="E7896" s="149">
        <v>12420</v>
      </c>
      <c r="F7896" s="149" t="s">
        <v>15358</v>
      </c>
    </row>
    <row r="7897" spans="1:6" ht="10.9" customHeight="1" x14ac:dyDescent="0.35">
      <c r="A7897" s="149" t="s">
        <v>15639</v>
      </c>
      <c r="B7897" s="149" t="s">
        <v>15640</v>
      </c>
      <c r="C7897" s="149" t="s">
        <v>296</v>
      </c>
      <c r="D7897" s="150">
        <v>52101</v>
      </c>
      <c r="E7897" s="149">
        <v>12420</v>
      </c>
      <c r="F7897" s="149" t="s">
        <v>15358</v>
      </c>
    </row>
    <row r="7898" spans="1:6" ht="10.9" customHeight="1" x14ac:dyDescent="0.35">
      <c r="A7898" s="149" t="s">
        <v>15641</v>
      </c>
      <c r="B7898" s="149" t="s">
        <v>15642</v>
      </c>
      <c r="C7898" s="149" t="s">
        <v>296</v>
      </c>
      <c r="D7898" s="150">
        <v>52101</v>
      </c>
      <c r="E7898" s="149">
        <v>12420</v>
      </c>
      <c r="F7898" s="149" t="s">
        <v>15358</v>
      </c>
    </row>
    <row r="7899" spans="1:6" ht="10.9" customHeight="1" x14ac:dyDescent="0.35">
      <c r="A7899" s="149" t="s">
        <v>15643</v>
      </c>
      <c r="B7899" s="149" t="s">
        <v>15644</v>
      </c>
      <c r="C7899" s="149" t="s">
        <v>296</v>
      </c>
      <c r="D7899" s="150">
        <v>52101</v>
      </c>
      <c r="E7899" s="149">
        <v>12420</v>
      </c>
      <c r="F7899" s="149" t="s">
        <v>15358</v>
      </c>
    </row>
    <row r="7900" spans="1:6" ht="10.9" customHeight="1" x14ac:dyDescent="0.35">
      <c r="A7900" s="149" t="s">
        <v>15645</v>
      </c>
      <c r="B7900" s="149" t="s">
        <v>15646</v>
      </c>
      <c r="C7900" s="149" t="s">
        <v>296</v>
      </c>
      <c r="D7900" s="150">
        <v>52101</v>
      </c>
      <c r="E7900" s="149">
        <v>12420</v>
      </c>
      <c r="F7900" s="149" t="s">
        <v>15358</v>
      </c>
    </row>
    <row r="7901" spans="1:6" ht="10.9" customHeight="1" x14ac:dyDescent="0.35">
      <c r="A7901" s="149" t="s">
        <v>15647</v>
      </c>
      <c r="B7901" s="149" t="s">
        <v>15648</v>
      </c>
      <c r="C7901" s="149" t="s">
        <v>296</v>
      </c>
      <c r="D7901" s="150">
        <v>52101</v>
      </c>
      <c r="E7901" s="149">
        <v>12420</v>
      </c>
      <c r="F7901" s="149" t="s">
        <v>15358</v>
      </c>
    </row>
    <row r="7902" spans="1:6" ht="10.9" customHeight="1" x14ac:dyDescent="0.35">
      <c r="A7902" s="149" t="s">
        <v>15649</v>
      </c>
      <c r="B7902" s="149" t="s">
        <v>15650</v>
      </c>
      <c r="C7902" s="149" t="s">
        <v>296</v>
      </c>
      <c r="D7902" s="150">
        <v>52101</v>
      </c>
      <c r="E7902" s="149">
        <v>12420</v>
      </c>
      <c r="F7902" s="149" t="s">
        <v>15358</v>
      </c>
    </row>
    <row r="7903" spans="1:6" ht="10.9" customHeight="1" x14ac:dyDescent="0.35">
      <c r="A7903" s="149" t="s">
        <v>15651</v>
      </c>
      <c r="B7903" s="149" t="s">
        <v>15652</v>
      </c>
      <c r="C7903" s="149" t="s">
        <v>296</v>
      </c>
      <c r="D7903" s="150">
        <v>52101</v>
      </c>
      <c r="E7903" s="149">
        <v>12420</v>
      </c>
      <c r="F7903" s="149" t="s">
        <v>15358</v>
      </c>
    </row>
    <row r="7904" spans="1:6" ht="10.9" customHeight="1" x14ac:dyDescent="0.35">
      <c r="A7904" s="149" t="s">
        <v>15653</v>
      </c>
      <c r="B7904" s="149" t="s">
        <v>15654</v>
      </c>
      <c r="C7904" s="149" t="s">
        <v>296</v>
      </c>
      <c r="D7904" s="150">
        <v>52101</v>
      </c>
      <c r="E7904" s="149">
        <v>12420</v>
      </c>
      <c r="F7904" s="149" t="s">
        <v>15358</v>
      </c>
    </row>
    <row r="7905" spans="1:6" ht="10.9" customHeight="1" x14ac:dyDescent="0.35">
      <c r="A7905" s="149" t="s">
        <v>15655</v>
      </c>
      <c r="B7905" s="149" t="s">
        <v>15656</v>
      </c>
      <c r="C7905" s="149" t="s">
        <v>296</v>
      </c>
      <c r="D7905" s="150">
        <v>52101</v>
      </c>
      <c r="E7905" s="149">
        <v>12420</v>
      </c>
      <c r="F7905" s="149" t="s">
        <v>15358</v>
      </c>
    </row>
    <row r="7906" spans="1:6" ht="10.9" customHeight="1" x14ac:dyDescent="0.35">
      <c r="A7906" s="149" t="s">
        <v>15657</v>
      </c>
      <c r="B7906" s="149" t="s">
        <v>15658</v>
      </c>
      <c r="C7906" s="149" t="s">
        <v>296</v>
      </c>
      <c r="D7906" s="150">
        <v>52101</v>
      </c>
      <c r="E7906" s="149">
        <v>12420</v>
      </c>
      <c r="F7906" s="149" t="s">
        <v>15358</v>
      </c>
    </row>
    <row r="7907" spans="1:6" ht="10.9" customHeight="1" x14ac:dyDescent="0.35">
      <c r="A7907" s="149" t="s">
        <v>16457</v>
      </c>
      <c r="B7907" s="149" t="s">
        <v>16458</v>
      </c>
      <c r="C7907" s="149" t="s">
        <v>296</v>
      </c>
      <c r="D7907" s="150">
        <v>52101</v>
      </c>
      <c r="E7907" s="149">
        <v>12420</v>
      </c>
      <c r="F7907" s="149" t="s">
        <v>15358</v>
      </c>
    </row>
    <row r="7908" spans="1:6" ht="10.9" customHeight="1" x14ac:dyDescent="0.35">
      <c r="A7908" s="149" t="s">
        <v>16459</v>
      </c>
      <c r="B7908" s="149" t="s">
        <v>14025</v>
      </c>
      <c r="C7908" s="149" t="s">
        <v>296</v>
      </c>
      <c r="D7908" s="150">
        <v>52101</v>
      </c>
      <c r="E7908" s="149">
        <v>12420</v>
      </c>
      <c r="F7908" s="149" t="s">
        <v>15358</v>
      </c>
    </row>
    <row r="7909" spans="1:6" ht="10.9" customHeight="1" x14ac:dyDescent="0.35">
      <c r="A7909" s="149" t="s">
        <v>16460</v>
      </c>
      <c r="B7909" s="149" t="s">
        <v>16461</v>
      </c>
      <c r="C7909" s="149" t="s">
        <v>296</v>
      </c>
      <c r="D7909" s="150">
        <v>52101</v>
      </c>
      <c r="E7909" s="149">
        <v>12420</v>
      </c>
      <c r="F7909" s="149" t="s">
        <v>15358</v>
      </c>
    </row>
    <row r="7910" spans="1:6" ht="10.9" customHeight="1" x14ac:dyDescent="0.35">
      <c r="A7910" s="149" t="s">
        <v>16462</v>
      </c>
      <c r="B7910" s="149" t="s">
        <v>16463</v>
      </c>
      <c r="C7910" s="149" t="s">
        <v>296</v>
      </c>
      <c r="D7910" s="150">
        <v>52101</v>
      </c>
      <c r="E7910" s="149">
        <v>12420</v>
      </c>
      <c r="F7910" s="149" t="s">
        <v>15358</v>
      </c>
    </row>
    <row r="7911" spans="1:6" ht="10.9" customHeight="1" x14ac:dyDescent="0.35">
      <c r="A7911" s="149" t="s">
        <v>15659</v>
      </c>
      <c r="B7911" s="149" t="s">
        <v>15660</v>
      </c>
      <c r="C7911" s="149" t="s">
        <v>296</v>
      </c>
      <c r="D7911" s="150">
        <v>52301</v>
      </c>
      <c r="E7911" s="149">
        <v>12420</v>
      </c>
      <c r="F7911" s="149" t="s">
        <v>15661</v>
      </c>
    </row>
    <row r="7912" spans="1:6" ht="10.9" customHeight="1" x14ac:dyDescent="0.35">
      <c r="A7912" s="149" t="s">
        <v>15662</v>
      </c>
      <c r="B7912" s="149" t="s">
        <v>15663</v>
      </c>
      <c r="C7912" s="149" t="s">
        <v>296</v>
      </c>
      <c r="D7912" s="150">
        <v>52301</v>
      </c>
      <c r="E7912" s="149">
        <v>12420</v>
      </c>
      <c r="F7912" s="149" t="s">
        <v>15661</v>
      </c>
    </row>
    <row r="7913" spans="1:6" ht="10.9" customHeight="1" x14ac:dyDescent="0.35">
      <c r="A7913" s="149" t="s">
        <v>15664</v>
      </c>
      <c r="B7913" s="149" t="s">
        <v>15665</v>
      </c>
      <c r="C7913" s="149" t="s">
        <v>296</v>
      </c>
      <c r="D7913" s="150">
        <v>52301</v>
      </c>
      <c r="E7913" s="149">
        <v>12420</v>
      </c>
      <c r="F7913" s="149" t="s">
        <v>15661</v>
      </c>
    </row>
    <row r="7914" spans="1:6" ht="10.9" customHeight="1" x14ac:dyDescent="0.35">
      <c r="A7914" s="149" t="s">
        <v>15666</v>
      </c>
      <c r="B7914" s="149" t="s">
        <v>15667</v>
      </c>
      <c r="C7914" s="149" t="s">
        <v>296</v>
      </c>
      <c r="D7914" s="150">
        <v>52301</v>
      </c>
      <c r="E7914" s="149">
        <v>12420</v>
      </c>
      <c r="F7914" s="149" t="s">
        <v>15661</v>
      </c>
    </row>
    <row r="7915" spans="1:6" ht="10.9" customHeight="1" x14ac:dyDescent="0.35">
      <c r="A7915" s="149" t="s">
        <v>15668</v>
      </c>
      <c r="B7915" s="149" t="s">
        <v>15669</v>
      </c>
      <c r="C7915" s="149" t="s">
        <v>296</v>
      </c>
      <c r="D7915" s="150">
        <v>52301</v>
      </c>
      <c r="E7915" s="149">
        <v>12420</v>
      </c>
      <c r="F7915" s="149" t="s">
        <v>15661</v>
      </c>
    </row>
    <row r="7916" spans="1:6" ht="10.9" customHeight="1" x14ac:dyDescent="0.35">
      <c r="A7916" s="149" t="s">
        <v>15670</v>
      </c>
      <c r="B7916" s="149" t="s">
        <v>15671</v>
      </c>
      <c r="C7916" s="149" t="s">
        <v>296</v>
      </c>
      <c r="D7916" s="150">
        <v>52301</v>
      </c>
      <c r="E7916" s="149">
        <v>12420</v>
      </c>
      <c r="F7916" s="149" t="s">
        <v>15661</v>
      </c>
    </row>
    <row r="7917" spans="1:6" ht="10.9" customHeight="1" x14ac:dyDescent="0.35">
      <c r="A7917" s="149" t="s">
        <v>15672</v>
      </c>
      <c r="B7917" s="149" t="s">
        <v>15673</v>
      </c>
      <c r="C7917" s="149" t="s">
        <v>296</v>
      </c>
      <c r="D7917" s="150">
        <v>52301</v>
      </c>
      <c r="E7917" s="149">
        <v>12420</v>
      </c>
      <c r="F7917" s="149" t="s">
        <v>15661</v>
      </c>
    </row>
    <row r="7918" spans="1:6" ht="10.9" customHeight="1" x14ac:dyDescent="0.35">
      <c r="A7918" s="149" t="s">
        <v>15674</v>
      </c>
      <c r="B7918" s="149" t="s">
        <v>15675</v>
      </c>
      <c r="C7918" s="149" t="s">
        <v>296</v>
      </c>
      <c r="D7918" s="150">
        <v>52301</v>
      </c>
      <c r="E7918" s="149">
        <v>12420</v>
      </c>
      <c r="F7918" s="149" t="s">
        <v>15661</v>
      </c>
    </row>
    <row r="7919" spans="1:6" ht="10.9" customHeight="1" x14ac:dyDescent="0.35">
      <c r="A7919" s="149" t="s">
        <v>15676</v>
      </c>
      <c r="B7919" s="149" t="s">
        <v>15677</v>
      </c>
      <c r="C7919" s="149" t="s">
        <v>296</v>
      </c>
      <c r="D7919" s="150">
        <v>52301</v>
      </c>
      <c r="E7919" s="149">
        <v>12420</v>
      </c>
      <c r="F7919" s="149" t="s">
        <v>15358</v>
      </c>
    </row>
    <row r="7920" spans="1:6" ht="10.9" customHeight="1" x14ac:dyDescent="0.35">
      <c r="A7920" s="149" t="s">
        <v>15678</v>
      </c>
      <c r="B7920" s="149" t="s">
        <v>15679</v>
      </c>
      <c r="C7920" s="149" t="s">
        <v>296</v>
      </c>
      <c r="D7920" s="150">
        <v>52301</v>
      </c>
      <c r="E7920" s="149">
        <v>12420</v>
      </c>
      <c r="F7920" s="149" t="s">
        <v>15358</v>
      </c>
    </row>
    <row r="7921" spans="1:6" ht="10.9" customHeight="1" x14ac:dyDescent="0.35">
      <c r="A7921" s="149" t="s">
        <v>15680</v>
      </c>
      <c r="B7921" s="149" t="s">
        <v>15681</v>
      </c>
      <c r="C7921" s="149" t="s">
        <v>296</v>
      </c>
      <c r="D7921" s="150">
        <v>52301</v>
      </c>
      <c r="E7921" s="149">
        <v>12420</v>
      </c>
      <c r="F7921" s="149" t="s">
        <v>15661</v>
      </c>
    </row>
    <row r="7922" spans="1:6" ht="10.9" customHeight="1" x14ac:dyDescent="0.35">
      <c r="A7922" s="149" t="s">
        <v>15682</v>
      </c>
      <c r="B7922" s="149" t="s">
        <v>15683</v>
      </c>
      <c r="C7922" s="149" t="s">
        <v>296</v>
      </c>
      <c r="D7922" s="150">
        <v>52301</v>
      </c>
      <c r="E7922" s="149">
        <v>12420</v>
      </c>
      <c r="F7922" s="149" t="s">
        <v>15661</v>
      </c>
    </row>
    <row r="7923" spans="1:6" ht="10.9" customHeight="1" x14ac:dyDescent="0.35">
      <c r="A7923" s="149" t="s">
        <v>15684</v>
      </c>
      <c r="B7923" s="149" t="s">
        <v>15685</v>
      </c>
      <c r="C7923" s="149" t="s">
        <v>296</v>
      </c>
      <c r="D7923" s="150">
        <v>52301</v>
      </c>
      <c r="E7923" s="149">
        <v>12420</v>
      </c>
      <c r="F7923" s="149" t="s">
        <v>15661</v>
      </c>
    </row>
    <row r="7924" spans="1:6" ht="10.9" customHeight="1" x14ac:dyDescent="0.35">
      <c r="A7924" s="149" t="s">
        <v>15686</v>
      </c>
      <c r="B7924" s="149" t="s">
        <v>15687</v>
      </c>
      <c r="C7924" s="149" t="s">
        <v>296</v>
      </c>
      <c r="D7924" s="150">
        <v>52301</v>
      </c>
      <c r="E7924" s="149">
        <v>12420</v>
      </c>
      <c r="F7924" s="149" t="s">
        <v>15661</v>
      </c>
    </row>
    <row r="7925" spans="1:6" ht="10.9" customHeight="1" x14ac:dyDescent="0.35">
      <c r="A7925" s="149" t="s">
        <v>15688</v>
      </c>
      <c r="B7925" s="149" t="s">
        <v>15689</v>
      </c>
      <c r="C7925" s="149" t="s">
        <v>296</v>
      </c>
      <c r="D7925" s="150">
        <v>52301</v>
      </c>
      <c r="E7925" s="149">
        <v>12420</v>
      </c>
      <c r="F7925" s="149" t="s">
        <v>15661</v>
      </c>
    </row>
    <row r="7926" spans="1:6" ht="10.9" customHeight="1" x14ac:dyDescent="0.35">
      <c r="A7926" s="149" t="s">
        <v>15690</v>
      </c>
      <c r="B7926" s="149" t="s">
        <v>15691</v>
      </c>
      <c r="C7926" s="149" t="s">
        <v>296</v>
      </c>
      <c r="D7926" s="150">
        <v>52301</v>
      </c>
      <c r="E7926" s="149">
        <v>12420</v>
      </c>
      <c r="F7926" s="149" t="s">
        <v>15661</v>
      </c>
    </row>
    <row r="7927" spans="1:6" ht="10.9" customHeight="1" x14ac:dyDescent="0.35">
      <c r="A7927" s="149" t="s">
        <v>15692</v>
      </c>
      <c r="B7927" s="149" t="s">
        <v>15693</v>
      </c>
      <c r="C7927" s="149" t="s">
        <v>296</v>
      </c>
      <c r="D7927" s="150">
        <v>52301</v>
      </c>
      <c r="E7927" s="149">
        <v>12420</v>
      </c>
      <c r="F7927" s="149" t="s">
        <v>15661</v>
      </c>
    </row>
    <row r="7928" spans="1:6" ht="10.9" customHeight="1" x14ac:dyDescent="0.35">
      <c r="A7928" s="149" t="s">
        <v>15694</v>
      </c>
      <c r="B7928" s="149" t="s">
        <v>15695</v>
      </c>
      <c r="C7928" s="149" t="s">
        <v>877</v>
      </c>
      <c r="D7928" s="150">
        <v>52301</v>
      </c>
      <c r="E7928" s="149">
        <v>12420</v>
      </c>
      <c r="F7928" s="149" t="s">
        <v>15661</v>
      </c>
    </row>
    <row r="7929" spans="1:6" ht="10.9" customHeight="1" x14ac:dyDescent="0.35">
      <c r="A7929" s="149" t="s">
        <v>15696</v>
      </c>
      <c r="B7929" s="149" t="s">
        <v>15697</v>
      </c>
      <c r="C7929" s="149" t="s">
        <v>296</v>
      </c>
      <c r="D7929" s="150">
        <v>52301</v>
      </c>
      <c r="E7929" s="149">
        <v>12420</v>
      </c>
      <c r="F7929" s="149" t="s">
        <v>15661</v>
      </c>
    </row>
    <row r="7930" spans="1:6" ht="10.9" customHeight="1" x14ac:dyDescent="0.35">
      <c r="A7930" s="149" t="s">
        <v>15698</v>
      </c>
      <c r="B7930" s="149" t="s">
        <v>15699</v>
      </c>
      <c r="C7930" s="149" t="s">
        <v>296</v>
      </c>
      <c r="D7930" s="150">
        <v>52301</v>
      </c>
      <c r="E7930" s="149">
        <v>12420</v>
      </c>
      <c r="F7930" s="149" t="s">
        <v>15661</v>
      </c>
    </row>
    <row r="7931" spans="1:6" ht="10.9" customHeight="1" x14ac:dyDescent="0.35">
      <c r="A7931" s="149" t="s">
        <v>15700</v>
      </c>
      <c r="B7931" s="149" t="s">
        <v>15701</v>
      </c>
      <c r="C7931" s="149" t="s">
        <v>296</v>
      </c>
      <c r="D7931" s="150">
        <v>52301</v>
      </c>
      <c r="E7931" s="149">
        <v>12420</v>
      </c>
      <c r="F7931" s="149" t="s">
        <v>15661</v>
      </c>
    </row>
    <row r="7932" spans="1:6" ht="10.9" customHeight="1" x14ac:dyDescent="0.35">
      <c r="A7932" s="149" t="s">
        <v>15702</v>
      </c>
      <c r="B7932" s="149" t="s">
        <v>15703</v>
      </c>
      <c r="C7932" s="149" t="s">
        <v>296</v>
      </c>
      <c r="D7932" s="150">
        <v>52301</v>
      </c>
      <c r="E7932" s="149">
        <v>12420</v>
      </c>
      <c r="F7932" s="149" t="s">
        <v>15661</v>
      </c>
    </row>
    <row r="7933" spans="1:6" ht="10.9" customHeight="1" x14ac:dyDescent="0.35">
      <c r="A7933" s="149" t="s">
        <v>15704</v>
      </c>
      <c r="B7933" s="149" t="s">
        <v>15705</v>
      </c>
      <c r="C7933" s="149" t="s">
        <v>296</v>
      </c>
      <c r="D7933" s="150">
        <v>52301</v>
      </c>
      <c r="E7933" s="149">
        <v>12420</v>
      </c>
      <c r="F7933" s="149" t="s">
        <v>15661</v>
      </c>
    </row>
    <row r="7934" spans="1:6" ht="10.9" customHeight="1" x14ac:dyDescent="0.35">
      <c r="A7934" s="149" t="s">
        <v>15706</v>
      </c>
      <c r="B7934" s="149" t="s">
        <v>15707</v>
      </c>
      <c r="C7934" s="149" t="s">
        <v>296</v>
      </c>
      <c r="D7934" s="150">
        <v>52301</v>
      </c>
      <c r="E7934" s="149">
        <v>12420</v>
      </c>
      <c r="F7934" s="149" t="s">
        <v>15661</v>
      </c>
    </row>
    <row r="7935" spans="1:6" ht="10.9" customHeight="1" x14ac:dyDescent="0.35">
      <c r="A7935" s="149" t="s">
        <v>15708</v>
      </c>
      <c r="B7935" s="149" t="s">
        <v>15709</v>
      </c>
      <c r="C7935" s="149" t="s">
        <v>296</v>
      </c>
      <c r="D7935" s="150">
        <v>52301</v>
      </c>
      <c r="E7935" s="149">
        <v>12420</v>
      </c>
      <c r="F7935" s="149" t="s">
        <v>15661</v>
      </c>
    </row>
    <row r="7936" spans="1:6" ht="10.9" customHeight="1" x14ac:dyDescent="0.35">
      <c r="A7936" s="149" t="s">
        <v>15710</v>
      </c>
      <c r="B7936" s="149" t="s">
        <v>15711</v>
      </c>
      <c r="C7936" s="149" t="s">
        <v>296</v>
      </c>
      <c r="D7936" s="150">
        <v>52301</v>
      </c>
      <c r="E7936" s="149">
        <v>12420</v>
      </c>
      <c r="F7936" s="149" t="s">
        <v>15661</v>
      </c>
    </row>
    <row r="7937" spans="1:6" ht="10.9" customHeight="1" x14ac:dyDescent="0.35">
      <c r="A7937" s="149" t="s">
        <v>15712</v>
      </c>
      <c r="B7937" s="149" t="s">
        <v>15713</v>
      </c>
      <c r="C7937" s="149" t="s">
        <v>296</v>
      </c>
      <c r="D7937" s="150">
        <v>52301</v>
      </c>
      <c r="E7937" s="149">
        <v>12420</v>
      </c>
      <c r="F7937" s="149" t="s">
        <v>15661</v>
      </c>
    </row>
    <row r="7938" spans="1:6" ht="10.9" customHeight="1" x14ac:dyDescent="0.35">
      <c r="A7938" s="149" t="s">
        <v>15714</v>
      </c>
      <c r="B7938" s="149" t="s">
        <v>15715</v>
      </c>
      <c r="C7938" s="149" t="s">
        <v>296</v>
      </c>
      <c r="D7938" s="150">
        <v>52301</v>
      </c>
      <c r="E7938" s="149">
        <v>12420</v>
      </c>
      <c r="F7938" s="149" t="s">
        <v>15661</v>
      </c>
    </row>
    <row r="7939" spans="1:6" ht="10.9" customHeight="1" x14ac:dyDescent="0.35">
      <c r="A7939" s="149" t="s">
        <v>15716</v>
      </c>
      <c r="B7939" s="149" t="s">
        <v>15717</v>
      </c>
      <c r="C7939" s="149" t="s">
        <v>296</v>
      </c>
      <c r="D7939" s="150">
        <v>52301</v>
      </c>
      <c r="E7939" s="149">
        <v>12420</v>
      </c>
      <c r="F7939" s="149" t="s">
        <v>15661</v>
      </c>
    </row>
    <row r="7940" spans="1:6" ht="10.9" customHeight="1" x14ac:dyDescent="0.35">
      <c r="A7940" s="149" t="s">
        <v>15718</v>
      </c>
      <c r="B7940" s="149" t="s">
        <v>15719</v>
      </c>
      <c r="C7940" s="149" t="s">
        <v>296</v>
      </c>
      <c r="D7940" s="150">
        <v>52301</v>
      </c>
      <c r="E7940" s="149">
        <v>12420</v>
      </c>
      <c r="F7940" s="149" t="s">
        <v>15661</v>
      </c>
    </row>
    <row r="7941" spans="1:6" ht="10.9" customHeight="1" x14ac:dyDescent="0.35">
      <c r="A7941" s="149" t="s">
        <v>15720</v>
      </c>
      <c r="B7941" s="149" t="s">
        <v>15721</v>
      </c>
      <c r="C7941" s="149" t="s">
        <v>296</v>
      </c>
      <c r="D7941" s="150">
        <v>52301</v>
      </c>
      <c r="E7941" s="149">
        <v>12420</v>
      </c>
      <c r="F7941" s="149" t="s">
        <v>15661</v>
      </c>
    </row>
    <row r="7942" spans="1:6" ht="10.9" customHeight="1" x14ac:dyDescent="0.35">
      <c r="A7942" s="149" t="s">
        <v>15722</v>
      </c>
      <c r="B7942" s="149" t="s">
        <v>15723</v>
      </c>
      <c r="C7942" s="149" t="s">
        <v>296</v>
      </c>
      <c r="D7942" s="150">
        <v>52301</v>
      </c>
      <c r="E7942" s="149">
        <v>12420</v>
      </c>
      <c r="F7942" s="149" t="s">
        <v>15661</v>
      </c>
    </row>
    <row r="7943" spans="1:6" ht="10.9" customHeight="1" x14ac:dyDescent="0.35">
      <c r="A7943" s="149" t="s">
        <v>15724</v>
      </c>
      <c r="B7943" s="149" t="s">
        <v>15725</v>
      </c>
      <c r="C7943" s="149" t="s">
        <v>296</v>
      </c>
      <c r="D7943" s="150">
        <v>52301</v>
      </c>
      <c r="E7943" s="149">
        <v>12420</v>
      </c>
      <c r="F7943" s="149" t="s">
        <v>15661</v>
      </c>
    </row>
    <row r="7944" spans="1:6" ht="10.9" customHeight="1" x14ac:dyDescent="0.35">
      <c r="A7944" s="149" t="s">
        <v>15726</v>
      </c>
      <c r="B7944" s="149" t="s">
        <v>15727</v>
      </c>
      <c r="C7944" s="149" t="s">
        <v>296</v>
      </c>
      <c r="D7944" s="150">
        <v>52301</v>
      </c>
      <c r="E7944" s="149">
        <v>12420</v>
      </c>
      <c r="F7944" s="149" t="s">
        <v>15661</v>
      </c>
    </row>
    <row r="7945" spans="1:6" ht="10.9" customHeight="1" x14ac:dyDescent="0.35">
      <c r="A7945" s="149" t="s">
        <v>15728</v>
      </c>
      <c r="B7945" s="149" t="s">
        <v>15729</v>
      </c>
      <c r="C7945" s="149" t="s">
        <v>296</v>
      </c>
      <c r="D7945" s="150">
        <v>52301</v>
      </c>
      <c r="E7945" s="149">
        <v>12420</v>
      </c>
      <c r="F7945" s="149" t="s">
        <v>15661</v>
      </c>
    </row>
    <row r="7946" spans="1:6" ht="10.9" customHeight="1" x14ac:dyDescent="0.35">
      <c r="A7946" s="149" t="s">
        <v>15730</v>
      </c>
      <c r="B7946" s="149" t="s">
        <v>15731</v>
      </c>
      <c r="C7946" s="149" t="s">
        <v>296</v>
      </c>
      <c r="D7946" s="150">
        <v>52301</v>
      </c>
      <c r="E7946" s="149">
        <v>12420</v>
      </c>
      <c r="F7946" s="149" t="s">
        <v>15661</v>
      </c>
    </row>
    <row r="7947" spans="1:6" ht="10.9" customHeight="1" x14ac:dyDescent="0.35">
      <c r="A7947" s="149" t="s">
        <v>15732</v>
      </c>
      <c r="B7947" s="149" t="s">
        <v>15733</v>
      </c>
      <c r="C7947" s="149" t="s">
        <v>296</v>
      </c>
      <c r="D7947" s="150">
        <v>52301</v>
      </c>
      <c r="E7947" s="149">
        <v>12420</v>
      </c>
      <c r="F7947" s="149" t="s">
        <v>15661</v>
      </c>
    </row>
    <row r="7948" spans="1:6" ht="10.9" customHeight="1" x14ac:dyDescent="0.35">
      <c r="A7948" s="149" t="s">
        <v>15734</v>
      </c>
      <c r="B7948" s="149" t="s">
        <v>15735</v>
      </c>
      <c r="C7948" s="149" t="s">
        <v>296</v>
      </c>
      <c r="D7948" s="150">
        <v>52301</v>
      </c>
      <c r="E7948" s="149">
        <v>12420</v>
      </c>
      <c r="F7948" s="149" t="s">
        <v>15661</v>
      </c>
    </row>
    <row r="7949" spans="1:6" ht="10.9" customHeight="1" x14ac:dyDescent="0.35">
      <c r="A7949" s="149" t="s">
        <v>15736</v>
      </c>
      <c r="B7949" s="149" t="s">
        <v>15737</v>
      </c>
      <c r="C7949" s="149" t="s">
        <v>296</v>
      </c>
      <c r="D7949" s="150">
        <v>52301</v>
      </c>
      <c r="E7949" s="149">
        <v>12420</v>
      </c>
      <c r="F7949" s="149" t="s">
        <v>15661</v>
      </c>
    </row>
    <row r="7950" spans="1:6" ht="10.9" customHeight="1" x14ac:dyDescent="0.35">
      <c r="A7950" s="149" t="s">
        <v>15738</v>
      </c>
      <c r="B7950" s="149" t="s">
        <v>15739</v>
      </c>
      <c r="C7950" s="149" t="s">
        <v>296</v>
      </c>
      <c r="D7950" s="150">
        <v>52301</v>
      </c>
      <c r="E7950" s="149">
        <v>12420</v>
      </c>
      <c r="F7950" s="149" t="s">
        <v>15661</v>
      </c>
    </row>
    <row r="7951" spans="1:6" ht="10.9" customHeight="1" x14ac:dyDescent="0.35">
      <c r="A7951" s="149" t="s">
        <v>15740</v>
      </c>
      <c r="B7951" s="149" t="s">
        <v>15741</v>
      </c>
      <c r="C7951" s="149" t="s">
        <v>296</v>
      </c>
      <c r="D7951" s="150">
        <v>52301</v>
      </c>
      <c r="E7951" s="149">
        <v>12420</v>
      </c>
      <c r="F7951" s="149" t="s">
        <v>15661</v>
      </c>
    </row>
    <row r="7952" spans="1:6" ht="10.9" customHeight="1" x14ac:dyDescent="0.35">
      <c r="A7952" s="149" t="s">
        <v>15742</v>
      </c>
      <c r="B7952" s="149" t="s">
        <v>15743</v>
      </c>
      <c r="C7952" s="149" t="s">
        <v>296</v>
      </c>
      <c r="D7952" s="150">
        <v>52301</v>
      </c>
      <c r="E7952" s="149">
        <v>12420</v>
      </c>
      <c r="F7952" s="149" t="s">
        <v>15661</v>
      </c>
    </row>
    <row r="7953" spans="1:6" ht="10.9" customHeight="1" x14ac:dyDescent="0.35">
      <c r="A7953" s="149" t="s">
        <v>15744</v>
      </c>
      <c r="B7953" s="149" t="s">
        <v>15745</v>
      </c>
      <c r="C7953" s="149" t="s">
        <v>296</v>
      </c>
      <c r="D7953" s="150">
        <v>52301</v>
      </c>
      <c r="E7953" s="149">
        <v>12420</v>
      </c>
      <c r="F7953" s="149" t="s">
        <v>15661</v>
      </c>
    </row>
    <row r="7954" spans="1:6" ht="10.9" customHeight="1" x14ac:dyDescent="0.35">
      <c r="A7954" s="149" t="s">
        <v>15746</v>
      </c>
      <c r="B7954" s="149" t="s">
        <v>15747</v>
      </c>
      <c r="C7954" s="149" t="s">
        <v>296</v>
      </c>
      <c r="D7954" s="150">
        <v>52301</v>
      </c>
      <c r="E7954" s="149">
        <v>12420</v>
      </c>
      <c r="F7954" s="149" t="s">
        <v>15661</v>
      </c>
    </row>
    <row r="7955" spans="1:6" ht="10.9" customHeight="1" x14ac:dyDescent="0.35">
      <c r="A7955" s="149" t="s">
        <v>15748</v>
      </c>
      <c r="B7955" s="149" t="s">
        <v>15749</v>
      </c>
      <c r="C7955" s="149" t="s">
        <v>296</v>
      </c>
      <c r="D7955" s="150">
        <v>52301</v>
      </c>
      <c r="E7955" s="149">
        <v>12420</v>
      </c>
      <c r="F7955" s="149" t="s">
        <v>15661</v>
      </c>
    </row>
    <row r="7956" spans="1:6" ht="10.9" customHeight="1" x14ac:dyDescent="0.35">
      <c r="A7956" s="149" t="s">
        <v>15750</v>
      </c>
      <c r="B7956" s="149" t="s">
        <v>15751</v>
      </c>
      <c r="C7956" s="149" t="s">
        <v>296</v>
      </c>
      <c r="D7956" s="150">
        <v>52301</v>
      </c>
      <c r="E7956" s="149">
        <v>12420</v>
      </c>
      <c r="F7956" s="149" t="s">
        <v>15661</v>
      </c>
    </row>
    <row r="7957" spans="1:6" ht="10.9" customHeight="1" x14ac:dyDescent="0.35">
      <c r="A7957" s="149" t="s">
        <v>15752</v>
      </c>
      <c r="B7957" s="149" t="s">
        <v>15753</v>
      </c>
      <c r="C7957" s="149" t="s">
        <v>296</v>
      </c>
      <c r="D7957" s="150">
        <v>52301</v>
      </c>
      <c r="E7957" s="149">
        <v>12420</v>
      </c>
      <c r="F7957" s="149" t="s">
        <v>15661</v>
      </c>
    </row>
    <row r="7958" spans="1:6" ht="10.9" customHeight="1" x14ac:dyDescent="0.35">
      <c r="A7958" s="149" t="s">
        <v>15754</v>
      </c>
      <c r="B7958" s="149" t="s">
        <v>15755</v>
      </c>
      <c r="C7958" s="149" t="s">
        <v>296</v>
      </c>
      <c r="D7958" s="150">
        <v>52301</v>
      </c>
      <c r="E7958" s="149">
        <v>12420</v>
      </c>
      <c r="F7958" s="149" t="s">
        <v>15661</v>
      </c>
    </row>
    <row r="7959" spans="1:6" ht="10.9" customHeight="1" x14ac:dyDescent="0.35">
      <c r="A7959" s="149" t="s">
        <v>15756</v>
      </c>
      <c r="B7959" s="149" t="s">
        <v>15757</v>
      </c>
      <c r="C7959" s="149" t="s">
        <v>296</v>
      </c>
      <c r="D7959" s="150">
        <v>52301</v>
      </c>
      <c r="E7959" s="149">
        <v>12420</v>
      </c>
      <c r="F7959" s="149" t="s">
        <v>15661</v>
      </c>
    </row>
    <row r="7960" spans="1:6" ht="10.9" customHeight="1" x14ac:dyDescent="0.35">
      <c r="A7960" s="149" t="s">
        <v>15758</v>
      </c>
      <c r="B7960" s="149" t="s">
        <v>15759</v>
      </c>
      <c r="C7960" s="149" t="s">
        <v>296</v>
      </c>
      <c r="D7960" s="150">
        <v>52301</v>
      </c>
      <c r="E7960" s="149">
        <v>12420</v>
      </c>
      <c r="F7960" s="149" t="s">
        <v>15661</v>
      </c>
    </row>
    <row r="7961" spans="1:6" ht="10.9" customHeight="1" x14ac:dyDescent="0.35">
      <c r="A7961" s="149" t="s">
        <v>15760</v>
      </c>
      <c r="B7961" s="149" t="s">
        <v>15761</v>
      </c>
      <c r="C7961" s="149" t="s">
        <v>296</v>
      </c>
      <c r="D7961" s="150">
        <v>52301</v>
      </c>
      <c r="E7961" s="149">
        <v>12420</v>
      </c>
      <c r="F7961" s="149" t="s">
        <v>15661</v>
      </c>
    </row>
    <row r="7962" spans="1:6" ht="10.9" customHeight="1" x14ac:dyDescent="0.35">
      <c r="A7962" s="149" t="s">
        <v>15762</v>
      </c>
      <c r="B7962" s="149" t="s">
        <v>15763</v>
      </c>
      <c r="C7962" s="149" t="s">
        <v>296</v>
      </c>
      <c r="D7962" s="150">
        <v>52301</v>
      </c>
      <c r="E7962" s="149">
        <v>12420</v>
      </c>
      <c r="F7962" s="149" t="s">
        <v>15661</v>
      </c>
    </row>
    <row r="7963" spans="1:6" ht="10.9" customHeight="1" x14ac:dyDescent="0.35">
      <c r="A7963" s="149" t="s">
        <v>15764</v>
      </c>
      <c r="B7963" s="149" t="s">
        <v>15765</v>
      </c>
      <c r="C7963" s="149" t="s">
        <v>296</v>
      </c>
      <c r="D7963" s="150">
        <v>52301</v>
      </c>
      <c r="E7963" s="149">
        <v>12420</v>
      </c>
      <c r="F7963" s="149" t="s">
        <v>15661</v>
      </c>
    </row>
    <row r="7964" spans="1:6" ht="10.9" customHeight="1" x14ac:dyDescent="0.35">
      <c r="A7964" s="149" t="s">
        <v>15766</v>
      </c>
      <c r="B7964" s="149" t="s">
        <v>15767</v>
      </c>
      <c r="C7964" s="149" t="s">
        <v>296</v>
      </c>
      <c r="D7964" s="150">
        <v>52301</v>
      </c>
      <c r="E7964" s="149">
        <v>12420</v>
      </c>
      <c r="F7964" s="149" t="s">
        <v>15661</v>
      </c>
    </row>
    <row r="7965" spans="1:6" ht="10.9" customHeight="1" x14ac:dyDescent="0.35">
      <c r="A7965" s="149" t="s">
        <v>15768</v>
      </c>
      <c r="B7965" s="149" t="s">
        <v>15769</v>
      </c>
      <c r="C7965" s="149" t="s">
        <v>296</v>
      </c>
      <c r="D7965" s="150">
        <v>52301</v>
      </c>
      <c r="E7965" s="149">
        <v>12420</v>
      </c>
      <c r="F7965" s="149" t="s">
        <v>15661</v>
      </c>
    </row>
    <row r="7966" spans="1:6" ht="10.9" customHeight="1" x14ac:dyDescent="0.35">
      <c r="A7966" s="149" t="s">
        <v>15770</v>
      </c>
      <c r="B7966" s="149" t="s">
        <v>15771</v>
      </c>
      <c r="C7966" s="149" t="s">
        <v>296</v>
      </c>
      <c r="D7966" s="150">
        <v>52301</v>
      </c>
      <c r="E7966" s="149">
        <v>12420</v>
      </c>
      <c r="F7966" s="149" t="s">
        <v>15661</v>
      </c>
    </row>
    <row r="7967" spans="1:6" ht="10.9" customHeight="1" x14ac:dyDescent="0.35">
      <c r="A7967" s="149" t="s">
        <v>15772</v>
      </c>
      <c r="B7967" s="149" t="s">
        <v>15773</v>
      </c>
      <c r="C7967" s="149" t="s">
        <v>296</v>
      </c>
      <c r="D7967" s="150">
        <v>52301</v>
      </c>
      <c r="E7967" s="149">
        <v>12420</v>
      </c>
      <c r="F7967" s="149" t="s">
        <v>15661</v>
      </c>
    </row>
    <row r="7968" spans="1:6" ht="10.9" customHeight="1" x14ac:dyDescent="0.35">
      <c r="A7968" s="149" t="s">
        <v>15774</v>
      </c>
      <c r="B7968" s="149" t="s">
        <v>15775</v>
      </c>
      <c r="C7968" s="149" t="s">
        <v>296</v>
      </c>
      <c r="D7968" s="150">
        <v>52301</v>
      </c>
      <c r="E7968" s="149">
        <v>12420</v>
      </c>
      <c r="F7968" s="149" t="s">
        <v>15661</v>
      </c>
    </row>
    <row r="7969" spans="1:6" ht="10.9" customHeight="1" x14ac:dyDescent="0.35">
      <c r="A7969" s="149" t="s">
        <v>15776</v>
      </c>
      <c r="B7969" s="149" t="s">
        <v>15777</v>
      </c>
      <c r="C7969" s="149" t="s">
        <v>296</v>
      </c>
      <c r="D7969" s="150">
        <v>52301</v>
      </c>
      <c r="E7969" s="149">
        <v>12420</v>
      </c>
      <c r="F7969" s="149" t="s">
        <v>15661</v>
      </c>
    </row>
    <row r="7970" spans="1:6" ht="10.9" customHeight="1" x14ac:dyDescent="0.35">
      <c r="A7970" s="149" t="s">
        <v>15778</v>
      </c>
      <c r="B7970" s="149" t="s">
        <v>15779</v>
      </c>
      <c r="C7970" s="149" t="s">
        <v>296</v>
      </c>
      <c r="D7970" s="150">
        <v>52301</v>
      </c>
      <c r="E7970" s="149">
        <v>12420</v>
      </c>
      <c r="F7970" s="149" t="s">
        <v>15661</v>
      </c>
    </row>
    <row r="7971" spans="1:6" ht="10.9" customHeight="1" x14ac:dyDescent="0.35">
      <c r="A7971" s="149" t="s">
        <v>15780</v>
      </c>
      <c r="B7971" s="149" t="s">
        <v>15781</v>
      </c>
      <c r="C7971" s="149" t="s">
        <v>296</v>
      </c>
      <c r="D7971" s="150">
        <v>52301</v>
      </c>
      <c r="E7971" s="149">
        <v>12420</v>
      </c>
      <c r="F7971" s="149" t="s">
        <v>15661</v>
      </c>
    </row>
    <row r="7972" spans="1:6" ht="10.9" customHeight="1" x14ac:dyDescent="0.35">
      <c r="A7972" s="149" t="s">
        <v>15782</v>
      </c>
      <c r="B7972" s="149" t="s">
        <v>15783</v>
      </c>
      <c r="C7972" s="149" t="s">
        <v>296</v>
      </c>
      <c r="D7972" s="150">
        <v>52301</v>
      </c>
      <c r="E7972" s="149">
        <v>12420</v>
      </c>
      <c r="F7972" s="149" t="s">
        <v>15661</v>
      </c>
    </row>
    <row r="7973" spans="1:6" ht="10.9" customHeight="1" x14ac:dyDescent="0.35">
      <c r="A7973" s="149" t="s">
        <v>15784</v>
      </c>
      <c r="B7973" s="149" t="s">
        <v>15785</v>
      </c>
      <c r="C7973" s="149" t="s">
        <v>296</v>
      </c>
      <c r="D7973" s="150">
        <v>52301</v>
      </c>
      <c r="E7973" s="149">
        <v>12420</v>
      </c>
      <c r="F7973" s="149" t="s">
        <v>15661</v>
      </c>
    </row>
    <row r="7974" spans="1:6" ht="10.9" customHeight="1" x14ac:dyDescent="0.35">
      <c r="A7974" s="149" t="s">
        <v>15786</v>
      </c>
      <c r="B7974" s="149" t="s">
        <v>15787</v>
      </c>
      <c r="C7974" s="149" t="s">
        <v>296</v>
      </c>
      <c r="D7974" s="150">
        <v>52301</v>
      </c>
      <c r="E7974" s="149">
        <v>12420</v>
      </c>
      <c r="F7974" s="149" t="s">
        <v>15661</v>
      </c>
    </row>
    <row r="7975" spans="1:6" ht="10.9" customHeight="1" x14ac:dyDescent="0.35">
      <c r="A7975" s="149" t="s">
        <v>15788</v>
      </c>
      <c r="B7975" s="149" t="s">
        <v>15789</v>
      </c>
      <c r="C7975" s="149" t="s">
        <v>296</v>
      </c>
      <c r="D7975" s="150">
        <v>52301</v>
      </c>
      <c r="E7975" s="149">
        <v>12420</v>
      </c>
      <c r="F7975" s="149" t="s">
        <v>15661</v>
      </c>
    </row>
    <row r="7976" spans="1:6" ht="10.9" customHeight="1" x14ac:dyDescent="0.35">
      <c r="A7976" s="149" t="s">
        <v>15790</v>
      </c>
      <c r="B7976" s="149" t="s">
        <v>15791</v>
      </c>
      <c r="C7976" s="149" t="s">
        <v>296</v>
      </c>
      <c r="D7976" s="150">
        <v>52301</v>
      </c>
      <c r="E7976" s="149">
        <v>12420</v>
      </c>
      <c r="F7976" s="149" t="s">
        <v>15661</v>
      </c>
    </row>
    <row r="7977" spans="1:6" ht="10.9" customHeight="1" x14ac:dyDescent="0.35">
      <c r="A7977" s="149" t="s">
        <v>15792</v>
      </c>
      <c r="B7977" s="149" t="s">
        <v>15793</v>
      </c>
      <c r="C7977" s="149" t="s">
        <v>296</v>
      </c>
      <c r="D7977" s="150">
        <v>52301</v>
      </c>
      <c r="E7977" s="149">
        <v>12420</v>
      </c>
      <c r="F7977" s="149" t="s">
        <v>15661</v>
      </c>
    </row>
    <row r="7978" spans="1:6" ht="10.9" customHeight="1" x14ac:dyDescent="0.35">
      <c r="A7978" s="149" t="s">
        <v>15794</v>
      </c>
      <c r="B7978" s="149" t="s">
        <v>15795</v>
      </c>
      <c r="C7978" s="149" t="s">
        <v>296</v>
      </c>
      <c r="D7978" s="150">
        <v>52301</v>
      </c>
      <c r="E7978" s="149">
        <v>12420</v>
      </c>
      <c r="F7978" s="149" t="s">
        <v>15661</v>
      </c>
    </row>
    <row r="7979" spans="1:6" ht="10.9" customHeight="1" x14ac:dyDescent="0.35">
      <c r="A7979" s="149" t="s">
        <v>15796</v>
      </c>
      <c r="B7979" s="149" t="s">
        <v>15797</v>
      </c>
      <c r="C7979" s="149" t="s">
        <v>296</v>
      </c>
      <c r="D7979" s="150">
        <v>52301</v>
      </c>
      <c r="E7979" s="149">
        <v>12420</v>
      </c>
      <c r="F7979" s="149" t="s">
        <v>15661</v>
      </c>
    </row>
    <row r="7980" spans="1:6" ht="10.9" customHeight="1" x14ac:dyDescent="0.35">
      <c r="A7980" s="149" t="s">
        <v>15798</v>
      </c>
      <c r="B7980" s="149" t="s">
        <v>15799</v>
      </c>
      <c r="C7980" s="149" t="s">
        <v>296</v>
      </c>
      <c r="D7980" s="150">
        <v>52301</v>
      </c>
      <c r="E7980" s="149">
        <v>12420</v>
      </c>
      <c r="F7980" s="149" t="s">
        <v>15661</v>
      </c>
    </row>
    <row r="7981" spans="1:6" ht="10.9" customHeight="1" x14ac:dyDescent="0.35">
      <c r="A7981" s="149" t="s">
        <v>15800</v>
      </c>
      <c r="B7981" s="149" t="s">
        <v>15801</v>
      </c>
      <c r="C7981" s="149" t="s">
        <v>296</v>
      </c>
      <c r="D7981" s="150">
        <v>52301</v>
      </c>
      <c r="E7981" s="149">
        <v>12420</v>
      </c>
      <c r="F7981" s="149" t="s">
        <v>15661</v>
      </c>
    </row>
    <row r="7982" spans="1:6" ht="10.9" customHeight="1" x14ac:dyDescent="0.35">
      <c r="A7982" s="149" t="s">
        <v>15802</v>
      </c>
      <c r="B7982" s="149" t="s">
        <v>15803</v>
      </c>
      <c r="C7982" s="149" t="s">
        <v>296</v>
      </c>
      <c r="D7982" s="150">
        <v>52301</v>
      </c>
      <c r="E7982" s="149">
        <v>12420</v>
      </c>
      <c r="F7982" s="149" t="s">
        <v>15661</v>
      </c>
    </row>
    <row r="7983" spans="1:6" ht="10.9" customHeight="1" x14ac:dyDescent="0.35">
      <c r="A7983" s="149" t="s">
        <v>15804</v>
      </c>
      <c r="B7983" s="149" t="s">
        <v>15805</v>
      </c>
      <c r="C7983" s="149" t="s">
        <v>296</v>
      </c>
      <c r="D7983" s="150">
        <v>52301</v>
      </c>
      <c r="E7983" s="149">
        <v>12420</v>
      </c>
      <c r="F7983" s="149" t="s">
        <v>15661</v>
      </c>
    </row>
    <row r="7984" spans="1:6" ht="10.9" customHeight="1" x14ac:dyDescent="0.35">
      <c r="A7984" s="149" t="s">
        <v>15806</v>
      </c>
      <c r="B7984" s="149" t="s">
        <v>15807</v>
      </c>
      <c r="C7984" s="149" t="s">
        <v>296</v>
      </c>
      <c r="D7984" s="150">
        <v>52301</v>
      </c>
      <c r="E7984" s="149">
        <v>12420</v>
      </c>
      <c r="F7984" s="149" t="s">
        <v>15661</v>
      </c>
    </row>
    <row r="7985" spans="1:6" ht="10.9" customHeight="1" x14ac:dyDescent="0.35">
      <c r="A7985" s="149" t="s">
        <v>15808</v>
      </c>
      <c r="B7985" s="149" t="s">
        <v>15809</v>
      </c>
      <c r="C7985" s="149" t="s">
        <v>296</v>
      </c>
      <c r="D7985" s="150">
        <v>52301</v>
      </c>
      <c r="E7985" s="149">
        <v>12420</v>
      </c>
      <c r="F7985" s="149" t="s">
        <v>15661</v>
      </c>
    </row>
    <row r="7986" spans="1:6" ht="10.9" customHeight="1" x14ac:dyDescent="0.35">
      <c r="A7986" s="149" t="s">
        <v>15810</v>
      </c>
      <c r="B7986" s="149" t="s">
        <v>15811</v>
      </c>
      <c r="C7986" s="149" t="s">
        <v>296</v>
      </c>
      <c r="D7986" s="150">
        <v>52301</v>
      </c>
      <c r="E7986" s="149">
        <v>12420</v>
      </c>
      <c r="F7986" s="149" t="s">
        <v>15661</v>
      </c>
    </row>
    <row r="7987" spans="1:6" ht="10.9" customHeight="1" x14ac:dyDescent="0.35">
      <c r="A7987" s="149" t="s">
        <v>15812</v>
      </c>
      <c r="B7987" s="149" t="s">
        <v>15813</v>
      </c>
      <c r="C7987" s="149" t="s">
        <v>296</v>
      </c>
      <c r="D7987" s="150">
        <v>52301</v>
      </c>
      <c r="E7987" s="149">
        <v>12420</v>
      </c>
      <c r="F7987" s="149" t="s">
        <v>15661</v>
      </c>
    </row>
    <row r="7988" spans="1:6" ht="10.9" customHeight="1" x14ac:dyDescent="0.35">
      <c r="A7988" s="149" t="s">
        <v>15814</v>
      </c>
      <c r="B7988" s="149" t="s">
        <v>15815</v>
      </c>
      <c r="C7988" s="149" t="s">
        <v>296</v>
      </c>
      <c r="D7988" s="150">
        <v>52301</v>
      </c>
      <c r="E7988" s="149">
        <v>12420</v>
      </c>
      <c r="F7988" s="149" t="s">
        <v>15661</v>
      </c>
    </row>
    <row r="7989" spans="1:6" ht="10.9" customHeight="1" x14ac:dyDescent="0.35">
      <c r="A7989" s="149" t="s">
        <v>15816</v>
      </c>
      <c r="B7989" s="149" t="s">
        <v>12177</v>
      </c>
      <c r="C7989" s="149" t="s">
        <v>296</v>
      </c>
      <c r="D7989" s="150">
        <v>52301</v>
      </c>
      <c r="E7989" s="149">
        <v>12420</v>
      </c>
      <c r="F7989" s="149" t="s">
        <v>15661</v>
      </c>
    </row>
    <row r="7990" spans="1:6" ht="10.9" customHeight="1" x14ac:dyDescent="0.35">
      <c r="A7990" s="149" t="s">
        <v>15817</v>
      </c>
      <c r="B7990" s="149" t="s">
        <v>15818</v>
      </c>
      <c r="C7990" s="149" t="s">
        <v>296</v>
      </c>
      <c r="D7990" s="150">
        <v>52301</v>
      </c>
      <c r="E7990" s="149">
        <v>12420</v>
      </c>
      <c r="F7990" s="149" t="s">
        <v>15661</v>
      </c>
    </row>
    <row r="7991" spans="1:6" ht="10.9" customHeight="1" x14ac:dyDescent="0.35">
      <c r="A7991" s="149" t="s">
        <v>15819</v>
      </c>
      <c r="B7991" s="149" t="s">
        <v>15820</v>
      </c>
      <c r="C7991" s="149" t="s">
        <v>296</v>
      </c>
      <c r="D7991" s="150">
        <v>52301</v>
      </c>
      <c r="E7991" s="149">
        <v>12420</v>
      </c>
      <c r="F7991" s="149" t="s">
        <v>15661</v>
      </c>
    </row>
    <row r="7992" spans="1:6" ht="10.9" customHeight="1" x14ac:dyDescent="0.35">
      <c r="A7992" s="149" t="s">
        <v>15821</v>
      </c>
      <c r="B7992" s="149" t="s">
        <v>15822</v>
      </c>
      <c r="C7992" s="149" t="s">
        <v>296</v>
      </c>
      <c r="D7992" s="150">
        <v>52301</v>
      </c>
      <c r="E7992" s="149">
        <v>12420</v>
      </c>
      <c r="F7992" s="149" t="s">
        <v>15661</v>
      </c>
    </row>
    <row r="7993" spans="1:6" ht="10.9" customHeight="1" x14ac:dyDescent="0.35">
      <c r="A7993" s="149" t="s">
        <v>15823</v>
      </c>
      <c r="B7993" s="149" t="s">
        <v>15824</v>
      </c>
      <c r="C7993" s="149" t="s">
        <v>877</v>
      </c>
      <c r="D7993" s="150">
        <v>52301</v>
      </c>
      <c r="E7993" s="149">
        <v>12420</v>
      </c>
      <c r="F7993" s="149" t="s">
        <v>15661</v>
      </c>
    </row>
    <row r="7994" spans="1:6" ht="10.9" customHeight="1" x14ac:dyDescent="0.35">
      <c r="A7994" s="149" t="s">
        <v>15825</v>
      </c>
      <c r="B7994" s="149" t="s">
        <v>15826</v>
      </c>
      <c r="C7994" s="149" t="s">
        <v>296</v>
      </c>
      <c r="D7994" s="150">
        <v>52301</v>
      </c>
      <c r="E7994" s="149">
        <v>12420</v>
      </c>
      <c r="F7994" s="149" t="s">
        <v>15661</v>
      </c>
    </row>
    <row r="7995" spans="1:6" ht="10.9" customHeight="1" x14ac:dyDescent="0.35">
      <c r="A7995" s="149" t="s">
        <v>16464</v>
      </c>
      <c r="B7995" s="149" t="s">
        <v>16465</v>
      </c>
      <c r="C7995" s="149" t="s">
        <v>296</v>
      </c>
      <c r="D7995" s="150">
        <v>52301</v>
      </c>
      <c r="E7995" s="149">
        <v>12420</v>
      </c>
      <c r="F7995" s="149" t="s">
        <v>15661</v>
      </c>
    </row>
    <row r="7996" spans="1:6" ht="10.9" customHeight="1" x14ac:dyDescent="0.35">
      <c r="A7996" s="149" t="s">
        <v>15827</v>
      </c>
      <c r="B7996" s="149" t="s">
        <v>15828</v>
      </c>
      <c r="C7996" s="149" t="s">
        <v>296</v>
      </c>
      <c r="D7996" s="150">
        <v>52901</v>
      </c>
      <c r="E7996" s="149">
        <v>12420</v>
      </c>
      <c r="F7996" s="149" t="s">
        <v>15829</v>
      </c>
    </row>
    <row r="7997" spans="1:6" ht="10.9" customHeight="1" x14ac:dyDescent="0.35">
      <c r="A7997" s="149" t="s">
        <v>15830</v>
      </c>
      <c r="B7997" s="149" t="s">
        <v>15831</v>
      </c>
      <c r="C7997" s="149" t="s">
        <v>296</v>
      </c>
      <c r="D7997" s="150">
        <v>53101</v>
      </c>
      <c r="E7997" s="149">
        <v>12430</v>
      </c>
      <c r="F7997" s="149" t="s">
        <v>15832</v>
      </c>
    </row>
    <row r="7998" spans="1:6" ht="10.9" customHeight="1" x14ac:dyDescent="0.35">
      <c r="A7998" s="149" t="s">
        <v>15833</v>
      </c>
      <c r="B7998" s="149" t="s">
        <v>15834</v>
      </c>
      <c r="C7998" s="149" t="s">
        <v>296</v>
      </c>
      <c r="D7998" s="150">
        <v>53101</v>
      </c>
      <c r="E7998" s="149">
        <v>12430</v>
      </c>
      <c r="F7998" s="149" t="s">
        <v>15832</v>
      </c>
    </row>
    <row r="7999" spans="1:6" ht="10.9" customHeight="1" x14ac:dyDescent="0.35">
      <c r="A7999" s="149" t="s">
        <v>15835</v>
      </c>
      <c r="B7999" s="149" t="s">
        <v>15836</v>
      </c>
      <c r="C7999" s="149" t="s">
        <v>296</v>
      </c>
      <c r="D7999" s="150">
        <v>53101</v>
      </c>
      <c r="E7999" s="149">
        <v>12430</v>
      </c>
      <c r="F7999" s="149" t="s">
        <v>15832</v>
      </c>
    </row>
    <row r="8000" spans="1:6" ht="10.9" customHeight="1" x14ac:dyDescent="0.35">
      <c r="A8000" s="149" t="s">
        <v>15837</v>
      </c>
      <c r="B8000" s="149" t="s">
        <v>9984</v>
      </c>
      <c r="C8000" s="149" t="s">
        <v>296</v>
      </c>
      <c r="D8000" s="150">
        <v>53101</v>
      </c>
      <c r="E8000" s="149">
        <v>12430</v>
      </c>
      <c r="F8000" s="149" t="s">
        <v>15838</v>
      </c>
    </row>
    <row r="8001" spans="1:6" ht="10.9" customHeight="1" x14ac:dyDescent="0.35">
      <c r="A8001" s="149" t="s">
        <v>15839</v>
      </c>
      <c r="B8001" s="149" t="s">
        <v>15840</v>
      </c>
      <c r="C8001" s="149" t="s">
        <v>296</v>
      </c>
      <c r="D8001" s="150">
        <v>53101</v>
      </c>
      <c r="E8001" s="149">
        <v>12430</v>
      </c>
      <c r="F8001" s="149" t="s">
        <v>15838</v>
      </c>
    </row>
    <row r="8002" spans="1:6" ht="10.9" customHeight="1" x14ac:dyDescent="0.35">
      <c r="A8002" s="149" t="s">
        <v>15841</v>
      </c>
      <c r="B8002" s="149" t="s">
        <v>15842</v>
      </c>
      <c r="C8002" s="149" t="s">
        <v>296</v>
      </c>
      <c r="D8002" s="150">
        <v>53101</v>
      </c>
      <c r="E8002" s="149">
        <v>12430</v>
      </c>
      <c r="F8002" s="149" t="s">
        <v>15838</v>
      </c>
    </row>
    <row r="8003" spans="1:6" ht="10.9" customHeight="1" x14ac:dyDescent="0.35">
      <c r="A8003" s="149" t="s">
        <v>15843</v>
      </c>
      <c r="B8003" s="149" t="s">
        <v>9972</v>
      </c>
      <c r="C8003" s="149" t="s">
        <v>296</v>
      </c>
      <c r="D8003" s="150">
        <v>53101</v>
      </c>
      <c r="E8003" s="149">
        <v>12430</v>
      </c>
      <c r="F8003" s="149" t="s">
        <v>6170</v>
      </c>
    </row>
    <row r="8004" spans="1:6" ht="10.9" customHeight="1" x14ac:dyDescent="0.35">
      <c r="A8004" s="149" t="s">
        <v>15844</v>
      </c>
      <c r="B8004" s="149" t="s">
        <v>9950</v>
      </c>
      <c r="C8004" s="149" t="s">
        <v>296</v>
      </c>
      <c r="D8004" s="150">
        <v>53101</v>
      </c>
      <c r="E8004" s="149">
        <v>12430</v>
      </c>
      <c r="F8004" s="149" t="s">
        <v>6170</v>
      </c>
    </row>
    <row r="8005" spans="1:6" ht="10.9" customHeight="1" x14ac:dyDescent="0.35">
      <c r="A8005" s="149" t="s">
        <v>15845</v>
      </c>
      <c r="B8005" s="149" t="s">
        <v>15846</v>
      </c>
      <c r="C8005" s="149" t="s">
        <v>296</v>
      </c>
      <c r="D8005" s="150">
        <v>53101</v>
      </c>
      <c r="E8005" s="149">
        <v>12430</v>
      </c>
      <c r="F8005" s="149" t="s">
        <v>6170</v>
      </c>
    </row>
    <row r="8006" spans="1:6" ht="10.9" customHeight="1" x14ac:dyDescent="0.35">
      <c r="A8006" s="149" t="s">
        <v>15847</v>
      </c>
      <c r="B8006" s="149" t="s">
        <v>15848</v>
      </c>
      <c r="C8006" s="149" t="s">
        <v>296</v>
      </c>
      <c r="D8006" s="150">
        <v>53101</v>
      </c>
      <c r="E8006" s="149">
        <v>12430</v>
      </c>
      <c r="F8006" s="149" t="s">
        <v>15838</v>
      </c>
    </row>
    <row r="8007" spans="1:6" ht="10.9" customHeight="1" x14ac:dyDescent="0.35">
      <c r="A8007" s="149" t="s">
        <v>15849</v>
      </c>
      <c r="B8007" s="149" t="s">
        <v>15850</v>
      </c>
      <c r="C8007" s="149" t="s">
        <v>296</v>
      </c>
      <c r="D8007" s="150">
        <v>53101</v>
      </c>
      <c r="E8007" s="149">
        <v>12430</v>
      </c>
      <c r="F8007" s="149" t="s">
        <v>15832</v>
      </c>
    </row>
    <row r="8008" spans="1:6" ht="10.9" customHeight="1" x14ac:dyDescent="0.35">
      <c r="A8008" s="149" t="s">
        <v>15851</v>
      </c>
      <c r="B8008" s="149" t="s">
        <v>15852</v>
      </c>
      <c r="C8008" s="149" t="s">
        <v>296</v>
      </c>
      <c r="D8008" s="150">
        <v>53101</v>
      </c>
      <c r="E8008" s="149">
        <v>12430</v>
      </c>
      <c r="F8008" s="149" t="s">
        <v>15838</v>
      </c>
    </row>
    <row r="8009" spans="1:6" ht="10.9" customHeight="1" x14ac:dyDescent="0.35">
      <c r="A8009" s="149" t="s">
        <v>15853</v>
      </c>
      <c r="B8009" s="149" t="s">
        <v>15854</v>
      </c>
      <c r="C8009" s="149" t="s">
        <v>296</v>
      </c>
      <c r="D8009" s="150">
        <v>53101</v>
      </c>
      <c r="E8009" s="149">
        <v>12430</v>
      </c>
      <c r="F8009" s="149" t="s">
        <v>15838</v>
      </c>
    </row>
    <row r="8010" spans="1:6" ht="10.9" customHeight="1" x14ac:dyDescent="0.35">
      <c r="A8010" s="149" t="s">
        <v>15855</v>
      </c>
      <c r="B8010" s="149" t="s">
        <v>15856</v>
      </c>
      <c r="C8010" s="149" t="s">
        <v>296</v>
      </c>
      <c r="D8010" s="150">
        <v>53101</v>
      </c>
      <c r="E8010" s="149">
        <v>12430</v>
      </c>
      <c r="F8010" s="149" t="s">
        <v>15838</v>
      </c>
    </row>
    <row r="8011" spans="1:6" ht="10.9" customHeight="1" x14ac:dyDescent="0.35">
      <c r="A8011" s="149" t="s">
        <v>15857</v>
      </c>
      <c r="B8011" s="149" t="s">
        <v>15858</v>
      </c>
      <c r="C8011" s="149" t="s">
        <v>296</v>
      </c>
      <c r="D8011" s="150">
        <v>53101</v>
      </c>
      <c r="E8011" s="149">
        <v>12430</v>
      </c>
      <c r="F8011" s="149" t="s">
        <v>15838</v>
      </c>
    </row>
    <row r="8012" spans="1:6" ht="10.9" customHeight="1" x14ac:dyDescent="0.35">
      <c r="A8012" s="149" t="s">
        <v>15859</v>
      </c>
      <c r="B8012" s="149" t="s">
        <v>15860</v>
      </c>
      <c r="C8012" s="149" t="s">
        <v>296</v>
      </c>
      <c r="D8012" s="150">
        <v>53201</v>
      </c>
      <c r="E8012" s="149">
        <v>12430</v>
      </c>
      <c r="F8012" s="149" t="s">
        <v>15838</v>
      </c>
    </row>
    <row r="8013" spans="1:6" ht="10.9" customHeight="1" x14ac:dyDescent="0.35">
      <c r="A8013" s="149" t="s">
        <v>15861</v>
      </c>
      <c r="B8013" s="149" t="s">
        <v>15862</v>
      </c>
      <c r="C8013" s="149" t="s">
        <v>296</v>
      </c>
      <c r="D8013" s="150">
        <v>53201</v>
      </c>
      <c r="E8013" s="149">
        <v>12430</v>
      </c>
      <c r="F8013" s="149" t="s">
        <v>15838</v>
      </c>
    </row>
    <row r="8014" spans="1:6" ht="10.9" customHeight="1" x14ac:dyDescent="0.35">
      <c r="A8014" s="149" t="s">
        <v>15863</v>
      </c>
      <c r="B8014" s="149" t="s">
        <v>15864</v>
      </c>
      <c r="C8014" s="149" t="s">
        <v>296</v>
      </c>
      <c r="D8014" s="150">
        <v>53201</v>
      </c>
      <c r="E8014" s="149">
        <v>12430</v>
      </c>
      <c r="F8014" s="149" t="s">
        <v>15838</v>
      </c>
    </row>
    <row r="8015" spans="1:6" ht="10.9" customHeight="1" x14ac:dyDescent="0.35">
      <c r="A8015" s="149" t="s">
        <v>15865</v>
      </c>
      <c r="B8015" s="149" t="s">
        <v>10148</v>
      </c>
      <c r="C8015" s="149" t="s">
        <v>296</v>
      </c>
      <c r="D8015" s="150">
        <v>53201</v>
      </c>
      <c r="E8015" s="149">
        <v>12430</v>
      </c>
      <c r="F8015" s="149" t="s">
        <v>15838</v>
      </c>
    </row>
    <row r="8016" spans="1:6" ht="10.9" customHeight="1" x14ac:dyDescent="0.35">
      <c r="A8016" s="149" t="s">
        <v>15866</v>
      </c>
      <c r="B8016" s="149" t="s">
        <v>15867</v>
      </c>
      <c r="C8016" s="149" t="s">
        <v>296</v>
      </c>
      <c r="D8016" s="150">
        <v>54103</v>
      </c>
      <c r="E8016" s="149">
        <v>12440</v>
      </c>
      <c r="F8016" s="149" t="s">
        <v>15868</v>
      </c>
    </row>
    <row r="8017" spans="1:6" ht="10.9" customHeight="1" x14ac:dyDescent="0.35">
      <c r="A8017" s="149" t="s">
        <v>15869</v>
      </c>
      <c r="B8017" s="149" t="s">
        <v>15870</v>
      </c>
      <c r="C8017" s="149" t="s">
        <v>296</v>
      </c>
      <c r="D8017" s="150">
        <v>54103</v>
      </c>
      <c r="E8017" s="149">
        <v>12440</v>
      </c>
      <c r="F8017" s="149" t="s">
        <v>15868</v>
      </c>
    </row>
    <row r="8018" spans="1:6" ht="10.9" customHeight="1" x14ac:dyDescent="0.35">
      <c r="A8018" s="149" t="s">
        <v>15871</v>
      </c>
      <c r="B8018" s="149" t="s">
        <v>15872</v>
      </c>
      <c r="C8018" s="149" t="s">
        <v>296</v>
      </c>
      <c r="D8018" s="150">
        <v>54104</v>
      </c>
      <c r="E8018" s="149">
        <v>12440</v>
      </c>
      <c r="F8018" s="149" t="s">
        <v>15868</v>
      </c>
    </row>
    <row r="8019" spans="1:6" ht="10.9" customHeight="1" x14ac:dyDescent="0.35">
      <c r="A8019" s="149" t="s">
        <v>15873</v>
      </c>
      <c r="B8019" s="149" t="s">
        <v>15874</v>
      </c>
      <c r="C8019" s="149" t="s">
        <v>296</v>
      </c>
      <c r="D8019" s="150">
        <v>54104</v>
      </c>
      <c r="E8019" s="149">
        <v>12440</v>
      </c>
      <c r="F8019" s="149" t="s">
        <v>15868</v>
      </c>
    </row>
    <row r="8020" spans="1:6" ht="10.9" customHeight="1" x14ac:dyDescent="0.35">
      <c r="A8020" s="149" t="s">
        <v>15875</v>
      </c>
      <c r="B8020" s="149" t="s">
        <v>15876</v>
      </c>
      <c r="C8020" s="149" t="s">
        <v>296</v>
      </c>
      <c r="D8020" s="150">
        <v>54104</v>
      </c>
      <c r="E8020" s="149">
        <v>12440</v>
      </c>
      <c r="F8020" s="149" t="s">
        <v>15868</v>
      </c>
    </row>
    <row r="8021" spans="1:6" ht="10.9" customHeight="1" x14ac:dyDescent="0.35">
      <c r="A8021" s="149" t="s">
        <v>15877</v>
      </c>
      <c r="B8021" s="149" t="s">
        <v>15878</v>
      </c>
      <c r="C8021" s="149" t="s">
        <v>296</v>
      </c>
      <c r="D8021" s="150">
        <v>54104</v>
      </c>
      <c r="E8021" s="149">
        <v>12440</v>
      </c>
      <c r="F8021" s="149" t="s">
        <v>6170</v>
      </c>
    </row>
    <row r="8022" spans="1:6" ht="10.9" customHeight="1" x14ac:dyDescent="0.35">
      <c r="A8022" s="149" t="s">
        <v>15879</v>
      </c>
      <c r="B8022" s="149" t="s">
        <v>15867</v>
      </c>
      <c r="C8022" s="149" t="s">
        <v>296</v>
      </c>
      <c r="D8022" s="150">
        <v>54104</v>
      </c>
      <c r="E8022" s="149">
        <v>12440</v>
      </c>
      <c r="F8022" s="149" t="s">
        <v>15868</v>
      </c>
    </row>
    <row r="8023" spans="1:6" ht="10.9" customHeight="1" x14ac:dyDescent="0.35">
      <c r="A8023" s="149" t="s">
        <v>15880</v>
      </c>
      <c r="B8023" s="149" t="s">
        <v>15870</v>
      </c>
      <c r="C8023" s="149" t="s">
        <v>296</v>
      </c>
      <c r="D8023" s="150">
        <v>54104</v>
      </c>
      <c r="E8023" s="149">
        <v>12440</v>
      </c>
      <c r="F8023" s="149" t="s">
        <v>15868</v>
      </c>
    </row>
    <row r="8024" spans="1:6" ht="10.9" customHeight="1" x14ac:dyDescent="0.35">
      <c r="A8024" s="149" t="s">
        <v>15881</v>
      </c>
      <c r="B8024" s="149" t="s">
        <v>15882</v>
      </c>
      <c r="C8024" s="149" t="s">
        <v>296</v>
      </c>
      <c r="D8024" s="150">
        <v>54201</v>
      </c>
      <c r="E8024" s="149">
        <v>12442</v>
      </c>
      <c r="F8024" s="149" t="s">
        <v>15883</v>
      </c>
    </row>
    <row r="8025" spans="1:6" ht="10.9" customHeight="1" x14ac:dyDescent="0.35">
      <c r="A8025" s="149" t="s">
        <v>15884</v>
      </c>
      <c r="B8025" s="149" t="s">
        <v>11187</v>
      </c>
      <c r="C8025" s="149" t="s">
        <v>296</v>
      </c>
      <c r="D8025" s="150">
        <v>56201</v>
      </c>
      <c r="E8025" s="149">
        <v>12460</v>
      </c>
      <c r="F8025" s="149" t="s">
        <v>2838</v>
      </c>
    </row>
    <row r="8026" spans="1:6" ht="10.9" customHeight="1" x14ac:dyDescent="0.35">
      <c r="A8026" s="149" t="s">
        <v>15885</v>
      </c>
      <c r="B8026" s="149" t="s">
        <v>15886</v>
      </c>
      <c r="C8026" s="149" t="s">
        <v>296</v>
      </c>
      <c r="D8026" s="150">
        <v>56201</v>
      </c>
      <c r="E8026" s="149">
        <v>12460</v>
      </c>
      <c r="F8026" s="149" t="s">
        <v>7824</v>
      </c>
    </row>
    <row r="8027" spans="1:6" ht="10.9" customHeight="1" x14ac:dyDescent="0.35">
      <c r="A8027" s="149" t="s">
        <v>15887</v>
      </c>
      <c r="B8027" s="149" t="s">
        <v>15888</v>
      </c>
      <c r="C8027" s="149" t="s">
        <v>296</v>
      </c>
      <c r="D8027" s="150">
        <v>56201</v>
      </c>
      <c r="E8027" s="149">
        <v>12460</v>
      </c>
      <c r="F8027" s="149" t="s">
        <v>2838</v>
      </c>
    </row>
    <row r="8028" spans="1:6" ht="10.9" customHeight="1" x14ac:dyDescent="0.35">
      <c r="A8028" s="149" t="s">
        <v>15889</v>
      </c>
      <c r="B8028" s="149" t="s">
        <v>15890</v>
      </c>
      <c r="C8028" s="149" t="s">
        <v>296</v>
      </c>
      <c r="D8028" s="150">
        <v>56201</v>
      </c>
      <c r="E8028" s="149">
        <v>12460</v>
      </c>
      <c r="F8028" s="149" t="s">
        <v>2838</v>
      </c>
    </row>
    <row r="8029" spans="1:6" ht="10.9" customHeight="1" x14ac:dyDescent="0.35">
      <c r="A8029" s="149" t="s">
        <v>15891</v>
      </c>
      <c r="B8029" s="149" t="s">
        <v>15892</v>
      </c>
      <c r="C8029" s="149" t="s">
        <v>296</v>
      </c>
      <c r="D8029" s="150">
        <v>56201</v>
      </c>
      <c r="E8029" s="149">
        <v>12460</v>
      </c>
      <c r="F8029" s="149" t="s">
        <v>2838</v>
      </c>
    </row>
    <row r="8030" spans="1:6" ht="10.9" customHeight="1" x14ac:dyDescent="0.35">
      <c r="A8030" s="149" t="s">
        <v>15893</v>
      </c>
      <c r="B8030" s="149" t="s">
        <v>15894</v>
      </c>
      <c r="C8030" s="149" t="s">
        <v>296</v>
      </c>
      <c r="D8030" s="150">
        <v>56201</v>
      </c>
      <c r="E8030" s="149">
        <v>12460</v>
      </c>
      <c r="F8030" s="149" t="s">
        <v>2838</v>
      </c>
    </row>
    <row r="8031" spans="1:6" ht="10.9" customHeight="1" x14ac:dyDescent="0.35">
      <c r="A8031" s="149" t="s">
        <v>15895</v>
      </c>
      <c r="B8031" s="149" t="s">
        <v>15896</v>
      </c>
      <c r="C8031" s="149" t="s">
        <v>296</v>
      </c>
      <c r="D8031" s="150">
        <v>56201</v>
      </c>
      <c r="E8031" s="149">
        <v>12460</v>
      </c>
      <c r="F8031" s="149" t="s">
        <v>2838</v>
      </c>
    </row>
    <row r="8032" spans="1:6" ht="10.9" customHeight="1" x14ac:dyDescent="0.35">
      <c r="A8032" s="149" t="s">
        <v>2836</v>
      </c>
      <c r="B8032" s="149" t="s">
        <v>2837</v>
      </c>
      <c r="C8032" s="149" t="s">
        <v>296</v>
      </c>
      <c r="D8032" s="150">
        <v>56201</v>
      </c>
      <c r="E8032" s="149">
        <v>12460</v>
      </c>
      <c r="F8032" s="149" t="s">
        <v>2838</v>
      </c>
    </row>
    <row r="8033" spans="1:6" ht="10.9" customHeight="1" x14ac:dyDescent="0.35">
      <c r="A8033" s="149" t="s">
        <v>15898</v>
      </c>
      <c r="B8033" s="149" t="s">
        <v>15899</v>
      </c>
      <c r="C8033" s="149" t="s">
        <v>296</v>
      </c>
      <c r="D8033" s="150">
        <v>56201</v>
      </c>
      <c r="E8033" s="149">
        <v>12460</v>
      </c>
      <c r="F8033" s="149" t="s">
        <v>2838</v>
      </c>
    </row>
    <row r="8034" spans="1:6" ht="10.9" customHeight="1" x14ac:dyDescent="0.35">
      <c r="A8034" s="149" t="s">
        <v>15900</v>
      </c>
      <c r="B8034" s="149" t="s">
        <v>13915</v>
      </c>
      <c r="C8034" s="149" t="s">
        <v>296</v>
      </c>
      <c r="D8034" s="150">
        <v>56201</v>
      </c>
      <c r="E8034" s="149">
        <v>12460</v>
      </c>
      <c r="F8034" s="149" t="s">
        <v>2838</v>
      </c>
    </row>
    <row r="8035" spans="1:6" ht="10.9" customHeight="1" x14ac:dyDescent="0.35">
      <c r="A8035" s="149" t="s">
        <v>15901</v>
      </c>
      <c r="B8035" s="149" t="s">
        <v>15902</v>
      </c>
      <c r="C8035" s="149" t="s">
        <v>296</v>
      </c>
      <c r="D8035" s="150">
        <v>56201</v>
      </c>
      <c r="E8035" s="149">
        <v>12460</v>
      </c>
      <c r="F8035" s="149" t="s">
        <v>2838</v>
      </c>
    </row>
    <row r="8036" spans="1:6" ht="10.9" customHeight="1" x14ac:dyDescent="0.35">
      <c r="A8036" s="149" t="s">
        <v>6121</v>
      </c>
      <c r="B8036" s="149" t="s">
        <v>6122</v>
      </c>
      <c r="C8036" s="149" t="s">
        <v>296</v>
      </c>
      <c r="D8036" s="150">
        <v>56201</v>
      </c>
      <c r="E8036" s="149">
        <v>12460</v>
      </c>
      <c r="F8036" s="149" t="s">
        <v>2838</v>
      </c>
    </row>
    <row r="8037" spans="1:6" ht="10.9" customHeight="1" x14ac:dyDescent="0.35">
      <c r="A8037" s="149" t="s">
        <v>15904</v>
      </c>
      <c r="B8037" s="149" t="s">
        <v>15905</v>
      </c>
      <c r="C8037" s="149" t="s">
        <v>296</v>
      </c>
      <c r="D8037" s="150">
        <v>56201</v>
      </c>
      <c r="E8037" s="149">
        <v>12460</v>
      </c>
      <c r="F8037" s="149" t="s">
        <v>2838</v>
      </c>
    </row>
    <row r="8038" spans="1:6" ht="10.9" customHeight="1" x14ac:dyDescent="0.35">
      <c r="A8038" s="149" t="s">
        <v>15906</v>
      </c>
      <c r="B8038" s="149" t="s">
        <v>12143</v>
      </c>
      <c r="C8038" s="149" t="s">
        <v>296</v>
      </c>
      <c r="D8038" s="150">
        <v>56201</v>
      </c>
      <c r="E8038" s="149">
        <v>12460</v>
      </c>
      <c r="F8038" s="149" t="s">
        <v>2838</v>
      </c>
    </row>
    <row r="8039" spans="1:6" ht="10.9" customHeight="1" x14ac:dyDescent="0.35">
      <c r="A8039" s="149" t="s">
        <v>15907</v>
      </c>
      <c r="B8039" s="149" t="s">
        <v>15908</v>
      </c>
      <c r="C8039" s="149" t="s">
        <v>296</v>
      </c>
      <c r="D8039" s="150">
        <v>56201</v>
      </c>
      <c r="E8039" s="149">
        <v>12460</v>
      </c>
      <c r="F8039" s="149" t="s">
        <v>2838</v>
      </c>
    </row>
    <row r="8040" spans="1:6" ht="10.9" customHeight="1" x14ac:dyDescent="0.35">
      <c r="A8040" s="149" t="s">
        <v>15909</v>
      </c>
      <c r="B8040" s="149" t="s">
        <v>15910</v>
      </c>
      <c r="C8040" s="149" t="s">
        <v>296</v>
      </c>
      <c r="D8040" s="150">
        <v>56201</v>
      </c>
      <c r="E8040" s="149">
        <v>12460</v>
      </c>
      <c r="F8040" s="149" t="s">
        <v>2838</v>
      </c>
    </row>
    <row r="8041" spans="1:6" ht="10.9" customHeight="1" x14ac:dyDescent="0.35">
      <c r="A8041" s="149" t="s">
        <v>15911</v>
      </c>
      <c r="B8041" s="149" t="s">
        <v>15912</v>
      </c>
      <c r="C8041" s="149" t="s">
        <v>296</v>
      </c>
      <c r="D8041" s="150">
        <v>56201</v>
      </c>
      <c r="E8041" s="149">
        <v>12460</v>
      </c>
      <c r="F8041" s="149" t="s">
        <v>2838</v>
      </c>
    </row>
    <row r="8042" spans="1:6" ht="10.9" customHeight="1" x14ac:dyDescent="0.35">
      <c r="A8042" s="149" t="s">
        <v>15913</v>
      </c>
      <c r="B8042" s="149" t="s">
        <v>15914</v>
      </c>
      <c r="C8042" s="149" t="s">
        <v>296</v>
      </c>
      <c r="D8042" s="150">
        <v>56501</v>
      </c>
      <c r="E8042" s="149">
        <v>12460</v>
      </c>
      <c r="F8042" s="149" t="s">
        <v>15915</v>
      </c>
    </row>
    <row r="8043" spans="1:6" ht="10.9" customHeight="1" x14ac:dyDescent="0.35">
      <c r="A8043" s="149" t="s">
        <v>15916</v>
      </c>
      <c r="B8043" s="149" t="s">
        <v>15917</v>
      </c>
      <c r="C8043" s="149" t="s">
        <v>296</v>
      </c>
      <c r="D8043" s="150">
        <v>56501</v>
      </c>
      <c r="E8043" s="149">
        <v>12460</v>
      </c>
      <c r="F8043" s="149" t="s">
        <v>15915</v>
      </c>
    </row>
    <row r="8044" spans="1:6" ht="10.9" customHeight="1" x14ac:dyDescent="0.35">
      <c r="A8044" s="149" t="s">
        <v>15918</v>
      </c>
      <c r="B8044" s="149" t="s">
        <v>15919</v>
      </c>
      <c r="C8044" s="149" t="s">
        <v>296</v>
      </c>
      <c r="D8044" s="150">
        <v>56501</v>
      </c>
      <c r="E8044" s="149">
        <v>12460</v>
      </c>
      <c r="F8044" s="149" t="s">
        <v>15915</v>
      </c>
    </row>
    <row r="8045" spans="1:6" ht="10.9" customHeight="1" x14ac:dyDescent="0.35">
      <c r="A8045" s="149" t="s">
        <v>15920</v>
      </c>
      <c r="B8045" s="149" t="s">
        <v>15921</v>
      </c>
      <c r="C8045" s="149" t="s">
        <v>296</v>
      </c>
      <c r="D8045" s="150">
        <v>56501</v>
      </c>
      <c r="E8045" s="149">
        <v>12460</v>
      </c>
      <c r="F8045" s="149" t="s">
        <v>15915</v>
      </c>
    </row>
    <row r="8046" spans="1:6" ht="10.9" customHeight="1" x14ac:dyDescent="0.35">
      <c r="A8046" s="149" t="s">
        <v>15922</v>
      </c>
      <c r="B8046" s="149" t="s">
        <v>15923</v>
      </c>
      <c r="C8046" s="149" t="s">
        <v>296</v>
      </c>
      <c r="D8046" s="150">
        <v>56501</v>
      </c>
      <c r="E8046" s="149">
        <v>12460</v>
      </c>
      <c r="F8046" s="149" t="s">
        <v>15915</v>
      </c>
    </row>
    <row r="8047" spans="1:6" ht="10.9" customHeight="1" x14ac:dyDescent="0.35">
      <c r="A8047" s="149" t="s">
        <v>15924</v>
      </c>
      <c r="B8047" s="149" t="s">
        <v>15925</v>
      </c>
      <c r="C8047" s="149" t="s">
        <v>296</v>
      </c>
      <c r="D8047" s="150">
        <v>56501</v>
      </c>
      <c r="E8047" s="149">
        <v>12460</v>
      </c>
      <c r="F8047" s="149" t="s">
        <v>15915</v>
      </c>
    </row>
    <row r="8048" spans="1:6" ht="10.9" customHeight="1" x14ac:dyDescent="0.35">
      <c r="A8048" s="149" t="s">
        <v>15926</v>
      </c>
      <c r="B8048" s="149" t="s">
        <v>15927</v>
      </c>
      <c r="C8048" s="149" t="s">
        <v>296</v>
      </c>
      <c r="D8048" s="150">
        <v>56501</v>
      </c>
      <c r="E8048" s="149">
        <v>12460</v>
      </c>
      <c r="F8048" s="149" t="s">
        <v>15915</v>
      </c>
    </row>
    <row r="8049" spans="1:6" ht="10.9" customHeight="1" x14ac:dyDescent="0.35">
      <c r="A8049" s="149" t="s">
        <v>15928</v>
      </c>
      <c r="B8049" s="149" t="s">
        <v>15929</v>
      </c>
      <c r="C8049" s="149" t="s">
        <v>296</v>
      </c>
      <c r="D8049" s="150">
        <v>56501</v>
      </c>
      <c r="E8049" s="149">
        <v>12460</v>
      </c>
      <c r="F8049" s="149" t="s">
        <v>15915</v>
      </c>
    </row>
    <row r="8050" spans="1:6" ht="10.9" customHeight="1" x14ac:dyDescent="0.35">
      <c r="A8050" s="149" t="s">
        <v>15930</v>
      </c>
      <c r="B8050" s="149" t="s">
        <v>15931</v>
      </c>
      <c r="C8050" s="149" t="s">
        <v>296</v>
      </c>
      <c r="D8050" s="150">
        <v>56501</v>
      </c>
      <c r="E8050" s="149">
        <v>12460</v>
      </c>
      <c r="F8050" s="149" t="s">
        <v>15915</v>
      </c>
    </row>
    <row r="8051" spans="1:6" ht="10.9" customHeight="1" x14ac:dyDescent="0.35">
      <c r="A8051" s="149" t="s">
        <v>15932</v>
      </c>
      <c r="B8051" s="149" t="s">
        <v>15933</v>
      </c>
      <c r="C8051" s="149" t="s">
        <v>296</v>
      </c>
      <c r="D8051" s="150">
        <v>56501</v>
      </c>
      <c r="E8051" s="149">
        <v>12460</v>
      </c>
      <c r="F8051" s="149" t="s">
        <v>15915</v>
      </c>
    </row>
    <row r="8052" spans="1:6" ht="10.9" customHeight="1" x14ac:dyDescent="0.35">
      <c r="A8052" s="149" t="s">
        <v>15934</v>
      </c>
      <c r="B8052" s="149" t="s">
        <v>15935</v>
      </c>
      <c r="C8052" s="149" t="s">
        <v>296</v>
      </c>
      <c r="D8052" s="150">
        <v>56501</v>
      </c>
      <c r="E8052" s="149">
        <v>12460</v>
      </c>
      <c r="F8052" s="149" t="s">
        <v>15915</v>
      </c>
    </row>
    <row r="8053" spans="1:6" ht="10.9" customHeight="1" x14ac:dyDescent="0.35">
      <c r="A8053" s="149" t="s">
        <v>15936</v>
      </c>
      <c r="B8053" s="149" t="s">
        <v>15937</v>
      </c>
      <c r="C8053" s="149" t="s">
        <v>296</v>
      </c>
      <c r="D8053" s="150">
        <v>56501</v>
      </c>
      <c r="E8053" s="149">
        <v>12460</v>
      </c>
      <c r="F8053" s="149" t="s">
        <v>15915</v>
      </c>
    </row>
    <row r="8054" spans="1:6" ht="10.9" customHeight="1" x14ac:dyDescent="0.35">
      <c r="A8054" s="149" t="s">
        <v>15938</v>
      </c>
      <c r="B8054" s="149" t="s">
        <v>15939</v>
      </c>
      <c r="C8054" s="149" t="s">
        <v>296</v>
      </c>
      <c r="D8054" s="150">
        <v>56501</v>
      </c>
      <c r="E8054" s="149">
        <v>12460</v>
      </c>
      <c r="F8054" s="149" t="s">
        <v>15915</v>
      </c>
    </row>
    <row r="8055" spans="1:6" ht="10.9" customHeight="1" x14ac:dyDescent="0.35">
      <c r="A8055" s="149" t="s">
        <v>15940</v>
      </c>
      <c r="B8055" s="149" t="s">
        <v>13909</v>
      </c>
      <c r="C8055" s="149" t="s">
        <v>296</v>
      </c>
      <c r="D8055" s="150">
        <v>56501</v>
      </c>
      <c r="E8055" s="149">
        <v>12460</v>
      </c>
      <c r="F8055" s="149" t="s">
        <v>15915</v>
      </c>
    </row>
    <row r="8056" spans="1:6" ht="10.9" customHeight="1" x14ac:dyDescent="0.35">
      <c r="A8056" s="149" t="s">
        <v>15941</v>
      </c>
      <c r="B8056" s="149" t="s">
        <v>15942</v>
      </c>
      <c r="C8056" s="149" t="s">
        <v>296</v>
      </c>
      <c r="D8056" s="150">
        <v>56501</v>
      </c>
      <c r="E8056" s="149">
        <v>12460</v>
      </c>
      <c r="F8056" s="149" t="s">
        <v>15915</v>
      </c>
    </row>
    <row r="8057" spans="1:6" ht="10.9" customHeight="1" x14ac:dyDescent="0.35">
      <c r="A8057" s="149" t="s">
        <v>15943</v>
      </c>
      <c r="B8057" s="149" t="s">
        <v>15944</v>
      </c>
      <c r="C8057" s="149" t="s">
        <v>296</v>
      </c>
      <c r="D8057" s="150">
        <v>56501</v>
      </c>
      <c r="E8057" s="149">
        <v>12460</v>
      </c>
      <c r="F8057" s="149" t="s">
        <v>2838</v>
      </c>
    </row>
    <row r="8058" spans="1:6" ht="10.9" customHeight="1" x14ac:dyDescent="0.35">
      <c r="A8058" s="149" t="s">
        <v>15945</v>
      </c>
      <c r="B8058" s="149" t="s">
        <v>15946</v>
      </c>
      <c r="C8058" s="149" t="s">
        <v>296</v>
      </c>
      <c r="D8058" s="150">
        <v>56501</v>
      </c>
      <c r="E8058" s="149">
        <v>12460</v>
      </c>
      <c r="F8058" s="149" t="s">
        <v>6170</v>
      </c>
    </row>
    <row r="8059" spans="1:6" ht="10.9" customHeight="1" x14ac:dyDescent="0.35">
      <c r="A8059" s="149" t="s">
        <v>15947</v>
      </c>
      <c r="B8059" s="149" t="s">
        <v>15948</v>
      </c>
      <c r="C8059" s="149" t="s">
        <v>296</v>
      </c>
      <c r="D8059" s="150">
        <v>56501</v>
      </c>
      <c r="E8059" s="149">
        <v>12460</v>
      </c>
      <c r="F8059" s="149" t="s">
        <v>6170</v>
      </c>
    </row>
    <row r="8060" spans="1:6" ht="10.9" customHeight="1" x14ac:dyDescent="0.35">
      <c r="A8060" s="149" t="s">
        <v>15949</v>
      </c>
      <c r="B8060" s="149" t="s">
        <v>15950</v>
      </c>
      <c r="C8060" s="149" t="s">
        <v>296</v>
      </c>
      <c r="D8060" s="150">
        <v>56501</v>
      </c>
      <c r="E8060" s="149">
        <v>12460</v>
      </c>
      <c r="F8060" s="149" t="s">
        <v>6170</v>
      </c>
    </row>
    <row r="8061" spans="1:6" ht="10.9" customHeight="1" x14ac:dyDescent="0.35">
      <c r="A8061" s="149" t="s">
        <v>15951</v>
      </c>
      <c r="B8061" s="149" t="s">
        <v>15952</v>
      </c>
      <c r="C8061" s="149" t="s">
        <v>296</v>
      </c>
      <c r="D8061" s="150">
        <v>56501</v>
      </c>
      <c r="E8061" s="149">
        <v>12460</v>
      </c>
      <c r="F8061" s="149" t="s">
        <v>15915</v>
      </c>
    </row>
    <row r="8062" spans="1:6" ht="10.9" customHeight="1" x14ac:dyDescent="0.35">
      <c r="A8062" s="149" t="s">
        <v>15953</v>
      </c>
      <c r="B8062" s="149" t="s">
        <v>15954</v>
      </c>
      <c r="C8062" s="149" t="s">
        <v>296</v>
      </c>
      <c r="D8062" s="150">
        <v>56501</v>
      </c>
      <c r="E8062" s="149">
        <v>12460</v>
      </c>
      <c r="F8062" s="149" t="s">
        <v>15915</v>
      </c>
    </row>
    <row r="8063" spans="1:6" ht="10.9" customHeight="1" x14ac:dyDescent="0.35">
      <c r="A8063" s="149" t="s">
        <v>15955</v>
      </c>
      <c r="B8063" s="149" t="s">
        <v>15956</v>
      </c>
      <c r="C8063" s="149" t="s">
        <v>296</v>
      </c>
      <c r="D8063" s="150">
        <v>56501</v>
      </c>
      <c r="E8063" s="149">
        <v>12460</v>
      </c>
      <c r="F8063" s="149" t="s">
        <v>15915</v>
      </c>
    </row>
    <row r="8064" spans="1:6" ht="10.9" customHeight="1" x14ac:dyDescent="0.35">
      <c r="A8064" s="149" t="s">
        <v>15957</v>
      </c>
      <c r="B8064" s="149" t="s">
        <v>15958</v>
      </c>
      <c r="C8064" s="149" t="s">
        <v>296</v>
      </c>
      <c r="D8064" s="150">
        <v>56501</v>
      </c>
      <c r="E8064" s="149">
        <v>12460</v>
      </c>
      <c r="F8064" s="149" t="s">
        <v>15915</v>
      </c>
    </row>
    <row r="8065" spans="1:6" ht="10.9" customHeight="1" x14ac:dyDescent="0.35">
      <c r="A8065" s="149" t="s">
        <v>15959</v>
      </c>
      <c r="B8065" s="149" t="s">
        <v>15960</v>
      </c>
      <c r="C8065" s="149" t="s">
        <v>296</v>
      </c>
      <c r="D8065" s="150">
        <v>56501</v>
      </c>
      <c r="E8065" s="149">
        <v>12460</v>
      </c>
      <c r="F8065" s="149" t="s">
        <v>15915</v>
      </c>
    </row>
    <row r="8066" spans="1:6" ht="10.9" customHeight="1" x14ac:dyDescent="0.35">
      <c r="A8066" s="149" t="s">
        <v>15961</v>
      </c>
      <c r="B8066" s="149" t="s">
        <v>15962</v>
      </c>
      <c r="C8066" s="149" t="s">
        <v>296</v>
      </c>
      <c r="D8066" s="150">
        <v>56501</v>
      </c>
      <c r="E8066" s="149">
        <v>12460</v>
      </c>
      <c r="F8066" s="149" t="s">
        <v>15915</v>
      </c>
    </row>
    <row r="8067" spans="1:6" ht="10.9" customHeight="1" x14ac:dyDescent="0.35">
      <c r="A8067" s="149" t="s">
        <v>15963</v>
      </c>
      <c r="B8067" s="149" t="s">
        <v>13983</v>
      </c>
      <c r="C8067" s="149" t="s">
        <v>296</v>
      </c>
      <c r="D8067" s="150">
        <v>56501</v>
      </c>
      <c r="E8067" s="149">
        <v>12460</v>
      </c>
      <c r="F8067" s="149" t="s">
        <v>2838</v>
      </c>
    </row>
    <row r="8068" spans="1:6" ht="10.9" customHeight="1" x14ac:dyDescent="0.35">
      <c r="A8068" s="149" t="s">
        <v>15964</v>
      </c>
      <c r="B8068" s="149" t="s">
        <v>15965</v>
      </c>
      <c r="C8068" s="149" t="s">
        <v>296</v>
      </c>
      <c r="D8068" s="150">
        <v>56501</v>
      </c>
      <c r="E8068" s="149">
        <v>12460</v>
      </c>
      <c r="F8068" s="149" t="s">
        <v>2838</v>
      </c>
    </row>
    <row r="8069" spans="1:6" ht="10.9" customHeight="1" x14ac:dyDescent="0.35">
      <c r="A8069" s="149" t="s">
        <v>15966</v>
      </c>
      <c r="B8069" s="149" t="s">
        <v>15967</v>
      </c>
      <c r="C8069" s="149" t="s">
        <v>296</v>
      </c>
      <c r="D8069" s="150">
        <v>56501</v>
      </c>
      <c r="E8069" s="149">
        <v>12460</v>
      </c>
      <c r="F8069" s="149" t="s">
        <v>2838</v>
      </c>
    </row>
    <row r="8070" spans="1:6" ht="10.9" customHeight="1" x14ac:dyDescent="0.35">
      <c r="A8070" s="149" t="s">
        <v>15968</v>
      </c>
      <c r="B8070" s="149" t="s">
        <v>15969</v>
      </c>
      <c r="C8070" s="149" t="s">
        <v>296</v>
      </c>
      <c r="D8070" s="150">
        <v>56501</v>
      </c>
      <c r="E8070" s="149">
        <v>12460</v>
      </c>
      <c r="F8070" s="149" t="s">
        <v>15915</v>
      </c>
    </row>
    <row r="8071" spans="1:6" ht="10.9" customHeight="1" x14ac:dyDescent="0.35">
      <c r="A8071" s="149" t="s">
        <v>15970</v>
      </c>
      <c r="B8071" s="149" t="s">
        <v>15971</v>
      </c>
      <c r="C8071" s="149" t="s">
        <v>296</v>
      </c>
      <c r="D8071" s="150">
        <v>56501</v>
      </c>
      <c r="E8071" s="149">
        <v>12460</v>
      </c>
      <c r="F8071" s="149" t="s">
        <v>15915</v>
      </c>
    </row>
    <row r="8072" spans="1:6" ht="10.9" customHeight="1" x14ac:dyDescent="0.35">
      <c r="A8072" s="149" t="s">
        <v>15972</v>
      </c>
      <c r="B8072" s="149" t="s">
        <v>15973</v>
      </c>
      <c r="C8072" s="149" t="s">
        <v>296</v>
      </c>
      <c r="D8072" s="150">
        <v>56501</v>
      </c>
      <c r="E8072" s="149">
        <v>12460</v>
      </c>
      <c r="F8072" s="149" t="s">
        <v>15915</v>
      </c>
    </row>
    <row r="8073" spans="1:6" ht="10.9" customHeight="1" x14ac:dyDescent="0.35">
      <c r="A8073" s="149" t="s">
        <v>15974</v>
      </c>
      <c r="B8073" s="149" t="s">
        <v>15975</v>
      </c>
      <c r="C8073" s="149" t="s">
        <v>296</v>
      </c>
      <c r="D8073" s="150">
        <v>56501</v>
      </c>
      <c r="E8073" s="149">
        <v>12460</v>
      </c>
      <c r="F8073" s="149" t="s">
        <v>15915</v>
      </c>
    </row>
    <row r="8074" spans="1:6" ht="10.9" customHeight="1" x14ac:dyDescent="0.35">
      <c r="A8074" s="149" t="s">
        <v>15976</v>
      </c>
      <c r="B8074" s="149" t="s">
        <v>15977</v>
      </c>
      <c r="C8074" s="149" t="s">
        <v>296</v>
      </c>
      <c r="D8074" s="150">
        <v>56501</v>
      </c>
      <c r="E8074" s="149">
        <v>12460</v>
      </c>
      <c r="F8074" s="149" t="s">
        <v>15915</v>
      </c>
    </row>
    <row r="8075" spans="1:6" ht="10.9" customHeight="1" x14ac:dyDescent="0.35">
      <c r="A8075" s="149" t="s">
        <v>15978</v>
      </c>
      <c r="B8075" s="149" t="s">
        <v>15977</v>
      </c>
      <c r="C8075" s="149" t="s">
        <v>15979</v>
      </c>
      <c r="D8075" s="150">
        <v>56501</v>
      </c>
      <c r="E8075" s="149">
        <v>12460</v>
      </c>
      <c r="F8075" s="149" t="s">
        <v>15915</v>
      </c>
    </row>
    <row r="8076" spans="1:6" ht="10.9" customHeight="1" x14ac:dyDescent="0.35">
      <c r="A8076" s="149" t="s">
        <v>16466</v>
      </c>
      <c r="B8076" s="149" t="s">
        <v>16467</v>
      </c>
      <c r="C8076" s="149" t="s">
        <v>296</v>
      </c>
      <c r="D8076" s="150">
        <v>56501</v>
      </c>
      <c r="E8076" s="149">
        <v>12460</v>
      </c>
      <c r="F8076" s="149" t="s">
        <v>15915</v>
      </c>
    </row>
    <row r="8077" spans="1:6" ht="10.9" customHeight="1" x14ac:dyDescent="0.35">
      <c r="A8077" s="149" t="s">
        <v>15980</v>
      </c>
      <c r="B8077" s="149" t="s">
        <v>15981</v>
      </c>
      <c r="C8077" s="149" t="s">
        <v>296</v>
      </c>
      <c r="D8077" s="150">
        <v>56601</v>
      </c>
      <c r="E8077" s="149">
        <v>12460</v>
      </c>
      <c r="F8077" s="149" t="s">
        <v>6001</v>
      </c>
    </row>
    <row r="8078" spans="1:6" ht="10.9" customHeight="1" x14ac:dyDescent="0.35">
      <c r="A8078" s="149" t="s">
        <v>15982</v>
      </c>
      <c r="B8078" s="149" t="s">
        <v>8164</v>
      </c>
      <c r="C8078" s="149" t="s">
        <v>296</v>
      </c>
      <c r="D8078" s="150">
        <v>56601</v>
      </c>
      <c r="E8078" s="149">
        <v>12460</v>
      </c>
      <c r="F8078" s="149" t="s">
        <v>6001</v>
      </c>
    </row>
    <row r="8079" spans="1:6" ht="10.9" customHeight="1" x14ac:dyDescent="0.35">
      <c r="A8079" s="149" t="s">
        <v>15983</v>
      </c>
      <c r="B8079" s="149" t="s">
        <v>15984</v>
      </c>
      <c r="C8079" s="149" t="s">
        <v>296</v>
      </c>
      <c r="D8079" s="150">
        <v>56601</v>
      </c>
      <c r="E8079" s="149">
        <v>12460</v>
      </c>
      <c r="F8079" s="149" t="s">
        <v>6001</v>
      </c>
    </row>
    <row r="8080" spans="1:6" ht="10.9" customHeight="1" x14ac:dyDescent="0.35">
      <c r="A8080" s="149" t="s">
        <v>15985</v>
      </c>
      <c r="B8080" s="149" t="s">
        <v>15986</v>
      </c>
      <c r="C8080" s="149" t="s">
        <v>296</v>
      </c>
      <c r="D8080" s="150">
        <v>56601</v>
      </c>
      <c r="E8080" s="149">
        <v>12460</v>
      </c>
      <c r="F8080" s="149" t="s">
        <v>6001</v>
      </c>
    </row>
    <row r="8081" spans="1:6" ht="10.9" customHeight="1" x14ac:dyDescent="0.35">
      <c r="A8081" s="149" t="s">
        <v>15987</v>
      </c>
      <c r="B8081" s="149" t="s">
        <v>15988</v>
      </c>
      <c r="C8081" s="149" t="s">
        <v>296</v>
      </c>
      <c r="D8081" s="150">
        <v>56601</v>
      </c>
      <c r="E8081" s="149">
        <v>12460</v>
      </c>
      <c r="F8081" s="149" t="s">
        <v>6001</v>
      </c>
    </row>
    <row r="8082" spans="1:6" ht="10.9" customHeight="1" x14ac:dyDescent="0.35">
      <c r="A8082" s="149" t="s">
        <v>15989</v>
      </c>
      <c r="B8082" s="149" t="s">
        <v>15990</v>
      </c>
      <c r="C8082" s="149" t="s">
        <v>296</v>
      </c>
      <c r="D8082" s="150">
        <v>56601</v>
      </c>
      <c r="E8082" s="149">
        <v>12460</v>
      </c>
      <c r="F8082" s="149" t="s">
        <v>6001</v>
      </c>
    </row>
    <row r="8083" spans="1:6" ht="10.9" customHeight="1" x14ac:dyDescent="0.35">
      <c r="A8083" s="149" t="s">
        <v>15991</v>
      </c>
      <c r="B8083" s="149" t="s">
        <v>15992</v>
      </c>
      <c r="C8083" s="149" t="s">
        <v>296</v>
      </c>
      <c r="D8083" s="150">
        <v>56601</v>
      </c>
      <c r="E8083" s="149">
        <v>12460</v>
      </c>
      <c r="F8083" s="149" t="s">
        <v>6001</v>
      </c>
    </row>
    <row r="8084" spans="1:6" ht="10.9" customHeight="1" x14ac:dyDescent="0.35">
      <c r="A8084" s="149" t="s">
        <v>15993</v>
      </c>
      <c r="B8084" s="149" t="s">
        <v>15994</v>
      </c>
      <c r="C8084" s="149" t="s">
        <v>296</v>
      </c>
      <c r="D8084" s="150">
        <v>56601</v>
      </c>
      <c r="E8084" s="149">
        <v>12460</v>
      </c>
      <c r="F8084" s="149" t="s">
        <v>6001</v>
      </c>
    </row>
    <row r="8085" spans="1:6" ht="10.9" customHeight="1" x14ac:dyDescent="0.35">
      <c r="A8085" s="149" t="s">
        <v>15995</v>
      </c>
      <c r="B8085" s="149" t="s">
        <v>15996</v>
      </c>
      <c r="C8085" s="149" t="s">
        <v>296</v>
      </c>
      <c r="D8085" s="150">
        <v>56601</v>
      </c>
      <c r="E8085" s="149">
        <v>12460</v>
      </c>
      <c r="F8085" s="149" t="s">
        <v>6001</v>
      </c>
    </row>
    <row r="8086" spans="1:6" ht="10.9" customHeight="1" x14ac:dyDescent="0.35">
      <c r="A8086" s="149" t="s">
        <v>15997</v>
      </c>
      <c r="B8086" s="149" t="s">
        <v>15998</v>
      </c>
      <c r="C8086" s="149" t="s">
        <v>296</v>
      </c>
      <c r="D8086" s="150">
        <v>56601</v>
      </c>
      <c r="E8086" s="149">
        <v>12460</v>
      </c>
      <c r="F8086" s="149" t="s">
        <v>6001</v>
      </c>
    </row>
    <row r="8087" spans="1:6" ht="10.9" customHeight="1" x14ac:dyDescent="0.35">
      <c r="A8087" s="149" t="s">
        <v>15999</v>
      </c>
      <c r="B8087" s="149" t="s">
        <v>16000</v>
      </c>
      <c r="C8087" s="149" t="s">
        <v>296</v>
      </c>
      <c r="D8087" s="150">
        <v>56601</v>
      </c>
      <c r="E8087" s="149">
        <v>12460</v>
      </c>
      <c r="F8087" s="149" t="s">
        <v>2838</v>
      </c>
    </row>
    <row r="8088" spans="1:6" ht="10.9" customHeight="1" x14ac:dyDescent="0.35">
      <c r="A8088" s="149" t="s">
        <v>16001</v>
      </c>
      <c r="B8088" s="149" t="s">
        <v>16002</v>
      </c>
      <c r="C8088" s="149" t="s">
        <v>296</v>
      </c>
      <c r="D8088" s="150">
        <v>56601</v>
      </c>
      <c r="E8088" s="149">
        <v>12460</v>
      </c>
      <c r="F8088" s="149" t="s">
        <v>6001</v>
      </c>
    </row>
    <row r="8089" spans="1:6" ht="10.9" customHeight="1" x14ac:dyDescent="0.35">
      <c r="A8089" s="149" t="s">
        <v>16003</v>
      </c>
      <c r="B8089" s="149" t="s">
        <v>16004</v>
      </c>
      <c r="C8089" s="149" t="s">
        <v>296</v>
      </c>
      <c r="D8089" s="150">
        <v>56601</v>
      </c>
      <c r="E8089" s="149">
        <v>12460</v>
      </c>
      <c r="F8089" s="149" t="s">
        <v>2838</v>
      </c>
    </row>
    <row r="8090" spans="1:6" ht="10.9" customHeight="1" x14ac:dyDescent="0.35">
      <c r="A8090" s="149" t="s">
        <v>16005</v>
      </c>
      <c r="B8090" s="149" t="s">
        <v>16006</v>
      </c>
      <c r="C8090" s="149" t="s">
        <v>296</v>
      </c>
      <c r="D8090" s="150">
        <v>56601</v>
      </c>
      <c r="E8090" s="149">
        <v>12460</v>
      </c>
      <c r="F8090" s="149" t="s">
        <v>2838</v>
      </c>
    </row>
    <row r="8091" spans="1:6" ht="10.9" customHeight="1" x14ac:dyDescent="0.35">
      <c r="A8091" s="149" t="s">
        <v>16007</v>
      </c>
      <c r="B8091" s="149" t="s">
        <v>16008</v>
      </c>
      <c r="C8091" s="149" t="s">
        <v>296</v>
      </c>
      <c r="D8091" s="150">
        <v>56601</v>
      </c>
      <c r="E8091" s="149">
        <v>12460</v>
      </c>
      <c r="F8091" s="149" t="s">
        <v>6001</v>
      </c>
    </row>
    <row r="8092" spans="1:6" ht="10.9" customHeight="1" x14ac:dyDescent="0.35">
      <c r="A8092" s="149" t="s">
        <v>16009</v>
      </c>
      <c r="B8092" s="149" t="s">
        <v>16010</v>
      </c>
      <c r="C8092" s="149" t="s">
        <v>296</v>
      </c>
      <c r="D8092" s="150">
        <v>56601</v>
      </c>
      <c r="E8092" s="149">
        <v>12460</v>
      </c>
      <c r="F8092" s="149" t="s">
        <v>6001</v>
      </c>
    </row>
    <row r="8093" spans="1:6" ht="10.9" customHeight="1" x14ac:dyDescent="0.35">
      <c r="A8093" s="149" t="s">
        <v>16011</v>
      </c>
      <c r="B8093" s="149" t="s">
        <v>16012</v>
      </c>
      <c r="C8093" s="149" t="s">
        <v>296</v>
      </c>
      <c r="D8093" s="150">
        <v>56601</v>
      </c>
      <c r="E8093" s="149">
        <v>12460</v>
      </c>
      <c r="F8093" s="149" t="s">
        <v>6001</v>
      </c>
    </row>
    <row r="8094" spans="1:6" ht="10.9" customHeight="1" x14ac:dyDescent="0.35">
      <c r="A8094" s="149" t="s">
        <v>16013</v>
      </c>
      <c r="B8094" s="149" t="s">
        <v>16014</v>
      </c>
      <c r="C8094" s="149" t="s">
        <v>296</v>
      </c>
      <c r="D8094" s="150">
        <v>56601</v>
      </c>
      <c r="E8094" s="149">
        <v>12460</v>
      </c>
      <c r="F8094" s="149" t="s">
        <v>6001</v>
      </c>
    </row>
    <row r="8095" spans="1:6" ht="10.9" customHeight="1" x14ac:dyDescent="0.35">
      <c r="A8095" s="149" t="s">
        <v>16015</v>
      </c>
      <c r="B8095" s="149" t="s">
        <v>16016</v>
      </c>
      <c r="C8095" s="149" t="s">
        <v>296</v>
      </c>
      <c r="D8095" s="150">
        <v>56601</v>
      </c>
      <c r="E8095" s="149">
        <v>12460</v>
      </c>
      <c r="F8095" s="149" t="s">
        <v>6001</v>
      </c>
    </row>
    <row r="8096" spans="1:6" ht="10.9" customHeight="1" x14ac:dyDescent="0.35">
      <c r="A8096" s="149" t="s">
        <v>16017</v>
      </c>
      <c r="B8096" s="149" t="s">
        <v>16018</v>
      </c>
      <c r="C8096" s="149" t="s">
        <v>296</v>
      </c>
      <c r="D8096" s="150">
        <v>56601</v>
      </c>
      <c r="E8096" s="149">
        <v>12460</v>
      </c>
      <c r="F8096" s="149" t="s">
        <v>6001</v>
      </c>
    </row>
    <row r="8097" spans="1:6" ht="10.9" customHeight="1" x14ac:dyDescent="0.35">
      <c r="A8097" s="149" t="s">
        <v>16019</v>
      </c>
      <c r="B8097" s="149" t="s">
        <v>16020</v>
      </c>
      <c r="C8097" s="149" t="s">
        <v>296</v>
      </c>
      <c r="D8097" s="150">
        <v>56601</v>
      </c>
      <c r="E8097" s="149">
        <v>12460</v>
      </c>
      <c r="F8097" s="149" t="s">
        <v>6001</v>
      </c>
    </row>
    <row r="8098" spans="1:6" ht="10.9" customHeight="1" x14ac:dyDescent="0.35">
      <c r="A8098" s="149" t="s">
        <v>16021</v>
      </c>
      <c r="B8098" s="149" t="s">
        <v>16022</v>
      </c>
      <c r="C8098" s="149" t="s">
        <v>296</v>
      </c>
      <c r="D8098" s="150">
        <v>56601</v>
      </c>
      <c r="E8098" s="149">
        <v>12460</v>
      </c>
      <c r="F8098" s="149" t="s">
        <v>6001</v>
      </c>
    </row>
    <row r="8099" spans="1:6" ht="10.9" customHeight="1" x14ac:dyDescent="0.35">
      <c r="A8099" s="149" t="s">
        <v>16023</v>
      </c>
      <c r="B8099" s="149" t="s">
        <v>16024</v>
      </c>
      <c r="C8099" s="149" t="s">
        <v>296</v>
      </c>
      <c r="D8099" s="150">
        <v>56601</v>
      </c>
      <c r="E8099" s="149">
        <v>12460</v>
      </c>
      <c r="F8099" s="149" t="s">
        <v>6001</v>
      </c>
    </row>
    <row r="8100" spans="1:6" ht="10.9" customHeight="1" x14ac:dyDescent="0.35">
      <c r="A8100" s="149" t="s">
        <v>16025</v>
      </c>
      <c r="B8100" s="149" t="s">
        <v>16026</v>
      </c>
      <c r="C8100" s="149" t="s">
        <v>296</v>
      </c>
      <c r="D8100" s="150">
        <v>56601</v>
      </c>
      <c r="E8100" s="149">
        <v>12460</v>
      </c>
      <c r="F8100" s="149" t="s">
        <v>6001</v>
      </c>
    </row>
    <row r="8101" spans="1:6" ht="10.9" customHeight="1" x14ac:dyDescent="0.35">
      <c r="A8101" s="149" t="s">
        <v>16027</v>
      </c>
      <c r="B8101" s="149" t="s">
        <v>16028</v>
      </c>
      <c r="C8101" s="149" t="s">
        <v>296</v>
      </c>
      <c r="D8101" s="150">
        <v>56601</v>
      </c>
      <c r="E8101" s="149">
        <v>12460</v>
      </c>
      <c r="F8101" s="149" t="s">
        <v>6001</v>
      </c>
    </row>
    <row r="8102" spans="1:6" ht="10.9" customHeight="1" x14ac:dyDescent="0.35">
      <c r="A8102" s="149" t="s">
        <v>16029</v>
      </c>
      <c r="B8102" s="149" t="s">
        <v>16030</v>
      </c>
      <c r="C8102" s="149" t="s">
        <v>296</v>
      </c>
      <c r="D8102" s="150">
        <v>56601</v>
      </c>
      <c r="E8102" s="149">
        <v>12460</v>
      </c>
      <c r="F8102" s="149" t="s">
        <v>6001</v>
      </c>
    </row>
    <row r="8103" spans="1:6" ht="10.9" customHeight="1" x14ac:dyDescent="0.35">
      <c r="A8103" s="149" t="s">
        <v>16031</v>
      </c>
      <c r="B8103" s="149" t="s">
        <v>16032</v>
      </c>
      <c r="C8103" s="149" t="s">
        <v>296</v>
      </c>
      <c r="D8103" s="150">
        <v>56601</v>
      </c>
      <c r="E8103" s="149">
        <v>12460</v>
      </c>
      <c r="F8103" s="149" t="s">
        <v>6001</v>
      </c>
    </row>
    <row r="8104" spans="1:6" ht="10.9" customHeight="1" x14ac:dyDescent="0.35">
      <c r="A8104" s="149" t="s">
        <v>16033</v>
      </c>
      <c r="B8104" s="149" t="s">
        <v>16034</v>
      </c>
      <c r="C8104" s="149" t="s">
        <v>296</v>
      </c>
      <c r="D8104" s="150">
        <v>56601</v>
      </c>
      <c r="E8104" s="149">
        <v>12460</v>
      </c>
      <c r="F8104" s="149" t="s">
        <v>6001</v>
      </c>
    </row>
    <row r="8105" spans="1:6" ht="10.9" customHeight="1" x14ac:dyDescent="0.35">
      <c r="A8105" s="149" t="s">
        <v>16035</v>
      </c>
      <c r="B8105" s="149" t="s">
        <v>16036</v>
      </c>
      <c r="C8105" s="149" t="s">
        <v>296</v>
      </c>
      <c r="D8105" s="150">
        <v>56601</v>
      </c>
      <c r="E8105" s="149">
        <v>12460</v>
      </c>
      <c r="F8105" s="149" t="s">
        <v>6001</v>
      </c>
    </row>
    <row r="8106" spans="1:6" ht="10.9" customHeight="1" x14ac:dyDescent="0.35">
      <c r="A8106" s="149" t="s">
        <v>16037</v>
      </c>
      <c r="B8106" s="149" t="s">
        <v>16038</v>
      </c>
      <c r="C8106" s="149" t="s">
        <v>420</v>
      </c>
      <c r="D8106" s="150">
        <v>56601</v>
      </c>
      <c r="E8106" s="149">
        <v>12460</v>
      </c>
      <c r="F8106" s="149" t="s">
        <v>6001</v>
      </c>
    </row>
    <row r="8107" spans="1:6" ht="10.9" customHeight="1" x14ac:dyDescent="0.35">
      <c r="A8107" s="149" t="s">
        <v>16039</v>
      </c>
      <c r="B8107" s="149" t="s">
        <v>16040</v>
      </c>
      <c r="C8107" s="149" t="s">
        <v>296</v>
      </c>
      <c r="D8107" s="150">
        <v>56601</v>
      </c>
      <c r="E8107" s="149">
        <v>12460</v>
      </c>
      <c r="F8107" s="149" t="s">
        <v>6001</v>
      </c>
    </row>
    <row r="8108" spans="1:6" ht="10.9" customHeight="1" x14ac:dyDescent="0.35">
      <c r="A8108" s="149" t="s">
        <v>16041</v>
      </c>
      <c r="B8108" s="149" t="s">
        <v>16042</v>
      </c>
      <c r="C8108" s="149" t="s">
        <v>296</v>
      </c>
      <c r="D8108" s="150">
        <v>56601</v>
      </c>
      <c r="E8108" s="149">
        <v>12460</v>
      </c>
      <c r="F8108" s="149" t="s">
        <v>6001</v>
      </c>
    </row>
    <row r="8109" spans="1:6" ht="10.9" customHeight="1" x14ac:dyDescent="0.35">
      <c r="A8109" s="149" t="s">
        <v>16043</v>
      </c>
      <c r="B8109" s="149" t="s">
        <v>16044</v>
      </c>
      <c r="C8109" s="149" t="s">
        <v>296</v>
      </c>
      <c r="D8109" s="150">
        <v>56601</v>
      </c>
      <c r="E8109" s="149">
        <v>12460</v>
      </c>
      <c r="F8109" s="149" t="s">
        <v>6001</v>
      </c>
    </row>
    <row r="8110" spans="1:6" ht="10.9" customHeight="1" x14ac:dyDescent="0.35">
      <c r="A8110" s="149" t="s">
        <v>16045</v>
      </c>
      <c r="B8110" s="149" t="s">
        <v>16046</v>
      </c>
      <c r="C8110" s="149" t="s">
        <v>296</v>
      </c>
      <c r="D8110" s="150">
        <v>56601</v>
      </c>
      <c r="E8110" s="149">
        <v>12460</v>
      </c>
      <c r="F8110" s="149" t="s">
        <v>6001</v>
      </c>
    </row>
    <row r="8111" spans="1:6" ht="10.9" customHeight="1" x14ac:dyDescent="0.35">
      <c r="A8111" s="149" t="s">
        <v>16047</v>
      </c>
      <c r="B8111" s="149" t="s">
        <v>16048</v>
      </c>
      <c r="C8111" s="149" t="s">
        <v>296</v>
      </c>
      <c r="D8111" s="150">
        <v>56601</v>
      </c>
      <c r="E8111" s="149">
        <v>12460</v>
      </c>
      <c r="F8111" s="149" t="s">
        <v>6001</v>
      </c>
    </row>
    <row r="8112" spans="1:6" ht="10.9" customHeight="1" x14ac:dyDescent="0.35">
      <c r="A8112" s="149" t="s">
        <v>16049</v>
      </c>
      <c r="B8112" s="149" t="s">
        <v>7952</v>
      </c>
      <c r="C8112" s="149" t="s">
        <v>296</v>
      </c>
      <c r="D8112" s="150">
        <v>56601</v>
      </c>
      <c r="E8112" s="149">
        <v>12460</v>
      </c>
      <c r="F8112" s="149" t="s">
        <v>6001</v>
      </c>
    </row>
    <row r="8113" spans="1:6" ht="10.9" customHeight="1" x14ac:dyDescent="0.35">
      <c r="A8113" s="149" t="s">
        <v>16050</v>
      </c>
      <c r="B8113" s="149" t="s">
        <v>16051</v>
      </c>
      <c r="C8113" s="149" t="s">
        <v>296</v>
      </c>
      <c r="D8113" s="150">
        <v>56601</v>
      </c>
      <c r="E8113" s="149">
        <v>12460</v>
      </c>
      <c r="F8113" s="149" t="s">
        <v>6001</v>
      </c>
    </row>
    <row r="8114" spans="1:6" ht="10.9" customHeight="1" x14ac:dyDescent="0.35">
      <c r="A8114" s="149" t="s">
        <v>16052</v>
      </c>
      <c r="B8114" s="149" t="s">
        <v>16053</v>
      </c>
      <c r="C8114" s="149" t="s">
        <v>296</v>
      </c>
      <c r="D8114" s="150">
        <v>56601</v>
      </c>
      <c r="E8114" s="149">
        <v>12460</v>
      </c>
      <c r="F8114" s="149" t="s">
        <v>6001</v>
      </c>
    </row>
    <row r="8115" spans="1:6" ht="10.9" customHeight="1" x14ac:dyDescent="0.35">
      <c r="A8115" s="149" t="s">
        <v>16054</v>
      </c>
      <c r="B8115" s="149" t="s">
        <v>16055</v>
      </c>
      <c r="C8115" s="149" t="s">
        <v>296</v>
      </c>
      <c r="D8115" s="150">
        <v>56601</v>
      </c>
      <c r="E8115" s="149">
        <v>12460</v>
      </c>
      <c r="F8115" s="149" t="s">
        <v>6001</v>
      </c>
    </row>
    <row r="8116" spans="1:6" ht="10.9" customHeight="1" x14ac:dyDescent="0.35">
      <c r="A8116" s="149" t="s">
        <v>16056</v>
      </c>
      <c r="B8116" s="149" t="s">
        <v>16057</v>
      </c>
      <c r="C8116" s="149" t="s">
        <v>296</v>
      </c>
      <c r="D8116" s="150">
        <v>56601</v>
      </c>
      <c r="E8116" s="149">
        <v>12460</v>
      </c>
      <c r="F8116" s="149" t="s">
        <v>6001</v>
      </c>
    </row>
    <row r="8117" spans="1:6" ht="10.9" customHeight="1" x14ac:dyDescent="0.35">
      <c r="A8117" s="149" t="s">
        <v>16058</v>
      </c>
      <c r="B8117" s="149" t="s">
        <v>16059</v>
      </c>
      <c r="C8117" s="149" t="s">
        <v>296</v>
      </c>
      <c r="D8117" s="150">
        <v>56601</v>
      </c>
      <c r="E8117" s="149">
        <v>12460</v>
      </c>
      <c r="F8117" s="149" t="s">
        <v>6001</v>
      </c>
    </row>
    <row r="8118" spans="1:6" ht="10.9" customHeight="1" x14ac:dyDescent="0.35">
      <c r="A8118" s="149" t="s">
        <v>16060</v>
      </c>
      <c r="B8118" s="149" t="s">
        <v>16061</v>
      </c>
      <c r="C8118" s="149" t="s">
        <v>296</v>
      </c>
      <c r="D8118" s="150">
        <v>56601</v>
      </c>
      <c r="E8118" s="149">
        <v>12460</v>
      </c>
      <c r="F8118" s="149" t="s">
        <v>6001</v>
      </c>
    </row>
    <row r="8119" spans="1:6" ht="10.9" customHeight="1" x14ac:dyDescent="0.35">
      <c r="A8119" s="149" t="s">
        <v>16062</v>
      </c>
      <c r="B8119" s="149" t="s">
        <v>16063</v>
      </c>
      <c r="C8119" s="149" t="s">
        <v>296</v>
      </c>
      <c r="D8119" s="150">
        <v>56601</v>
      </c>
      <c r="E8119" s="149">
        <v>12460</v>
      </c>
      <c r="F8119" s="149" t="s">
        <v>6001</v>
      </c>
    </row>
    <row r="8120" spans="1:6" ht="10.9" customHeight="1" x14ac:dyDescent="0.35">
      <c r="A8120" s="149" t="s">
        <v>16064</v>
      </c>
      <c r="B8120" s="149" t="s">
        <v>16065</v>
      </c>
      <c r="C8120" s="149" t="s">
        <v>296</v>
      </c>
      <c r="D8120" s="150">
        <v>56601</v>
      </c>
      <c r="E8120" s="149">
        <v>12460</v>
      </c>
      <c r="F8120" s="149" t="s">
        <v>6001</v>
      </c>
    </row>
    <row r="8121" spans="1:6" ht="10.9" customHeight="1" x14ac:dyDescent="0.35">
      <c r="A8121" s="149" t="s">
        <v>16066</v>
      </c>
      <c r="B8121" s="149" t="s">
        <v>16067</v>
      </c>
      <c r="C8121" s="149" t="s">
        <v>296</v>
      </c>
      <c r="D8121" s="150">
        <v>56601</v>
      </c>
      <c r="E8121" s="149">
        <v>12460</v>
      </c>
      <c r="F8121" s="149" t="s">
        <v>6001</v>
      </c>
    </row>
    <row r="8122" spans="1:6" ht="10.9" customHeight="1" x14ac:dyDescent="0.35">
      <c r="A8122" s="149" t="s">
        <v>16068</v>
      </c>
      <c r="B8122" s="149" t="s">
        <v>16069</v>
      </c>
      <c r="C8122" s="149" t="s">
        <v>296</v>
      </c>
      <c r="D8122" s="150">
        <v>56601</v>
      </c>
      <c r="E8122" s="149">
        <v>12460</v>
      </c>
      <c r="F8122" s="149" t="s">
        <v>6001</v>
      </c>
    </row>
    <row r="8123" spans="1:6" ht="10.9" customHeight="1" x14ac:dyDescent="0.35">
      <c r="A8123" s="149" t="s">
        <v>16070</v>
      </c>
      <c r="B8123" s="149" t="s">
        <v>16071</v>
      </c>
      <c r="C8123" s="149" t="s">
        <v>296</v>
      </c>
      <c r="D8123" s="150">
        <v>56601</v>
      </c>
      <c r="E8123" s="149">
        <v>12460</v>
      </c>
      <c r="F8123" s="149" t="s">
        <v>6001</v>
      </c>
    </row>
    <row r="8124" spans="1:6" ht="10.9" customHeight="1" x14ac:dyDescent="0.35">
      <c r="A8124" s="149" t="s">
        <v>16072</v>
      </c>
      <c r="B8124" s="149" t="s">
        <v>16073</v>
      </c>
      <c r="C8124" s="149" t="s">
        <v>296</v>
      </c>
      <c r="D8124" s="150">
        <v>56601</v>
      </c>
      <c r="E8124" s="149">
        <v>12460</v>
      </c>
      <c r="F8124" s="149" t="s">
        <v>6001</v>
      </c>
    </row>
    <row r="8125" spans="1:6" ht="10.9" customHeight="1" x14ac:dyDescent="0.35">
      <c r="A8125" s="149" t="s">
        <v>16074</v>
      </c>
      <c r="B8125" s="149" t="s">
        <v>16075</v>
      </c>
      <c r="C8125" s="149" t="s">
        <v>296</v>
      </c>
      <c r="D8125" s="150">
        <v>56601</v>
      </c>
      <c r="E8125" s="149">
        <v>12460</v>
      </c>
      <c r="F8125" s="149" t="s">
        <v>6001</v>
      </c>
    </row>
    <row r="8126" spans="1:6" ht="10.9" customHeight="1" x14ac:dyDescent="0.35">
      <c r="A8126" s="149" t="s">
        <v>5999</v>
      </c>
      <c r="B8126" s="149" t="s">
        <v>6000</v>
      </c>
      <c r="C8126" s="149" t="s">
        <v>296</v>
      </c>
      <c r="D8126" s="150">
        <v>56601</v>
      </c>
      <c r="E8126" s="149">
        <v>12460</v>
      </c>
      <c r="F8126" s="149" t="s">
        <v>6001</v>
      </c>
    </row>
    <row r="8127" spans="1:6" ht="10.9" customHeight="1" x14ac:dyDescent="0.35">
      <c r="A8127" s="149" t="s">
        <v>16078</v>
      </c>
      <c r="B8127" s="149" t="s">
        <v>16079</v>
      </c>
      <c r="C8127" s="149" t="s">
        <v>296</v>
      </c>
      <c r="D8127" s="150">
        <v>56601</v>
      </c>
      <c r="E8127" s="149">
        <v>12460</v>
      </c>
      <c r="F8127" s="149" t="s">
        <v>6001</v>
      </c>
    </row>
    <row r="8128" spans="1:6" ht="10.9" customHeight="1" x14ac:dyDescent="0.35">
      <c r="A8128" s="149" t="s">
        <v>16080</v>
      </c>
      <c r="B8128" s="149" t="s">
        <v>16081</v>
      </c>
      <c r="C8128" s="149" t="s">
        <v>296</v>
      </c>
      <c r="D8128" s="150">
        <v>56601</v>
      </c>
      <c r="E8128" s="149">
        <v>12460</v>
      </c>
      <c r="F8128" s="149" t="s">
        <v>6001</v>
      </c>
    </row>
    <row r="8129" spans="1:6" ht="10.9" customHeight="1" x14ac:dyDescent="0.35">
      <c r="A8129" s="149" t="s">
        <v>16082</v>
      </c>
      <c r="B8129" s="149" t="s">
        <v>16083</v>
      </c>
      <c r="C8129" s="149" t="s">
        <v>296</v>
      </c>
      <c r="D8129" s="150">
        <v>56601</v>
      </c>
      <c r="E8129" s="149">
        <v>12460</v>
      </c>
      <c r="F8129" s="149" t="s">
        <v>6001</v>
      </c>
    </row>
    <row r="8130" spans="1:6" ht="10.9" customHeight="1" x14ac:dyDescent="0.35">
      <c r="A8130" s="149" t="s">
        <v>16084</v>
      </c>
      <c r="B8130" s="149" t="s">
        <v>16085</v>
      </c>
      <c r="C8130" s="149" t="s">
        <v>296</v>
      </c>
      <c r="D8130" s="150">
        <v>56601</v>
      </c>
      <c r="E8130" s="149">
        <v>12460</v>
      </c>
      <c r="F8130" s="149" t="s">
        <v>6001</v>
      </c>
    </row>
    <row r="8131" spans="1:6" ht="10.9" customHeight="1" x14ac:dyDescent="0.35">
      <c r="A8131" s="149" t="s">
        <v>16086</v>
      </c>
      <c r="B8131" s="149" t="s">
        <v>16087</v>
      </c>
      <c r="C8131" s="149" t="s">
        <v>296</v>
      </c>
      <c r="D8131" s="150">
        <v>56601</v>
      </c>
      <c r="E8131" s="149">
        <v>12460</v>
      </c>
      <c r="F8131" s="149" t="s">
        <v>6001</v>
      </c>
    </row>
    <row r="8132" spans="1:6" ht="10.9" customHeight="1" x14ac:dyDescent="0.35">
      <c r="A8132" s="149" t="s">
        <v>16088</v>
      </c>
      <c r="B8132" s="149" t="s">
        <v>16089</v>
      </c>
      <c r="C8132" s="149" t="s">
        <v>296</v>
      </c>
      <c r="D8132" s="150">
        <v>56601</v>
      </c>
      <c r="E8132" s="149">
        <v>12460</v>
      </c>
      <c r="F8132" s="149" t="s">
        <v>6001</v>
      </c>
    </row>
    <row r="8133" spans="1:6" ht="10.9" customHeight="1" x14ac:dyDescent="0.35">
      <c r="A8133" s="149" t="s">
        <v>16090</v>
      </c>
      <c r="B8133" s="149" t="s">
        <v>16091</v>
      </c>
      <c r="C8133" s="149" t="s">
        <v>10026</v>
      </c>
      <c r="D8133" s="150">
        <v>56601</v>
      </c>
      <c r="E8133" s="149">
        <v>12460</v>
      </c>
      <c r="F8133" s="149" t="s">
        <v>6001</v>
      </c>
    </row>
    <row r="8134" spans="1:6" ht="10.9" customHeight="1" x14ac:dyDescent="0.35">
      <c r="A8134" s="149" t="s">
        <v>16092</v>
      </c>
      <c r="B8134" s="149" t="s">
        <v>16093</v>
      </c>
      <c r="C8134" s="149" t="s">
        <v>296</v>
      </c>
      <c r="D8134" s="150">
        <v>56601</v>
      </c>
      <c r="E8134" s="149">
        <v>12460</v>
      </c>
      <c r="F8134" s="149" t="s">
        <v>6001</v>
      </c>
    </row>
    <row r="8135" spans="1:6" ht="10.9" customHeight="1" x14ac:dyDescent="0.35">
      <c r="A8135" s="149" t="s">
        <v>16094</v>
      </c>
      <c r="B8135" s="149" t="s">
        <v>16095</v>
      </c>
      <c r="C8135" s="149" t="s">
        <v>296</v>
      </c>
      <c r="D8135" s="150">
        <v>56601</v>
      </c>
      <c r="E8135" s="149">
        <v>12460</v>
      </c>
      <c r="F8135" s="149" t="s">
        <v>6001</v>
      </c>
    </row>
    <row r="8136" spans="1:6" ht="10.9" customHeight="1" x14ac:dyDescent="0.35">
      <c r="A8136" s="149" t="s">
        <v>16096</v>
      </c>
      <c r="B8136" s="149" t="s">
        <v>16097</v>
      </c>
      <c r="C8136" s="149" t="s">
        <v>296</v>
      </c>
      <c r="D8136" s="150">
        <v>56601</v>
      </c>
      <c r="E8136" s="149">
        <v>12460</v>
      </c>
      <c r="F8136" s="149" t="s">
        <v>6001</v>
      </c>
    </row>
    <row r="8137" spans="1:6" ht="10.9" customHeight="1" x14ac:dyDescent="0.35">
      <c r="A8137" s="149" t="s">
        <v>16098</v>
      </c>
      <c r="B8137" s="149" t="s">
        <v>16099</v>
      </c>
      <c r="C8137" s="149" t="s">
        <v>296</v>
      </c>
      <c r="D8137" s="150">
        <v>56601</v>
      </c>
      <c r="E8137" s="149">
        <v>12460</v>
      </c>
      <c r="F8137" s="149" t="s">
        <v>6001</v>
      </c>
    </row>
    <row r="8138" spans="1:6" ht="10.9" customHeight="1" x14ac:dyDescent="0.35">
      <c r="A8138" s="149" t="s">
        <v>16100</v>
      </c>
      <c r="B8138" s="149" t="s">
        <v>16099</v>
      </c>
      <c r="C8138" s="149" t="s">
        <v>10026</v>
      </c>
      <c r="D8138" s="150">
        <v>56601</v>
      </c>
      <c r="E8138" s="149">
        <v>12460</v>
      </c>
      <c r="F8138" s="149" t="s">
        <v>6001</v>
      </c>
    </row>
    <row r="8139" spans="1:6" ht="10.9" customHeight="1" x14ac:dyDescent="0.35">
      <c r="A8139" s="149" t="s">
        <v>16101</v>
      </c>
      <c r="B8139" s="149" t="s">
        <v>16102</v>
      </c>
      <c r="C8139" s="149" t="s">
        <v>296</v>
      </c>
      <c r="D8139" s="150">
        <v>56701</v>
      </c>
      <c r="E8139" s="149">
        <v>12460</v>
      </c>
      <c r="F8139" s="149" t="s">
        <v>7824</v>
      </c>
    </row>
    <row r="8140" spans="1:6" ht="10.9" customHeight="1" x14ac:dyDescent="0.35">
      <c r="A8140" s="149" t="s">
        <v>16103</v>
      </c>
      <c r="B8140" s="149" t="s">
        <v>16104</v>
      </c>
      <c r="C8140" s="149" t="s">
        <v>296</v>
      </c>
      <c r="D8140" s="150">
        <v>56701</v>
      </c>
      <c r="E8140" s="149">
        <v>12460</v>
      </c>
      <c r="F8140" s="149" t="s">
        <v>7824</v>
      </c>
    </row>
    <row r="8141" spans="1:6" ht="10.9" customHeight="1" x14ac:dyDescent="0.35">
      <c r="A8141" s="149" t="s">
        <v>16105</v>
      </c>
      <c r="B8141" s="149" t="s">
        <v>16106</v>
      </c>
      <c r="C8141" s="149" t="s">
        <v>296</v>
      </c>
      <c r="D8141" s="150">
        <v>56701</v>
      </c>
      <c r="E8141" s="149">
        <v>12460</v>
      </c>
      <c r="F8141" s="149" t="s">
        <v>7824</v>
      </c>
    </row>
    <row r="8142" spans="1:6" ht="10.9" customHeight="1" x14ac:dyDescent="0.35">
      <c r="A8142" s="149" t="s">
        <v>16107</v>
      </c>
      <c r="B8142" s="149" t="s">
        <v>16108</v>
      </c>
      <c r="C8142" s="149" t="s">
        <v>296</v>
      </c>
      <c r="D8142" s="150">
        <v>56701</v>
      </c>
      <c r="E8142" s="149">
        <v>12460</v>
      </c>
      <c r="F8142" s="149" t="s">
        <v>7824</v>
      </c>
    </row>
    <row r="8143" spans="1:6" ht="10.9" customHeight="1" x14ac:dyDescent="0.35">
      <c r="A8143" s="149" t="s">
        <v>16109</v>
      </c>
      <c r="B8143" s="149" t="s">
        <v>16110</v>
      </c>
      <c r="C8143" s="149" t="s">
        <v>296</v>
      </c>
      <c r="D8143" s="150">
        <v>56701</v>
      </c>
      <c r="E8143" s="149">
        <v>12460</v>
      </c>
      <c r="F8143" s="149" t="s">
        <v>7824</v>
      </c>
    </row>
    <row r="8144" spans="1:6" ht="10.9" customHeight="1" x14ac:dyDescent="0.35">
      <c r="A8144" s="149" t="s">
        <v>16111</v>
      </c>
      <c r="B8144" s="149" t="s">
        <v>16112</v>
      </c>
      <c r="C8144" s="149" t="s">
        <v>296</v>
      </c>
      <c r="D8144" s="150">
        <v>56701</v>
      </c>
      <c r="E8144" s="149">
        <v>12460</v>
      </c>
      <c r="F8144" s="149" t="s">
        <v>7824</v>
      </c>
    </row>
    <row r="8145" spans="1:6" ht="10.9" customHeight="1" x14ac:dyDescent="0.35">
      <c r="A8145" s="149" t="s">
        <v>16113</v>
      </c>
      <c r="B8145" s="149" t="s">
        <v>16114</v>
      </c>
      <c r="C8145" s="149" t="s">
        <v>296</v>
      </c>
      <c r="D8145" s="150">
        <v>56701</v>
      </c>
      <c r="E8145" s="149">
        <v>12460</v>
      </c>
      <c r="F8145" s="149" t="s">
        <v>7824</v>
      </c>
    </row>
    <row r="8146" spans="1:6" ht="10.9" customHeight="1" x14ac:dyDescent="0.35">
      <c r="A8146" s="149" t="s">
        <v>16115</v>
      </c>
      <c r="B8146" s="149" t="s">
        <v>16116</v>
      </c>
      <c r="C8146" s="149" t="s">
        <v>296</v>
      </c>
      <c r="D8146" s="150">
        <v>56701</v>
      </c>
      <c r="E8146" s="149">
        <v>12460</v>
      </c>
      <c r="F8146" s="149" t="s">
        <v>7824</v>
      </c>
    </row>
    <row r="8147" spans="1:6" ht="10.9" customHeight="1" x14ac:dyDescent="0.35">
      <c r="A8147" s="149" t="s">
        <v>16117</v>
      </c>
      <c r="B8147" s="149" t="s">
        <v>16118</v>
      </c>
      <c r="C8147" s="149" t="s">
        <v>296</v>
      </c>
      <c r="D8147" s="150">
        <v>56701</v>
      </c>
      <c r="E8147" s="149">
        <v>12460</v>
      </c>
      <c r="F8147" s="149" t="s">
        <v>7824</v>
      </c>
    </row>
    <row r="8148" spans="1:6" ht="10.9" customHeight="1" x14ac:dyDescent="0.35">
      <c r="A8148" s="149" t="s">
        <v>16119</v>
      </c>
      <c r="B8148" s="149" t="s">
        <v>16120</v>
      </c>
      <c r="C8148" s="149" t="s">
        <v>296</v>
      </c>
      <c r="D8148" s="150">
        <v>56701</v>
      </c>
      <c r="E8148" s="149">
        <v>12460</v>
      </c>
      <c r="F8148" s="149" t="s">
        <v>7824</v>
      </c>
    </row>
    <row r="8149" spans="1:6" ht="10.9" customHeight="1" x14ac:dyDescent="0.35">
      <c r="A8149" s="149" t="s">
        <v>16121</v>
      </c>
      <c r="B8149" s="149" t="s">
        <v>16122</v>
      </c>
      <c r="C8149" s="149" t="s">
        <v>296</v>
      </c>
      <c r="D8149" s="150">
        <v>56701</v>
      </c>
      <c r="E8149" s="149">
        <v>12460</v>
      </c>
      <c r="F8149" s="149" t="s">
        <v>7824</v>
      </c>
    </row>
    <row r="8150" spans="1:6" ht="10.9" customHeight="1" x14ac:dyDescent="0.35">
      <c r="A8150" s="149" t="s">
        <v>16123</v>
      </c>
      <c r="B8150" s="149" t="s">
        <v>11113</v>
      </c>
      <c r="C8150" s="149" t="s">
        <v>296</v>
      </c>
      <c r="D8150" s="150">
        <v>56701</v>
      </c>
      <c r="E8150" s="149">
        <v>12460</v>
      </c>
      <c r="F8150" s="149" t="s">
        <v>7824</v>
      </c>
    </row>
    <row r="8151" spans="1:6" ht="10.9" customHeight="1" x14ac:dyDescent="0.35">
      <c r="A8151" s="149" t="s">
        <v>16124</v>
      </c>
      <c r="B8151" s="149" t="s">
        <v>16125</v>
      </c>
      <c r="C8151" s="149" t="s">
        <v>296</v>
      </c>
      <c r="D8151" s="150">
        <v>56701</v>
      </c>
      <c r="E8151" s="149">
        <v>12460</v>
      </c>
      <c r="F8151" s="149" t="s">
        <v>7824</v>
      </c>
    </row>
    <row r="8152" spans="1:6" ht="10.9" customHeight="1" x14ac:dyDescent="0.35">
      <c r="A8152" s="149" t="s">
        <v>16126</v>
      </c>
      <c r="B8152" s="149" t="s">
        <v>16127</v>
      </c>
      <c r="C8152" s="149" t="s">
        <v>296</v>
      </c>
      <c r="D8152" s="150">
        <v>56701</v>
      </c>
      <c r="E8152" s="149">
        <v>12460</v>
      </c>
      <c r="F8152" s="149" t="s">
        <v>7824</v>
      </c>
    </row>
    <row r="8153" spans="1:6" ht="10.9" customHeight="1" x14ac:dyDescent="0.35">
      <c r="A8153" s="149" t="s">
        <v>16128</v>
      </c>
      <c r="B8153" s="149" t="s">
        <v>16129</v>
      </c>
      <c r="C8153" s="149" t="s">
        <v>296</v>
      </c>
      <c r="D8153" s="150">
        <v>56701</v>
      </c>
      <c r="E8153" s="149">
        <v>12460</v>
      </c>
      <c r="F8153" s="149" t="s">
        <v>7824</v>
      </c>
    </row>
    <row r="8154" spans="1:6" ht="10.9" customHeight="1" x14ac:dyDescent="0.35">
      <c r="A8154" s="149" t="s">
        <v>16130</v>
      </c>
      <c r="B8154" s="149" t="s">
        <v>16131</v>
      </c>
      <c r="C8154" s="149" t="s">
        <v>296</v>
      </c>
      <c r="D8154" s="150">
        <v>56701</v>
      </c>
      <c r="E8154" s="149">
        <v>12460</v>
      </c>
      <c r="F8154" s="149" t="s">
        <v>7824</v>
      </c>
    </row>
    <row r="8155" spans="1:6" ht="10.9" customHeight="1" x14ac:dyDescent="0.35">
      <c r="A8155" s="149" t="s">
        <v>7822</v>
      </c>
      <c r="B8155" s="149" t="s">
        <v>7823</v>
      </c>
      <c r="C8155" s="149" t="s">
        <v>296</v>
      </c>
      <c r="D8155" s="150">
        <v>56701</v>
      </c>
      <c r="E8155" s="149">
        <v>12460</v>
      </c>
      <c r="F8155" s="149" t="s">
        <v>7824</v>
      </c>
    </row>
    <row r="8156" spans="1:6" ht="10.9" customHeight="1" x14ac:dyDescent="0.35">
      <c r="A8156" s="149" t="s">
        <v>16134</v>
      </c>
      <c r="B8156" s="149" t="s">
        <v>16135</v>
      </c>
      <c r="C8156" s="149" t="s">
        <v>296</v>
      </c>
      <c r="D8156" s="150">
        <v>56701</v>
      </c>
      <c r="E8156" s="149">
        <v>12460</v>
      </c>
      <c r="F8156" s="149" t="s">
        <v>7824</v>
      </c>
    </row>
    <row r="8157" spans="1:6" ht="10.9" customHeight="1" x14ac:dyDescent="0.35">
      <c r="A8157" s="149" t="s">
        <v>16136</v>
      </c>
      <c r="B8157" s="149" t="s">
        <v>16137</v>
      </c>
      <c r="C8157" s="149" t="s">
        <v>296</v>
      </c>
      <c r="D8157" s="150">
        <v>56701</v>
      </c>
      <c r="E8157" s="149">
        <v>12460</v>
      </c>
      <c r="F8157" s="149" t="s">
        <v>7824</v>
      </c>
    </row>
    <row r="8158" spans="1:6" ht="10.9" customHeight="1" x14ac:dyDescent="0.35">
      <c r="A8158" s="149" t="s">
        <v>16138</v>
      </c>
      <c r="B8158" s="149" t="s">
        <v>11043</v>
      </c>
      <c r="C8158" s="149" t="s">
        <v>296</v>
      </c>
      <c r="D8158" s="150">
        <v>56701</v>
      </c>
      <c r="E8158" s="149">
        <v>12460</v>
      </c>
      <c r="F8158" s="149" t="s">
        <v>7824</v>
      </c>
    </row>
    <row r="8159" spans="1:6" ht="10.9" customHeight="1" x14ac:dyDescent="0.35">
      <c r="A8159" s="149" t="s">
        <v>16139</v>
      </c>
      <c r="B8159" s="149" t="s">
        <v>16140</v>
      </c>
      <c r="C8159" s="149" t="s">
        <v>296</v>
      </c>
      <c r="D8159" s="150">
        <v>56701</v>
      </c>
      <c r="E8159" s="149">
        <v>12460</v>
      </c>
      <c r="F8159" s="149" t="s">
        <v>7824</v>
      </c>
    </row>
    <row r="8160" spans="1:6" ht="10.9" customHeight="1" x14ac:dyDescent="0.35">
      <c r="A8160" s="149" t="s">
        <v>16141</v>
      </c>
      <c r="B8160" s="149" t="s">
        <v>16142</v>
      </c>
      <c r="C8160" s="149" t="s">
        <v>296</v>
      </c>
      <c r="D8160" s="150">
        <v>56701</v>
      </c>
      <c r="E8160" s="149">
        <v>12460</v>
      </c>
      <c r="F8160" s="149" t="s">
        <v>7824</v>
      </c>
    </row>
    <row r="8161" spans="1:6" ht="10.9" customHeight="1" x14ac:dyDescent="0.35">
      <c r="A8161" s="149" t="s">
        <v>16143</v>
      </c>
      <c r="B8161" s="149" t="s">
        <v>16144</v>
      </c>
      <c r="C8161" s="149" t="s">
        <v>296</v>
      </c>
      <c r="D8161" s="150">
        <v>56701</v>
      </c>
      <c r="E8161" s="149">
        <v>12460</v>
      </c>
      <c r="F8161" s="149" t="s">
        <v>7824</v>
      </c>
    </row>
    <row r="8162" spans="1:6" ht="10.9" customHeight="1" x14ac:dyDescent="0.35">
      <c r="A8162" s="149" t="s">
        <v>16145</v>
      </c>
      <c r="B8162" s="149" t="s">
        <v>16146</v>
      </c>
      <c r="C8162" s="149" t="s">
        <v>296</v>
      </c>
      <c r="D8162" s="150">
        <v>56701</v>
      </c>
      <c r="E8162" s="149">
        <v>12460</v>
      </c>
      <c r="F8162" s="149" t="s">
        <v>7824</v>
      </c>
    </row>
    <row r="8163" spans="1:6" ht="10.9" customHeight="1" x14ac:dyDescent="0.35">
      <c r="A8163" s="149" t="s">
        <v>16147</v>
      </c>
      <c r="B8163" s="149" t="s">
        <v>16148</v>
      </c>
      <c r="C8163" s="149" t="s">
        <v>296</v>
      </c>
      <c r="D8163" s="150">
        <v>56701</v>
      </c>
      <c r="E8163" s="149">
        <v>12460</v>
      </c>
      <c r="F8163" s="149" t="s">
        <v>7824</v>
      </c>
    </row>
    <row r="8164" spans="1:6" ht="10.9" customHeight="1" x14ac:dyDescent="0.35">
      <c r="A8164" s="149" t="s">
        <v>16149</v>
      </c>
      <c r="B8164" s="149" t="s">
        <v>16150</v>
      </c>
      <c r="C8164" s="149" t="s">
        <v>296</v>
      </c>
      <c r="D8164" s="150">
        <v>56701</v>
      </c>
      <c r="E8164" s="149">
        <v>12460</v>
      </c>
      <c r="F8164" s="149" t="s">
        <v>7824</v>
      </c>
    </row>
    <row r="8165" spans="1:6" ht="10.9" customHeight="1" x14ac:dyDescent="0.35">
      <c r="A8165" s="149" t="s">
        <v>16151</v>
      </c>
      <c r="B8165" s="149" t="s">
        <v>16152</v>
      </c>
      <c r="C8165" s="149" t="s">
        <v>296</v>
      </c>
      <c r="D8165" s="150">
        <v>56701</v>
      </c>
      <c r="E8165" s="149">
        <v>12460</v>
      </c>
      <c r="F8165" s="149" t="s">
        <v>7824</v>
      </c>
    </row>
    <row r="8166" spans="1:6" ht="10.9" customHeight="1" x14ac:dyDescent="0.35">
      <c r="A8166" s="149" t="s">
        <v>16153</v>
      </c>
      <c r="B8166" s="149" t="s">
        <v>16154</v>
      </c>
      <c r="C8166" s="149" t="s">
        <v>296</v>
      </c>
      <c r="D8166" s="150">
        <v>56701</v>
      </c>
      <c r="E8166" s="149">
        <v>12460</v>
      </c>
      <c r="F8166" s="149" t="s">
        <v>7824</v>
      </c>
    </row>
    <row r="8167" spans="1:6" ht="10.9" customHeight="1" x14ac:dyDescent="0.35">
      <c r="A8167" s="149" t="s">
        <v>16155</v>
      </c>
      <c r="B8167" s="149" t="s">
        <v>16156</v>
      </c>
      <c r="C8167" s="149" t="s">
        <v>296</v>
      </c>
      <c r="D8167" s="150">
        <v>56701</v>
      </c>
      <c r="E8167" s="149">
        <v>12460</v>
      </c>
      <c r="F8167" s="149" t="s">
        <v>7824</v>
      </c>
    </row>
    <row r="8168" spans="1:6" ht="10.9" customHeight="1" x14ac:dyDescent="0.35">
      <c r="A8168" s="149" t="s">
        <v>16157</v>
      </c>
      <c r="B8168" s="149" t="s">
        <v>16158</v>
      </c>
      <c r="C8168" s="149" t="s">
        <v>296</v>
      </c>
      <c r="D8168" s="150">
        <v>56701</v>
      </c>
      <c r="E8168" s="149">
        <v>12460</v>
      </c>
      <c r="F8168" s="149" t="s">
        <v>7824</v>
      </c>
    </row>
    <row r="8169" spans="1:6" ht="10.9" customHeight="1" x14ac:dyDescent="0.35">
      <c r="A8169" s="149" t="s">
        <v>16159</v>
      </c>
      <c r="B8169" s="149" t="s">
        <v>16160</v>
      </c>
      <c r="C8169" s="149" t="s">
        <v>296</v>
      </c>
      <c r="D8169" s="150">
        <v>56701</v>
      </c>
      <c r="E8169" s="149">
        <v>12460</v>
      </c>
      <c r="F8169" s="149" t="s">
        <v>7824</v>
      </c>
    </row>
    <row r="8170" spans="1:6" ht="10.9" customHeight="1" x14ac:dyDescent="0.35">
      <c r="A8170" s="149" t="s">
        <v>16161</v>
      </c>
      <c r="B8170" s="149" t="s">
        <v>16162</v>
      </c>
      <c r="C8170" s="149" t="s">
        <v>296</v>
      </c>
      <c r="D8170" s="150">
        <v>56701</v>
      </c>
      <c r="E8170" s="149">
        <v>12460</v>
      </c>
      <c r="F8170" s="149" t="s">
        <v>7824</v>
      </c>
    </row>
    <row r="8171" spans="1:6" ht="10.9" customHeight="1" x14ac:dyDescent="0.35">
      <c r="A8171" s="149" t="s">
        <v>16163</v>
      </c>
      <c r="B8171" s="149" t="s">
        <v>16164</v>
      </c>
      <c r="C8171" s="149" t="s">
        <v>296</v>
      </c>
      <c r="D8171" s="150">
        <v>56701</v>
      </c>
      <c r="E8171" s="149">
        <v>12460</v>
      </c>
      <c r="F8171" s="149" t="s">
        <v>7824</v>
      </c>
    </row>
    <row r="8172" spans="1:6" ht="10.9" customHeight="1" x14ac:dyDescent="0.35">
      <c r="A8172" s="149" t="s">
        <v>16165</v>
      </c>
      <c r="B8172" s="149" t="s">
        <v>16166</v>
      </c>
      <c r="C8172" s="149" t="s">
        <v>296</v>
      </c>
      <c r="D8172" s="150">
        <v>56701</v>
      </c>
      <c r="E8172" s="149">
        <v>12460</v>
      </c>
      <c r="F8172" s="149" t="s">
        <v>7824</v>
      </c>
    </row>
    <row r="8173" spans="1:6" ht="10.9" customHeight="1" x14ac:dyDescent="0.35">
      <c r="A8173" s="149" t="s">
        <v>16167</v>
      </c>
      <c r="B8173" s="149" t="s">
        <v>16168</v>
      </c>
      <c r="C8173" s="149" t="s">
        <v>296</v>
      </c>
      <c r="D8173" s="150">
        <v>56701</v>
      </c>
      <c r="E8173" s="149">
        <v>12460</v>
      </c>
      <c r="F8173" s="149" t="s">
        <v>7824</v>
      </c>
    </row>
    <row r="8174" spans="1:6" ht="10.9" customHeight="1" x14ac:dyDescent="0.35">
      <c r="A8174" s="149" t="s">
        <v>16169</v>
      </c>
      <c r="B8174" s="149" t="s">
        <v>11202</v>
      </c>
      <c r="C8174" s="149" t="s">
        <v>296</v>
      </c>
      <c r="D8174" s="150">
        <v>56701</v>
      </c>
      <c r="E8174" s="149">
        <v>12460</v>
      </c>
      <c r="F8174" s="149" t="s">
        <v>7824</v>
      </c>
    </row>
    <row r="8175" spans="1:6" ht="10.9" customHeight="1" x14ac:dyDescent="0.35">
      <c r="A8175" s="149" t="s">
        <v>16170</v>
      </c>
      <c r="B8175" s="149" t="s">
        <v>16171</v>
      </c>
      <c r="C8175" s="149" t="s">
        <v>296</v>
      </c>
      <c r="D8175" s="150">
        <v>56701</v>
      </c>
      <c r="E8175" s="149">
        <v>12460</v>
      </c>
      <c r="F8175" s="149" t="s">
        <v>7824</v>
      </c>
    </row>
    <row r="8176" spans="1:6" ht="10.9" customHeight="1" x14ac:dyDescent="0.35">
      <c r="A8176" s="149" t="s">
        <v>16172</v>
      </c>
      <c r="B8176" s="149" t="s">
        <v>2804</v>
      </c>
      <c r="C8176" s="149" t="s">
        <v>296</v>
      </c>
      <c r="D8176" s="150">
        <v>56701</v>
      </c>
      <c r="E8176" s="149">
        <v>12460</v>
      </c>
      <c r="F8176" s="149" t="s">
        <v>7824</v>
      </c>
    </row>
    <row r="8177" spans="1:6" ht="10.9" customHeight="1" x14ac:dyDescent="0.35">
      <c r="A8177" s="149" t="s">
        <v>16173</v>
      </c>
      <c r="B8177" s="149" t="s">
        <v>16174</v>
      </c>
      <c r="C8177" s="149" t="s">
        <v>296</v>
      </c>
      <c r="D8177" s="150">
        <v>56701</v>
      </c>
      <c r="E8177" s="149">
        <v>12460</v>
      </c>
      <c r="F8177" s="149" t="s">
        <v>7824</v>
      </c>
    </row>
    <row r="8178" spans="1:6" ht="10.9" customHeight="1" x14ac:dyDescent="0.35">
      <c r="A8178" s="149" t="s">
        <v>16175</v>
      </c>
      <c r="B8178" s="149" t="s">
        <v>10898</v>
      </c>
      <c r="C8178" s="149" t="s">
        <v>420</v>
      </c>
      <c r="D8178" s="150">
        <v>56701</v>
      </c>
      <c r="E8178" s="149">
        <v>12460</v>
      </c>
      <c r="F8178" s="149" t="s">
        <v>7824</v>
      </c>
    </row>
    <row r="8179" spans="1:6" ht="10.9" customHeight="1" x14ac:dyDescent="0.35">
      <c r="A8179" s="149" t="s">
        <v>16176</v>
      </c>
      <c r="B8179" s="149" t="s">
        <v>16177</v>
      </c>
      <c r="C8179" s="149" t="s">
        <v>296</v>
      </c>
      <c r="D8179" s="150">
        <v>56701</v>
      </c>
      <c r="E8179" s="149">
        <v>12460</v>
      </c>
      <c r="F8179" s="149" t="s">
        <v>7824</v>
      </c>
    </row>
    <row r="8180" spans="1:6" ht="10.9" customHeight="1" x14ac:dyDescent="0.35">
      <c r="A8180" s="149" t="s">
        <v>16178</v>
      </c>
      <c r="B8180" s="149" t="s">
        <v>16179</v>
      </c>
      <c r="C8180" s="149" t="s">
        <v>296</v>
      </c>
      <c r="D8180" s="150">
        <v>56701</v>
      </c>
      <c r="E8180" s="149">
        <v>12460</v>
      </c>
      <c r="F8180" s="149" t="s">
        <v>7824</v>
      </c>
    </row>
    <row r="8181" spans="1:6" ht="10.9" customHeight="1" x14ac:dyDescent="0.35">
      <c r="A8181" s="149" t="s">
        <v>16180</v>
      </c>
      <c r="B8181" s="149" t="s">
        <v>16181</v>
      </c>
      <c r="C8181" s="149" t="s">
        <v>296</v>
      </c>
      <c r="D8181" s="150">
        <v>56701</v>
      </c>
      <c r="E8181" s="149">
        <v>12460</v>
      </c>
      <c r="F8181" s="149" t="s">
        <v>7824</v>
      </c>
    </row>
    <row r="8182" spans="1:6" ht="10.9" customHeight="1" x14ac:dyDescent="0.35">
      <c r="A8182" s="149" t="s">
        <v>16182</v>
      </c>
      <c r="B8182" s="149" t="s">
        <v>16183</v>
      </c>
      <c r="C8182" s="149" t="s">
        <v>296</v>
      </c>
      <c r="D8182" s="150">
        <v>56701</v>
      </c>
      <c r="E8182" s="149">
        <v>12460</v>
      </c>
      <c r="F8182" s="149" t="s">
        <v>7824</v>
      </c>
    </row>
    <row r="8183" spans="1:6" ht="10.9" customHeight="1" x14ac:dyDescent="0.35">
      <c r="A8183" s="149" t="s">
        <v>16184</v>
      </c>
      <c r="B8183" s="149" t="s">
        <v>16185</v>
      </c>
      <c r="C8183" s="149" t="s">
        <v>296</v>
      </c>
      <c r="D8183" s="150">
        <v>56701</v>
      </c>
      <c r="E8183" s="149">
        <v>12460</v>
      </c>
      <c r="F8183" s="149" t="s">
        <v>7824</v>
      </c>
    </row>
    <row r="8184" spans="1:6" ht="10.9" customHeight="1" x14ac:dyDescent="0.35">
      <c r="A8184" s="149" t="s">
        <v>16186</v>
      </c>
      <c r="B8184" s="149" t="s">
        <v>16187</v>
      </c>
      <c r="C8184" s="149" t="s">
        <v>296</v>
      </c>
      <c r="D8184" s="150">
        <v>56701</v>
      </c>
      <c r="E8184" s="149">
        <v>12460</v>
      </c>
      <c r="F8184" s="149" t="s">
        <v>7824</v>
      </c>
    </row>
    <row r="8185" spans="1:6" ht="10.9" customHeight="1" x14ac:dyDescent="0.35">
      <c r="A8185" s="149" t="s">
        <v>16188</v>
      </c>
      <c r="B8185" s="149" t="s">
        <v>10820</v>
      </c>
      <c r="C8185" s="149" t="s">
        <v>10026</v>
      </c>
      <c r="D8185" s="150">
        <v>56701</v>
      </c>
      <c r="E8185" s="149">
        <v>12460</v>
      </c>
      <c r="F8185" s="149" t="s">
        <v>7824</v>
      </c>
    </row>
    <row r="8186" spans="1:6" ht="10.9" customHeight="1" x14ac:dyDescent="0.35">
      <c r="A8186" s="149" t="s">
        <v>16189</v>
      </c>
      <c r="B8186" s="149" t="s">
        <v>16190</v>
      </c>
      <c r="C8186" s="149" t="s">
        <v>296</v>
      </c>
      <c r="D8186" s="150">
        <v>56701</v>
      </c>
      <c r="E8186" s="149">
        <v>12460</v>
      </c>
      <c r="F8186" s="149" t="s">
        <v>7824</v>
      </c>
    </row>
    <row r="8187" spans="1:6" ht="10.9" customHeight="1" x14ac:dyDescent="0.35">
      <c r="A8187" s="149" t="s">
        <v>16191</v>
      </c>
      <c r="B8187" s="149" t="s">
        <v>16192</v>
      </c>
      <c r="C8187" s="149" t="s">
        <v>296</v>
      </c>
      <c r="D8187" s="150">
        <v>56902</v>
      </c>
      <c r="E8187" s="149">
        <v>12460</v>
      </c>
      <c r="F8187" s="149" t="s">
        <v>2838</v>
      </c>
    </row>
    <row r="8188" spans="1:6" ht="10.9" customHeight="1" x14ac:dyDescent="0.35">
      <c r="A8188" s="149" t="s">
        <v>16193</v>
      </c>
      <c r="B8188" s="149" t="s">
        <v>16194</v>
      </c>
      <c r="C8188" s="149" t="s">
        <v>296</v>
      </c>
      <c r="D8188" s="150">
        <v>56902</v>
      </c>
      <c r="E8188" s="149">
        <v>12460</v>
      </c>
      <c r="F8188" s="149" t="s">
        <v>2838</v>
      </c>
    </row>
    <row r="8189" spans="1:6" ht="10.9" customHeight="1" x14ac:dyDescent="0.35">
      <c r="A8189" s="149" t="s">
        <v>16195</v>
      </c>
      <c r="B8189" s="149" t="s">
        <v>16196</v>
      </c>
      <c r="C8189" s="149" t="s">
        <v>296</v>
      </c>
      <c r="D8189" s="150">
        <v>56902</v>
      </c>
      <c r="E8189" s="149">
        <v>12460</v>
      </c>
      <c r="F8189" s="149" t="s">
        <v>2838</v>
      </c>
    </row>
    <row r="8190" spans="1:6" x14ac:dyDescent="0.35">
      <c r="A8190" s="149" t="s">
        <v>16197</v>
      </c>
      <c r="B8190" s="149" t="s">
        <v>16198</v>
      </c>
      <c r="C8190" s="149" t="s">
        <v>296</v>
      </c>
      <c r="D8190" s="150">
        <v>56902</v>
      </c>
      <c r="E8190" s="149">
        <v>12460</v>
      </c>
      <c r="F8190" s="149" t="s">
        <v>2838</v>
      </c>
    </row>
    <row r="8191" spans="1:6" x14ac:dyDescent="0.35">
      <c r="A8191" s="149" t="s">
        <v>16199</v>
      </c>
      <c r="B8191" s="149" t="s">
        <v>16200</v>
      </c>
      <c r="C8191" s="149" t="s">
        <v>296</v>
      </c>
      <c r="D8191" s="150">
        <v>56902</v>
      </c>
      <c r="E8191" s="149">
        <v>12460</v>
      </c>
      <c r="F8191" s="149" t="s">
        <v>2838</v>
      </c>
    </row>
    <row r="8192" spans="1:6" x14ac:dyDescent="0.35">
      <c r="A8192" s="149" t="s">
        <v>16201</v>
      </c>
      <c r="B8192" s="149" t="s">
        <v>16202</v>
      </c>
      <c r="C8192" s="149" t="s">
        <v>296</v>
      </c>
      <c r="D8192" s="150">
        <v>56902</v>
      </c>
      <c r="E8192" s="149">
        <v>12460</v>
      </c>
      <c r="F8192" s="149" t="s">
        <v>2838</v>
      </c>
    </row>
    <row r="8193" spans="1:6" x14ac:dyDescent="0.35">
      <c r="A8193" s="149" t="s">
        <v>16203</v>
      </c>
      <c r="B8193" s="149" t="s">
        <v>16204</v>
      </c>
      <c r="C8193" s="149" t="s">
        <v>296</v>
      </c>
      <c r="D8193" s="150">
        <v>56902</v>
      </c>
      <c r="E8193" s="149">
        <v>12460</v>
      </c>
      <c r="F8193" s="149" t="s">
        <v>2838</v>
      </c>
    </row>
    <row r="8194" spans="1:6" x14ac:dyDescent="0.35">
      <c r="A8194" s="149" t="s">
        <v>16205</v>
      </c>
      <c r="B8194" s="149" t="s">
        <v>16206</v>
      </c>
      <c r="C8194" s="149" t="s">
        <v>296</v>
      </c>
      <c r="D8194" s="150">
        <v>56902</v>
      </c>
      <c r="E8194" s="149">
        <v>12460</v>
      </c>
      <c r="F8194" s="149" t="s">
        <v>2838</v>
      </c>
    </row>
    <row r="8195" spans="1:6" x14ac:dyDescent="0.35">
      <c r="A8195" s="149" t="s">
        <v>16207</v>
      </c>
      <c r="B8195" s="149" t="s">
        <v>16208</v>
      </c>
      <c r="C8195" s="149" t="s">
        <v>296</v>
      </c>
      <c r="D8195" s="150">
        <v>56902</v>
      </c>
      <c r="E8195" s="149">
        <v>12460</v>
      </c>
      <c r="F8195" s="149" t="s">
        <v>2838</v>
      </c>
    </row>
    <row r="8196" spans="1:6" x14ac:dyDescent="0.35">
      <c r="A8196" s="149" t="s">
        <v>16209</v>
      </c>
      <c r="B8196" s="149" t="s">
        <v>16210</v>
      </c>
      <c r="C8196" s="149" t="s">
        <v>296</v>
      </c>
      <c r="D8196" s="150">
        <v>56902</v>
      </c>
      <c r="E8196" s="149">
        <v>12460</v>
      </c>
      <c r="F8196" s="149" t="s">
        <v>2838</v>
      </c>
    </row>
    <row r="8197" spans="1:6" x14ac:dyDescent="0.35">
      <c r="A8197" s="149" t="s">
        <v>16211</v>
      </c>
      <c r="B8197" s="149" t="s">
        <v>16212</v>
      </c>
      <c r="C8197" s="149" t="s">
        <v>296</v>
      </c>
      <c r="D8197" s="150">
        <v>56902</v>
      </c>
      <c r="E8197" s="149">
        <v>12460</v>
      </c>
      <c r="F8197" s="149" t="s">
        <v>2838</v>
      </c>
    </row>
    <row r="8198" spans="1:6" x14ac:dyDescent="0.35">
      <c r="A8198" s="149" t="s">
        <v>16213</v>
      </c>
      <c r="B8198" s="149" t="s">
        <v>16214</v>
      </c>
      <c r="C8198" s="149" t="s">
        <v>296</v>
      </c>
      <c r="D8198" s="150">
        <v>56902</v>
      </c>
      <c r="E8198" s="149">
        <v>12460</v>
      </c>
      <c r="F8198" s="149" t="s">
        <v>2838</v>
      </c>
    </row>
    <row r="8199" spans="1:6" x14ac:dyDescent="0.35">
      <c r="A8199" s="149" t="s">
        <v>16215</v>
      </c>
      <c r="B8199" s="149" t="s">
        <v>16216</v>
      </c>
      <c r="C8199" s="149" t="s">
        <v>296</v>
      </c>
      <c r="D8199" s="150">
        <v>56902</v>
      </c>
      <c r="E8199" s="149">
        <v>12460</v>
      </c>
      <c r="F8199" s="149" t="s">
        <v>2838</v>
      </c>
    </row>
    <row r="8200" spans="1:6" x14ac:dyDescent="0.35">
      <c r="A8200" s="149" t="s">
        <v>16217</v>
      </c>
      <c r="B8200" s="149" t="s">
        <v>16218</v>
      </c>
      <c r="C8200" s="149" t="s">
        <v>296</v>
      </c>
      <c r="D8200" s="150">
        <v>56902</v>
      </c>
      <c r="E8200" s="149">
        <v>12460</v>
      </c>
      <c r="F8200" s="149" t="s">
        <v>2838</v>
      </c>
    </row>
    <row r="8201" spans="1:6" x14ac:dyDescent="0.35">
      <c r="A8201" s="149" t="s">
        <v>16219</v>
      </c>
      <c r="B8201" s="149" t="s">
        <v>16220</v>
      </c>
      <c r="C8201" s="149" t="s">
        <v>296</v>
      </c>
      <c r="D8201" s="150">
        <v>56902</v>
      </c>
      <c r="E8201" s="149">
        <v>12460</v>
      </c>
      <c r="F8201" s="149" t="s">
        <v>2838</v>
      </c>
    </row>
    <row r="8202" spans="1:6" x14ac:dyDescent="0.35">
      <c r="A8202" s="149" t="s">
        <v>16221</v>
      </c>
      <c r="B8202" s="149" t="s">
        <v>16222</v>
      </c>
      <c r="C8202" s="149" t="s">
        <v>296</v>
      </c>
      <c r="D8202" s="150">
        <v>56902</v>
      </c>
      <c r="E8202" s="149">
        <v>12460</v>
      </c>
      <c r="F8202" s="149" t="s">
        <v>2838</v>
      </c>
    </row>
    <row r="8203" spans="1:6" x14ac:dyDescent="0.35">
      <c r="A8203" s="149" t="s">
        <v>16223</v>
      </c>
      <c r="B8203" s="149" t="s">
        <v>16224</v>
      </c>
      <c r="C8203" s="149" t="s">
        <v>296</v>
      </c>
      <c r="D8203" s="150">
        <v>56902</v>
      </c>
      <c r="E8203" s="149">
        <v>12460</v>
      </c>
      <c r="F8203" s="149" t="s">
        <v>2838</v>
      </c>
    </row>
    <row r="8204" spans="1:6" x14ac:dyDescent="0.35">
      <c r="A8204" s="149" t="s">
        <v>16225</v>
      </c>
      <c r="B8204" s="149" t="s">
        <v>16226</v>
      </c>
      <c r="C8204" s="149" t="s">
        <v>296</v>
      </c>
      <c r="D8204" s="150">
        <v>56902</v>
      </c>
      <c r="E8204" s="149">
        <v>12460</v>
      </c>
      <c r="F8204" s="149" t="s">
        <v>2838</v>
      </c>
    </row>
    <row r="8205" spans="1:6" x14ac:dyDescent="0.35">
      <c r="A8205" s="149" t="s">
        <v>16227</v>
      </c>
      <c r="B8205" s="149" t="s">
        <v>16228</v>
      </c>
      <c r="C8205" s="149" t="s">
        <v>296</v>
      </c>
      <c r="D8205" s="150">
        <v>56902</v>
      </c>
      <c r="E8205" s="149">
        <v>12460</v>
      </c>
      <c r="F8205" s="149" t="s">
        <v>2838</v>
      </c>
    </row>
    <row r="8206" spans="1:6" x14ac:dyDescent="0.35">
      <c r="A8206" s="149" t="s">
        <v>16229</v>
      </c>
      <c r="B8206" s="149" t="s">
        <v>16230</v>
      </c>
      <c r="C8206" s="149" t="s">
        <v>296</v>
      </c>
      <c r="D8206" s="150">
        <v>56902</v>
      </c>
      <c r="E8206" s="149">
        <v>12460</v>
      </c>
      <c r="F8206" s="149" t="s">
        <v>2838</v>
      </c>
    </row>
    <row r="8207" spans="1:6" x14ac:dyDescent="0.35">
      <c r="A8207" s="149" t="s">
        <v>16231</v>
      </c>
      <c r="B8207" s="149" t="s">
        <v>16232</v>
      </c>
      <c r="C8207" s="149" t="s">
        <v>296</v>
      </c>
      <c r="D8207" s="150">
        <v>56902</v>
      </c>
      <c r="E8207" s="149">
        <v>12460</v>
      </c>
      <c r="F8207" s="149" t="s">
        <v>2838</v>
      </c>
    </row>
    <row r="8208" spans="1:6" x14ac:dyDescent="0.35">
      <c r="A8208" s="149" t="s">
        <v>16233</v>
      </c>
      <c r="B8208" s="149" t="s">
        <v>16234</v>
      </c>
      <c r="C8208" s="149" t="s">
        <v>296</v>
      </c>
      <c r="D8208" s="150">
        <v>56902</v>
      </c>
      <c r="E8208" s="149">
        <v>12460</v>
      </c>
      <c r="F8208" s="149" t="s">
        <v>2838</v>
      </c>
    </row>
    <row r="8209" spans="1:6" x14ac:dyDescent="0.35">
      <c r="A8209" s="149" t="s">
        <v>16468</v>
      </c>
      <c r="B8209" s="149" t="s">
        <v>16469</v>
      </c>
      <c r="C8209" s="149" t="s">
        <v>296</v>
      </c>
      <c r="D8209" s="150">
        <v>56902</v>
      </c>
      <c r="E8209" s="149">
        <v>12460</v>
      </c>
      <c r="F8209" s="149" t="s">
        <v>2838</v>
      </c>
    </row>
    <row r="8210" spans="1:6" x14ac:dyDescent="0.35">
      <c r="A8210" s="149" t="s">
        <v>16235</v>
      </c>
      <c r="B8210" s="149" t="s">
        <v>16236</v>
      </c>
      <c r="C8210" s="149" t="s">
        <v>16237</v>
      </c>
      <c r="D8210" s="150">
        <v>59101</v>
      </c>
      <c r="E8210" s="149">
        <v>12510</v>
      </c>
      <c r="F8210" s="149" t="s">
        <v>16238</v>
      </c>
    </row>
    <row r="8211" spans="1:6" x14ac:dyDescent="0.35">
      <c r="A8211" s="149" t="s">
        <v>16239</v>
      </c>
      <c r="B8211" s="149" t="s">
        <v>16240</v>
      </c>
      <c r="C8211" s="149" t="s">
        <v>16237</v>
      </c>
      <c r="D8211" s="150">
        <v>59101</v>
      </c>
      <c r="E8211" s="149">
        <v>12510</v>
      </c>
      <c r="F8211" s="149" t="s">
        <v>16238</v>
      </c>
    </row>
    <row r="8212" spans="1:6" x14ac:dyDescent="0.35">
      <c r="A8212" s="149" t="s">
        <v>16241</v>
      </c>
      <c r="B8212" s="149" t="s">
        <v>16242</v>
      </c>
      <c r="C8212" s="149" t="s">
        <v>16237</v>
      </c>
      <c r="D8212" s="150">
        <v>59101</v>
      </c>
      <c r="E8212" s="149">
        <v>12510</v>
      </c>
      <c r="F8212" s="149" t="s">
        <v>16238</v>
      </c>
    </row>
    <row r="8213" spans="1:6" x14ac:dyDescent="0.35">
      <c r="A8213" s="149" t="s">
        <v>16243</v>
      </c>
      <c r="B8213" s="149" t="s">
        <v>16244</v>
      </c>
      <c r="C8213" s="149" t="s">
        <v>296</v>
      </c>
      <c r="D8213" s="150">
        <v>59101</v>
      </c>
      <c r="E8213" s="149">
        <v>12510</v>
      </c>
      <c r="F8213" s="149" t="s">
        <v>16238</v>
      </c>
    </row>
    <row r="8214" spans="1:6" x14ac:dyDescent="0.35">
      <c r="A8214" s="149" t="s">
        <v>16245</v>
      </c>
      <c r="B8214" s="149" t="s">
        <v>16246</v>
      </c>
      <c r="C8214" s="149" t="s">
        <v>16247</v>
      </c>
      <c r="D8214" s="150">
        <v>59101</v>
      </c>
      <c r="E8214" s="149">
        <v>12510</v>
      </c>
      <c r="F8214" s="149" t="s">
        <v>16238</v>
      </c>
    </row>
    <row r="8215" spans="1:6" x14ac:dyDescent="0.35">
      <c r="A8215" s="149" t="s">
        <v>16248</v>
      </c>
      <c r="B8215" s="149" t="s">
        <v>16249</v>
      </c>
      <c r="C8215" s="149" t="s">
        <v>877</v>
      </c>
      <c r="D8215" s="150">
        <v>59701</v>
      </c>
      <c r="E8215" s="149">
        <v>12540</v>
      </c>
      <c r="F8215" s="149" t="s">
        <v>16238</v>
      </c>
    </row>
    <row r="8216" spans="1:6" x14ac:dyDescent="0.35">
      <c r="A8216" s="149" t="s">
        <v>16250</v>
      </c>
      <c r="B8216" s="149" t="s">
        <v>16249</v>
      </c>
      <c r="C8216" s="149" t="s">
        <v>16247</v>
      </c>
      <c r="D8216" s="150">
        <v>59701</v>
      </c>
      <c r="E8216" s="149">
        <v>12540</v>
      </c>
      <c r="F8216" s="149" t="s">
        <v>16238</v>
      </c>
    </row>
    <row r="8217" spans="1:6" x14ac:dyDescent="0.35">
      <c r="A8217" s="149" t="s">
        <v>16251</v>
      </c>
      <c r="B8217" s="149" t="s">
        <v>16252</v>
      </c>
      <c r="C8217" s="149" t="s">
        <v>296</v>
      </c>
      <c r="D8217" s="150">
        <v>59701</v>
      </c>
      <c r="E8217" s="149">
        <v>12540</v>
      </c>
      <c r="F8217" s="149" t="s">
        <v>16238</v>
      </c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0E5AE-6CD5-4978-ABB6-1482BEEA8F7F}">
  <dimension ref="A1"/>
  <sheetViews>
    <sheetView workbookViewId="0"/>
  </sheetViews>
  <sheetFormatPr baseColWidth="10" defaultColWidth="11.453125"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E786D-872C-417B-966C-2965A786AED0}">
  <sheetPr>
    <tabColor rgb="FFFF0000"/>
    <pageSetUpPr fitToPage="1"/>
  </sheetPr>
  <dimension ref="A1:ZX948"/>
  <sheetViews>
    <sheetView zoomScaleNormal="100" workbookViewId="0">
      <pane ySplit="1" topLeftCell="A2" activePane="bottomLeft" state="frozen"/>
      <selection activeCell="I1" sqref="I1"/>
      <selection pane="bottomLeft" activeCell="C32" sqref="C32"/>
    </sheetView>
  </sheetViews>
  <sheetFormatPr baseColWidth="10" defaultColWidth="11.54296875" defaultRowHeight="15" customHeight="1" x14ac:dyDescent="0.25"/>
  <cols>
    <col min="1" max="1" width="12.1796875" style="19" customWidth="1"/>
    <col min="2" max="2" width="10" style="19" customWidth="1"/>
    <col min="3" max="3" width="10.7265625" style="19" customWidth="1"/>
    <col min="4" max="4" width="7.54296875" style="19" customWidth="1"/>
    <col min="5" max="5" width="8.1796875" style="19" customWidth="1"/>
    <col min="6" max="6" width="11.1796875" style="19" customWidth="1"/>
    <col min="7" max="7" width="10" style="19" customWidth="1"/>
    <col min="8" max="8" width="8.54296875" style="20" customWidth="1"/>
    <col min="9" max="9" width="56.54296875" style="19" customWidth="1"/>
    <col min="10" max="10" width="11.54296875" style="19" customWidth="1"/>
    <col min="11" max="11" width="45.1796875" style="19" customWidth="1"/>
    <col min="12" max="13" width="11.54296875" style="19"/>
    <col min="14" max="14" width="11.54296875" style="54"/>
    <col min="15" max="15" width="11.54296875" style="20"/>
    <col min="16" max="16" width="11.54296875" style="59"/>
    <col min="17" max="17" width="19" style="58" customWidth="1"/>
    <col min="18" max="18" width="13.453125" style="59" customWidth="1"/>
    <col min="19" max="19" width="10.7265625" style="59" customWidth="1"/>
    <col min="20" max="20" width="11.81640625" style="59" customWidth="1"/>
    <col min="21" max="22" width="12" style="59" bestFit="1" customWidth="1"/>
    <col min="23" max="23" width="12.26953125" style="59" customWidth="1"/>
    <col min="24" max="24" width="13" style="59" customWidth="1"/>
    <col min="25" max="27" width="12" style="59" bestFit="1" customWidth="1"/>
    <col min="28" max="28" width="12.7265625" style="59" customWidth="1"/>
    <col min="29" max="29" width="12" style="59" bestFit="1" customWidth="1"/>
    <col min="30" max="30" width="13.453125" style="59" bestFit="1" customWidth="1"/>
    <col min="31" max="31" width="11.54296875" style="41"/>
    <col min="32" max="700" width="11.54296875" style="39"/>
    <col min="701" max="16384" width="11.54296875" style="19"/>
  </cols>
  <sheetData>
    <row r="1" spans="1:700" ht="15" hidden="1" customHeight="1" x14ac:dyDescent="0.5">
      <c r="A1" s="42"/>
      <c r="B1" s="42"/>
      <c r="C1" s="42"/>
      <c r="D1" s="42"/>
      <c r="E1" s="42"/>
      <c r="F1" s="43"/>
      <c r="G1" s="42"/>
      <c r="H1" s="42"/>
      <c r="I1" s="44"/>
      <c r="J1" s="44"/>
      <c r="K1" s="45"/>
      <c r="L1" s="44"/>
      <c r="M1" s="44"/>
      <c r="N1" s="46"/>
      <c r="O1" s="42"/>
      <c r="P1" s="47"/>
      <c r="Q1" s="45"/>
      <c r="R1" s="47"/>
      <c r="S1" s="47"/>
      <c r="T1" s="47"/>
      <c r="U1" s="47"/>
      <c r="V1" s="47"/>
      <c r="W1" s="47"/>
      <c r="X1" s="47"/>
      <c r="Y1" s="47"/>
      <c r="Z1" s="93"/>
      <c r="AA1" s="93"/>
      <c r="AB1" s="94" t="s">
        <v>0</v>
      </c>
      <c r="AC1" s="93"/>
      <c r="AD1" s="94"/>
      <c r="AE1" s="39"/>
    </row>
    <row r="2" spans="1:700" ht="15" customHeight="1" x14ac:dyDescent="0.5">
      <c r="A2" s="42"/>
      <c r="B2" s="42"/>
      <c r="C2" s="42"/>
      <c r="D2" s="42"/>
      <c r="E2" s="42"/>
      <c r="F2" s="43"/>
      <c r="G2" s="42"/>
      <c r="H2" s="42"/>
      <c r="I2" s="44"/>
      <c r="J2" s="44"/>
      <c r="K2" s="45"/>
      <c r="L2" s="44"/>
      <c r="M2" s="44"/>
      <c r="N2" s="46"/>
      <c r="O2" s="42"/>
      <c r="P2" s="47"/>
      <c r="Q2" s="45"/>
      <c r="R2" s="47"/>
      <c r="S2" s="47"/>
      <c r="T2" s="47"/>
      <c r="U2" s="47"/>
      <c r="V2" s="47"/>
      <c r="W2" s="47"/>
      <c r="X2" s="257" t="s">
        <v>0</v>
      </c>
      <c r="Y2" s="257"/>
      <c r="Z2" s="257"/>
      <c r="AA2" s="257"/>
      <c r="AB2" s="94"/>
      <c r="AC2" s="93"/>
      <c r="AD2" s="94"/>
      <c r="AE2" s="39"/>
    </row>
    <row r="3" spans="1:700" ht="15" customHeight="1" x14ac:dyDescent="0.5">
      <c r="A3" s="42"/>
      <c r="B3" s="42"/>
      <c r="C3" s="42"/>
      <c r="D3" s="42"/>
      <c r="E3" s="42"/>
      <c r="F3" s="43"/>
      <c r="G3" s="42"/>
      <c r="H3" s="42"/>
      <c r="I3" s="44"/>
      <c r="J3" s="44"/>
      <c r="K3" s="45"/>
      <c r="L3" s="44"/>
      <c r="M3" s="44"/>
      <c r="N3" s="46"/>
      <c r="O3" s="42"/>
      <c r="P3" s="47"/>
      <c r="Q3" s="45"/>
      <c r="R3" s="47"/>
      <c r="S3" s="47"/>
      <c r="T3" s="47"/>
      <c r="U3" s="47"/>
      <c r="V3" s="47"/>
      <c r="W3" s="47"/>
      <c r="X3" s="258" t="s">
        <v>1</v>
      </c>
      <c r="Y3" s="258"/>
      <c r="Z3" s="258"/>
      <c r="AA3" s="258"/>
      <c r="AB3" s="94"/>
      <c r="AC3" s="93"/>
      <c r="AD3" s="94"/>
      <c r="AE3" s="39"/>
    </row>
    <row r="4" spans="1:700" ht="15" customHeight="1" x14ac:dyDescent="0.25">
      <c r="A4" s="42"/>
      <c r="B4" s="42"/>
      <c r="C4" s="42"/>
      <c r="D4" s="42"/>
      <c r="E4" s="42"/>
      <c r="F4" s="43"/>
      <c r="G4" s="42"/>
      <c r="H4" s="42"/>
      <c r="I4" s="44"/>
      <c r="J4" s="44"/>
      <c r="K4" s="45"/>
      <c r="L4" s="44"/>
      <c r="M4" s="44"/>
      <c r="N4" s="46"/>
      <c r="O4" s="42"/>
      <c r="P4" s="47"/>
      <c r="Q4" s="45"/>
      <c r="R4" s="47"/>
      <c r="S4" s="47"/>
      <c r="T4" s="47"/>
      <c r="U4" s="47"/>
      <c r="V4" s="47"/>
      <c r="W4" s="47"/>
      <c r="X4" s="257" t="s">
        <v>2</v>
      </c>
      <c r="Y4" s="257"/>
      <c r="Z4" s="257"/>
      <c r="AA4" s="257"/>
      <c r="AB4" s="47"/>
      <c r="AC4" s="47"/>
      <c r="AD4" s="47"/>
      <c r="AE4" s="39"/>
    </row>
    <row r="5" spans="1:700" ht="15" customHeight="1" x14ac:dyDescent="0.25">
      <c r="A5" s="42"/>
      <c r="B5" s="42"/>
      <c r="C5" s="42"/>
      <c r="D5" s="42"/>
      <c r="E5" s="42"/>
      <c r="F5" s="43"/>
      <c r="G5" s="42"/>
      <c r="H5" s="42"/>
      <c r="I5" s="44"/>
      <c r="J5" s="44"/>
      <c r="K5" s="45"/>
      <c r="L5" s="44"/>
      <c r="M5" s="44"/>
      <c r="N5" s="46"/>
      <c r="O5" s="42"/>
      <c r="P5" s="47"/>
      <c r="Q5" s="45"/>
      <c r="R5" s="47"/>
      <c r="S5" s="47"/>
      <c r="T5" s="47"/>
      <c r="U5" s="47"/>
      <c r="V5" s="47"/>
      <c r="W5" s="47"/>
      <c r="X5" s="257" t="s">
        <v>3</v>
      </c>
      <c r="Y5" s="257"/>
      <c r="Z5" s="257"/>
      <c r="AA5" s="257"/>
      <c r="AB5" s="47"/>
      <c r="AC5" s="47"/>
      <c r="AD5" s="47"/>
      <c r="AE5" s="39"/>
    </row>
    <row r="6" spans="1:700" ht="15" customHeight="1" x14ac:dyDescent="0.25">
      <c r="A6" s="42"/>
      <c r="B6" s="42"/>
      <c r="C6" s="42"/>
      <c r="D6" s="42"/>
      <c r="E6" s="42"/>
      <c r="F6" s="43"/>
      <c r="G6" s="42"/>
      <c r="H6" s="42"/>
      <c r="I6" s="44"/>
      <c r="J6" s="44"/>
      <c r="K6" s="45"/>
      <c r="L6" s="44"/>
      <c r="M6" s="44"/>
      <c r="N6" s="46"/>
      <c r="O6" s="42"/>
      <c r="P6" s="47"/>
      <c r="Q6" s="45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39"/>
    </row>
    <row r="7" spans="1:700" ht="21" customHeight="1" x14ac:dyDescent="0.6">
      <c r="A7" s="259" t="s">
        <v>16253</v>
      </c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47"/>
      <c r="AE7" s="39"/>
    </row>
    <row r="8" spans="1:700" ht="15" customHeight="1" x14ac:dyDescent="0.25">
      <c r="A8" s="68"/>
      <c r="B8" s="68"/>
      <c r="C8" s="68"/>
      <c r="D8" s="68"/>
      <c r="E8" s="68"/>
      <c r="F8" s="48"/>
      <c r="G8" s="68"/>
      <c r="H8" s="68"/>
      <c r="I8" s="49"/>
      <c r="J8" s="68"/>
      <c r="K8" s="50"/>
      <c r="L8" s="68"/>
      <c r="M8" s="68"/>
      <c r="N8" s="51"/>
      <c r="O8" s="68"/>
      <c r="P8" s="52"/>
      <c r="Q8" s="50"/>
      <c r="R8" s="130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47"/>
      <c r="AE8" s="39"/>
    </row>
    <row r="9" spans="1:700" s="137" customFormat="1" ht="15" customHeight="1" x14ac:dyDescent="0.35">
      <c r="A9" s="263" t="s">
        <v>5</v>
      </c>
      <c r="B9" s="263"/>
      <c r="C9" s="263"/>
      <c r="D9" s="263"/>
      <c r="E9" s="263"/>
      <c r="F9" s="263"/>
      <c r="G9" s="263"/>
      <c r="H9" s="263"/>
      <c r="I9" s="133"/>
      <c r="J9" s="133"/>
      <c r="K9" s="134"/>
      <c r="L9" s="135"/>
      <c r="M9" s="135"/>
      <c r="N9" s="131"/>
      <c r="O9" s="132"/>
      <c r="P9" s="131"/>
      <c r="Q9" s="134"/>
      <c r="R9" s="143">
        <f>SUM(R11:R491)</f>
        <v>8662060.9487999957</v>
      </c>
      <c r="S9" s="143">
        <f t="shared" ref="S9:AD9" si="0">SUM(S11:S491)</f>
        <v>34057</v>
      </c>
      <c r="T9" s="143">
        <f t="shared" si="0"/>
        <v>864152.50999999989</v>
      </c>
      <c r="U9" s="143">
        <f t="shared" si="0"/>
        <v>822184.90000000014</v>
      </c>
      <c r="V9" s="143">
        <f t="shared" si="0"/>
        <v>735855.71</v>
      </c>
      <c r="W9" s="143">
        <f t="shared" si="0"/>
        <v>815235.92</v>
      </c>
      <c r="X9" s="143">
        <f t="shared" si="0"/>
        <v>609168</v>
      </c>
      <c r="Y9" s="143">
        <f t="shared" si="0"/>
        <v>586846.44000000006</v>
      </c>
      <c r="Z9" s="143">
        <f t="shared" si="0"/>
        <v>792890.0399999998</v>
      </c>
      <c r="AA9" s="143">
        <f t="shared" si="0"/>
        <v>608268.6</v>
      </c>
      <c r="AB9" s="143">
        <f t="shared" si="0"/>
        <v>986129.2</v>
      </c>
      <c r="AC9" s="143">
        <f t="shared" si="0"/>
        <v>772911.87000000011</v>
      </c>
      <c r="AD9" s="143">
        <f t="shared" si="0"/>
        <v>1034361</v>
      </c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  <c r="CY9" s="136"/>
      <c r="CZ9" s="136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36"/>
      <c r="DS9" s="136"/>
      <c r="DT9" s="136"/>
      <c r="DU9" s="136"/>
      <c r="DV9" s="136"/>
      <c r="DW9" s="136"/>
      <c r="DX9" s="136"/>
      <c r="DY9" s="136"/>
      <c r="DZ9" s="136"/>
      <c r="EA9" s="136"/>
      <c r="EB9" s="136"/>
      <c r="EC9" s="136"/>
      <c r="ED9" s="136"/>
      <c r="EE9" s="136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36"/>
      <c r="FJ9" s="136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36"/>
      <c r="GL9" s="136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36"/>
      <c r="HQ9" s="136"/>
      <c r="HR9" s="136"/>
      <c r="HS9" s="136"/>
      <c r="HT9" s="136"/>
      <c r="HU9" s="136"/>
      <c r="HV9" s="136"/>
      <c r="HW9" s="136"/>
      <c r="HX9" s="136"/>
      <c r="HY9" s="136"/>
      <c r="HZ9" s="136"/>
      <c r="IA9" s="136"/>
      <c r="IB9" s="136"/>
      <c r="IC9" s="136"/>
      <c r="ID9" s="136"/>
      <c r="IE9" s="136"/>
      <c r="IF9" s="136"/>
      <c r="IG9" s="136"/>
      <c r="IH9" s="136"/>
      <c r="II9" s="136"/>
      <c r="IJ9" s="136"/>
      <c r="IK9" s="136"/>
      <c r="IL9" s="136"/>
      <c r="IM9" s="136"/>
      <c r="IN9" s="136"/>
      <c r="IO9" s="136"/>
      <c r="IP9" s="136"/>
      <c r="IQ9" s="136"/>
      <c r="IR9" s="136"/>
      <c r="IS9" s="136"/>
      <c r="IT9" s="136"/>
      <c r="IU9" s="136"/>
      <c r="IV9" s="136"/>
      <c r="IW9" s="136"/>
      <c r="IX9" s="136"/>
      <c r="IY9" s="136"/>
      <c r="IZ9" s="136"/>
      <c r="JA9" s="136"/>
      <c r="JB9" s="136"/>
      <c r="JC9" s="136"/>
      <c r="JD9" s="136"/>
      <c r="JE9" s="136"/>
      <c r="JF9" s="136"/>
      <c r="JG9" s="136"/>
      <c r="JH9" s="136"/>
      <c r="JI9" s="136"/>
      <c r="JJ9" s="136"/>
      <c r="JK9" s="136"/>
      <c r="JL9" s="136"/>
      <c r="JM9" s="136"/>
      <c r="JN9" s="136"/>
      <c r="JO9" s="136"/>
      <c r="JP9" s="136"/>
      <c r="JQ9" s="136"/>
      <c r="JR9" s="136"/>
      <c r="JS9" s="136"/>
      <c r="JT9" s="136"/>
      <c r="JU9" s="136"/>
      <c r="JV9" s="136"/>
      <c r="JW9" s="136"/>
      <c r="JX9" s="136"/>
      <c r="JY9" s="136"/>
      <c r="JZ9" s="136"/>
      <c r="KA9" s="136"/>
      <c r="KB9" s="136"/>
      <c r="KC9" s="136"/>
      <c r="KD9" s="136"/>
      <c r="KE9" s="136"/>
      <c r="KF9" s="136"/>
      <c r="KG9" s="136"/>
      <c r="KH9" s="136"/>
      <c r="KI9" s="136"/>
      <c r="KJ9" s="136"/>
      <c r="KK9" s="136"/>
      <c r="KL9" s="136"/>
      <c r="KM9" s="136"/>
      <c r="KN9" s="136"/>
      <c r="KO9" s="136"/>
      <c r="KP9" s="136"/>
      <c r="KQ9" s="136"/>
      <c r="KR9" s="136"/>
      <c r="KS9" s="136"/>
      <c r="KT9" s="136"/>
      <c r="KU9" s="136"/>
      <c r="KV9" s="136"/>
      <c r="KW9" s="136"/>
      <c r="KX9" s="136"/>
      <c r="KY9" s="136"/>
      <c r="KZ9" s="136"/>
      <c r="LA9" s="136"/>
      <c r="LB9" s="136"/>
      <c r="LC9" s="136"/>
      <c r="LD9" s="136"/>
      <c r="LE9" s="136"/>
      <c r="LF9" s="136"/>
      <c r="LG9" s="136"/>
      <c r="LH9" s="136"/>
      <c r="LI9" s="136"/>
      <c r="LJ9" s="136"/>
      <c r="LK9" s="136"/>
      <c r="LL9" s="136"/>
      <c r="LM9" s="136"/>
      <c r="LN9" s="136"/>
      <c r="LO9" s="136"/>
      <c r="LP9" s="136"/>
      <c r="LQ9" s="136"/>
      <c r="LR9" s="136"/>
      <c r="LS9" s="136"/>
      <c r="LT9" s="136"/>
      <c r="LU9" s="136"/>
      <c r="LV9" s="136"/>
      <c r="LW9" s="136"/>
      <c r="LX9" s="136"/>
      <c r="LY9" s="136"/>
      <c r="LZ9" s="136"/>
      <c r="MA9" s="136"/>
      <c r="MB9" s="136"/>
      <c r="MC9" s="136"/>
      <c r="MD9" s="136"/>
      <c r="ME9" s="136"/>
      <c r="MF9" s="136"/>
      <c r="MG9" s="136"/>
      <c r="MH9" s="136"/>
      <c r="MI9" s="136"/>
      <c r="MJ9" s="136"/>
      <c r="MK9" s="136"/>
      <c r="ML9" s="136"/>
      <c r="MM9" s="136"/>
      <c r="MN9" s="136"/>
      <c r="MO9" s="136"/>
      <c r="MP9" s="136"/>
      <c r="MQ9" s="136"/>
      <c r="MR9" s="136"/>
      <c r="MS9" s="136"/>
      <c r="MT9" s="136"/>
      <c r="MU9" s="136"/>
      <c r="MV9" s="136"/>
      <c r="MW9" s="136"/>
      <c r="MX9" s="136"/>
      <c r="MY9" s="136"/>
      <c r="MZ9" s="136"/>
      <c r="NA9" s="136"/>
      <c r="NB9" s="136"/>
      <c r="NC9" s="136"/>
      <c r="ND9" s="136"/>
      <c r="NE9" s="136"/>
      <c r="NF9" s="136"/>
      <c r="NG9" s="136"/>
      <c r="NH9" s="136"/>
      <c r="NI9" s="136"/>
      <c r="NJ9" s="136"/>
      <c r="NK9" s="136"/>
      <c r="NL9" s="136"/>
      <c r="NM9" s="136"/>
      <c r="NN9" s="136"/>
      <c r="NO9" s="136"/>
      <c r="NP9" s="136"/>
      <c r="NQ9" s="136"/>
      <c r="NR9" s="136"/>
      <c r="NS9" s="136"/>
      <c r="NT9" s="136"/>
      <c r="NU9" s="136"/>
      <c r="NV9" s="136"/>
      <c r="NW9" s="136"/>
      <c r="NX9" s="136"/>
      <c r="NY9" s="136"/>
      <c r="NZ9" s="136"/>
      <c r="OA9" s="136"/>
      <c r="OB9" s="136"/>
      <c r="OC9" s="136"/>
      <c r="OD9" s="136"/>
      <c r="OE9" s="136"/>
      <c r="OF9" s="136"/>
      <c r="OG9" s="136"/>
      <c r="OH9" s="136"/>
      <c r="OI9" s="136"/>
      <c r="OJ9" s="136"/>
      <c r="OK9" s="136"/>
      <c r="OL9" s="136"/>
      <c r="OM9" s="136"/>
      <c r="ON9" s="136"/>
      <c r="OO9" s="136"/>
      <c r="OP9" s="136"/>
      <c r="OQ9" s="136"/>
      <c r="OR9" s="136"/>
      <c r="OS9" s="136"/>
      <c r="OT9" s="136"/>
      <c r="OU9" s="136"/>
      <c r="OV9" s="136"/>
      <c r="OW9" s="136"/>
      <c r="OX9" s="136"/>
      <c r="OY9" s="136"/>
      <c r="OZ9" s="136"/>
      <c r="PA9" s="136"/>
      <c r="PB9" s="136"/>
      <c r="PC9" s="136"/>
      <c r="PD9" s="136"/>
      <c r="PE9" s="136"/>
      <c r="PF9" s="136"/>
      <c r="PG9" s="136"/>
      <c r="PH9" s="136"/>
      <c r="PI9" s="136"/>
      <c r="PJ9" s="136"/>
      <c r="PK9" s="136"/>
      <c r="PL9" s="136"/>
      <c r="PM9" s="136"/>
      <c r="PN9" s="136"/>
      <c r="PO9" s="136"/>
      <c r="PP9" s="136"/>
      <c r="PQ9" s="136"/>
      <c r="PR9" s="136"/>
      <c r="PS9" s="136"/>
      <c r="PT9" s="136"/>
      <c r="PU9" s="136"/>
      <c r="PV9" s="136"/>
      <c r="PW9" s="136"/>
      <c r="PX9" s="136"/>
      <c r="PY9" s="136"/>
      <c r="PZ9" s="136"/>
      <c r="QA9" s="136"/>
      <c r="QB9" s="136"/>
      <c r="QC9" s="136"/>
      <c r="QD9" s="136"/>
      <c r="QE9" s="136"/>
      <c r="QF9" s="136"/>
      <c r="QG9" s="136"/>
      <c r="QH9" s="136"/>
      <c r="QI9" s="136"/>
      <c r="QJ9" s="136"/>
      <c r="QK9" s="136"/>
      <c r="QL9" s="136"/>
      <c r="QM9" s="136"/>
      <c r="QN9" s="136"/>
      <c r="QO9" s="136"/>
      <c r="QP9" s="136"/>
      <c r="QQ9" s="136"/>
      <c r="QR9" s="136"/>
      <c r="QS9" s="136"/>
      <c r="QT9" s="136"/>
      <c r="QU9" s="136"/>
      <c r="QV9" s="136"/>
      <c r="QW9" s="136"/>
      <c r="QX9" s="136"/>
      <c r="QY9" s="136"/>
      <c r="QZ9" s="136"/>
      <c r="RA9" s="136"/>
      <c r="RB9" s="136"/>
      <c r="RC9" s="136"/>
      <c r="RD9" s="136"/>
      <c r="RE9" s="136"/>
      <c r="RF9" s="136"/>
      <c r="RG9" s="136"/>
      <c r="RH9" s="136"/>
      <c r="RI9" s="136"/>
      <c r="RJ9" s="136"/>
      <c r="RK9" s="136"/>
      <c r="RL9" s="136"/>
      <c r="RM9" s="136"/>
      <c r="RN9" s="136"/>
      <c r="RO9" s="136"/>
      <c r="RP9" s="136"/>
      <c r="RQ9" s="136"/>
      <c r="RR9" s="136"/>
      <c r="RS9" s="136"/>
      <c r="RT9" s="136"/>
      <c r="RU9" s="136"/>
      <c r="RV9" s="136"/>
      <c r="RW9" s="136"/>
      <c r="RX9" s="136"/>
      <c r="RY9" s="136"/>
      <c r="RZ9" s="136"/>
      <c r="SA9" s="136"/>
      <c r="SB9" s="136"/>
      <c r="SC9" s="136"/>
      <c r="SD9" s="136"/>
      <c r="SE9" s="136"/>
      <c r="SF9" s="136"/>
      <c r="SG9" s="136"/>
      <c r="SH9" s="136"/>
      <c r="SI9" s="136"/>
      <c r="SJ9" s="136"/>
      <c r="SK9" s="136"/>
      <c r="SL9" s="136"/>
      <c r="SM9" s="136"/>
      <c r="SN9" s="136"/>
      <c r="SO9" s="136"/>
      <c r="SP9" s="136"/>
      <c r="SQ9" s="136"/>
      <c r="SR9" s="136"/>
      <c r="SS9" s="136"/>
      <c r="ST9" s="136"/>
      <c r="SU9" s="136"/>
      <c r="SV9" s="136"/>
      <c r="SW9" s="136"/>
      <c r="SX9" s="136"/>
      <c r="SY9" s="136"/>
      <c r="SZ9" s="136"/>
      <c r="TA9" s="136"/>
      <c r="TB9" s="136"/>
      <c r="TC9" s="136"/>
      <c r="TD9" s="136"/>
      <c r="TE9" s="136"/>
      <c r="TF9" s="136"/>
      <c r="TG9" s="136"/>
      <c r="TH9" s="136"/>
      <c r="TI9" s="136"/>
      <c r="TJ9" s="136"/>
      <c r="TK9" s="136"/>
      <c r="TL9" s="136"/>
      <c r="TM9" s="136"/>
      <c r="TN9" s="136"/>
      <c r="TO9" s="136"/>
      <c r="TP9" s="136"/>
      <c r="TQ9" s="136"/>
      <c r="TR9" s="136"/>
      <c r="TS9" s="136"/>
      <c r="TT9" s="136"/>
      <c r="TU9" s="136"/>
      <c r="TV9" s="136"/>
      <c r="TW9" s="136"/>
      <c r="TX9" s="136"/>
      <c r="TY9" s="136"/>
      <c r="TZ9" s="136"/>
      <c r="UA9" s="136"/>
      <c r="UB9" s="136"/>
      <c r="UC9" s="136"/>
      <c r="UD9" s="136"/>
      <c r="UE9" s="136"/>
      <c r="UF9" s="136"/>
      <c r="UG9" s="136"/>
      <c r="UH9" s="136"/>
      <c r="UI9" s="136"/>
      <c r="UJ9" s="136"/>
      <c r="UK9" s="136"/>
      <c r="UL9" s="136"/>
      <c r="UM9" s="136"/>
      <c r="UN9" s="136"/>
      <c r="UO9" s="136"/>
      <c r="UP9" s="136"/>
      <c r="UQ9" s="136"/>
      <c r="UR9" s="136"/>
      <c r="US9" s="136"/>
      <c r="UT9" s="136"/>
      <c r="UU9" s="136"/>
      <c r="UV9" s="136"/>
      <c r="UW9" s="136"/>
      <c r="UX9" s="136"/>
      <c r="UY9" s="136"/>
      <c r="UZ9" s="136"/>
      <c r="VA9" s="136"/>
      <c r="VB9" s="136"/>
      <c r="VC9" s="136"/>
      <c r="VD9" s="136"/>
      <c r="VE9" s="136"/>
      <c r="VF9" s="136"/>
      <c r="VG9" s="136"/>
      <c r="VH9" s="136"/>
      <c r="VI9" s="136"/>
      <c r="VJ9" s="136"/>
      <c r="VK9" s="136"/>
      <c r="VL9" s="136"/>
      <c r="VM9" s="136"/>
      <c r="VN9" s="136"/>
      <c r="VO9" s="136"/>
      <c r="VP9" s="136"/>
      <c r="VQ9" s="136"/>
      <c r="VR9" s="136"/>
      <c r="VS9" s="136"/>
      <c r="VT9" s="136"/>
      <c r="VU9" s="136"/>
      <c r="VV9" s="136"/>
      <c r="VW9" s="136"/>
      <c r="VX9" s="136"/>
      <c r="VY9" s="136"/>
      <c r="VZ9" s="136"/>
      <c r="WA9" s="136"/>
      <c r="WB9" s="136"/>
      <c r="WC9" s="136"/>
      <c r="WD9" s="136"/>
      <c r="WE9" s="136"/>
      <c r="WF9" s="136"/>
      <c r="WG9" s="136"/>
      <c r="WH9" s="136"/>
      <c r="WI9" s="136"/>
      <c r="WJ9" s="136"/>
      <c r="WK9" s="136"/>
      <c r="WL9" s="136"/>
      <c r="WM9" s="136"/>
      <c r="WN9" s="136"/>
      <c r="WO9" s="136"/>
      <c r="WP9" s="136"/>
      <c r="WQ9" s="136"/>
      <c r="WR9" s="136"/>
      <c r="WS9" s="136"/>
      <c r="WT9" s="136"/>
      <c r="WU9" s="136"/>
      <c r="WV9" s="136"/>
      <c r="WW9" s="136"/>
      <c r="WX9" s="136"/>
      <c r="WY9" s="136"/>
      <c r="WZ9" s="136"/>
      <c r="XA9" s="136"/>
      <c r="XB9" s="136"/>
      <c r="XC9" s="136"/>
      <c r="XD9" s="136"/>
      <c r="XE9" s="136"/>
      <c r="XF9" s="136"/>
      <c r="XG9" s="136"/>
      <c r="XH9" s="136"/>
      <c r="XI9" s="136"/>
      <c r="XJ9" s="136"/>
      <c r="XK9" s="136"/>
      <c r="XL9" s="136"/>
      <c r="XM9" s="136"/>
      <c r="XN9" s="136"/>
      <c r="XO9" s="136"/>
      <c r="XP9" s="136"/>
      <c r="XQ9" s="136"/>
      <c r="XR9" s="136"/>
      <c r="XS9" s="136"/>
      <c r="XT9" s="136"/>
      <c r="XU9" s="136"/>
      <c r="XV9" s="136"/>
      <c r="XW9" s="136"/>
      <c r="XX9" s="136"/>
      <c r="XY9" s="136"/>
      <c r="XZ9" s="136"/>
      <c r="YA9" s="136"/>
      <c r="YB9" s="136"/>
      <c r="YC9" s="136"/>
      <c r="YD9" s="136"/>
      <c r="YE9" s="136"/>
      <c r="YF9" s="136"/>
      <c r="YG9" s="136"/>
      <c r="YH9" s="136"/>
      <c r="YI9" s="136"/>
      <c r="YJ9" s="136"/>
      <c r="YK9" s="136"/>
      <c r="YL9" s="136"/>
      <c r="YM9" s="136"/>
      <c r="YN9" s="136"/>
      <c r="YO9" s="136"/>
      <c r="YP9" s="136"/>
      <c r="YQ9" s="136"/>
      <c r="YR9" s="136"/>
      <c r="YS9" s="136"/>
      <c r="YT9" s="136"/>
      <c r="YU9" s="136"/>
      <c r="YV9" s="136"/>
      <c r="YW9" s="136"/>
      <c r="YX9" s="136"/>
      <c r="YY9" s="136"/>
      <c r="YZ9" s="136"/>
      <c r="ZA9" s="136"/>
      <c r="ZB9" s="136"/>
      <c r="ZC9" s="136"/>
      <c r="ZD9" s="136"/>
      <c r="ZE9" s="136"/>
      <c r="ZF9" s="136"/>
      <c r="ZG9" s="136"/>
      <c r="ZH9" s="136"/>
      <c r="ZI9" s="136"/>
      <c r="ZJ9" s="136"/>
      <c r="ZK9" s="136"/>
      <c r="ZL9" s="136"/>
      <c r="ZM9" s="136"/>
      <c r="ZN9" s="136"/>
      <c r="ZO9" s="136"/>
      <c r="ZP9" s="136"/>
      <c r="ZQ9" s="136"/>
      <c r="ZR9" s="136"/>
      <c r="ZS9" s="136"/>
      <c r="ZT9" s="136"/>
      <c r="ZU9" s="136"/>
      <c r="ZV9" s="136"/>
      <c r="ZW9" s="136"/>
      <c r="ZX9" s="136"/>
    </row>
    <row r="10" spans="1:700" s="105" customFormat="1" ht="56.25" customHeight="1" x14ac:dyDescent="0.35">
      <c r="A10" s="95" t="s">
        <v>6</v>
      </c>
      <c r="B10" s="95" t="s">
        <v>7</v>
      </c>
      <c r="C10" s="95" t="s">
        <v>8</v>
      </c>
      <c r="D10" s="95" t="s">
        <v>9</v>
      </c>
      <c r="E10" s="95" t="s">
        <v>10</v>
      </c>
      <c r="F10" s="96" t="s">
        <v>11</v>
      </c>
      <c r="G10" s="95" t="s">
        <v>12</v>
      </c>
      <c r="H10" s="97" t="s">
        <v>13</v>
      </c>
      <c r="I10" s="98" t="s">
        <v>14</v>
      </c>
      <c r="J10" s="98" t="s">
        <v>15</v>
      </c>
      <c r="K10" s="99" t="s">
        <v>16</v>
      </c>
      <c r="L10" s="97" t="s">
        <v>17</v>
      </c>
      <c r="M10" s="97" t="s">
        <v>18</v>
      </c>
      <c r="N10" s="100" t="s">
        <v>19</v>
      </c>
      <c r="O10" s="101" t="s">
        <v>20</v>
      </c>
      <c r="P10" s="100" t="s">
        <v>21</v>
      </c>
      <c r="Q10" s="101" t="s">
        <v>22</v>
      </c>
      <c r="R10" s="102" t="s">
        <v>23</v>
      </c>
      <c r="S10" s="102" t="s">
        <v>24</v>
      </c>
      <c r="T10" s="102" t="s">
        <v>25</v>
      </c>
      <c r="U10" s="102" t="s">
        <v>26</v>
      </c>
      <c r="V10" s="102" t="s">
        <v>27</v>
      </c>
      <c r="W10" s="102" t="s">
        <v>28</v>
      </c>
      <c r="X10" s="102" t="s">
        <v>29</v>
      </c>
      <c r="Y10" s="102" t="s">
        <v>30</v>
      </c>
      <c r="Z10" s="102" t="s">
        <v>31</v>
      </c>
      <c r="AA10" s="102" t="s">
        <v>32</v>
      </c>
      <c r="AB10" s="102" t="s">
        <v>33</v>
      </c>
      <c r="AC10" s="102" t="s">
        <v>34</v>
      </c>
      <c r="AD10" s="102" t="s">
        <v>35</v>
      </c>
      <c r="AE10" s="103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104"/>
      <c r="UW10" s="104"/>
      <c r="UX10" s="104"/>
      <c r="UY10" s="104"/>
      <c r="UZ10" s="104"/>
      <c r="VA10" s="104"/>
      <c r="VB10" s="104"/>
      <c r="VC10" s="104"/>
      <c r="VD10" s="104"/>
      <c r="VE10" s="104"/>
      <c r="VF10" s="104"/>
      <c r="VG10" s="104"/>
      <c r="VH10" s="104"/>
      <c r="VI10" s="104"/>
      <c r="VJ10" s="104"/>
      <c r="VK10" s="104"/>
      <c r="VL10" s="104"/>
      <c r="VM10" s="104"/>
      <c r="VN10" s="104"/>
      <c r="VO10" s="104"/>
      <c r="VP10" s="104"/>
      <c r="VQ10" s="104"/>
      <c r="VR10" s="104"/>
      <c r="VS10" s="104"/>
      <c r="VT10" s="104"/>
      <c r="VU10" s="104"/>
      <c r="VV10" s="104"/>
      <c r="VW10" s="104"/>
      <c r="VX10" s="104"/>
      <c r="VY10" s="104"/>
      <c r="VZ10" s="104"/>
      <c r="WA10" s="104"/>
      <c r="WB10" s="104"/>
      <c r="WC10" s="104"/>
      <c r="WD10" s="104"/>
      <c r="WE10" s="104"/>
      <c r="WF10" s="104"/>
      <c r="WG10" s="104"/>
      <c r="WH10" s="104"/>
      <c r="WI10" s="104"/>
      <c r="WJ10" s="104"/>
      <c r="WK10" s="104"/>
      <c r="WL10" s="104"/>
      <c r="WM10" s="104"/>
      <c r="WN10" s="104"/>
      <c r="WO10" s="104"/>
      <c r="WP10" s="104"/>
      <c r="WQ10" s="104"/>
      <c r="WR10" s="104"/>
      <c r="WS10" s="104"/>
      <c r="WT10" s="104"/>
      <c r="WU10" s="104"/>
      <c r="WV10" s="104"/>
      <c r="WW10" s="104"/>
      <c r="WX10" s="104"/>
      <c r="WY10" s="104"/>
      <c r="WZ10" s="104"/>
      <c r="XA10" s="104"/>
      <c r="XB10" s="104"/>
      <c r="XC10" s="104"/>
      <c r="XD10" s="104"/>
      <c r="XE10" s="104"/>
      <c r="XF10" s="104"/>
      <c r="XG10" s="104"/>
      <c r="XH10" s="104"/>
      <c r="XI10" s="104"/>
      <c r="XJ10" s="104"/>
      <c r="XK10" s="104"/>
      <c r="XL10" s="104"/>
      <c r="XM10" s="104"/>
      <c r="XN10" s="104"/>
      <c r="XO10" s="104"/>
      <c r="XP10" s="104"/>
      <c r="XQ10" s="104"/>
      <c r="XR10" s="104"/>
      <c r="XS10" s="104"/>
      <c r="XT10" s="104"/>
      <c r="XU10" s="104"/>
      <c r="XV10" s="104"/>
      <c r="XW10" s="104"/>
      <c r="XX10" s="104"/>
      <c r="XY10" s="104"/>
      <c r="XZ10" s="104"/>
      <c r="YA10" s="104"/>
      <c r="YB10" s="104"/>
      <c r="YC10" s="104"/>
      <c r="YD10" s="104"/>
      <c r="YE10" s="104"/>
      <c r="YF10" s="104"/>
      <c r="YG10" s="104"/>
      <c r="YH10" s="104"/>
      <c r="YI10" s="104"/>
      <c r="YJ10" s="104"/>
      <c r="YK10" s="104"/>
      <c r="YL10" s="104"/>
      <c r="YM10" s="104"/>
      <c r="YN10" s="104"/>
      <c r="YO10" s="104"/>
      <c r="YP10" s="104"/>
      <c r="YQ10" s="104"/>
      <c r="YR10" s="104"/>
      <c r="YS10" s="104"/>
      <c r="YT10" s="104"/>
      <c r="YU10" s="104"/>
      <c r="YV10" s="104"/>
      <c r="YW10" s="104"/>
      <c r="YX10" s="104"/>
      <c r="YY10" s="104"/>
      <c r="YZ10" s="104"/>
      <c r="ZA10" s="104"/>
      <c r="ZB10" s="104"/>
      <c r="ZC10" s="104"/>
      <c r="ZD10" s="104"/>
      <c r="ZE10" s="104"/>
      <c r="ZF10" s="104"/>
      <c r="ZG10" s="104"/>
      <c r="ZH10" s="104"/>
      <c r="ZI10" s="104"/>
      <c r="ZJ10" s="104"/>
      <c r="ZK10" s="104"/>
      <c r="ZL10" s="104"/>
      <c r="ZM10" s="104"/>
      <c r="ZN10" s="104"/>
      <c r="ZO10" s="104"/>
      <c r="ZP10" s="104"/>
      <c r="ZQ10" s="104"/>
      <c r="ZR10" s="104"/>
      <c r="ZS10" s="104"/>
      <c r="ZT10" s="104"/>
      <c r="ZU10" s="104"/>
      <c r="ZV10" s="104"/>
      <c r="ZW10" s="104"/>
      <c r="ZX10" s="104"/>
    </row>
    <row r="11" spans="1:700" ht="12" customHeight="1" x14ac:dyDescent="0.25">
      <c r="A11" s="128" t="s">
        <v>36</v>
      </c>
      <c r="B11" s="15" t="s">
        <v>37</v>
      </c>
      <c r="C11" s="15" t="s">
        <v>37</v>
      </c>
      <c r="D11" s="5" t="s">
        <v>38</v>
      </c>
      <c r="E11" s="6" t="s">
        <v>39</v>
      </c>
      <c r="F11" s="7" t="s">
        <v>38</v>
      </c>
      <c r="G11" s="6" t="s">
        <v>40</v>
      </c>
      <c r="H11" s="8">
        <v>21101</v>
      </c>
      <c r="I11" s="69" t="s">
        <v>46</v>
      </c>
      <c r="J11" s="9" t="s">
        <v>1578</v>
      </c>
      <c r="K11" s="10" t="s">
        <v>74</v>
      </c>
      <c r="L11" s="11"/>
      <c r="M11" s="8" t="s">
        <v>43</v>
      </c>
      <c r="N11" s="12" t="s">
        <v>16254</v>
      </c>
      <c r="O11" s="13">
        <v>163</v>
      </c>
      <c r="P11" s="14">
        <v>119</v>
      </c>
      <c r="Q11" s="53" t="s">
        <v>45</v>
      </c>
      <c r="R11" s="14">
        <v>19466.41</v>
      </c>
      <c r="S11" s="14">
        <v>0</v>
      </c>
      <c r="T11" s="14">
        <v>4808</v>
      </c>
      <c r="U11" s="14">
        <v>0</v>
      </c>
      <c r="V11" s="14">
        <v>0</v>
      </c>
      <c r="W11" s="14">
        <v>4886</v>
      </c>
      <c r="X11" s="14">
        <v>0</v>
      </c>
      <c r="Y11" s="14">
        <v>0</v>
      </c>
      <c r="Z11" s="14">
        <v>4886</v>
      </c>
      <c r="AA11" s="14">
        <v>0</v>
      </c>
      <c r="AB11" s="14">
        <v>0</v>
      </c>
      <c r="AC11" s="14">
        <v>4886</v>
      </c>
      <c r="AD11" s="14">
        <v>0</v>
      </c>
    </row>
    <row r="12" spans="1:700" ht="12" customHeight="1" x14ac:dyDescent="0.25">
      <c r="A12" s="128" t="s">
        <v>36</v>
      </c>
      <c r="B12" s="15" t="s">
        <v>37</v>
      </c>
      <c r="C12" s="15" t="s">
        <v>37</v>
      </c>
      <c r="D12" s="5" t="s">
        <v>38</v>
      </c>
      <c r="E12" s="6" t="s">
        <v>39</v>
      </c>
      <c r="F12" s="7" t="s">
        <v>38</v>
      </c>
      <c r="G12" s="6" t="s">
        <v>40</v>
      </c>
      <c r="H12" s="8">
        <v>21101</v>
      </c>
      <c r="I12" s="69" t="s">
        <v>46</v>
      </c>
      <c r="J12" s="9" t="s">
        <v>1896</v>
      </c>
      <c r="K12" s="10" t="s">
        <v>2233</v>
      </c>
      <c r="L12" s="11"/>
      <c r="M12" s="8" t="s">
        <v>43</v>
      </c>
      <c r="N12" s="12" t="s">
        <v>16255</v>
      </c>
      <c r="O12" s="13">
        <v>15</v>
      </c>
      <c r="P12" s="14">
        <f t="shared" ref="P12:P75" si="1">R12/O12</f>
        <v>668.54466666666667</v>
      </c>
      <c r="Q12" s="53" t="s">
        <v>45</v>
      </c>
      <c r="R12" s="14">
        <v>10028.17</v>
      </c>
      <c r="S12" s="14">
        <v>0</v>
      </c>
      <c r="T12" s="14">
        <v>2507</v>
      </c>
      <c r="U12" s="14">
        <v>0</v>
      </c>
      <c r="V12" s="14">
        <v>0</v>
      </c>
      <c r="W12" s="14">
        <v>2507</v>
      </c>
      <c r="X12" s="14">
        <v>0</v>
      </c>
      <c r="Y12" s="14">
        <v>0</v>
      </c>
      <c r="Z12" s="14">
        <v>2507</v>
      </c>
      <c r="AA12" s="14">
        <v>0</v>
      </c>
      <c r="AB12" s="14">
        <v>0</v>
      </c>
      <c r="AC12" s="14">
        <v>2507.17</v>
      </c>
      <c r="AD12" s="14">
        <v>0</v>
      </c>
    </row>
    <row r="13" spans="1:700" ht="12" customHeight="1" x14ac:dyDescent="0.25">
      <c r="A13" s="128" t="s">
        <v>36</v>
      </c>
      <c r="B13" s="15" t="s">
        <v>37</v>
      </c>
      <c r="C13" s="15" t="s">
        <v>37</v>
      </c>
      <c r="D13" s="5" t="s">
        <v>38</v>
      </c>
      <c r="E13" s="6" t="s">
        <v>39</v>
      </c>
      <c r="F13" s="7" t="s">
        <v>38</v>
      </c>
      <c r="G13" s="6" t="s">
        <v>40</v>
      </c>
      <c r="H13" s="8">
        <v>21101</v>
      </c>
      <c r="I13" s="69" t="s">
        <v>46</v>
      </c>
      <c r="J13" s="9" t="s">
        <v>2667</v>
      </c>
      <c r="K13" s="10" t="s">
        <v>2668</v>
      </c>
      <c r="L13" s="11"/>
      <c r="M13" s="8" t="s">
        <v>43</v>
      </c>
      <c r="N13" s="12" t="s">
        <v>877</v>
      </c>
      <c r="O13" s="13">
        <v>8</v>
      </c>
      <c r="P13" s="14">
        <f t="shared" si="1"/>
        <v>22.95</v>
      </c>
      <c r="Q13" s="53" t="s">
        <v>45</v>
      </c>
      <c r="R13" s="14">
        <v>183.6</v>
      </c>
      <c r="S13" s="14">
        <v>0</v>
      </c>
      <c r="T13" s="14">
        <v>46</v>
      </c>
      <c r="U13" s="14">
        <v>0</v>
      </c>
      <c r="V13" s="14">
        <v>0</v>
      </c>
      <c r="W13" s="14">
        <v>46</v>
      </c>
      <c r="X13" s="14">
        <v>0</v>
      </c>
      <c r="Y13" s="14">
        <v>0</v>
      </c>
      <c r="Z13" s="14">
        <v>46</v>
      </c>
      <c r="AA13" s="14">
        <v>0</v>
      </c>
      <c r="AB13" s="14">
        <v>0</v>
      </c>
      <c r="AC13" s="14">
        <v>45.6</v>
      </c>
      <c r="AD13" s="14">
        <v>0</v>
      </c>
    </row>
    <row r="14" spans="1:700" ht="12" customHeight="1" x14ac:dyDescent="0.25">
      <c r="A14" s="128" t="s">
        <v>36</v>
      </c>
      <c r="B14" s="15" t="s">
        <v>37</v>
      </c>
      <c r="C14" s="15" t="s">
        <v>37</v>
      </c>
      <c r="D14" s="5" t="s">
        <v>38</v>
      </c>
      <c r="E14" s="6" t="s">
        <v>39</v>
      </c>
      <c r="F14" s="7" t="s">
        <v>38</v>
      </c>
      <c r="G14" s="6" t="s">
        <v>40</v>
      </c>
      <c r="H14" s="8">
        <v>21101</v>
      </c>
      <c r="I14" s="69" t="s">
        <v>46</v>
      </c>
      <c r="J14" s="9" t="s">
        <v>1954</v>
      </c>
      <c r="K14" s="10" t="s">
        <v>58</v>
      </c>
      <c r="L14" s="11"/>
      <c r="M14" s="8" t="s">
        <v>43</v>
      </c>
      <c r="N14" s="12" t="s">
        <v>877</v>
      </c>
      <c r="O14" s="13">
        <v>6</v>
      </c>
      <c r="P14" s="14">
        <f t="shared" si="1"/>
        <v>28.233333333333334</v>
      </c>
      <c r="Q14" s="53" t="s">
        <v>45</v>
      </c>
      <c r="R14" s="14">
        <v>169.4</v>
      </c>
      <c r="S14" s="14">
        <v>0</v>
      </c>
      <c r="T14" s="14">
        <v>42</v>
      </c>
      <c r="U14" s="14">
        <v>0</v>
      </c>
      <c r="V14" s="14">
        <v>0</v>
      </c>
      <c r="W14" s="14">
        <v>42.4</v>
      </c>
      <c r="X14" s="14">
        <v>0</v>
      </c>
      <c r="Y14" s="14">
        <v>0</v>
      </c>
      <c r="Z14" s="14">
        <v>42</v>
      </c>
      <c r="AA14" s="14">
        <v>0</v>
      </c>
      <c r="AB14" s="14">
        <v>0</v>
      </c>
      <c r="AC14" s="14">
        <v>43</v>
      </c>
      <c r="AD14" s="14">
        <v>0</v>
      </c>
    </row>
    <row r="15" spans="1:700" ht="12" customHeight="1" x14ac:dyDescent="0.25">
      <c r="A15" s="128" t="s">
        <v>36</v>
      </c>
      <c r="B15" s="15" t="s">
        <v>37</v>
      </c>
      <c r="C15" s="15" t="s">
        <v>37</v>
      </c>
      <c r="D15" s="5" t="s">
        <v>38</v>
      </c>
      <c r="E15" s="6" t="s">
        <v>39</v>
      </c>
      <c r="F15" s="7" t="s">
        <v>38</v>
      </c>
      <c r="G15" s="6" t="s">
        <v>40</v>
      </c>
      <c r="H15" s="8">
        <v>21101</v>
      </c>
      <c r="I15" s="69" t="s">
        <v>46</v>
      </c>
      <c r="J15" s="9" t="s">
        <v>972</v>
      </c>
      <c r="K15" s="10" t="s">
        <v>259</v>
      </c>
      <c r="L15" s="11"/>
      <c r="M15" s="8" t="s">
        <v>43</v>
      </c>
      <c r="N15" s="12" t="s">
        <v>16255</v>
      </c>
      <c r="O15" s="13">
        <v>9</v>
      </c>
      <c r="P15" s="14">
        <f t="shared" si="1"/>
        <v>18.420000000000002</v>
      </c>
      <c r="Q15" s="53" t="s">
        <v>45</v>
      </c>
      <c r="R15" s="14">
        <v>165.78</v>
      </c>
      <c r="S15" s="14">
        <v>0</v>
      </c>
      <c r="T15" s="14">
        <v>42</v>
      </c>
      <c r="U15" s="14">
        <v>0</v>
      </c>
      <c r="V15" s="14">
        <v>0</v>
      </c>
      <c r="W15" s="14">
        <v>42</v>
      </c>
      <c r="X15" s="14">
        <v>0</v>
      </c>
      <c r="Y15" s="14">
        <v>0</v>
      </c>
      <c r="Z15" s="14">
        <v>40.78</v>
      </c>
      <c r="AA15" s="14">
        <v>0</v>
      </c>
      <c r="AB15" s="14">
        <v>0</v>
      </c>
      <c r="AC15" s="14">
        <v>41</v>
      </c>
      <c r="AD15" s="14">
        <v>0</v>
      </c>
    </row>
    <row r="16" spans="1:700" ht="12" customHeight="1" x14ac:dyDescent="0.25">
      <c r="A16" s="128" t="s">
        <v>36</v>
      </c>
      <c r="B16" s="15" t="s">
        <v>37</v>
      </c>
      <c r="C16" s="15" t="s">
        <v>37</v>
      </c>
      <c r="D16" s="5" t="s">
        <v>38</v>
      </c>
      <c r="E16" s="6" t="s">
        <v>39</v>
      </c>
      <c r="F16" s="7" t="s">
        <v>38</v>
      </c>
      <c r="G16" s="6" t="s">
        <v>40</v>
      </c>
      <c r="H16" s="8">
        <v>21101</v>
      </c>
      <c r="I16" s="69" t="s">
        <v>46</v>
      </c>
      <c r="J16" s="9" t="s">
        <v>1407</v>
      </c>
      <c r="K16" s="10" t="s">
        <v>260</v>
      </c>
      <c r="L16" s="11"/>
      <c r="M16" s="8" t="s">
        <v>43</v>
      </c>
      <c r="N16" s="12" t="s">
        <v>539</v>
      </c>
      <c r="O16" s="13">
        <v>1</v>
      </c>
      <c r="P16" s="14">
        <f t="shared" si="1"/>
        <v>336.96</v>
      </c>
      <c r="Q16" s="53" t="s">
        <v>45</v>
      </c>
      <c r="R16" s="14">
        <v>336.96</v>
      </c>
      <c r="S16" s="14">
        <v>0</v>
      </c>
      <c r="T16" s="14">
        <v>84</v>
      </c>
      <c r="U16" s="14">
        <v>0</v>
      </c>
      <c r="V16" s="14">
        <v>0</v>
      </c>
      <c r="W16" s="14">
        <v>84</v>
      </c>
      <c r="X16" s="14">
        <v>0</v>
      </c>
      <c r="Y16" s="14">
        <v>0</v>
      </c>
      <c r="Z16" s="14">
        <v>84</v>
      </c>
      <c r="AA16" s="14">
        <v>0</v>
      </c>
      <c r="AB16" s="14">
        <v>0</v>
      </c>
      <c r="AC16" s="14">
        <v>84.96</v>
      </c>
      <c r="AD16" s="14">
        <v>0</v>
      </c>
    </row>
    <row r="17" spans="1:700" s="41" customFormat="1" ht="12" customHeight="1" x14ac:dyDescent="0.25">
      <c r="A17" s="128" t="s">
        <v>36</v>
      </c>
      <c r="B17" s="15" t="s">
        <v>37</v>
      </c>
      <c r="C17" s="15" t="s">
        <v>37</v>
      </c>
      <c r="D17" s="5" t="s">
        <v>38</v>
      </c>
      <c r="E17" s="6" t="s">
        <v>39</v>
      </c>
      <c r="F17" s="7" t="s">
        <v>38</v>
      </c>
      <c r="G17" s="6" t="s">
        <v>40</v>
      </c>
      <c r="H17" s="8">
        <v>21101</v>
      </c>
      <c r="I17" s="69" t="s">
        <v>46</v>
      </c>
      <c r="J17" s="9" t="s">
        <v>412</v>
      </c>
      <c r="K17" s="10" t="s">
        <v>16256</v>
      </c>
      <c r="L17" s="11"/>
      <c r="M17" s="8" t="s">
        <v>43</v>
      </c>
      <c r="N17" s="12" t="s">
        <v>16255</v>
      </c>
      <c r="O17" s="13">
        <v>25</v>
      </c>
      <c r="P17" s="14">
        <f t="shared" si="1"/>
        <v>36.248000000000005</v>
      </c>
      <c r="Q17" s="53" t="s">
        <v>45</v>
      </c>
      <c r="R17" s="14">
        <v>906.2</v>
      </c>
      <c r="S17" s="14">
        <v>0</v>
      </c>
      <c r="T17" s="14">
        <v>226</v>
      </c>
      <c r="U17" s="14">
        <v>0</v>
      </c>
      <c r="V17" s="14">
        <v>0</v>
      </c>
      <c r="W17" s="14">
        <v>226</v>
      </c>
      <c r="X17" s="14">
        <v>0</v>
      </c>
      <c r="Y17" s="14">
        <v>0</v>
      </c>
      <c r="Z17" s="14">
        <v>226</v>
      </c>
      <c r="AA17" s="14">
        <v>0</v>
      </c>
      <c r="AB17" s="14">
        <v>0</v>
      </c>
      <c r="AC17" s="14">
        <v>228.2</v>
      </c>
      <c r="AD17" s="14">
        <v>0</v>
      </c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</row>
    <row r="18" spans="1:700" s="41" customFormat="1" ht="12" customHeight="1" x14ac:dyDescent="0.25">
      <c r="A18" s="128" t="s">
        <v>36</v>
      </c>
      <c r="B18" s="15" t="s">
        <v>37</v>
      </c>
      <c r="C18" s="15" t="s">
        <v>37</v>
      </c>
      <c r="D18" s="5" t="s">
        <v>38</v>
      </c>
      <c r="E18" s="6" t="s">
        <v>39</v>
      </c>
      <c r="F18" s="7" t="s">
        <v>38</v>
      </c>
      <c r="G18" s="6" t="s">
        <v>40</v>
      </c>
      <c r="H18" s="8">
        <v>21101</v>
      </c>
      <c r="I18" s="69" t="s">
        <v>46</v>
      </c>
      <c r="J18" s="9" t="s">
        <v>1705</v>
      </c>
      <c r="K18" s="10" t="s">
        <v>208</v>
      </c>
      <c r="L18" s="11"/>
      <c r="M18" s="8" t="s">
        <v>43</v>
      </c>
      <c r="N18" s="12" t="s">
        <v>16255</v>
      </c>
      <c r="O18" s="13">
        <v>2</v>
      </c>
      <c r="P18" s="14">
        <f t="shared" si="1"/>
        <v>91.8</v>
      </c>
      <c r="Q18" s="53" t="s">
        <v>45</v>
      </c>
      <c r="R18" s="14">
        <v>183.6</v>
      </c>
      <c r="S18" s="14">
        <v>0</v>
      </c>
      <c r="T18" s="14">
        <v>46</v>
      </c>
      <c r="U18" s="14">
        <v>0</v>
      </c>
      <c r="V18" s="14">
        <v>0</v>
      </c>
      <c r="W18" s="14">
        <v>46</v>
      </c>
      <c r="X18" s="14">
        <v>0</v>
      </c>
      <c r="Y18" s="14">
        <v>0</v>
      </c>
      <c r="Z18" s="14">
        <v>46</v>
      </c>
      <c r="AA18" s="14">
        <v>0</v>
      </c>
      <c r="AB18" s="14">
        <v>0</v>
      </c>
      <c r="AC18" s="14">
        <v>45.6</v>
      </c>
      <c r="AD18" s="14">
        <v>0</v>
      </c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</row>
    <row r="19" spans="1:700" s="41" customFormat="1" ht="12" customHeight="1" x14ac:dyDescent="0.25">
      <c r="A19" s="128" t="s">
        <v>36</v>
      </c>
      <c r="B19" s="15" t="s">
        <v>37</v>
      </c>
      <c r="C19" s="15" t="s">
        <v>37</v>
      </c>
      <c r="D19" s="5" t="s">
        <v>38</v>
      </c>
      <c r="E19" s="6" t="s">
        <v>39</v>
      </c>
      <c r="F19" s="7" t="s">
        <v>38</v>
      </c>
      <c r="G19" s="6" t="s">
        <v>40</v>
      </c>
      <c r="H19" s="8">
        <v>21101</v>
      </c>
      <c r="I19" s="69" t="s">
        <v>46</v>
      </c>
      <c r="J19" s="9" t="s">
        <v>1896</v>
      </c>
      <c r="K19" s="10" t="s">
        <v>1897</v>
      </c>
      <c r="L19" s="11"/>
      <c r="M19" s="8" t="s">
        <v>43</v>
      </c>
      <c r="N19" s="12" t="s">
        <v>16255</v>
      </c>
      <c r="O19" s="13">
        <v>1</v>
      </c>
      <c r="P19" s="14">
        <f t="shared" si="1"/>
        <v>70.2</v>
      </c>
      <c r="Q19" s="53" t="s">
        <v>45</v>
      </c>
      <c r="R19" s="14">
        <v>70.2</v>
      </c>
      <c r="S19" s="14">
        <v>0</v>
      </c>
      <c r="T19" s="14">
        <v>17</v>
      </c>
      <c r="U19" s="14">
        <v>0</v>
      </c>
      <c r="V19" s="14">
        <v>0</v>
      </c>
      <c r="W19" s="14">
        <v>17</v>
      </c>
      <c r="X19" s="14">
        <v>0</v>
      </c>
      <c r="Y19" s="14">
        <v>0</v>
      </c>
      <c r="Z19" s="14">
        <v>18</v>
      </c>
      <c r="AA19" s="14">
        <v>0</v>
      </c>
      <c r="AB19" s="14">
        <v>0</v>
      </c>
      <c r="AC19" s="14">
        <v>18.2</v>
      </c>
      <c r="AD19" s="14">
        <v>0</v>
      </c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</row>
    <row r="20" spans="1:700" s="41" customFormat="1" ht="12" customHeight="1" x14ac:dyDescent="0.25">
      <c r="A20" s="128" t="s">
        <v>36</v>
      </c>
      <c r="B20" s="15" t="s">
        <v>37</v>
      </c>
      <c r="C20" s="15" t="s">
        <v>37</v>
      </c>
      <c r="D20" s="5" t="s">
        <v>38</v>
      </c>
      <c r="E20" s="6" t="s">
        <v>39</v>
      </c>
      <c r="F20" s="7" t="s">
        <v>38</v>
      </c>
      <c r="G20" s="6" t="s">
        <v>40</v>
      </c>
      <c r="H20" s="8">
        <v>21101</v>
      </c>
      <c r="I20" s="69" t="s">
        <v>46</v>
      </c>
      <c r="J20" s="9" t="s">
        <v>1035</v>
      </c>
      <c r="K20" s="10" t="s">
        <v>193</v>
      </c>
      <c r="L20" s="11"/>
      <c r="M20" s="8" t="s">
        <v>43</v>
      </c>
      <c r="N20" s="12" t="s">
        <v>877</v>
      </c>
      <c r="O20" s="13">
        <v>1</v>
      </c>
      <c r="P20" s="14">
        <f t="shared" si="1"/>
        <v>81</v>
      </c>
      <c r="Q20" s="53" t="s">
        <v>45</v>
      </c>
      <c r="R20" s="14">
        <v>81</v>
      </c>
      <c r="S20" s="14">
        <v>0</v>
      </c>
      <c r="T20" s="14">
        <v>21</v>
      </c>
      <c r="U20" s="14">
        <v>0</v>
      </c>
      <c r="V20" s="14">
        <v>0</v>
      </c>
      <c r="W20" s="14">
        <v>20</v>
      </c>
      <c r="X20" s="14">
        <v>0</v>
      </c>
      <c r="Y20" s="14">
        <v>0</v>
      </c>
      <c r="Z20" s="14">
        <v>20</v>
      </c>
      <c r="AA20" s="14">
        <v>0</v>
      </c>
      <c r="AB20" s="14">
        <v>0</v>
      </c>
      <c r="AC20" s="14">
        <v>20</v>
      </c>
      <c r="AD20" s="14">
        <v>0</v>
      </c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</row>
    <row r="21" spans="1:700" s="41" customFormat="1" ht="12" customHeight="1" x14ac:dyDescent="0.25">
      <c r="A21" s="128" t="s">
        <v>36</v>
      </c>
      <c r="B21" s="15" t="s">
        <v>37</v>
      </c>
      <c r="C21" s="15" t="s">
        <v>37</v>
      </c>
      <c r="D21" s="5" t="s">
        <v>38</v>
      </c>
      <c r="E21" s="6" t="s">
        <v>39</v>
      </c>
      <c r="F21" s="7" t="s">
        <v>38</v>
      </c>
      <c r="G21" s="6" t="s">
        <v>40</v>
      </c>
      <c r="H21" s="8">
        <v>21101</v>
      </c>
      <c r="I21" s="69" t="s">
        <v>46</v>
      </c>
      <c r="J21" s="9" t="s">
        <v>1514</v>
      </c>
      <c r="K21" s="10" t="s">
        <v>73</v>
      </c>
      <c r="L21" s="11"/>
      <c r="M21" s="8" t="s">
        <v>43</v>
      </c>
      <c r="N21" s="12" t="s">
        <v>539</v>
      </c>
      <c r="O21" s="13">
        <v>57</v>
      </c>
      <c r="P21" s="14">
        <f t="shared" si="1"/>
        <v>18.966315789473683</v>
      </c>
      <c r="Q21" s="53" t="s">
        <v>45</v>
      </c>
      <c r="R21" s="14">
        <v>1081.08</v>
      </c>
      <c r="S21" s="14">
        <v>0</v>
      </c>
      <c r="T21" s="14">
        <v>270</v>
      </c>
      <c r="U21" s="14">
        <v>0</v>
      </c>
      <c r="V21" s="14">
        <v>0</v>
      </c>
      <c r="W21" s="14">
        <v>270</v>
      </c>
      <c r="X21" s="14">
        <v>0</v>
      </c>
      <c r="Y21" s="14">
        <v>0</v>
      </c>
      <c r="Z21" s="14">
        <v>270</v>
      </c>
      <c r="AA21" s="14">
        <v>0</v>
      </c>
      <c r="AB21" s="14">
        <v>0</v>
      </c>
      <c r="AC21" s="14">
        <v>271.08</v>
      </c>
      <c r="AD21" s="14">
        <v>0</v>
      </c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</row>
    <row r="22" spans="1:700" s="41" customFormat="1" ht="12" customHeight="1" x14ac:dyDescent="0.25">
      <c r="A22" s="128" t="s">
        <v>36</v>
      </c>
      <c r="B22" s="15" t="s">
        <v>37</v>
      </c>
      <c r="C22" s="15" t="s">
        <v>37</v>
      </c>
      <c r="D22" s="5" t="s">
        <v>38</v>
      </c>
      <c r="E22" s="6" t="s">
        <v>39</v>
      </c>
      <c r="F22" s="7" t="s">
        <v>38</v>
      </c>
      <c r="G22" s="6" t="s">
        <v>40</v>
      </c>
      <c r="H22" s="8">
        <v>21101</v>
      </c>
      <c r="I22" s="69" t="s">
        <v>46</v>
      </c>
      <c r="J22" s="9" t="s">
        <v>556</v>
      </c>
      <c r="K22" s="10" t="s">
        <v>49</v>
      </c>
      <c r="L22" s="11"/>
      <c r="M22" s="8" t="s">
        <v>43</v>
      </c>
      <c r="N22" s="12" t="s">
        <v>16255</v>
      </c>
      <c r="O22" s="13">
        <v>22</v>
      </c>
      <c r="P22" s="14">
        <f t="shared" si="1"/>
        <v>165.54636363636362</v>
      </c>
      <c r="Q22" s="53" t="s">
        <v>45</v>
      </c>
      <c r="R22" s="14">
        <v>3642.02</v>
      </c>
      <c r="S22" s="14">
        <v>0</v>
      </c>
      <c r="T22" s="14">
        <v>910</v>
      </c>
      <c r="U22" s="14">
        <v>0</v>
      </c>
      <c r="V22" s="14">
        <v>0</v>
      </c>
      <c r="W22" s="14">
        <v>910</v>
      </c>
      <c r="X22" s="14">
        <v>0</v>
      </c>
      <c r="Y22" s="14">
        <v>0</v>
      </c>
      <c r="Z22" s="14">
        <v>910</v>
      </c>
      <c r="AA22" s="14">
        <v>0</v>
      </c>
      <c r="AB22" s="14">
        <v>0</v>
      </c>
      <c r="AC22" s="14">
        <v>912.02</v>
      </c>
      <c r="AD22" s="14">
        <v>0</v>
      </c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</row>
    <row r="23" spans="1:700" s="41" customFormat="1" ht="12" customHeight="1" x14ac:dyDescent="0.25">
      <c r="A23" s="128" t="s">
        <v>36</v>
      </c>
      <c r="B23" s="15" t="s">
        <v>37</v>
      </c>
      <c r="C23" s="15" t="s">
        <v>37</v>
      </c>
      <c r="D23" s="5" t="s">
        <v>38</v>
      </c>
      <c r="E23" s="6" t="s">
        <v>39</v>
      </c>
      <c r="F23" s="7" t="s">
        <v>38</v>
      </c>
      <c r="G23" s="6" t="s">
        <v>40</v>
      </c>
      <c r="H23" s="8">
        <v>21101</v>
      </c>
      <c r="I23" s="69" t="s">
        <v>46</v>
      </c>
      <c r="J23" s="9" t="s">
        <v>445</v>
      </c>
      <c r="K23" s="10" t="s">
        <v>201</v>
      </c>
      <c r="L23" s="11"/>
      <c r="M23" s="8" t="s">
        <v>43</v>
      </c>
      <c r="N23" s="12" t="s">
        <v>16255</v>
      </c>
      <c r="O23" s="13">
        <v>37</v>
      </c>
      <c r="P23" s="14">
        <f t="shared" si="1"/>
        <v>11.748648648648649</v>
      </c>
      <c r="Q23" s="53" t="s">
        <v>45</v>
      </c>
      <c r="R23" s="14">
        <v>434.7</v>
      </c>
      <c r="S23" s="14">
        <v>0</v>
      </c>
      <c r="T23" s="14">
        <v>109</v>
      </c>
      <c r="U23" s="14">
        <v>0</v>
      </c>
      <c r="V23" s="14">
        <v>0</v>
      </c>
      <c r="W23" s="14">
        <v>109</v>
      </c>
      <c r="X23" s="14">
        <v>0</v>
      </c>
      <c r="Y23" s="14">
        <v>0</v>
      </c>
      <c r="Z23" s="14">
        <v>108</v>
      </c>
      <c r="AA23" s="14">
        <v>0</v>
      </c>
      <c r="AB23" s="14">
        <v>0</v>
      </c>
      <c r="AC23" s="14">
        <v>108.7</v>
      </c>
      <c r="AD23" s="14">
        <v>0</v>
      </c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</row>
    <row r="24" spans="1:700" s="41" customFormat="1" ht="12" customHeight="1" x14ac:dyDescent="0.25">
      <c r="A24" s="128" t="s">
        <v>36</v>
      </c>
      <c r="B24" s="15" t="s">
        <v>37</v>
      </c>
      <c r="C24" s="15" t="s">
        <v>37</v>
      </c>
      <c r="D24" s="5" t="s">
        <v>38</v>
      </c>
      <c r="E24" s="6" t="s">
        <v>39</v>
      </c>
      <c r="F24" s="7" t="s">
        <v>38</v>
      </c>
      <c r="G24" s="6" t="s">
        <v>40</v>
      </c>
      <c r="H24" s="8">
        <v>21101</v>
      </c>
      <c r="I24" s="69" t="s">
        <v>46</v>
      </c>
      <c r="J24" s="9" t="s">
        <v>413</v>
      </c>
      <c r="K24" s="10" t="s">
        <v>16257</v>
      </c>
      <c r="L24" s="11"/>
      <c r="M24" s="8" t="s">
        <v>43</v>
      </c>
      <c r="N24" s="12" t="s">
        <v>16255</v>
      </c>
      <c r="O24" s="13">
        <v>100</v>
      </c>
      <c r="P24" s="14">
        <f t="shared" si="1"/>
        <v>7.3949999999999996</v>
      </c>
      <c r="Q24" s="53" t="s">
        <v>45</v>
      </c>
      <c r="R24" s="14">
        <v>739.5</v>
      </c>
      <c r="S24" s="14">
        <v>0</v>
      </c>
      <c r="T24" s="14">
        <v>192.4</v>
      </c>
      <c r="U24" s="14">
        <v>0</v>
      </c>
      <c r="V24" s="14">
        <v>0</v>
      </c>
      <c r="W24" s="14">
        <v>185</v>
      </c>
      <c r="X24" s="14">
        <v>0</v>
      </c>
      <c r="Y24" s="14">
        <v>0</v>
      </c>
      <c r="Z24" s="14">
        <v>200</v>
      </c>
      <c r="AA24" s="14">
        <v>0</v>
      </c>
      <c r="AB24" s="14">
        <v>0</v>
      </c>
      <c r="AC24" s="14">
        <v>162.1</v>
      </c>
      <c r="AD24" s="14">
        <v>0</v>
      </c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</row>
    <row r="25" spans="1:700" s="41" customFormat="1" ht="12" customHeight="1" x14ac:dyDescent="0.25">
      <c r="A25" s="128" t="s">
        <v>36</v>
      </c>
      <c r="B25" s="15" t="s">
        <v>37</v>
      </c>
      <c r="C25" s="15" t="s">
        <v>37</v>
      </c>
      <c r="D25" s="5" t="s">
        <v>38</v>
      </c>
      <c r="E25" s="6" t="s">
        <v>39</v>
      </c>
      <c r="F25" s="7" t="s">
        <v>38</v>
      </c>
      <c r="G25" s="6" t="s">
        <v>40</v>
      </c>
      <c r="H25" s="8">
        <v>21101</v>
      </c>
      <c r="I25" s="69" t="s">
        <v>46</v>
      </c>
      <c r="J25" s="9" t="s">
        <v>496</v>
      </c>
      <c r="K25" s="10" t="s">
        <v>497</v>
      </c>
      <c r="L25" s="11"/>
      <c r="M25" s="8" t="s">
        <v>43</v>
      </c>
      <c r="N25" s="12" t="s">
        <v>16255</v>
      </c>
      <c r="O25" s="13">
        <v>7</v>
      </c>
      <c r="P25" s="14">
        <f t="shared" si="1"/>
        <v>31.414285714285715</v>
      </c>
      <c r="Q25" s="53" t="s">
        <v>45</v>
      </c>
      <c r="R25" s="14">
        <v>219.9</v>
      </c>
      <c r="S25" s="14">
        <v>0</v>
      </c>
      <c r="T25" s="14">
        <v>55</v>
      </c>
      <c r="U25" s="14">
        <v>0</v>
      </c>
      <c r="V25" s="14">
        <v>0</v>
      </c>
      <c r="W25" s="14">
        <v>55</v>
      </c>
      <c r="X25" s="14">
        <v>0</v>
      </c>
      <c r="Y25" s="14">
        <v>0</v>
      </c>
      <c r="Z25" s="14">
        <v>55</v>
      </c>
      <c r="AA25" s="14">
        <v>0</v>
      </c>
      <c r="AB25" s="14">
        <v>0</v>
      </c>
      <c r="AC25" s="14">
        <v>54.9</v>
      </c>
      <c r="AD25" s="14">
        <v>0</v>
      </c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</row>
    <row r="26" spans="1:700" s="41" customFormat="1" ht="12" customHeight="1" x14ac:dyDescent="0.25">
      <c r="A26" s="128" t="s">
        <v>36</v>
      </c>
      <c r="B26" s="15" t="s">
        <v>37</v>
      </c>
      <c r="C26" s="15" t="s">
        <v>37</v>
      </c>
      <c r="D26" s="5" t="s">
        <v>38</v>
      </c>
      <c r="E26" s="6" t="s">
        <v>39</v>
      </c>
      <c r="F26" s="7" t="s">
        <v>38</v>
      </c>
      <c r="G26" s="6" t="s">
        <v>40</v>
      </c>
      <c r="H26" s="8">
        <v>21101</v>
      </c>
      <c r="I26" s="69" t="s">
        <v>46</v>
      </c>
      <c r="J26" s="9" t="s">
        <v>1674</v>
      </c>
      <c r="K26" s="10" t="s">
        <v>1675</v>
      </c>
      <c r="L26" s="11"/>
      <c r="M26" s="8" t="s">
        <v>43</v>
      </c>
      <c r="N26" s="12" t="s">
        <v>16255</v>
      </c>
      <c r="O26" s="13">
        <v>1</v>
      </c>
      <c r="P26" s="14">
        <f t="shared" si="1"/>
        <v>161.02000000000001</v>
      </c>
      <c r="Q26" s="53" t="s">
        <v>45</v>
      </c>
      <c r="R26" s="14">
        <v>161.02000000000001</v>
      </c>
      <c r="S26" s="14">
        <v>0</v>
      </c>
      <c r="T26" s="14">
        <v>40</v>
      </c>
      <c r="U26" s="14">
        <v>0</v>
      </c>
      <c r="V26" s="14">
        <v>0</v>
      </c>
      <c r="W26" s="14">
        <v>41</v>
      </c>
      <c r="X26" s="14">
        <v>0</v>
      </c>
      <c r="Y26" s="14">
        <v>0</v>
      </c>
      <c r="Z26" s="14">
        <v>40</v>
      </c>
      <c r="AA26" s="14">
        <v>0</v>
      </c>
      <c r="AB26" s="14">
        <v>0</v>
      </c>
      <c r="AC26" s="14">
        <v>40.020000000000003</v>
      </c>
      <c r="AD26" s="14">
        <v>0</v>
      </c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</row>
    <row r="27" spans="1:700" s="41" customFormat="1" ht="12" customHeight="1" x14ac:dyDescent="0.25">
      <c r="A27" s="128" t="s">
        <v>36</v>
      </c>
      <c r="B27" s="15" t="s">
        <v>37</v>
      </c>
      <c r="C27" s="15" t="s">
        <v>37</v>
      </c>
      <c r="D27" s="5" t="s">
        <v>38</v>
      </c>
      <c r="E27" s="6" t="s">
        <v>39</v>
      </c>
      <c r="F27" s="7" t="s">
        <v>38</v>
      </c>
      <c r="G27" s="6" t="s">
        <v>40</v>
      </c>
      <c r="H27" s="8">
        <v>21101</v>
      </c>
      <c r="I27" s="69" t="s">
        <v>46</v>
      </c>
      <c r="J27" s="9" t="s">
        <v>418</v>
      </c>
      <c r="K27" s="10" t="s">
        <v>16258</v>
      </c>
      <c r="L27" s="11"/>
      <c r="M27" s="8" t="s">
        <v>43</v>
      </c>
      <c r="N27" s="12" t="s">
        <v>877</v>
      </c>
      <c r="O27" s="13">
        <v>2</v>
      </c>
      <c r="P27" s="14">
        <f t="shared" si="1"/>
        <v>185</v>
      </c>
      <c r="Q27" s="53" t="s">
        <v>45</v>
      </c>
      <c r="R27" s="14">
        <v>370</v>
      </c>
      <c r="S27" s="14">
        <v>0</v>
      </c>
      <c r="T27" s="14">
        <v>93</v>
      </c>
      <c r="U27" s="14">
        <v>0</v>
      </c>
      <c r="V27" s="14">
        <v>0</v>
      </c>
      <c r="W27" s="14">
        <v>92</v>
      </c>
      <c r="X27" s="14">
        <v>0</v>
      </c>
      <c r="Y27" s="14">
        <v>0</v>
      </c>
      <c r="Z27" s="14">
        <v>93</v>
      </c>
      <c r="AA27" s="14">
        <v>0</v>
      </c>
      <c r="AB27" s="14">
        <v>0</v>
      </c>
      <c r="AC27" s="14">
        <v>92</v>
      </c>
      <c r="AD27" s="14">
        <v>0</v>
      </c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</row>
    <row r="28" spans="1:700" s="41" customFormat="1" ht="12" customHeight="1" x14ac:dyDescent="0.25">
      <c r="A28" s="128" t="s">
        <v>36</v>
      </c>
      <c r="B28" s="15" t="s">
        <v>37</v>
      </c>
      <c r="C28" s="15" t="s">
        <v>37</v>
      </c>
      <c r="D28" s="5" t="s">
        <v>38</v>
      </c>
      <c r="E28" s="6" t="s">
        <v>39</v>
      </c>
      <c r="F28" s="7" t="s">
        <v>38</v>
      </c>
      <c r="G28" s="6" t="s">
        <v>40</v>
      </c>
      <c r="H28" s="8">
        <v>21101</v>
      </c>
      <c r="I28" s="69" t="s">
        <v>46</v>
      </c>
      <c r="J28" s="9" t="s">
        <v>1437</v>
      </c>
      <c r="K28" s="10" t="s">
        <v>61</v>
      </c>
      <c r="L28" s="11"/>
      <c r="M28" s="8" t="s">
        <v>43</v>
      </c>
      <c r="N28" s="12" t="s">
        <v>539</v>
      </c>
      <c r="O28" s="13">
        <v>2</v>
      </c>
      <c r="P28" s="14">
        <f t="shared" si="1"/>
        <v>365</v>
      </c>
      <c r="Q28" s="53" t="s">
        <v>45</v>
      </c>
      <c r="R28" s="14">
        <v>730</v>
      </c>
      <c r="S28" s="14">
        <v>0</v>
      </c>
      <c r="T28" s="14">
        <v>183</v>
      </c>
      <c r="U28" s="14">
        <v>0</v>
      </c>
      <c r="V28" s="14">
        <v>0</v>
      </c>
      <c r="W28" s="14">
        <v>182</v>
      </c>
      <c r="X28" s="14">
        <v>0</v>
      </c>
      <c r="Y28" s="14">
        <v>0</v>
      </c>
      <c r="Z28" s="14">
        <v>183</v>
      </c>
      <c r="AA28" s="14">
        <v>0</v>
      </c>
      <c r="AB28" s="14">
        <v>0</v>
      </c>
      <c r="AC28" s="14">
        <v>182</v>
      </c>
      <c r="AD28" s="14">
        <v>0</v>
      </c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</row>
    <row r="29" spans="1:700" s="41" customFormat="1" ht="12" customHeight="1" x14ac:dyDescent="0.25">
      <c r="A29" s="128" t="s">
        <v>36</v>
      </c>
      <c r="B29" s="15" t="s">
        <v>37</v>
      </c>
      <c r="C29" s="15" t="s">
        <v>37</v>
      </c>
      <c r="D29" s="5" t="s">
        <v>38</v>
      </c>
      <c r="E29" s="6" t="s">
        <v>39</v>
      </c>
      <c r="F29" s="7" t="s">
        <v>38</v>
      </c>
      <c r="G29" s="6" t="s">
        <v>40</v>
      </c>
      <c r="H29" s="8">
        <v>21101</v>
      </c>
      <c r="I29" s="69" t="s">
        <v>46</v>
      </c>
      <c r="J29" s="9" t="s">
        <v>684</v>
      </c>
      <c r="K29" s="10" t="s">
        <v>206</v>
      </c>
      <c r="L29" s="11"/>
      <c r="M29" s="8" t="s">
        <v>43</v>
      </c>
      <c r="N29" s="12" t="s">
        <v>877</v>
      </c>
      <c r="O29" s="13">
        <v>1</v>
      </c>
      <c r="P29" s="14">
        <f t="shared" si="1"/>
        <v>239</v>
      </c>
      <c r="Q29" s="53" t="s">
        <v>45</v>
      </c>
      <c r="R29" s="14">
        <v>239</v>
      </c>
      <c r="S29" s="14">
        <v>0</v>
      </c>
      <c r="T29" s="14">
        <v>60</v>
      </c>
      <c r="U29" s="14">
        <v>0</v>
      </c>
      <c r="V29" s="14">
        <v>0</v>
      </c>
      <c r="W29" s="14">
        <v>59</v>
      </c>
      <c r="X29" s="14">
        <v>0</v>
      </c>
      <c r="Y29" s="14">
        <v>0</v>
      </c>
      <c r="Z29" s="14">
        <v>60</v>
      </c>
      <c r="AA29" s="14">
        <v>0</v>
      </c>
      <c r="AB29" s="14">
        <v>0</v>
      </c>
      <c r="AC29" s="14">
        <v>60</v>
      </c>
      <c r="AD29" s="14">
        <v>0</v>
      </c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</row>
    <row r="30" spans="1:700" s="41" customFormat="1" ht="12" customHeight="1" x14ac:dyDescent="0.25">
      <c r="A30" s="128" t="s">
        <v>36</v>
      </c>
      <c r="B30" s="15" t="s">
        <v>37</v>
      </c>
      <c r="C30" s="15" t="s">
        <v>37</v>
      </c>
      <c r="D30" s="5" t="s">
        <v>38</v>
      </c>
      <c r="E30" s="6" t="s">
        <v>39</v>
      </c>
      <c r="F30" s="7" t="s">
        <v>38</v>
      </c>
      <c r="G30" s="6" t="s">
        <v>40</v>
      </c>
      <c r="H30" s="8">
        <v>21101</v>
      </c>
      <c r="I30" s="69" t="s">
        <v>46</v>
      </c>
      <c r="J30" s="9" t="s">
        <v>2129</v>
      </c>
      <c r="K30" s="10" t="s">
        <v>2130</v>
      </c>
      <c r="L30" s="11"/>
      <c r="M30" s="8" t="s">
        <v>43</v>
      </c>
      <c r="N30" s="12" t="s">
        <v>539</v>
      </c>
      <c r="O30" s="13">
        <v>12</v>
      </c>
      <c r="P30" s="14">
        <f t="shared" si="1"/>
        <v>223.80250000000001</v>
      </c>
      <c r="Q30" s="53" t="s">
        <v>45</v>
      </c>
      <c r="R30" s="14">
        <v>2685.63</v>
      </c>
      <c r="S30" s="14">
        <v>0</v>
      </c>
      <c r="T30" s="14">
        <v>672</v>
      </c>
      <c r="U30" s="14">
        <v>0</v>
      </c>
      <c r="V30" s="14">
        <v>0</v>
      </c>
      <c r="W30" s="14">
        <v>671</v>
      </c>
      <c r="X30" s="14">
        <v>0</v>
      </c>
      <c r="Y30" s="14">
        <v>0</v>
      </c>
      <c r="Z30" s="14">
        <v>672</v>
      </c>
      <c r="AA30" s="14">
        <v>0</v>
      </c>
      <c r="AB30" s="14">
        <v>0</v>
      </c>
      <c r="AC30" s="14">
        <v>670.63</v>
      </c>
      <c r="AD30" s="14">
        <v>0</v>
      </c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</row>
    <row r="31" spans="1:700" s="41" customFormat="1" ht="12" customHeight="1" x14ac:dyDescent="0.25">
      <c r="A31" s="128" t="s">
        <v>36</v>
      </c>
      <c r="B31" s="15" t="s">
        <v>37</v>
      </c>
      <c r="C31" s="15" t="s">
        <v>37</v>
      </c>
      <c r="D31" s="5" t="s">
        <v>38</v>
      </c>
      <c r="E31" s="6" t="s">
        <v>39</v>
      </c>
      <c r="F31" s="7" t="s">
        <v>38</v>
      </c>
      <c r="G31" s="6" t="s">
        <v>40</v>
      </c>
      <c r="H31" s="8">
        <v>21101</v>
      </c>
      <c r="I31" s="69" t="s">
        <v>46</v>
      </c>
      <c r="J31" s="9" t="s">
        <v>2063</v>
      </c>
      <c r="K31" s="10" t="s">
        <v>2064</v>
      </c>
      <c r="L31" s="11"/>
      <c r="M31" s="8" t="s">
        <v>43</v>
      </c>
      <c r="N31" s="12" t="s">
        <v>539</v>
      </c>
      <c r="O31" s="13">
        <v>7</v>
      </c>
      <c r="P31" s="14">
        <f t="shared" si="1"/>
        <v>271.23714285714289</v>
      </c>
      <c r="Q31" s="53" t="s">
        <v>45</v>
      </c>
      <c r="R31" s="14">
        <v>1898.66</v>
      </c>
      <c r="S31" s="14">
        <v>0</v>
      </c>
      <c r="T31" s="14">
        <v>475</v>
      </c>
      <c r="U31" s="14">
        <v>0</v>
      </c>
      <c r="V31" s="14">
        <v>0</v>
      </c>
      <c r="W31" s="14">
        <v>475</v>
      </c>
      <c r="X31" s="14">
        <v>0</v>
      </c>
      <c r="Y31" s="14">
        <v>0</v>
      </c>
      <c r="Z31" s="14">
        <v>475</v>
      </c>
      <c r="AA31" s="14">
        <v>0</v>
      </c>
      <c r="AB31" s="14">
        <v>0</v>
      </c>
      <c r="AC31" s="14">
        <v>473.66</v>
      </c>
      <c r="AD31" s="14">
        <v>0</v>
      </c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/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/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/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/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/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/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/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</row>
    <row r="32" spans="1:700" s="41" customFormat="1" ht="12" customHeight="1" x14ac:dyDescent="0.25">
      <c r="A32" s="128" t="s">
        <v>36</v>
      </c>
      <c r="B32" s="15" t="s">
        <v>37</v>
      </c>
      <c r="C32" s="15" t="s">
        <v>37</v>
      </c>
      <c r="D32" s="5" t="s">
        <v>38</v>
      </c>
      <c r="E32" s="6" t="s">
        <v>39</v>
      </c>
      <c r="F32" s="7" t="s">
        <v>38</v>
      </c>
      <c r="G32" s="6" t="s">
        <v>40</v>
      </c>
      <c r="H32" s="8">
        <v>21101</v>
      </c>
      <c r="I32" s="69" t="s">
        <v>46</v>
      </c>
      <c r="J32" s="9" t="s">
        <v>2250</v>
      </c>
      <c r="K32" s="10" t="s">
        <v>2251</v>
      </c>
      <c r="L32" s="11"/>
      <c r="M32" s="8" t="s">
        <v>43</v>
      </c>
      <c r="N32" s="12" t="s">
        <v>16255</v>
      </c>
      <c r="O32" s="13">
        <v>1</v>
      </c>
      <c r="P32" s="14">
        <f t="shared" si="1"/>
        <v>52.81</v>
      </c>
      <c r="Q32" s="53" t="s">
        <v>45</v>
      </c>
      <c r="R32" s="14">
        <v>52.81</v>
      </c>
      <c r="S32" s="14">
        <v>0</v>
      </c>
      <c r="T32" s="14">
        <v>52.81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</row>
    <row r="33" spans="1:700" s="41" customFormat="1" ht="12" customHeight="1" x14ac:dyDescent="0.25">
      <c r="A33" s="128" t="s">
        <v>36</v>
      </c>
      <c r="B33" s="15" t="s">
        <v>37</v>
      </c>
      <c r="C33" s="15" t="s">
        <v>37</v>
      </c>
      <c r="D33" s="5" t="s">
        <v>38</v>
      </c>
      <c r="E33" s="6" t="s">
        <v>39</v>
      </c>
      <c r="F33" s="7" t="s">
        <v>38</v>
      </c>
      <c r="G33" s="6" t="s">
        <v>40</v>
      </c>
      <c r="H33" s="8">
        <v>21101</v>
      </c>
      <c r="I33" s="69" t="s">
        <v>46</v>
      </c>
      <c r="J33" s="9" t="s">
        <v>1957</v>
      </c>
      <c r="K33" s="10" t="s">
        <v>79</v>
      </c>
      <c r="L33" s="11"/>
      <c r="M33" s="8" t="s">
        <v>43</v>
      </c>
      <c r="N33" s="12" t="s">
        <v>877</v>
      </c>
      <c r="O33" s="13">
        <v>5</v>
      </c>
      <c r="P33" s="14">
        <f t="shared" si="1"/>
        <v>24.624000000000002</v>
      </c>
      <c r="Q33" s="53" t="s">
        <v>45</v>
      </c>
      <c r="R33" s="14">
        <v>123.12</v>
      </c>
      <c r="S33" s="14">
        <v>0</v>
      </c>
      <c r="T33" s="14">
        <v>0</v>
      </c>
      <c r="U33" s="14">
        <v>0</v>
      </c>
      <c r="V33" s="14">
        <v>0</v>
      </c>
      <c r="W33" s="14">
        <v>123.12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</row>
    <row r="34" spans="1:700" s="41" customFormat="1" ht="12" customHeight="1" x14ac:dyDescent="0.25">
      <c r="A34" s="128" t="s">
        <v>36</v>
      </c>
      <c r="B34" s="15" t="s">
        <v>37</v>
      </c>
      <c r="C34" s="15" t="s">
        <v>37</v>
      </c>
      <c r="D34" s="5" t="s">
        <v>38</v>
      </c>
      <c r="E34" s="6" t="s">
        <v>39</v>
      </c>
      <c r="F34" s="7" t="s">
        <v>38</v>
      </c>
      <c r="G34" s="6" t="s">
        <v>40</v>
      </c>
      <c r="H34" s="8">
        <v>21101</v>
      </c>
      <c r="I34" s="69" t="s">
        <v>46</v>
      </c>
      <c r="J34" s="9" t="s">
        <v>1961</v>
      </c>
      <c r="K34" s="10" t="s">
        <v>16259</v>
      </c>
      <c r="L34" s="11"/>
      <c r="M34" s="8" t="s">
        <v>43</v>
      </c>
      <c r="N34" s="12" t="s">
        <v>877</v>
      </c>
      <c r="O34" s="13">
        <v>9</v>
      </c>
      <c r="P34" s="14">
        <f t="shared" si="1"/>
        <v>30.419999999999998</v>
      </c>
      <c r="Q34" s="53" t="s">
        <v>45</v>
      </c>
      <c r="R34" s="14">
        <v>273.77999999999997</v>
      </c>
      <c r="S34" s="14">
        <v>0</v>
      </c>
      <c r="T34" s="14">
        <v>90</v>
      </c>
      <c r="U34" s="14">
        <v>0</v>
      </c>
      <c r="V34" s="14">
        <v>0</v>
      </c>
      <c r="W34" s="14">
        <v>90</v>
      </c>
      <c r="X34" s="14">
        <v>0</v>
      </c>
      <c r="Y34" s="14">
        <v>0</v>
      </c>
      <c r="Z34" s="14">
        <v>93.78</v>
      </c>
      <c r="AA34" s="14">
        <v>0</v>
      </c>
      <c r="AB34" s="14">
        <v>0</v>
      </c>
      <c r="AC34" s="14">
        <v>0</v>
      </c>
      <c r="AD34" s="14">
        <v>0</v>
      </c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</row>
    <row r="35" spans="1:700" s="41" customFormat="1" ht="12" customHeight="1" x14ac:dyDescent="0.25">
      <c r="A35" s="128" t="s">
        <v>36</v>
      </c>
      <c r="B35" s="15" t="s">
        <v>37</v>
      </c>
      <c r="C35" s="15" t="s">
        <v>37</v>
      </c>
      <c r="D35" s="5" t="s">
        <v>38</v>
      </c>
      <c r="E35" s="6" t="s">
        <v>39</v>
      </c>
      <c r="F35" s="7" t="s">
        <v>38</v>
      </c>
      <c r="G35" s="6" t="s">
        <v>40</v>
      </c>
      <c r="H35" s="8">
        <v>21101</v>
      </c>
      <c r="I35" s="69" t="s">
        <v>46</v>
      </c>
      <c r="J35" s="9" t="s">
        <v>1519</v>
      </c>
      <c r="K35" s="10" t="s">
        <v>83</v>
      </c>
      <c r="L35" s="11"/>
      <c r="M35" s="8" t="s">
        <v>43</v>
      </c>
      <c r="N35" s="12" t="s">
        <v>877</v>
      </c>
      <c r="O35" s="13">
        <v>3</v>
      </c>
      <c r="P35" s="14">
        <f t="shared" si="1"/>
        <v>37.44</v>
      </c>
      <c r="Q35" s="53" t="s">
        <v>45</v>
      </c>
      <c r="R35" s="14">
        <v>112.32</v>
      </c>
      <c r="S35" s="14">
        <v>0</v>
      </c>
      <c r="T35" s="14">
        <v>37</v>
      </c>
      <c r="U35" s="14">
        <v>0</v>
      </c>
      <c r="V35" s="14">
        <v>0</v>
      </c>
      <c r="W35" s="14">
        <v>37</v>
      </c>
      <c r="X35" s="14">
        <v>0</v>
      </c>
      <c r="Y35" s="14">
        <v>0</v>
      </c>
      <c r="Z35" s="14">
        <v>38.32</v>
      </c>
      <c r="AA35" s="14">
        <v>0</v>
      </c>
      <c r="AB35" s="14">
        <v>0</v>
      </c>
      <c r="AC35" s="14">
        <v>0</v>
      </c>
      <c r="AD35" s="14">
        <v>0</v>
      </c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</row>
    <row r="36" spans="1:700" s="41" customFormat="1" ht="12" customHeight="1" x14ac:dyDescent="0.25">
      <c r="A36" s="128" t="s">
        <v>36</v>
      </c>
      <c r="B36" s="15" t="s">
        <v>37</v>
      </c>
      <c r="C36" s="15" t="s">
        <v>37</v>
      </c>
      <c r="D36" s="5" t="s">
        <v>38</v>
      </c>
      <c r="E36" s="6" t="s">
        <v>39</v>
      </c>
      <c r="F36" s="7" t="s">
        <v>38</v>
      </c>
      <c r="G36" s="6" t="s">
        <v>40</v>
      </c>
      <c r="H36" s="8">
        <v>21101</v>
      </c>
      <c r="I36" s="69" t="s">
        <v>46</v>
      </c>
      <c r="J36" s="9" t="s">
        <v>411</v>
      </c>
      <c r="K36" s="10" t="s">
        <v>2445</v>
      </c>
      <c r="L36" s="11"/>
      <c r="M36" s="8" t="s">
        <v>43</v>
      </c>
      <c r="N36" s="12" t="s">
        <v>16255</v>
      </c>
      <c r="O36" s="13">
        <v>9</v>
      </c>
      <c r="P36" s="14">
        <f t="shared" si="1"/>
        <v>20.923333333333332</v>
      </c>
      <c r="Q36" s="53" t="s">
        <v>45</v>
      </c>
      <c r="R36" s="14">
        <v>188.31</v>
      </c>
      <c r="S36" s="14">
        <v>0</v>
      </c>
      <c r="T36" s="14">
        <v>63</v>
      </c>
      <c r="U36" s="14">
        <v>0</v>
      </c>
      <c r="V36" s="14">
        <v>0</v>
      </c>
      <c r="W36" s="14">
        <v>63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62.31</v>
      </c>
      <c r="AD36" s="14">
        <v>0</v>
      </c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</row>
    <row r="37" spans="1:700" s="41" customFormat="1" ht="12" customHeight="1" x14ac:dyDescent="0.25">
      <c r="A37" s="128" t="s">
        <v>36</v>
      </c>
      <c r="B37" s="15" t="s">
        <v>37</v>
      </c>
      <c r="C37" s="15" t="s">
        <v>37</v>
      </c>
      <c r="D37" s="5" t="s">
        <v>38</v>
      </c>
      <c r="E37" s="6" t="s">
        <v>39</v>
      </c>
      <c r="F37" s="7" t="s">
        <v>38</v>
      </c>
      <c r="G37" s="6" t="s">
        <v>40</v>
      </c>
      <c r="H37" s="8">
        <v>21101</v>
      </c>
      <c r="I37" s="69" t="s">
        <v>46</v>
      </c>
      <c r="J37" s="9" t="s">
        <v>1803</v>
      </c>
      <c r="K37" s="10" t="s">
        <v>1804</v>
      </c>
      <c r="L37" s="11"/>
      <c r="M37" s="8" t="s">
        <v>43</v>
      </c>
      <c r="N37" s="12" t="s">
        <v>877</v>
      </c>
      <c r="O37" s="13">
        <v>2</v>
      </c>
      <c r="P37" s="14">
        <f t="shared" si="1"/>
        <v>16.2</v>
      </c>
      <c r="Q37" s="53" t="s">
        <v>45</v>
      </c>
      <c r="R37" s="14">
        <v>32.4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16</v>
      </c>
      <c r="AA37" s="14">
        <v>0</v>
      </c>
      <c r="AB37" s="14">
        <v>0</v>
      </c>
      <c r="AC37" s="14">
        <v>16.399999999999999</v>
      </c>
      <c r="AD37" s="14">
        <v>0</v>
      </c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</row>
    <row r="38" spans="1:700" s="41" customFormat="1" ht="12" customHeight="1" x14ac:dyDescent="0.25">
      <c r="A38" s="128" t="s">
        <v>36</v>
      </c>
      <c r="B38" s="15" t="s">
        <v>37</v>
      </c>
      <c r="C38" s="15" t="s">
        <v>37</v>
      </c>
      <c r="D38" s="5" t="s">
        <v>38</v>
      </c>
      <c r="E38" s="6" t="s">
        <v>39</v>
      </c>
      <c r="F38" s="7" t="s">
        <v>38</v>
      </c>
      <c r="G38" s="6" t="s">
        <v>40</v>
      </c>
      <c r="H38" s="8">
        <v>21101</v>
      </c>
      <c r="I38" s="69" t="s">
        <v>46</v>
      </c>
      <c r="J38" s="9" t="s">
        <v>721</v>
      </c>
      <c r="K38" s="10" t="s">
        <v>54</v>
      </c>
      <c r="L38" s="11"/>
      <c r="M38" s="8" t="s">
        <v>43</v>
      </c>
      <c r="N38" s="12" t="s">
        <v>16255</v>
      </c>
      <c r="O38" s="13">
        <v>14</v>
      </c>
      <c r="P38" s="14">
        <f t="shared" si="1"/>
        <v>30.857142857142858</v>
      </c>
      <c r="Q38" s="53" t="s">
        <v>45</v>
      </c>
      <c r="R38" s="14">
        <v>432</v>
      </c>
      <c r="S38" s="14">
        <v>0</v>
      </c>
      <c r="T38" s="14">
        <v>124</v>
      </c>
      <c r="U38" s="14">
        <v>0</v>
      </c>
      <c r="V38" s="14">
        <v>0</v>
      </c>
      <c r="W38" s="14">
        <v>124</v>
      </c>
      <c r="X38" s="14">
        <v>0</v>
      </c>
      <c r="Y38" s="14">
        <v>0</v>
      </c>
      <c r="Z38" s="14">
        <v>91</v>
      </c>
      <c r="AA38" s="14">
        <v>0</v>
      </c>
      <c r="AB38" s="14">
        <v>0</v>
      </c>
      <c r="AC38" s="14">
        <v>93</v>
      </c>
      <c r="AD38" s="14">
        <v>0</v>
      </c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</row>
    <row r="39" spans="1:700" s="41" customFormat="1" ht="12" customHeight="1" x14ac:dyDescent="0.25">
      <c r="A39" s="128" t="s">
        <v>36</v>
      </c>
      <c r="B39" s="15" t="s">
        <v>37</v>
      </c>
      <c r="C39" s="15" t="s">
        <v>37</v>
      </c>
      <c r="D39" s="5" t="s">
        <v>38</v>
      </c>
      <c r="E39" s="6" t="s">
        <v>39</v>
      </c>
      <c r="F39" s="7" t="s">
        <v>38</v>
      </c>
      <c r="G39" s="6" t="s">
        <v>40</v>
      </c>
      <c r="H39" s="8">
        <v>21101</v>
      </c>
      <c r="I39" s="69" t="s">
        <v>46</v>
      </c>
      <c r="J39" s="9" t="s">
        <v>1352</v>
      </c>
      <c r="K39" s="10" t="s">
        <v>189</v>
      </c>
      <c r="L39" s="11"/>
      <c r="M39" s="8" t="s">
        <v>43</v>
      </c>
      <c r="N39" s="12" t="s">
        <v>16255</v>
      </c>
      <c r="O39" s="13">
        <v>27</v>
      </c>
      <c r="P39" s="14">
        <f t="shared" si="1"/>
        <v>24.802592592592593</v>
      </c>
      <c r="Q39" s="53" t="s">
        <v>45</v>
      </c>
      <c r="R39" s="14">
        <v>669.67</v>
      </c>
      <c r="S39" s="14">
        <v>0</v>
      </c>
      <c r="T39" s="14">
        <v>175</v>
      </c>
      <c r="U39" s="14">
        <v>0</v>
      </c>
      <c r="V39" s="14">
        <v>0</v>
      </c>
      <c r="W39" s="14">
        <v>175</v>
      </c>
      <c r="X39" s="14">
        <v>0</v>
      </c>
      <c r="Y39" s="14">
        <v>0</v>
      </c>
      <c r="Z39" s="14">
        <v>175</v>
      </c>
      <c r="AA39" s="14">
        <v>0</v>
      </c>
      <c r="AB39" s="14">
        <v>0</v>
      </c>
      <c r="AC39" s="14">
        <v>144.66999999999999</v>
      </c>
      <c r="AD39" s="14">
        <v>0</v>
      </c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</row>
    <row r="40" spans="1:700" s="41" customFormat="1" ht="12" customHeight="1" x14ac:dyDescent="0.25">
      <c r="A40" s="128" t="s">
        <v>36</v>
      </c>
      <c r="B40" s="15" t="s">
        <v>37</v>
      </c>
      <c r="C40" s="15" t="s">
        <v>37</v>
      </c>
      <c r="D40" s="5" t="s">
        <v>38</v>
      </c>
      <c r="E40" s="6" t="s">
        <v>39</v>
      </c>
      <c r="F40" s="7" t="s">
        <v>38</v>
      </c>
      <c r="G40" s="6" t="s">
        <v>40</v>
      </c>
      <c r="H40" s="8">
        <v>21101</v>
      </c>
      <c r="I40" s="69" t="s">
        <v>46</v>
      </c>
      <c r="J40" s="9" t="s">
        <v>849</v>
      </c>
      <c r="K40" s="10" t="s">
        <v>88</v>
      </c>
      <c r="L40" s="11"/>
      <c r="M40" s="8" t="s">
        <v>43</v>
      </c>
      <c r="N40" s="12" t="s">
        <v>539</v>
      </c>
      <c r="O40" s="13">
        <v>16</v>
      </c>
      <c r="P40" s="14">
        <f t="shared" si="1"/>
        <v>6.8574999999999999</v>
      </c>
      <c r="Q40" s="53" t="s">
        <v>45</v>
      </c>
      <c r="R40" s="14">
        <v>109.72</v>
      </c>
      <c r="S40" s="14">
        <v>0</v>
      </c>
      <c r="T40" s="14">
        <v>35</v>
      </c>
      <c r="U40" s="14">
        <v>0</v>
      </c>
      <c r="V40" s="14">
        <v>0</v>
      </c>
      <c r="W40" s="14">
        <v>28</v>
      </c>
      <c r="X40" s="14">
        <v>0</v>
      </c>
      <c r="Y40" s="14">
        <v>0</v>
      </c>
      <c r="Z40" s="14">
        <v>21</v>
      </c>
      <c r="AA40" s="14">
        <v>0</v>
      </c>
      <c r="AB40" s="14">
        <v>0</v>
      </c>
      <c r="AC40" s="14">
        <v>25.72</v>
      </c>
      <c r="AD40" s="14">
        <v>0</v>
      </c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</row>
    <row r="41" spans="1:700" s="41" customFormat="1" ht="12" customHeight="1" x14ac:dyDescent="0.25">
      <c r="A41" s="128" t="s">
        <v>36</v>
      </c>
      <c r="B41" s="15" t="s">
        <v>37</v>
      </c>
      <c r="C41" s="15" t="s">
        <v>37</v>
      </c>
      <c r="D41" s="5" t="s">
        <v>38</v>
      </c>
      <c r="E41" s="6" t="s">
        <v>39</v>
      </c>
      <c r="F41" s="7" t="s">
        <v>38</v>
      </c>
      <c r="G41" s="6" t="s">
        <v>40</v>
      </c>
      <c r="H41" s="8">
        <v>21101</v>
      </c>
      <c r="I41" s="69" t="s">
        <v>46</v>
      </c>
      <c r="J41" s="9" t="s">
        <v>851</v>
      </c>
      <c r="K41" s="10" t="s">
        <v>89</v>
      </c>
      <c r="L41" s="11"/>
      <c r="M41" s="8" t="s">
        <v>43</v>
      </c>
      <c r="N41" s="12" t="s">
        <v>539</v>
      </c>
      <c r="O41" s="13">
        <v>24</v>
      </c>
      <c r="P41" s="14">
        <f t="shared" si="1"/>
        <v>16.559999999999999</v>
      </c>
      <c r="Q41" s="53" t="s">
        <v>45</v>
      </c>
      <c r="R41" s="14">
        <v>397.44</v>
      </c>
      <c r="S41" s="14">
        <v>0</v>
      </c>
      <c r="T41" s="14">
        <v>102</v>
      </c>
      <c r="U41" s="14">
        <v>0</v>
      </c>
      <c r="V41" s="14">
        <v>0</v>
      </c>
      <c r="W41" s="14">
        <v>102</v>
      </c>
      <c r="X41" s="14">
        <v>0</v>
      </c>
      <c r="Y41" s="14">
        <v>0</v>
      </c>
      <c r="Z41" s="14">
        <v>102</v>
      </c>
      <c r="AA41" s="14">
        <v>0</v>
      </c>
      <c r="AB41" s="14">
        <v>0</v>
      </c>
      <c r="AC41" s="14">
        <v>91.44</v>
      </c>
      <c r="AD41" s="14">
        <v>0</v>
      </c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</row>
    <row r="42" spans="1:700" s="41" customFormat="1" ht="12" customHeight="1" x14ac:dyDescent="0.25">
      <c r="A42" s="128" t="s">
        <v>36</v>
      </c>
      <c r="B42" s="15" t="s">
        <v>37</v>
      </c>
      <c r="C42" s="15" t="s">
        <v>37</v>
      </c>
      <c r="D42" s="5" t="s">
        <v>38</v>
      </c>
      <c r="E42" s="6" t="s">
        <v>39</v>
      </c>
      <c r="F42" s="7" t="s">
        <v>38</v>
      </c>
      <c r="G42" s="6" t="s">
        <v>40</v>
      </c>
      <c r="H42" s="8">
        <v>21101</v>
      </c>
      <c r="I42" s="69" t="s">
        <v>46</v>
      </c>
      <c r="J42" s="9" t="s">
        <v>850</v>
      </c>
      <c r="K42" s="10" t="s">
        <v>211</v>
      </c>
      <c r="L42" s="11"/>
      <c r="M42" s="8" t="s">
        <v>43</v>
      </c>
      <c r="N42" s="12" t="s">
        <v>539</v>
      </c>
      <c r="O42" s="13">
        <v>16</v>
      </c>
      <c r="P42" s="14">
        <f t="shared" si="1"/>
        <v>52.592500000000001</v>
      </c>
      <c r="Q42" s="53" t="s">
        <v>45</v>
      </c>
      <c r="R42" s="14">
        <v>841.48</v>
      </c>
      <c r="S42" s="14">
        <v>0</v>
      </c>
      <c r="T42" s="14">
        <v>212</v>
      </c>
      <c r="U42" s="14">
        <v>0</v>
      </c>
      <c r="V42" s="14">
        <v>0</v>
      </c>
      <c r="W42" s="14">
        <v>212</v>
      </c>
      <c r="X42" s="14">
        <v>0</v>
      </c>
      <c r="Y42" s="14">
        <v>0</v>
      </c>
      <c r="Z42" s="14">
        <v>212</v>
      </c>
      <c r="AA42" s="14">
        <v>0</v>
      </c>
      <c r="AB42" s="14">
        <v>0</v>
      </c>
      <c r="AC42" s="14">
        <v>205.48</v>
      </c>
      <c r="AD42" s="14">
        <v>0</v>
      </c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</row>
    <row r="43" spans="1:700" s="41" customFormat="1" ht="12" customHeight="1" x14ac:dyDescent="0.25">
      <c r="A43" s="128" t="s">
        <v>36</v>
      </c>
      <c r="B43" s="15" t="s">
        <v>37</v>
      </c>
      <c r="C43" s="15" t="s">
        <v>37</v>
      </c>
      <c r="D43" s="5" t="s">
        <v>38</v>
      </c>
      <c r="E43" s="6" t="s">
        <v>39</v>
      </c>
      <c r="F43" s="7" t="s">
        <v>38</v>
      </c>
      <c r="G43" s="6" t="s">
        <v>40</v>
      </c>
      <c r="H43" s="8">
        <v>21101</v>
      </c>
      <c r="I43" s="69" t="s">
        <v>46</v>
      </c>
      <c r="J43" s="9" t="s">
        <v>538</v>
      </c>
      <c r="K43" s="10" t="s">
        <v>273</v>
      </c>
      <c r="L43" s="11"/>
      <c r="M43" s="8" t="s">
        <v>43</v>
      </c>
      <c r="N43" s="12" t="s">
        <v>539</v>
      </c>
      <c r="O43" s="13">
        <v>6</v>
      </c>
      <c r="P43" s="14">
        <f t="shared" si="1"/>
        <v>33.479999999999997</v>
      </c>
      <c r="Q43" s="53" t="s">
        <v>45</v>
      </c>
      <c r="R43" s="14">
        <v>200.88</v>
      </c>
      <c r="S43" s="14">
        <v>0</v>
      </c>
      <c r="T43" s="14">
        <v>66.88</v>
      </c>
      <c r="U43" s="14">
        <v>0</v>
      </c>
      <c r="V43" s="14">
        <v>0</v>
      </c>
      <c r="W43" s="14">
        <v>67</v>
      </c>
      <c r="X43" s="14">
        <v>0</v>
      </c>
      <c r="Y43" s="14">
        <v>0</v>
      </c>
      <c r="Z43" s="14">
        <v>67</v>
      </c>
      <c r="AA43" s="14">
        <v>0</v>
      </c>
      <c r="AB43" s="14">
        <v>0</v>
      </c>
      <c r="AC43" s="14">
        <v>0</v>
      </c>
      <c r="AD43" s="14">
        <v>0</v>
      </c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O43" s="39"/>
      <c r="TP43" s="39"/>
      <c r="TQ43" s="39"/>
      <c r="TR43" s="39"/>
      <c r="TS43" s="39"/>
      <c r="TT43" s="39"/>
      <c r="TU43" s="39"/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M43" s="39"/>
      <c r="UN43" s="39"/>
      <c r="UO43" s="39"/>
      <c r="UP43" s="39"/>
      <c r="UQ43" s="39"/>
      <c r="UR43" s="39"/>
      <c r="US43" s="39"/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K43" s="39"/>
      <c r="VL43" s="39"/>
      <c r="VM43" s="39"/>
      <c r="VN43" s="39"/>
      <c r="VO43" s="39"/>
      <c r="VP43" s="39"/>
      <c r="VQ43" s="39"/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I43" s="39"/>
      <c r="WJ43" s="39"/>
      <c r="WK43" s="39"/>
      <c r="WL43" s="39"/>
      <c r="WM43" s="39"/>
      <c r="WN43" s="39"/>
      <c r="WO43" s="39"/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G43" s="39"/>
      <c r="XH43" s="39"/>
      <c r="XI43" s="39"/>
      <c r="XJ43" s="39"/>
      <c r="XK43" s="39"/>
      <c r="XL43" s="39"/>
      <c r="XM43" s="39"/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E43" s="39"/>
      <c r="YF43" s="39"/>
      <c r="YG43" s="39"/>
      <c r="YH43" s="39"/>
      <c r="YI43" s="39"/>
      <c r="YJ43" s="39"/>
      <c r="YK43" s="39"/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C43" s="39"/>
      <c r="ZD43" s="39"/>
      <c r="ZE43" s="39"/>
      <c r="ZF43" s="39"/>
      <c r="ZG43" s="39"/>
      <c r="ZH43" s="39"/>
      <c r="ZI43" s="39"/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</row>
    <row r="44" spans="1:700" s="41" customFormat="1" ht="12" customHeight="1" x14ac:dyDescent="0.25">
      <c r="A44" s="128" t="s">
        <v>36</v>
      </c>
      <c r="B44" s="15" t="s">
        <v>37</v>
      </c>
      <c r="C44" s="15" t="s">
        <v>37</v>
      </c>
      <c r="D44" s="5" t="s">
        <v>38</v>
      </c>
      <c r="E44" s="6" t="s">
        <v>39</v>
      </c>
      <c r="F44" s="7" t="s">
        <v>38</v>
      </c>
      <c r="G44" s="6" t="s">
        <v>40</v>
      </c>
      <c r="H44" s="8">
        <v>21101</v>
      </c>
      <c r="I44" s="69" t="s">
        <v>46</v>
      </c>
      <c r="J44" s="9" t="s">
        <v>722</v>
      </c>
      <c r="K44" s="10" t="s">
        <v>55</v>
      </c>
      <c r="L44" s="11"/>
      <c r="M44" s="8" t="s">
        <v>43</v>
      </c>
      <c r="N44" s="12" t="s">
        <v>16255</v>
      </c>
      <c r="O44" s="13">
        <v>35</v>
      </c>
      <c r="P44" s="14">
        <f t="shared" si="1"/>
        <v>28.917428571428573</v>
      </c>
      <c r="Q44" s="53" t="s">
        <v>45</v>
      </c>
      <c r="R44" s="14">
        <v>1012.11</v>
      </c>
      <c r="S44" s="14">
        <v>0</v>
      </c>
      <c r="T44" s="14">
        <v>261</v>
      </c>
      <c r="U44" s="14">
        <v>0</v>
      </c>
      <c r="V44" s="14">
        <v>0</v>
      </c>
      <c r="W44" s="14">
        <v>261</v>
      </c>
      <c r="X44" s="14">
        <v>0</v>
      </c>
      <c r="Y44" s="14">
        <v>0</v>
      </c>
      <c r="Z44" s="14">
        <v>261</v>
      </c>
      <c r="AA44" s="14">
        <v>0</v>
      </c>
      <c r="AB44" s="14">
        <v>0</v>
      </c>
      <c r="AC44" s="14">
        <v>229.11</v>
      </c>
      <c r="AD44" s="14">
        <v>0</v>
      </c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YW44" s="39"/>
      <c r="YX44" s="39"/>
      <c r="YY44" s="39"/>
      <c r="YZ44" s="39"/>
      <c r="ZA44" s="39"/>
      <c r="ZB44" s="39"/>
      <c r="ZC44" s="39"/>
      <c r="ZD44" s="39"/>
      <c r="ZE44" s="39"/>
      <c r="ZF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</row>
    <row r="45" spans="1:700" s="41" customFormat="1" ht="12" customHeight="1" x14ac:dyDescent="0.25">
      <c r="A45" s="128" t="s">
        <v>36</v>
      </c>
      <c r="B45" s="15" t="s">
        <v>37</v>
      </c>
      <c r="C45" s="15" t="s">
        <v>37</v>
      </c>
      <c r="D45" s="5" t="s">
        <v>38</v>
      </c>
      <c r="E45" s="6" t="s">
        <v>39</v>
      </c>
      <c r="F45" s="7" t="s">
        <v>38</v>
      </c>
      <c r="G45" s="6" t="s">
        <v>40</v>
      </c>
      <c r="H45" s="8">
        <v>21101</v>
      </c>
      <c r="I45" s="69" t="s">
        <v>46</v>
      </c>
      <c r="J45" s="9" t="s">
        <v>2067</v>
      </c>
      <c r="K45" s="10" t="s">
        <v>82</v>
      </c>
      <c r="L45" s="11"/>
      <c r="M45" s="8" t="s">
        <v>43</v>
      </c>
      <c r="N45" s="12" t="s">
        <v>877</v>
      </c>
      <c r="O45" s="13">
        <v>11</v>
      </c>
      <c r="P45" s="14">
        <f t="shared" si="1"/>
        <v>77.390909090909091</v>
      </c>
      <c r="Q45" s="53" t="s">
        <v>45</v>
      </c>
      <c r="R45" s="14">
        <v>851.3</v>
      </c>
      <c r="S45" s="14">
        <v>0</v>
      </c>
      <c r="T45" s="14">
        <v>231</v>
      </c>
      <c r="U45" s="14">
        <v>0</v>
      </c>
      <c r="V45" s="14">
        <v>0</v>
      </c>
      <c r="W45" s="14">
        <v>231</v>
      </c>
      <c r="X45" s="14">
        <v>0</v>
      </c>
      <c r="Y45" s="14">
        <v>0</v>
      </c>
      <c r="Z45" s="14">
        <v>231</v>
      </c>
      <c r="AA45" s="14">
        <v>0</v>
      </c>
      <c r="AB45" s="14">
        <v>0</v>
      </c>
      <c r="AC45" s="14">
        <v>158.30000000000001</v>
      </c>
      <c r="AD45" s="14">
        <v>0</v>
      </c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  <c r="NE45" s="39"/>
      <c r="NF45" s="39"/>
      <c r="NG45" s="39"/>
      <c r="NH45" s="39"/>
      <c r="NI45" s="39"/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A45" s="39"/>
      <c r="OB45" s="39"/>
      <c r="OC45" s="39"/>
      <c r="OD45" s="39"/>
      <c r="OE45" s="39"/>
      <c r="OF45" s="39"/>
      <c r="OG45" s="39"/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OY45" s="39"/>
      <c r="OZ45" s="39"/>
      <c r="PA45" s="39"/>
      <c r="PB45" s="39"/>
      <c r="PC45" s="39"/>
      <c r="PD45" s="39"/>
      <c r="PE45" s="39"/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PW45" s="39"/>
      <c r="PX45" s="39"/>
      <c r="PY45" s="39"/>
      <c r="PZ45" s="39"/>
      <c r="QA45" s="39"/>
      <c r="QB45" s="39"/>
      <c r="QC45" s="39"/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QU45" s="39"/>
      <c r="QV45" s="39"/>
      <c r="QW45" s="39"/>
      <c r="QX45" s="39"/>
      <c r="QY45" s="39"/>
      <c r="QZ45" s="39"/>
      <c r="RA45" s="39"/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S45" s="39"/>
      <c r="RT45" s="39"/>
      <c r="RU45" s="39"/>
      <c r="RV45" s="39"/>
      <c r="RW45" s="39"/>
      <c r="RX45" s="39"/>
      <c r="RY45" s="39"/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Q45" s="39"/>
      <c r="SR45" s="39"/>
      <c r="SS45" s="39"/>
      <c r="ST45" s="39"/>
      <c r="SU45" s="39"/>
      <c r="SV45" s="39"/>
      <c r="SW45" s="39"/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O45" s="39"/>
      <c r="TP45" s="39"/>
      <c r="TQ45" s="39"/>
      <c r="TR45" s="39"/>
      <c r="TS45" s="39"/>
      <c r="TT45" s="39"/>
      <c r="TU45" s="39"/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M45" s="39"/>
      <c r="UN45" s="39"/>
      <c r="UO45" s="39"/>
      <c r="UP45" s="39"/>
      <c r="UQ45" s="39"/>
      <c r="UR45" s="39"/>
      <c r="US45" s="39"/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K45" s="39"/>
      <c r="VL45" s="39"/>
      <c r="VM45" s="39"/>
      <c r="VN45" s="39"/>
      <c r="VO45" s="39"/>
      <c r="VP45" s="39"/>
      <c r="VQ45" s="39"/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I45" s="39"/>
      <c r="WJ45" s="39"/>
      <c r="WK45" s="39"/>
      <c r="WL45" s="39"/>
      <c r="WM45" s="39"/>
      <c r="WN45" s="39"/>
      <c r="WO45" s="39"/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G45" s="39"/>
      <c r="XH45" s="39"/>
      <c r="XI45" s="39"/>
      <c r="XJ45" s="39"/>
      <c r="XK45" s="39"/>
      <c r="XL45" s="39"/>
      <c r="XM45" s="39"/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E45" s="39"/>
      <c r="YF45" s="39"/>
      <c r="YG45" s="39"/>
      <c r="YH45" s="39"/>
      <c r="YI45" s="39"/>
      <c r="YJ45" s="39"/>
      <c r="YK45" s="39"/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C45" s="39"/>
      <c r="ZD45" s="39"/>
      <c r="ZE45" s="39"/>
      <c r="ZF45" s="39"/>
      <c r="ZG45" s="39"/>
      <c r="ZH45" s="39"/>
      <c r="ZI45" s="39"/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</row>
    <row r="46" spans="1:700" s="41" customFormat="1" ht="12" customHeight="1" x14ac:dyDescent="0.25">
      <c r="A46" s="128" t="s">
        <v>36</v>
      </c>
      <c r="B46" s="15" t="s">
        <v>37</v>
      </c>
      <c r="C46" s="15" t="s">
        <v>37</v>
      </c>
      <c r="D46" s="5" t="s">
        <v>38</v>
      </c>
      <c r="E46" s="6" t="s">
        <v>39</v>
      </c>
      <c r="F46" s="7" t="s">
        <v>38</v>
      </c>
      <c r="G46" s="6" t="s">
        <v>40</v>
      </c>
      <c r="H46" s="8">
        <v>21101</v>
      </c>
      <c r="I46" s="69" t="s">
        <v>46</v>
      </c>
      <c r="J46" s="9" t="s">
        <v>1634</v>
      </c>
      <c r="K46" s="10" t="s">
        <v>16260</v>
      </c>
      <c r="L46" s="11"/>
      <c r="M46" s="8" t="s">
        <v>43</v>
      </c>
      <c r="N46" s="12" t="s">
        <v>16255</v>
      </c>
      <c r="O46" s="13">
        <v>6</v>
      </c>
      <c r="P46" s="14">
        <f t="shared" si="1"/>
        <v>13.265000000000001</v>
      </c>
      <c r="Q46" s="53" t="s">
        <v>45</v>
      </c>
      <c r="R46" s="14">
        <v>79.59</v>
      </c>
      <c r="S46" s="14">
        <v>0</v>
      </c>
      <c r="T46" s="14">
        <v>26</v>
      </c>
      <c r="U46" s="14">
        <v>0</v>
      </c>
      <c r="V46" s="14">
        <v>0</v>
      </c>
      <c r="W46" s="14">
        <v>26</v>
      </c>
      <c r="X46" s="14">
        <v>0</v>
      </c>
      <c r="Y46" s="14">
        <v>0</v>
      </c>
      <c r="Z46" s="14">
        <v>27.59</v>
      </c>
      <c r="AA46" s="14">
        <v>0</v>
      </c>
      <c r="AB46" s="14">
        <v>0</v>
      </c>
      <c r="AC46" s="14">
        <v>0</v>
      </c>
      <c r="AD46" s="14">
        <v>0</v>
      </c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  <c r="JD46" s="39"/>
      <c r="JE46" s="39"/>
      <c r="JF46" s="39"/>
      <c r="JG46" s="39"/>
      <c r="JH46" s="39"/>
      <c r="JI46" s="39"/>
      <c r="JJ46" s="39"/>
      <c r="JK46" s="39"/>
      <c r="JL46" s="39"/>
      <c r="JM46" s="39"/>
      <c r="JN46" s="39"/>
      <c r="JO46" s="39"/>
      <c r="JP46" s="39"/>
      <c r="JQ46" s="39"/>
      <c r="JR46" s="39"/>
      <c r="JS46" s="39"/>
      <c r="JT46" s="39"/>
      <c r="JU46" s="39"/>
      <c r="JV46" s="39"/>
      <c r="JW46" s="39"/>
      <c r="JX46" s="39"/>
      <c r="JY46" s="39"/>
      <c r="JZ46" s="39"/>
      <c r="KA46" s="39"/>
      <c r="KB46" s="39"/>
      <c r="KC46" s="39"/>
      <c r="KD46" s="39"/>
      <c r="KE46" s="39"/>
      <c r="KF46" s="39"/>
      <c r="KG46" s="39"/>
      <c r="KH46" s="39"/>
      <c r="KI46" s="39"/>
      <c r="KJ46" s="39"/>
      <c r="KK46" s="39"/>
      <c r="KL46" s="39"/>
      <c r="KM46" s="39"/>
      <c r="KN46" s="39"/>
      <c r="KO46" s="39"/>
      <c r="KP46" s="39"/>
      <c r="KQ46" s="39"/>
      <c r="KR46" s="39"/>
      <c r="KS46" s="39"/>
      <c r="KT46" s="39"/>
      <c r="KU46" s="39"/>
      <c r="KV46" s="39"/>
      <c r="KW46" s="39"/>
      <c r="KX46" s="39"/>
      <c r="KY46" s="39"/>
      <c r="KZ46" s="39"/>
      <c r="LA46" s="39"/>
      <c r="LB46" s="39"/>
      <c r="LC46" s="39"/>
      <c r="LD46" s="39"/>
      <c r="LE46" s="39"/>
      <c r="LF46" s="39"/>
      <c r="LG46" s="39"/>
      <c r="LH46" s="39"/>
      <c r="LI46" s="39"/>
      <c r="LJ46" s="39"/>
      <c r="LK46" s="39"/>
      <c r="LL46" s="39"/>
      <c r="LM46" s="39"/>
      <c r="LN46" s="39"/>
      <c r="LO46" s="39"/>
      <c r="LP46" s="39"/>
      <c r="LQ46" s="39"/>
      <c r="LR46" s="39"/>
      <c r="LS46" s="39"/>
      <c r="LT46" s="39"/>
      <c r="LU46" s="39"/>
      <c r="LV46" s="39"/>
      <c r="LW46" s="39"/>
      <c r="LX46" s="39"/>
      <c r="LY46" s="39"/>
      <c r="LZ46" s="39"/>
      <c r="MA46" s="39"/>
      <c r="MB46" s="39"/>
      <c r="MC46" s="39"/>
      <c r="MD46" s="39"/>
      <c r="ME46" s="39"/>
      <c r="MF46" s="39"/>
      <c r="MG46" s="39"/>
      <c r="MH46" s="39"/>
      <c r="MI46" s="39"/>
      <c r="MJ46" s="39"/>
      <c r="MK46" s="39"/>
      <c r="ML46" s="39"/>
      <c r="MM46" s="39"/>
      <c r="MN46" s="39"/>
      <c r="MO46" s="39"/>
      <c r="MP46" s="39"/>
      <c r="MQ46" s="39"/>
      <c r="MR46" s="39"/>
      <c r="MS46" s="39"/>
      <c r="MT46" s="39"/>
      <c r="MU46" s="39"/>
      <c r="MV46" s="39"/>
      <c r="MW46" s="39"/>
      <c r="MX46" s="39"/>
      <c r="MY46" s="39"/>
      <c r="MZ46" s="39"/>
      <c r="NA46" s="39"/>
      <c r="NB46" s="39"/>
      <c r="NC46" s="39"/>
      <c r="ND46" s="39"/>
      <c r="NE46" s="39"/>
      <c r="NF46" s="39"/>
      <c r="NG46" s="39"/>
      <c r="NH46" s="39"/>
      <c r="NI46" s="39"/>
      <c r="NJ46" s="39"/>
      <c r="NK46" s="39"/>
      <c r="NL46" s="39"/>
      <c r="NM46" s="39"/>
      <c r="NN46" s="39"/>
      <c r="NO46" s="39"/>
      <c r="NP46" s="39"/>
      <c r="NQ46" s="39"/>
      <c r="NR46" s="39"/>
      <c r="NS46" s="39"/>
      <c r="NT46" s="39"/>
      <c r="NU46" s="39"/>
      <c r="NV46" s="39"/>
      <c r="NW46" s="39"/>
      <c r="NX46" s="39"/>
      <c r="NY46" s="39"/>
      <c r="NZ46" s="39"/>
      <c r="OA46" s="39"/>
      <c r="OB46" s="39"/>
      <c r="OC46" s="39"/>
      <c r="OD46" s="39"/>
      <c r="OE46" s="39"/>
      <c r="OF46" s="39"/>
      <c r="OG46" s="39"/>
      <c r="OH46" s="39"/>
      <c r="OI46" s="39"/>
      <c r="OJ46" s="39"/>
      <c r="OK46" s="39"/>
      <c r="OL46" s="39"/>
      <c r="OM46" s="39"/>
      <c r="ON46" s="39"/>
      <c r="OO46" s="39"/>
      <c r="OP46" s="39"/>
      <c r="OQ46" s="39"/>
      <c r="OR46" s="39"/>
      <c r="OS46" s="39"/>
      <c r="OT46" s="39"/>
      <c r="OU46" s="39"/>
      <c r="OV46" s="39"/>
      <c r="OW46" s="39"/>
      <c r="OX46" s="39"/>
      <c r="OY46" s="39"/>
      <c r="OZ46" s="39"/>
      <c r="PA46" s="39"/>
      <c r="PB46" s="39"/>
      <c r="PC46" s="39"/>
      <c r="PD46" s="39"/>
      <c r="PE46" s="39"/>
      <c r="PF46" s="39"/>
      <c r="PG46" s="39"/>
      <c r="PH46" s="39"/>
      <c r="PI46" s="39"/>
      <c r="PJ46" s="39"/>
      <c r="PK46" s="39"/>
      <c r="PL46" s="39"/>
      <c r="PM46" s="39"/>
      <c r="PN46" s="39"/>
      <c r="PO46" s="39"/>
      <c r="PP46" s="39"/>
      <c r="PQ46" s="39"/>
      <c r="PR46" s="39"/>
      <c r="PS46" s="39"/>
      <c r="PT46" s="39"/>
      <c r="PU46" s="39"/>
      <c r="PV46" s="39"/>
      <c r="PW46" s="39"/>
      <c r="PX46" s="39"/>
      <c r="PY46" s="39"/>
      <c r="PZ46" s="39"/>
      <c r="QA46" s="39"/>
      <c r="QB46" s="39"/>
      <c r="QC46" s="39"/>
      <c r="QD46" s="39"/>
      <c r="QE46" s="39"/>
      <c r="QF46" s="39"/>
      <c r="QG46" s="39"/>
      <c r="QH46" s="39"/>
      <c r="QI46" s="39"/>
      <c r="QJ46" s="39"/>
      <c r="QK46" s="39"/>
      <c r="QL46" s="39"/>
      <c r="QM46" s="39"/>
      <c r="QN46" s="39"/>
      <c r="QO46" s="39"/>
      <c r="QP46" s="39"/>
      <c r="QQ46" s="39"/>
      <c r="QR46" s="39"/>
      <c r="QS46" s="39"/>
      <c r="QT46" s="39"/>
      <c r="QU46" s="39"/>
      <c r="QV46" s="39"/>
      <c r="QW46" s="39"/>
      <c r="QX46" s="39"/>
      <c r="QY46" s="39"/>
      <c r="QZ46" s="39"/>
      <c r="RA46" s="39"/>
      <c r="RB46" s="39"/>
      <c r="RC46" s="39"/>
      <c r="RD46" s="39"/>
      <c r="RE46" s="39"/>
      <c r="RF46" s="39"/>
      <c r="RG46" s="39"/>
      <c r="RH46" s="39"/>
      <c r="RI46" s="39"/>
      <c r="RJ46" s="39"/>
      <c r="RK46" s="39"/>
      <c r="RL46" s="39"/>
      <c r="RM46" s="39"/>
      <c r="RN46" s="39"/>
      <c r="RO46" s="39"/>
      <c r="RP46" s="39"/>
      <c r="RQ46" s="39"/>
      <c r="RR46" s="39"/>
      <c r="RS46" s="39"/>
      <c r="RT46" s="39"/>
      <c r="RU46" s="39"/>
      <c r="RV46" s="39"/>
      <c r="RW46" s="39"/>
      <c r="RX46" s="39"/>
      <c r="RY46" s="39"/>
      <c r="RZ46" s="39"/>
      <c r="SA46" s="39"/>
      <c r="SB46" s="39"/>
      <c r="SC46" s="39"/>
      <c r="SD46" s="39"/>
      <c r="SE46" s="39"/>
      <c r="SF46" s="39"/>
      <c r="SG46" s="39"/>
      <c r="SH46" s="39"/>
      <c r="SI46" s="39"/>
      <c r="SJ46" s="39"/>
      <c r="SK46" s="39"/>
      <c r="SL46" s="39"/>
      <c r="SM46" s="39"/>
      <c r="SN46" s="39"/>
      <c r="SO46" s="39"/>
      <c r="SP46" s="39"/>
      <c r="SQ46" s="39"/>
      <c r="SR46" s="39"/>
      <c r="SS46" s="39"/>
      <c r="ST46" s="39"/>
      <c r="SU46" s="39"/>
      <c r="SV46" s="39"/>
      <c r="SW46" s="39"/>
      <c r="SX46" s="39"/>
      <c r="SY46" s="39"/>
      <c r="SZ46" s="39"/>
      <c r="TA46" s="39"/>
      <c r="TB46" s="39"/>
      <c r="TC46" s="39"/>
      <c r="TD46" s="39"/>
      <c r="TE46" s="39"/>
      <c r="TF46" s="39"/>
      <c r="TG46" s="39"/>
      <c r="TH46" s="39"/>
      <c r="TI46" s="39"/>
      <c r="TJ46" s="39"/>
      <c r="TK46" s="39"/>
      <c r="TL46" s="39"/>
      <c r="TM46" s="39"/>
      <c r="TN46" s="39"/>
      <c r="TO46" s="39"/>
      <c r="TP46" s="39"/>
      <c r="TQ46" s="39"/>
      <c r="TR46" s="39"/>
      <c r="TS46" s="39"/>
      <c r="TT46" s="39"/>
      <c r="TU46" s="39"/>
      <c r="TV46" s="39"/>
      <c r="TW46" s="39"/>
      <c r="TX46" s="39"/>
      <c r="TY46" s="39"/>
      <c r="TZ46" s="39"/>
      <c r="UA46" s="39"/>
      <c r="UB46" s="39"/>
      <c r="UC46" s="39"/>
      <c r="UD46" s="39"/>
      <c r="UE46" s="39"/>
      <c r="UF46" s="39"/>
      <c r="UG46" s="39"/>
      <c r="UH46" s="39"/>
      <c r="UI46" s="39"/>
      <c r="UJ46" s="39"/>
      <c r="UK46" s="39"/>
      <c r="UL46" s="39"/>
      <c r="UM46" s="39"/>
      <c r="UN46" s="39"/>
      <c r="UO46" s="39"/>
      <c r="UP46" s="39"/>
      <c r="UQ46" s="39"/>
      <c r="UR46" s="39"/>
      <c r="US46" s="39"/>
      <c r="UT46" s="39"/>
      <c r="UU46" s="39"/>
      <c r="UV46" s="39"/>
      <c r="UW46" s="39"/>
      <c r="UX46" s="39"/>
      <c r="UY46" s="39"/>
      <c r="UZ46" s="39"/>
      <c r="VA46" s="39"/>
      <c r="VB46" s="39"/>
      <c r="VC46" s="39"/>
      <c r="VD46" s="39"/>
      <c r="VE46" s="39"/>
      <c r="VF46" s="39"/>
      <c r="VG46" s="39"/>
      <c r="VH46" s="39"/>
      <c r="VI46" s="39"/>
      <c r="VJ46" s="39"/>
      <c r="VK46" s="39"/>
      <c r="VL46" s="39"/>
      <c r="VM46" s="39"/>
      <c r="VN46" s="39"/>
      <c r="VO46" s="39"/>
      <c r="VP46" s="39"/>
      <c r="VQ46" s="39"/>
      <c r="VR46" s="39"/>
      <c r="VS46" s="39"/>
      <c r="VT46" s="39"/>
      <c r="VU46" s="39"/>
      <c r="VV46" s="39"/>
      <c r="VW46" s="39"/>
      <c r="VX46" s="39"/>
      <c r="VY46" s="39"/>
      <c r="VZ46" s="39"/>
      <c r="WA46" s="39"/>
      <c r="WB46" s="39"/>
      <c r="WC46" s="39"/>
      <c r="WD46" s="39"/>
      <c r="WE46" s="39"/>
      <c r="WF46" s="39"/>
      <c r="WG46" s="39"/>
      <c r="WH46" s="39"/>
      <c r="WI46" s="39"/>
      <c r="WJ46" s="39"/>
      <c r="WK46" s="39"/>
      <c r="WL46" s="39"/>
      <c r="WM46" s="39"/>
      <c r="WN46" s="39"/>
      <c r="WO46" s="39"/>
      <c r="WP46" s="39"/>
      <c r="WQ46" s="39"/>
      <c r="WR46" s="39"/>
      <c r="WS46" s="39"/>
      <c r="WT46" s="39"/>
      <c r="WU46" s="39"/>
      <c r="WV46" s="39"/>
      <c r="WW46" s="39"/>
      <c r="WX46" s="39"/>
      <c r="WY46" s="39"/>
      <c r="WZ46" s="39"/>
      <c r="XA46" s="39"/>
      <c r="XB46" s="39"/>
      <c r="XC46" s="39"/>
      <c r="XD46" s="39"/>
      <c r="XE46" s="39"/>
      <c r="XF46" s="39"/>
      <c r="XG46" s="39"/>
      <c r="XH46" s="39"/>
      <c r="XI46" s="39"/>
      <c r="XJ46" s="39"/>
      <c r="XK46" s="39"/>
      <c r="XL46" s="39"/>
      <c r="XM46" s="39"/>
      <c r="XN46" s="39"/>
      <c r="XO46" s="39"/>
      <c r="XP46" s="39"/>
      <c r="XQ46" s="39"/>
      <c r="XR46" s="39"/>
      <c r="XS46" s="39"/>
      <c r="XT46" s="39"/>
      <c r="XU46" s="39"/>
      <c r="XV46" s="39"/>
      <c r="XW46" s="39"/>
      <c r="XX46" s="39"/>
      <c r="XY46" s="39"/>
      <c r="XZ46" s="39"/>
      <c r="YA46" s="39"/>
      <c r="YB46" s="39"/>
      <c r="YC46" s="39"/>
      <c r="YD46" s="39"/>
      <c r="YE46" s="39"/>
      <c r="YF46" s="39"/>
      <c r="YG46" s="39"/>
      <c r="YH46" s="39"/>
      <c r="YI46" s="39"/>
      <c r="YJ46" s="39"/>
      <c r="YK46" s="39"/>
      <c r="YL46" s="39"/>
      <c r="YM46" s="39"/>
      <c r="YN46" s="39"/>
      <c r="YO46" s="39"/>
      <c r="YP46" s="39"/>
      <c r="YQ46" s="39"/>
      <c r="YR46" s="39"/>
      <c r="YS46" s="39"/>
      <c r="YT46" s="39"/>
      <c r="YU46" s="39"/>
      <c r="YV46" s="39"/>
      <c r="YW46" s="39"/>
      <c r="YX46" s="39"/>
      <c r="YY46" s="39"/>
      <c r="YZ46" s="39"/>
      <c r="ZA46" s="39"/>
      <c r="ZB46" s="39"/>
      <c r="ZC46" s="39"/>
      <c r="ZD46" s="39"/>
      <c r="ZE46" s="39"/>
      <c r="ZF46" s="39"/>
      <c r="ZG46" s="39"/>
      <c r="ZH46" s="39"/>
      <c r="ZI46" s="39"/>
      <c r="ZJ46" s="39"/>
      <c r="ZK46" s="39"/>
      <c r="ZL46" s="39"/>
      <c r="ZM46" s="39"/>
      <c r="ZN46" s="39"/>
      <c r="ZO46" s="39"/>
      <c r="ZP46" s="39"/>
      <c r="ZQ46" s="39"/>
      <c r="ZR46" s="39"/>
      <c r="ZS46" s="39"/>
      <c r="ZT46" s="39"/>
      <c r="ZU46" s="39"/>
      <c r="ZV46" s="39"/>
      <c r="ZW46" s="39"/>
      <c r="ZX46" s="39"/>
    </row>
    <row r="47" spans="1:700" s="41" customFormat="1" ht="12" customHeight="1" x14ac:dyDescent="0.25">
      <c r="A47" s="128" t="s">
        <v>36</v>
      </c>
      <c r="B47" s="15" t="s">
        <v>37</v>
      </c>
      <c r="C47" s="15" t="s">
        <v>37</v>
      </c>
      <c r="D47" s="5" t="s">
        <v>38</v>
      </c>
      <c r="E47" s="6" t="s">
        <v>39</v>
      </c>
      <c r="F47" s="7" t="s">
        <v>38</v>
      </c>
      <c r="G47" s="6" t="s">
        <v>40</v>
      </c>
      <c r="H47" s="8">
        <v>21101</v>
      </c>
      <c r="I47" s="69" t="s">
        <v>46</v>
      </c>
      <c r="J47" s="9" t="s">
        <v>2292</v>
      </c>
      <c r="K47" s="10" t="s">
        <v>2293</v>
      </c>
      <c r="L47" s="11"/>
      <c r="M47" s="8" t="s">
        <v>43</v>
      </c>
      <c r="N47" s="12" t="s">
        <v>16255</v>
      </c>
      <c r="O47" s="13">
        <v>4</v>
      </c>
      <c r="P47" s="14">
        <f t="shared" si="1"/>
        <v>55.14</v>
      </c>
      <c r="Q47" s="53" t="s">
        <v>45</v>
      </c>
      <c r="R47" s="14">
        <v>220.56</v>
      </c>
      <c r="S47" s="14">
        <v>0</v>
      </c>
      <c r="T47" s="14">
        <v>55</v>
      </c>
      <c r="U47" s="14">
        <v>0</v>
      </c>
      <c r="V47" s="14">
        <v>0</v>
      </c>
      <c r="W47" s="14">
        <v>55</v>
      </c>
      <c r="X47" s="14">
        <v>0</v>
      </c>
      <c r="Y47" s="14">
        <v>0</v>
      </c>
      <c r="Z47" s="14">
        <v>55</v>
      </c>
      <c r="AA47" s="14">
        <v>0</v>
      </c>
      <c r="AB47" s="14">
        <v>0</v>
      </c>
      <c r="AC47" s="14">
        <v>55.56</v>
      </c>
      <c r="AD47" s="14">
        <v>0</v>
      </c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G47" s="39"/>
      <c r="LH47" s="39"/>
      <c r="LI47" s="39"/>
      <c r="LJ47" s="39"/>
      <c r="LK47" s="39"/>
      <c r="LL47" s="39"/>
      <c r="LM47" s="39"/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E47" s="39"/>
      <c r="MF47" s="39"/>
      <c r="MG47" s="39"/>
      <c r="MH47" s="39"/>
      <c r="MI47" s="39"/>
      <c r="MJ47" s="39"/>
      <c r="MK47" s="39"/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C47" s="39"/>
      <c r="ND47" s="39"/>
      <c r="NE47" s="39"/>
      <c r="NF47" s="39"/>
      <c r="NG47" s="39"/>
      <c r="NH47" s="39"/>
      <c r="NI47" s="39"/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A47" s="39"/>
      <c r="OB47" s="39"/>
      <c r="OC47" s="39"/>
      <c r="OD47" s="39"/>
      <c r="OE47" s="39"/>
      <c r="OF47" s="39"/>
      <c r="OG47" s="39"/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OY47" s="39"/>
      <c r="OZ47" s="39"/>
      <c r="PA47" s="39"/>
      <c r="PB47" s="39"/>
      <c r="PC47" s="39"/>
      <c r="PD47" s="39"/>
      <c r="PE47" s="39"/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PW47" s="39"/>
      <c r="PX47" s="39"/>
      <c r="PY47" s="39"/>
      <c r="PZ47" s="39"/>
      <c r="QA47" s="39"/>
      <c r="QB47" s="39"/>
      <c r="QC47" s="39"/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QU47" s="39"/>
      <c r="QV47" s="39"/>
      <c r="QW47" s="39"/>
      <c r="QX47" s="39"/>
      <c r="QY47" s="39"/>
      <c r="QZ47" s="39"/>
      <c r="RA47" s="39"/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S47" s="39"/>
      <c r="RT47" s="39"/>
      <c r="RU47" s="39"/>
      <c r="RV47" s="39"/>
      <c r="RW47" s="39"/>
      <c r="RX47" s="39"/>
      <c r="RY47" s="39"/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Q47" s="39"/>
      <c r="SR47" s="39"/>
      <c r="SS47" s="39"/>
      <c r="ST47" s="39"/>
      <c r="SU47" s="39"/>
      <c r="SV47" s="39"/>
      <c r="SW47" s="39"/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O47" s="39"/>
      <c r="TP47" s="39"/>
      <c r="TQ47" s="39"/>
      <c r="TR47" s="39"/>
      <c r="TS47" s="39"/>
      <c r="TT47" s="39"/>
      <c r="TU47" s="39"/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M47" s="39"/>
      <c r="UN47" s="39"/>
      <c r="UO47" s="39"/>
      <c r="UP47" s="39"/>
      <c r="UQ47" s="39"/>
      <c r="UR47" s="39"/>
      <c r="US47" s="39"/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K47" s="39"/>
      <c r="VL47" s="39"/>
      <c r="VM47" s="39"/>
      <c r="VN47" s="39"/>
      <c r="VO47" s="39"/>
      <c r="VP47" s="39"/>
      <c r="VQ47" s="39"/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I47" s="39"/>
      <c r="WJ47" s="39"/>
      <c r="WK47" s="39"/>
      <c r="WL47" s="39"/>
      <c r="WM47" s="39"/>
      <c r="WN47" s="39"/>
      <c r="WO47" s="39"/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G47" s="39"/>
      <c r="XH47" s="39"/>
      <c r="XI47" s="39"/>
      <c r="XJ47" s="39"/>
      <c r="XK47" s="39"/>
      <c r="XL47" s="39"/>
      <c r="XM47" s="39"/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E47" s="39"/>
      <c r="YF47" s="39"/>
      <c r="YG47" s="39"/>
      <c r="YH47" s="39"/>
      <c r="YI47" s="39"/>
      <c r="YJ47" s="39"/>
      <c r="YK47" s="39"/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C47" s="39"/>
      <c r="ZD47" s="39"/>
      <c r="ZE47" s="39"/>
      <c r="ZF47" s="39"/>
      <c r="ZG47" s="39"/>
      <c r="ZH47" s="39"/>
      <c r="ZI47" s="39"/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</row>
    <row r="48" spans="1:700" s="41" customFormat="1" ht="12" customHeight="1" x14ac:dyDescent="0.25">
      <c r="A48" s="128" t="s">
        <v>36</v>
      </c>
      <c r="B48" s="15" t="s">
        <v>37</v>
      </c>
      <c r="C48" s="15" t="s">
        <v>37</v>
      </c>
      <c r="D48" s="5" t="s">
        <v>38</v>
      </c>
      <c r="E48" s="6" t="s">
        <v>39</v>
      </c>
      <c r="F48" s="7" t="s">
        <v>38</v>
      </c>
      <c r="G48" s="6" t="s">
        <v>40</v>
      </c>
      <c r="H48" s="8">
        <v>21101</v>
      </c>
      <c r="I48" s="69" t="s">
        <v>46</v>
      </c>
      <c r="J48" s="9" t="s">
        <v>924</v>
      </c>
      <c r="K48" s="10" t="s">
        <v>16261</v>
      </c>
      <c r="L48" s="11"/>
      <c r="M48" s="8" t="s">
        <v>43</v>
      </c>
      <c r="N48" s="12" t="s">
        <v>16255</v>
      </c>
      <c r="O48" s="13">
        <v>31</v>
      </c>
      <c r="P48" s="14">
        <f t="shared" si="1"/>
        <v>20.99258064516129</v>
      </c>
      <c r="Q48" s="53" t="s">
        <v>45</v>
      </c>
      <c r="R48" s="14">
        <v>650.77</v>
      </c>
      <c r="S48" s="14">
        <v>0</v>
      </c>
      <c r="T48" s="14">
        <v>215.77</v>
      </c>
      <c r="U48" s="14">
        <v>0</v>
      </c>
      <c r="V48" s="14">
        <v>0</v>
      </c>
      <c r="W48" s="14">
        <v>220</v>
      </c>
      <c r="X48" s="14">
        <v>0</v>
      </c>
      <c r="Y48" s="14">
        <v>0</v>
      </c>
      <c r="Z48" s="14">
        <v>215</v>
      </c>
      <c r="AA48" s="14">
        <v>0</v>
      </c>
      <c r="AB48" s="14">
        <v>0</v>
      </c>
      <c r="AC48" s="14">
        <v>0</v>
      </c>
      <c r="AD48" s="14">
        <v>0</v>
      </c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  <c r="JD48" s="39"/>
      <c r="JE48" s="39"/>
      <c r="JF48" s="39"/>
      <c r="JG48" s="39"/>
      <c r="JH48" s="39"/>
      <c r="JI48" s="39"/>
      <c r="JJ48" s="39"/>
      <c r="JK48" s="39"/>
      <c r="JL48" s="39"/>
      <c r="JM48" s="39"/>
      <c r="JN48" s="39"/>
      <c r="JO48" s="39"/>
      <c r="JP48" s="39"/>
      <c r="JQ48" s="39"/>
      <c r="JR48" s="39"/>
      <c r="JS48" s="39"/>
      <c r="JT48" s="39"/>
      <c r="JU48" s="39"/>
      <c r="JV48" s="39"/>
      <c r="JW48" s="39"/>
      <c r="JX48" s="39"/>
      <c r="JY48" s="39"/>
      <c r="JZ48" s="39"/>
      <c r="KA48" s="39"/>
      <c r="KB48" s="39"/>
      <c r="KC48" s="39"/>
      <c r="KD48" s="39"/>
      <c r="KE48" s="39"/>
      <c r="KF48" s="39"/>
      <c r="KG48" s="39"/>
      <c r="KH48" s="39"/>
      <c r="KI48" s="39"/>
      <c r="KJ48" s="39"/>
      <c r="KK48" s="39"/>
      <c r="KL48" s="39"/>
      <c r="KM48" s="39"/>
      <c r="KN48" s="39"/>
      <c r="KO48" s="39"/>
      <c r="KP48" s="39"/>
      <c r="KQ48" s="39"/>
      <c r="KR48" s="39"/>
      <c r="KS48" s="39"/>
      <c r="KT48" s="39"/>
      <c r="KU48" s="39"/>
      <c r="KV48" s="39"/>
      <c r="KW48" s="39"/>
      <c r="KX48" s="39"/>
      <c r="KY48" s="39"/>
      <c r="KZ48" s="39"/>
      <c r="LA48" s="39"/>
      <c r="LB48" s="39"/>
      <c r="LC48" s="39"/>
      <c r="LD48" s="39"/>
      <c r="LE48" s="39"/>
      <c r="LF48" s="39"/>
      <c r="LG48" s="39"/>
      <c r="LH48" s="39"/>
      <c r="LI48" s="39"/>
      <c r="LJ48" s="39"/>
      <c r="LK48" s="39"/>
      <c r="LL48" s="39"/>
      <c r="LM48" s="39"/>
      <c r="LN48" s="39"/>
      <c r="LO48" s="39"/>
      <c r="LP48" s="39"/>
      <c r="LQ48" s="39"/>
      <c r="LR48" s="39"/>
      <c r="LS48" s="39"/>
      <c r="LT48" s="39"/>
      <c r="LU48" s="39"/>
      <c r="LV48" s="39"/>
      <c r="LW48" s="39"/>
      <c r="LX48" s="39"/>
      <c r="LY48" s="39"/>
      <c r="LZ48" s="39"/>
      <c r="MA48" s="39"/>
      <c r="MB48" s="39"/>
      <c r="MC48" s="39"/>
      <c r="MD48" s="39"/>
      <c r="ME48" s="39"/>
      <c r="MF48" s="39"/>
      <c r="MG48" s="39"/>
      <c r="MH48" s="39"/>
      <c r="MI48" s="39"/>
      <c r="MJ48" s="39"/>
      <c r="MK48" s="39"/>
      <c r="ML48" s="39"/>
      <c r="MM48" s="39"/>
      <c r="MN48" s="39"/>
      <c r="MO48" s="39"/>
      <c r="MP48" s="39"/>
      <c r="MQ48" s="39"/>
      <c r="MR48" s="39"/>
      <c r="MS48" s="39"/>
      <c r="MT48" s="39"/>
      <c r="MU48" s="39"/>
      <c r="MV48" s="39"/>
      <c r="MW48" s="39"/>
      <c r="MX48" s="39"/>
      <c r="MY48" s="39"/>
      <c r="MZ48" s="39"/>
      <c r="NA48" s="39"/>
      <c r="NB48" s="39"/>
      <c r="NC48" s="39"/>
      <c r="ND48" s="39"/>
      <c r="NE48" s="39"/>
      <c r="NF48" s="39"/>
      <c r="NG48" s="39"/>
      <c r="NH48" s="39"/>
      <c r="NI48" s="39"/>
      <c r="NJ48" s="39"/>
      <c r="NK48" s="39"/>
      <c r="NL48" s="39"/>
      <c r="NM48" s="39"/>
      <c r="NN48" s="39"/>
      <c r="NO48" s="39"/>
      <c r="NP48" s="39"/>
      <c r="NQ48" s="39"/>
      <c r="NR48" s="39"/>
      <c r="NS48" s="39"/>
      <c r="NT48" s="39"/>
      <c r="NU48" s="39"/>
      <c r="NV48" s="39"/>
      <c r="NW48" s="39"/>
      <c r="NX48" s="39"/>
      <c r="NY48" s="39"/>
      <c r="NZ48" s="39"/>
      <c r="OA48" s="39"/>
      <c r="OB48" s="39"/>
      <c r="OC48" s="39"/>
      <c r="OD48" s="39"/>
      <c r="OE48" s="39"/>
      <c r="OF48" s="39"/>
      <c r="OG48" s="39"/>
      <c r="OH48" s="39"/>
      <c r="OI48" s="39"/>
      <c r="OJ48" s="39"/>
      <c r="OK48" s="39"/>
      <c r="OL48" s="39"/>
      <c r="OM48" s="39"/>
      <c r="ON48" s="39"/>
      <c r="OO48" s="39"/>
      <c r="OP48" s="39"/>
      <c r="OQ48" s="39"/>
      <c r="OR48" s="39"/>
      <c r="OS48" s="39"/>
      <c r="OT48" s="39"/>
      <c r="OU48" s="39"/>
      <c r="OV48" s="39"/>
      <c r="OW48" s="39"/>
      <c r="OX48" s="39"/>
      <c r="OY48" s="39"/>
      <c r="OZ48" s="39"/>
      <c r="PA48" s="39"/>
      <c r="PB48" s="39"/>
      <c r="PC48" s="39"/>
      <c r="PD48" s="39"/>
      <c r="PE48" s="39"/>
      <c r="PF48" s="39"/>
      <c r="PG48" s="39"/>
      <c r="PH48" s="39"/>
      <c r="PI48" s="39"/>
      <c r="PJ48" s="39"/>
      <c r="PK48" s="39"/>
      <c r="PL48" s="39"/>
      <c r="PM48" s="39"/>
      <c r="PN48" s="39"/>
      <c r="PO48" s="39"/>
      <c r="PP48" s="39"/>
      <c r="PQ48" s="39"/>
      <c r="PR48" s="39"/>
      <c r="PS48" s="39"/>
      <c r="PT48" s="39"/>
      <c r="PU48" s="39"/>
      <c r="PV48" s="39"/>
      <c r="PW48" s="39"/>
      <c r="PX48" s="39"/>
      <c r="PY48" s="39"/>
      <c r="PZ48" s="39"/>
      <c r="QA48" s="39"/>
      <c r="QB48" s="39"/>
      <c r="QC48" s="39"/>
      <c r="QD48" s="39"/>
      <c r="QE48" s="39"/>
      <c r="QF48" s="39"/>
      <c r="QG48" s="39"/>
      <c r="QH48" s="39"/>
      <c r="QI48" s="39"/>
      <c r="QJ48" s="39"/>
      <c r="QK48" s="39"/>
      <c r="QL48" s="39"/>
      <c r="QM48" s="39"/>
      <c r="QN48" s="39"/>
      <c r="QO48" s="39"/>
      <c r="QP48" s="39"/>
      <c r="QQ48" s="39"/>
      <c r="QR48" s="39"/>
      <c r="QS48" s="39"/>
      <c r="QT48" s="39"/>
      <c r="QU48" s="39"/>
      <c r="QV48" s="39"/>
      <c r="QW48" s="39"/>
      <c r="QX48" s="39"/>
      <c r="QY48" s="39"/>
      <c r="QZ48" s="39"/>
      <c r="RA48" s="39"/>
      <c r="RB48" s="39"/>
      <c r="RC48" s="39"/>
      <c r="RD48" s="39"/>
      <c r="RE48" s="39"/>
      <c r="RF48" s="39"/>
      <c r="RG48" s="39"/>
      <c r="RH48" s="39"/>
      <c r="RI48" s="39"/>
      <c r="RJ48" s="39"/>
      <c r="RK48" s="39"/>
      <c r="RL48" s="39"/>
      <c r="RM48" s="39"/>
      <c r="RN48" s="39"/>
      <c r="RO48" s="39"/>
      <c r="RP48" s="39"/>
      <c r="RQ48" s="39"/>
      <c r="RR48" s="39"/>
      <c r="RS48" s="39"/>
      <c r="RT48" s="39"/>
      <c r="RU48" s="39"/>
      <c r="RV48" s="39"/>
      <c r="RW48" s="39"/>
      <c r="RX48" s="39"/>
      <c r="RY48" s="39"/>
      <c r="RZ48" s="39"/>
      <c r="SA48" s="39"/>
      <c r="SB48" s="39"/>
      <c r="SC48" s="39"/>
      <c r="SD48" s="39"/>
      <c r="SE48" s="39"/>
      <c r="SF48" s="39"/>
      <c r="SG48" s="39"/>
      <c r="SH48" s="39"/>
      <c r="SI48" s="39"/>
      <c r="SJ48" s="39"/>
      <c r="SK48" s="39"/>
      <c r="SL48" s="39"/>
      <c r="SM48" s="39"/>
      <c r="SN48" s="39"/>
      <c r="SO48" s="39"/>
      <c r="SP48" s="39"/>
      <c r="SQ48" s="39"/>
      <c r="SR48" s="39"/>
      <c r="SS48" s="39"/>
      <c r="ST48" s="39"/>
      <c r="SU48" s="39"/>
      <c r="SV48" s="39"/>
      <c r="SW48" s="39"/>
      <c r="SX48" s="39"/>
      <c r="SY48" s="39"/>
      <c r="SZ48" s="39"/>
      <c r="TA48" s="39"/>
      <c r="TB48" s="39"/>
      <c r="TC48" s="39"/>
      <c r="TD48" s="39"/>
      <c r="TE48" s="39"/>
      <c r="TF48" s="39"/>
      <c r="TG48" s="39"/>
      <c r="TH48" s="39"/>
      <c r="TI48" s="39"/>
      <c r="TJ48" s="39"/>
      <c r="TK48" s="39"/>
      <c r="TL48" s="39"/>
      <c r="TM48" s="39"/>
      <c r="TN48" s="39"/>
      <c r="TO48" s="39"/>
      <c r="TP48" s="39"/>
      <c r="TQ48" s="39"/>
      <c r="TR48" s="39"/>
      <c r="TS48" s="39"/>
      <c r="TT48" s="39"/>
      <c r="TU48" s="39"/>
      <c r="TV48" s="39"/>
      <c r="TW48" s="39"/>
      <c r="TX48" s="39"/>
      <c r="TY48" s="39"/>
      <c r="TZ48" s="39"/>
      <c r="UA48" s="39"/>
      <c r="UB48" s="39"/>
      <c r="UC48" s="39"/>
      <c r="UD48" s="39"/>
      <c r="UE48" s="39"/>
      <c r="UF48" s="39"/>
      <c r="UG48" s="39"/>
      <c r="UH48" s="39"/>
      <c r="UI48" s="39"/>
      <c r="UJ48" s="39"/>
      <c r="UK48" s="39"/>
      <c r="UL48" s="39"/>
      <c r="UM48" s="39"/>
      <c r="UN48" s="39"/>
      <c r="UO48" s="39"/>
      <c r="UP48" s="39"/>
      <c r="UQ48" s="39"/>
      <c r="UR48" s="39"/>
      <c r="US48" s="39"/>
      <c r="UT48" s="39"/>
      <c r="UU48" s="39"/>
      <c r="UV48" s="39"/>
      <c r="UW48" s="39"/>
      <c r="UX48" s="39"/>
      <c r="UY48" s="39"/>
      <c r="UZ48" s="39"/>
      <c r="VA48" s="39"/>
      <c r="VB48" s="39"/>
      <c r="VC48" s="39"/>
      <c r="VD48" s="39"/>
      <c r="VE48" s="39"/>
      <c r="VF48" s="39"/>
      <c r="VG48" s="39"/>
      <c r="VH48" s="39"/>
      <c r="VI48" s="39"/>
      <c r="VJ48" s="39"/>
      <c r="VK48" s="39"/>
      <c r="VL48" s="39"/>
      <c r="VM48" s="39"/>
      <c r="VN48" s="39"/>
      <c r="VO48" s="39"/>
      <c r="VP48" s="39"/>
      <c r="VQ48" s="39"/>
      <c r="VR48" s="39"/>
      <c r="VS48" s="39"/>
      <c r="VT48" s="39"/>
      <c r="VU48" s="39"/>
      <c r="VV48" s="39"/>
      <c r="VW48" s="39"/>
      <c r="VX48" s="39"/>
      <c r="VY48" s="39"/>
      <c r="VZ48" s="39"/>
      <c r="WA48" s="39"/>
      <c r="WB48" s="39"/>
      <c r="WC48" s="39"/>
      <c r="WD48" s="39"/>
      <c r="WE48" s="39"/>
      <c r="WF48" s="39"/>
      <c r="WG48" s="39"/>
      <c r="WH48" s="39"/>
      <c r="WI48" s="39"/>
      <c r="WJ48" s="39"/>
      <c r="WK48" s="39"/>
      <c r="WL48" s="39"/>
      <c r="WM48" s="39"/>
      <c r="WN48" s="39"/>
      <c r="WO48" s="39"/>
      <c r="WP48" s="39"/>
      <c r="WQ48" s="39"/>
      <c r="WR48" s="39"/>
      <c r="WS48" s="39"/>
      <c r="WT48" s="39"/>
      <c r="WU48" s="39"/>
      <c r="WV48" s="39"/>
      <c r="WW48" s="39"/>
      <c r="WX48" s="39"/>
      <c r="WY48" s="39"/>
      <c r="WZ48" s="39"/>
      <c r="XA48" s="39"/>
      <c r="XB48" s="39"/>
      <c r="XC48" s="39"/>
      <c r="XD48" s="39"/>
      <c r="XE48" s="39"/>
      <c r="XF48" s="39"/>
      <c r="XG48" s="39"/>
      <c r="XH48" s="39"/>
      <c r="XI48" s="39"/>
      <c r="XJ48" s="39"/>
      <c r="XK48" s="39"/>
      <c r="XL48" s="39"/>
      <c r="XM48" s="39"/>
      <c r="XN48" s="39"/>
      <c r="XO48" s="39"/>
      <c r="XP48" s="39"/>
      <c r="XQ48" s="39"/>
      <c r="XR48" s="39"/>
      <c r="XS48" s="39"/>
      <c r="XT48" s="39"/>
      <c r="XU48" s="39"/>
      <c r="XV48" s="39"/>
      <c r="XW48" s="39"/>
      <c r="XX48" s="39"/>
      <c r="XY48" s="39"/>
      <c r="XZ48" s="39"/>
      <c r="YA48" s="39"/>
      <c r="YB48" s="39"/>
      <c r="YC48" s="39"/>
      <c r="YD48" s="39"/>
      <c r="YE48" s="39"/>
      <c r="YF48" s="39"/>
      <c r="YG48" s="39"/>
      <c r="YH48" s="39"/>
      <c r="YI48" s="39"/>
      <c r="YJ48" s="39"/>
      <c r="YK48" s="39"/>
      <c r="YL48" s="39"/>
      <c r="YM48" s="39"/>
      <c r="YN48" s="39"/>
      <c r="YO48" s="39"/>
      <c r="YP48" s="39"/>
      <c r="YQ48" s="39"/>
      <c r="YR48" s="39"/>
      <c r="YS48" s="39"/>
      <c r="YT48" s="39"/>
      <c r="YU48" s="39"/>
      <c r="YV48" s="39"/>
      <c r="YW48" s="39"/>
      <c r="YX48" s="39"/>
      <c r="YY48" s="39"/>
      <c r="YZ48" s="39"/>
      <c r="ZA48" s="39"/>
      <c r="ZB48" s="39"/>
      <c r="ZC48" s="39"/>
      <c r="ZD48" s="39"/>
      <c r="ZE48" s="39"/>
      <c r="ZF48" s="39"/>
      <c r="ZG48" s="39"/>
      <c r="ZH48" s="39"/>
      <c r="ZI48" s="39"/>
      <c r="ZJ48" s="39"/>
      <c r="ZK48" s="39"/>
      <c r="ZL48" s="39"/>
      <c r="ZM48" s="39"/>
      <c r="ZN48" s="39"/>
      <c r="ZO48" s="39"/>
      <c r="ZP48" s="39"/>
      <c r="ZQ48" s="39"/>
      <c r="ZR48" s="39"/>
      <c r="ZS48" s="39"/>
      <c r="ZT48" s="39"/>
      <c r="ZU48" s="39"/>
      <c r="ZV48" s="39"/>
      <c r="ZW48" s="39"/>
      <c r="ZX48" s="39"/>
    </row>
    <row r="49" spans="1:30" ht="12" customHeight="1" x14ac:dyDescent="0.25">
      <c r="A49" s="128" t="s">
        <v>36</v>
      </c>
      <c r="B49" s="15" t="s">
        <v>37</v>
      </c>
      <c r="C49" s="15" t="s">
        <v>37</v>
      </c>
      <c r="D49" s="5" t="s">
        <v>38</v>
      </c>
      <c r="E49" s="6" t="s">
        <v>39</v>
      </c>
      <c r="F49" s="7" t="s">
        <v>38</v>
      </c>
      <c r="G49" s="6" t="s">
        <v>40</v>
      </c>
      <c r="H49" s="8">
        <v>21101</v>
      </c>
      <c r="I49" s="69" t="s">
        <v>46</v>
      </c>
      <c r="J49" s="9" t="s">
        <v>1288</v>
      </c>
      <c r="K49" s="10" t="s">
        <v>275</v>
      </c>
      <c r="L49" s="11"/>
      <c r="M49" s="8" t="s">
        <v>43</v>
      </c>
      <c r="N49" s="12" t="s">
        <v>405</v>
      </c>
      <c r="O49" s="13">
        <v>3</v>
      </c>
      <c r="P49" s="14">
        <f t="shared" si="1"/>
        <v>66.42</v>
      </c>
      <c r="Q49" s="53" t="s">
        <v>45</v>
      </c>
      <c r="R49" s="14">
        <v>199.26</v>
      </c>
      <c r="S49" s="14">
        <v>0</v>
      </c>
      <c r="T49" s="14">
        <v>66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66</v>
      </c>
      <c r="AA49" s="14">
        <v>0</v>
      </c>
      <c r="AB49" s="14">
        <v>0</v>
      </c>
      <c r="AC49" s="14">
        <v>67.260000000000005</v>
      </c>
      <c r="AD49" s="14">
        <v>0</v>
      </c>
    </row>
    <row r="50" spans="1:30" ht="12" customHeight="1" x14ac:dyDescent="0.25">
      <c r="A50" s="128" t="s">
        <v>36</v>
      </c>
      <c r="B50" s="15" t="s">
        <v>37</v>
      </c>
      <c r="C50" s="15" t="s">
        <v>37</v>
      </c>
      <c r="D50" s="5" t="s">
        <v>38</v>
      </c>
      <c r="E50" s="6" t="s">
        <v>39</v>
      </c>
      <c r="F50" s="7" t="s">
        <v>38</v>
      </c>
      <c r="G50" s="6" t="s">
        <v>40</v>
      </c>
      <c r="H50" s="8">
        <v>21101</v>
      </c>
      <c r="I50" s="69" t="s">
        <v>46</v>
      </c>
      <c r="J50" s="9" t="s">
        <v>446</v>
      </c>
      <c r="K50" s="10" t="s">
        <v>202</v>
      </c>
      <c r="L50" s="11"/>
      <c r="M50" s="8" t="s">
        <v>43</v>
      </c>
      <c r="N50" s="12" t="s">
        <v>16255</v>
      </c>
      <c r="O50" s="13">
        <v>35</v>
      </c>
      <c r="P50" s="14">
        <f t="shared" si="1"/>
        <v>12.232571428571427</v>
      </c>
      <c r="Q50" s="53" t="s">
        <v>45</v>
      </c>
      <c r="R50" s="14">
        <v>428.14</v>
      </c>
      <c r="S50" s="14">
        <v>0</v>
      </c>
      <c r="T50" s="14">
        <v>108</v>
      </c>
      <c r="U50" s="14">
        <v>0</v>
      </c>
      <c r="V50" s="14">
        <v>0</v>
      </c>
      <c r="W50" s="14">
        <v>108</v>
      </c>
      <c r="X50" s="14">
        <v>0</v>
      </c>
      <c r="Y50" s="14">
        <v>0</v>
      </c>
      <c r="Z50" s="14">
        <v>108</v>
      </c>
      <c r="AA50" s="14">
        <v>0</v>
      </c>
      <c r="AB50" s="14">
        <v>0</v>
      </c>
      <c r="AC50" s="14">
        <v>104.14</v>
      </c>
      <c r="AD50" s="14">
        <v>0</v>
      </c>
    </row>
    <row r="51" spans="1:30" ht="12" customHeight="1" x14ac:dyDescent="0.25">
      <c r="A51" s="128" t="s">
        <v>36</v>
      </c>
      <c r="B51" s="15" t="s">
        <v>37</v>
      </c>
      <c r="C51" s="15" t="s">
        <v>37</v>
      </c>
      <c r="D51" s="5" t="s">
        <v>38</v>
      </c>
      <c r="E51" s="6" t="s">
        <v>39</v>
      </c>
      <c r="F51" s="7" t="s">
        <v>38</v>
      </c>
      <c r="G51" s="6" t="s">
        <v>40</v>
      </c>
      <c r="H51" s="8">
        <v>21101</v>
      </c>
      <c r="I51" s="69" t="s">
        <v>46</v>
      </c>
      <c r="J51" s="9" t="s">
        <v>450</v>
      </c>
      <c r="K51" s="10" t="s">
        <v>203</v>
      </c>
      <c r="L51" s="11"/>
      <c r="M51" s="8" t="s">
        <v>43</v>
      </c>
      <c r="N51" s="12" t="s">
        <v>16255</v>
      </c>
      <c r="O51" s="13">
        <v>51</v>
      </c>
      <c r="P51" s="14">
        <f t="shared" si="1"/>
        <v>12.547058823529412</v>
      </c>
      <c r="Q51" s="53" t="s">
        <v>45</v>
      </c>
      <c r="R51" s="14">
        <v>639.9</v>
      </c>
      <c r="S51" s="14">
        <v>0</v>
      </c>
      <c r="T51" s="14">
        <v>156</v>
      </c>
      <c r="U51" s="14">
        <v>0</v>
      </c>
      <c r="V51" s="14">
        <v>0</v>
      </c>
      <c r="W51" s="14">
        <v>156</v>
      </c>
      <c r="X51" s="14">
        <v>0</v>
      </c>
      <c r="Y51" s="14">
        <v>0</v>
      </c>
      <c r="Z51" s="14">
        <v>156</v>
      </c>
      <c r="AA51" s="14">
        <v>0</v>
      </c>
      <c r="AB51" s="14">
        <v>0</v>
      </c>
      <c r="AC51" s="14">
        <v>171.9</v>
      </c>
      <c r="AD51" s="14">
        <v>0</v>
      </c>
    </row>
    <row r="52" spans="1:30" ht="12" customHeight="1" x14ac:dyDescent="0.25">
      <c r="A52" s="128" t="s">
        <v>36</v>
      </c>
      <c r="B52" s="15" t="s">
        <v>37</v>
      </c>
      <c r="C52" s="15" t="s">
        <v>37</v>
      </c>
      <c r="D52" s="5" t="s">
        <v>38</v>
      </c>
      <c r="E52" s="6" t="s">
        <v>39</v>
      </c>
      <c r="F52" s="7" t="s">
        <v>38</v>
      </c>
      <c r="G52" s="6" t="s">
        <v>40</v>
      </c>
      <c r="H52" s="8">
        <v>21101</v>
      </c>
      <c r="I52" s="69" t="s">
        <v>46</v>
      </c>
      <c r="J52" s="9" t="s">
        <v>1783</v>
      </c>
      <c r="K52" s="10" t="s">
        <v>16262</v>
      </c>
      <c r="L52" s="11"/>
      <c r="M52" s="8" t="s">
        <v>43</v>
      </c>
      <c r="N52" s="12" t="s">
        <v>16255</v>
      </c>
      <c r="O52" s="13">
        <v>3</v>
      </c>
      <c r="P52" s="14">
        <f t="shared" si="1"/>
        <v>27</v>
      </c>
      <c r="Q52" s="53" t="s">
        <v>45</v>
      </c>
      <c r="R52" s="14">
        <v>81</v>
      </c>
      <c r="S52" s="14">
        <v>0</v>
      </c>
      <c r="T52" s="14">
        <v>27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27</v>
      </c>
      <c r="AA52" s="14">
        <v>0</v>
      </c>
      <c r="AB52" s="14">
        <v>0</v>
      </c>
      <c r="AC52" s="14">
        <v>27</v>
      </c>
      <c r="AD52" s="14">
        <v>0</v>
      </c>
    </row>
    <row r="53" spans="1:30" ht="12" customHeight="1" x14ac:dyDescent="0.25">
      <c r="A53" s="128" t="s">
        <v>36</v>
      </c>
      <c r="B53" s="15" t="s">
        <v>37</v>
      </c>
      <c r="C53" s="15" t="s">
        <v>37</v>
      </c>
      <c r="D53" s="5" t="s">
        <v>38</v>
      </c>
      <c r="E53" s="6" t="s">
        <v>39</v>
      </c>
      <c r="F53" s="7" t="s">
        <v>38</v>
      </c>
      <c r="G53" s="6" t="s">
        <v>40</v>
      </c>
      <c r="H53" s="8">
        <v>21101</v>
      </c>
      <c r="I53" s="69" t="s">
        <v>46</v>
      </c>
      <c r="J53" s="9" t="s">
        <v>2281</v>
      </c>
      <c r="K53" s="10" t="s">
        <v>75</v>
      </c>
      <c r="L53" s="11"/>
      <c r="M53" s="8" t="s">
        <v>43</v>
      </c>
      <c r="N53" s="12" t="s">
        <v>877</v>
      </c>
      <c r="O53" s="13">
        <v>5</v>
      </c>
      <c r="P53" s="14">
        <f t="shared" si="1"/>
        <v>163.07999999999998</v>
      </c>
      <c r="Q53" s="53" t="s">
        <v>45</v>
      </c>
      <c r="R53" s="14">
        <v>815.4</v>
      </c>
      <c r="S53" s="14">
        <v>0</v>
      </c>
      <c r="T53" s="14">
        <v>326</v>
      </c>
      <c r="U53" s="14">
        <v>0</v>
      </c>
      <c r="V53" s="14">
        <v>0</v>
      </c>
      <c r="W53" s="14">
        <v>326</v>
      </c>
      <c r="X53" s="14">
        <v>0</v>
      </c>
      <c r="Y53" s="14">
        <v>0</v>
      </c>
      <c r="Z53" s="14">
        <v>163.4</v>
      </c>
      <c r="AA53" s="14">
        <v>0</v>
      </c>
      <c r="AB53" s="14">
        <v>0</v>
      </c>
      <c r="AC53" s="14">
        <v>0</v>
      </c>
      <c r="AD53" s="14">
        <v>0</v>
      </c>
    </row>
    <row r="54" spans="1:30" ht="12" customHeight="1" x14ac:dyDescent="0.25">
      <c r="A54" s="128" t="s">
        <v>36</v>
      </c>
      <c r="B54" s="15" t="s">
        <v>37</v>
      </c>
      <c r="C54" s="15" t="s">
        <v>37</v>
      </c>
      <c r="D54" s="5" t="s">
        <v>38</v>
      </c>
      <c r="E54" s="6" t="s">
        <v>39</v>
      </c>
      <c r="F54" s="7" t="s">
        <v>38</v>
      </c>
      <c r="G54" s="6" t="s">
        <v>40</v>
      </c>
      <c r="H54" s="8">
        <v>21101</v>
      </c>
      <c r="I54" s="69" t="s">
        <v>46</v>
      </c>
      <c r="J54" s="9" t="s">
        <v>414</v>
      </c>
      <c r="K54" s="10" t="s">
        <v>16263</v>
      </c>
      <c r="L54" s="11"/>
      <c r="M54" s="8" t="s">
        <v>43</v>
      </c>
      <c r="N54" s="12" t="s">
        <v>16255</v>
      </c>
      <c r="O54" s="13">
        <v>64</v>
      </c>
      <c r="P54" s="14">
        <f t="shared" si="1"/>
        <v>21.8325</v>
      </c>
      <c r="Q54" s="53" t="s">
        <v>45</v>
      </c>
      <c r="R54" s="14">
        <v>1397.28</v>
      </c>
      <c r="S54" s="14">
        <v>0</v>
      </c>
      <c r="T54" s="14">
        <v>352</v>
      </c>
      <c r="U54" s="14">
        <v>0</v>
      </c>
      <c r="V54" s="14">
        <v>0</v>
      </c>
      <c r="W54" s="14">
        <v>352</v>
      </c>
      <c r="X54" s="14">
        <v>0</v>
      </c>
      <c r="Y54" s="14">
        <v>0</v>
      </c>
      <c r="Z54" s="14">
        <v>352</v>
      </c>
      <c r="AA54" s="14">
        <v>0</v>
      </c>
      <c r="AB54" s="14">
        <v>0</v>
      </c>
      <c r="AC54" s="14">
        <v>341.28</v>
      </c>
      <c r="AD54" s="14">
        <v>0</v>
      </c>
    </row>
    <row r="55" spans="1:30" ht="12" customHeight="1" x14ac:dyDescent="0.25">
      <c r="A55" s="128" t="s">
        <v>36</v>
      </c>
      <c r="B55" s="15" t="s">
        <v>37</v>
      </c>
      <c r="C55" s="15" t="s">
        <v>37</v>
      </c>
      <c r="D55" s="5" t="s">
        <v>38</v>
      </c>
      <c r="E55" s="6" t="s">
        <v>39</v>
      </c>
      <c r="F55" s="7" t="s">
        <v>38</v>
      </c>
      <c r="G55" s="6" t="s">
        <v>40</v>
      </c>
      <c r="H55" s="8">
        <v>21101</v>
      </c>
      <c r="I55" s="69" t="s">
        <v>46</v>
      </c>
      <c r="J55" s="9" t="s">
        <v>2113</v>
      </c>
      <c r="K55" s="10" t="s">
        <v>68</v>
      </c>
      <c r="L55" s="11"/>
      <c r="M55" s="8" t="s">
        <v>43</v>
      </c>
      <c r="N55" s="12" t="s">
        <v>16255</v>
      </c>
      <c r="O55" s="13">
        <v>18</v>
      </c>
      <c r="P55" s="14">
        <f t="shared" si="1"/>
        <v>16.739999999999998</v>
      </c>
      <c r="Q55" s="53" t="s">
        <v>45</v>
      </c>
      <c r="R55" s="14">
        <v>301.32</v>
      </c>
      <c r="S55" s="14">
        <v>0</v>
      </c>
      <c r="T55" s="14">
        <v>85</v>
      </c>
      <c r="U55" s="14">
        <v>0</v>
      </c>
      <c r="V55" s="14">
        <v>0</v>
      </c>
      <c r="W55" s="14">
        <v>85</v>
      </c>
      <c r="X55" s="14">
        <v>0</v>
      </c>
      <c r="Y55" s="14">
        <v>0</v>
      </c>
      <c r="Z55" s="14">
        <v>85</v>
      </c>
      <c r="AA55" s="14">
        <v>0</v>
      </c>
      <c r="AB55" s="14">
        <v>0</v>
      </c>
      <c r="AC55" s="14">
        <v>46.32</v>
      </c>
      <c r="AD55" s="14">
        <v>0</v>
      </c>
    </row>
    <row r="56" spans="1:30" ht="12" customHeight="1" x14ac:dyDescent="0.25">
      <c r="A56" s="128" t="s">
        <v>36</v>
      </c>
      <c r="B56" s="15" t="s">
        <v>37</v>
      </c>
      <c r="C56" s="15" t="s">
        <v>37</v>
      </c>
      <c r="D56" s="5" t="s">
        <v>38</v>
      </c>
      <c r="E56" s="6" t="s">
        <v>39</v>
      </c>
      <c r="F56" s="7" t="s">
        <v>38</v>
      </c>
      <c r="G56" s="6" t="s">
        <v>40</v>
      </c>
      <c r="H56" s="8">
        <v>21101</v>
      </c>
      <c r="I56" s="69" t="s">
        <v>46</v>
      </c>
      <c r="J56" s="9" t="s">
        <v>2681</v>
      </c>
      <c r="K56" s="10" t="s">
        <v>94</v>
      </c>
      <c r="L56" s="11"/>
      <c r="M56" s="8" t="s">
        <v>43</v>
      </c>
      <c r="N56" s="12" t="s">
        <v>16255</v>
      </c>
      <c r="O56" s="13">
        <v>11</v>
      </c>
      <c r="P56" s="14">
        <f t="shared" si="1"/>
        <v>23.22</v>
      </c>
      <c r="Q56" s="53" t="s">
        <v>45</v>
      </c>
      <c r="R56" s="14">
        <v>255.42</v>
      </c>
      <c r="S56" s="14">
        <v>0</v>
      </c>
      <c r="T56" s="14">
        <v>69</v>
      </c>
      <c r="U56" s="14">
        <v>0</v>
      </c>
      <c r="V56" s="14">
        <v>0</v>
      </c>
      <c r="W56" s="14">
        <v>69</v>
      </c>
      <c r="X56" s="14">
        <v>0</v>
      </c>
      <c r="Y56" s="14">
        <v>0</v>
      </c>
      <c r="Z56" s="14">
        <v>69</v>
      </c>
      <c r="AA56" s="14">
        <v>0</v>
      </c>
      <c r="AB56" s="14">
        <v>0</v>
      </c>
      <c r="AC56" s="14">
        <v>48.42</v>
      </c>
      <c r="AD56" s="14">
        <v>0</v>
      </c>
    </row>
    <row r="57" spans="1:30" ht="12" customHeight="1" x14ac:dyDescent="0.25">
      <c r="A57" s="128" t="s">
        <v>36</v>
      </c>
      <c r="B57" s="15" t="s">
        <v>37</v>
      </c>
      <c r="C57" s="15" t="s">
        <v>37</v>
      </c>
      <c r="D57" s="5" t="s">
        <v>38</v>
      </c>
      <c r="E57" s="6" t="s">
        <v>39</v>
      </c>
      <c r="F57" s="7" t="s">
        <v>38</v>
      </c>
      <c r="G57" s="6" t="s">
        <v>40</v>
      </c>
      <c r="H57" s="8">
        <v>21101</v>
      </c>
      <c r="I57" s="69" t="s">
        <v>46</v>
      </c>
      <c r="J57" s="9" t="s">
        <v>1133</v>
      </c>
      <c r="K57" s="10" t="s">
        <v>192</v>
      </c>
      <c r="L57" s="11"/>
      <c r="M57" s="8" t="s">
        <v>43</v>
      </c>
      <c r="N57" s="12" t="s">
        <v>16255</v>
      </c>
      <c r="O57" s="13">
        <v>1</v>
      </c>
      <c r="P57" s="14">
        <f t="shared" si="1"/>
        <v>16.2</v>
      </c>
      <c r="Q57" s="53" t="s">
        <v>45</v>
      </c>
      <c r="R57" s="14">
        <v>16.2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16.2</v>
      </c>
      <c r="AA57" s="14">
        <v>0</v>
      </c>
      <c r="AB57" s="14">
        <v>0</v>
      </c>
      <c r="AC57" s="14">
        <v>0</v>
      </c>
      <c r="AD57" s="14">
        <v>0</v>
      </c>
    </row>
    <row r="58" spans="1:30" ht="12" customHeight="1" x14ac:dyDescent="0.25">
      <c r="A58" s="128" t="s">
        <v>36</v>
      </c>
      <c r="B58" s="15" t="s">
        <v>37</v>
      </c>
      <c r="C58" s="15" t="s">
        <v>37</v>
      </c>
      <c r="D58" s="5" t="s">
        <v>38</v>
      </c>
      <c r="E58" s="6" t="s">
        <v>39</v>
      </c>
      <c r="F58" s="7" t="s">
        <v>38</v>
      </c>
      <c r="G58" s="6" t="s">
        <v>40</v>
      </c>
      <c r="H58" s="8">
        <v>21101</v>
      </c>
      <c r="I58" s="69" t="s">
        <v>46</v>
      </c>
      <c r="J58" s="9" t="s">
        <v>872</v>
      </c>
      <c r="K58" s="10" t="s">
        <v>57</v>
      </c>
      <c r="L58" s="11"/>
      <c r="M58" s="8" t="s">
        <v>43</v>
      </c>
      <c r="N58" s="12" t="s">
        <v>16255</v>
      </c>
      <c r="O58" s="13">
        <v>20</v>
      </c>
      <c r="P58" s="14">
        <f t="shared" si="1"/>
        <v>17.958000000000002</v>
      </c>
      <c r="Q58" s="53" t="s">
        <v>45</v>
      </c>
      <c r="R58" s="14">
        <v>359.16</v>
      </c>
      <c r="S58" s="14">
        <v>0</v>
      </c>
      <c r="T58" s="14">
        <v>126</v>
      </c>
      <c r="U58" s="14">
        <v>0</v>
      </c>
      <c r="V58" s="14">
        <v>0</v>
      </c>
      <c r="W58" s="14">
        <v>126</v>
      </c>
      <c r="X58" s="14">
        <v>0</v>
      </c>
      <c r="Y58" s="14">
        <v>0</v>
      </c>
      <c r="Z58" s="14">
        <v>107.16</v>
      </c>
      <c r="AA58" s="14">
        <v>0</v>
      </c>
      <c r="AB58" s="14">
        <v>0</v>
      </c>
      <c r="AC58" s="14">
        <v>0</v>
      </c>
      <c r="AD58" s="14">
        <v>0</v>
      </c>
    </row>
    <row r="59" spans="1:30" ht="12" customHeight="1" x14ac:dyDescent="0.25">
      <c r="A59" s="128" t="s">
        <v>36</v>
      </c>
      <c r="B59" s="15" t="s">
        <v>37</v>
      </c>
      <c r="C59" s="15" t="s">
        <v>37</v>
      </c>
      <c r="D59" s="5" t="s">
        <v>38</v>
      </c>
      <c r="E59" s="6" t="s">
        <v>39</v>
      </c>
      <c r="F59" s="7" t="s">
        <v>38</v>
      </c>
      <c r="G59" s="6" t="s">
        <v>40</v>
      </c>
      <c r="H59" s="8">
        <v>21101</v>
      </c>
      <c r="I59" s="69" t="s">
        <v>46</v>
      </c>
      <c r="J59" s="9" t="s">
        <v>2440</v>
      </c>
      <c r="K59" s="10" t="s">
        <v>2441</v>
      </c>
      <c r="L59" s="11"/>
      <c r="M59" s="8" t="s">
        <v>43</v>
      </c>
      <c r="N59" s="12" t="s">
        <v>16255</v>
      </c>
      <c r="O59" s="13">
        <v>3</v>
      </c>
      <c r="P59" s="14">
        <f t="shared" si="1"/>
        <v>43.199999999999996</v>
      </c>
      <c r="Q59" s="53" t="s">
        <v>45</v>
      </c>
      <c r="R59" s="14">
        <v>129.6</v>
      </c>
      <c r="S59" s="14">
        <v>0</v>
      </c>
      <c r="T59" s="14">
        <v>43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43</v>
      </c>
      <c r="AA59" s="14">
        <v>0</v>
      </c>
      <c r="AB59" s="14">
        <v>0</v>
      </c>
      <c r="AC59" s="14">
        <v>43.6</v>
      </c>
      <c r="AD59" s="14">
        <v>0</v>
      </c>
    </row>
    <row r="60" spans="1:30" ht="12" customHeight="1" x14ac:dyDescent="0.25">
      <c r="A60" s="128" t="s">
        <v>36</v>
      </c>
      <c r="B60" s="15" t="s">
        <v>37</v>
      </c>
      <c r="C60" s="15" t="s">
        <v>37</v>
      </c>
      <c r="D60" s="5" t="s">
        <v>38</v>
      </c>
      <c r="E60" s="6" t="s">
        <v>39</v>
      </c>
      <c r="F60" s="7" t="s">
        <v>38</v>
      </c>
      <c r="G60" s="6" t="s">
        <v>40</v>
      </c>
      <c r="H60" s="8">
        <v>21101</v>
      </c>
      <c r="I60" s="69" t="s">
        <v>46</v>
      </c>
      <c r="J60" s="9" t="s">
        <v>1656</v>
      </c>
      <c r="K60" s="10" t="s">
        <v>16264</v>
      </c>
      <c r="L60" s="11"/>
      <c r="M60" s="8" t="s">
        <v>43</v>
      </c>
      <c r="N60" s="12" t="s">
        <v>16255</v>
      </c>
      <c r="O60" s="13">
        <v>1</v>
      </c>
      <c r="P60" s="14">
        <f t="shared" si="1"/>
        <v>129.6</v>
      </c>
      <c r="Q60" s="53" t="s">
        <v>45</v>
      </c>
      <c r="R60" s="14">
        <v>129.6</v>
      </c>
      <c r="S60" s="14">
        <v>0</v>
      </c>
      <c r="T60" s="14">
        <v>0</v>
      </c>
      <c r="U60" s="14">
        <v>0</v>
      </c>
      <c r="V60" s="14">
        <v>0</v>
      </c>
      <c r="W60" s="14">
        <v>129.6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</row>
    <row r="61" spans="1:30" ht="12" customHeight="1" x14ac:dyDescent="0.25">
      <c r="A61" s="128" t="s">
        <v>36</v>
      </c>
      <c r="B61" s="15" t="s">
        <v>37</v>
      </c>
      <c r="C61" s="15" t="s">
        <v>37</v>
      </c>
      <c r="D61" s="5" t="s">
        <v>38</v>
      </c>
      <c r="E61" s="6" t="s">
        <v>39</v>
      </c>
      <c r="F61" s="7" t="s">
        <v>38</v>
      </c>
      <c r="G61" s="6" t="s">
        <v>40</v>
      </c>
      <c r="H61" s="8">
        <v>21101</v>
      </c>
      <c r="I61" s="69" t="s">
        <v>46</v>
      </c>
      <c r="J61" s="9" t="s">
        <v>1701</v>
      </c>
      <c r="K61" s="10" t="s">
        <v>1702</v>
      </c>
      <c r="L61" s="11"/>
      <c r="M61" s="8" t="s">
        <v>43</v>
      </c>
      <c r="N61" s="12" t="s">
        <v>877</v>
      </c>
      <c r="O61" s="13">
        <v>3</v>
      </c>
      <c r="P61" s="14">
        <f t="shared" si="1"/>
        <v>25.92</v>
      </c>
      <c r="Q61" s="53" t="s">
        <v>45</v>
      </c>
      <c r="R61" s="14">
        <v>77.760000000000005</v>
      </c>
      <c r="S61" s="14">
        <v>0</v>
      </c>
      <c r="T61" s="14">
        <v>26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26</v>
      </c>
      <c r="AA61" s="14">
        <v>0</v>
      </c>
      <c r="AB61" s="14">
        <v>0</v>
      </c>
      <c r="AC61" s="14">
        <v>25.76</v>
      </c>
      <c r="AD61" s="14">
        <v>0</v>
      </c>
    </row>
    <row r="62" spans="1:30" ht="12" customHeight="1" x14ac:dyDescent="0.25">
      <c r="A62" s="128" t="s">
        <v>36</v>
      </c>
      <c r="B62" s="15" t="s">
        <v>37</v>
      </c>
      <c r="C62" s="15" t="s">
        <v>37</v>
      </c>
      <c r="D62" s="5" t="s">
        <v>38</v>
      </c>
      <c r="E62" s="6" t="s">
        <v>39</v>
      </c>
      <c r="F62" s="7" t="s">
        <v>38</v>
      </c>
      <c r="G62" s="6" t="s">
        <v>40</v>
      </c>
      <c r="H62" s="8">
        <v>21101</v>
      </c>
      <c r="I62" s="69" t="s">
        <v>46</v>
      </c>
      <c r="J62" s="9" t="s">
        <v>1294</v>
      </c>
      <c r="K62" s="10" t="s">
        <v>1295</v>
      </c>
      <c r="L62" s="11"/>
      <c r="M62" s="8" t="s">
        <v>43</v>
      </c>
      <c r="N62" s="12" t="s">
        <v>16255</v>
      </c>
      <c r="O62" s="13">
        <v>24</v>
      </c>
      <c r="P62" s="14">
        <f t="shared" si="1"/>
        <v>5.29</v>
      </c>
      <c r="Q62" s="53" t="s">
        <v>45</v>
      </c>
      <c r="R62" s="14">
        <v>126.96</v>
      </c>
      <c r="S62" s="14">
        <v>0</v>
      </c>
      <c r="T62" s="14">
        <v>25</v>
      </c>
      <c r="U62" s="14">
        <v>0</v>
      </c>
      <c r="V62" s="14">
        <v>0</v>
      </c>
      <c r="W62" s="14">
        <v>40</v>
      </c>
      <c r="X62" s="14">
        <v>0</v>
      </c>
      <c r="Y62" s="14">
        <v>0</v>
      </c>
      <c r="Z62" s="14">
        <v>25</v>
      </c>
      <c r="AA62" s="14">
        <v>0</v>
      </c>
      <c r="AB62" s="14">
        <v>0</v>
      </c>
      <c r="AC62" s="14">
        <v>36.96</v>
      </c>
      <c r="AD62" s="14">
        <v>0</v>
      </c>
    </row>
    <row r="63" spans="1:30" ht="12" customHeight="1" x14ac:dyDescent="0.25">
      <c r="A63" s="128" t="s">
        <v>36</v>
      </c>
      <c r="B63" s="15" t="s">
        <v>37</v>
      </c>
      <c r="C63" s="15" t="s">
        <v>37</v>
      </c>
      <c r="D63" s="5" t="s">
        <v>38</v>
      </c>
      <c r="E63" s="6" t="s">
        <v>39</v>
      </c>
      <c r="F63" s="7" t="s">
        <v>38</v>
      </c>
      <c r="G63" s="6" t="s">
        <v>40</v>
      </c>
      <c r="H63" s="8">
        <v>21101</v>
      </c>
      <c r="I63" s="69" t="s">
        <v>46</v>
      </c>
      <c r="J63" s="9" t="s">
        <v>2713</v>
      </c>
      <c r="K63" s="10" t="s">
        <v>76</v>
      </c>
      <c r="L63" s="11"/>
      <c r="M63" s="8" t="s">
        <v>43</v>
      </c>
      <c r="N63" s="12" t="s">
        <v>16255</v>
      </c>
      <c r="O63" s="13">
        <v>1</v>
      </c>
      <c r="P63" s="14">
        <f t="shared" si="1"/>
        <v>20.3</v>
      </c>
      <c r="Q63" s="53" t="s">
        <v>45</v>
      </c>
      <c r="R63" s="14">
        <v>20.3</v>
      </c>
      <c r="S63" s="14">
        <v>0</v>
      </c>
      <c r="T63" s="14">
        <v>0</v>
      </c>
      <c r="U63" s="14">
        <v>0</v>
      </c>
      <c r="V63" s="14">
        <v>0</v>
      </c>
      <c r="W63" s="14">
        <v>20.3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</row>
    <row r="64" spans="1:30" ht="12" customHeight="1" x14ac:dyDescent="0.25">
      <c r="A64" s="128" t="s">
        <v>36</v>
      </c>
      <c r="B64" s="15" t="s">
        <v>37</v>
      </c>
      <c r="C64" s="15" t="s">
        <v>37</v>
      </c>
      <c r="D64" s="5" t="s">
        <v>38</v>
      </c>
      <c r="E64" s="6" t="s">
        <v>39</v>
      </c>
      <c r="F64" s="7" t="s">
        <v>38</v>
      </c>
      <c r="G64" s="6" t="s">
        <v>40</v>
      </c>
      <c r="H64" s="8">
        <v>21101</v>
      </c>
      <c r="I64" s="69" t="s">
        <v>46</v>
      </c>
      <c r="J64" s="9" t="s">
        <v>1964</v>
      </c>
      <c r="K64" s="10" t="s">
        <v>1965</v>
      </c>
      <c r="L64" s="11"/>
      <c r="M64" s="8" t="s">
        <v>43</v>
      </c>
      <c r="N64" s="12" t="s">
        <v>877</v>
      </c>
      <c r="O64" s="13">
        <v>7</v>
      </c>
      <c r="P64" s="14">
        <f t="shared" si="1"/>
        <v>106.14857142857143</v>
      </c>
      <c r="Q64" s="53" t="s">
        <v>45</v>
      </c>
      <c r="R64" s="14">
        <v>743.04</v>
      </c>
      <c r="S64" s="14">
        <v>0</v>
      </c>
      <c r="T64" s="14">
        <v>212</v>
      </c>
      <c r="U64" s="14">
        <v>0</v>
      </c>
      <c r="V64" s="14">
        <v>0</v>
      </c>
      <c r="W64" s="14">
        <v>106</v>
      </c>
      <c r="X64" s="14">
        <v>0</v>
      </c>
      <c r="Y64" s="14">
        <v>0</v>
      </c>
      <c r="Z64" s="14">
        <v>212</v>
      </c>
      <c r="AA64" s="14">
        <v>0</v>
      </c>
      <c r="AB64" s="14">
        <v>0</v>
      </c>
      <c r="AC64" s="14">
        <v>213.04</v>
      </c>
      <c r="AD64" s="14">
        <v>0</v>
      </c>
    </row>
    <row r="65" spans="1:700" s="41" customFormat="1" ht="12" customHeight="1" x14ac:dyDescent="0.25">
      <c r="A65" s="128" t="s">
        <v>36</v>
      </c>
      <c r="B65" s="15" t="s">
        <v>37</v>
      </c>
      <c r="C65" s="15" t="s">
        <v>37</v>
      </c>
      <c r="D65" s="5" t="s">
        <v>38</v>
      </c>
      <c r="E65" s="6" t="s">
        <v>39</v>
      </c>
      <c r="F65" s="7" t="s">
        <v>38</v>
      </c>
      <c r="G65" s="6" t="s">
        <v>40</v>
      </c>
      <c r="H65" s="8">
        <v>21101</v>
      </c>
      <c r="I65" s="69" t="s">
        <v>46</v>
      </c>
      <c r="J65" s="9" t="s">
        <v>1337</v>
      </c>
      <c r="K65" s="10" t="s">
        <v>1338</v>
      </c>
      <c r="L65" s="11"/>
      <c r="M65" s="8" t="s">
        <v>43</v>
      </c>
      <c r="N65" s="12" t="s">
        <v>16255</v>
      </c>
      <c r="O65" s="13">
        <v>1</v>
      </c>
      <c r="P65" s="14">
        <f t="shared" si="1"/>
        <v>576</v>
      </c>
      <c r="Q65" s="53" t="s">
        <v>45</v>
      </c>
      <c r="R65" s="14">
        <v>576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576</v>
      </c>
      <c r="AA65" s="14">
        <v>0</v>
      </c>
      <c r="AB65" s="14">
        <v>0</v>
      </c>
      <c r="AC65" s="14">
        <v>0</v>
      </c>
      <c r="AD65" s="14">
        <v>0</v>
      </c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  <c r="IV65" s="39"/>
      <c r="IW65" s="39"/>
      <c r="IX65" s="39"/>
      <c r="IY65" s="39"/>
      <c r="IZ65" s="39"/>
      <c r="JA65" s="39"/>
      <c r="JB65" s="39"/>
      <c r="JC65" s="39"/>
      <c r="JD65" s="39"/>
      <c r="JE65" s="39"/>
      <c r="JF65" s="39"/>
      <c r="JG65" s="39"/>
      <c r="JH65" s="39"/>
      <c r="JI65" s="39"/>
      <c r="JJ65" s="39"/>
      <c r="JK65" s="39"/>
      <c r="JL65" s="39"/>
      <c r="JM65" s="39"/>
      <c r="JN65" s="39"/>
      <c r="JO65" s="39"/>
      <c r="JP65" s="39"/>
      <c r="JQ65" s="39"/>
      <c r="JR65" s="39"/>
      <c r="JS65" s="39"/>
      <c r="JT65" s="39"/>
      <c r="JU65" s="39"/>
      <c r="JV65" s="39"/>
      <c r="JW65" s="39"/>
      <c r="JX65" s="39"/>
      <c r="JY65" s="39"/>
      <c r="JZ65" s="39"/>
      <c r="KA65" s="39"/>
      <c r="KB65" s="39"/>
      <c r="KC65" s="39"/>
      <c r="KD65" s="39"/>
      <c r="KE65" s="39"/>
      <c r="KF65" s="39"/>
      <c r="KG65" s="39"/>
      <c r="KH65" s="39"/>
      <c r="KI65" s="39"/>
      <c r="KJ65" s="39"/>
      <c r="KK65" s="39"/>
      <c r="KL65" s="39"/>
      <c r="KM65" s="39"/>
      <c r="KN65" s="39"/>
      <c r="KO65" s="39"/>
      <c r="KP65" s="39"/>
      <c r="KQ65" s="39"/>
      <c r="KR65" s="39"/>
      <c r="KS65" s="39"/>
      <c r="KT65" s="39"/>
      <c r="KU65" s="39"/>
      <c r="KV65" s="39"/>
      <c r="KW65" s="39"/>
      <c r="KX65" s="39"/>
      <c r="KY65" s="39"/>
      <c r="KZ65" s="39"/>
      <c r="LA65" s="39"/>
      <c r="LB65" s="39"/>
      <c r="LC65" s="39"/>
      <c r="LD65" s="39"/>
      <c r="LE65" s="39"/>
      <c r="LF65" s="39"/>
      <c r="LG65" s="39"/>
      <c r="LH65" s="39"/>
      <c r="LI65" s="39"/>
      <c r="LJ65" s="39"/>
      <c r="LK65" s="39"/>
      <c r="LL65" s="39"/>
      <c r="LM65" s="39"/>
      <c r="LN65" s="39"/>
      <c r="LO65" s="39"/>
      <c r="LP65" s="39"/>
      <c r="LQ65" s="39"/>
      <c r="LR65" s="39"/>
      <c r="LS65" s="39"/>
      <c r="LT65" s="39"/>
      <c r="LU65" s="39"/>
      <c r="LV65" s="39"/>
      <c r="LW65" s="39"/>
      <c r="LX65" s="39"/>
      <c r="LY65" s="39"/>
      <c r="LZ65" s="39"/>
      <c r="MA65" s="39"/>
      <c r="MB65" s="39"/>
      <c r="MC65" s="39"/>
      <c r="MD65" s="39"/>
      <c r="ME65" s="39"/>
      <c r="MF65" s="39"/>
      <c r="MG65" s="39"/>
      <c r="MH65" s="39"/>
      <c r="MI65" s="39"/>
      <c r="MJ65" s="39"/>
      <c r="MK65" s="39"/>
      <c r="ML65" s="39"/>
      <c r="MM65" s="39"/>
      <c r="MN65" s="39"/>
      <c r="MO65" s="39"/>
      <c r="MP65" s="39"/>
      <c r="MQ65" s="39"/>
      <c r="MR65" s="39"/>
      <c r="MS65" s="39"/>
      <c r="MT65" s="39"/>
      <c r="MU65" s="39"/>
      <c r="MV65" s="39"/>
      <c r="MW65" s="39"/>
      <c r="MX65" s="39"/>
      <c r="MY65" s="39"/>
      <c r="MZ65" s="39"/>
      <c r="NA65" s="39"/>
      <c r="NB65" s="39"/>
      <c r="NC65" s="39"/>
      <c r="ND65" s="39"/>
      <c r="NE65" s="39"/>
      <c r="NF65" s="39"/>
      <c r="NG65" s="39"/>
      <c r="NH65" s="39"/>
      <c r="NI65" s="39"/>
      <c r="NJ65" s="39"/>
      <c r="NK65" s="39"/>
      <c r="NL65" s="39"/>
      <c r="NM65" s="39"/>
      <c r="NN65" s="39"/>
      <c r="NO65" s="39"/>
      <c r="NP65" s="39"/>
      <c r="NQ65" s="39"/>
      <c r="NR65" s="39"/>
      <c r="NS65" s="39"/>
      <c r="NT65" s="39"/>
      <c r="NU65" s="39"/>
      <c r="NV65" s="39"/>
      <c r="NW65" s="39"/>
      <c r="NX65" s="39"/>
      <c r="NY65" s="39"/>
      <c r="NZ65" s="39"/>
      <c r="OA65" s="39"/>
      <c r="OB65" s="39"/>
      <c r="OC65" s="39"/>
      <c r="OD65" s="39"/>
      <c r="OE65" s="39"/>
      <c r="OF65" s="39"/>
      <c r="OG65" s="39"/>
      <c r="OH65" s="39"/>
      <c r="OI65" s="39"/>
      <c r="OJ65" s="39"/>
      <c r="OK65" s="39"/>
      <c r="OL65" s="39"/>
      <c r="OM65" s="39"/>
      <c r="ON65" s="39"/>
      <c r="OO65" s="39"/>
      <c r="OP65" s="39"/>
      <c r="OQ65" s="39"/>
      <c r="OR65" s="39"/>
      <c r="OS65" s="39"/>
      <c r="OT65" s="39"/>
      <c r="OU65" s="39"/>
      <c r="OV65" s="39"/>
      <c r="OW65" s="39"/>
      <c r="OX65" s="39"/>
      <c r="OY65" s="39"/>
      <c r="OZ65" s="39"/>
      <c r="PA65" s="39"/>
      <c r="PB65" s="39"/>
      <c r="PC65" s="39"/>
      <c r="PD65" s="39"/>
      <c r="PE65" s="39"/>
      <c r="PF65" s="39"/>
      <c r="PG65" s="39"/>
      <c r="PH65" s="39"/>
      <c r="PI65" s="39"/>
      <c r="PJ65" s="39"/>
      <c r="PK65" s="39"/>
      <c r="PL65" s="39"/>
      <c r="PM65" s="39"/>
      <c r="PN65" s="39"/>
      <c r="PO65" s="39"/>
      <c r="PP65" s="39"/>
      <c r="PQ65" s="39"/>
      <c r="PR65" s="39"/>
      <c r="PS65" s="39"/>
      <c r="PT65" s="39"/>
      <c r="PU65" s="39"/>
      <c r="PV65" s="39"/>
      <c r="PW65" s="39"/>
      <c r="PX65" s="39"/>
      <c r="PY65" s="39"/>
      <c r="PZ65" s="39"/>
      <c r="QA65" s="39"/>
      <c r="QB65" s="39"/>
      <c r="QC65" s="39"/>
      <c r="QD65" s="39"/>
      <c r="QE65" s="39"/>
      <c r="QF65" s="39"/>
      <c r="QG65" s="39"/>
      <c r="QH65" s="39"/>
      <c r="QI65" s="39"/>
      <c r="QJ65" s="39"/>
      <c r="QK65" s="39"/>
      <c r="QL65" s="39"/>
      <c r="QM65" s="39"/>
      <c r="QN65" s="39"/>
      <c r="QO65" s="39"/>
      <c r="QP65" s="39"/>
      <c r="QQ65" s="39"/>
      <c r="QR65" s="39"/>
      <c r="QS65" s="39"/>
      <c r="QT65" s="39"/>
      <c r="QU65" s="39"/>
      <c r="QV65" s="39"/>
      <c r="QW65" s="39"/>
      <c r="QX65" s="39"/>
      <c r="QY65" s="39"/>
      <c r="QZ65" s="39"/>
      <c r="RA65" s="39"/>
      <c r="RB65" s="39"/>
      <c r="RC65" s="39"/>
      <c r="RD65" s="39"/>
      <c r="RE65" s="39"/>
      <c r="RF65" s="39"/>
      <c r="RG65" s="39"/>
      <c r="RH65" s="39"/>
      <c r="RI65" s="39"/>
      <c r="RJ65" s="39"/>
      <c r="RK65" s="39"/>
      <c r="RL65" s="39"/>
      <c r="RM65" s="39"/>
      <c r="RN65" s="39"/>
      <c r="RO65" s="39"/>
      <c r="RP65" s="39"/>
      <c r="RQ65" s="39"/>
      <c r="RR65" s="39"/>
      <c r="RS65" s="39"/>
      <c r="RT65" s="39"/>
      <c r="RU65" s="39"/>
      <c r="RV65" s="39"/>
      <c r="RW65" s="39"/>
      <c r="RX65" s="39"/>
      <c r="RY65" s="39"/>
      <c r="RZ65" s="39"/>
      <c r="SA65" s="39"/>
      <c r="SB65" s="39"/>
      <c r="SC65" s="39"/>
      <c r="SD65" s="39"/>
      <c r="SE65" s="39"/>
      <c r="SF65" s="39"/>
      <c r="SG65" s="39"/>
      <c r="SH65" s="39"/>
      <c r="SI65" s="39"/>
      <c r="SJ65" s="39"/>
      <c r="SK65" s="39"/>
      <c r="SL65" s="39"/>
      <c r="SM65" s="39"/>
      <c r="SN65" s="39"/>
      <c r="SO65" s="39"/>
      <c r="SP65" s="39"/>
      <c r="SQ65" s="39"/>
      <c r="SR65" s="39"/>
      <c r="SS65" s="39"/>
      <c r="ST65" s="39"/>
      <c r="SU65" s="39"/>
      <c r="SV65" s="39"/>
      <c r="SW65" s="39"/>
      <c r="SX65" s="39"/>
      <c r="SY65" s="39"/>
      <c r="SZ65" s="39"/>
      <c r="TA65" s="39"/>
      <c r="TB65" s="39"/>
      <c r="TC65" s="39"/>
      <c r="TD65" s="39"/>
      <c r="TE65" s="39"/>
      <c r="TF65" s="39"/>
      <c r="TG65" s="39"/>
      <c r="TH65" s="39"/>
      <c r="TI65" s="39"/>
      <c r="TJ65" s="39"/>
      <c r="TK65" s="39"/>
      <c r="TL65" s="39"/>
      <c r="TM65" s="39"/>
      <c r="TN65" s="39"/>
      <c r="TO65" s="39"/>
      <c r="TP65" s="39"/>
      <c r="TQ65" s="39"/>
      <c r="TR65" s="39"/>
      <c r="TS65" s="39"/>
      <c r="TT65" s="39"/>
      <c r="TU65" s="39"/>
      <c r="TV65" s="39"/>
      <c r="TW65" s="39"/>
      <c r="TX65" s="39"/>
      <c r="TY65" s="39"/>
      <c r="TZ65" s="39"/>
      <c r="UA65" s="39"/>
      <c r="UB65" s="39"/>
      <c r="UC65" s="39"/>
      <c r="UD65" s="39"/>
      <c r="UE65" s="39"/>
      <c r="UF65" s="39"/>
      <c r="UG65" s="39"/>
      <c r="UH65" s="39"/>
      <c r="UI65" s="39"/>
      <c r="UJ65" s="39"/>
      <c r="UK65" s="39"/>
      <c r="UL65" s="39"/>
      <c r="UM65" s="39"/>
      <c r="UN65" s="39"/>
      <c r="UO65" s="39"/>
      <c r="UP65" s="39"/>
      <c r="UQ65" s="39"/>
      <c r="UR65" s="39"/>
      <c r="US65" s="39"/>
      <c r="UT65" s="39"/>
      <c r="UU65" s="39"/>
      <c r="UV65" s="39"/>
      <c r="UW65" s="39"/>
      <c r="UX65" s="39"/>
      <c r="UY65" s="39"/>
      <c r="UZ65" s="39"/>
      <c r="VA65" s="39"/>
      <c r="VB65" s="39"/>
      <c r="VC65" s="39"/>
      <c r="VD65" s="39"/>
      <c r="VE65" s="39"/>
      <c r="VF65" s="39"/>
      <c r="VG65" s="39"/>
      <c r="VH65" s="39"/>
      <c r="VI65" s="39"/>
      <c r="VJ65" s="39"/>
      <c r="VK65" s="39"/>
      <c r="VL65" s="39"/>
      <c r="VM65" s="39"/>
      <c r="VN65" s="39"/>
      <c r="VO65" s="39"/>
      <c r="VP65" s="39"/>
      <c r="VQ65" s="39"/>
      <c r="VR65" s="39"/>
      <c r="VS65" s="39"/>
      <c r="VT65" s="39"/>
      <c r="VU65" s="39"/>
      <c r="VV65" s="39"/>
      <c r="VW65" s="39"/>
      <c r="VX65" s="39"/>
      <c r="VY65" s="39"/>
      <c r="VZ65" s="39"/>
      <c r="WA65" s="39"/>
      <c r="WB65" s="39"/>
      <c r="WC65" s="39"/>
      <c r="WD65" s="39"/>
      <c r="WE65" s="39"/>
      <c r="WF65" s="39"/>
      <c r="WG65" s="39"/>
      <c r="WH65" s="39"/>
      <c r="WI65" s="39"/>
      <c r="WJ65" s="39"/>
      <c r="WK65" s="39"/>
      <c r="WL65" s="39"/>
      <c r="WM65" s="39"/>
      <c r="WN65" s="39"/>
      <c r="WO65" s="39"/>
      <c r="WP65" s="39"/>
      <c r="WQ65" s="39"/>
      <c r="WR65" s="39"/>
      <c r="WS65" s="39"/>
      <c r="WT65" s="39"/>
      <c r="WU65" s="39"/>
      <c r="WV65" s="39"/>
      <c r="WW65" s="39"/>
      <c r="WX65" s="39"/>
      <c r="WY65" s="39"/>
      <c r="WZ65" s="39"/>
      <c r="XA65" s="39"/>
      <c r="XB65" s="39"/>
      <c r="XC65" s="39"/>
      <c r="XD65" s="39"/>
      <c r="XE65" s="39"/>
      <c r="XF65" s="39"/>
      <c r="XG65" s="39"/>
      <c r="XH65" s="39"/>
      <c r="XI65" s="39"/>
      <c r="XJ65" s="39"/>
      <c r="XK65" s="39"/>
      <c r="XL65" s="39"/>
      <c r="XM65" s="39"/>
      <c r="XN65" s="39"/>
      <c r="XO65" s="39"/>
      <c r="XP65" s="39"/>
      <c r="XQ65" s="39"/>
      <c r="XR65" s="39"/>
      <c r="XS65" s="39"/>
      <c r="XT65" s="39"/>
      <c r="XU65" s="39"/>
      <c r="XV65" s="39"/>
      <c r="XW65" s="39"/>
      <c r="XX65" s="39"/>
      <c r="XY65" s="39"/>
      <c r="XZ65" s="39"/>
      <c r="YA65" s="39"/>
      <c r="YB65" s="39"/>
      <c r="YC65" s="39"/>
      <c r="YD65" s="39"/>
      <c r="YE65" s="39"/>
      <c r="YF65" s="39"/>
      <c r="YG65" s="39"/>
      <c r="YH65" s="39"/>
      <c r="YI65" s="39"/>
      <c r="YJ65" s="39"/>
      <c r="YK65" s="39"/>
      <c r="YL65" s="39"/>
      <c r="YM65" s="39"/>
      <c r="YN65" s="39"/>
      <c r="YO65" s="39"/>
      <c r="YP65" s="39"/>
      <c r="YQ65" s="39"/>
      <c r="YR65" s="39"/>
      <c r="YS65" s="39"/>
      <c r="YT65" s="39"/>
      <c r="YU65" s="39"/>
      <c r="YV65" s="39"/>
      <c r="YW65" s="39"/>
      <c r="YX65" s="39"/>
      <c r="YY65" s="39"/>
      <c r="YZ65" s="39"/>
      <c r="ZA65" s="39"/>
      <c r="ZB65" s="39"/>
      <c r="ZC65" s="39"/>
      <c r="ZD65" s="39"/>
      <c r="ZE65" s="39"/>
      <c r="ZF65" s="39"/>
      <c r="ZG65" s="39"/>
      <c r="ZH65" s="39"/>
      <c r="ZI65" s="39"/>
      <c r="ZJ65" s="39"/>
      <c r="ZK65" s="39"/>
      <c r="ZL65" s="39"/>
      <c r="ZM65" s="39"/>
      <c r="ZN65" s="39"/>
      <c r="ZO65" s="39"/>
      <c r="ZP65" s="39"/>
      <c r="ZQ65" s="39"/>
      <c r="ZR65" s="39"/>
      <c r="ZS65" s="39"/>
      <c r="ZT65" s="39"/>
      <c r="ZU65" s="39"/>
      <c r="ZV65" s="39"/>
      <c r="ZW65" s="39"/>
      <c r="ZX65" s="39"/>
    </row>
    <row r="66" spans="1:700" s="41" customFormat="1" ht="12" customHeight="1" x14ac:dyDescent="0.25">
      <c r="A66" s="128" t="s">
        <v>36</v>
      </c>
      <c r="B66" s="15" t="s">
        <v>37</v>
      </c>
      <c r="C66" s="15" t="s">
        <v>37</v>
      </c>
      <c r="D66" s="5" t="s">
        <v>38</v>
      </c>
      <c r="E66" s="6" t="s">
        <v>39</v>
      </c>
      <c r="F66" s="7" t="s">
        <v>38</v>
      </c>
      <c r="G66" s="6" t="s">
        <v>40</v>
      </c>
      <c r="H66" s="8">
        <v>21101</v>
      </c>
      <c r="I66" s="69" t="s">
        <v>46</v>
      </c>
      <c r="J66" s="9" t="s">
        <v>441</v>
      </c>
      <c r="K66" s="10" t="s">
        <v>69</v>
      </c>
      <c r="L66" s="11"/>
      <c r="M66" s="8" t="s">
        <v>43</v>
      </c>
      <c r="N66" s="12" t="s">
        <v>16255</v>
      </c>
      <c r="O66" s="13">
        <v>15</v>
      </c>
      <c r="P66" s="14">
        <f t="shared" si="1"/>
        <v>24.801333333333332</v>
      </c>
      <c r="Q66" s="53" t="s">
        <v>45</v>
      </c>
      <c r="R66" s="14">
        <v>372.02</v>
      </c>
      <c r="S66" s="14">
        <v>0</v>
      </c>
      <c r="T66" s="14">
        <v>100</v>
      </c>
      <c r="U66" s="14">
        <v>0</v>
      </c>
      <c r="V66" s="14">
        <v>0</v>
      </c>
      <c r="W66" s="14">
        <v>100</v>
      </c>
      <c r="X66" s="14">
        <v>0</v>
      </c>
      <c r="Y66" s="14">
        <v>0</v>
      </c>
      <c r="Z66" s="14">
        <v>100</v>
      </c>
      <c r="AA66" s="14">
        <v>0</v>
      </c>
      <c r="AB66" s="14">
        <v>0</v>
      </c>
      <c r="AC66" s="14">
        <v>72.02</v>
      </c>
      <c r="AD66" s="14">
        <v>0</v>
      </c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  <c r="IV66" s="39"/>
      <c r="IW66" s="39"/>
      <c r="IX66" s="39"/>
      <c r="IY66" s="39"/>
      <c r="IZ66" s="39"/>
      <c r="JA66" s="39"/>
      <c r="JB66" s="39"/>
      <c r="JC66" s="39"/>
      <c r="JD66" s="39"/>
      <c r="JE66" s="39"/>
      <c r="JF66" s="39"/>
      <c r="JG66" s="39"/>
      <c r="JH66" s="39"/>
      <c r="JI66" s="39"/>
      <c r="JJ66" s="39"/>
      <c r="JK66" s="39"/>
      <c r="JL66" s="39"/>
      <c r="JM66" s="39"/>
      <c r="JN66" s="39"/>
      <c r="JO66" s="39"/>
      <c r="JP66" s="39"/>
      <c r="JQ66" s="39"/>
      <c r="JR66" s="39"/>
      <c r="JS66" s="39"/>
      <c r="JT66" s="39"/>
      <c r="JU66" s="39"/>
      <c r="JV66" s="39"/>
      <c r="JW66" s="39"/>
      <c r="JX66" s="39"/>
      <c r="JY66" s="39"/>
      <c r="JZ66" s="39"/>
      <c r="KA66" s="39"/>
      <c r="KB66" s="39"/>
      <c r="KC66" s="39"/>
      <c r="KD66" s="39"/>
      <c r="KE66" s="39"/>
      <c r="KF66" s="39"/>
      <c r="KG66" s="39"/>
      <c r="KH66" s="39"/>
      <c r="KI66" s="39"/>
      <c r="KJ66" s="39"/>
      <c r="KK66" s="39"/>
      <c r="KL66" s="39"/>
      <c r="KM66" s="39"/>
      <c r="KN66" s="39"/>
      <c r="KO66" s="39"/>
      <c r="KP66" s="39"/>
      <c r="KQ66" s="39"/>
      <c r="KR66" s="39"/>
      <c r="KS66" s="39"/>
      <c r="KT66" s="39"/>
      <c r="KU66" s="39"/>
      <c r="KV66" s="39"/>
      <c r="KW66" s="39"/>
      <c r="KX66" s="39"/>
      <c r="KY66" s="39"/>
      <c r="KZ66" s="39"/>
      <c r="LA66" s="39"/>
      <c r="LB66" s="39"/>
      <c r="LC66" s="39"/>
      <c r="LD66" s="39"/>
      <c r="LE66" s="39"/>
      <c r="LF66" s="39"/>
      <c r="LG66" s="39"/>
      <c r="LH66" s="39"/>
      <c r="LI66" s="39"/>
      <c r="LJ66" s="39"/>
      <c r="LK66" s="39"/>
      <c r="LL66" s="39"/>
      <c r="LM66" s="39"/>
      <c r="LN66" s="39"/>
      <c r="LO66" s="39"/>
      <c r="LP66" s="39"/>
      <c r="LQ66" s="39"/>
      <c r="LR66" s="39"/>
      <c r="LS66" s="39"/>
      <c r="LT66" s="39"/>
      <c r="LU66" s="39"/>
      <c r="LV66" s="39"/>
      <c r="LW66" s="39"/>
      <c r="LX66" s="39"/>
      <c r="LY66" s="39"/>
      <c r="LZ66" s="39"/>
      <c r="MA66" s="39"/>
      <c r="MB66" s="39"/>
      <c r="MC66" s="39"/>
      <c r="MD66" s="39"/>
      <c r="ME66" s="39"/>
      <c r="MF66" s="39"/>
      <c r="MG66" s="39"/>
      <c r="MH66" s="39"/>
      <c r="MI66" s="39"/>
      <c r="MJ66" s="39"/>
      <c r="MK66" s="39"/>
      <c r="ML66" s="39"/>
      <c r="MM66" s="39"/>
      <c r="MN66" s="39"/>
      <c r="MO66" s="39"/>
      <c r="MP66" s="39"/>
      <c r="MQ66" s="39"/>
      <c r="MR66" s="39"/>
      <c r="MS66" s="39"/>
      <c r="MT66" s="39"/>
      <c r="MU66" s="39"/>
      <c r="MV66" s="39"/>
      <c r="MW66" s="39"/>
      <c r="MX66" s="39"/>
      <c r="MY66" s="39"/>
      <c r="MZ66" s="39"/>
      <c r="NA66" s="39"/>
      <c r="NB66" s="39"/>
      <c r="NC66" s="39"/>
      <c r="ND66" s="39"/>
      <c r="NE66" s="39"/>
      <c r="NF66" s="39"/>
      <c r="NG66" s="39"/>
      <c r="NH66" s="39"/>
      <c r="NI66" s="39"/>
      <c r="NJ66" s="39"/>
      <c r="NK66" s="39"/>
      <c r="NL66" s="39"/>
      <c r="NM66" s="39"/>
      <c r="NN66" s="39"/>
      <c r="NO66" s="39"/>
      <c r="NP66" s="39"/>
      <c r="NQ66" s="39"/>
      <c r="NR66" s="39"/>
      <c r="NS66" s="39"/>
      <c r="NT66" s="39"/>
      <c r="NU66" s="39"/>
      <c r="NV66" s="39"/>
      <c r="NW66" s="39"/>
      <c r="NX66" s="39"/>
      <c r="NY66" s="39"/>
      <c r="NZ66" s="39"/>
      <c r="OA66" s="39"/>
      <c r="OB66" s="39"/>
      <c r="OC66" s="39"/>
      <c r="OD66" s="39"/>
      <c r="OE66" s="39"/>
      <c r="OF66" s="39"/>
      <c r="OG66" s="39"/>
      <c r="OH66" s="39"/>
      <c r="OI66" s="39"/>
      <c r="OJ66" s="39"/>
      <c r="OK66" s="39"/>
      <c r="OL66" s="39"/>
      <c r="OM66" s="39"/>
      <c r="ON66" s="39"/>
      <c r="OO66" s="39"/>
      <c r="OP66" s="39"/>
      <c r="OQ66" s="39"/>
      <c r="OR66" s="39"/>
      <c r="OS66" s="39"/>
      <c r="OT66" s="39"/>
      <c r="OU66" s="39"/>
      <c r="OV66" s="39"/>
      <c r="OW66" s="39"/>
      <c r="OX66" s="39"/>
      <c r="OY66" s="39"/>
      <c r="OZ66" s="39"/>
      <c r="PA66" s="39"/>
      <c r="PB66" s="39"/>
      <c r="PC66" s="39"/>
      <c r="PD66" s="39"/>
      <c r="PE66" s="39"/>
      <c r="PF66" s="39"/>
      <c r="PG66" s="39"/>
      <c r="PH66" s="39"/>
      <c r="PI66" s="39"/>
      <c r="PJ66" s="39"/>
      <c r="PK66" s="39"/>
      <c r="PL66" s="39"/>
      <c r="PM66" s="39"/>
      <c r="PN66" s="39"/>
      <c r="PO66" s="39"/>
      <c r="PP66" s="39"/>
      <c r="PQ66" s="39"/>
      <c r="PR66" s="39"/>
      <c r="PS66" s="39"/>
      <c r="PT66" s="39"/>
      <c r="PU66" s="39"/>
      <c r="PV66" s="39"/>
      <c r="PW66" s="39"/>
      <c r="PX66" s="39"/>
      <c r="PY66" s="39"/>
      <c r="PZ66" s="39"/>
      <c r="QA66" s="39"/>
      <c r="QB66" s="39"/>
      <c r="QC66" s="39"/>
      <c r="QD66" s="39"/>
      <c r="QE66" s="39"/>
      <c r="QF66" s="39"/>
      <c r="QG66" s="39"/>
      <c r="QH66" s="39"/>
      <c r="QI66" s="39"/>
      <c r="QJ66" s="39"/>
      <c r="QK66" s="39"/>
      <c r="QL66" s="39"/>
      <c r="QM66" s="39"/>
      <c r="QN66" s="39"/>
      <c r="QO66" s="39"/>
      <c r="QP66" s="39"/>
      <c r="QQ66" s="39"/>
      <c r="QR66" s="39"/>
      <c r="QS66" s="39"/>
      <c r="QT66" s="39"/>
      <c r="QU66" s="39"/>
      <c r="QV66" s="39"/>
      <c r="QW66" s="39"/>
      <c r="QX66" s="39"/>
      <c r="QY66" s="39"/>
      <c r="QZ66" s="39"/>
      <c r="RA66" s="39"/>
      <c r="RB66" s="39"/>
      <c r="RC66" s="39"/>
      <c r="RD66" s="39"/>
      <c r="RE66" s="39"/>
      <c r="RF66" s="39"/>
      <c r="RG66" s="39"/>
      <c r="RH66" s="39"/>
      <c r="RI66" s="39"/>
      <c r="RJ66" s="39"/>
      <c r="RK66" s="39"/>
      <c r="RL66" s="39"/>
      <c r="RM66" s="39"/>
      <c r="RN66" s="39"/>
      <c r="RO66" s="39"/>
      <c r="RP66" s="39"/>
      <c r="RQ66" s="39"/>
      <c r="RR66" s="39"/>
      <c r="RS66" s="39"/>
      <c r="RT66" s="39"/>
      <c r="RU66" s="39"/>
      <c r="RV66" s="39"/>
      <c r="RW66" s="39"/>
      <c r="RX66" s="39"/>
      <c r="RY66" s="39"/>
      <c r="RZ66" s="39"/>
      <c r="SA66" s="39"/>
      <c r="SB66" s="39"/>
      <c r="SC66" s="39"/>
      <c r="SD66" s="39"/>
      <c r="SE66" s="39"/>
      <c r="SF66" s="39"/>
      <c r="SG66" s="39"/>
      <c r="SH66" s="39"/>
      <c r="SI66" s="39"/>
      <c r="SJ66" s="39"/>
      <c r="SK66" s="39"/>
      <c r="SL66" s="39"/>
      <c r="SM66" s="39"/>
      <c r="SN66" s="39"/>
      <c r="SO66" s="39"/>
      <c r="SP66" s="39"/>
      <c r="SQ66" s="39"/>
      <c r="SR66" s="39"/>
      <c r="SS66" s="39"/>
      <c r="ST66" s="39"/>
      <c r="SU66" s="39"/>
      <c r="SV66" s="39"/>
      <c r="SW66" s="39"/>
      <c r="SX66" s="39"/>
      <c r="SY66" s="39"/>
      <c r="SZ66" s="39"/>
      <c r="TA66" s="39"/>
      <c r="TB66" s="39"/>
      <c r="TC66" s="39"/>
      <c r="TD66" s="39"/>
      <c r="TE66" s="39"/>
      <c r="TF66" s="39"/>
      <c r="TG66" s="39"/>
      <c r="TH66" s="39"/>
      <c r="TI66" s="39"/>
      <c r="TJ66" s="39"/>
      <c r="TK66" s="39"/>
      <c r="TL66" s="39"/>
      <c r="TM66" s="39"/>
      <c r="TN66" s="39"/>
      <c r="TO66" s="39"/>
      <c r="TP66" s="39"/>
      <c r="TQ66" s="39"/>
      <c r="TR66" s="39"/>
      <c r="TS66" s="39"/>
      <c r="TT66" s="39"/>
      <c r="TU66" s="39"/>
      <c r="TV66" s="39"/>
      <c r="TW66" s="39"/>
      <c r="TX66" s="39"/>
      <c r="TY66" s="39"/>
      <c r="TZ66" s="39"/>
      <c r="UA66" s="39"/>
      <c r="UB66" s="39"/>
      <c r="UC66" s="39"/>
      <c r="UD66" s="39"/>
      <c r="UE66" s="39"/>
      <c r="UF66" s="39"/>
      <c r="UG66" s="39"/>
      <c r="UH66" s="39"/>
      <c r="UI66" s="39"/>
      <c r="UJ66" s="39"/>
      <c r="UK66" s="39"/>
      <c r="UL66" s="39"/>
      <c r="UM66" s="39"/>
      <c r="UN66" s="39"/>
      <c r="UO66" s="39"/>
      <c r="UP66" s="39"/>
      <c r="UQ66" s="39"/>
      <c r="UR66" s="39"/>
      <c r="US66" s="39"/>
      <c r="UT66" s="39"/>
      <c r="UU66" s="39"/>
      <c r="UV66" s="39"/>
      <c r="UW66" s="39"/>
      <c r="UX66" s="39"/>
      <c r="UY66" s="39"/>
      <c r="UZ66" s="39"/>
      <c r="VA66" s="39"/>
      <c r="VB66" s="39"/>
      <c r="VC66" s="39"/>
      <c r="VD66" s="39"/>
      <c r="VE66" s="39"/>
      <c r="VF66" s="39"/>
      <c r="VG66" s="39"/>
      <c r="VH66" s="39"/>
      <c r="VI66" s="39"/>
      <c r="VJ66" s="39"/>
      <c r="VK66" s="39"/>
      <c r="VL66" s="39"/>
      <c r="VM66" s="39"/>
      <c r="VN66" s="39"/>
      <c r="VO66" s="39"/>
      <c r="VP66" s="39"/>
      <c r="VQ66" s="39"/>
      <c r="VR66" s="39"/>
      <c r="VS66" s="39"/>
      <c r="VT66" s="39"/>
      <c r="VU66" s="39"/>
      <c r="VV66" s="39"/>
      <c r="VW66" s="39"/>
      <c r="VX66" s="39"/>
      <c r="VY66" s="39"/>
      <c r="VZ66" s="39"/>
      <c r="WA66" s="39"/>
      <c r="WB66" s="39"/>
      <c r="WC66" s="39"/>
      <c r="WD66" s="39"/>
      <c r="WE66" s="39"/>
      <c r="WF66" s="39"/>
      <c r="WG66" s="39"/>
      <c r="WH66" s="39"/>
      <c r="WI66" s="39"/>
      <c r="WJ66" s="39"/>
      <c r="WK66" s="39"/>
      <c r="WL66" s="39"/>
      <c r="WM66" s="39"/>
      <c r="WN66" s="39"/>
      <c r="WO66" s="39"/>
      <c r="WP66" s="39"/>
      <c r="WQ66" s="39"/>
      <c r="WR66" s="39"/>
      <c r="WS66" s="39"/>
      <c r="WT66" s="39"/>
      <c r="WU66" s="39"/>
      <c r="WV66" s="39"/>
      <c r="WW66" s="39"/>
      <c r="WX66" s="39"/>
      <c r="WY66" s="39"/>
      <c r="WZ66" s="39"/>
      <c r="XA66" s="39"/>
      <c r="XB66" s="39"/>
      <c r="XC66" s="39"/>
      <c r="XD66" s="39"/>
      <c r="XE66" s="39"/>
      <c r="XF66" s="39"/>
      <c r="XG66" s="39"/>
      <c r="XH66" s="39"/>
      <c r="XI66" s="39"/>
      <c r="XJ66" s="39"/>
      <c r="XK66" s="39"/>
      <c r="XL66" s="39"/>
      <c r="XM66" s="39"/>
      <c r="XN66" s="39"/>
      <c r="XO66" s="39"/>
      <c r="XP66" s="39"/>
      <c r="XQ66" s="39"/>
      <c r="XR66" s="39"/>
      <c r="XS66" s="39"/>
      <c r="XT66" s="39"/>
      <c r="XU66" s="39"/>
      <c r="XV66" s="39"/>
      <c r="XW66" s="39"/>
      <c r="XX66" s="39"/>
      <c r="XY66" s="39"/>
      <c r="XZ66" s="39"/>
      <c r="YA66" s="39"/>
      <c r="YB66" s="39"/>
      <c r="YC66" s="39"/>
      <c r="YD66" s="39"/>
      <c r="YE66" s="39"/>
      <c r="YF66" s="39"/>
      <c r="YG66" s="39"/>
      <c r="YH66" s="39"/>
      <c r="YI66" s="39"/>
      <c r="YJ66" s="39"/>
      <c r="YK66" s="39"/>
      <c r="YL66" s="39"/>
      <c r="YM66" s="39"/>
      <c r="YN66" s="39"/>
      <c r="YO66" s="39"/>
      <c r="YP66" s="39"/>
      <c r="YQ66" s="39"/>
      <c r="YR66" s="39"/>
      <c r="YS66" s="39"/>
      <c r="YT66" s="39"/>
      <c r="YU66" s="39"/>
      <c r="YV66" s="39"/>
      <c r="YW66" s="39"/>
      <c r="YX66" s="39"/>
      <c r="YY66" s="39"/>
      <c r="YZ66" s="39"/>
      <c r="ZA66" s="39"/>
      <c r="ZB66" s="39"/>
      <c r="ZC66" s="39"/>
      <c r="ZD66" s="39"/>
      <c r="ZE66" s="39"/>
      <c r="ZF66" s="39"/>
      <c r="ZG66" s="39"/>
      <c r="ZH66" s="39"/>
      <c r="ZI66" s="39"/>
      <c r="ZJ66" s="39"/>
      <c r="ZK66" s="39"/>
      <c r="ZL66" s="39"/>
      <c r="ZM66" s="39"/>
      <c r="ZN66" s="39"/>
      <c r="ZO66" s="39"/>
      <c r="ZP66" s="39"/>
      <c r="ZQ66" s="39"/>
      <c r="ZR66" s="39"/>
      <c r="ZS66" s="39"/>
      <c r="ZT66" s="39"/>
      <c r="ZU66" s="39"/>
      <c r="ZV66" s="39"/>
      <c r="ZW66" s="39"/>
      <c r="ZX66" s="39"/>
    </row>
    <row r="67" spans="1:700" s="41" customFormat="1" ht="12" customHeight="1" x14ac:dyDescent="0.25">
      <c r="A67" s="128" t="s">
        <v>36</v>
      </c>
      <c r="B67" s="15" t="s">
        <v>37</v>
      </c>
      <c r="C67" s="15" t="s">
        <v>37</v>
      </c>
      <c r="D67" s="5" t="s">
        <v>38</v>
      </c>
      <c r="E67" s="6" t="s">
        <v>39</v>
      </c>
      <c r="F67" s="7" t="s">
        <v>38</v>
      </c>
      <c r="G67" s="6" t="s">
        <v>40</v>
      </c>
      <c r="H67" s="8">
        <v>21101</v>
      </c>
      <c r="I67" s="69" t="s">
        <v>46</v>
      </c>
      <c r="J67" s="9" t="s">
        <v>436</v>
      </c>
      <c r="K67" s="10" t="s">
        <v>199</v>
      </c>
      <c r="L67" s="11"/>
      <c r="M67" s="8" t="s">
        <v>43</v>
      </c>
      <c r="N67" s="12" t="s">
        <v>16255</v>
      </c>
      <c r="O67" s="13">
        <v>13</v>
      </c>
      <c r="P67" s="14">
        <f t="shared" si="1"/>
        <v>26.996923076923075</v>
      </c>
      <c r="Q67" s="53" t="s">
        <v>45</v>
      </c>
      <c r="R67" s="14">
        <v>350.96</v>
      </c>
      <c r="S67" s="14">
        <v>0</v>
      </c>
      <c r="T67" s="14">
        <v>108</v>
      </c>
      <c r="U67" s="14">
        <v>0</v>
      </c>
      <c r="V67" s="14">
        <v>0</v>
      </c>
      <c r="W67" s="14">
        <v>108</v>
      </c>
      <c r="X67" s="14">
        <v>0</v>
      </c>
      <c r="Y67" s="14">
        <v>0</v>
      </c>
      <c r="Z67" s="14">
        <v>108</v>
      </c>
      <c r="AA67" s="14">
        <v>0</v>
      </c>
      <c r="AB67" s="14">
        <v>0</v>
      </c>
      <c r="AC67" s="14">
        <v>26.96</v>
      </c>
      <c r="AD67" s="14">
        <v>0</v>
      </c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  <c r="IV67" s="39"/>
      <c r="IW67" s="39"/>
      <c r="IX67" s="39"/>
      <c r="IY67" s="39"/>
      <c r="IZ67" s="39"/>
      <c r="JA67" s="39"/>
      <c r="JB67" s="39"/>
      <c r="JC67" s="39"/>
      <c r="JD67" s="39"/>
      <c r="JE67" s="39"/>
      <c r="JF67" s="39"/>
      <c r="JG67" s="39"/>
      <c r="JH67" s="39"/>
      <c r="JI67" s="39"/>
      <c r="JJ67" s="39"/>
      <c r="JK67" s="39"/>
      <c r="JL67" s="39"/>
      <c r="JM67" s="39"/>
      <c r="JN67" s="39"/>
      <c r="JO67" s="39"/>
      <c r="JP67" s="39"/>
      <c r="JQ67" s="39"/>
      <c r="JR67" s="39"/>
      <c r="JS67" s="39"/>
      <c r="JT67" s="39"/>
      <c r="JU67" s="39"/>
      <c r="JV67" s="39"/>
      <c r="JW67" s="39"/>
      <c r="JX67" s="39"/>
      <c r="JY67" s="39"/>
      <c r="JZ67" s="39"/>
      <c r="KA67" s="39"/>
      <c r="KB67" s="39"/>
      <c r="KC67" s="39"/>
      <c r="KD67" s="39"/>
      <c r="KE67" s="39"/>
      <c r="KF67" s="39"/>
      <c r="KG67" s="39"/>
      <c r="KH67" s="39"/>
      <c r="KI67" s="39"/>
      <c r="KJ67" s="39"/>
      <c r="KK67" s="39"/>
      <c r="KL67" s="39"/>
      <c r="KM67" s="39"/>
      <c r="KN67" s="39"/>
      <c r="KO67" s="39"/>
      <c r="KP67" s="39"/>
      <c r="KQ67" s="39"/>
      <c r="KR67" s="39"/>
      <c r="KS67" s="39"/>
      <c r="KT67" s="39"/>
      <c r="KU67" s="39"/>
      <c r="KV67" s="39"/>
      <c r="KW67" s="39"/>
      <c r="KX67" s="39"/>
      <c r="KY67" s="39"/>
      <c r="KZ67" s="39"/>
      <c r="LA67" s="39"/>
      <c r="LB67" s="39"/>
      <c r="LC67" s="39"/>
      <c r="LD67" s="39"/>
      <c r="LE67" s="39"/>
      <c r="LF67" s="39"/>
      <c r="LG67" s="39"/>
      <c r="LH67" s="39"/>
      <c r="LI67" s="39"/>
      <c r="LJ67" s="39"/>
      <c r="LK67" s="39"/>
      <c r="LL67" s="39"/>
      <c r="LM67" s="39"/>
      <c r="LN67" s="39"/>
      <c r="LO67" s="39"/>
      <c r="LP67" s="39"/>
      <c r="LQ67" s="39"/>
      <c r="LR67" s="39"/>
      <c r="LS67" s="39"/>
      <c r="LT67" s="39"/>
      <c r="LU67" s="39"/>
      <c r="LV67" s="39"/>
      <c r="LW67" s="39"/>
      <c r="LX67" s="39"/>
      <c r="LY67" s="39"/>
      <c r="LZ67" s="39"/>
      <c r="MA67" s="39"/>
      <c r="MB67" s="39"/>
      <c r="MC67" s="39"/>
      <c r="MD67" s="39"/>
      <c r="ME67" s="39"/>
      <c r="MF67" s="39"/>
      <c r="MG67" s="39"/>
      <c r="MH67" s="39"/>
      <c r="MI67" s="39"/>
      <c r="MJ67" s="39"/>
      <c r="MK67" s="39"/>
      <c r="ML67" s="39"/>
      <c r="MM67" s="39"/>
      <c r="MN67" s="39"/>
      <c r="MO67" s="39"/>
      <c r="MP67" s="39"/>
      <c r="MQ67" s="39"/>
      <c r="MR67" s="39"/>
      <c r="MS67" s="39"/>
      <c r="MT67" s="39"/>
      <c r="MU67" s="39"/>
      <c r="MV67" s="39"/>
      <c r="MW67" s="39"/>
      <c r="MX67" s="39"/>
      <c r="MY67" s="39"/>
      <c r="MZ67" s="39"/>
      <c r="NA67" s="39"/>
      <c r="NB67" s="39"/>
      <c r="NC67" s="39"/>
      <c r="ND67" s="39"/>
      <c r="NE67" s="39"/>
      <c r="NF67" s="39"/>
      <c r="NG67" s="39"/>
      <c r="NH67" s="39"/>
      <c r="NI67" s="39"/>
      <c r="NJ67" s="39"/>
      <c r="NK67" s="39"/>
      <c r="NL67" s="39"/>
      <c r="NM67" s="39"/>
      <c r="NN67" s="39"/>
      <c r="NO67" s="39"/>
      <c r="NP67" s="39"/>
      <c r="NQ67" s="39"/>
      <c r="NR67" s="39"/>
      <c r="NS67" s="39"/>
      <c r="NT67" s="39"/>
      <c r="NU67" s="39"/>
      <c r="NV67" s="39"/>
      <c r="NW67" s="39"/>
      <c r="NX67" s="39"/>
      <c r="NY67" s="39"/>
      <c r="NZ67" s="39"/>
      <c r="OA67" s="39"/>
      <c r="OB67" s="39"/>
      <c r="OC67" s="39"/>
      <c r="OD67" s="39"/>
      <c r="OE67" s="39"/>
      <c r="OF67" s="39"/>
      <c r="OG67" s="39"/>
      <c r="OH67" s="39"/>
      <c r="OI67" s="39"/>
      <c r="OJ67" s="39"/>
      <c r="OK67" s="39"/>
      <c r="OL67" s="39"/>
      <c r="OM67" s="39"/>
      <c r="ON67" s="39"/>
      <c r="OO67" s="39"/>
      <c r="OP67" s="39"/>
      <c r="OQ67" s="39"/>
      <c r="OR67" s="39"/>
      <c r="OS67" s="39"/>
      <c r="OT67" s="39"/>
      <c r="OU67" s="39"/>
      <c r="OV67" s="39"/>
      <c r="OW67" s="39"/>
      <c r="OX67" s="39"/>
      <c r="OY67" s="39"/>
      <c r="OZ67" s="39"/>
      <c r="PA67" s="39"/>
      <c r="PB67" s="39"/>
      <c r="PC67" s="39"/>
      <c r="PD67" s="39"/>
      <c r="PE67" s="39"/>
      <c r="PF67" s="39"/>
      <c r="PG67" s="39"/>
      <c r="PH67" s="39"/>
      <c r="PI67" s="39"/>
      <c r="PJ67" s="39"/>
      <c r="PK67" s="39"/>
      <c r="PL67" s="39"/>
      <c r="PM67" s="39"/>
      <c r="PN67" s="39"/>
      <c r="PO67" s="39"/>
      <c r="PP67" s="39"/>
      <c r="PQ67" s="39"/>
      <c r="PR67" s="39"/>
      <c r="PS67" s="39"/>
      <c r="PT67" s="39"/>
      <c r="PU67" s="39"/>
      <c r="PV67" s="39"/>
      <c r="PW67" s="39"/>
      <c r="PX67" s="39"/>
      <c r="PY67" s="39"/>
      <c r="PZ67" s="39"/>
      <c r="QA67" s="39"/>
      <c r="QB67" s="39"/>
      <c r="QC67" s="39"/>
      <c r="QD67" s="39"/>
      <c r="QE67" s="39"/>
      <c r="QF67" s="39"/>
      <c r="QG67" s="39"/>
      <c r="QH67" s="39"/>
      <c r="QI67" s="39"/>
      <c r="QJ67" s="39"/>
      <c r="QK67" s="39"/>
      <c r="QL67" s="39"/>
      <c r="QM67" s="39"/>
      <c r="QN67" s="39"/>
      <c r="QO67" s="39"/>
      <c r="QP67" s="39"/>
      <c r="QQ67" s="39"/>
      <c r="QR67" s="39"/>
      <c r="QS67" s="39"/>
      <c r="QT67" s="39"/>
      <c r="QU67" s="39"/>
      <c r="QV67" s="39"/>
      <c r="QW67" s="39"/>
      <c r="QX67" s="39"/>
      <c r="QY67" s="39"/>
      <c r="QZ67" s="39"/>
      <c r="RA67" s="39"/>
      <c r="RB67" s="39"/>
      <c r="RC67" s="39"/>
      <c r="RD67" s="39"/>
      <c r="RE67" s="39"/>
      <c r="RF67" s="39"/>
      <c r="RG67" s="39"/>
      <c r="RH67" s="39"/>
      <c r="RI67" s="39"/>
      <c r="RJ67" s="39"/>
      <c r="RK67" s="39"/>
      <c r="RL67" s="39"/>
      <c r="RM67" s="39"/>
      <c r="RN67" s="39"/>
      <c r="RO67" s="39"/>
      <c r="RP67" s="39"/>
      <c r="RQ67" s="39"/>
      <c r="RR67" s="39"/>
      <c r="RS67" s="39"/>
      <c r="RT67" s="39"/>
      <c r="RU67" s="39"/>
      <c r="RV67" s="39"/>
      <c r="RW67" s="39"/>
      <c r="RX67" s="39"/>
      <c r="RY67" s="39"/>
      <c r="RZ67" s="39"/>
      <c r="SA67" s="39"/>
      <c r="SB67" s="39"/>
      <c r="SC67" s="39"/>
      <c r="SD67" s="39"/>
      <c r="SE67" s="39"/>
      <c r="SF67" s="39"/>
      <c r="SG67" s="39"/>
      <c r="SH67" s="39"/>
      <c r="SI67" s="39"/>
      <c r="SJ67" s="39"/>
      <c r="SK67" s="39"/>
      <c r="SL67" s="39"/>
      <c r="SM67" s="39"/>
      <c r="SN67" s="39"/>
      <c r="SO67" s="39"/>
      <c r="SP67" s="39"/>
      <c r="SQ67" s="39"/>
      <c r="SR67" s="39"/>
      <c r="SS67" s="39"/>
      <c r="ST67" s="39"/>
      <c r="SU67" s="39"/>
      <c r="SV67" s="39"/>
      <c r="SW67" s="39"/>
      <c r="SX67" s="39"/>
      <c r="SY67" s="39"/>
      <c r="SZ67" s="39"/>
      <c r="TA67" s="39"/>
      <c r="TB67" s="39"/>
      <c r="TC67" s="39"/>
      <c r="TD67" s="39"/>
      <c r="TE67" s="39"/>
      <c r="TF67" s="39"/>
      <c r="TG67" s="39"/>
      <c r="TH67" s="39"/>
      <c r="TI67" s="39"/>
      <c r="TJ67" s="39"/>
      <c r="TK67" s="39"/>
      <c r="TL67" s="39"/>
      <c r="TM67" s="39"/>
      <c r="TN67" s="39"/>
      <c r="TO67" s="39"/>
      <c r="TP67" s="39"/>
      <c r="TQ67" s="39"/>
      <c r="TR67" s="39"/>
      <c r="TS67" s="39"/>
      <c r="TT67" s="39"/>
      <c r="TU67" s="39"/>
      <c r="TV67" s="39"/>
      <c r="TW67" s="39"/>
      <c r="TX67" s="39"/>
      <c r="TY67" s="39"/>
      <c r="TZ67" s="39"/>
      <c r="UA67" s="39"/>
      <c r="UB67" s="39"/>
      <c r="UC67" s="39"/>
      <c r="UD67" s="39"/>
      <c r="UE67" s="39"/>
      <c r="UF67" s="39"/>
      <c r="UG67" s="39"/>
      <c r="UH67" s="39"/>
      <c r="UI67" s="39"/>
      <c r="UJ67" s="39"/>
      <c r="UK67" s="39"/>
      <c r="UL67" s="39"/>
      <c r="UM67" s="39"/>
      <c r="UN67" s="39"/>
      <c r="UO67" s="39"/>
      <c r="UP67" s="39"/>
      <c r="UQ67" s="39"/>
      <c r="UR67" s="39"/>
      <c r="US67" s="39"/>
      <c r="UT67" s="39"/>
      <c r="UU67" s="39"/>
      <c r="UV67" s="39"/>
      <c r="UW67" s="39"/>
      <c r="UX67" s="39"/>
      <c r="UY67" s="39"/>
      <c r="UZ67" s="39"/>
      <c r="VA67" s="39"/>
      <c r="VB67" s="39"/>
      <c r="VC67" s="39"/>
      <c r="VD67" s="39"/>
      <c r="VE67" s="39"/>
      <c r="VF67" s="39"/>
      <c r="VG67" s="39"/>
      <c r="VH67" s="39"/>
      <c r="VI67" s="39"/>
      <c r="VJ67" s="39"/>
      <c r="VK67" s="39"/>
      <c r="VL67" s="39"/>
      <c r="VM67" s="39"/>
      <c r="VN67" s="39"/>
      <c r="VO67" s="39"/>
      <c r="VP67" s="39"/>
      <c r="VQ67" s="39"/>
      <c r="VR67" s="39"/>
      <c r="VS67" s="39"/>
      <c r="VT67" s="39"/>
      <c r="VU67" s="39"/>
      <c r="VV67" s="39"/>
      <c r="VW67" s="39"/>
      <c r="VX67" s="39"/>
      <c r="VY67" s="39"/>
      <c r="VZ67" s="39"/>
      <c r="WA67" s="39"/>
      <c r="WB67" s="39"/>
      <c r="WC67" s="39"/>
      <c r="WD67" s="39"/>
      <c r="WE67" s="39"/>
      <c r="WF67" s="39"/>
      <c r="WG67" s="39"/>
      <c r="WH67" s="39"/>
      <c r="WI67" s="39"/>
      <c r="WJ67" s="39"/>
      <c r="WK67" s="39"/>
      <c r="WL67" s="39"/>
      <c r="WM67" s="39"/>
      <c r="WN67" s="39"/>
      <c r="WO67" s="39"/>
      <c r="WP67" s="39"/>
      <c r="WQ67" s="39"/>
      <c r="WR67" s="39"/>
      <c r="WS67" s="39"/>
      <c r="WT67" s="39"/>
      <c r="WU67" s="39"/>
      <c r="WV67" s="39"/>
      <c r="WW67" s="39"/>
      <c r="WX67" s="39"/>
      <c r="WY67" s="39"/>
      <c r="WZ67" s="39"/>
      <c r="XA67" s="39"/>
      <c r="XB67" s="39"/>
      <c r="XC67" s="39"/>
      <c r="XD67" s="39"/>
      <c r="XE67" s="39"/>
      <c r="XF67" s="39"/>
      <c r="XG67" s="39"/>
      <c r="XH67" s="39"/>
      <c r="XI67" s="39"/>
      <c r="XJ67" s="39"/>
      <c r="XK67" s="39"/>
      <c r="XL67" s="39"/>
      <c r="XM67" s="39"/>
      <c r="XN67" s="39"/>
      <c r="XO67" s="39"/>
      <c r="XP67" s="39"/>
      <c r="XQ67" s="39"/>
      <c r="XR67" s="39"/>
      <c r="XS67" s="39"/>
      <c r="XT67" s="39"/>
      <c r="XU67" s="39"/>
      <c r="XV67" s="39"/>
      <c r="XW67" s="39"/>
      <c r="XX67" s="39"/>
      <c r="XY67" s="39"/>
      <c r="XZ67" s="39"/>
      <c r="YA67" s="39"/>
      <c r="YB67" s="39"/>
      <c r="YC67" s="39"/>
      <c r="YD67" s="39"/>
      <c r="YE67" s="39"/>
      <c r="YF67" s="39"/>
      <c r="YG67" s="39"/>
      <c r="YH67" s="39"/>
      <c r="YI67" s="39"/>
      <c r="YJ67" s="39"/>
      <c r="YK67" s="39"/>
      <c r="YL67" s="39"/>
      <c r="YM67" s="39"/>
      <c r="YN67" s="39"/>
      <c r="YO67" s="39"/>
      <c r="YP67" s="39"/>
      <c r="YQ67" s="39"/>
      <c r="YR67" s="39"/>
      <c r="YS67" s="39"/>
      <c r="YT67" s="39"/>
      <c r="YU67" s="39"/>
      <c r="YV67" s="39"/>
      <c r="YW67" s="39"/>
      <c r="YX67" s="39"/>
      <c r="YY67" s="39"/>
      <c r="YZ67" s="39"/>
      <c r="ZA67" s="39"/>
      <c r="ZB67" s="39"/>
      <c r="ZC67" s="39"/>
      <c r="ZD67" s="39"/>
      <c r="ZE67" s="39"/>
      <c r="ZF67" s="39"/>
      <c r="ZG67" s="39"/>
      <c r="ZH67" s="39"/>
      <c r="ZI67" s="39"/>
      <c r="ZJ67" s="39"/>
      <c r="ZK67" s="39"/>
      <c r="ZL67" s="39"/>
      <c r="ZM67" s="39"/>
      <c r="ZN67" s="39"/>
      <c r="ZO67" s="39"/>
      <c r="ZP67" s="39"/>
      <c r="ZQ67" s="39"/>
      <c r="ZR67" s="39"/>
      <c r="ZS67" s="39"/>
      <c r="ZT67" s="39"/>
      <c r="ZU67" s="39"/>
      <c r="ZV67" s="39"/>
      <c r="ZW67" s="39"/>
      <c r="ZX67" s="39"/>
    </row>
    <row r="68" spans="1:700" s="41" customFormat="1" ht="12" customHeight="1" x14ac:dyDescent="0.25">
      <c r="A68" s="128" t="s">
        <v>36</v>
      </c>
      <c r="B68" s="15" t="s">
        <v>37</v>
      </c>
      <c r="C68" s="15" t="s">
        <v>37</v>
      </c>
      <c r="D68" s="5" t="s">
        <v>38</v>
      </c>
      <c r="E68" s="6" t="s">
        <v>39</v>
      </c>
      <c r="F68" s="7" t="s">
        <v>38</v>
      </c>
      <c r="G68" s="6" t="s">
        <v>40</v>
      </c>
      <c r="H68" s="8">
        <v>21101</v>
      </c>
      <c r="I68" s="69" t="s">
        <v>46</v>
      </c>
      <c r="J68" s="9" t="s">
        <v>1160</v>
      </c>
      <c r="K68" s="10" t="s">
        <v>63</v>
      </c>
      <c r="L68" s="11"/>
      <c r="M68" s="8" t="s">
        <v>43</v>
      </c>
      <c r="N68" s="12" t="s">
        <v>539</v>
      </c>
      <c r="O68" s="13">
        <v>20</v>
      </c>
      <c r="P68" s="14">
        <f t="shared" si="1"/>
        <v>12</v>
      </c>
      <c r="Q68" s="53" t="s">
        <v>45</v>
      </c>
      <c r="R68" s="14">
        <v>240</v>
      </c>
      <c r="S68" s="14">
        <v>0</v>
      </c>
      <c r="T68" s="14">
        <v>60</v>
      </c>
      <c r="U68" s="14">
        <v>0</v>
      </c>
      <c r="V68" s="14">
        <v>0</v>
      </c>
      <c r="W68" s="14">
        <v>60</v>
      </c>
      <c r="X68" s="14">
        <v>0</v>
      </c>
      <c r="Y68" s="14">
        <v>0</v>
      </c>
      <c r="Z68" s="14">
        <v>60</v>
      </c>
      <c r="AA68" s="14">
        <v>0</v>
      </c>
      <c r="AB68" s="14">
        <v>0</v>
      </c>
      <c r="AC68" s="14">
        <v>60</v>
      </c>
      <c r="AD68" s="14">
        <v>0</v>
      </c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  <c r="IV68" s="39"/>
      <c r="IW68" s="39"/>
      <c r="IX68" s="39"/>
      <c r="IY68" s="39"/>
      <c r="IZ68" s="39"/>
      <c r="JA68" s="39"/>
      <c r="JB68" s="39"/>
      <c r="JC68" s="39"/>
      <c r="JD68" s="39"/>
      <c r="JE68" s="39"/>
      <c r="JF68" s="39"/>
      <c r="JG68" s="39"/>
      <c r="JH68" s="39"/>
      <c r="JI68" s="39"/>
      <c r="JJ68" s="39"/>
      <c r="JK68" s="39"/>
      <c r="JL68" s="39"/>
      <c r="JM68" s="39"/>
      <c r="JN68" s="39"/>
      <c r="JO68" s="39"/>
      <c r="JP68" s="39"/>
      <c r="JQ68" s="39"/>
      <c r="JR68" s="39"/>
      <c r="JS68" s="39"/>
      <c r="JT68" s="39"/>
      <c r="JU68" s="39"/>
      <c r="JV68" s="39"/>
      <c r="JW68" s="39"/>
      <c r="JX68" s="39"/>
      <c r="JY68" s="39"/>
      <c r="JZ68" s="39"/>
      <c r="KA68" s="39"/>
      <c r="KB68" s="39"/>
      <c r="KC68" s="39"/>
      <c r="KD68" s="39"/>
      <c r="KE68" s="39"/>
      <c r="KF68" s="39"/>
      <c r="KG68" s="39"/>
      <c r="KH68" s="39"/>
      <c r="KI68" s="39"/>
      <c r="KJ68" s="39"/>
      <c r="KK68" s="39"/>
      <c r="KL68" s="39"/>
      <c r="KM68" s="39"/>
      <c r="KN68" s="39"/>
      <c r="KO68" s="39"/>
      <c r="KP68" s="39"/>
      <c r="KQ68" s="39"/>
      <c r="KR68" s="39"/>
      <c r="KS68" s="39"/>
      <c r="KT68" s="39"/>
      <c r="KU68" s="39"/>
      <c r="KV68" s="39"/>
      <c r="KW68" s="39"/>
      <c r="KX68" s="39"/>
      <c r="KY68" s="39"/>
      <c r="KZ68" s="39"/>
      <c r="LA68" s="39"/>
      <c r="LB68" s="39"/>
      <c r="LC68" s="39"/>
      <c r="LD68" s="39"/>
      <c r="LE68" s="39"/>
      <c r="LF68" s="39"/>
      <c r="LG68" s="39"/>
      <c r="LH68" s="39"/>
      <c r="LI68" s="39"/>
      <c r="LJ68" s="39"/>
      <c r="LK68" s="39"/>
      <c r="LL68" s="39"/>
      <c r="LM68" s="39"/>
      <c r="LN68" s="39"/>
      <c r="LO68" s="39"/>
      <c r="LP68" s="39"/>
      <c r="LQ68" s="39"/>
      <c r="LR68" s="39"/>
      <c r="LS68" s="39"/>
      <c r="LT68" s="39"/>
      <c r="LU68" s="39"/>
      <c r="LV68" s="39"/>
      <c r="LW68" s="39"/>
      <c r="LX68" s="39"/>
      <c r="LY68" s="39"/>
      <c r="LZ68" s="39"/>
      <c r="MA68" s="39"/>
      <c r="MB68" s="39"/>
      <c r="MC68" s="39"/>
      <c r="MD68" s="39"/>
      <c r="ME68" s="39"/>
      <c r="MF68" s="39"/>
      <c r="MG68" s="39"/>
      <c r="MH68" s="39"/>
      <c r="MI68" s="39"/>
      <c r="MJ68" s="39"/>
      <c r="MK68" s="39"/>
      <c r="ML68" s="39"/>
      <c r="MM68" s="39"/>
      <c r="MN68" s="39"/>
      <c r="MO68" s="39"/>
      <c r="MP68" s="39"/>
      <c r="MQ68" s="39"/>
      <c r="MR68" s="39"/>
      <c r="MS68" s="39"/>
      <c r="MT68" s="39"/>
      <c r="MU68" s="39"/>
      <c r="MV68" s="39"/>
      <c r="MW68" s="39"/>
      <c r="MX68" s="39"/>
      <c r="MY68" s="39"/>
      <c r="MZ68" s="39"/>
      <c r="NA68" s="39"/>
      <c r="NB68" s="39"/>
      <c r="NC68" s="39"/>
      <c r="ND68" s="39"/>
      <c r="NE68" s="39"/>
      <c r="NF68" s="39"/>
      <c r="NG68" s="39"/>
      <c r="NH68" s="39"/>
      <c r="NI68" s="39"/>
      <c r="NJ68" s="39"/>
      <c r="NK68" s="39"/>
      <c r="NL68" s="39"/>
      <c r="NM68" s="39"/>
      <c r="NN68" s="39"/>
      <c r="NO68" s="39"/>
      <c r="NP68" s="39"/>
      <c r="NQ68" s="39"/>
      <c r="NR68" s="39"/>
      <c r="NS68" s="39"/>
      <c r="NT68" s="39"/>
      <c r="NU68" s="39"/>
      <c r="NV68" s="39"/>
      <c r="NW68" s="39"/>
      <c r="NX68" s="39"/>
      <c r="NY68" s="39"/>
      <c r="NZ68" s="39"/>
      <c r="OA68" s="39"/>
      <c r="OB68" s="39"/>
      <c r="OC68" s="39"/>
      <c r="OD68" s="39"/>
      <c r="OE68" s="39"/>
      <c r="OF68" s="39"/>
      <c r="OG68" s="39"/>
      <c r="OH68" s="39"/>
      <c r="OI68" s="39"/>
      <c r="OJ68" s="39"/>
      <c r="OK68" s="39"/>
      <c r="OL68" s="39"/>
      <c r="OM68" s="39"/>
      <c r="ON68" s="39"/>
      <c r="OO68" s="39"/>
      <c r="OP68" s="39"/>
      <c r="OQ68" s="39"/>
      <c r="OR68" s="39"/>
      <c r="OS68" s="39"/>
      <c r="OT68" s="39"/>
      <c r="OU68" s="39"/>
      <c r="OV68" s="39"/>
      <c r="OW68" s="39"/>
      <c r="OX68" s="39"/>
      <c r="OY68" s="39"/>
      <c r="OZ68" s="39"/>
      <c r="PA68" s="39"/>
      <c r="PB68" s="39"/>
      <c r="PC68" s="39"/>
      <c r="PD68" s="39"/>
      <c r="PE68" s="39"/>
      <c r="PF68" s="39"/>
      <c r="PG68" s="39"/>
      <c r="PH68" s="39"/>
      <c r="PI68" s="39"/>
      <c r="PJ68" s="39"/>
      <c r="PK68" s="39"/>
      <c r="PL68" s="39"/>
      <c r="PM68" s="39"/>
      <c r="PN68" s="39"/>
      <c r="PO68" s="39"/>
      <c r="PP68" s="39"/>
      <c r="PQ68" s="39"/>
      <c r="PR68" s="39"/>
      <c r="PS68" s="39"/>
      <c r="PT68" s="39"/>
      <c r="PU68" s="39"/>
      <c r="PV68" s="39"/>
      <c r="PW68" s="39"/>
      <c r="PX68" s="39"/>
      <c r="PY68" s="39"/>
      <c r="PZ68" s="39"/>
      <c r="QA68" s="39"/>
      <c r="QB68" s="39"/>
      <c r="QC68" s="39"/>
      <c r="QD68" s="39"/>
      <c r="QE68" s="39"/>
      <c r="QF68" s="39"/>
      <c r="QG68" s="39"/>
      <c r="QH68" s="39"/>
      <c r="QI68" s="39"/>
      <c r="QJ68" s="39"/>
      <c r="QK68" s="39"/>
      <c r="QL68" s="39"/>
      <c r="QM68" s="39"/>
      <c r="QN68" s="39"/>
      <c r="QO68" s="39"/>
      <c r="QP68" s="39"/>
      <c r="QQ68" s="39"/>
      <c r="QR68" s="39"/>
      <c r="QS68" s="39"/>
      <c r="QT68" s="39"/>
      <c r="QU68" s="39"/>
      <c r="QV68" s="39"/>
      <c r="QW68" s="39"/>
      <c r="QX68" s="39"/>
      <c r="QY68" s="39"/>
      <c r="QZ68" s="39"/>
      <c r="RA68" s="39"/>
      <c r="RB68" s="39"/>
      <c r="RC68" s="39"/>
      <c r="RD68" s="39"/>
      <c r="RE68" s="39"/>
      <c r="RF68" s="39"/>
      <c r="RG68" s="39"/>
      <c r="RH68" s="39"/>
      <c r="RI68" s="39"/>
      <c r="RJ68" s="39"/>
      <c r="RK68" s="39"/>
      <c r="RL68" s="39"/>
      <c r="RM68" s="39"/>
      <c r="RN68" s="39"/>
      <c r="RO68" s="39"/>
      <c r="RP68" s="39"/>
      <c r="RQ68" s="39"/>
      <c r="RR68" s="39"/>
      <c r="RS68" s="39"/>
      <c r="RT68" s="39"/>
      <c r="RU68" s="39"/>
      <c r="RV68" s="39"/>
      <c r="RW68" s="39"/>
      <c r="RX68" s="39"/>
      <c r="RY68" s="39"/>
      <c r="RZ68" s="39"/>
      <c r="SA68" s="39"/>
      <c r="SB68" s="39"/>
      <c r="SC68" s="39"/>
      <c r="SD68" s="39"/>
      <c r="SE68" s="39"/>
      <c r="SF68" s="39"/>
      <c r="SG68" s="39"/>
      <c r="SH68" s="39"/>
      <c r="SI68" s="39"/>
      <c r="SJ68" s="39"/>
      <c r="SK68" s="39"/>
      <c r="SL68" s="39"/>
      <c r="SM68" s="39"/>
      <c r="SN68" s="39"/>
      <c r="SO68" s="39"/>
      <c r="SP68" s="39"/>
      <c r="SQ68" s="39"/>
      <c r="SR68" s="39"/>
      <c r="SS68" s="39"/>
      <c r="ST68" s="39"/>
      <c r="SU68" s="39"/>
      <c r="SV68" s="39"/>
      <c r="SW68" s="39"/>
      <c r="SX68" s="39"/>
      <c r="SY68" s="39"/>
      <c r="SZ68" s="39"/>
      <c r="TA68" s="39"/>
      <c r="TB68" s="39"/>
      <c r="TC68" s="39"/>
      <c r="TD68" s="39"/>
      <c r="TE68" s="39"/>
      <c r="TF68" s="39"/>
      <c r="TG68" s="39"/>
      <c r="TH68" s="39"/>
      <c r="TI68" s="39"/>
      <c r="TJ68" s="39"/>
      <c r="TK68" s="39"/>
      <c r="TL68" s="39"/>
      <c r="TM68" s="39"/>
      <c r="TN68" s="39"/>
      <c r="TO68" s="39"/>
      <c r="TP68" s="39"/>
      <c r="TQ68" s="39"/>
      <c r="TR68" s="39"/>
      <c r="TS68" s="39"/>
      <c r="TT68" s="39"/>
      <c r="TU68" s="39"/>
      <c r="TV68" s="39"/>
      <c r="TW68" s="39"/>
      <c r="TX68" s="39"/>
      <c r="TY68" s="39"/>
      <c r="TZ68" s="39"/>
      <c r="UA68" s="39"/>
      <c r="UB68" s="39"/>
      <c r="UC68" s="39"/>
      <c r="UD68" s="39"/>
      <c r="UE68" s="39"/>
      <c r="UF68" s="39"/>
      <c r="UG68" s="39"/>
      <c r="UH68" s="39"/>
      <c r="UI68" s="39"/>
      <c r="UJ68" s="39"/>
      <c r="UK68" s="39"/>
      <c r="UL68" s="39"/>
      <c r="UM68" s="39"/>
      <c r="UN68" s="39"/>
      <c r="UO68" s="39"/>
      <c r="UP68" s="39"/>
      <c r="UQ68" s="39"/>
      <c r="UR68" s="39"/>
      <c r="US68" s="39"/>
      <c r="UT68" s="39"/>
      <c r="UU68" s="39"/>
      <c r="UV68" s="39"/>
      <c r="UW68" s="39"/>
      <c r="UX68" s="39"/>
      <c r="UY68" s="39"/>
      <c r="UZ68" s="39"/>
      <c r="VA68" s="39"/>
      <c r="VB68" s="39"/>
      <c r="VC68" s="39"/>
      <c r="VD68" s="39"/>
      <c r="VE68" s="39"/>
      <c r="VF68" s="39"/>
      <c r="VG68" s="39"/>
      <c r="VH68" s="39"/>
      <c r="VI68" s="39"/>
      <c r="VJ68" s="39"/>
      <c r="VK68" s="39"/>
      <c r="VL68" s="39"/>
      <c r="VM68" s="39"/>
      <c r="VN68" s="39"/>
      <c r="VO68" s="39"/>
      <c r="VP68" s="39"/>
      <c r="VQ68" s="39"/>
      <c r="VR68" s="39"/>
      <c r="VS68" s="39"/>
      <c r="VT68" s="39"/>
      <c r="VU68" s="39"/>
      <c r="VV68" s="39"/>
      <c r="VW68" s="39"/>
      <c r="VX68" s="39"/>
      <c r="VY68" s="39"/>
      <c r="VZ68" s="39"/>
      <c r="WA68" s="39"/>
      <c r="WB68" s="39"/>
      <c r="WC68" s="39"/>
      <c r="WD68" s="39"/>
      <c r="WE68" s="39"/>
      <c r="WF68" s="39"/>
      <c r="WG68" s="39"/>
      <c r="WH68" s="39"/>
      <c r="WI68" s="39"/>
      <c r="WJ68" s="39"/>
      <c r="WK68" s="39"/>
      <c r="WL68" s="39"/>
      <c r="WM68" s="39"/>
      <c r="WN68" s="39"/>
      <c r="WO68" s="39"/>
      <c r="WP68" s="39"/>
      <c r="WQ68" s="39"/>
      <c r="WR68" s="39"/>
      <c r="WS68" s="39"/>
      <c r="WT68" s="39"/>
      <c r="WU68" s="39"/>
      <c r="WV68" s="39"/>
      <c r="WW68" s="39"/>
      <c r="WX68" s="39"/>
      <c r="WY68" s="39"/>
      <c r="WZ68" s="39"/>
      <c r="XA68" s="39"/>
      <c r="XB68" s="39"/>
      <c r="XC68" s="39"/>
      <c r="XD68" s="39"/>
      <c r="XE68" s="39"/>
      <c r="XF68" s="39"/>
      <c r="XG68" s="39"/>
      <c r="XH68" s="39"/>
      <c r="XI68" s="39"/>
      <c r="XJ68" s="39"/>
      <c r="XK68" s="39"/>
      <c r="XL68" s="39"/>
      <c r="XM68" s="39"/>
      <c r="XN68" s="39"/>
      <c r="XO68" s="39"/>
      <c r="XP68" s="39"/>
      <c r="XQ68" s="39"/>
      <c r="XR68" s="39"/>
      <c r="XS68" s="39"/>
      <c r="XT68" s="39"/>
      <c r="XU68" s="39"/>
      <c r="XV68" s="39"/>
      <c r="XW68" s="39"/>
      <c r="XX68" s="39"/>
      <c r="XY68" s="39"/>
      <c r="XZ68" s="39"/>
      <c r="YA68" s="39"/>
      <c r="YB68" s="39"/>
      <c r="YC68" s="39"/>
      <c r="YD68" s="39"/>
      <c r="YE68" s="39"/>
      <c r="YF68" s="39"/>
      <c r="YG68" s="39"/>
      <c r="YH68" s="39"/>
      <c r="YI68" s="39"/>
      <c r="YJ68" s="39"/>
      <c r="YK68" s="39"/>
      <c r="YL68" s="39"/>
      <c r="YM68" s="39"/>
      <c r="YN68" s="39"/>
      <c r="YO68" s="39"/>
      <c r="YP68" s="39"/>
      <c r="YQ68" s="39"/>
      <c r="YR68" s="39"/>
      <c r="YS68" s="39"/>
      <c r="YT68" s="39"/>
      <c r="YU68" s="39"/>
      <c r="YV68" s="39"/>
      <c r="YW68" s="39"/>
      <c r="YX68" s="39"/>
      <c r="YY68" s="39"/>
      <c r="YZ68" s="39"/>
      <c r="ZA68" s="39"/>
      <c r="ZB68" s="39"/>
      <c r="ZC68" s="39"/>
      <c r="ZD68" s="39"/>
      <c r="ZE68" s="39"/>
      <c r="ZF68" s="39"/>
      <c r="ZG68" s="39"/>
      <c r="ZH68" s="39"/>
      <c r="ZI68" s="39"/>
      <c r="ZJ68" s="39"/>
      <c r="ZK68" s="39"/>
      <c r="ZL68" s="39"/>
      <c r="ZM68" s="39"/>
      <c r="ZN68" s="39"/>
      <c r="ZO68" s="39"/>
      <c r="ZP68" s="39"/>
      <c r="ZQ68" s="39"/>
      <c r="ZR68" s="39"/>
      <c r="ZS68" s="39"/>
      <c r="ZT68" s="39"/>
      <c r="ZU68" s="39"/>
      <c r="ZV68" s="39"/>
      <c r="ZW68" s="39"/>
      <c r="ZX68" s="39"/>
    </row>
    <row r="69" spans="1:700" s="41" customFormat="1" ht="12" customHeight="1" x14ac:dyDescent="0.25">
      <c r="A69" s="128" t="s">
        <v>36</v>
      </c>
      <c r="B69" s="15" t="s">
        <v>37</v>
      </c>
      <c r="C69" s="15" t="s">
        <v>37</v>
      </c>
      <c r="D69" s="5" t="s">
        <v>38</v>
      </c>
      <c r="E69" s="6" t="s">
        <v>39</v>
      </c>
      <c r="F69" s="7" t="s">
        <v>38</v>
      </c>
      <c r="G69" s="6" t="s">
        <v>40</v>
      </c>
      <c r="H69" s="8">
        <v>21101</v>
      </c>
      <c r="I69" s="69" t="s">
        <v>46</v>
      </c>
      <c r="J69" s="9" t="s">
        <v>559</v>
      </c>
      <c r="K69" s="10" t="s">
        <v>560</v>
      </c>
      <c r="L69" s="11"/>
      <c r="M69" s="8" t="s">
        <v>43</v>
      </c>
      <c r="N69" s="12" t="s">
        <v>16255</v>
      </c>
      <c r="O69" s="13">
        <v>2</v>
      </c>
      <c r="P69" s="14">
        <f t="shared" si="1"/>
        <v>511</v>
      </c>
      <c r="Q69" s="53" t="s">
        <v>45</v>
      </c>
      <c r="R69" s="14">
        <v>1022</v>
      </c>
      <c r="S69" s="14">
        <v>0</v>
      </c>
      <c r="T69" s="14">
        <v>0</v>
      </c>
      <c r="U69" s="14">
        <v>0</v>
      </c>
      <c r="V69" s="14">
        <v>0</v>
      </c>
      <c r="W69" s="14">
        <v>511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511</v>
      </c>
      <c r="AD69" s="14">
        <v>0</v>
      </c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  <c r="IV69" s="39"/>
      <c r="IW69" s="39"/>
      <c r="IX69" s="39"/>
      <c r="IY69" s="39"/>
      <c r="IZ69" s="39"/>
      <c r="JA69" s="39"/>
      <c r="JB69" s="39"/>
      <c r="JC69" s="39"/>
      <c r="JD69" s="39"/>
      <c r="JE69" s="39"/>
      <c r="JF69" s="39"/>
      <c r="JG69" s="39"/>
      <c r="JH69" s="39"/>
      <c r="JI69" s="39"/>
      <c r="JJ69" s="39"/>
      <c r="JK69" s="39"/>
      <c r="JL69" s="39"/>
      <c r="JM69" s="39"/>
      <c r="JN69" s="39"/>
      <c r="JO69" s="39"/>
      <c r="JP69" s="39"/>
      <c r="JQ69" s="39"/>
      <c r="JR69" s="39"/>
      <c r="JS69" s="39"/>
      <c r="JT69" s="39"/>
      <c r="JU69" s="39"/>
      <c r="JV69" s="39"/>
      <c r="JW69" s="39"/>
      <c r="JX69" s="39"/>
      <c r="JY69" s="39"/>
      <c r="JZ69" s="39"/>
      <c r="KA69" s="39"/>
      <c r="KB69" s="39"/>
      <c r="KC69" s="39"/>
      <c r="KD69" s="39"/>
      <c r="KE69" s="39"/>
      <c r="KF69" s="39"/>
      <c r="KG69" s="39"/>
      <c r="KH69" s="39"/>
      <c r="KI69" s="39"/>
      <c r="KJ69" s="39"/>
      <c r="KK69" s="39"/>
      <c r="KL69" s="39"/>
      <c r="KM69" s="39"/>
      <c r="KN69" s="39"/>
      <c r="KO69" s="39"/>
      <c r="KP69" s="39"/>
      <c r="KQ69" s="39"/>
      <c r="KR69" s="39"/>
      <c r="KS69" s="39"/>
      <c r="KT69" s="39"/>
      <c r="KU69" s="39"/>
      <c r="KV69" s="39"/>
      <c r="KW69" s="39"/>
      <c r="KX69" s="39"/>
      <c r="KY69" s="39"/>
      <c r="KZ69" s="39"/>
      <c r="LA69" s="39"/>
      <c r="LB69" s="39"/>
      <c r="LC69" s="39"/>
      <c r="LD69" s="39"/>
      <c r="LE69" s="39"/>
      <c r="LF69" s="39"/>
      <c r="LG69" s="39"/>
      <c r="LH69" s="39"/>
      <c r="LI69" s="39"/>
      <c r="LJ69" s="39"/>
      <c r="LK69" s="39"/>
      <c r="LL69" s="39"/>
      <c r="LM69" s="39"/>
      <c r="LN69" s="39"/>
      <c r="LO69" s="39"/>
      <c r="LP69" s="39"/>
      <c r="LQ69" s="39"/>
      <c r="LR69" s="39"/>
      <c r="LS69" s="39"/>
      <c r="LT69" s="39"/>
      <c r="LU69" s="39"/>
      <c r="LV69" s="39"/>
      <c r="LW69" s="39"/>
      <c r="LX69" s="39"/>
      <c r="LY69" s="39"/>
      <c r="LZ69" s="39"/>
      <c r="MA69" s="39"/>
      <c r="MB69" s="39"/>
      <c r="MC69" s="39"/>
      <c r="MD69" s="39"/>
      <c r="ME69" s="39"/>
      <c r="MF69" s="39"/>
      <c r="MG69" s="39"/>
      <c r="MH69" s="39"/>
      <c r="MI69" s="39"/>
      <c r="MJ69" s="39"/>
      <c r="MK69" s="39"/>
      <c r="ML69" s="39"/>
      <c r="MM69" s="39"/>
      <c r="MN69" s="39"/>
      <c r="MO69" s="39"/>
      <c r="MP69" s="39"/>
      <c r="MQ69" s="39"/>
      <c r="MR69" s="39"/>
      <c r="MS69" s="39"/>
      <c r="MT69" s="39"/>
      <c r="MU69" s="39"/>
      <c r="MV69" s="39"/>
      <c r="MW69" s="39"/>
      <c r="MX69" s="39"/>
      <c r="MY69" s="39"/>
      <c r="MZ69" s="39"/>
      <c r="NA69" s="39"/>
      <c r="NB69" s="39"/>
      <c r="NC69" s="39"/>
      <c r="ND69" s="39"/>
      <c r="NE69" s="39"/>
      <c r="NF69" s="39"/>
      <c r="NG69" s="39"/>
      <c r="NH69" s="39"/>
      <c r="NI69" s="39"/>
      <c r="NJ69" s="39"/>
      <c r="NK69" s="39"/>
      <c r="NL69" s="39"/>
      <c r="NM69" s="39"/>
      <c r="NN69" s="39"/>
      <c r="NO69" s="39"/>
      <c r="NP69" s="39"/>
      <c r="NQ69" s="39"/>
      <c r="NR69" s="39"/>
      <c r="NS69" s="39"/>
      <c r="NT69" s="39"/>
      <c r="NU69" s="39"/>
      <c r="NV69" s="39"/>
      <c r="NW69" s="39"/>
      <c r="NX69" s="39"/>
      <c r="NY69" s="39"/>
      <c r="NZ69" s="39"/>
      <c r="OA69" s="39"/>
      <c r="OB69" s="39"/>
      <c r="OC69" s="39"/>
      <c r="OD69" s="39"/>
      <c r="OE69" s="39"/>
      <c r="OF69" s="39"/>
      <c r="OG69" s="39"/>
      <c r="OH69" s="39"/>
      <c r="OI69" s="39"/>
      <c r="OJ69" s="39"/>
      <c r="OK69" s="39"/>
      <c r="OL69" s="39"/>
      <c r="OM69" s="39"/>
      <c r="ON69" s="39"/>
      <c r="OO69" s="39"/>
      <c r="OP69" s="39"/>
      <c r="OQ69" s="39"/>
      <c r="OR69" s="39"/>
      <c r="OS69" s="39"/>
      <c r="OT69" s="39"/>
      <c r="OU69" s="39"/>
      <c r="OV69" s="39"/>
      <c r="OW69" s="39"/>
      <c r="OX69" s="39"/>
      <c r="OY69" s="39"/>
      <c r="OZ69" s="39"/>
      <c r="PA69" s="39"/>
      <c r="PB69" s="39"/>
      <c r="PC69" s="39"/>
      <c r="PD69" s="39"/>
      <c r="PE69" s="39"/>
      <c r="PF69" s="39"/>
      <c r="PG69" s="39"/>
      <c r="PH69" s="39"/>
      <c r="PI69" s="39"/>
      <c r="PJ69" s="39"/>
      <c r="PK69" s="39"/>
      <c r="PL69" s="39"/>
      <c r="PM69" s="39"/>
      <c r="PN69" s="39"/>
      <c r="PO69" s="39"/>
      <c r="PP69" s="39"/>
      <c r="PQ69" s="39"/>
      <c r="PR69" s="39"/>
      <c r="PS69" s="39"/>
      <c r="PT69" s="39"/>
      <c r="PU69" s="39"/>
      <c r="PV69" s="39"/>
      <c r="PW69" s="39"/>
      <c r="PX69" s="39"/>
      <c r="PY69" s="39"/>
      <c r="PZ69" s="39"/>
      <c r="QA69" s="39"/>
      <c r="QB69" s="39"/>
      <c r="QC69" s="39"/>
      <c r="QD69" s="39"/>
      <c r="QE69" s="39"/>
      <c r="QF69" s="39"/>
      <c r="QG69" s="39"/>
      <c r="QH69" s="39"/>
      <c r="QI69" s="39"/>
      <c r="QJ69" s="39"/>
      <c r="QK69" s="39"/>
      <c r="QL69" s="39"/>
      <c r="QM69" s="39"/>
      <c r="QN69" s="39"/>
      <c r="QO69" s="39"/>
      <c r="QP69" s="39"/>
      <c r="QQ69" s="39"/>
      <c r="QR69" s="39"/>
      <c r="QS69" s="39"/>
      <c r="QT69" s="39"/>
      <c r="QU69" s="39"/>
      <c r="QV69" s="39"/>
      <c r="QW69" s="39"/>
      <c r="QX69" s="39"/>
      <c r="QY69" s="39"/>
      <c r="QZ69" s="39"/>
      <c r="RA69" s="39"/>
      <c r="RB69" s="39"/>
      <c r="RC69" s="39"/>
      <c r="RD69" s="39"/>
      <c r="RE69" s="39"/>
      <c r="RF69" s="39"/>
      <c r="RG69" s="39"/>
      <c r="RH69" s="39"/>
      <c r="RI69" s="39"/>
      <c r="RJ69" s="39"/>
      <c r="RK69" s="39"/>
      <c r="RL69" s="39"/>
      <c r="RM69" s="39"/>
      <c r="RN69" s="39"/>
      <c r="RO69" s="39"/>
      <c r="RP69" s="39"/>
      <c r="RQ69" s="39"/>
      <c r="RR69" s="39"/>
      <c r="RS69" s="39"/>
      <c r="RT69" s="39"/>
      <c r="RU69" s="39"/>
      <c r="RV69" s="39"/>
      <c r="RW69" s="39"/>
      <c r="RX69" s="39"/>
      <c r="RY69" s="39"/>
      <c r="RZ69" s="39"/>
      <c r="SA69" s="39"/>
      <c r="SB69" s="39"/>
      <c r="SC69" s="39"/>
      <c r="SD69" s="39"/>
      <c r="SE69" s="39"/>
      <c r="SF69" s="39"/>
      <c r="SG69" s="39"/>
      <c r="SH69" s="39"/>
      <c r="SI69" s="39"/>
      <c r="SJ69" s="39"/>
      <c r="SK69" s="39"/>
      <c r="SL69" s="39"/>
      <c r="SM69" s="39"/>
      <c r="SN69" s="39"/>
      <c r="SO69" s="39"/>
      <c r="SP69" s="39"/>
      <c r="SQ69" s="39"/>
      <c r="SR69" s="39"/>
      <c r="SS69" s="39"/>
      <c r="ST69" s="39"/>
      <c r="SU69" s="39"/>
      <c r="SV69" s="39"/>
      <c r="SW69" s="39"/>
      <c r="SX69" s="39"/>
      <c r="SY69" s="39"/>
      <c r="SZ69" s="39"/>
      <c r="TA69" s="39"/>
      <c r="TB69" s="39"/>
      <c r="TC69" s="39"/>
      <c r="TD69" s="39"/>
      <c r="TE69" s="39"/>
      <c r="TF69" s="39"/>
      <c r="TG69" s="39"/>
      <c r="TH69" s="39"/>
      <c r="TI69" s="39"/>
      <c r="TJ69" s="39"/>
      <c r="TK69" s="39"/>
      <c r="TL69" s="39"/>
      <c r="TM69" s="39"/>
      <c r="TN69" s="39"/>
      <c r="TO69" s="39"/>
      <c r="TP69" s="39"/>
      <c r="TQ69" s="39"/>
      <c r="TR69" s="39"/>
      <c r="TS69" s="39"/>
      <c r="TT69" s="39"/>
      <c r="TU69" s="39"/>
      <c r="TV69" s="39"/>
      <c r="TW69" s="39"/>
      <c r="TX69" s="39"/>
      <c r="TY69" s="39"/>
      <c r="TZ69" s="39"/>
      <c r="UA69" s="39"/>
      <c r="UB69" s="39"/>
      <c r="UC69" s="39"/>
      <c r="UD69" s="39"/>
      <c r="UE69" s="39"/>
      <c r="UF69" s="39"/>
      <c r="UG69" s="39"/>
      <c r="UH69" s="39"/>
      <c r="UI69" s="39"/>
      <c r="UJ69" s="39"/>
      <c r="UK69" s="39"/>
      <c r="UL69" s="39"/>
      <c r="UM69" s="39"/>
      <c r="UN69" s="39"/>
      <c r="UO69" s="39"/>
      <c r="UP69" s="39"/>
      <c r="UQ69" s="39"/>
      <c r="UR69" s="39"/>
      <c r="US69" s="39"/>
      <c r="UT69" s="39"/>
      <c r="UU69" s="39"/>
      <c r="UV69" s="39"/>
      <c r="UW69" s="39"/>
      <c r="UX69" s="39"/>
      <c r="UY69" s="39"/>
      <c r="UZ69" s="39"/>
      <c r="VA69" s="39"/>
      <c r="VB69" s="39"/>
      <c r="VC69" s="39"/>
      <c r="VD69" s="39"/>
      <c r="VE69" s="39"/>
      <c r="VF69" s="39"/>
      <c r="VG69" s="39"/>
      <c r="VH69" s="39"/>
      <c r="VI69" s="39"/>
      <c r="VJ69" s="39"/>
      <c r="VK69" s="39"/>
      <c r="VL69" s="39"/>
      <c r="VM69" s="39"/>
      <c r="VN69" s="39"/>
      <c r="VO69" s="39"/>
      <c r="VP69" s="39"/>
      <c r="VQ69" s="39"/>
      <c r="VR69" s="39"/>
      <c r="VS69" s="39"/>
      <c r="VT69" s="39"/>
      <c r="VU69" s="39"/>
      <c r="VV69" s="39"/>
      <c r="VW69" s="39"/>
      <c r="VX69" s="39"/>
      <c r="VY69" s="39"/>
      <c r="VZ69" s="39"/>
      <c r="WA69" s="39"/>
      <c r="WB69" s="39"/>
      <c r="WC69" s="39"/>
      <c r="WD69" s="39"/>
      <c r="WE69" s="39"/>
      <c r="WF69" s="39"/>
      <c r="WG69" s="39"/>
      <c r="WH69" s="39"/>
      <c r="WI69" s="39"/>
      <c r="WJ69" s="39"/>
      <c r="WK69" s="39"/>
      <c r="WL69" s="39"/>
      <c r="WM69" s="39"/>
      <c r="WN69" s="39"/>
      <c r="WO69" s="39"/>
      <c r="WP69" s="39"/>
      <c r="WQ69" s="39"/>
      <c r="WR69" s="39"/>
      <c r="WS69" s="39"/>
      <c r="WT69" s="39"/>
      <c r="WU69" s="39"/>
      <c r="WV69" s="39"/>
      <c r="WW69" s="39"/>
      <c r="WX69" s="39"/>
      <c r="WY69" s="39"/>
      <c r="WZ69" s="39"/>
      <c r="XA69" s="39"/>
      <c r="XB69" s="39"/>
      <c r="XC69" s="39"/>
      <c r="XD69" s="39"/>
      <c r="XE69" s="39"/>
      <c r="XF69" s="39"/>
      <c r="XG69" s="39"/>
      <c r="XH69" s="39"/>
      <c r="XI69" s="39"/>
      <c r="XJ69" s="39"/>
      <c r="XK69" s="39"/>
      <c r="XL69" s="39"/>
      <c r="XM69" s="39"/>
      <c r="XN69" s="39"/>
      <c r="XO69" s="39"/>
      <c r="XP69" s="39"/>
      <c r="XQ69" s="39"/>
      <c r="XR69" s="39"/>
      <c r="XS69" s="39"/>
      <c r="XT69" s="39"/>
      <c r="XU69" s="39"/>
      <c r="XV69" s="39"/>
      <c r="XW69" s="39"/>
      <c r="XX69" s="39"/>
      <c r="XY69" s="39"/>
      <c r="XZ69" s="39"/>
      <c r="YA69" s="39"/>
      <c r="YB69" s="39"/>
      <c r="YC69" s="39"/>
      <c r="YD69" s="39"/>
      <c r="YE69" s="39"/>
      <c r="YF69" s="39"/>
      <c r="YG69" s="39"/>
      <c r="YH69" s="39"/>
      <c r="YI69" s="39"/>
      <c r="YJ69" s="39"/>
      <c r="YK69" s="39"/>
      <c r="YL69" s="39"/>
      <c r="YM69" s="39"/>
      <c r="YN69" s="39"/>
      <c r="YO69" s="39"/>
      <c r="YP69" s="39"/>
      <c r="YQ69" s="39"/>
      <c r="YR69" s="39"/>
      <c r="YS69" s="39"/>
      <c r="YT69" s="39"/>
      <c r="YU69" s="39"/>
      <c r="YV69" s="39"/>
      <c r="YW69" s="39"/>
      <c r="YX69" s="39"/>
      <c r="YY69" s="39"/>
      <c r="YZ69" s="39"/>
      <c r="ZA69" s="39"/>
      <c r="ZB69" s="39"/>
      <c r="ZC69" s="39"/>
      <c r="ZD69" s="39"/>
      <c r="ZE69" s="39"/>
      <c r="ZF69" s="39"/>
      <c r="ZG69" s="39"/>
      <c r="ZH69" s="39"/>
      <c r="ZI69" s="39"/>
      <c r="ZJ69" s="39"/>
      <c r="ZK69" s="39"/>
      <c r="ZL69" s="39"/>
      <c r="ZM69" s="39"/>
      <c r="ZN69" s="39"/>
      <c r="ZO69" s="39"/>
      <c r="ZP69" s="39"/>
      <c r="ZQ69" s="39"/>
      <c r="ZR69" s="39"/>
      <c r="ZS69" s="39"/>
      <c r="ZT69" s="39"/>
      <c r="ZU69" s="39"/>
      <c r="ZV69" s="39"/>
      <c r="ZW69" s="39"/>
      <c r="ZX69" s="39"/>
    </row>
    <row r="70" spans="1:700" s="41" customFormat="1" ht="12" customHeight="1" x14ac:dyDescent="0.25">
      <c r="A70" s="128" t="s">
        <v>36</v>
      </c>
      <c r="B70" s="15" t="s">
        <v>37</v>
      </c>
      <c r="C70" s="15" t="s">
        <v>37</v>
      </c>
      <c r="D70" s="5" t="s">
        <v>38</v>
      </c>
      <c r="E70" s="6" t="s">
        <v>39</v>
      </c>
      <c r="F70" s="7" t="s">
        <v>38</v>
      </c>
      <c r="G70" s="6" t="s">
        <v>40</v>
      </c>
      <c r="H70" s="8">
        <v>21101</v>
      </c>
      <c r="I70" s="69" t="s">
        <v>46</v>
      </c>
      <c r="J70" s="9" t="s">
        <v>442</v>
      </c>
      <c r="K70" s="10" t="s">
        <v>198</v>
      </c>
      <c r="L70" s="11"/>
      <c r="M70" s="8" t="s">
        <v>43</v>
      </c>
      <c r="N70" s="12" t="s">
        <v>16255</v>
      </c>
      <c r="O70" s="13">
        <v>12</v>
      </c>
      <c r="P70" s="14">
        <f t="shared" si="1"/>
        <v>40.193333333333335</v>
      </c>
      <c r="Q70" s="53" t="s">
        <v>45</v>
      </c>
      <c r="R70" s="14">
        <v>482.32</v>
      </c>
      <c r="S70" s="14">
        <v>0</v>
      </c>
      <c r="T70" s="14">
        <v>120</v>
      </c>
      <c r="U70" s="14">
        <v>0</v>
      </c>
      <c r="V70" s="14">
        <v>0</v>
      </c>
      <c r="W70" s="14">
        <v>120</v>
      </c>
      <c r="X70" s="14">
        <v>0</v>
      </c>
      <c r="Y70" s="14">
        <v>0</v>
      </c>
      <c r="Z70" s="14">
        <v>120</v>
      </c>
      <c r="AA70" s="14">
        <v>0</v>
      </c>
      <c r="AB70" s="14">
        <v>0</v>
      </c>
      <c r="AC70" s="14">
        <v>122.32</v>
      </c>
      <c r="AD70" s="14">
        <v>0</v>
      </c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  <c r="IV70" s="39"/>
      <c r="IW70" s="39"/>
      <c r="IX70" s="39"/>
      <c r="IY70" s="39"/>
      <c r="IZ70" s="39"/>
      <c r="JA70" s="39"/>
      <c r="JB70" s="39"/>
      <c r="JC70" s="39"/>
      <c r="JD70" s="39"/>
      <c r="JE70" s="39"/>
      <c r="JF70" s="39"/>
      <c r="JG70" s="39"/>
      <c r="JH70" s="39"/>
      <c r="JI70" s="39"/>
      <c r="JJ70" s="39"/>
      <c r="JK70" s="39"/>
      <c r="JL70" s="39"/>
      <c r="JM70" s="39"/>
      <c r="JN70" s="39"/>
      <c r="JO70" s="39"/>
      <c r="JP70" s="39"/>
      <c r="JQ70" s="39"/>
      <c r="JR70" s="39"/>
      <c r="JS70" s="39"/>
      <c r="JT70" s="39"/>
      <c r="JU70" s="39"/>
      <c r="JV70" s="39"/>
      <c r="JW70" s="39"/>
      <c r="JX70" s="39"/>
      <c r="JY70" s="39"/>
      <c r="JZ70" s="39"/>
      <c r="KA70" s="39"/>
      <c r="KB70" s="39"/>
      <c r="KC70" s="39"/>
      <c r="KD70" s="39"/>
      <c r="KE70" s="39"/>
      <c r="KF70" s="39"/>
      <c r="KG70" s="39"/>
      <c r="KH70" s="39"/>
      <c r="KI70" s="39"/>
      <c r="KJ70" s="39"/>
      <c r="KK70" s="39"/>
      <c r="KL70" s="39"/>
      <c r="KM70" s="39"/>
      <c r="KN70" s="39"/>
      <c r="KO70" s="39"/>
      <c r="KP70" s="39"/>
      <c r="KQ70" s="39"/>
      <c r="KR70" s="39"/>
      <c r="KS70" s="39"/>
      <c r="KT70" s="39"/>
      <c r="KU70" s="39"/>
      <c r="KV70" s="39"/>
      <c r="KW70" s="39"/>
      <c r="KX70" s="39"/>
      <c r="KY70" s="39"/>
      <c r="KZ70" s="39"/>
      <c r="LA70" s="39"/>
      <c r="LB70" s="39"/>
      <c r="LC70" s="39"/>
      <c r="LD70" s="39"/>
      <c r="LE70" s="39"/>
      <c r="LF70" s="39"/>
      <c r="LG70" s="39"/>
      <c r="LH70" s="39"/>
      <c r="LI70" s="39"/>
      <c r="LJ70" s="39"/>
      <c r="LK70" s="39"/>
      <c r="LL70" s="39"/>
      <c r="LM70" s="39"/>
      <c r="LN70" s="39"/>
      <c r="LO70" s="39"/>
      <c r="LP70" s="39"/>
      <c r="LQ70" s="39"/>
      <c r="LR70" s="39"/>
      <c r="LS70" s="39"/>
      <c r="LT70" s="39"/>
      <c r="LU70" s="39"/>
      <c r="LV70" s="39"/>
      <c r="LW70" s="39"/>
      <c r="LX70" s="39"/>
      <c r="LY70" s="39"/>
      <c r="LZ70" s="39"/>
      <c r="MA70" s="39"/>
      <c r="MB70" s="39"/>
      <c r="MC70" s="39"/>
      <c r="MD70" s="39"/>
      <c r="ME70" s="39"/>
      <c r="MF70" s="39"/>
      <c r="MG70" s="39"/>
      <c r="MH70" s="39"/>
      <c r="MI70" s="39"/>
      <c r="MJ70" s="39"/>
      <c r="MK70" s="39"/>
      <c r="ML70" s="39"/>
      <c r="MM70" s="39"/>
      <c r="MN70" s="39"/>
      <c r="MO70" s="39"/>
      <c r="MP70" s="39"/>
      <c r="MQ70" s="39"/>
      <c r="MR70" s="39"/>
      <c r="MS70" s="39"/>
      <c r="MT70" s="39"/>
      <c r="MU70" s="39"/>
      <c r="MV70" s="39"/>
      <c r="MW70" s="39"/>
      <c r="MX70" s="39"/>
      <c r="MY70" s="39"/>
      <c r="MZ70" s="39"/>
      <c r="NA70" s="39"/>
      <c r="NB70" s="39"/>
      <c r="NC70" s="39"/>
      <c r="ND70" s="39"/>
      <c r="NE70" s="39"/>
      <c r="NF70" s="39"/>
      <c r="NG70" s="39"/>
      <c r="NH70" s="39"/>
      <c r="NI70" s="39"/>
      <c r="NJ70" s="39"/>
      <c r="NK70" s="39"/>
      <c r="NL70" s="39"/>
      <c r="NM70" s="39"/>
      <c r="NN70" s="39"/>
      <c r="NO70" s="39"/>
      <c r="NP70" s="39"/>
      <c r="NQ70" s="39"/>
      <c r="NR70" s="39"/>
      <c r="NS70" s="39"/>
      <c r="NT70" s="39"/>
      <c r="NU70" s="39"/>
      <c r="NV70" s="39"/>
      <c r="NW70" s="39"/>
      <c r="NX70" s="39"/>
      <c r="NY70" s="39"/>
      <c r="NZ70" s="39"/>
      <c r="OA70" s="39"/>
      <c r="OB70" s="39"/>
      <c r="OC70" s="39"/>
      <c r="OD70" s="39"/>
      <c r="OE70" s="39"/>
      <c r="OF70" s="39"/>
      <c r="OG70" s="39"/>
      <c r="OH70" s="39"/>
      <c r="OI70" s="39"/>
      <c r="OJ70" s="39"/>
      <c r="OK70" s="39"/>
      <c r="OL70" s="39"/>
      <c r="OM70" s="39"/>
      <c r="ON70" s="39"/>
      <c r="OO70" s="39"/>
      <c r="OP70" s="39"/>
      <c r="OQ70" s="39"/>
      <c r="OR70" s="39"/>
      <c r="OS70" s="39"/>
      <c r="OT70" s="39"/>
      <c r="OU70" s="39"/>
      <c r="OV70" s="39"/>
      <c r="OW70" s="39"/>
      <c r="OX70" s="39"/>
      <c r="OY70" s="39"/>
      <c r="OZ70" s="39"/>
      <c r="PA70" s="39"/>
      <c r="PB70" s="39"/>
      <c r="PC70" s="39"/>
      <c r="PD70" s="39"/>
      <c r="PE70" s="39"/>
      <c r="PF70" s="39"/>
      <c r="PG70" s="39"/>
      <c r="PH70" s="39"/>
      <c r="PI70" s="39"/>
      <c r="PJ70" s="39"/>
      <c r="PK70" s="39"/>
      <c r="PL70" s="39"/>
      <c r="PM70" s="39"/>
      <c r="PN70" s="39"/>
      <c r="PO70" s="39"/>
      <c r="PP70" s="39"/>
      <c r="PQ70" s="39"/>
      <c r="PR70" s="39"/>
      <c r="PS70" s="39"/>
      <c r="PT70" s="39"/>
      <c r="PU70" s="39"/>
      <c r="PV70" s="39"/>
      <c r="PW70" s="39"/>
      <c r="PX70" s="39"/>
      <c r="PY70" s="39"/>
      <c r="PZ70" s="39"/>
      <c r="QA70" s="39"/>
      <c r="QB70" s="39"/>
      <c r="QC70" s="39"/>
      <c r="QD70" s="39"/>
      <c r="QE70" s="39"/>
      <c r="QF70" s="39"/>
      <c r="QG70" s="39"/>
      <c r="QH70" s="39"/>
      <c r="QI70" s="39"/>
      <c r="QJ70" s="39"/>
      <c r="QK70" s="39"/>
      <c r="QL70" s="39"/>
      <c r="QM70" s="39"/>
      <c r="QN70" s="39"/>
      <c r="QO70" s="39"/>
      <c r="QP70" s="39"/>
      <c r="QQ70" s="39"/>
      <c r="QR70" s="39"/>
      <c r="QS70" s="39"/>
      <c r="QT70" s="39"/>
      <c r="QU70" s="39"/>
      <c r="QV70" s="39"/>
      <c r="QW70" s="39"/>
      <c r="QX70" s="39"/>
      <c r="QY70" s="39"/>
      <c r="QZ70" s="39"/>
      <c r="RA70" s="39"/>
      <c r="RB70" s="39"/>
      <c r="RC70" s="39"/>
      <c r="RD70" s="39"/>
      <c r="RE70" s="39"/>
      <c r="RF70" s="39"/>
      <c r="RG70" s="39"/>
      <c r="RH70" s="39"/>
      <c r="RI70" s="39"/>
      <c r="RJ70" s="39"/>
      <c r="RK70" s="39"/>
      <c r="RL70" s="39"/>
      <c r="RM70" s="39"/>
      <c r="RN70" s="39"/>
      <c r="RO70" s="39"/>
      <c r="RP70" s="39"/>
      <c r="RQ70" s="39"/>
      <c r="RR70" s="39"/>
      <c r="RS70" s="39"/>
      <c r="RT70" s="39"/>
      <c r="RU70" s="39"/>
      <c r="RV70" s="39"/>
      <c r="RW70" s="39"/>
      <c r="RX70" s="39"/>
      <c r="RY70" s="39"/>
      <c r="RZ70" s="39"/>
      <c r="SA70" s="39"/>
      <c r="SB70" s="39"/>
      <c r="SC70" s="39"/>
      <c r="SD70" s="39"/>
      <c r="SE70" s="39"/>
      <c r="SF70" s="39"/>
      <c r="SG70" s="39"/>
      <c r="SH70" s="39"/>
      <c r="SI70" s="39"/>
      <c r="SJ70" s="39"/>
      <c r="SK70" s="39"/>
      <c r="SL70" s="39"/>
      <c r="SM70" s="39"/>
      <c r="SN70" s="39"/>
      <c r="SO70" s="39"/>
      <c r="SP70" s="39"/>
      <c r="SQ70" s="39"/>
      <c r="SR70" s="39"/>
      <c r="SS70" s="39"/>
      <c r="ST70" s="39"/>
      <c r="SU70" s="39"/>
      <c r="SV70" s="39"/>
      <c r="SW70" s="39"/>
      <c r="SX70" s="39"/>
      <c r="SY70" s="39"/>
      <c r="SZ70" s="39"/>
      <c r="TA70" s="39"/>
      <c r="TB70" s="39"/>
      <c r="TC70" s="39"/>
      <c r="TD70" s="39"/>
      <c r="TE70" s="39"/>
      <c r="TF70" s="39"/>
      <c r="TG70" s="39"/>
      <c r="TH70" s="39"/>
      <c r="TI70" s="39"/>
      <c r="TJ70" s="39"/>
      <c r="TK70" s="39"/>
      <c r="TL70" s="39"/>
      <c r="TM70" s="39"/>
      <c r="TN70" s="39"/>
      <c r="TO70" s="39"/>
      <c r="TP70" s="39"/>
      <c r="TQ70" s="39"/>
      <c r="TR70" s="39"/>
      <c r="TS70" s="39"/>
      <c r="TT70" s="39"/>
      <c r="TU70" s="39"/>
      <c r="TV70" s="39"/>
      <c r="TW70" s="39"/>
      <c r="TX70" s="39"/>
      <c r="TY70" s="39"/>
      <c r="TZ70" s="39"/>
      <c r="UA70" s="39"/>
      <c r="UB70" s="39"/>
      <c r="UC70" s="39"/>
      <c r="UD70" s="39"/>
      <c r="UE70" s="39"/>
      <c r="UF70" s="39"/>
      <c r="UG70" s="39"/>
      <c r="UH70" s="39"/>
      <c r="UI70" s="39"/>
      <c r="UJ70" s="39"/>
      <c r="UK70" s="39"/>
      <c r="UL70" s="39"/>
      <c r="UM70" s="39"/>
      <c r="UN70" s="39"/>
      <c r="UO70" s="39"/>
      <c r="UP70" s="39"/>
      <c r="UQ70" s="39"/>
      <c r="UR70" s="39"/>
      <c r="US70" s="39"/>
      <c r="UT70" s="39"/>
      <c r="UU70" s="39"/>
      <c r="UV70" s="39"/>
      <c r="UW70" s="39"/>
      <c r="UX70" s="39"/>
      <c r="UY70" s="39"/>
      <c r="UZ70" s="39"/>
      <c r="VA70" s="39"/>
      <c r="VB70" s="39"/>
      <c r="VC70" s="39"/>
      <c r="VD70" s="39"/>
      <c r="VE70" s="39"/>
      <c r="VF70" s="39"/>
      <c r="VG70" s="39"/>
      <c r="VH70" s="39"/>
      <c r="VI70" s="39"/>
      <c r="VJ70" s="39"/>
      <c r="VK70" s="39"/>
      <c r="VL70" s="39"/>
      <c r="VM70" s="39"/>
      <c r="VN70" s="39"/>
      <c r="VO70" s="39"/>
      <c r="VP70" s="39"/>
      <c r="VQ70" s="39"/>
      <c r="VR70" s="39"/>
      <c r="VS70" s="39"/>
      <c r="VT70" s="39"/>
      <c r="VU70" s="39"/>
      <c r="VV70" s="39"/>
      <c r="VW70" s="39"/>
      <c r="VX70" s="39"/>
      <c r="VY70" s="39"/>
      <c r="VZ70" s="39"/>
      <c r="WA70" s="39"/>
      <c r="WB70" s="39"/>
      <c r="WC70" s="39"/>
      <c r="WD70" s="39"/>
      <c r="WE70" s="39"/>
      <c r="WF70" s="39"/>
      <c r="WG70" s="39"/>
      <c r="WH70" s="39"/>
      <c r="WI70" s="39"/>
      <c r="WJ70" s="39"/>
      <c r="WK70" s="39"/>
      <c r="WL70" s="39"/>
      <c r="WM70" s="39"/>
      <c r="WN70" s="39"/>
      <c r="WO70" s="39"/>
      <c r="WP70" s="39"/>
      <c r="WQ70" s="39"/>
      <c r="WR70" s="39"/>
      <c r="WS70" s="39"/>
      <c r="WT70" s="39"/>
      <c r="WU70" s="39"/>
      <c r="WV70" s="39"/>
      <c r="WW70" s="39"/>
      <c r="WX70" s="39"/>
      <c r="WY70" s="39"/>
      <c r="WZ70" s="39"/>
      <c r="XA70" s="39"/>
      <c r="XB70" s="39"/>
      <c r="XC70" s="39"/>
      <c r="XD70" s="39"/>
      <c r="XE70" s="39"/>
      <c r="XF70" s="39"/>
      <c r="XG70" s="39"/>
      <c r="XH70" s="39"/>
      <c r="XI70" s="39"/>
      <c r="XJ70" s="39"/>
      <c r="XK70" s="39"/>
      <c r="XL70" s="39"/>
      <c r="XM70" s="39"/>
      <c r="XN70" s="39"/>
      <c r="XO70" s="39"/>
      <c r="XP70" s="39"/>
      <c r="XQ70" s="39"/>
      <c r="XR70" s="39"/>
      <c r="XS70" s="39"/>
      <c r="XT70" s="39"/>
      <c r="XU70" s="39"/>
      <c r="XV70" s="39"/>
      <c r="XW70" s="39"/>
      <c r="XX70" s="39"/>
      <c r="XY70" s="39"/>
      <c r="XZ70" s="39"/>
      <c r="YA70" s="39"/>
      <c r="YB70" s="39"/>
      <c r="YC70" s="39"/>
      <c r="YD70" s="39"/>
      <c r="YE70" s="39"/>
      <c r="YF70" s="39"/>
      <c r="YG70" s="39"/>
      <c r="YH70" s="39"/>
      <c r="YI70" s="39"/>
      <c r="YJ70" s="39"/>
      <c r="YK70" s="39"/>
      <c r="YL70" s="39"/>
      <c r="YM70" s="39"/>
      <c r="YN70" s="39"/>
      <c r="YO70" s="39"/>
      <c r="YP70" s="39"/>
      <c r="YQ70" s="39"/>
      <c r="YR70" s="39"/>
      <c r="YS70" s="39"/>
      <c r="YT70" s="39"/>
      <c r="YU70" s="39"/>
      <c r="YV70" s="39"/>
      <c r="YW70" s="39"/>
      <c r="YX70" s="39"/>
      <c r="YY70" s="39"/>
      <c r="YZ70" s="39"/>
      <c r="ZA70" s="39"/>
      <c r="ZB70" s="39"/>
      <c r="ZC70" s="39"/>
      <c r="ZD70" s="39"/>
      <c r="ZE70" s="39"/>
      <c r="ZF70" s="39"/>
      <c r="ZG70" s="39"/>
      <c r="ZH70" s="39"/>
      <c r="ZI70" s="39"/>
      <c r="ZJ70" s="39"/>
      <c r="ZK70" s="39"/>
      <c r="ZL70" s="39"/>
      <c r="ZM70" s="39"/>
      <c r="ZN70" s="39"/>
      <c r="ZO70" s="39"/>
      <c r="ZP70" s="39"/>
      <c r="ZQ70" s="39"/>
      <c r="ZR70" s="39"/>
      <c r="ZS70" s="39"/>
      <c r="ZT70" s="39"/>
      <c r="ZU70" s="39"/>
      <c r="ZV70" s="39"/>
      <c r="ZW70" s="39"/>
      <c r="ZX70" s="39"/>
    </row>
    <row r="71" spans="1:700" s="41" customFormat="1" ht="12" customHeight="1" x14ac:dyDescent="0.25">
      <c r="A71" s="128" t="s">
        <v>36</v>
      </c>
      <c r="B71" s="15" t="s">
        <v>37</v>
      </c>
      <c r="C71" s="15" t="s">
        <v>37</v>
      </c>
      <c r="D71" s="5" t="s">
        <v>38</v>
      </c>
      <c r="E71" s="6" t="s">
        <v>39</v>
      </c>
      <c r="F71" s="7" t="s">
        <v>38</v>
      </c>
      <c r="G71" s="6" t="s">
        <v>40</v>
      </c>
      <c r="H71" s="8">
        <v>21101</v>
      </c>
      <c r="I71" s="69" t="s">
        <v>46</v>
      </c>
      <c r="J71" s="9" t="s">
        <v>1327</v>
      </c>
      <c r="K71" s="10" t="s">
        <v>1328</v>
      </c>
      <c r="L71" s="11"/>
      <c r="M71" s="8" t="s">
        <v>43</v>
      </c>
      <c r="N71" s="12" t="s">
        <v>16254</v>
      </c>
      <c r="O71" s="13">
        <v>68</v>
      </c>
      <c r="P71" s="14">
        <f t="shared" si="1"/>
        <v>183.6</v>
      </c>
      <c r="Q71" s="53" t="s">
        <v>45</v>
      </c>
      <c r="R71" s="14">
        <v>12484.8</v>
      </c>
      <c r="S71" s="14">
        <v>0</v>
      </c>
      <c r="T71" s="14">
        <v>3128</v>
      </c>
      <c r="U71" s="14">
        <v>0</v>
      </c>
      <c r="V71" s="14">
        <v>0</v>
      </c>
      <c r="W71" s="14">
        <v>3128</v>
      </c>
      <c r="X71" s="14">
        <v>0</v>
      </c>
      <c r="Y71" s="14">
        <v>0</v>
      </c>
      <c r="Z71" s="14">
        <v>3128</v>
      </c>
      <c r="AA71" s="14">
        <v>0</v>
      </c>
      <c r="AB71" s="14">
        <v>0</v>
      </c>
      <c r="AC71" s="14">
        <v>3100.8</v>
      </c>
      <c r="AD71" s="14">
        <v>0</v>
      </c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/>
      <c r="KJ71" s="39"/>
      <c r="KK71" s="39"/>
      <c r="KL71" s="39"/>
      <c r="KM71" s="39"/>
      <c r="KN71" s="39"/>
      <c r="KO71" s="39"/>
      <c r="KP71" s="39"/>
      <c r="KQ71" s="39"/>
      <c r="KR71" s="39"/>
      <c r="KS71" s="39"/>
      <c r="KT71" s="39"/>
      <c r="KU71" s="39"/>
      <c r="KV71" s="39"/>
      <c r="KW71" s="39"/>
      <c r="KX71" s="39"/>
      <c r="KY71" s="39"/>
      <c r="KZ71" s="39"/>
      <c r="LA71" s="39"/>
      <c r="LB71" s="39"/>
      <c r="LC71" s="39"/>
      <c r="LD71" s="39"/>
      <c r="LE71" s="39"/>
      <c r="LF71" s="39"/>
      <c r="LG71" s="39"/>
      <c r="LH71" s="39"/>
      <c r="LI71" s="39"/>
      <c r="LJ71" s="39"/>
      <c r="LK71" s="39"/>
      <c r="LL71" s="39"/>
      <c r="LM71" s="39"/>
      <c r="LN71" s="39"/>
      <c r="LO71" s="39"/>
      <c r="LP71" s="39"/>
      <c r="LQ71" s="39"/>
      <c r="LR71" s="39"/>
      <c r="LS71" s="39"/>
      <c r="LT71" s="39"/>
      <c r="LU71" s="39"/>
      <c r="LV71" s="39"/>
      <c r="LW71" s="39"/>
      <c r="LX71" s="39"/>
      <c r="LY71" s="39"/>
      <c r="LZ71" s="39"/>
      <c r="MA71" s="39"/>
      <c r="MB71" s="39"/>
      <c r="MC71" s="39"/>
      <c r="MD71" s="39"/>
      <c r="ME71" s="39"/>
      <c r="MF71" s="39"/>
      <c r="MG71" s="39"/>
      <c r="MH71" s="39"/>
      <c r="MI71" s="39"/>
      <c r="MJ71" s="39"/>
      <c r="MK71" s="39"/>
      <c r="ML71" s="39"/>
      <c r="MM71" s="39"/>
      <c r="MN71" s="39"/>
      <c r="MO71" s="39"/>
      <c r="MP71" s="39"/>
      <c r="MQ71" s="39"/>
      <c r="MR71" s="39"/>
      <c r="MS71" s="39"/>
      <c r="MT71" s="39"/>
      <c r="MU71" s="39"/>
      <c r="MV71" s="39"/>
      <c r="MW71" s="39"/>
      <c r="MX71" s="39"/>
      <c r="MY71" s="39"/>
      <c r="MZ71" s="39"/>
      <c r="NA71" s="39"/>
      <c r="NB71" s="39"/>
      <c r="NC71" s="39"/>
      <c r="ND71" s="39"/>
      <c r="NE71" s="39"/>
      <c r="NF71" s="39"/>
      <c r="NG71" s="39"/>
      <c r="NH71" s="39"/>
      <c r="NI71" s="39"/>
      <c r="NJ71" s="39"/>
      <c r="NK71" s="39"/>
      <c r="NL71" s="39"/>
      <c r="NM71" s="39"/>
      <c r="NN71" s="39"/>
      <c r="NO71" s="39"/>
      <c r="NP71" s="39"/>
      <c r="NQ71" s="39"/>
      <c r="NR71" s="39"/>
      <c r="NS71" s="39"/>
      <c r="NT71" s="39"/>
      <c r="NU71" s="39"/>
      <c r="NV71" s="39"/>
      <c r="NW71" s="39"/>
      <c r="NX71" s="39"/>
      <c r="NY71" s="39"/>
      <c r="NZ71" s="39"/>
      <c r="OA71" s="39"/>
      <c r="OB71" s="39"/>
      <c r="OC71" s="39"/>
      <c r="OD71" s="39"/>
      <c r="OE71" s="39"/>
      <c r="OF71" s="39"/>
      <c r="OG71" s="39"/>
      <c r="OH71" s="39"/>
      <c r="OI71" s="39"/>
      <c r="OJ71" s="39"/>
      <c r="OK71" s="39"/>
      <c r="OL71" s="39"/>
      <c r="OM71" s="39"/>
      <c r="ON71" s="39"/>
      <c r="OO71" s="39"/>
      <c r="OP71" s="39"/>
      <c r="OQ71" s="39"/>
      <c r="OR71" s="39"/>
      <c r="OS71" s="39"/>
      <c r="OT71" s="39"/>
      <c r="OU71" s="39"/>
      <c r="OV71" s="39"/>
      <c r="OW71" s="39"/>
      <c r="OX71" s="39"/>
      <c r="OY71" s="39"/>
      <c r="OZ71" s="39"/>
      <c r="PA71" s="39"/>
      <c r="PB71" s="39"/>
      <c r="PC71" s="39"/>
      <c r="PD71" s="39"/>
      <c r="PE71" s="39"/>
      <c r="PF71" s="39"/>
      <c r="PG71" s="39"/>
      <c r="PH71" s="39"/>
      <c r="PI71" s="39"/>
      <c r="PJ71" s="39"/>
      <c r="PK71" s="39"/>
      <c r="PL71" s="39"/>
      <c r="PM71" s="39"/>
      <c r="PN71" s="39"/>
      <c r="PO71" s="39"/>
      <c r="PP71" s="39"/>
      <c r="PQ71" s="39"/>
      <c r="PR71" s="39"/>
      <c r="PS71" s="39"/>
      <c r="PT71" s="39"/>
      <c r="PU71" s="39"/>
      <c r="PV71" s="39"/>
      <c r="PW71" s="39"/>
      <c r="PX71" s="39"/>
      <c r="PY71" s="39"/>
      <c r="PZ71" s="39"/>
      <c r="QA71" s="39"/>
      <c r="QB71" s="39"/>
      <c r="QC71" s="39"/>
      <c r="QD71" s="39"/>
      <c r="QE71" s="39"/>
      <c r="QF71" s="39"/>
      <c r="QG71" s="39"/>
      <c r="QH71" s="39"/>
      <c r="QI71" s="39"/>
      <c r="QJ71" s="39"/>
      <c r="QK71" s="39"/>
      <c r="QL71" s="39"/>
      <c r="QM71" s="39"/>
      <c r="QN71" s="39"/>
      <c r="QO71" s="39"/>
      <c r="QP71" s="39"/>
      <c r="QQ71" s="39"/>
      <c r="QR71" s="39"/>
      <c r="QS71" s="39"/>
      <c r="QT71" s="39"/>
      <c r="QU71" s="39"/>
      <c r="QV71" s="39"/>
      <c r="QW71" s="39"/>
      <c r="QX71" s="39"/>
      <c r="QY71" s="39"/>
      <c r="QZ71" s="39"/>
      <c r="RA71" s="39"/>
      <c r="RB71" s="39"/>
      <c r="RC71" s="39"/>
      <c r="RD71" s="39"/>
      <c r="RE71" s="39"/>
      <c r="RF71" s="39"/>
      <c r="RG71" s="39"/>
      <c r="RH71" s="39"/>
      <c r="RI71" s="39"/>
      <c r="RJ71" s="39"/>
      <c r="RK71" s="39"/>
      <c r="RL71" s="39"/>
      <c r="RM71" s="39"/>
      <c r="RN71" s="39"/>
      <c r="RO71" s="39"/>
      <c r="RP71" s="39"/>
      <c r="RQ71" s="39"/>
      <c r="RR71" s="39"/>
      <c r="RS71" s="39"/>
      <c r="RT71" s="39"/>
      <c r="RU71" s="39"/>
      <c r="RV71" s="39"/>
      <c r="RW71" s="39"/>
      <c r="RX71" s="39"/>
      <c r="RY71" s="39"/>
      <c r="RZ71" s="39"/>
      <c r="SA71" s="39"/>
      <c r="SB71" s="39"/>
      <c r="SC71" s="39"/>
      <c r="SD71" s="39"/>
      <c r="SE71" s="39"/>
      <c r="SF71" s="39"/>
      <c r="SG71" s="39"/>
      <c r="SH71" s="39"/>
      <c r="SI71" s="39"/>
      <c r="SJ71" s="39"/>
      <c r="SK71" s="39"/>
      <c r="SL71" s="39"/>
      <c r="SM71" s="39"/>
      <c r="SN71" s="39"/>
      <c r="SO71" s="39"/>
      <c r="SP71" s="39"/>
      <c r="SQ71" s="39"/>
      <c r="SR71" s="39"/>
      <c r="SS71" s="39"/>
      <c r="ST71" s="39"/>
      <c r="SU71" s="39"/>
      <c r="SV71" s="39"/>
      <c r="SW71" s="39"/>
      <c r="SX71" s="39"/>
      <c r="SY71" s="39"/>
      <c r="SZ71" s="39"/>
      <c r="TA71" s="39"/>
      <c r="TB71" s="39"/>
      <c r="TC71" s="39"/>
      <c r="TD71" s="39"/>
      <c r="TE71" s="39"/>
      <c r="TF71" s="39"/>
      <c r="TG71" s="39"/>
      <c r="TH71" s="39"/>
      <c r="TI71" s="39"/>
      <c r="TJ71" s="39"/>
      <c r="TK71" s="39"/>
      <c r="TL71" s="39"/>
      <c r="TM71" s="39"/>
      <c r="TN71" s="39"/>
      <c r="TO71" s="39"/>
      <c r="TP71" s="39"/>
      <c r="TQ71" s="39"/>
      <c r="TR71" s="39"/>
      <c r="TS71" s="39"/>
      <c r="TT71" s="39"/>
      <c r="TU71" s="39"/>
      <c r="TV71" s="39"/>
      <c r="TW71" s="39"/>
      <c r="TX71" s="39"/>
      <c r="TY71" s="39"/>
      <c r="TZ71" s="39"/>
      <c r="UA71" s="39"/>
      <c r="UB71" s="39"/>
      <c r="UC71" s="39"/>
      <c r="UD71" s="39"/>
      <c r="UE71" s="39"/>
      <c r="UF71" s="39"/>
      <c r="UG71" s="39"/>
      <c r="UH71" s="39"/>
      <c r="UI71" s="39"/>
      <c r="UJ71" s="39"/>
      <c r="UK71" s="39"/>
      <c r="UL71" s="39"/>
      <c r="UM71" s="39"/>
      <c r="UN71" s="39"/>
      <c r="UO71" s="39"/>
      <c r="UP71" s="39"/>
      <c r="UQ71" s="39"/>
      <c r="UR71" s="39"/>
      <c r="US71" s="39"/>
      <c r="UT71" s="39"/>
      <c r="UU71" s="39"/>
      <c r="UV71" s="39"/>
      <c r="UW71" s="39"/>
      <c r="UX71" s="39"/>
      <c r="UY71" s="39"/>
      <c r="UZ71" s="39"/>
      <c r="VA71" s="39"/>
      <c r="VB71" s="39"/>
      <c r="VC71" s="39"/>
      <c r="VD71" s="39"/>
      <c r="VE71" s="39"/>
      <c r="VF71" s="39"/>
      <c r="VG71" s="39"/>
      <c r="VH71" s="39"/>
      <c r="VI71" s="39"/>
      <c r="VJ71" s="39"/>
      <c r="VK71" s="39"/>
      <c r="VL71" s="39"/>
      <c r="VM71" s="39"/>
      <c r="VN71" s="39"/>
      <c r="VO71" s="39"/>
      <c r="VP71" s="39"/>
      <c r="VQ71" s="39"/>
      <c r="VR71" s="39"/>
      <c r="VS71" s="39"/>
      <c r="VT71" s="39"/>
      <c r="VU71" s="39"/>
      <c r="VV71" s="39"/>
      <c r="VW71" s="39"/>
      <c r="VX71" s="39"/>
      <c r="VY71" s="39"/>
      <c r="VZ71" s="39"/>
      <c r="WA71" s="39"/>
      <c r="WB71" s="39"/>
      <c r="WC71" s="39"/>
      <c r="WD71" s="39"/>
      <c r="WE71" s="39"/>
      <c r="WF71" s="39"/>
      <c r="WG71" s="39"/>
      <c r="WH71" s="39"/>
      <c r="WI71" s="39"/>
      <c r="WJ71" s="39"/>
      <c r="WK71" s="39"/>
      <c r="WL71" s="39"/>
      <c r="WM71" s="39"/>
      <c r="WN71" s="39"/>
      <c r="WO71" s="39"/>
      <c r="WP71" s="39"/>
      <c r="WQ71" s="39"/>
      <c r="WR71" s="39"/>
      <c r="WS71" s="39"/>
      <c r="WT71" s="39"/>
      <c r="WU71" s="39"/>
      <c r="WV71" s="39"/>
      <c r="WW71" s="39"/>
      <c r="WX71" s="39"/>
      <c r="WY71" s="39"/>
      <c r="WZ71" s="39"/>
      <c r="XA71" s="39"/>
      <c r="XB71" s="39"/>
      <c r="XC71" s="39"/>
      <c r="XD71" s="39"/>
      <c r="XE71" s="39"/>
      <c r="XF71" s="39"/>
      <c r="XG71" s="39"/>
      <c r="XH71" s="39"/>
      <c r="XI71" s="39"/>
      <c r="XJ71" s="39"/>
      <c r="XK71" s="39"/>
      <c r="XL71" s="39"/>
      <c r="XM71" s="39"/>
      <c r="XN71" s="39"/>
      <c r="XO71" s="39"/>
      <c r="XP71" s="39"/>
      <c r="XQ71" s="39"/>
      <c r="XR71" s="39"/>
      <c r="XS71" s="39"/>
      <c r="XT71" s="39"/>
      <c r="XU71" s="39"/>
      <c r="XV71" s="39"/>
      <c r="XW71" s="39"/>
      <c r="XX71" s="39"/>
      <c r="XY71" s="39"/>
      <c r="XZ71" s="39"/>
      <c r="YA71" s="39"/>
      <c r="YB71" s="39"/>
      <c r="YC71" s="39"/>
      <c r="YD71" s="39"/>
      <c r="YE71" s="39"/>
      <c r="YF71" s="39"/>
      <c r="YG71" s="39"/>
      <c r="YH71" s="39"/>
      <c r="YI71" s="39"/>
      <c r="YJ71" s="39"/>
      <c r="YK71" s="39"/>
      <c r="YL71" s="39"/>
      <c r="YM71" s="39"/>
      <c r="YN71" s="39"/>
      <c r="YO71" s="39"/>
      <c r="YP71" s="39"/>
      <c r="YQ71" s="39"/>
      <c r="YR71" s="39"/>
      <c r="YS71" s="39"/>
      <c r="YT71" s="39"/>
      <c r="YU71" s="39"/>
      <c r="YV71" s="39"/>
      <c r="YW71" s="39"/>
      <c r="YX71" s="39"/>
      <c r="YY71" s="39"/>
      <c r="YZ71" s="39"/>
      <c r="ZA71" s="39"/>
      <c r="ZB71" s="39"/>
      <c r="ZC71" s="39"/>
      <c r="ZD71" s="39"/>
      <c r="ZE71" s="39"/>
      <c r="ZF71" s="39"/>
      <c r="ZG71" s="39"/>
      <c r="ZH71" s="39"/>
      <c r="ZI71" s="39"/>
      <c r="ZJ71" s="39"/>
      <c r="ZK71" s="39"/>
      <c r="ZL71" s="39"/>
      <c r="ZM71" s="39"/>
      <c r="ZN71" s="39"/>
      <c r="ZO71" s="39"/>
      <c r="ZP71" s="39"/>
      <c r="ZQ71" s="39"/>
      <c r="ZR71" s="39"/>
      <c r="ZS71" s="39"/>
      <c r="ZT71" s="39"/>
      <c r="ZU71" s="39"/>
      <c r="ZV71" s="39"/>
      <c r="ZW71" s="39"/>
      <c r="ZX71" s="39"/>
    </row>
    <row r="72" spans="1:700" s="41" customFormat="1" ht="12" customHeight="1" x14ac:dyDescent="0.25">
      <c r="A72" s="128" t="s">
        <v>36</v>
      </c>
      <c r="B72" s="15" t="s">
        <v>37</v>
      </c>
      <c r="C72" s="15" t="s">
        <v>37</v>
      </c>
      <c r="D72" s="5" t="s">
        <v>38</v>
      </c>
      <c r="E72" s="6" t="s">
        <v>39</v>
      </c>
      <c r="F72" s="7" t="s">
        <v>38</v>
      </c>
      <c r="G72" s="6" t="s">
        <v>40</v>
      </c>
      <c r="H72" s="8">
        <v>21101</v>
      </c>
      <c r="I72" s="69" t="s">
        <v>46</v>
      </c>
      <c r="J72" s="9" t="s">
        <v>1368</v>
      </c>
      <c r="K72" s="10" t="s">
        <v>16265</v>
      </c>
      <c r="L72" s="11"/>
      <c r="M72" s="8" t="s">
        <v>43</v>
      </c>
      <c r="N72" s="12" t="s">
        <v>16255</v>
      </c>
      <c r="O72" s="13">
        <v>27</v>
      </c>
      <c r="P72" s="14">
        <f t="shared" si="1"/>
        <v>10.8</v>
      </c>
      <c r="Q72" s="53" t="s">
        <v>45</v>
      </c>
      <c r="R72" s="14">
        <v>291.60000000000002</v>
      </c>
      <c r="S72" s="14">
        <v>0</v>
      </c>
      <c r="T72" s="14">
        <v>77</v>
      </c>
      <c r="U72" s="14">
        <v>0</v>
      </c>
      <c r="V72" s="14">
        <v>0</v>
      </c>
      <c r="W72" s="14">
        <v>77</v>
      </c>
      <c r="X72" s="14">
        <v>0</v>
      </c>
      <c r="Y72" s="14">
        <v>0</v>
      </c>
      <c r="Z72" s="14">
        <v>77</v>
      </c>
      <c r="AA72" s="14">
        <v>0</v>
      </c>
      <c r="AB72" s="14">
        <v>0</v>
      </c>
      <c r="AC72" s="14">
        <v>60.6</v>
      </c>
      <c r="AD72" s="14">
        <v>0</v>
      </c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  <c r="IV72" s="39"/>
      <c r="IW72" s="39"/>
      <c r="IX72" s="39"/>
      <c r="IY72" s="39"/>
      <c r="IZ72" s="39"/>
      <c r="JA72" s="39"/>
      <c r="JB72" s="39"/>
      <c r="JC72" s="39"/>
      <c r="JD72" s="39"/>
      <c r="JE72" s="39"/>
      <c r="JF72" s="39"/>
      <c r="JG72" s="39"/>
      <c r="JH72" s="39"/>
      <c r="JI72" s="39"/>
      <c r="JJ72" s="39"/>
      <c r="JK72" s="39"/>
      <c r="JL72" s="39"/>
      <c r="JM72" s="39"/>
      <c r="JN72" s="39"/>
      <c r="JO72" s="39"/>
      <c r="JP72" s="39"/>
      <c r="JQ72" s="39"/>
      <c r="JR72" s="39"/>
      <c r="JS72" s="39"/>
      <c r="JT72" s="39"/>
      <c r="JU72" s="39"/>
      <c r="JV72" s="39"/>
      <c r="JW72" s="39"/>
      <c r="JX72" s="39"/>
      <c r="JY72" s="39"/>
      <c r="JZ72" s="39"/>
      <c r="KA72" s="39"/>
      <c r="KB72" s="39"/>
      <c r="KC72" s="39"/>
      <c r="KD72" s="39"/>
      <c r="KE72" s="39"/>
      <c r="KF72" s="39"/>
      <c r="KG72" s="39"/>
      <c r="KH72" s="39"/>
      <c r="KI72" s="39"/>
      <c r="KJ72" s="39"/>
      <c r="KK72" s="39"/>
      <c r="KL72" s="39"/>
      <c r="KM72" s="39"/>
      <c r="KN72" s="39"/>
      <c r="KO72" s="39"/>
      <c r="KP72" s="39"/>
      <c r="KQ72" s="39"/>
      <c r="KR72" s="39"/>
      <c r="KS72" s="39"/>
      <c r="KT72" s="39"/>
      <c r="KU72" s="39"/>
      <c r="KV72" s="39"/>
      <c r="KW72" s="39"/>
      <c r="KX72" s="39"/>
      <c r="KY72" s="39"/>
      <c r="KZ72" s="39"/>
      <c r="LA72" s="39"/>
      <c r="LB72" s="39"/>
      <c r="LC72" s="39"/>
      <c r="LD72" s="39"/>
      <c r="LE72" s="39"/>
      <c r="LF72" s="39"/>
      <c r="LG72" s="39"/>
      <c r="LH72" s="39"/>
      <c r="LI72" s="39"/>
      <c r="LJ72" s="39"/>
      <c r="LK72" s="39"/>
      <c r="LL72" s="39"/>
      <c r="LM72" s="39"/>
      <c r="LN72" s="39"/>
      <c r="LO72" s="39"/>
      <c r="LP72" s="39"/>
      <c r="LQ72" s="39"/>
      <c r="LR72" s="39"/>
      <c r="LS72" s="39"/>
      <c r="LT72" s="39"/>
      <c r="LU72" s="39"/>
      <c r="LV72" s="39"/>
      <c r="LW72" s="39"/>
      <c r="LX72" s="39"/>
      <c r="LY72" s="39"/>
      <c r="LZ72" s="39"/>
      <c r="MA72" s="39"/>
      <c r="MB72" s="39"/>
      <c r="MC72" s="39"/>
      <c r="MD72" s="39"/>
      <c r="ME72" s="39"/>
      <c r="MF72" s="39"/>
      <c r="MG72" s="39"/>
      <c r="MH72" s="39"/>
      <c r="MI72" s="39"/>
      <c r="MJ72" s="39"/>
      <c r="MK72" s="39"/>
      <c r="ML72" s="39"/>
      <c r="MM72" s="39"/>
      <c r="MN72" s="39"/>
      <c r="MO72" s="39"/>
      <c r="MP72" s="39"/>
      <c r="MQ72" s="39"/>
      <c r="MR72" s="39"/>
      <c r="MS72" s="39"/>
      <c r="MT72" s="39"/>
      <c r="MU72" s="39"/>
      <c r="MV72" s="39"/>
      <c r="MW72" s="39"/>
      <c r="MX72" s="39"/>
      <c r="MY72" s="39"/>
      <c r="MZ72" s="39"/>
      <c r="NA72" s="39"/>
      <c r="NB72" s="39"/>
      <c r="NC72" s="39"/>
      <c r="ND72" s="39"/>
      <c r="NE72" s="39"/>
      <c r="NF72" s="39"/>
      <c r="NG72" s="39"/>
      <c r="NH72" s="39"/>
      <c r="NI72" s="39"/>
      <c r="NJ72" s="39"/>
      <c r="NK72" s="39"/>
      <c r="NL72" s="39"/>
      <c r="NM72" s="39"/>
      <c r="NN72" s="39"/>
      <c r="NO72" s="39"/>
      <c r="NP72" s="39"/>
      <c r="NQ72" s="39"/>
      <c r="NR72" s="39"/>
      <c r="NS72" s="39"/>
      <c r="NT72" s="39"/>
      <c r="NU72" s="39"/>
      <c r="NV72" s="39"/>
      <c r="NW72" s="39"/>
      <c r="NX72" s="39"/>
      <c r="NY72" s="39"/>
      <c r="NZ72" s="39"/>
      <c r="OA72" s="39"/>
      <c r="OB72" s="39"/>
      <c r="OC72" s="39"/>
      <c r="OD72" s="39"/>
      <c r="OE72" s="39"/>
      <c r="OF72" s="39"/>
      <c r="OG72" s="39"/>
      <c r="OH72" s="39"/>
      <c r="OI72" s="39"/>
      <c r="OJ72" s="39"/>
      <c r="OK72" s="39"/>
      <c r="OL72" s="39"/>
      <c r="OM72" s="39"/>
      <c r="ON72" s="39"/>
      <c r="OO72" s="39"/>
      <c r="OP72" s="39"/>
      <c r="OQ72" s="39"/>
      <c r="OR72" s="39"/>
      <c r="OS72" s="39"/>
      <c r="OT72" s="39"/>
      <c r="OU72" s="39"/>
      <c r="OV72" s="39"/>
      <c r="OW72" s="39"/>
      <c r="OX72" s="39"/>
      <c r="OY72" s="39"/>
      <c r="OZ72" s="39"/>
      <c r="PA72" s="39"/>
      <c r="PB72" s="39"/>
      <c r="PC72" s="39"/>
      <c r="PD72" s="39"/>
      <c r="PE72" s="39"/>
      <c r="PF72" s="39"/>
      <c r="PG72" s="39"/>
      <c r="PH72" s="39"/>
      <c r="PI72" s="39"/>
      <c r="PJ72" s="39"/>
      <c r="PK72" s="39"/>
      <c r="PL72" s="39"/>
      <c r="PM72" s="39"/>
      <c r="PN72" s="39"/>
      <c r="PO72" s="39"/>
      <c r="PP72" s="39"/>
      <c r="PQ72" s="39"/>
      <c r="PR72" s="39"/>
      <c r="PS72" s="39"/>
      <c r="PT72" s="39"/>
      <c r="PU72" s="39"/>
      <c r="PV72" s="39"/>
      <c r="PW72" s="39"/>
      <c r="PX72" s="39"/>
      <c r="PY72" s="39"/>
      <c r="PZ72" s="39"/>
      <c r="QA72" s="39"/>
      <c r="QB72" s="39"/>
      <c r="QC72" s="39"/>
      <c r="QD72" s="39"/>
      <c r="QE72" s="39"/>
      <c r="QF72" s="39"/>
      <c r="QG72" s="39"/>
      <c r="QH72" s="39"/>
      <c r="QI72" s="39"/>
      <c r="QJ72" s="39"/>
      <c r="QK72" s="39"/>
      <c r="QL72" s="39"/>
      <c r="QM72" s="39"/>
      <c r="QN72" s="39"/>
      <c r="QO72" s="39"/>
      <c r="QP72" s="39"/>
      <c r="QQ72" s="39"/>
      <c r="QR72" s="39"/>
      <c r="QS72" s="39"/>
      <c r="QT72" s="39"/>
      <c r="QU72" s="39"/>
      <c r="QV72" s="39"/>
      <c r="QW72" s="39"/>
      <c r="QX72" s="39"/>
      <c r="QY72" s="39"/>
      <c r="QZ72" s="39"/>
      <c r="RA72" s="39"/>
      <c r="RB72" s="39"/>
      <c r="RC72" s="39"/>
      <c r="RD72" s="39"/>
      <c r="RE72" s="39"/>
      <c r="RF72" s="39"/>
      <c r="RG72" s="39"/>
      <c r="RH72" s="39"/>
      <c r="RI72" s="39"/>
      <c r="RJ72" s="39"/>
      <c r="RK72" s="39"/>
      <c r="RL72" s="39"/>
      <c r="RM72" s="39"/>
      <c r="RN72" s="39"/>
      <c r="RO72" s="39"/>
      <c r="RP72" s="39"/>
      <c r="RQ72" s="39"/>
      <c r="RR72" s="39"/>
      <c r="RS72" s="39"/>
      <c r="RT72" s="39"/>
      <c r="RU72" s="39"/>
      <c r="RV72" s="39"/>
      <c r="RW72" s="39"/>
      <c r="RX72" s="39"/>
      <c r="RY72" s="39"/>
      <c r="RZ72" s="39"/>
      <c r="SA72" s="39"/>
      <c r="SB72" s="39"/>
      <c r="SC72" s="39"/>
      <c r="SD72" s="39"/>
      <c r="SE72" s="39"/>
      <c r="SF72" s="39"/>
      <c r="SG72" s="39"/>
      <c r="SH72" s="39"/>
      <c r="SI72" s="39"/>
      <c r="SJ72" s="39"/>
      <c r="SK72" s="39"/>
      <c r="SL72" s="39"/>
      <c r="SM72" s="39"/>
      <c r="SN72" s="39"/>
      <c r="SO72" s="39"/>
      <c r="SP72" s="39"/>
      <c r="SQ72" s="39"/>
      <c r="SR72" s="39"/>
      <c r="SS72" s="39"/>
      <c r="ST72" s="39"/>
      <c r="SU72" s="39"/>
      <c r="SV72" s="39"/>
      <c r="SW72" s="39"/>
      <c r="SX72" s="39"/>
      <c r="SY72" s="39"/>
      <c r="SZ72" s="39"/>
      <c r="TA72" s="39"/>
      <c r="TB72" s="39"/>
      <c r="TC72" s="39"/>
      <c r="TD72" s="39"/>
      <c r="TE72" s="39"/>
      <c r="TF72" s="39"/>
      <c r="TG72" s="39"/>
      <c r="TH72" s="39"/>
      <c r="TI72" s="39"/>
      <c r="TJ72" s="39"/>
      <c r="TK72" s="39"/>
      <c r="TL72" s="39"/>
      <c r="TM72" s="39"/>
      <c r="TN72" s="39"/>
      <c r="TO72" s="39"/>
      <c r="TP72" s="39"/>
      <c r="TQ72" s="39"/>
      <c r="TR72" s="39"/>
      <c r="TS72" s="39"/>
      <c r="TT72" s="39"/>
      <c r="TU72" s="39"/>
      <c r="TV72" s="39"/>
      <c r="TW72" s="39"/>
      <c r="TX72" s="39"/>
      <c r="TY72" s="39"/>
      <c r="TZ72" s="39"/>
      <c r="UA72" s="39"/>
      <c r="UB72" s="39"/>
      <c r="UC72" s="39"/>
      <c r="UD72" s="39"/>
      <c r="UE72" s="39"/>
      <c r="UF72" s="39"/>
      <c r="UG72" s="39"/>
      <c r="UH72" s="39"/>
      <c r="UI72" s="39"/>
      <c r="UJ72" s="39"/>
      <c r="UK72" s="39"/>
      <c r="UL72" s="39"/>
      <c r="UM72" s="39"/>
      <c r="UN72" s="39"/>
      <c r="UO72" s="39"/>
      <c r="UP72" s="39"/>
      <c r="UQ72" s="39"/>
      <c r="UR72" s="39"/>
      <c r="US72" s="39"/>
      <c r="UT72" s="39"/>
      <c r="UU72" s="39"/>
      <c r="UV72" s="39"/>
      <c r="UW72" s="39"/>
      <c r="UX72" s="39"/>
      <c r="UY72" s="39"/>
      <c r="UZ72" s="39"/>
      <c r="VA72" s="39"/>
      <c r="VB72" s="39"/>
      <c r="VC72" s="39"/>
      <c r="VD72" s="39"/>
      <c r="VE72" s="39"/>
      <c r="VF72" s="39"/>
      <c r="VG72" s="39"/>
      <c r="VH72" s="39"/>
      <c r="VI72" s="39"/>
      <c r="VJ72" s="39"/>
      <c r="VK72" s="39"/>
      <c r="VL72" s="39"/>
      <c r="VM72" s="39"/>
      <c r="VN72" s="39"/>
      <c r="VO72" s="39"/>
      <c r="VP72" s="39"/>
      <c r="VQ72" s="39"/>
      <c r="VR72" s="39"/>
      <c r="VS72" s="39"/>
      <c r="VT72" s="39"/>
      <c r="VU72" s="39"/>
      <c r="VV72" s="39"/>
      <c r="VW72" s="39"/>
      <c r="VX72" s="39"/>
      <c r="VY72" s="39"/>
      <c r="VZ72" s="39"/>
      <c r="WA72" s="39"/>
      <c r="WB72" s="39"/>
      <c r="WC72" s="39"/>
      <c r="WD72" s="39"/>
      <c r="WE72" s="39"/>
      <c r="WF72" s="39"/>
      <c r="WG72" s="39"/>
      <c r="WH72" s="39"/>
      <c r="WI72" s="39"/>
      <c r="WJ72" s="39"/>
      <c r="WK72" s="39"/>
      <c r="WL72" s="39"/>
      <c r="WM72" s="39"/>
      <c r="WN72" s="39"/>
      <c r="WO72" s="39"/>
      <c r="WP72" s="39"/>
      <c r="WQ72" s="39"/>
      <c r="WR72" s="39"/>
      <c r="WS72" s="39"/>
      <c r="WT72" s="39"/>
      <c r="WU72" s="39"/>
      <c r="WV72" s="39"/>
      <c r="WW72" s="39"/>
      <c r="WX72" s="39"/>
      <c r="WY72" s="39"/>
      <c r="WZ72" s="39"/>
      <c r="XA72" s="39"/>
      <c r="XB72" s="39"/>
      <c r="XC72" s="39"/>
      <c r="XD72" s="39"/>
      <c r="XE72" s="39"/>
      <c r="XF72" s="39"/>
      <c r="XG72" s="39"/>
      <c r="XH72" s="39"/>
      <c r="XI72" s="39"/>
      <c r="XJ72" s="39"/>
      <c r="XK72" s="39"/>
      <c r="XL72" s="39"/>
      <c r="XM72" s="39"/>
      <c r="XN72" s="39"/>
      <c r="XO72" s="39"/>
      <c r="XP72" s="39"/>
      <c r="XQ72" s="39"/>
      <c r="XR72" s="39"/>
      <c r="XS72" s="39"/>
      <c r="XT72" s="39"/>
      <c r="XU72" s="39"/>
      <c r="XV72" s="39"/>
      <c r="XW72" s="39"/>
      <c r="XX72" s="39"/>
      <c r="XY72" s="39"/>
      <c r="XZ72" s="39"/>
      <c r="YA72" s="39"/>
      <c r="YB72" s="39"/>
      <c r="YC72" s="39"/>
      <c r="YD72" s="39"/>
      <c r="YE72" s="39"/>
      <c r="YF72" s="39"/>
      <c r="YG72" s="39"/>
      <c r="YH72" s="39"/>
      <c r="YI72" s="39"/>
      <c r="YJ72" s="39"/>
      <c r="YK72" s="39"/>
      <c r="YL72" s="39"/>
      <c r="YM72" s="39"/>
      <c r="YN72" s="39"/>
      <c r="YO72" s="39"/>
      <c r="YP72" s="39"/>
      <c r="YQ72" s="39"/>
      <c r="YR72" s="39"/>
      <c r="YS72" s="39"/>
      <c r="YT72" s="39"/>
      <c r="YU72" s="39"/>
      <c r="YV72" s="39"/>
      <c r="YW72" s="39"/>
      <c r="YX72" s="39"/>
      <c r="YY72" s="39"/>
      <c r="YZ72" s="39"/>
      <c r="ZA72" s="39"/>
      <c r="ZB72" s="39"/>
      <c r="ZC72" s="39"/>
      <c r="ZD72" s="39"/>
      <c r="ZE72" s="39"/>
      <c r="ZF72" s="39"/>
      <c r="ZG72" s="39"/>
      <c r="ZH72" s="39"/>
      <c r="ZI72" s="39"/>
      <c r="ZJ72" s="39"/>
      <c r="ZK72" s="39"/>
      <c r="ZL72" s="39"/>
      <c r="ZM72" s="39"/>
      <c r="ZN72" s="39"/>
      <c r="ZO72" s="39"/>
      <c r="ZP72" s="39"/>
      <c r="ZQ72" s="39"/>
      <c r="ZR72" s="39"/>
      <c r="ZS72" s="39"/>
      <c r="ZT72" s="39"/>
      <c r="ZU72" s="39"/>
      <c r="ZV72" s="39"/>
      <c r="ZW72" s="39"/>
      <c r="ZX72" s="39"/>
    </row>
    <row r="73" spans="1:700" s="41" customFormat="1" ht="12" customHeight="1" x14ac:dyDescent="0.25">
      <c r="A73" s="128" t="s">
        <v>36</v>
      </c>
      <c r="B73" s="15" t="s">
        <v>37</v>
      </c>
      <c r="C73" s="15" t="s">
        <v>37</v>
      </c>
      <c r="D73" s="5" t="s">
        <v>38</v>
      </c>
      <c r="E73" s="6" t="s">
        <v>39</v>
      </c>
      <c r="F73" s="7" t="s">
        <v>38</v>
      </c>
      <c r="G73" s="6" t="s">
        <v>40</v>
      </c>
      <c r="H73" s="8">
        <v>21101</v>
      </c>
      <c r="I73" s="69" t="s">
        <v>46</v>
      </c>
      <c r="J73" s="9" t="s">
        <v>2700</v>
      </c>
      <c r="K73" s="10" t="s">
        <v>233</v>
      </c>
      <c r="L73" s="11"/>
      <c r="M73" s="8" t="s">
        <v>43</v>
      </c>
      <c r="N73" s="12" t="s">
        <v>16255</v>
      </c>
      <c r="O73" s="13">
        <v>17</v>
      </c>
      <c r="P73" s="14">
        <f t="shared" si="1"/>
        <v>14.371764705882352</v>
      </c>
      <c r="Q73" s="53" t="s">
        <v>45</v>
      </c>
      <c r="R73" s="14">
        <v>244.32</v>
      </c>
      <c r="S73" s="14">
        <v>0</v>
      </c>
      <c r="T73" s="14">
        <v>56</v>
      </c>
      <c r="U73" s="14">
        <v>0</v>
      </c>
      <c r="V73" s="14">
        <v>0</v>
      </c>
      <c r="W73" s="14">
        <v>56</v>
      </c>
      <c r="X73" s="14">
        <v>0</v>
      </c>
      <c r="Y73" s="14">
        <v>0</v>
      </c>
      <c r="Z73" s="14">
        <v>56</v>
      </c>
      <c r="AA73" s="14">
        <v>0</v>
      </c>
      <c r="AB73" s="14">
        <v>0</v>
      </c>
      <c r="AC73" s="14">
        <v>76.319999999999993</v>
      </c>
      <c r="AD73" s="14">
        <v>0</v>
      </c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  <c r="IV73" s="39"/>
      <c r="IW73" s="39"/>
      <c r="IX73" s="39"/>
      <c r="IY73" s="39"/>
      <c r="IZ73" s="39"/>
      <c r="JA73" s="39"/>
      <c r="JB73" s="39"/>
      <c r="JC73" s="39"/>
      <c r="JD73" s="39"/>
      <c r="JE73" s="39"/>
      <c r="JF73" s="39"/>
      <c r="JG73" s="39"/>
      <c r="JH73" s="39"/>
      <c r="JI73" s="39"/>
      <c r="JJ73" s="39"/>
      <c r="JK73" s="39"/>
      <c r="JL73" s="39"/>
      <c r="JM73" s="39"/>
      <c r="JN73" s="39"/>
      <c r="JO73" s="39"/>
      <c r="JP73" s="39"/>
      <c r="JQ73" s="39"/>
      <c r="JR73" s="39"/>
      <c r="JS73" s="39"/>
      <c r="JT73" s="39"/>
      <c r="JU73" s="39"/>
      <c r="JV73" s="39"/>
      <c r="JW73" s="39"/>
      <c r="JX73" s="39"/>
      <c r="JY73" s="39"/>
      <c r="JZ73" s="39"/>
      <c r="KA73" s="39"/>
      <c r="KB73" s="39"/>
      <c r="KC73" s="39"/>
      <c r="KD73" s="39"/>
      <c r="KE73" s="39"/>
      <c r="KF73" s="39"/>
      <c r="KG73" s="39"/>
      <c r="KH73" s="39"/>
      <c r="KI73" s="39"/>
      <c r="KJ73" s="39"/>
      <c r="KK73" s="39"/>
      <c r="KL73" s="39"/>
      <c r="KM73" s="39"/>
      <c r="KN73" s="39"/>
      <c r="KO73" s="39"/>
      <c r="KP73" s="39"/>
      <c r="KQ73" s="39"/>
      <c r="KR73" s="39"/>
      <c r="KS73" s="39"/>
      <c r="KT73" s="39"/>
      <c r="KU73" s="39"/>
      <c r="KV73" s="39"/>
      <c r="KW73" s="39"/>
      <c r="KX73" s="39"/>
      <c r="KY73" s="39"/>
      <c r="KZ73" s="39"/>
      <c r="LA73" s="39"/>
      <c r="LB73" s="39"/>
      <c r="LC73" s="39"/>
      <c r="LD73" s="39"/>
      <c r="LE73" s="39"/>
      <c r="LF73" s="39"/>
      <c r="LG73" s="39"/>
      <c r="LH73" s="39"/>
      <c r="LI73" s="39"/>
      <c r="LJ73" s="39"/>
      <c r="LK73" s="39"/>
      <c r="LL73" s="39"/>
      <c r="LM73" s="39"/>
      <c r="LN73" s="39"/>
      <c r="LO73" s="39"/>
      <c r="LP73" s="39"/>
      <c r="LQ73" s="39"/>
      <c r="LR73" s="39"/>
      <c r="LS73" s="39"/>
      <c r="LT73" s="39"/>
      <c r="LU73" s="39"/>
      <c r="LV73" s="39"/>
      <c r="LW73" s="39"/>
      <c r="LX73" s="39"/>
      <c r="LY73" s="39"/>
      <c r="LZ73" s="39"/>
      <c r="MA73" s="39"/>
      <c r="MB73" s="39"/>
      <c r="MC73" s="39"/>
      <c r="MD73" s="39"/>
      <c r="ME73" s="39"/>
      <c r="MF73" s="39"/>
      <c r="MG73" s="39"/>
      <c r="MH73" s="39"/>
      <c r="MI73" s="39"/>
      <c r="MJ73" s="39"/>
      <c r="MK73" s="39"/>
      <c r="ML73" s="39"/>
      <c r="MM73" s="39"/>
      <c r="MN73" s="39"/>
      <c r="MO73" s="39"/>
      <c r="MP73" s="39"/>
      <c r="MQ73" s="39"/>
      <c r="MR73" s="39"/>
      <c r="MS73" s="39"/>
      <c r="MT73" s="39"/>
      <c r="MU73" s="39"/>
      <c r="MV73" s="39"/>
      <c r="MW73" s="39"/>
      <c r="MX73" s="39"/>
      <c r="MY73" s="39"/>
      <c r="MZ73" s="39"/>
      <c r="NA73" s="39"/>
      <c r="NB73" s="39"/>
      <c r="NC73" s="39"/>
      <c r="ND73" s="39"/>
      <c r="NE73" s="39"/>
      <c r="NF73" s="39"/>
      <c r="NG73" s="39"/>
      <c r="NH73" s="39"/>
      <c r="NI73" s="39"/>
      <c r="NJ73" s="39"/>
      <c r="NK73" s="39"/>
      <c r="NL73" s="39"/>
      <c r="NM73" s="39"/>
      <c r="NN73" s="39"/>
      <c r="NO73" s="39"/>
      <c r="NP73" s="39"/>
      <c r="NQ73" s="39"/>
      <c r="NR73" s="39"/>
      <c r="NS73" s="39"/>
      <c r="NT73" s="39"/>
      <c r="NU73" s="39"/>
      <c r="NV73" s="39"/>
      <c r="NW73" s="39"/>
      <c r="NX73" s="39"/>
      <c r="NY73" s="39"/>
      <c r="NZ73" s="39"/>
      <c r="OA73" s="39"/>
      <c r="OB73" s="39"/>
      <c r="OC73" s="39"/>
      <c r="OD73" s="39"/>
      <c r="OE73" s="39"/>
      <c r="OF73" s="39"/>
      <c r="OG73" s="39"/>
      <c r="OH73" s="39"/>
      <c r="OI73" s="39"/>
      <c r="OJ73" s="39"/>
      <c r="OK73" s="39"/>
      <c r="OL73" s="39"/>
      <c r="OM73" s="39"/>
      <c r="ON73" s="39"/>
      <c r="OO73" s="39"/>
      <c r="OP73" s="39"/>
      <c r="OQ73" s="39"/>
      <c r="OR73" s="39"/>
      <c r="OS73" s="39"/>
      <c r="OT73" s="39"/>
      <c r="OU73" s="39"/>
      <c r="OV73" s="39"/>
      <c r="OW73" s="39"/>
      <c r="OX73" s="39"/>
      <c r="OY73" s="39"/>
      <c r="OZ73" s="39"/>
      <c r="PA73" s="39"/>
      <c r="PB73" s="39"/>
      <c r="PC73" s="39"/>
      <c r="PD73" s="39"/>
      <c r="PE73" s="39"/>
      <c r="PF73" s="39"/>
      <c r="PG73" s="39"/>
      <c r="PH73" s="39"/>
      <c r="PI73" s="39"/>
      <c r="PJ73" s="39"/>
      <c r="PK73" s="39"/>
      <c r="PL73" s="39"/>
      <c r="PM73" s="39"/>
      <c r="PN73" s="39"/>
      <c r="PO73" s="39"/>
      <c r="PP73" s="39"/>
      <c r="PQ73" s="39"/>
      <c r="PR73" s="39"/>
      <c r="PS73" s="39"/>
      <c r="PT73" s="39"/>
      <c r="PU73" s="39"/>
      <c r="PV73" s="39"/>
      <c r="PW73" s="39"/>
      <c r="PX73" s="39"/>
      <c r="PY73" s="39"/>
      <c r="PZ73" s="39"/>
      <c r="QA73" s="39"/>
      <c r="QB73" s="39"/>
      <c r="QC73" s="39"/>
      <c r="QD73" s="39"/>
      <c r="QE73" s="39"/>
      <c r="QF73" s="39"/>
      <c r="QG73" s="39"/>
      <c r="QH73" s="39"/>
      <c r="QI73" s="39"/>
      <c r="QJ73" s="39"/>
      <c r="QK73" s="39"/>
      <c r="QL73" s="39"/>
      <c r="QM73" s="39"/>
      <c r="QN73" s="39"/>
      <c r="QO73" s="39"/>
      <c r="QP73" s="39"/>
      <c r="QQ73" s="39"/>
      <c r="QR73" s="39"/>
      <c r="QS73" s="39"/>
      <c r="QT73" s="39"/>
      <c r="QU73" s="39"/>
      <c r="QV73" s="39"/>
      <c r="QW73" s="39"/>
      <c r="QX73" s="39"/>
      <c r="QY73" s="39"/>
      <c r="QZ73" s="39"/>
      <c r="RA73" s="39"/>
      <c r="RB73" s="39"/>
      <c r="RC73" s="39"/>
      <c r="RD73" s="39"/>
      <c r="RE73" s="39"/>
      <c r="RF73" s="39"/>
      <c r="RG73" s="39"/>
      <c r="RH73" s="39"/>
      <c r="RI73" s="39"/>
      <c r="RJ73" s="39"/>
      <c r="RK73" s="39"/>
      <c r="RL73" s="39"/>
      <c r="RM73" s="39"/>
      <c r="RN73" s="39"/>
      <c r="RO73" s="39"/>
      <c r="RP73" s="39"/>
      <c r="RQ73" s="39"/>
      <c r="RR73" s="39"/>
      <c r="RS73" s="39"/>
      <c r="RT73" s="39"/>
      <c r="RU73" s="39"/>
      <c r="RV73" s="39"/>
      <c r="RW73" s="39"/>
      <c r="RX73" s="39"/>
      <c r="RY73" s="39"/>
      <c r="RZ73" s="39"/>
      <c r="SA73" s="39"/>
      <c r="SB73" s="39"/>
      <c r="SC73" s="39"/>
      <c r="SD73" s="39"/>
      <c r="SE73" s="39"/>
      <c r="SF73" s="39"/>
      <c r="SG73" s="39"/>
      <c r="SH73" s="39"/>
      <c r="SI73" s="39"/>
      <c r="SJ73" s="39"/>
      <c r="SK73" s="39"/>
      <c r="SL73" s="39"/>
      <c r="SM73" s="39"/>
      <c r="SN73" s="39"/>
      <c r="SO73" s="39"/>
      <c r="SP73" s="39"/>
      <c r="SQ73" s="39"/>
      <c r="SR73" s="39"/>
      <c r="SS73" s="39"/>
      <c r="ST73" s="39"/>
      <c r="SU73" s="39"/>
      <c r="SV73" s="39"/>
      <c r="SW73" s="39"/>
      <c r="SX73" s="39"/>
      <c r="SY73" s="39"/>
      <c r="SZ73" s="39"/>
      <c r="TA73" s="39"/>
      <c r="TB73" s="39"/>
      <c r="TC73" s="39"/>
      <c r="TD73" s="39"/>
      <c r="TE73" s="39"/>
      <c r="TF73" s="39"/>
      <c r="TG73" s="39"/>
      <c r="TH73" s="39"/>
      <c r="TI73" s="39"/>
      <c r="TJ73" s="39"/>
      <c r="TK73" s="39"/>
      <c r="TL73" s="39"/>
      <c r="TM73" s="39"/>
      <c r="TN73" s="39"/>
      <c r="TO73" s="39"/>
      <c r="TP73" s="39"/>
      <c r="TQ73" s="39"/>
      <c r="TR73" s="39"/>
      <c r="TS73" s="39"/>
      <c r="TT73" s="39"/>
      <c r="TU73" s="39"/>
      <c r="TV73" s="39"/>
      <c r="TW73" s="39"/>
      <c r="TX73" s="39"/>
      <c r="TY73" s="39"/>
      <c r="TZ73" s="39"/>
      <c r="UA73" s="39"/>
      <c r="UB73" s="39"/>
      <c r="UC73" s="39"/>
      <c r="UD73" s="39"/>
      <c r="UE73" s="39"/>
      <c r="UF73" s="39"/>
      <c r="UG73" s="39"/>
      <c r="UH73" s="39"/>
      <c r="UI73" s="39"/>
      <c r="UJ73" s="39"/>
      <c r="UK73" s="39"/>
      <c r="UL73" s="39"/>
      <c r="UM73" s="39"/>
      <c r="UN73" s="39"/>
      <c r="UO73" s="39"/>
      <c r="UP73" s="39"/>
      <c r="UQ73" s="39"/>
      <c r="UR73" s="39"/>
      <c r="US73" s="39"/>
      <c r="UT73" s="39"/>
      <c r="UU73" s="39"/>
      <c r="UV73" s="39"/>
      <c r="UW73" s="39"/>
      <c r="UX73" s="39"/>
      <c r="UY73" s="39"/>
      <c r="UZ73" s="39"/>
      <c r="VA73" s="39"/>
      <c r="VB73" s="39"/>
      <c r="VC73" s="39"/>
      <c r="VD73" s="39"/>
      <c r="VE73" s="39"/>
      <c r="VF73" s="39"/>
      <c r="VG73" s="39"/>
      <c r="VH73" s="39"/>
      <c r="VI73" s="39"/>
      <c r="VJ73" s="39"/>
      <c r="VK73" s="39"/>
      <c r="VL73" s="39"/>
      <c r="VM73" s="39"/>
      <c r="VN73" s="39"/>
      <c r="VO73" s="39"/>
      <c r="VP73" s="39"/>
      <c r="VQ73" s="39"/>
      <c r="VR73" s="39"/>
      <c r="VS73" s="39"/>
      <c r="VT73" s="39"/>
      <c r="VU73" s="39"/>
      <c r="VV73" s="39"/>
      <c r="VW73" s="39"/>
      <c r="VX73" s="39"/>
      <c r="VY73" s="39"/>
      <c r="VZ73" s="39"/>
      <c r="WA73" s="39"/>
      <c r="WB73" s="39"/>
      <c r="WC73" s="39"/>
      <c r="WD73" s="39"/>
      <c r="WE73" s="39"/>
      <c r="WF73" s="39"/>
      <c r="WG73" s="39"/>
      <c r="WH73" s="39"/>
      <c r="WI73" s="39"/>
      <c r="WJ73" s="39"/>
      <c r="WK73" s="39"/>
      <c r="WL73" s="39"/>
      <c r="WM73" s="39"/>
      <c r="WN73" s="39"/>
      <c r="WO73" s="39"/>
      <c r="WP73" s="39"/>
      <c r="WQ73" s="39"/>
      <c r="WR73" s="39"/>
      <c r="WS73" s="39"/>
      <c r="WT73" s="39"/>
      <c r="WU73" s="39"/>
      <c r="WV73" s="39"/>
      <c r="WW73" s="39"/>
      <c r="WX73" s="39"/>
      <c r="WY73" s="39"/>
      <c r="WZ73" s="39"/>
      <c r="XA73" s="39"/>
      <c r="XB73" s="39"/>
      <c r="XC73" s="39"/>
      <c r="XD73" s="39"/>
      <c r="XE73" s="39"/>
      <c r="XF73" s="39"/>
      <c r="XG73" s="39"/>
      <c r="XH73" s="39"/>
      <c r="XI73" s="39"/>
      <c r="XJ73" s="39"/>
      <c r="XK73" s="39"/>
      <c r="XL73" s="39"/>
      <c r="XM73" s="39"/>
      <c r="XN73" s="39"/>
      <c r="XO73" s="39"/>
      <c r="XP73" s="39"/>
      <c r="XQ73" s="39"/>
      <c r="XR73" s="39"/>
      <c r="XS73" s="39"/>
      <c r="XT73" s="39"/>
      <c r="XU73" s="39"/>
      <c r="XV73" s="39"/>
      <c r="XW73" s="39"/>
      <c r="XX73" s="39"/>
      <c r="XY73" s="39"/>
      <c r="XZ73" s="39"/>
      <c r="YA73" s="39"/>
      <c r="YB73" s="39"/>
      <c r="YC73" s="39"/>
      <c r="YD73" s="39"/>
      <c r="YE73" s="39"/>
      <c r="YF73" s="39"/>
      <c r="YG73" s="39"/>
      <c r="YH73" s="39"/>
      <c r="YI73" s="39"/>
      <c r="YJ73" s="39"/>
      <c r="YK73" s="39"/>
      <c r="YL73" s="39"/>
      <c r="YM73" s="39"/>
      <c r="YN73" s="39"/>
      <c r="YO73" s="39"/>
      <c r="YP73" s="39"/>
      <c r="YQ73" s="39"/>
      <c r="YR73" s="39"/>
      <c r="YS73" s="39"/>
      <c r="YT73" s="39"/>
      <c r="YU73" s="39"/>
      <c r="YV73" s="39"/>
      <c r="YW73" s="39"/>
      <c r="YX73" s="39"/>
      <c r="YY73" s="39"/>
      <c r="YZ73" s="39"/>
      <c r="ZA73" s="39"/>
      <c r="ZB73" s="39"/>
      <c r="ZC73" s="39"/>
      <c r="ZD73" s="39"/>
      <c r="ZE73" s="39"/>
      <c r="ZF73" s="39"/>
      <c r="ZG73" s="39"/>
      <c r="ZH73" s="39"/>
      <c r="ZI73" s="39"/>
      <c r="ZJ73" s="39"/>
      <c r="ZK73" s="39"/>
      <c r="ZL73" s="39"/>
      <c r="ZM73" s="39"/>
      <c r="ZN73" s="39"/>
      <c r="ZO73" s="39"/>
      <c r="ZP73" s="39"/>
      <c r="ZQ73" s="39"/>
      <c r="ZR73" s="39"/>
      <c r="ZS73" s="39"/>
      <c r="ZT73" s="39"/>
      <c r="ZU73" s="39"/>
      <c r="ZV73" s="39"/>
      <c r="ZW73" s="39"/>
      <c r="ZX73" s="39"/>
    </row>
    <row r="74" spans="1:700" s="41" customFormat="1" ht="12" customHeight="1" x14ac:dyDescent="0.25">
      <c r="A74" s="128" t="s">
        <v>36</v>
      </c>
      <c r="B74" s="15" t="s">
        <v>37</v>
      </c>
      <c r="C74" s="15" t="s">
        <v>37</v>
      </c>
      <c r="D74" s="5" t="s">
        <v>38</v>
      </c>
      <c r="E74" s="6" t="s">
        <v>39</v>
      </c>
      <c r="F74" s="7" t="s">
        <v>38</v>
      </c>
      <c r="G74" s="6" t="s">
        <v>40</v>
      </c>
      <c r="H74" s="8">
        <v>21101</v>
      </c>
      <c r="I74" s="69" t="s">
        <v>46</v>
      </c>
      <c r="J74" s="9" t="s">
        <v>453</v>
      </c>
      <c r="K74" s="10" t="s">
        <v>454</v>
      </c>
      <c r="L74" s="11"/>
      <c r="M74" s="8" t="s">
        <v>43</v>
      </c>
      <c r="N74" s="12" t="s">
        <v>16255</v>
      </c>
      <c r="O74" s="13">
        <v>68</v>
      </c>
      <c r="P74" s="14">
        <f t="shared" si="1"/>
        <v>19.351176470588236</v>
      </c>
      <c r="Q74" s="53" t="s">
        <v>45</v>
      </c>
      <c r="R74" s="14">
        <v>1315.88</v>
      </c>
      <c r="S74" s="14">
        <v>0</v>
      </c>
      <c r="T74" s="14">
        <v>323</v>
      </c>
      <c r="U74" s="14">
        <v>0</v>
      </c>
      <c r="V74" s="14">
        <v>0</v>
      </c>
      <c r="W74" s="14">
        <v>323</v>
      </c>
      <c r="X74" s="14">
        <v>0</v>
      </c>
      <c r="Y74" s="14">
        <v>0</v>
      </c>
      <c r="Z74" s="14">
        <v>323</v>
      </c>
      <c r="AA74" s="14">
        <v>0</v>
      </c>
      <c r="AB74" s="14">
        <v>0</v>
      </c>
      <c r="AC74" s="14">
        <v>346.88</v>
      </c>
      <c r="AD74" s="14">
        <v>0</v>
      </c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  <c r="IV74" s="39"/>
      <c r="IW74" s="39"/>
      <c r="IX74" s="39"/>
      <c r="IY74" s="39"/>
      <c r="IZ74" s="39"/>
      <c r="JA74" s="39"/>
      <c r="JB74" s="39"/>
      <c r="JC74" s="39"/>
      <c r="JD74" s="39"/>
      <c r="JE74" s="39"/>
      <c r="JF74" s="39"/>
      <c r="JG74" s="39"/>
      <c r="JH74" s="39"/>
      <c r="JI74" s="39"/>
      <c r="JJ74" s="39"/>
      <c r="JK74" s="39"/>
      <c r="JL74" s="39"/>
      <c r="JM74" s="39"/>
      <c r="JN74" s="39"/>
      <c r="JO74" s="39"/>
      <c r="JP74" s="39"/>
      <c r="JQ74" s="39"/>
      <c r="JR74" s="39"/>
      <c r="JS74" s="39"/>
      <c r="JT74" s="39"/>
      <c r="JU74" s="39"/>
      <c r="JV74" s="39"/>
      <c r="JW74" s="39"/>
      <c r="JX74" s="39"/>
      <c r="JY74" s="39"/>
      <c r="JZ74" s="39"/>
      <c r="KA74" s="39"/>
      <c r="KB74" s="39"/>
      <c r="KC74" s="39"/>
      <c r="KD74" s="39"/>
      <c r="KE74" s="39"/>
      <c r="KF74" s="39"/>
      <c r="KG74" s="39"/>
      <c r="KH74" s="39"/>
      <c r="KI74" s="39"/>
      <c r="KJ74" s="39"/>
      <c r="KK74" s="39"/>
      <c r="KL74" s="39"/>
      <c r="KM74" s="39"/>
      <c r="KN74" s="39"/>
      <c r="KO74" s="39"/>
      <c r="KP74" s="39"/>
      <c r="KQ74" s="39"/>
      <c r="KR74" s="39"/>
      <c r="KS74" s="39"/>
      <c r="KT74" s="39"/>
      <c r="KU74" s="39"/>
      <c r="KV74" s="39"/>
      <c r="KW74" s="39"/>
      <c r="KX74" s="39"/>
      <c r="KY74" s="39"/>
      <c r="KZ74" s="39"/>
      <c r="LA74" s="39"/>
      <c r="LB74" s="39"/>
      <c r="LC74" s="39"/>
      <c r="LD74" s="39"/>
      <c r="LE74" s="39"/>
      <c r="LF74" s="39"/>
      <c r="LG74" s="39"/>
      <c r="LH74" s="39"/>
      <c r="LI74" s="39"/>
      <c r="LJ74" s="39"/>
      <c r="LK74" s="39"/>
      <c r="LL74" s="39"/>
      <c r="LM74" s="39"/>
      <c r="LN74" s="39"/>
      <c r="LO74" s="39"/>
      <c r="LP74" s="39"/>
      <c r="LQ74" s="39"/>
      <c r="LR74" s="39"/>
      <c r="LS74" s="39"/>
      <c r="LT74" s="39"/>
      <c r="LU74" s="39"/>
      <c r="LV74" s="39"/>
      <c r="LW74" s="39"/>
      <c r="LX74" s="39"/>
      <c r="LY74" s="39"/>
      <c r="LZ74" s="39"/>
      <c r="MA74" s="39"/>
      <c r="MB74" s="39"/>
      <c r="MC74" s="39"/>
      <c r="MD74" s="39"/>
      <c r="ME74" s="39"/>
      <c r="MF74" s="39"/>
      <c r="MG74" s="39"/>
      <c r="MH74" s="39"/>
      <c r="MI74" s="39"/>
      <c r="MJ74" s="39"/>
      <c r="MK74" s="39"/>
      <c r="ML74" s="39"/>
      <c r="MM74" s="39"/>
      <c r="MN74" s="39"/>
      <c r="MO74" s="39"/>
      <c r="MP74" s="39"/>
      <c r="MQ74" s="39"/>
      <c r="MR74" s="39"/>
      <c r="MS74" s="39"/>
      <c r="MT74" s="39"/>
      <c r="MU74" s="39"/>
      <c r="MV74" s="39"/>
      <c r="MW74" s="39"/>
      <c r="MX74" s="39"/>
      <c r="MY74" s="39"/>
      <c r="MZ74" s="39"/>
      <c r="NA74" s="39"/>
      <c r="NB74" s="39"/>
      <c r="NC74" s="39"/>
      <c r="ND74" s="39"/>
      <c r="NE74" s="39"/>
      <c r="NF74" s="39"/>
      <c r="NG74" s="39"/>
      <c r="NH74" s="39"/>
      <c r="NI74" s="39"/>
      <c r="NJ74" s="39"/>
      <c r="NK74" s="39"/>
      <c r="NL74" s="39"/>
      <c r="NM74" s="39"/>
      <c r="NN74" s="39"/>
      <c r="NO74" s="39"/>
      <c r="NP74" s="39"/>
      <c r="NQ74" s="39"/>
      <c r="NR74" s="39"/>
      <c r="NS74" s="39"/>
      <c r="NT74" s="39"/>
      <c r="NU74" s="39"/>
      <c r="NV74" s="39"/>
      <c r="NW74" s="39"/>
      <c r="NX74" s="39"/>
      <c r="NY74" s="39"/>
      <c r="NZ74" s="39"/>
      <c r="OA74" s="39"/>
      <c r="OB74" s="39"/>
      <c r="OC74" s="39"/>
      <c r="OD74" s="39"/>
      <c r="OE74" s="39"/>
      <c r="OF74" s="39"/>
      <c r="OG74" s="39"/>
      <c r="OH74" s="39"/>
      <c r="OI74" s="39"/>
      <c r="OJ74" s="39"/>
      <c r="OK74" s="39"/>
      <c r="OL74" s="39"/>
      <c r="OM74" s="39"/>
      <c r="ON74" s="39"/>
      <c r="OO74" s="39"/>
      <c r="OP74" s="39"/>
      <c r="OQ74" s="39"/>
      <c r="OR74" s="39"/>
      <c r="OS74" s="39"/>
      <c r="OT74" s="39"/>
      <c r="OU74" s="39"/>
      <c r="OV74" s="39"/>
      <c r="OW74" s="39"/>
      <c r="OX74" s="39"/>
      <c r="OY74" s="39"/>
      <c r="OZ74" s="39"/>
      <c r="PA74" s="39"/>
      <c r="PB74" s="39"/>
      <c r="PC74" s="39"/>
      <c r="PD74" s="39"/>
      <c r="PE74" s="39"/>
      <c r="PF74" s="39"/>
      <c r="PG74" s="39"/>
      <c r="PH74" s="39"/>
      <c r="PI74" s="39"/>
      <c r="PJ74" s="39"/>
      <c r="PK74" s="39"/>
      <c r="PL74" s="39"/>
      <c r="PM74" s="39"/>
      <c r="PN74" s="39"/>
      <c r="PO74" s="39"/>
      <c r="PP74" s="39"/>
      <c r="PQ74" s="39"/>
      <c r="PR74" s="39"/>
      <c r="PS74" s="39"/>
      <c r="PT74" s="39"/>
      <c r="PU74" s="39"/>
      <c r="PV74" s="39"/>
      <c r="PW74" s="39"/>
      <c r="PX74" s="39"/>
      <c r="PY74" s="39"/>
      <c r="PZ74" s="39"/>
      <c r="QA74" s="39"/>
      <c r="QB74" s="39"/>
      <c r="QC74" s="39"/>
      <c r="QD74" s="39"/>
      <c r="QE74" s="39"/>
      <c r="QF74" s="39"/>
      <c r="QG74" s="39"/>
      <c r="QH74" s="39"/>
      <c r="QI74" s="39"/>
      <c r="QJ74" s="39"/>
      <c r="QK74" s="39"/>
      <c r="QL74" s="39"/>
      <c r="QM74" s="39"/>
      <c r="QN74" s="39"/>
      <c r="QO74" s="39"/>
      <c r="QP74" s="39"/>
      <c r="QQ74" s="39"/>
      <c r="QR74" s="39"/>
      <c r="QS74" s="39"/>
      <c r="QT74" s="39"/>
      <c r="QU74" s="39"/>
      <c r="QV74" s="39"/>
      <c r="QW74" s="39"/>
      <c r="QX74" s="39"/>
      <c r="QY74" s="39"/>
      <c r="QZ74" s="39"/>
      <c r="RA74" s="39"/>
      <c r="RB74" s="39"/>
      <c r="RC74" s="39"/>
      <c r="RD74" s="39"/>
      <c r="RE74" s="39"/>
      <c r="RF74" s="39"/>
      <c r="RG74" s="39"/>
      <c r="RH74" s="39"/>
      <c r="RI74" s="39"/>
      <c r="RJ74" s="39"/>
      <c r="RK74" s="39"/>
      <c r="RL74" s="39"/>
      <c r="RM74" s="39"/>
      <c r="RN74" s="39"/>
      <c r="RO74" s="39"/>
      <c r="RP74" s="39"/>
      <c r="RQ74" s="39"/>
      <c r="RR74" s="39"/>
      <c r="RS74" s="39"/>
      <c r="RT74" s="39"/>
      <c r="RU74" s="39"/>
      <c r="RV74" s="39"/>
      <c r="RW74" s="39"/>
      <c r="RX74" s="39"/>
      <c r="RY74" s="39"/>
      <c r="RZ74" s="39"/>
      <c r="SA74" s="39"/>
      <c r="SB74" s="39"/>
      <c r="SC74" s="39"/>
      <c r="SD74" s="39"/>
      <c r="SE74" s="39"/>
      <c r="SF74" s="39"/>
      <c r="SG74" s="39"/>
      <c r="SH74" s="39"/>
      <c r="SI74" s="39"/>
      <c r="SJ74" s="39"/>
      <c r="SK74" s="39"/>
      <c r="SL74" s="39"/>
      <c r="SM74" s="39"/>
      <c r="SN74" s="39"/>
      <c r="SO74" s="39"/>
      <c r="SP74" s="39"/>
      <c r="SQ74" s="39"/>
      <c r="SR74" s="39"/>
      <c r="SS74" s="39"/>
      <c r="ST74" s="39"/>
      <c r="SU74" s="39"/>
      <c r="SV74" s="39"/>
      <c r="SW74" s="39"/>
      <c r="SX74" s="39"/>
      <c r="SY74" s="39"/>
      <c r="SZ74" s="39"/>
      <c r="TA74" s="39"/>
      <c r="TB74" s="39"/>
      <c r="TC74" s="39"/>
      <c r="TD74" s="39"/>
      <c r="TE74" s="39"/>
      <c r="TF74" s="39"/>
      <c r="TG74" s="39"/>
      <c r="TH74" s="39"/>
      <c r="TI74" s="39"/>
      <c r="TJ74" s="39"/>
      <c r="TK74" s="39"/>
      <c r="TL74" s="39"/>
      <c r="TM74" s="39"/>
      <c r="TN74" s="39"/>
      <c r="TO74" s="39"/>
      <c r="TP74" s="39"/>
      <c r="TQ74" s="39"/>
      <c r="TR74" s="39"/>
      <c r="TS74" s="39"/>
      <c r="TT74" s="39"/>
      <c r="TU74" s="39"/>
      <c r="TV74" s="39"/>
      <c r="TW74" s="39"/>
      <c r="TX74" s="39"/>
      <c r="TY74" s="39"/>
      <c r="TZ74" s="39"/>
      <c r="UA74" s="39"/>
      <c r="UB74" s="39"/>
      <c r="UC74" s="39"/>
      <c r="UD74" s="39"/>
      <c r="UE74" s="39"/>
      <c r="UF74" s="39"/>
      <c r="UG74" s="39"/>
      <c r="UH74" s="39"/>
      <c r="UI74" s="39"/>
      <c r="UJ74" s="39"/>
      <c r="UK74" s="39"/>
      <c r="UL74" s="39"/>
      <c r="UM74" s="39"/>
      <c r="UN74" s="39"/>
      <c r="UO74" s="39"/>
      <c r="UP74" s="39"/>
      <c r="UQ74" s="39"/>
      <c r="UR74" s="39"/>
      <c r="US74" s="39"/>
      <c r="UT74" s="39"/>
      <c r="UU74" s="39"/>
      <c r="UV74" s="39"/>
      <c r="UW74" s="39"/>
      <c r="UX74" s="39"/>
      <c r="UY74" s="39"/>
      <c r="UZ74" s="39"/>
      <c r="VA74" s="39"/>
      <c r="VB74" s="39"/>
      <c r="VC74" s="39"/>
      <c r="VD74" s="39"/>
      <c r="VE74" s="39"/>
      <c r="VF74" s="39"/>
      <c r="VG74" s="39"/>
      <c r="VH74" s="39"/>
      <c r="VI74" s="39"/>
      <c r="VJ74" s="39"/>
      <c r="VK74" s="39"/>
      <c r="VL74" s="39"/>
      <c r="VM74" s="39"/>
      <c r="VN74" s="39"/>
      <c r="VO74" s="39"/>
      <c r="VP74" s="39"/>
      <c r="VQ74" s="39"/>
      <c r="VR74" s="39"/>
      <c r="VS74" s="39"/>
      <c r="VT74" s="39"/>
      <c r="VU74" s="39"/>
      <c r="VV74" s="39"/>
      <c r="VW74" s="39"/>
      <c r="VX74" s="39"/>
      <c r="VY74" s="39"/>
      <c r="VZ74" s="39"/>
      <c r="WA74" s="39"/>
      <c r="WB74" s="39"/>
      <c r="WC74" s="39"/>
      <c r="WD74" s="39"/>
      <c r="WE74" s="39"/>
      <c r="WF74" s="39"/>
      <c r="WG74" s="39"/>
      <c r="WH74" s="39"/>
      <c r="WI74" s="39"/>
      <c r="WJ74" s="39"/>
      <c r="WK74" s="39"/>
      <c r="WL74" s="39"/>
      <c r="WM74" s="39"/>
      <c r="WN74" s="39"/>
      <c r="WO74" s="39"/>
      <c r="WP74" s="39"/>
      <c r="WQ74" s="39"/>
      <c r="WR74" s="39"/>
      <c r="WS74" s="39"/>
      <c r="WT74" s="39"/>
      <c r="WU74" s="39"/>
      <c r="WV74" s="39"/>
      <c r="WW74" s="39"/>
      <c r="WX74" s="39"/>
      <c r="WY74" s="39"/>
      <c r="WZ74" s="39"/>
      <c r="XA74" s="39"/>
      <c r="XB74" s="39"/>
      <c r="XC74" s="39"/>
      <c r="XD74" s="39"/>
      <c r="XE74" s="39"/>
      <c r="XF74" s="39"/>
      <c r="XG74" s="39"/>
      <c r="XH74" s="39"/>
      <c r="XI74" s="39"/>
      <c r="XJ74" s="39"/>
      <c r="XK74" s="39"/>
      <c r="XL74" s="39"/>
      <c r="XM74" s="39"/>
      <c r="XN74" s="39"/>
      <c r="XO74" s="39"/>
      <c r="XP74" s="39"/>
      <c r="XQ74" s="39"/>
      <c r="XR74" s="39"/>
      <c r="XS74" s="39"/>
      <c r="XT74" s="39"/>
      <c r="XU74" s="39"/>
      <c r="XV74" s="39"/>
      <c r="XW74" s="39"/>
      <c r="XX74" s="39"/>
      <c r="XY74" s="39"/>
      <c r="XZ74" s="39"/>
      <c r="YA74" s="39"/>
      <c r="YB74" s="39"/>
      <c r="YC74" s="39"/>
      <c r="YD74" s="39"/>
      <c r="YE74" s="39"/>
      <c r="YF74" s="39"/>
      <c r="YG74" s="39"/>
      <c r="YH74" s="39"/>
      <c r="YI74" s="39"/>
      <c r="YJ74" s="39"/>
      <c r="YK74" s="39"/>
      <c r="YL74" s="39"/>
      <c r="YM74" s="39"/>
      <c r="YN74" s="39"/>
      <c r="YO74" s="39"/>
      <c r="YP74" s="39"/>
      <c r="YQ74" s="39"/>
      <c r="YR74" s="39"/>
      <c r="YS74" s="39"/>
      <c r="YT74" s="39"/>
      <c r="YU74" s="39"/>
      <c r="YV74" s="39"/>
      <c r="YW74" s="39"/>
      <c r="YX74" s="39"/>
      <c r="YY74" s="39"/>
      <c r="YZ74" s="39"/>
      <c r="ZA74" s="39"/>
      <c r="ZB74" s="39"/>
      <c r="ZC74" s="39"/>
      <c r="ZD74" s="39"/>
      <c r="ZE74" s="39"/>
      <c r="ZF74" s="39"/>
      <c r="ZG74" s="39"/>
      <c r="ZH74" s="39"/>
      <c r="ZI74" s="39"/>
      <c r="ZJ74" s="39"/>
      <c r="ZK74" s="39"/>
      <c r="ZL74" s="39"/>
      <c r="ZM74" s="39"/>
      <c r="ZN74" s="39"/>
      <c r="ZO74" s="39"/>
      <c r="ZP74" s="39"/>
      <c r="ZQ74" s="39"/>
      <c r="ZR74" s="39"/>
      <c r="ZS74" s="39"/>
      <c r="ZT74" s="39"/>
      <c r="ZU74" s="39"/>
      <c r="ZV74" s="39"/>
      <c r="ZW74" s="39"/>
      <c r="ZX74" s="39"/>
    </row>
    <row r="75" spans="1:700" s="41" customFormat="1" ht="12" customHeight="1" x14ac:dyDescent="0.25">
      <c r="A75" s="128" t="s">
        <v>36</v>
      </c>
      <c r="B75" s="15" t="s">
        <v>37</v>
      </c>
      <c r="C75" s="15" t="s">
        <v>37</v>
      </c>
      <c r="D75" s="5" t="s">
        <v>38</v>
      </c>
      <c r="E75" s="6" t="s">
        <v>39</v>
      </c>
      <c r="F75" s="7" t="s">
        <v>38</v>
      </c>
      <c r="G75" s="6" t="s">
        <v>40</v>
      </c>
      <c r="H75" s="8">
        <v>21101</v>
      </c>
      <c r="I75" s="69" t="s">
        <v>46</v>
      </c>
      <c r="J75" s="9" t="s">
        <v>1353</v>
      </c>
      <c r="K75" s="10" t="s">
        <v>16266</v>
      </c>
      <c r="L75" s="11"/>
      <c r="M75" s="8" t="s">
        <v>43</v>
      </c>
      <c r="N75" s="12" t="s">
        <v>16255</v>
      </c>
      <c r="O75" s="13">
        <v>107</v>
      </c>
      <c r="P75" s="14">
        <f t="shared" si="1"/>
        <v>6.3314018691588787</v>
      </c>
      <c r="Q75" s="53" t="s">
        <v>45</v>
      </c>
      <c r="R75" s="14">
        <v>677.46</v>
      </c>
      <c r="S75" s="14">
        <v>0</v>
      </c>
      <c r="T75" s="14">
        <v>162</v>
      </c>
      <c r="U75" s="14">
        <v>0</v>
      </c>
      <c r="V75" s="14">
        <v>0</v>
      </c>
      <c r="W75" s="14">
        <v>156</v>
      </c>
      <c r="X75" s="14">
        <v>0</v>
      </c>
      <c r="Y75" s="14">
        <v>0</v>
      </c>
      <c r="Z75" s="14">
        <v>168</v>
      </c>
      <c r="AA75" s="14">
        <v>0</v>
      </c>
      <c r="AB75" s="14">
        <v>0</v>
      </c>
      <c r="AC75" s="14">
        <v>191.46</v>
      </c>
      <c r="AD75" s="14">
        <v>0</v>
      </c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  <c r="IV75" s="39"/>
      <c r="IW75" s="39"/>
      <c r="IX75" s="39"/>
      <c r="IY75" s="39"/>
      <c r="IZ75" s="39"/>
      <c r="JA75" s="39"/>
      <c r="JB75" s="39"/>
      <c r="JC75" s="39"/>
      <c r="JD75" s="39"/>
      <c r="JE75" s="39"/>
      <c r="JF75" s="39"/>
      <c r="JG75" s="39"/>
      <c r="JH75" s="39"/>
      <c r="JI75" s="39"/>
      <c r="JJ75" s="39"/>
      <c r="JK75" s="39"/>
      <c r="JL75" s="39"/>
      <c r="JM75" s="39"/>
      <c r="JN75" s="39"/>
      <c r="JO75" s="39"/>
      <c r="JP75" s="39"/>
      <c r="JQ75" s="39"/>
      <c r="JR75" s="39"/>
      <c r="JS75" s="39"/>
      <c r="JT75" s="39"/>
      <c r="JU75" s="39"/>
      <c r="JV75" s="39"/>
      <c r="JW75" s="39"/>
      <c r="JX75" s="39"/>
      <c r="JY75" s="39"/>
      <c r="JZ75" s="39"/>
      <c r="KA75" s="39"/>
      <c r="KB75" s="39"/>
      <c r="KC75" s="39"/>
      <c r="KD75" s="39"/>
      <c r="KE75" s="39"/>
      <c r="KF75" s="39"/>
      <c r="KG75" s="39"/>
      <c r="KH75" s="39"/>
      <c r="KI75" s="39"/>
      <c r="KJ75" s="39"/>
      <c r="KK75" s="39"/>
      <c r="KL75" s="39"/>
      <c r="KM75" s="39"/>
      <c r="KN75" s="39"/>
      <c r="KO75" s="39"/>
      <c r="KP75" s="39"/>
      <c r="KQ75" s="39"/>
      <c r="KR75" s="39"/>
      <c r="KS75" s="39"/>
      <c r="KT75" s="39"/>
      <c r="KU75" s="39"/>
      <c r="KV75" s="39"/>
      <c r="KW75" s="39"/>
      <c r="KX75" s="39"/>
      <c r="KY75" s="39"/>
      <c r="KZ75" s="39"/>
      <c r="LA75" s="39"/>
      <c r="LB75" s="39"/>
      <c r="LC75" s="39"/>
      <c r="LD75" s="39"/>
      <c r="LE75" s="39"/>
      <c r="LF75" s="39"/>
      <c r="LG75" s="39"/>
      <c r="LH75" s="39"/>
      <c r="LI75" s="39"/>
      <c r="LJ75" s="39"/>
      <c r="LK75" s="39"/>
      <c r="LL75" s="39"/>
      <c r="LM75" s="39"/>
      <c r="LN75" s="39"/>
      <c r="LO75" s="39"/>
      <c r="LP75" s="39"/>
      <c r="LQ75" s="39"/>
      <c r="LR75" s="39"/>
      <c r="LS75" s="39"/>
      <c r="LT75" s="39"/>
      <c r="LU75" s="39"/>
      <c r="LV75" s="39"/>
      <c r="LW75" s="39"/>
      <c r="LX75" s="39"/>
      <c r="LY75" s="39"/>
      <c r="LZ75" s="39"/>
      <c r="MA75" s="39"/>
      <c r="MB75" s="39"/>
      <c r="MC75" s="39"/>
      <c r="MD75" s="39"/>
      <c r="ME75" s="39"/>
      <c r="MF75" s="39"/>
      <c r="MG75" s="39"/>
      <c r="MH75" s="39"/>
      <c r="MI75" s="39"/>
      <c r="MJ75" s="39"/>
      <c r="MK75" s="39"/>
      <c r="ML75" s="39"/>
      <c r="MM75" s="39"/>
      <c r="MN75" s="39"/>
      <c r="MO75" s="39"/>
      <c r="MP75" s="39"/>
      <c r="MQ75" s="39"/>
      <c r="MR75" s="39"/>
      <c r="MS75" s="39"/>
      <c r="MT75" s="39"/>
      <c r="MU75" s="39"/>
      <c r="MV75" s="39"/>
      <c r="MW75" s="39"/>
      <c r="MX75" s="39"/>
      <c r="MY75" s="39"/>
      <c r="MZ75" s="39"/>
      <c r="NA75" s="39"/>
      <c r="NB75" s="39"/>
      <c r="NC75" s="39"/>
      <c r="ND75" s="39"/>
      <c r="NE75" s="39"/>
      <c r="NF75" s="39"/>
      <c r="NG75" s="39"/>
      <c r="NH75" s="39"/>
      <c r="NI75" s="39"/>
      <c r="NJ75" s="39"/>
      <c r="NK75" s="39"/>
      <c r="NL75" s="39"/>
      <c r="NM75" s="39"/>
      <c r="NN75" s="39"/>
      <c r="NO75" s="39"/>
      <c r="NP75" s="39"/>
      <c r="NQ75" s="39"/>
      <c r="NR75" s="39"/>
      <c r="NS75" s="39"/>
      <c r="NT75" s="39"/>
      <c r="NU75" s="39"/>
      <c r="NV75" s="39"/>
      <c r="NW75" s="39"/>
      <c r="NX75" s="39"/>
      <c r="NY75" s="39"/>
      <c r="NZ75" s="39"/>
      <c r="OA75" s="39"/>
      <c r="OB75" s="39"/>
      <c r="OC75" s="39"/>
      <c r="OD75" s="39"/>
      <c r="OE75" s="39"/>
      <c r="OF75" s="39"/>
      <c r="OG75" s="39"/>
      <c r="OH75" s="39"/>
      <c r="OI75" s="39"/>
      <c r="OJ75" s="39"/>
      <c r="OK75" s="39"/>
      <c r="OL75" s="39"/>
      <c r="OM75" s="39"/>
      <c r="ON75" s="39"/>
      <c r="OO75" s="39"/>
      <c r="OP75" s="39"/>
      <c r="OQ75" s="39"/>
      <c r="OR75" s="39"/>
      <c r="OS75" s="39"/>
      <c r="OT75" s="39"/>
      <c r="OU75" s="39"/>
      <c r="OV75" s="39"/>
      <c r="OW75" s="39"/>
      <c r="OX75" s="39"/>
      <c r="OY75" s="39"/>
      <c r="OZ75" s="39"/>
      <c r="PA75" s="39"/>
      <c r="PB75" s="39"/>
      <c r="PC75" s="39"/>
      <c r="PD75" s="39"/>
      <c r="PE75" s="39"/>
      <c r="PF75" s="39"/>
      <c r="PG75" s="39"/>
      <c r="PH75" s="39"/>
      <c r="PI75" s="39"/>
      <c r="PJ75" s="39"/>
      <c r="PK75" s="39"/>
      <c r="PL75" s="39"/>
      <c r="PM75" s="39"/>
      <c r="PN75" s="39"/>
      <c r="PO75" s="39"/>
      <c r="PP75" s="39"/>
      <c r="PQ75" s="39"/>
      <c r="PR75" s="39"/>
      <c r="PS75" s="39"/>
      <c r="PT75" s="39"/>
      <c r="PU75" s="39"/>
      <c r="PV75" s="39"/>
      <c r="PW75" s="39"/>
      <c r="PX75" s="39"/>
      <c r="PY75" s="39"/>
      <c r="PZ75" s="39"/>
      <c r="QA75" s="39"/>
      <c r="QB75" s="39"/>
      <c r="QC75" s="39"/>
      <c r="QD75" s="39"/>
      <c r="QE75" s="39"/>
      <c r="QF75" s="39"/>
      <c r="QG75" s="39"/>
      <c r="QH75" s="39"/>
      <c r="QI75" s="39"/>
      <c r="QJ75" s="39"/>
      <c r="QK75" s="39"/>
      <c r="QL75" s="39"/>
      <c r="QM75" s="39"/>
      <c r="QN75" s="39"/>
      <c r="QO75" s="39"/>
      <c r="QP75" s="39"/>
      <c r="QQ75" s="39"/>
      <c r="QR75" s="39"/>
      <c r="QS75" s="39"/>
      <c r="QT75" s="39"/>
      <c r="QU75" s="39"/>
      <c r="QV75" s="39"/>
      <c r="QW75" s="39"/>
      <c r="QX75" s="39"/>
      <c r="QY75" s="39"/>
      <c r="QZ75" s="39"/>
      <c r="RA75" s="39"/>
      <c r="RB75" s="39"/>
      <c r="RC75" s="39"/>
      <c r="RD75" s="39"/>
      <c r="RE75" s="39"/>
      <c r="RF75" s="39"/>
      <c r="RG75" s="39"/>
      <c r="RH75" s="39"/>
      <c r="RI75" s="39"/>
      <c r="RJ75" s="39"/>
      <c r="RK75" s="39"/>
      <c r="RL75" s="39"/>
      <c r="RM75" s="39"/>
      <c r="RN75" s="39"/>
      <c r="RO75" s="39"/>
      <c r="RP75" s="39"/>
      <c r="RQ75" s="39"/>
      <c r="RR75" s="39"/>
      <c r="RS75" s="39"/>
      <c r="RT75" s="39"/>
      <c r="RU75" s="39"/>
      <c r="RV75" s="39"/>
      <c r="RW75" s="39"/>
      <c r="RX75" s="39"/>
      <c r="RY75" s="39"/>
      <c r="RZ75" s="39"/>
      <c r="SA75" s="39"/>
      <c r="SB75" s="39"/>
      <c r="SC75" s="39"/>
      <c r="SD75" s="39"/>
      <c r="SE75" s="39"/>
      <c r="SF75" s="39"/>
      <c r="SG75" s="39"/>
      <c r="SH75" s="39"/>
      <c r="SI75" s="39"/>
      <c r="SJ75" s="39"/>
      <c r="SK75" s="39"/>
      <c r="SL75" s="39"/>
      <c r="SM75" s="39"/>
      <c r="SN75" s="39"/>
      <c r="SO75" s="39"/>
      <c r="SP75" s="39"/>
      <c r="SQ75" s="39"/>
      <c r="SR75" s="39"/>
      <c r="SS75" s="39"/>
      <c r="ST75" s="39"/>
      <c r="SU75" s="39"/>
      <c r="SV75" s="39"/>
      <c r="SW75" s="39"/>
      <c r="SX75" s="39"/>
      <c r="SY75" s="39"/>
      <c r="SZ75" s="39"/>
      <c r="TA75" s="39"/>
      <c r="TB75" s="39"/>
      <c r="TC75" s="39"/>
      <c r="TD75" s="39"/>
      <c r="TE75" s="39"/>
      <c r="TF75" s="39"/>
      <c r="TG75" s="39"/>
      <c r="TH75" s="39"/>
      <c r="TI75" s="39"/>
      <c r="TJ75" s="39"/>
      <c r="TK75" s="39"/>
      <c r="TL75" s="39"/>
      <c r="TM75" s="39"/>
      <c r="TN75" s="39"/>
      <c r="TO75" s="39"/>
      <c r="TP75" s="39"/>
      <c r="TQ75" s="39"/>
      <c r="TR75" s="39"/>
      <c r="TS75" s="39"/>
      <c r="TT75" s="39"/>
      <c r="TU75" s="39"/>
      <c r="TV75" s="39"/>
      <c r="TW75" s="39"/>
      <c r="TX75" s="39"/>
      <c r="TY75" s="39"/>
      <c r="TZ75" s="39"/>
      <c r="UA75" s="39"/>
      <c r="UB75" s="39"/>
      <c r="UC75" s="39"/>
      <c r="UD75" s="39"/>
      <c r="UE75" s="39"/>
      <c r="UF75" s="39"/>
      <c r="UG75" s="39"/>
      <c r="UH75" s="39"/>
      <c r="UI75" s="39"/>
      <c r="UJ75" s="39"/>
      <c r="UK75" s="39"/>
      <c r="UL75" s="39"/>
      <c r="UM75" s="39"/>
      <c r="UN75" s="39"/>
      <c r="UO75" s="39"/>
      <c r="UP75" s="39"/>
      <c r="UQ75" s="39"/>
      <c r="UR75" s="39"/>
      <c r="US75" s="39"/>
      <c r="UT75" s="39"/>
      <c r="UU75" s="39"/>
      <c r="UV75" s="39"/>
      <c r="UW75" s="39"/>
      <c r="UX75" s="39"/>
      <c r="UY75" s="39"/>
      <c r="UZ75" s="39"/>
      <c r="VA75" s="39"/>
      <c r="VB75" s="39"/>
      <c r="VC75" s="39"/>
      <c r="VD75" s="39"/>
      <c r="VE75" s="39"/>
      <c r="VF75" s="39"/>
      <c r="VG75" s="39"/>
      <c r="VH75" s="39"/>
      <c r="VI75" s="39"/>
      <c r="VJ75" s="39"/>
      <c r="VK75" s="39"/>
      <c r="VL75" s="39"/>
      <c r="VM75" s="39"/>
      <c r="VN75" s="39"/>
      <c r="VO75" s="39"/>
      <c r="VP75" s="39"/>
      <c r="VQ75" s="39"/>
      <c r="VR75" s="39"/>
      <c r="VS75" s="39"/>
      <c r="VT75" s="39"/>
      <c r="VU75" s="39"/>
      <c r="VV75" s="39"/>
      <c r="VW75" s="39"/>
      <c r="VX75" s="39"/>
      <c r="VY75" s="39"/>
      <c r="VZ75" s="39"/>
      <c r="WA75" s="39"/>
      <c r="WB75" s="39"/>
      <c r="WC75" s="39"/>
      <c r="WD75" s="39"/>
      <c r="WE75" s="39"/>
      <c r="WF75" s="39"/>
      <c r="WG75" s="39"/>
      <c r="WH75" s="39"/>
      <c r="WI75" s="39"/>
      <c r="WJ75" s="39"/>
      <c r="WK75" s="39"/>
      <c r="WL75" s="39"/>
      <c r="WM75" s="39"/>
      <c r="WN75" s="39"/>
      <c r="WO75" s="39"/>
      <c r="WP75" s="39"/>
      <c r="WQ75" s="39"/>
      <c r="WR75" s="39"/>
      <c r="WS75" s="39"/>
      <c r="WT75" s="39"/>
      <c r="WU75" s="39"/>
      <c r="WV75" s="39"/>
      <c r="WW75" s="39"/>
      <c r="WX75" s="39"/>
      <c r="WY75" s="39"/>
      <c r="WZ75" s="39"/>
      <c r="XA75" s="39"/>
      <c r="XB75" s="39"/>
      <c r="XC75" s="39"/>
      <c r="XD75" s="39"/>
      <c r="XE75" s="39"/>
      <c r="XF75" s="39"/>
      <c r="XG75" s="39"/>
      <c r="XH75" s="39"/>
      <c r="XI75" s="39"/>
      <c r="XJ75" s="39"/>
      <c r="XK75" s="39"/>
      <c r="XL75" s="39"/>
      <c r="XM75" s="39"/>
      <c r="XN75" s="39"/>
      <c r="XO75" s="39"/>
      <c r="XP75" s="39"/>
      <c r="XQ75" s="39"/>
      <c r="XR75" s="39"/>
      <c r="XS75" s="39"/>
      <c r="XT75" s="39"/>
      <c r="XU75" s="39"/>
      <c r="XV75" s="39"/>
      <c r="XW75" s="39"/>
      <c r="XX75" s="39"/>
      <c r="XY75" s="39"/>
      <c r="XZ75" s="39"/>
      <c r="YA75" s="39"/>
      <c r="YB75" s="39"/>
      <c r="YC75" s="39"/>
      <c r="YD75" s="39"/>
      <c r="YE75" s="39"/>
      <c r="YF75" s="39"/>
      <c r="YG75" s="39"/>
      <c r="YH75" s="39"/>
      <c r="YI75" s="39"/>
      <c r="YJ75" s="39"/>
      <c r="YK75" s="39"/>
      <c r="YL75" s="39"/>
      <c r="YM75" s="39"/>
      <c r="YN75" s="39"/>
      <c r="YO75" s="39"/>
      <c r="YP75" s="39"/>
      <c r="YQ75" s="39"/>
      <c r="YR75" s="39"/>
      <c r="YS75" s="39"/>
      <c r="YT75" s="39"/>
      <c r="YU75" s="39"/>
      <c r="YV75" s="39"/>
      <c r="YW75" s="39"/>
      <c r="YX75" s="39"/>
      <c r="YY75" s="39"/>
      <c r="YZ75" s="39"/>
      <c r="ZA75" s="39"/>
      <c r="ZB75" s="39"/>
      <c r="ZC75" s="39"/>
      <c r="ZD75" s="39"/>
      <c r="ZE75" s="39"/>
      <c r="ZF75" s="39"/>
      <c r="ZG75" s="39"/>
      <c r="ZH75" s="39"/>
      <c r="ZI75" s="39"/>
      <c r="ZJ75" s="39"/>
      <c r="ZK75" s="39"/>
      <c r="ZL75" s="39"/>
      <c r="ZM75" s="39"/>
      <c r="ZN75" s="39"/>
      <c r="ZO75" s="39"/>
      <c r="ZP75" s="39"/>
      <c r="ZQ75" s="39"/>
      <c r="ZR75" s="39"/>
      <c r="ZS75" s="39"/>
      <c r="ZT75" s="39"/>
      <c r="ZU75" s="39"/>
      <c r="ZV75" s="39"/>
      <c r="ZW75" s="39"/>
      <c r="ZX75" s="39"/>
    </row>
    <row r="76" spans="1:700" s="41" customFormat="1" ht="12" customHeight="1" x14ac:dyDescent="0.25">
      <c r="A76" s="128" t="s">
        <v>36</v>
      </c>
      <c r="B76" s="15" t="s">
        <v>37</v>
      </c>
      <c r="C76" s="15" t="s">
        <v>37</v>
      </c>
      <c r="D76" s="5" t="s">
        <v>38</v>
      </c>
      <c r="E76" s="6" t="s">
        <v>39</v>
      </c>
      <c r="F76" s="7" t="s">
        <v>38</v>
      </c>
      <c r="G76" s="6" t="s">
        <v>40</v>
      </c>
      <c r="H76" s="8">
        <v>21101</v>
      </c>
      <c r="I76" s="69" t="s">
        <v>46</v>
      </c>
      <c r="J76" s="9" t="s">
        <v>743</v>
      </c>
      <c r="K76" s="10" t="s">
        <v>16267</v>
      </c>
      <c r="L76" s="11"/>
      <c r="M76" s="8" t="s">
        <v>43</v>
      </c>
      <c r="N76" s="12" t="s">
        <v>16255</v>
      </c>
      <c r="O76" s="13">
        <v>3</v>
      </c>
      <c r="P76" s="14">
        <f t="shared" ref="P76:P136" si="2">R76/O76</f>
        <v>147.52000000000001</v>
      </c>
      <c r="Q76" s="53" t="s">
        <v>45</v>
      </c>
      <c r="R76" s="14">
        <v>442.56</v>
      </c>
      <c r="S76" s="14">
        <v>0</v>
      </c>
      <c r="T76" s="14">
        <v>148</v>
      </c>
      <c r="U76" s="14">
        <v>0</v>
      </c>
      <c r="V76" s="14">
        <v>0</v>
      </c>
      <c r="W76" s="14">
        <v>148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146.56</v>
      </c>
      <c r="AD76" s="14">
        <v>0</v>
      </c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  <c r="IV76" s="39"/>
      <c r="IW76" s="39"/>
      <c r="IX76" s="39"/>
      <c r="IY76" s="39"/>
      <c r="IZ76" s="39"/>
      <c r="JA76" s="39"/>
      <c r="JB76" s="39"/>
      <c r="JC76" s="39"/>
      <c r="JD76" s="39"/>
      <c r="JE76" s="39"/>
      <c r="JF76" s="39"/>
      <c r="JG76" s="39"/>
      <c r="JH76" s="39"/>
      <c r="JI76" s="39"/>
      <c r="JJ76" s="39"/>
      <c r="JK76" s="39"/>
      <c r="JL76" s="39"/>
      <c r="JM76" s="39"/>
      <c r="JN76" s="39"/>
      <c r="JO76" s="39"/>
      <c r="JP76" s="39"/>
      <c r="JQ76" s="39"/>
      <c r="JR76" s="39"/>
      <c r="JS76" s="39"/>
      <c r="JT76" s="39"/>
      <c r="JU76" s="39"/>
      <c r="JV76" s="39"/>
      <c r="JW76" s="39"/>
      <c r="JX76" s="39"/>
      <c r="JY76" s="39"/>
      <c r="JZ76" s="39"/>
      <c r="KA76" s="39"/>
      <c r="KB76" s="39"/>
      <c r="KC76" s="39"/>
      <c r="KD76" s="39"/>
      <c r="KE76" s="39"/>
      <c r="KF76" s="39"/>
      <c r="KG76" s="39"/>
      <c r="KH76" s="39"/>
      <c r="KI76" s="39"/>
      <c r="KJ76" s="39"/>
      <c r="KK76" s="39"/>
      <c r="KL76" s="39"/>
      <c r="KM76" s="39"/>
      <c r="KN76" s="39"/>
      <c r="KO76" s="39"/>
      <c r="KP76" s="39"/>
      <c r="KQ76" s="39"/>
      <c r="KR76" s="39"/>
      <c r="KS76" s="39"/>
      <c r="KT76" s="39"/>
      <c r="KU76" s="39"/>
      <c r="KV76" s="39"/>
      <c r="KW76" s="39"/>
      <c r="KX76" s="39"/>
      <c r="KY76" s="39"/>
      <c r="KZ76" s="39"/>
      <c r="LA76" s="39"/>
      <c r="LB76" s="39"/>
      <c r="LC76" s="39"/>
      <c r="LD76" s="39"/>
      <c r="LE76" s="39"/>
      <c r="LF76" s="39"/>
      <c r="LG76" s="39"/>
      <c r="LH76" s="39"/>
      <c r="LI76" s="39"/>
      <c r="LJ76" s="39"/>
      <c r="LK76" s="39"/>
      <c r="LL76" s="39"/>
      <c r="LM76" s="39"/>
      <c r="LN76" s="39"/>
      <c r="LO76" s="39"/>
      <c r="LP76" s="39"/>
      <c r="LQ76" s="39"/>
      <c r="LR76" s="39"/>
      <c r="LS76" s="39"/>
      <c r="LT76" s="39"/>
      <c r="LU76" s="39"/>
      <c r="LV76" s="39"/>
      <c r="LW76" s="39"/>
      <c r="LX76" s="39"/>
      <c r="LY76" s="39"/>
      <c r="LZ76" s="39"/>
      <c r="MA76" s="39"/>
      <c r="MB76" s="39"/>
      <c r="MC76" s="39"/>
      <c r="MD76" s="39"/>
      <c r="ME76" s="39"/>
      <c r="MF76" s="39"/>
      <c r="MG76" s="39"/>
      <c r="MH76" s="39"/>
      <c r="MI76" s="39"/>
      <c r="MJ76" s="39"/>
      <c r="MK76" s="39"/>
      <c r="ML76" s="39"/>
      <c r="MM76" s="39"/>
      <c r="MN76" s="39"/>
      <c r="MO76" s="39"/>
      <c r="MP76" s="39"/>
      <c r="MQ76" s="39"/>
      <c r="MR76" s="39"/>
      <c r="MS76" s="39"/>
      <c r="MT76" s="39"/>
      <c r="MU76" s="39"/>
      <c r="MV76" s="39"/>
      <c r="MW76" s="39"/>
      <c r="MX76" s="39"/>
      <c r="MY76" s="39"/>
      <c r="MZ76" s="39"/>
      <c r="NA76" s="39"/>
      <c r="NB76" s="39"/>
      <c r="NC76" s="39"/>
      <c r="ND76" s="39"/>
      <c r="NE76" s="39"/>
      <c r="NF76" s="39"/>
      <c r="NG76" s="39"/>
      <c r="NH76" s="39"/>
      <c r="NI76" s="39"/>
      <c r="NJ76" s="39"/>
      <c r="NK76" s="39"/>
      <c r="NL76" s="39"/>
      <c r="NM76" s="39"/>
      <c r="NN76" s="39"/>
      <c r="NO76" s="39"/>
      <c r="NP76" s="39"/>
      <c r="NQ76" s="39"/>
      <c r="NR76" s="39"/>
      <c r="NS76" s="39"/>
      <c r="NT76" s="39"/>
      <c r="NU76" s="39"/>
      <c r="NV76" s="39"/>
      <c r="NW76" s="39"/>
      <c r="NX76" s="39"/>
      <c r="NY76" s="39"/>
      <c r="NZ76" s="39"/>
      <c r="OA76" s="39"/>
      <c r="OB76" s="39"/>
      <c r="OC76" s="39"/>
      <c r="OD76" s="39"/>
      <c r="OE76" s="39"/>
      <c r="OF76" s="39"/>
      <c r="OG76" s="39"/>
      <c r="OH76" s="39"/>
      <c r="OI76" s="39"/>
      <c r="OJ76" s="39"/>
      <c r="OK76" s="39"/>
      <c r="OL76" s="39"/>
      <c r="OM76" s="39"/>
      <c r="ON76" s="39"/>
      <c r="OO76" s="39"/>
      <c r="OP76" s="39"/>
      <c r="OQ76" s="39"/>
      <c r="OR76" s="39"/>
      <c r="OS76" s="39"/>
      <c r="OT76" s="39"/>
      <c r="OU76" s="39"/>
      <c r="OV76" s="39"/>
      <c r="OW76" s="39"/>
      <c r="OX76" s="39"/>
      <c r="OY76" s="39"/>
      <c r="OZ76" s="39"/>
      <c r="PA76" s="39"/>
      <c r="PB76" s="39"/>
      <c r="PC76" s="39"/>
      <c r="PD76" s="39"/>
      <c r="PE76" s="39"/>
      <c r="PF76" s="39"/>
      <c r="PG76" s="39"/>
      <c r="PH76" s="39"/>
      <c r="PI76" s="39"/>
      <c r="PJ76" s="39"/>
      <c r="PK76" s="39"/>
      <c r="PL76" s="39"/>
      <c r="PM76" s="39"/>
      <c r="PN76" s="39"/>
      <c r="PO76" s="39"/>
      <c r="PP76" s="39"/>
      <c r="PQ76" s="39"/>
      <c r="PR76" s="39"/>
      <c r="PS76" s="39"/>
      <c r="PT76" s="39"/>
      <c r="PU76" s="39"/>
      <c r="PV76" s="39"/>
      <c r="PW76" s="39"/>
      <c r="PX76" s="39"/>
      <c r="PY76" s="39"/>
      <c r="PZ76" s="39"/>
      <c r="QA76" s="39"/>
      <c r="QB76" s="39"/>
      <c r="QC76" s="39"/>
      <c r="QD76" s="39"/>
      <c r="QE76" s="39"/>
      <c r="QF76" s="39"/>
      <c r="QG76" s="39"/>
      <c r="QH76" s="39"/>
      <c r="QI76" s="39"/>
      <c r="QJ76" s="39"/>
      <c r="QK76" s="39"/>
      <c r="QL76" s="39"/>
      <c r="QM76" s="39"/>
      <c r="QN76" s="39"/>
      <c r="QO76" s="39"/>
      <c r="QP76" s="39"/>
      <c r="QQ76" s="39"/>
      <c r="QR76" s="39"/>
      <c r="QS76" s="39"/>
      <c r="QT76" s="39"/>
      <c r="QU76" s="39"/>
      <c r="QV76" s="39"/>
      <c r="QW76" s="39"/>
      <c r="QX76" s="39"/>
      <c r="QY76" s="39"/>
      <c r="QZ76" s="39"/>
      <c r="RA76" s="39"/>
      <c r="RB76" s="39"/>
      <c r="RC76" s="39"/>
      <c r="RD76" s="39"/>
      <c r="RE76" s="39"/>
      <c r="RF76" s="39"/>
      <c r="RG76" s="39"/>
      <c r="RH76" s="39"/>
      <c r="RI76" s="39"/>
      <c r="RJ76" s="39"/>
      <c r="RK76" s="39"/>
      <c r="RL76" s="39"/>
      <c r="RM76" s="39"/>
      <c r="RN76" s="39"/>
      <c r="RO76" s="39"/>
      <c r="RP76" s="39"/>
      <c r="RQ76" s="39"/>
      <c r="RR76" s="39"/>
      <c r="RS76" s="39"/>
      <c r="RT76" s="39"/>
      <c r="RU76" s="39"/>
      <c r="RV76" s="39"/>
      <c r="RW76" s="39"/>
      <c r="RX76" s="39"/>
      <c r="RY76" s="39"/>
      <c r="RZ76" s="39"/>
      <c r="SA76" s="39"/>
      <c r="SB76" s="39"/>
      <c r="SC76" s="39"/>
      <c r="SD76" s="39"/>
      <c r="SE76" s="39"/>
      <c r="SF76" s="39"/>
      <c r="SG76" s="39"/>
      <c r="SH76" s="39"/>
      <c r="SI76" s="39"/>
      <c r="SJ76" s="39"/>
      <c r="SK76" s="39"/>
      <c r="SL76" s="39"/>
      <c r="SM76" s="39"/>
      <c r="SN76" s="39"/>
      <c r="SO76" s="39"/>
      <c r="SP76" s="39"/>
      <c r="SQ76" s="39"/>
      <c r="SR76" s="39"/>
      <c r="SS76" s="39"/>
      <c r="ST76" s="39"/>
      <c r="SU76" s="39"/>
      <c r="SV76" s="39"/>
      <c r="SW76" s="39"/>
      <c r="SX76" s="39"/>
      <c r="SY76" s="39"/>
      <c r="SZ76" s="39"/>
      <c r="TA76" s="39"/>
      <c r="TB76" s="39"/>
      <c r="TC76" s="39"/>
      <c r="TD76" s="39"/>
      <c r="TE76" s="39"/>
      <c r="TF76" s="39"/>
      <c r="TG76" s="39"/>
      <c r="TH76" s="39"/>
      <c r="TI76" s="39"/>
      <c r="TJ76" s="39"/>
      <c r="TK76" s="39"/>
      <c r="TL76" s="39"/>
      <c r="TM76" s="39"/>
      <c r="TN76" s="39"/>
      <c r="TO76" s="39"/>
      <c r="TP76" s="39"/>
      <c r="TQ76" s="39"/>
      <c r="TR76" s="39"/>
      <c r="TS76" s="39"/>
      <c r="TT76" s="39"/>
      <c r="TU76" s="39"/>
      <c r="TV76" s="39"/>
      <c r="TW76" s="39"/>
      <c r="TX76" s="39"/>
      <c r="TY76" s="39"/>
      <c r="TZ76" s="39"/>
      <c r="UA76" s="39"/>
      <c r="UB76" s="39"/>
      <c r="UC76" s="39"/>
      <c r="UD76" s="39"/>
      <c r="UE76" s="39"/>
      <c r="UF76" s="39"/>
      <c r="UG76" s="39"/>
      <c r="UH76" s="39"/>
      <c r="UI76" s="39"/>
      <c r="UJ76" s="39"/>
      <c r="UK76" s="39"/>
      <c r="UL76" s="39"/>
      <c r="UM76" s="39"/>
      <c r="UN76" s="39"/>
      <c r="UO76" s="39"/>
      <c r="UP76" s="39"/>
      <c r="UQ76" s="39"/>
      <c r="UR76" s="39"/>
      <c r="US76" s="39"/>
      <c r="UT76" s="39"/>
      <c r="UU76" s="39"/>
      <c r="UV76" s="39"/>
      <c r="UW76" s="39"/>
      <c r="UX76" s="39"/>
      <c r="UY76" s="39"/>
      <c r="UZ76" s="39"/>
      <c r="VA76" s="39"/>
      <c r="VB76" s="39"/>
      <c r="VC76" s="39"/>
      <c r="VD76" s="39"/>
      <c r="VE76" s="39"/>
      <c r="VF76" s="39"/>
      <c r="VG76" s="39"/>
      <c r="VH76" s="39"/>
      <c r="VI76" s="39"/>
      <c r="VJ76" s="39"/>
      <c r="VK76" s="39"/>
      <c r="VL76" s="39"/>
      <c r="VM76" s="39"/>
      <c r="VN76" s="39"/>
      <c r="VO76" s="39"/>
      <c r="VP76" s="39"/>
      <c r="VQ76" s="39"/>
      <c r="VR76" s="39"/>
      <c r="VS76" s="39"/>
      <c r="VT76" s="39"/>
      <c r="VU76" s="39"/>
      <c r="VV76" s="39"/>
      <c r="VW76" s="39"/>
      <c r="VX76" s="39"/>
      <c r="VY76" s="39"/>
      <c r="VZ76" s="39"/>
      <c r="WA76" s="39"/>
      <c r="WB76" s="39"/>
      <c r="WC76" s="39"/>
      <c r="WD76" s="39"/>
      <c r="WE76" s="39"/>
      <c r="WF76" s="39"/>
      <c r="WG76" s="39"/>
      <c r="WH76" s="39"/>
      <c r="WI76" s="39"/>
      <c r="WJ76" s="39"/>
      <c r="WK76" s="39"/>
      <c r="WL76" s="39"/>
      <c r="WM76" s="39"/>
      <c r="WN76" s="39"/>
      <c r="WO76" s="39"/>
      <c r="WP76" s="39"/>
      <c r="WQ76" s="39"/>
      <c r="WR76" s="39"/>
      <c r="WS76" s="39"/>
      <c r="WT76" s="39"/>
      <c r="WU76" s="39"/>
      <c r="WV76" s="39"/>
      <c r="WW76" s="39"/>
      <c r="WX76" s="39"/>
      <c r="WY76" s="39"/>
      <c r="WZ76" s="39"/>
      <c r="XA76" s="39"/>
      <c r="XB76" s="39"/>
      <c r="XC76" s="39"/>
      <c r="XD76" s="39"/>
      <c r="XE76" s="39"/>
      <c r="XF76" s="39"/>
      <c r="XG76" s="39"/>
      <c r="XH76" s="39"/>
      <c r="XI76" s="39"/>
      <c r="XJ76" s="39"/>
      <c r="XK76" s="39"/>
      <c r="XL76" s="39"/>
      <c r="XM76" s="39"/>
      <c r="XN76" s="39"/>
      <c r="XO76" s="39"/>
      <c r="XP76" s="39"/>
      <c r="XQ76" s="39"/>
      <c r="XR76" s="39"/>
      <c r="XS76" s="39"/>
      <c r="XT76" s="39"/>
      <c r="XU76" s="39"/>
      <c r="XV76" s="39"/>
      <c r="XW76" s="39"/>
      <c r="XX76" s="39"/>
      <c r="XY76" s="39"/>
      <c r="XZ76" s="39"/>
      <c r="YA76" s="39"/>
      <c r="YB76" s="39"/>
      <c r="YC76" s="39"/>
      <c r="YD76" s="39"/>
      <c r="YE76" s="39"/>
      <c r="YF76" s="39"/>
      <c r="YG76" s="39"/>
      <c r="YH76" s="39"/>
      <c r="YI76" s="39"/>
      <c r="YJ76" s="39"/>
      <c r="YK76" s="39"/>
      <c r="YL76" s="39"/>
      <c r="YM76" s="39"/>
      <c r="YN76" s="39"/>
      <c r="YO76" s="39"/>
      <c r="YP76" s="39"/>
      <c r="YQ76" s="39"/>
      <c r="YR76" s="39"/>
      <c r="YS76" s="39"/>
      <c r="YT76" s="39"/>
      <c r="YU76" s="39"/>
      <c r="YV76" s="39"/>
      <c r="YW76" s="39"/>
      <c r="YX76" s="39"/>
      <c r="YY76" s="39"/>
      <c r="YZ76" s="39"/>
      <c r="ZA76" s="39"/>
      <c r="ZB76" s="39"/>
      <c r="ZC76" s="39"/>
      <c r="ZD76" s="39"/>
      <c r="ZE76" s="39"/>
      <c r="ZF76" s="39"/>
      <c r="ZG76" s="39"/>
      <c r="ZH76" s="39"/>
      <c r="ZI76" s="39"/>
      <c r="ZJ76" s="39"/>
      <c r="ZK76" s="39"/>
      <c r="ZL76" s="39"/>
      <c r="ZM76" s="39"/>
      <c r="ZN76" s="39"/>
      <c r="ZO76" s="39"/>
      <c r="ZP76" s="39"/>
      <c r="ZQ76" s="39"/>
      <c r="ZR76" s="39"/>
      <c r="ZS76" s="39"/>
      <c r="ZT76" s="39"/>
      <c r="ZU76" s="39"/>
      <c r="ZV76" s="39"/>
      <c r="ZW76" s="39"/>
      <c r="ZX76" s="39"/>
    </row>
    <row r="77" spans="1:700" s="41" customFormat="1" ht="12" customHeight="1" x14ac:dyDescent="0.25">
      <c r="A77" s="128" t="s">
        <v>36</v>
      </c>
      <c r="B77" s="15" t="s">
        <v>37</v>
      </c>
      <c r="C77" s="15" t="s">
        <v>37</v>
      </c>
      <c r="D77" s="5" t="s">
        <v>38</v>
      </c>
      <c r="E77" s="6" t="s">
        <v>39</v>
      </c>
      <c r="F77" s="7" t="s">
        <v>38</v>
      </c>
      <c r="G77" s="6" t="s">
        <v>40</v>
      </c>
      <c r="H77" s="8">
        <v>21101</v>
      </c>
      <c r="I77" s="69" t="s">
        <v>46</v>
      </c>
      <c r="J77" s="9" t="s">
        <v>2622</v>
      </c>
      <c r="K77" s="10" t="s">
        <v>2623</v>
      </c>
      <c r="L77" s="11"/>
      <c r="M77" s="8" t="s">
        <v>43</v>
      </c>
      <c r="N77" s="12" t="s">
        <v>16255</v>
      </c>
      <c r="O77" s="13">
        <v>6</v>
      </c>
      <c r="P77" s="14">
        <f t="shared" si="2"/>
        <v>142.54</v>
      </c>
      <c r="Q77" s="53" t="s">
        <v>45</v>
      </c>
      <c r="R77" s="14">
        <v>855.24</v>
      </c>
      <c r="S77" s="14">
        <v>0</v>
      </c>
      <c r="T77" s="14">
        <v>286</v>
      </c>
      <c r="U77" s="14">
        <v>0</v>
      </c>
      <c r="V77" s="14">
        <v>0</v>
      </c>
      <c r="W77" s="14">
        <v>286</v>
      </c>
      <c r="X77" s="14">
        <v>0</v>
      </c>
      <c r="Y77" s="14">
        <v>0</v>
      </c>
      <c r="Z77" s="14">
        <v>283.2</v>
      </c>
      <c r="AA77" s="14">
        <v>0</v>
      </c>
      <c r="AB77" s="14">
        <v>0</v>
      </c>
      <c r="AC77" s="14">
        <v>0</v>
      </c>
      <c r="AD77" s="14">
        <v>0</v>
      </c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  <c r="JA77" s="39"/>
      <c r="JB77" s="39"/>
      <c r="JC77" s="39"/>
      <c r="JD77" s="39"/>
      <c r="JE77" s="39"/>
      <c r="JF77" s="39"/>
      <c r="JG77" s="39"/>
      <c r="JH77" s="39"/>
      <c r="JI77" s="39"/>
      <c r="JJ77" s="39"/>
      <c r="JK77" s="39"/>
      <c r="JL77" s="39"/>
      <c r="JM77" s="39"/>
      <c r="JN77" s="39"/>
      <c r="JO77" s="39"/>
      <c r="JP77" s="39"/>
      <c r="JQ77" s="39"/>
      <c r="JR77" s="39"/>
      <c r="JS77" s="39"/>
      <c r="JT77" s="39"/>
      <c r="JU77" s="39"/>
      <c r="JV77" s="39"/>
      <c r="JW77" s="39"/>
      <c r="JX77" s="39"/>
      <c r="JY77" s="39"/>
      <c r="JZ77" s="39"/>
      <c r="KA77" s="39"/>
      <c r="KB77" s="39"/>
      <c r="KC77" s="39"/>
      <c r="KD77" s="39"/>
      <c r="KE77" s="39"/>
      <c r="KF77" s="39"/>
      <c r="KG77" s="39"/>
      <c r="KH77" s="39"/>
      <c r="KI77" s="39"/>
      <c r="KJ77" s="39"/>
      <c r="KK77" s="39"/>
      <c r="KL77" s="39"/>
      <c r="KM77" s="39"/>
      <c r="KN77" s="39"/>
      <c r="KO77" s="39"/>
      <c r="KP77" s="39"/>
      <c r="KQ77" s="39"/>
      <c r="KR77" s="39"/>
      <c r="KS77" s="39"/>
      <c r="KT77" s="39"/>
      <c r="KU77" s="39"/>
      <c r="KV77" s="39"/>
      <c r="KW77" s="39"/>
      <c r="KX77" s="39"/>
      <c r="KY77" s="39"/>
      <c r="KZ77" s="39"/>
      <c r="LA77" s="39"/>
      <c r="LB77" s="39"/>
      <c r="LC77" s="39"/>
      <c r="LD77" s="39"/>
      <c r="LE77" s="39"/>
      <c r="LF77" s="39"/>
      <c r="LG77" s="39"/>
      <c r="LH77" s="39"/>
      <c r="LI77" s="39"/>
      <c r="LJ77" s="39"/>
      <c r="LK77" s="39"/>
      <c r="LL77" s="39"/>
      <c r="LM77" s="39"/>
      <c r="LN77" s="39"/>
      <c r="LO77" s="39"/>
      <c r="LP77" s="39"/>
      <c r="LQ77" s="39"/>
      <c r="LR77" s="39"/>
      <c r="LS77" s="39"/>
      <c r="LT77" s="39"/>
      <c r="LU77" s="39"/>
      <c r="LV77" s="39"/>
      <c r="LW77" s="39"/>
      <c r="LX77" s="39"/>
      <c r="LY77" s="39"/>
      <c r="LZ77" s="39"/>
      <c r="MA77" s="39"/>
      <c r="MB77" s="39"/>
      <c r="MC77" s="39"/>
      <c r="MD77" s="39"/>
      <c r="ME77" s="39"/>
      <c r="MF77" s="39"/>
      <c r="MG77" s="39"/>
      <c r="MH77" s="39"/>
      <c r="MI77" s="39"/>
      <c r="MJ77" s="39"/>
      <c r="MK77" s="39"/>
      <c r="ML77" s="39"/>
      <c r="MM77" s="39"/>
      <c r="MN77" s="39"/>
      <c r="MO77" s="39"/>
      <c r="MP77" s="39"/>
      <c r="MQ77" s="39"/>
      <c r="MR77" s="39"/>
      <c r="MS77" s="39"/>
      <c r="MT77" s="39"/>
      <c r="MU77" s="39"/>
      <c r="MV77" s="39"/>
      <c r="MW77" s="39"/>
      <c r="MX77" s="39"/>
      <c r="MY77" s="39"/>
      <c r="MZ77" s="39"/>
      <c r="NA77" s="39"/>
      <c r="NB77" s="39"/>
      <c r="NC77" s="39"/>
      <c r="ND77" s="39"/>
      <c r="NE77" s="39"/>
      <c r="NF77" s="39"/>
      <c r="NG77" s="39"/>
      <c r="NH77" s="39"/>
      <c r="NI77" s="39"/>
      <c r="NJ77" s="39"/>
      <c r="NK77" s="39"/>
      <c r="NL77" s="39"/>
      <c r="NM77" s="39"/>
      <c r="NN77" s="39"/>
      <c r="NO77" s="39"/>
      <c r="NP77" s="39"/>
      <c r="NQ77" s="39"/>
      <c r="NR77" s="39"/>
      <c r="NS77" s="39"/>
      <c r="NT77" s="39"/>
      <c r="NU77" s="39"/>
      <c r="NV77" s="39"/>
      <c r="NW77" s="39"/>
      <c r="NX77" s="39"/>
      <c r="NY77" s="39"/>
      <c r="NZ77" s="39"/>
      <c r="OA77" s="39"/>
      <c r="OB77" s="39"/>
      <c r="OC77" s="39"/>
      <c r="OD77" s="39"/>
      <c r="OE77" s="39"/>
      <c r="OF77" s="39"/>
      <c r="OG77" s="39"/>
      <c r="OH77" s="39"/>
      <c r="OI77" s="39"/>
      <c r="OJ77" s="39"/>
      <c r="OK77" s="39"/>
      <c r="OL77" s="39"/>
      <c r="OM77" s="39"/>
      <c r="ON77" s="39"/>
      <c r="OO77" s="39"/>
      <c r="OP77" s="39"/>
      <c r="OQ77" s="39"/>
      <c r="OR77" s="39"/>
      <c r="OS77" s="39"/>
      <c r="OT77" s="39"/>
      <c r="OU77" s="39"/>
      <c r="OV77" s="39"/>
      <c r="OW77" s="39"/>
      <c r="OX77" s="39"/>
      <c r="OY77" s="39"/>
      <c r="OZ77" s="39"/>
      <c r="PA77" s="39"/>
      <c r="PB77" s="39"/>
      <c r="PC77" s="39"/>
      <c r="PD77" s="39"/>
      <c r="PE77" s="39"/>
      <c r="PF77" s="39"/>
      <c r="PG77" s="39"/>
      <c r="PH77" s="39"/>
      <c r="PI77" s="39"/>
      <c r="PJ77" s="39"/>
      <c r="PK77" s="39"/>
      <c r="PL77" s="39"/>
      <c r="PM77" s="39"/>
      <c r="PN77" s="39"/>
      <c r="PO77" s="39"/>
      <c r="PP77" s="39"/>
      <c r="PQ77" s="39"/>
      <c r="PR77" s="39"/>
      <c r="PS77" s="39"/>
      <c r="PT77" s="39"/>
      <c r="PU77" s="39"/>
      <c r="PV77" s="39"/>
      <c r="PW77" s="39"/>
      <c r="PX77" s="39"/>
      <c r="PY77" s="39"/>
      <c r="PZ77" s="39"/>
      <c r="QA77" s="39"/>
      <c r="QB77" s="39"/>
      <c r="QC77" s="39"/>
      <c r="QD77" s="39"/>
      <c r="QE77" s="39"/>
      <c r="QF77" s="39"/>
      <c r="QG77" s="39"/>
      <c r="QH77" s="39"/>
      <c r="QI77" s="39"/>
      <c r="QJ77" s="39"/>
      <c r="QK77" s="39"/>
      <c r="QL77" s="39"/>
      <c r="QM77" s="39"/>
      <c r="QN77" s="39"/>
      <c r="QO77" s="39"/>
      <c r="QP77" s="39"/>
      <c r="QQ77" s="39"/>
      <c r="QR77" s="39"/>
      <c r="QS77" s="39"/>
      <c r="QT77" s="39"/>
      <c r="QU77" s="39"/>
      <c r="QV77" s="39"/>
      <c r="QW77" s="39"/>
      <c r="QX77" s="39"/>
      <c r="QY77" s="39"/>
      <c r="QZ77" s="39"/>
      <c r="RA77" s="39"/>
      <c r="RB77" s="39"/>
      <c r="RC77" s="39"/>
      <c r="RD77" s="39"/>
      <c r="RE77" s="39"/>
      <c r="RF77" s="39"/>
      <c r="RG77" s="39"/>
      <c r="RH77" s="39"/>
      <c r="RI77" s="39"/>
      <c r="RJ77" s="39"/>
      <c r="RK77" s="39"/>
      <c r="RL77" s="39"/>
      <c r="RM77" s="39"/>
      <c r="RN77" s="39"/>
      <c r="RO77" s="39"/>
      <c r="RP77" s="39"/>
      <c r="RQ77" s="39"/>
      <c r="RR77" s="39"/>
      <c r="RS77" s="39"/>
      <c r="RT77" s="39"/>
      <c r="RU77" s="39"/>
      <c r="RV77" s="39"/>
      <c r="RW77" s="39"/>
      <c r="RX77" s="39"/>
      <c r="RY77" s="39"/>
      <c r="RZ77" s="39"/>
      <c r="SA77" s="39"/>
      <c r="SB77" s="39"/>
      <c r="SC77" s="39"/>
      <c r="SD77" s="39"/>
      <c r="SE77" s="39"/>
      <c r="SF77" s="39"/>
      <c r="SG77" s="39"/>
      <c r="SH77" s="39"/>
      <c r="SI77" s="39"/>
      <c r="SJ77" s="39"/>
      <c r="SK77" s="39"/>
      <c r="SL77" s="39"/>
      <c r="SM77" s="39"/>
      <c r="SN77" s="39"/>
      <c r="SO77" s="39"/>
      <c r="SP77" s="39"/>
      <c r="SQ77" s="39"/>
      <c r="SR77" s="39"/>
      <c r="SS77" s="39"/>
      <c r="ST77" s="39"/>
      <c r="SU77" s="39"/>
      <c r="SV77" s="39"/>
      <c r="SW77" s="39"/>
      <c r="SX77" s="39"/>
      <c r="SY77" s="39"/>
      <c r="SZ77" s="39"/>
      <c r="TA77" s="39"/>
      <c r="TB77" s="39"/>
      <c r="TC77" s="39"/>
      <c r="TD77" s="39"/>
      <c r="TE77" s="39"/>
      <c r="TF77" s="39"/>
      <c r="TG77" s="39"/>
      <c r="TH77" s="39"/>
      <c r="TI77" s="39"/>
      <c r="TJ77" s="39"/>
      <c r="TK77" s="39"/>
      <c r="TL77" s="39"/>
      <c r="TM77" s="39"/>
      <c r="TN77" s="39"/>
      <c r="TO77" s="39"/>
      <c r="TP77" s="39"/>
      <c r="TQ77" s="39"/>
      <c r="TR77" s="39"/>
      <c r="TS77" s="39"/>
      <c r="TT77" s="39"/>
      <c r="TU77" s="39"/>
      <c r="TV77" s="39"/>
      <c r="TW77" s="39"/>
      <c r="TX77" s="39"/>
      <c r="TY77" s="39"/>
      <c r="TZ77" s="39"/>
      <c r="UA77" s="39"/>
      <c r="UB77" s="39"/>
      <c r="UC77" s="39"/>
      <c r="UD77" s="39"/>
      <c r="UE77" s="39"/>
      <c r="UF77" s="39"/>
      <c r="UG77" s="39"/>
      <c r="UH77" s="39"/>
      <c r="UI77" s="39"/>
      <c r="UJ77" s="39"/>
      <c r="UK77" s="39"/>
      <c r="UL77" s="39"/>
      <c r="UM77" s="39"/>
      <c r="UN77" s="39"/>
      <c r="UO77" s="39"/>
      <c r="UP77" s="39"/>
      <c r="UQ77" s="39"/>
      <c r="UR77" s="39"/>
      <c r="US77" s="39"/>
      <c r="UT77" s="39"/>
      <c r="UU77" s="39"/>
      <c r="UV77" s="39"/>
      <c r="UW77" s="39"/>
      <c r="UX77" s="39"/>
      <c r="UY77" s="39"/>
      <c r="UZ77" s="39"/>
      <c r="VA77" s="39"/>
      <c r="VB77" s="39"/>
      <c r="VC77" s="39"/>
      <c r="VD77" s="39"/>
      <c r="VE77" s="39"/>
      <c r="VF77" s="39"/>
      <c r="VG77" s="39"/>
      <c r="VH77" s="39"/>
      <c r="VI77" s="39"/>
      <c r="VJ77" s="39"/>
      <c r="VK77" s="39"/>
      <c r="VL77" s="39"/>
      <c r="VM77" s="39"/>
      <c r="VN77" s="39"/>
      <c r="VO77" s="39"/>
      <c r="VP77" s="39"/>
      <c r="VQ77" s="39"/>
      <c r="VR77" s="39"/>
      <c r="VS77" s="39"/>
      <c r="VT77" s="39"/>
      <c r="VU77" s="39"/>
      <c r="VV77" s="39"/>
      <c r="VW77" s="39"/>
      <c r="VX77" s="39"/>
      <c r="VY77" s="39"/>
      <c r="VZ77" s="39"/>
      <c r="WA77" s="39"/>
      <c r="WB77" s="39"/>
      <c r="WC77" s="39"/>
      <c r="WD77" s="39"/>
      <c r="WE77" s="39"/>
      <c r="WF77" s="39"/>
      <c r="WG77" s="39"/>
      <c r="WH77" s="39"/>
      <c r="WI77" s="39"/>
      <c r="WJ77" s="39"/>
      <c r="WK77" s="39"/>
      <c r="WL77" s="39"/>
      <c r="WM77" s="39"/>
      <c r="WN77" s="39"/>
      <c r="WO77" s="39"/>
      <c r="WP77" s="39"/>
      <c r="WQ77" s="39"/>
      <c r="WR77" s="39"/>
      <c r="WS77" s="39"/>
      <c r="WT77" s="39"/>
      <c r="WU77" s="39"/>
      <c r="WV77" s="39"/>
      <c r="WW77" s="39"/>
      <c r="WX77" s="39"/>
      <c r="WY77" s="39"/>
      <c r="WZ77" s="39"/>
      <c r="XA77" s="39"/>
      <c r="XB77" s="39"/>
      <c r="XC77" s="39"/>
      <c r="XD77" s="39"/>
      <c r="XE77" s="39"/>
      <c r="XF77" s="39"/>
      <c r="XG77" s="39"/>
      <c r="XH77" s="39"/>
      <c r="XI77" s="39"/>
      <c r="XJ77" s="39"/>
      <c r="XK77" s="39"/>
      <c r="XL77" s="39"/>
      <c r="XM77" s="39"/>
      <c r="XN77" s="39"/>
      <c r="XO77" s="39"/>
      <c r="XP77" s="39"/>
      <c r="XQ77" s="39"/>
      <c r="XR77" s="39"/>
      <c r="XS77" s="39"/>
      <c r="XT77" s="39"/>
      <c r="XU77" s="39"/>
      <c r="XV77" s="39"/>
      <c r="XW77" s="39"/>
      <c r="XX77" s="39"/>
      <c r="XY77" s="39"/>
      <c r="XZ77" s="39"/>
      <c r="YA77" s="39"/>
      <c r="YB77" s="39"/>
      <c r="YC77" s="39"/>
      <c r="YD77" s="39"/>
      <c r="YE77" s="39"/>
      <c r="YF77" s="39"/>
      <c r="YG77" s="39"/>
      <c r="YH77" s="39"/>
      <c r="YI77" s="39"/>
      <c r="YJ77" s="39"/>
      <c r="YK77" s="39"/>
      <c r="YL77" s="39"/>
      <c r="YM77" s="39"/>
      <c r="YN77" s="39"/>
      <c r="YO77" s="39"/>
      <c r="YP77" s="39"/>
      <c r="YQ77" s="39"/>
      <c r="YR77" s="39"/>
      <c r="YS77" s="39"/>
      <c r="YT77" s="39"/>
      <c r="YU77" s="39"/>
      <c r="YV77" s="39"/>
      <c r="YW77" s="39"/>
      <c r="YX77" s="39"/>
      <c r="YY77" s="39"/>
      <c r="YZ77" s="39"/>
      <c r="ZA77" s="39"/>
      <c r="ZB77" s="39"/>
      <c r="ZC77" s="39"/>
      <c r="ZD77" s="39"/>
      <c r="ZE77" s="39"/>
      <c r="ZF77" s="39"/>
      <c r="ZG77" s="39"/>
      <c r="ZH77" s="39"/>
      <c r="ZI77" s="39"/>
      <c r="ZJ77" s="39"/>
      <c r="ZK77" s="39"/>
      <c r="ZL77" s="39"/>
      <c r="ZM77" s="39"/>
      <c r="ZN77" s="39"/>
      <c r="ZO77" s="39"/>
      <c r="ZP77" s="39"/>
      <c r="ZQ77" s="39"/>
      <c r="ZR77" s="39"/>
      <c r="ZS77" s="39"/>
      <c r="ZT77" s="39"/>
      <c r="ZU77" s="39"/>
      <c r="ZV77" s="39"/>
      <c r="ZW77" s="39"/>
      <c r="ZX77" s="39"/>
    </row>
    <row r="78" spans="1:700" s="41" customFormat="1" ht="12" customHeight="1" x14ac:dyDescent="0.25">
      <c r="A78" s="128" t="s">
        <v>36</v>
      </c>
      <c r="B78" s="15" t="s">
        <v>37</v>
      </c>
      <c r="C78" s="15" t="s">
        <v>37</v>
      </c>
      <c r="D78" s="5" t="s">
        <v>38</v>
      </c>
      <c r="E78" s="6" t="s">
        <v>39</v>
      </c>
      <c r="F78" s="7" t="s">
        <v>38</v>
      </c>
      <c r="G78" s="6" t="s">
        <v>40</v>
      </c>
      <c r="H78" s="8">
        <v>21101</v>
      </c>
      <c r="I78" s="69" t="s">
        <v>46</v>
      </c>
      <c r="J78" s="9" t="s">
        <v>1653</v>
      </c>
      <c r="K78" s="10" t="s">
        <v>77</v>
      </c>
      <c r="L78" s="11"/>
      <c r="M78" s="8" t="s">
        <v>43</v>
      </c>
      <c r="N78" s="12" t="s">
        <v>16255</v>
      </c>
      <c r="O78" s="13">
        <v>4</v>
      </c>
      <c r="P78" s="14">
        <f t="shared" si="2"/>
        <v>20.74</v>
      </c>
      <c r="Q78" s="53" t="s">
        <v>45</v>
      </c>
      <c r="R78" s="14">
        <v>82.96</v>
      </c>
      <c r="S78" s="14">
        <v>0</v>
      </c>
      <c r="T78" s="14">
        <v>21</v>
      </c>
      <c r="U78" s="14">
        <v>0</v>
      </c>
      <c r="V78" s="14">
        <v>0</v>
      </c>
      <c r="W78" s="14">
        <v>21</v>
      </c>
      <c r="X78" s="14">
        <v>0</v>
      </c>
      <c r="Y78" s="14">
        <v>0</v>
      </c>
      <c r="Z78" s="14">
        <v>21</v>
      </c>
      <c r="AA78" s="14">
        <v>0</v>
      </c>
      <c r="AB78" s="14">
        <v>0</v>
      </c>
      <c r="AC78" s="14">
        <v>19.96</v>
      </c>
      <c r="AD78" s="14">
        <v>0</v>
      </c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  <c r="IV78" s="39"/>
      <c r="IW78" s="39"/>
      <c r="IX78" s="39"/>
      <c r="IY78" s="39"/>
      <c r="IZ78" s="39"/>
      <c r="JA78" s="39"/>
      <c r="JB78" s="39"/>
      <c r="JC78" s="39"/>
      <c r="JD78" s="39"/>
      <c r="JE78" s="39"/>
      <c r="JF78" s="39"/>
      <c r="JG78" s="39"/>
      <c r="JH78" s="39"/>
      <c r="JI78" s="39"/>
      <c r="JJ78" s="39"/>
      <c r="JK78" s="39"/>
      <c r="JL78" s="39"/>
      <c r="JM78" s="39"/>
      <c r="JN78" s="39"/>
      <c r="JO78" s="39"/>
      <c r="JP78" s="39"/>
      <c r="JQ78" s="39"/>
      <c r="JR78" s="39"/>
      <c r="JS78" s="39"/>
      <c r="JT78" s="39"/>
      <c r="JU78" s="39"/>
      <c r="JV78" s="39"/>
      <c r="JW78" s="39"/>
      <c r="JX78" s="39"/>
      <c r="JY78" s="39"/>
      <c r="JZ78" s="39"/>
      <c r="KA78" s="39"/>
      <c r="KB78" s="39"/>
      <c r="KC78" s="39"/>
      <c r="KD78" s="39"/>
      <c r="KE78" s="39"/>
      <c r="KF78" s="39"/>
      <c r="KG78" s="39"/>
      <c r="KH78" s="39"/>
      <c r="KI78" s="39"/>
      <c r="KJ78" s="39"/>
      <c r="KK78" s="39"/>
      <c r="KL78" s="39"/>
      <c r="KM78" s="39"/>
      <c r="KN78" s="39"/>
      <c r="KO78" s="39"/>
      <c r="KP78" s="39"/>
      <c r="KQ78" s="39"/>
      <c r="KR78" s="39"/>
      <c r="KS78" s="39"/>
      <c r="KT78" s="39"/>
      <c r="KU78" s="39"/>
      <c r="KV78" s="39"/>
      <c r="KW78" s="39"/>
      <c r="KX78" s="39"/>
      <c r="KY78" s="39"/>
      <c r="KZ78" s="39"/>
      <c r="LA78" s="39"/>
      <c r="LB78" s="39"/>
      <c r="LC78" s="39"/>
      <c r="LD78" s="39"/>
      <c r="LE78" s="39"/>
      <c r="LF78" s="39"/>
      <c r="LG78" s="39"/>
      <c r="LH78" s="39"/>
      <c r="LI78" s="39"/>
      <c r="LJ78" s="39"/>
      <c r="LK78" s="39"/>
      <c r="LL78" s="39"/>
      <c r="LM78" s="39"/>
      <c r="LN78" s="39"/>
      <c r="LO78" s="39"/>
      <c r="LP78" s="39"/>
      <c r="LQ78" s="39"/>
      <c r="LR78" s="39"/>
      <c r="LS78" s="39"/>
      <c r="LT78" s="39"/>
      <c r="LU78" s="39"/>
      <c r="LV78" s="39"/>
      <c r="LW78" s="39"/>
      <c r="LX78" s="39"/>
      <c r="LY78" s="39"/>
      <c r="LZ78" s="39"/>
      <c r="MA78" s="39"/>
      <c r="MB78" s="39"/>
      <c r="MC78" s="39"/>
      <c r="MD78" s="39"/>
      <c r="ME78" s="39"/>
      <c r="MF78" s="39"/>
      <c r="MG78" s="39"/>
      <c r="MH78" s="39"/>
      <c r="MI78" s="39"/>
      <c r="MJ78" s="39"/>
      <c r="MK78" s="39"/>
      <c r="ML78" s="39"/>
      <c r="MM78" s="39"/>
      <c r="MN78" s="39"/>
      <c r="MO78" s="39"/>
      <c r="MP78" s="39"/>
      <c r="MQ78" s="39"/>
      <c r="MR78" s="39"/>
      <c r="MS78" s="39"/>
      <c r="MT78" s="39"/>
      <c r="MU78" s="39"/>
      <c r="MV78" s="39"/>
      <c r="MW78" s="39"/>
      <c r="MX78" s="39"/>
      <c r="MY78" s="39"/>
      <c r="MZ78" s="39"/>
      <c r="NA78" s="39"/>
      <c r="NB78" s="39"/>
      <c r="NC78" s="39"/>
      <c r="ND78" s="39"/>
      <c r="NE78" s="39"/>
      <c r="NF78" s="39"/>
      <c r="NG78" s="39"/>
      <c r="NH78" s="39"/>
      <c r="NI78" s="39"/>
      <c r="NJ78" s="39"/>
      <c r="NK78" s="39"/>
      <c r="NL78" s="39"/>
      <c r="NM78" s="39"/>
      <c r="NN78" s="39"/>
      <c r="NO78" s="39"/>
      <c r="NP78" s="39"/>
      <c r="NQ78" s="39"/>
      <c r="NR78" s="39"/>
      <c r="NS78" s="39"/>
      <c r="NT78" s="39"/>
      <c r="NU78" s="39"/>
      <c r="NV78" s="39"/>
      <c r="NW78" s="39"/>
      <c r="NX78" s="39"/>
      <c r="NY78" s="39"/>
      <c r="NZ78" s="39"/>
      <c r="OA78" s="39"/>
      <c r="OB78" s="39"/>
      <c r="OC78" s="39"/>
      <c r="OD78" s="39"/>
      <c r="OE78" s="39"/>
      <c r="OF78" s="39"/>
      <c r="OG78" s="39"/>
      <c r="OH78" s="39"/>
      <c r="OI78" s="39"/>
      <c r="OJ78" s="39"/>
      <c r="OK78" s="39"/>
      <c r="OL78" s="39"/>
      <c r="OM78" s="39"/>
      <c r="ON78" s="39"/>
      <c r="OO78" s="39"/>
      <c r="OP78" s="39"/>
      <c r="OQ78" s="39"/>
      <c r="OR78" s="39"/>
      <c r="OS78" s="39"/>
      <c r="OT78" s="39"/>
      <c r="OU78" s="39"/>
      <c r="OV78" s="39"/>
      <c r="OW78" s="39"/>
      <c r="OX78" s="39"/>
      <c r="OY78" s="39"/>
      <c r="OZ78" s="39"/>
      <c r="PA78" s="39"/>
      <c r="PB78" s="39"/>
      <c r="PC78" s="39"/>
      <c r="PD78" s="39"/>
      <c r="PE78" s="39"/>
      <c r="PF78" s="39"/>
      <c r="PG78" s="39"/>
      <c r="PH78" s="39"/>
      <c r="PI78" s="39"/>
      <c r="PJ78" s="39"/>
      <c r="PK78" s="39"/>
      <c r="PL78" s="39"/>
      <c r="PM78" s="39"/>
      <c r="PN78" s="39"/>
      <c r="PO78" s="39"/>
      <c r="PP78" s="39"/>
      <c r="PQ78" s="39"/>
      <c r="PR78" s="39"/>
      <c r="PS78" s="39"/>
      <c r="PT78" s="39"/>
      <c r="PU78" s="39"/>
      <c r="PV78" s="39"/>
      <c r="PW78" s="39"/>
      <c r="PX78" s="39"/>
      <c r="PY78" s="39"/>
      <c r="PZ78" s="39"/>
      <c r="QA78" s="39"/>
      <c r="QB78" s="39"/>
      <c r="QC78" s="39"/>
      <c r="QD78" s="39"/>
      <c r="QE78" s="39"/>
      <c r="QF78" s="39"/>
      <c r="QG78" s="39"/>
      <c r="QH78" s="39"/>
      <c r="QI78" s="39"/>
      <c r="QJ78" s="39"/>
      <c r="QK78" s="39"/>
      <c r="QL78" s="39"/>
      <c r="QM78" s="39"/>
      <c r="QN78" s="39"/>
      <c r="QO78" s="39"/>
      <c r="QP78" s="39"/>
      <c r="QQ78" s="39"/>
      <c r="QR78" s="39"/>
      <c r="QS78" s="39"/>
      <c r="QT78" s="39"/>
      <c r="QU78" s="39"/>
      <c r="QV78" s="39"/>
      <c r="QW78" s="39"/>
      <c r="QX78" s="39"/>
      <c r="QY78" s="39"/>
      <c r="QZ78" s="39"/>
      <c r="RA78" s="39"/>
      <c r="RB78" s="39"/>
      <c r="RC78" s="39"/>
      <c r="RD78" s="39"/>
      <c r="RE78" s="39"/>
      <c r="RF78" s="39"/>
      <c r="RG78" s="39"/>
      <c r="RH78" s="39"/>
      <c r="RI78" s="39"/>
      <c r="RJ78" s="39"/>
      <c r="RK78" s="39"/>
      <c r="RL78" s="39"/>
      <c r="RM78" s="39"/>
      <c r="RN78" s="39"/>
      <c r="RO78" s="39"/>
      <c r="RP78" s="39"/>
      <c r="RQ78" s="39"/>
      <c r="RR78" s="39"/>
      <c r="RS78" s="39"/>
      <c r="RT78" s="39"/>
      <c r="RU78" s="39"/>
      <c r="RV78" s="39"/>
      <c r="RW78" s="39"/>
      <c r="RX78" s="39"/>
      <c r="RY78" s="39"/>
      <c r="RZ78" s="39"/>
      <c r="SA78" s="39"/>
      <c r="SB78" s="39"/>
      <c r="SC78" s="39"/>
      <c r="SD78" s="39"/>
      <c r="SE78" s="39"/>
      <c r="SF78" s="39"/>
      <c r="SG78" s="39"/>
      <c r="SH78" s="39"/>
      <c r="SI78" s="39"/>
      <c r="SJ78" s="39"/>
      <c r="SK78" s="39"/>
      <c r="SL78" s="39"/>
      <c r="SM78" s="39"/>
      <c r="SN78" s="39"/>
      <c r="SO78" s="39"/>
      <c r="SP78" s="39"/>
      <c r="SQ78" s="39"/>
      <c r="SR78" s="39"/>
      <c r="SS78" s="39"/>
      <c r="ST78" s="39"/>
      <c r="SU78" s="39"/>
      <c r="SV78" s="39"/>
      <c r="SW78" s="39"/>
      <c r="SX78" s="39"/>
      <c r="SY78" s="39"/>
      <c r="SZ78" s="39"/>
      <c r="TA78" s="39"/>
      <c r="TB78" s="39"/>
      <c r="TC78" s="39"/>
      <c r="TD78" s="39"/>
      <c r="TE78" s="39"/>
      <c r="TF78" s="39"/>
      <c r="TG78" s="39"/>
      <c r="TH78" s="39"/>
      <c r="TI78" s="39"/>
      <c r="TJ78" s="39"/>
      <c r="TK78" s="39"/>
      <c r="TL78" s="39"/>
      <c r="TM78" s="39"/>
      <c r="TN78" s="39"/>
      <c r="TO78" s="39"/>
      <c r="TP78" s="39"/>
      <c r="TQ78" s="39"/>
      <c r="TR78" s="39"/>
      <c r="TS78" s="39"/>
      <c r="TT78" s="39"/>
      <c r="TU78" s="39"/>
      <c r="TV78" s="39"/>
      <c r="TW78" s="39"/>
      <c r="TX78" s="39"/>
      <c r="TY78" s="39"/>
      <c r="TZ78" s="39"/>
      <c r="UA78" s="39"/>
      <c r="UB78" s="39"/>
      <c r="UC78" s="39"/>
      <c r="UD78" s="39"/>
      <c r="UE78" s="39"/>
      <c r="UF78" s="39"/>
      <c r="UG78" s="39"/>
      <c r="UH78" s="39"/>
      <c r="UI78" s="39"/>
      <c r="UJ78" s="39"/>
      <c r="UK78" s="39"/>
      <c r="UL78" s="39"/>
      <c r="UM78" s="39"/>
      <c r="UN78" s="39"/>
      <c r="UO78" s="39"/>
      <c r="UP78" s="39"/>
      <c r="UQ78" s="39"/>
      <c r="UR78" s="39"/>
      <c r="US78" s="39"/>
      <c r="UT78" s="39"/>
      <c r="UU78" s="39"/>
      <c r="UV78" s="39"/>
      <c r="UW78" s="39"/>
      <c r="UX78" s="39"/>
      <c r="UY78" s="39"/>
      <c r="UZ78" s="39"/>
      <c r="VA78" s="39"/>
      <c r="VB78" s="39"/>
      <c r="VC78" s="39"/>
      <c r="VD78" s="39"/>
      <c r="VE78" s="39"/>
      <c r="VF78" s="39"/>
      <c r="VG78" s="39"/>
      <c r="VH78" s="39"/>
      <c r="VI78" s="39"/>
      <c r="VJ78" s="39"/>
      <c r="VK78" s="39"/>
      <c r="VL78" s="39"/>
      <c r="VM78" s="39"/>
      <c r="VN78" s="39"/>
      <c r="VO78" s="39"/>
      <c r="VP78" s="39"/>
      <c r="VQ78" s="39"/>
      <c r="VR78" s="39"/>
      <c r="VS78" s="39"/>
      <c r="VT78" s="39"/>
      <c r="VU78" s="39"/>
      <c r="VV78" s="39"/>
      <c r="VW78" s="39"/>
      <c r="VX78" s="39"/>
      <c r="VY78" s="39"/>
      <c r="VZ78" s="39"/>
      <c r="WA78" s="39"/>
      <c r="WB78" s="39"/>
      <c r="WC78" s="39"/>
      <c r="WD78" s="39"/>
      <c r="WE78" s="39"/>
      <c r="WF78" s="39"/>
      <c r="WG78" s="39"/>
      <c r="WH78" s="39"/>
      <c r="WI78" s="39"/>
      <c r="WJ78" s="39"/>
      <c r="WK78" s="39"/>
      <c r="WL78" s="39"/>
      <c r="WM78" s="39"/>
      <c r="WN78" s="39"/>
      <c r="WO78" s="39"/>
      <c r="WP78" s="39"/>
      <c r="WQ78" s="39"/>
      <c r="WR78" s="39"/>
      <c r="WS78" s="39"/>
      <c r="WT78" s="39"/>
      <c r="WU78" s="39"/>
      <c r="WV78" s="39"/>
      <c r="WW78" s="39"/>
      <c r="WX78" s="39"/>
      <c r="WY78" s="39"/>
      <c r="WZ78" s="39"/>
      <c r="XA78" s="39"/>
      <c r="XB78" s="39"/>
      <c r="XC78" s="39"/>
      <c r="XD78" s="39"/>
      <c r="XE78" s="39"/>
      <c r="XF78" s="39"/>
      <c r="XG78" s="39"/>
      <c r="XH78" s="39"/>
      <c r="XI78" s="39"/>
      <c r="XJ78" s="39"/>
      <c r="XK78" s="39"/>
      <c r="XL78" s="39"/>
      <c r="XM78" s="39"/>
      <c r="XN78" s="39"/>
      <c r="XO78" s="39"/>
      <c r="XP78" s="39"/>
      <c r="XQ78" s="39"/>
      <c r="XR78" s="39"/>
      <c r="XS78" s="39"/>
      <c r="XT78" s="39"/>
      <c r="XU78" s="39"/>
      <c r="XV78" s="39"/>
      <c r="XW78" s="39"/>
      <c r="XX78" s="39"/>
      <c r="XY78" s="39"/>
      <c r="XZ78" s="39"/>
      <c r="YA78" s="39"/>
      <c r="YB78" s="39"/>
      <c r="YC78" s="39"/>
      <c r="YD78" s="39"/>
      <c r="YE78" s="39"/>
      <c r="YF78" s="39"/>
      <c r="YG78" s="39"/>
      <c r="YH78" s="39"/>
      <c r="YI78" s="39"/>
      <c r="YJ78" s="39"/>
      <c r="YK78" s="39"/>
      <c r="YL78" s="39"/>
      <c r="YM78" s="39"/>
      <c r="YN78" s="39"/>
      <c r="YO78" s="39"/>
      <c r="YP78" s="39"/>
      <c r="YQ78" s="39"/>
      <c r="YR78" s="39"/>
      <c r="YS78" s="39"/>
      <c r="YT78" s="39"/>
      <c r="YU78" s="39"/>
      <c r="YV78" s="39"/>
      <c r="YW78" s="39"/>
      <c r="YX78" s="39"/>
      <c r="YY78" s="39"/>
      <c r="YZ78" s="39"/>
      <c r="ZA78" s="39"/>
      <c r="ZB78" s="39"/>
      <c r="ZC78" s="39"/>
      <c r="ZD78" s="39"/>
      <c r="ZE78" s="39"/>
      <c r="ZF78" s="39"/>
      <c r="ZG78" s="39"/>
      <c r="ZH78" s="39"/>
      <c r="ZI78" s="39"/>
      <c r="ZJ78" s="39"/>
      <c r="ZK78" s="39"/>
      <c r="ZL78" s="39"/>
      <c r="ZM78" s="39"/>
      <c r="ZN78" s="39"/>
      <c r="ZO78" s="39"/>
      <c r="ZP78" s="39"/>
      <c r="ZQ78" s="39"/>
      <c r="ZR78" s="39"/>
      <c r="ZS78" s="39"/>
      <c r="ZT78" s="39"/>
      <c r="ZU78" s="39"/>
      <c r="ZV78" s="39"/>
      <c r="ZW78" s="39"/>
      <c r="ZX78" s="39"/>
    </row>
    <row r="79" spans="1:700" s="41" customFormat="1" ht="12" customHeight="1" x14ac:dyDescent="0.25">
      <c r="A79" s="128" t="s">
        <v>36</v>
      </c>
      <c r="B79" s="15" t="s">
        <v>37</v>
      </c>
      <c r="C79" s="15" t="s">
        <v>37</v>
      </c>
      <c r="D79" s="5" t="s">
        <v>38</v>
      </c>
      <c r="E79" s="6" t="s">
        <v>39</v>
      </c>
      <c r="F79" s="7" t="s">
        <v>38</v>
      </c>
      <c r="G79" s="6" t="s">
        <v>40</v>
      </c>
      <c r="H79" s="8">
        <v>21101</v>
      </c>
      <c r="I79" s="69" t="s">
        <v>46</v>
      </c>
      <c r="J79" s="9" t="s">
        <v>715</v>
      </c>
      <c r="K79" s="10" t="s">
        <v>716</v>
      </c>
      <c r="L79" s="11"/>
      <c r="M79" s="8" t="s">
        <v>43</v>
      </c>
      <c r="N79" s="12" t="s">
        <v>16255</v>
      </c>
      <c r="O79" s="13">
        <v>2</v>
      </c>
      <c r="P79" s="14">
        <f t="shared" si="2"/>
        <v>91.8</v>
      </c>
      <c r="Q79" s="53" t="s">
        <v>45</v>
      </c>
      <c r="R79" s="14">
        <v>183.6</v>
      </c>
      <c r="S79" s="14">
        <v>0</v>
      </c>
      <c r="T79" s="14">
        <v>0</v>
      </c>
      <c r="U79" s="14">
        <v>0</v>
      </c>
      <c r="V79" s="14">
        <v>0</v>
      </c>
      <c r="W79" s="14">
        <v>92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91.6</v>
      </c>
      <c r="AD79" s="14">
        <v>0</v>
      </c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  <c r="IV79" s="39"/>
      <c r="IW79" s="39"/>
      <c r="IX79" s="39"/>
      <c r="IY79" s="39"/>
      <c r="IZ79" s="39"/>
      <c r="JA79" s="39"/>
      <c r="JB79" s="39"/>
      <c r="JC79" s="39"/>
      <c r="JD79" s="39"/>
      <c r="JE79" s="39"/>
      <c r="JF79" s="39"/>
      <c r="JG79" s="39"/>
      <c r="JH79" s="39"/>
      <c r="JI79" s="39"/>
      <c r="JJ79" s="39"/>
      <c r="JK79" s="39"/>
      <c r="JL79" s="39"/>
      <c r="JM79" s="39"/>
      <c r="JN79" s="39"/>
      <c r="JO79" s="39"/>
      <c r="JP79" s="39"/>
      <c r="JQ79" s="39"/>
      <c r="JR79" s="39"/>
      <c r="JS79" s="39"/>
      <c r="JT79" s="39"/>
      <c r="JU79" s="39"/>
      <c r="JV79" s="39"/>
      <c r="JW79" s="39"/>
      <c r="JX79" s="39"/>
      <c r="JY79" s="39"/>
      <c r="JZ79" s="39"/>
      <c r="KA79" s="39"/>
      <c r="KB79" s="39"/>
      <c r="KC79" s="39"/>
      <c r="KD79" s="39"/>
      <c r="KE79" s="39"/>
      <c r="KF79" s="39"/>
      <c r="KG79" s="39"/>
      <c r="KH79" s="39"/>
      <c r="KI79" s="39"/>
      <c r="KJ79" s="39"/>
      <c r="KK79" s="39"/>
      <c r="KL79" s="39"/>
      <c r="KM79" s="39"/>
      <c r="KN79" s="39"/>
      <c r="KO79" s="39"/>
      <c r="KP79" s="39"/>
      <c r="KQ79" s="39"/>
      <c r="KR79" s="39"/>
      <c r="KS79" s="39"/>
      <c r="KT79" s="39"/>
      <c r="KU79" s="39"/>
      <c r="KV79" s="39"/>
      <c r="KW79" s="39"/>
      <c r="KX79" s="39"/>
      <c r="KY79" s="39"/>
      <c r="KZ79" s="39"/>
      <c r="LA79" s="39"/>
      <c r="LB79" s="39"/>
      <c r="LC79" s="39"/>
      <c r="LD79" s="39"/>
      <c r="LE79" s="39"/>
      <c r="LF79" s="39"/>
      <c r="LG79" s="39"/>
      <c r="LH79" s="39"/>
      <c r="LI79" s="39"/>
      <c r="LJ79" s="39"/>
      <c r="LK79" s="39"/>
      <c r="LL79" s="39"/>
      <c r="LM79" s="39"/>
      <c r="LN79" s="39"/>
      <c r="LO79" s="39"/>
      <c r="LP79" s="39"/>
      <c r="LQ79" s="39"/>
      <c r="LR79" s="39"/>
      <c r="LS79" s="39"/>
      <c r="LT79" s="39"/>
      <c r="LU79" s="39"/>
      <c r="LV79" s="39"/>
      <c r="LW79" s="39"/>
      <c r="LX79" s="39"/>
      <c r="LY79" s="39"/>
      <c r="LZ79" s="39"/>
      <c r="MA79" s="39"/>
      <c r="MB79" s="39"/>
      <c r="MC79" s="39"/>
      <c r="MD79" s="39"/>
      <c r="ME79" s="39"/>
      <c r="MF79" s="39"/>
      <c r="MG79" s="39"/>
      <c r="MH79" s="39"/>
      <c r="MI79" s="39"/>
      <c r="MJ79" s="39"/>
      <c r="MK79" s="39"/>
      <c r="ML79" s="39"/>
      <c r="MM79" s="39"/>
      <c r="MN79" s="39"/>
      <c r="MO79" s="39"/>
      <c r="MP79" s="39"/>
      <c r="MQ79" s="39"/>
      <c r="MR79" s="39"/>
      <c r="MS79" s="39"/>
      <c r="MT79" s="39"/>
      <c r="MU79" s="39"/>
      <c r="MV79" s="39"/>
      <c r="MW79" s="39"/>
      <c r="MX79" s="39"/>
      <c r="MY79" s="39"/>
      <c r="MZ79" s="39"/>
      <c r="NA79" s="39"/>
      <c r="NB79" s="39"/>
      <c r="NC79" s="39"/>
      <c r="ND79" s="39"/>
      <c r="NE79" s="39"/>
      <c r="NF79" s="39"/>
      <c r="NG79" s="39"/>
      <c r="NH79" s="39"/>
      <c r="NI79" s="39"/>
      <c r="NJ79" s="39"/>
      <c r="NK79" s="39"/>
      <c r="NL79" s="39"/>
      <c r="NM79" s="39"/>
      <c r="NN79" s="39"/>
      <c r="NO79" s="39"/>
      <c r="NP79" s="39"/>
      <c r="NQ79" s="39"/>
      <c r="NR79" s="39"/>
      <c r="NS79" s="39"/>
      <c r="NT79" s="39"/>
      <c r="NU79" s="39"/>
      <c r="NV79" s="39"/>
      <c r="NW79" s="39"/>
      <c r="NX79" s="39"/>
      <c r="NY79" s="39"/>
      <c r="NZ79" s="39"/>
      <c r="OA79" s="39"/>
      <c r="OB79" s="39"/>
      <c r="OC79" s="39"/>
      <c r="OD79" s="39"/>
      <c r="OE79" s="39"/>
      <c r="OF79" s="39"/>
      <c r="OG79" s="39"/>
      <c r="OH79" s="39"/>
      <c r="OI79" s="39"/>
      <c r="OJ79" s="39"/>
      <c r="OK79" s="39"/>
      <c r="OL79" s="39"/>
      <c r="OM79" s="39"/>
      <c r="ON79" s="39"/>
      <c r="OO79" s="39"/>
      <c r="OP79" s="39"/>
      <c r="OQ79" s="39"/>
      <c r="OR79" s="39"/>
      <c r="OS79" s="39"/>
      <c r="OT79" s="39"/>
      <c r="OU79" s="39"/>
      <c r="OV79" s="39"/>
      <c r="OW79" s="39"/>
      <c r="OX79" s="39"/>
      <c r="OY79" s="39"/>
      <c r="OZ79" s="39"/>
      <c r="PA79" s="39"/>
      <c r="PB79" s="39"/>
      <c r="PC79" s="39"/>
      <c r="PD79" s="39"/>
      <c r="PE79" s="39"/>
      <c r="PF79" s="39"/>
      <c r="PG79" s="39"/>
      <c r="PH79" s="39"/>
      <c r="PI79" s="39"/>
      <c r="PJ79" s="39"/>
      <c r="PK79" s="39"/>
      <c r="PL79" s="39"/>
      <c r="PM79" s="39"/>
      <c r="PN79" s="39"/>
      <c r="PO79" s="39"/>
      <c r="PP79" s="39"/>
      <c r="PQ79" s="39"/>
      <c r="PR79" s="39"/>
      <c r="PS79" s="39"/>
      <c r="PT79" s="39"/>
      <c r="PU79" s="39"/>
      <c r="PV79" s="39"/>
      <c r="PW79" s="39"/>
      <c r="PX79" s="39"/>
      <c r="PY79" s="39"/>
      <c r="PZ79" s="39"/>
      <c r="QA79" s="39"/>
      <c r="QB79" s="39"/>
      <c r="QC79" s="39"/>
      <c r="QD79" s="39"/>
      <c r="QE79" s="39"/>
      <c r="QF79" s="39"/>
      <c r="QG79" s="39"/>
      <c r="QH79" s="39"/>
      <c r="QI79" s="39"/>
      <c r="QJ79" s="39"/>
      <c r="QK79" s="39"/>
      <c r="QL79" s="39"/>
      <c r="QM79" s="39"/>
      <c r="QN79" s="39"/>
      <c r="QO79" s="39"/>
      <c r="QP79" s="39"/>
      <c r="QQ79" s="39"/>
      <c r="QR79" s="39"/>
      <c r="QS79" s="39"/>
      <c r="QT79" s="39"/>
      <c r="QU79" s="39"/>
      <c r="QV79" s="39"/>
      <c r="QW79" s="39"/>
      <c r="QX79" s="39"/>
      <c r="QY79" s="39"/>
      <c r="QZ79" s="39"/>
      <c r="RA79" s="39"/>
      <c r="RB79" s="39"/>
      <c r="RC79" s="39"/>
      <c r="RD79" s="39"/>
      <c r="RE79" s="39"/>
      <c r="RF79" s="39"/>
      <c r="RG79" s="39"/>
      <c r="RH79" s="39"/>
      <c r="RI79" s="39"/>
      <c r="RJ79" s="39"/>
      <c r="RK79" s="39"/>
      <c r="RL79" s="39"/>
      <c r="RM79" s="39"/>
      <c r="RN79" s="39"/>
      <c r="RO79" s="39"/>
      <c r="RP79" s="39"/>
      <c r="RQ79" s="39"/>
      <c r="RR79" s="39"/>
      <c r="RS79" s="39"/>
      <c r="RT79" s="39"/>
      <c r="RU79" s="39"/>
      <c r="RV79" s="39"/>
      <c r="RW79" s="39"/>
      <c r="RX79" s="39"/>
      <c r="RY79" s="39"/>
      <c r="RZ79" s="39"/>
      <c r="SA79" s="39"/>
      <c r="SB79" s="39"/>
      <c r="SC79" s="39"/>
      <c r="SD79" s="39"/>
      <c r="SE79" s="39"/>
      <c r="SF79" s="39"/>
      <c r="SG79" s="39"/>
      <c r="SH79" s="39"/>
      <c r="SI79" s="39"/>
      <c r="SJ79" s="39"/>
      <c r="SK79" s="39"/>
      <c r="SL79" s="39"/>
      <c r="SM79" s="39"/>
      <c r="SN79" s="39"/>
      <c r="SO79" s="39"/>
      <c r="SP79" s="39"/>
      <c r="SQ79" s="39"/>
      <c r="SR79" s="39"/>
      <c r="SS79" s="39"/>
      <c r="ST79" s="39"/>
      <c r="SU79" s="39"/>
      <c r="SV79" s="39"/>
      <c r="SW79" s="39"/>
      <c r="SX79" s="39"/>
      <c r="SY79" s="39"/>
      <c r="SZ79" s="39"/>
      <c r="TA79" s="39"/>
      <c r="TB79" s="39"/>
      <c r="TC79" s="39"/>
      <c r="TD79" s="39"/>
      <c r="TE79" s="39"/>
      <c r="TF79" s="39"/>
      <c r="TG79" s="39"/>
      <c r="TH79" s="39"/>
      <c r="TI79" s="39"/>
      <c r="TJ79" s="39"/>
      <c r="TK79" s="39"/>
      <c r="TL79" s="39"/>
      <c r="TM79" s="39"/>
      <c r="TN79" s="39"/>
      <c r="TO79" s="39"/>
      <c r="TP79" s="39"/>
      <c r="TQ79" s="39"/>
      <c r="TR79" s="39"/>
      <c r="TS79" s="39"/>
      <c r="TT79" s="39"/>
      <c r="TU79" s="39"/>
      <c r="TV79" s="39"/>
      <c r="TW79" s="39"/>
      <c r="TX79" s="39"/>
      <c r="TY79" s="39"/>
      <c r="TZ79" s="39"/>
      <c r="UA79" s="39"/>
      <c r="UB79" s="39"/>
      <c r="UC79" s="39"/>
      <c r="UD79" s="39"/>
      <c r="UE79" s="39"/>
      <c r="UF79" s="39"/>
      <c r="UG79" s="39"/>
      <c r="UH79" s="39"/>
      <c r="UI79" s="39"/>
      <c r="UJ79" s="39"/>
      <c r="UK79" s="39"/>
      <c r="UL79" s="39"/>
      <c r="UM79" s="39"/>
      <c r="UN79" s="39"/>
      <c r="UO79" s="39"/>
      <c r="UP79" s="39"/>
      <c r="UQ79" s="39"/>
      <c r="UR79" s="39"/>
      <c r="US79" s="39"/>
      <c r="UT79" s="39"/>
      <c r="UU79" s="39"/>
      <c r="UV79" s="39"/>
      <c r="UW79" s="39"/>
      <c r="UX79" s="39"/>
      <c r="UY79" s="39"/>
      <c r="UZ79" s="39"/>
      <c r="VA79" s="39"/>
      <c r="VB79" s="39"/>
      <c r="VC79" s="39"/>
      <c r="VD79" s="39"/>
      <c r="VE79" s="39"/>
      <c r="VF79" s="39"/>
      <c r="VG79" s="39"/>
      <c r="VH79" s="39"/>
      <c r="VI79" s="39"/>
      <c r="VJ79" s="39"/>
      <c r="VK79" s="39"/>
      <c r="VL79" s="39"/>
      <c r="VM79" s="39"/>
      <c r="VN79" s="39"/>
      <c r="VO79" s="39"/>
      <c r="VP79" s="39"/>
      <c r="VQ79" s="39"/>
      <c r="VR79" s="39"/>
      <c r="VS79" s="39"/>
      <c r="VT79" s="39"/>
      <c r="VU79" s="39"/>
      <c r="VV79" s="39"/>
      <c r="VW79" s="39"/>
      <c r="VX79" s="39"/>
      <c r="VY79" s="39"/>
      <c r="VZ79" s="39"/>
      <c r="WA79" s="39"/>
      <c r="WB79" s="39"/>
      <c r="WC79" s="39"/>
      <c r="WD79" s="39"/>
      <c r="WE79" s="39"/>
      <c r="WF79" s="39"/>
      <c r="WG79" s="39"/>
      <c r="WH79" s="39"/>
      <c r="WI79" s="39"/>
      <c r="WJ79" s="39"/>
      <c r="WK79" s="39"/>
      <c r="WL79" s="39"/>
      <c r="WM79" s="39"/>
      <c r="WN79" s="39"/>
      <c r="WO79" s="39"/>
      <c r="WP79" s="39"/>
      <c r="WQ79" s="39"/>
      <c r="WR79" s="39"/>
      <c r="WS79" s="39"/>
      <c r="WT79" s="39"/>
      <c r="WU79" s="39"/>
      <c r="WV79" s="39"/>
      <c r="WW79" s="39"/>
      <c r="WX79" s="39"/>
      <c r="WY79" s="39"/>
      <c r="WZ79" s="39"/>
      <c r="XA79" s="39"/>
      <c r="XB79" s="39"/>
      <c r="XC79" s="39"/>
      <c r="XD79" s="39"/>
      <c r="XE79" s="39"/>
      <c r="XF79" s="39"/>
      <c r="XG79" s="39"/>
      <c r="XH79" s="39"/>
      <c r="XI79" s="39"/>
      <c r="XJ79" s="39"/>
      <c r="XK79" s="39"/>
      <c r="XL79" s="39"/>
      <c r="XM79" s="39"/>
      <c r="XN79" s="39"/>
      <c r="XO79" s="39"/>
      <c r="XP79" s="39"/>
      <c r="XQ79" s="39"/>
      <c r="XR79" s="39"/>
      <c r="XS79" s="39"/>
      <c r="XT79" s="39"/>
      <c r="XU79" s="39"/>
      <c r="XV79" s="39"/>
      <c r="XW79" s="39"/>
      <c r="XX79" s="39"/>
      <c r="XY79" s="39"/>
      <c r="XZ79" s="39"/>
      <c r="YA79" s="39"/>
      <c r="YB79" s="39"/>
      <c r="YC79" s="39"/>
      <c r="YD79" s="39"/>
      <c r="YE79" s="39"/>
      <c r="YF79" s="39"/>
      <c r="YG79" s="39"/>
      <c r="YH79" s="39"/>
      <c r="YI79" s="39"/>
      <c r="YJ79" s="39"/>
      <c r="YK79" s="39"/>
      <c r="YL79" s="39"/>
      <c r="YM79" s="39"/>
      <c r="YN79" s="39"/>
      <c r="YO79" s="39"/>
      <c r="YP79" s="39"/>
      <c r="YQ79" s="39"/>
      <c r="YR79" s="39"/>
      <c r="YS79" s="39"/>
      <c r="YT79" s="39"/>
      <c r="YU79" s="39"/>
      <c r="YV79" s="39"/>
      <c r="YW79" s="39"/>
      <c r="YX79" s="39"/>
      <c r="YY79" s="39"/>
      <c r="YZ79" s="39"/>
      <c r="ZA79" s="39"/>
      <c r="ZB79" s="39"/>
      <c r="ZC79" s="39"/>
      <c r="ZD79" s="39"/>
      <c r="ZE79" s="39"/>
      <c r="ZF79" s="39"/>
      <c r="ZG79" s="39"/>
      <c r="ZH79" s="39"/>
      <c r="ZI79" s="39"/>
      <c r="ZJ79" s="39"/>
      <c r="ZK79" s="39"/>
      <c r="ZL79" s="39"/>
      <c r="ZM79" s="39"/>
      <c r="ZN79" s="39"/>
      <c r="ZO79" s="39"/>
      <c r="ZP79" s="39"/>
      <c r="ZQ79" s="39"/>
      <c r="ZR79" s="39"/>
      <c r="ZS79" s="39"/>
      <c r="ZT79" s="39"/>
      <c r="ZU79" s="39"/>
      <c r="ZV79" s="39"/>
      <c r="ZW79" s="39"/>
      <c r="ZX79" s="39"/>
    </row>
    <row r="80" spans="1:700" s="41" customFormat="1" ht="12" customHeight="1" x14ac:dyDescent="0.25">
      <c r="A80" s="128" t="s">
        <v>36</v>
      </c>
      <c r="B80" s="15" t="s">
        <v>37</v>
      </c>
      <c r="C80" s="15" t="s">
        <v>37</v>
      </c>
      <c r="D80" s="5" t="s">
        <v>38</v>
      </c>
      <c r="E80" s="6" t="s">
        <v>39</v>
      </c>
      <c r="F80" s="7" t="s">
        <v>38</v>
      </c>
      <c r="G80" s="6" t="s">
        <v>40</v>
      </c>
      <c r="H80" s="8">
        <v>21101</v>
      </c>
      <c r="I80" s="69" t="s">
        <v>46</v>
      </c>
      <c r="J80" s="9" t="s">
        <v>302</v>
      </c>
      <c r="K80" s="10" t="s">
        <v>303</v>
      </c>
      <c r="L80" s="11"/>
      <c r="M80" s="8" t="s">
        <v>43</v>
      </c>
      <c r="N80" s="12" t="s">
        <v>16255</v>
      </c>
      <c r="O80" s="13">
        <v>1</v>
      </c>
      <c r="P80" s="14">
        <f t="shared" si="2"/>
        <v>21.06</v>
      </c>
      <c r="Q80" s="53" t="s">
        <v>45</v>
      </c>
      <c r="R80" s="14">
        <v>21.06</v>
      </c>
      <c r="S80" s="14">
        <v>0</v>
      </c>
      <c r="T80" s="14">
        <v>21.06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  <c r="IV80" s="39"/>
      <c r="IW80" s="39"/>
      <c r="IX80" s="39"/>
      <c r="IY80" s="39"/>
      <c r="IZ80" s="39"/>
      <c r="JA80" s="39"/>
      <c r="JB80" s="39"/>
      <c r="JC80" s="39"/>
      <c r="JD80" s="39"/>
      <c r="JE80" s="39"/>
      <c r="JF80" s="39"/>
      <c r="JG80" s="39"/>
      <c r="JH80" s="39"/>
      <c r="JI80" s="39"/>
      <c r="JJ80" s="39"/>
      <c r="JK80" s="39"/>
      <c r="JL80" s="39"/>
      <c r="JM80" s="39"/>
      <c r="JN80" s="39"/>
      <c r="JO80" s="39"/>
      <c r="JP80" s="39"/>
      <c r="JQ80" s="39"/>
      <c r="JR80" s="39"/>
      <c r="JS80" s="39"/>
      <c r="JT80" s="39"/>
      <c r="JU80" s="39"/>
      <c r="JV80" s="39"/>
      <c r="JW80" s="39"/>
      <c r="JX80" s="39"/>
      <c r="JY80" s="39"/>
      <c r="JZ80" s="39"/>
      <c r="KA80" s="39"/>
      <c r="KB80" s="39"/>
      <c r="KC80" s="39"/>
      <c r="KD80" s="39"/>
      <c r="KE80" s="39"/>
      <c r="KF80" s="39"/>
      <c r="KG80" s="39"/>
      <c r="KH80" s="39"/>
      <c r="KI80" s="39"/>
      <c r="KJ80" s="39"/>
      <c r="KK80" s="39"/>
      <c r="KL80" s="39"/>
      <c r="KM80" s="39"/>
      <c r="KN80" s="39"/>
      <c r="KO80" s="39"/>
      <c r="KP80" s="39"/>
      <c r="KQ80" s="39"/>
      <c r="KR80" s="39"/>
      <c r="KS80" s="39"/>
      <c r="KT80" s="39"/>
      <c r="KU80" s="39"/>
      <c r="KV80" s="39"/>
      <c r="KW80" s="39"/>
      <c r="KX80" s="39"/>
      <c r="KY80" s="39"/>
      <c r="KZ80" s="39"/>
      <c r="LA80" s="39"/>
      <c r="LB80" s="39"/>
      <c r="LC80" s="39"/>
      <c r="LD80" s="39"/>
      <c r="LE80" s="39"/>
      <c r="LF80" s="39"/>
      <c r="LG80" s="39"/>
      <c r="LH80" s="39"/>
      <c r="LI80" s="39"/>
      <c r="LJ80" s="39"/>
      <c r="LK80" s="39"/>
      <c r="LL80" s="39"/>
      <c r="LM80" s="39"/>
      <c r="LN80" s="39"/>
      <c r="LO80" s="39"/>
      <c r="LP80" s="39"/>
      <c r="LQ80" s="39"/>
      <c r="LR80" s="39"/>
      <c r="LS80" s="39"/>
      <c r="LT80" s="39"/>
      <c r="LU80" s="39"/>
      <c r="LV80" s="39"/>
      <c r="LW80" s="39"/>
      <c r="LX80" s="39"/>
      <c r="LY80" s="39"/>
      <c r="LZ80" s="39"/>
      <c r="MA80" s="39"/>
      <c r="MB80" s="39"/>
      <c r="MC80" s="39"/>
      <c r="MD80" s="39"/>
      <c r="ME80" s="39"/>
      <c r="MF80" s="39"/>
      <c r="MG80" s="39"/>
      <c r="MH80" s="39"/>
      <c r="MI80" s="39"/>
      <c r="MJ80" s="39"/>
      <c r="MK80" s="39"/>
      <c r="ML80" s="39"/>
      <c r="MM80" s="39"/>
      <c r="MN80" s="39"/>
      <c r="MO80" s="39"/>
      <c r="MP80" s="39"/>
      <c r="MQ80" s="39"/>
      <c r="MR80" s="39"/>
      <c r="MS80" s="39"/>
      <c r="MT80" s="39"/>
      <c r="MU80" s="39"/>
      <c r="MV80" s="39"/>
      <c r="MW80" s="39"/>
      <c r="MX80" s="39"/>
      <c r="MY80" s="39"/>
      <c r="MZ80" s="39"/>
      <c r="NA80" s="39"/>
      <c r="NB80" s="39"/>
      <c r="NC80" s="39"/>
      <c r="ND80" s="39"/>
      <c r="NE80" s="39"/>
      <c r="NF80" s="39"/>
      <c r="NG80" s="39"/>
      <c r="NH80" s="39"/>
      <c r="NI80" s="39"/>
      <c r="NJ80" s="39"/>
      <c r="NK80" s="39"/>
      <c r="NL80" s="39"/>
      <c r="NM80" s="39"/>
      <c r="NN80" s="39"/>
      <c r="NO80" s="39"/>
      <c r="NP80" s="39"/>
      <c r="NQ80" s="39"/>
      <c r="NR80" s="39"/>
      <c r="NS80" s="39"/>
      <c r="NT80" s="39"/>
      <c r="NU80" s="39"/>
      <c r="NV80" s="39"/>
      <c r="NW80" s="39"/>
      <c r="NX80" s="39"/>
      <c r="NY80" s="39"/>
      <c r="NZ80" s="39"/>
      <c r="OA80" s="39"/>
      <c r="OB80" s="39"/>
      <c r="OC80" s="39"/>
      <c r="OD80" s="39"/>
      <c r="OE80" s="39"/>
      <c r="OF80" s="39"/>
      <c r="OG80" s="39"/>
      <c r="OH80" s="39"/>
      <c r="OI80" s="39"/>
      <c r="OJ80" s="39"/>
      <c r="OK80" s="39"/>
      <c r="OL80" s="39"/>
      <c r="OM80" s="39"/>
      <c r="ON80" s="39"/>
      <c r="OO80" s="39"/>
      <c r="OP80" s="39"/>
      <c r="OQ80" s="39"/>
      <c r="OR80" s="39"/>
      <c r="OS80" s="39"/>
      <c r="OT80" s="39"/>
      <c r="OU80" s="39"/>
      <c r="OV80" s="39"/>
      <c r="OW80" s="39"/>
      <c r="OX80" s="39"/>
      <c r="OY80" s="39"/>
      <c r="OZ80" s="39"/>
      <c r="PA80" s="39"/>
      <c r="PB80" s="39"/>
      <c r="PC80" s="39"/>
      <c r="PD80" s="39"/>
      <c r="PE80" s="39"/>
      <c r="PF80" s="39"/>
      <c r="PG80" s="39"/>
      <c r="PH80" s="39"/>
      <c r="PI80" s="39"/>
      <c r="PJ80" s="39"/>
      <c r="PK80" s="39"/>
      <c r="PL80" s="39"/>
      <c r="PM80" s="39"/>
      <c r="PN80" s="39"/>
      <c r="PO80" s="39"/>
      <c r="PP80" s="39"/>
      <c r="PQ80" s="39"/>
      <c r="PR80" s="39"/>
      <c r="PS80" s="39"/>
      <c r="PT80" s="39"/>
      <c r="PU80" s="39"/>
      <c r="PV80" s="39"/>
      <c r="PW80" s="39"/>
      <c r="PX80" s="39"/>
      <c r="PY80" s="39"/>
      <c r="PZ80" s="39"/>
      <c r="QA80" s="39"/>
      <c r="QB80" s="39"/>
      <c r="QC80" s="39"/>
      <c r="QD80" s="39"/>
      <c r="QE80" s="39"/>
      <c r="QF80" s="39"/>
      <c r="QG80" s="39"/>
      <c r="QH80" s="39"/>
      <c r="QI80" s="39"/>
      <c r="QJ80" s="39"/>
      <c r="QK80" s="39"/>
      <c r="QL80" s="39"/>
      <c r="QM80" s="39"/>
      <c r="QN80" s="39"/>
      <c r="QO80" s="39"/>
      <c r="QP80" s="39"/>
      <c r="QQ80" s="39"/>
      <c r="QR80" s="39"/>
      <c r="QS80" s="39"/>
      <c r="QT80" s="39"/>
      <c r="QU80" s="39"/>
      <c r="QV80" s="39"/>
      <c r="QW80" s="39"/>
      <c r="QX80" s="39"/>
      <c r="QY80" s="39"/>
      <c r="QZ80" s="39"/>
      <c r="RA80" s="39"/>
      <c r="RB80" s="39"/>
      <c r="RC80" s="39"/>
      <c r="RD80" s="39"/>
      <c r="RE80" s="39"/>
      <c r="RF80" s="39"/>
      <c r="RG80" s="39"/>
      <c r="RH80" s="39"/>
      <c r="RI80" s="39"/>
      <c r="RJ80" s="39"/>
      <c r="RK80" s="39"/>
      <c r="RL80" s="39"/>
      <c r="RM80" s="39"/>
      <c r="RN80" s="39"/>
      <c r="RO80" s="39"/>
      <c r="RP80" s="39"/>
      <c r="RQ80" s="39"/>
      <c r="RR80" s="39"/>
      <c r="RS80" s="39"/>
      <c r="RT80" s="39"/>
      <c r="RU80" s="39"/>
      <c r="RV80" s="39"/>
      <c r="RW80" s="39"/>
      <c r="RX80" s="39"/>
      <c r="RY80" s="39"/>
      <c r="RZ80" s="39"/>
      <c r="SA80" s="39"/>
      <c r="SB80" s="39"/>
      <c r="SC80" s="39"/>
      <c r="SD80" s="39"/>
      <c r="SE80" s="39"/>
      <c r="SF80" s="39"/>
      <c r="SG80" s="39"/>
      <c r="SH80" s="39"/>
      <c r="SI80" s="39"/>
      <c r="SJ80" s="39"/>
      <c r="SK80" s="39"/>
      <c r="SL80" s="39"/>
      <c r="SM80" s="39"/>
      <c r="SN80" s="39"/>
      <c r="SO80" s="39"/>
      <c r="SP80" s="39"/>
      <c r="SQ80" s="39"/>
      <c r="SR80" s="39"/>
      <c r="SS80" s="39"/>
      <c r="ST80" s="39"/>
      <c r="SU80" s="39"/>
      <c r="SV80" s="39"/>
      <c r="SW80" s="39"/>
      <c r="SX80" s="39"/>
      <c r="SY80" s="39"/>
      <c r="SZ80" s="39"/>
      <c r="TA80" s="39"/>
      <c r="TB80" s="39"/>
      <c r="TC80" s="39"/>
      <c r="TD80" s="39"/>
      <c r="TE80" s="39"/>
      <c r="TF80" s="39"/>
      <c r="TG80" s="39"/>
      <c r="TH80" s="39"/>
      <c r="TI80" s="39"/>
      <c r="TJ80" s="39"/>
      <c r="TK80" s="39"/>
      <c r="TL80" s="39"/>
      <c r="TM80" s="39"/>
      <c r="TN80" s="39"/>
      <c r="TO80" s="39"/>
      <c r="TP80" s="39"/>
      <c r="TQ80" s="39"/>
      <c r="TR80" s="39"/>
      <c r="TS80" s="39"/>
      <c r="TT80" s="39"/>
      <c r="TU80" s="39"/>
      <c r="TV80" s="39"/>
      <c r="TW80" s="39"/>
      <c r="TX80" s="39"/>
      <c r="TY80" s="39"/>
      <c r="TZ80" s="39"/>
      <c r="UA80" s="39"/>
      <c r="UB80" s="39"/>
      <c r="UC80" s="39"/>
      <c r="UD80" s="39"/>
      <c r="UE80" s="39"/>
      <c r="UF80" s="39"/>
      <c r="UG80" s="39"/>
      <c r="UH80" s="39"/>
      <c r="UI80" s="39"/>
      <c r="UJ80" s="39"/>
      <c r="UK80" s="39"/>
      <c r="UL80" s="39"/>
      <c r="UM80" s="39"/>
      <c r="UN80" s="39"/>
      <c r="UO80" s="39"/>
      <c r="UP80" s="39"/>
      <c r="UQ80" s="39"/>
      <c r="UR80" s="39"/>
      <c r="US80" s="39"/>
      <c r="UT80" s="39"/>
      <c r="UU80" s="39"/>
      <c r="UV80" s="39"/>
      <c r="UW80" s="39"/>
      <c r="UX80" s="39"/>
      <c r="UY80" s="39"/>
      <c r="UZ80" s="39"/>
      <c r="VA80" s="39"/>
      <c r="VB80" s="39"/>
      <c r="VC80" s="39"/>
      <c r="VD80" s="39"/>
      <c r="VE80" s="39"/>
      <c r="VF80" s="39"/>
      <c r="VG80" s="39"/>
      <c r="VH80" s="39"/>
      <c r="VI80" s="39"/>
      <c r="VJ80" s="39"/>
      <c r="VK80" s="39"/>
      <c r="VL80" s="39"/>
      <c r="VM80" s="39"/>
      <c r="VN80" s="39"/>
      <c r="VO80" s="39"/>
      <c r="VP80" s="39"/>
      <c r="VQ80" s="39"/>
      <c r="VR80" s="39"/>
      <c r="VS80" s="39"/>
      <c r="VT80" s="39"/>
      <c r="VU80" s="39"/>
      <c r="VV80" s="39"/>
      <c r="VW80" s="39"/>
      <c r="VX80" s="39"/>
      <c r="VY80" s="39"/>
      <c r="VZ80" s="39"/>
      <c r="WA80" s="39"/>
      <c r="WB80" s="39"/>
      <c r="WC80" s="39"/>
      <c r="WD80" s="39"/>
      <c r="WE80" s="39"/>
      <c r="WF80" s="39"/>
      <c r="WG80" s="39"/>
      <c r="WH80" s="39"/>
      <c r="WI80" s="39"/>
      <c r="WJ80" s="39"/>
      <c r="WK80" s="39"/>
      <c r="WL80" s="39"/>
      <c r="WM80" s="39"/>
      <c r="WN80" s="39"/>
      <c r="WO80" s="39"/>
      <c r="WP80" s="39"/>
      <c r="WQ80" s="39"/>
      <c r="WR80" s="39"/>
      <c r="WS80" s="39"/>
      <c r="WT80" s="39"/>
      <c r="WU80" s="39"/>
      <c r="WV80" s="39"/>
      <c r="WW80" s="39"/>
      <c r="WX80" s="39"/>
      <c r="WY80" s="39"/>
      <c r="WZ80" s="39"/>
      <c r="XA80" s="39"/>
      <c r="XB80" s="39"/>
      <c r="XC80" s="39"/>
      <c r="XD80" s="39"/>
      <c r="XE80" s="39"/>
      <c r="XF80" s="39"/>
      <c r="XG80" s="39"/>
      <c r="XH80" s="39"/>
      <c r="XI80" s="39"/>
      <c r="XJ80" s="39"/>
      <c r="XK80" s="39"/>
      <c r="XL80" s="39"/>
      <c r="XM80" s="39"/>
      <c r="XN80" s="39"/>
      <c r="XO80" s="39"/>
      <c r="XP80" s="39"/>
      <c r="XQ80" s="39"/>
      <c r="XR80" s="39"/>
      <c r="XS80" s="39"/>
      <c r="XT80" s="39"/>
      <c r="XU80" s="39"/>
      <c r="XV80" s="39"/>
      <c r="XW80" s="39"/>
      <c r="XX80" s="39"/>
      <c r="XY80" s="39"/>
      <c r="XZ80" s="39"/>
      <c r="YA80" s="39"/>
      <c r="YB80" s="39"/>
      <c r="YC80" s="39"/>
      <c r="YD80" s="39"/>
      <c r="YE80" s="39"/>
      <c r="YF80" s="39"/>
      <c r="YG80" s="39"/>
      <c r="YH80" s="39"/>
      <c r="YI80" s="39"/>
      <c r="YJ80" s="39"/>
      <c r="YK80" s="39"/>
      <c r="YL80" s="39"/>
      <c r="YM80" s="39"/>
      <c r="YN80" s="39"/>
      <c r="YO80" s="39"/>
      <c r="YP80" s="39"/>
      <c r="YQ80" s="39"/>
      <c r="YR80" s="39"/>
      <c r="YS80" s="39"/>
      <c r="YT80" s="39"/>
      <c r="YU80" s="39"/>
      <c r="YV80" s="39"/>
      <c r="YW80" s="39"/>
      <c r="YX80" s="39"/>
      <c r="YY80" s="39"/>
      <c r="YZ80" s="39"/>
      <c r="ZA80" s="39"/>
      <c r="ZB80" s="39"/>
      <c r="ZC80" s="39"/>
      <c r="ZD80" s="39"/>
      <c r="ZE80" s="39"/>
      <c r="ZF80" s="39"/>
      <c r="ZG80" s="39"/>
      <c r="ZH80" s="39"/>
      <c r="ZI80" s="39"/>
      <c r="ZJ80" s="39"/>
      <c r="ZK80" s="39"/>
      <c r="ZL80" s="39"/>
      <c r="ZM80" s="39"/>
      <c r="ZN80" s="39"/>
      <c r="ZO80" s="39"/>
      <c r="ZP80" s="39"/>
      <c r="ZQ80" s="39"/>
      <c r="ZR80" s="39"/>
      <c r="ZS80" s="39"/>
      <c r="ZT80" s="39"/>
      <c r="ZU80" s="39"/>
      <c r="ZV80" s="39"/>
      <c r="ZW80" s="39"/>
      <c r="ZX80" s="39"/>
    </row>
    <row r="81" spans="1:700" s="41" customFormat="1" ht="12" customHeight="1" x14ac:dyDescent="0.25">
      <c r="A81" s="128" t="s">
        <v>36</v>
      </c>
      <c r="B81" s="15" t="s">
        <v>37</v>
      </c>
      <c r="C81" s="15" t="s">
        <v>37</v>
      </c>
      <c r="D81" s="5" t="s">
        <v>38</v>
      </c>
      <c r="E81" s="6" t="s">
        <v>39</v>
      </c>
      <c r="F81" s="7" t="s">
        <v>38</v>
      </c>
      <c r="G81" s="6" t="s">
        <v>40</v>
      </c>
      <c r="H81" s="8">
        <v>21101</v>
      </c>
      <c r="I81" s="69" t="s">
        <v>46</v>
      </c>
      <c r="J81" s="9" t="s">
        <v>995</v>
      </c>
      <c r="K81" s="10" t="s">
        <v>197</v>
      </c>
      <c r="L81" s="11"/>
      <c r="M81" s="8" t="s">
        <v>43</v>
      </c>
      <c r="N81" s="12" t="s">
        <v>16255</v>
      </c>
      <c r="O81" s="13">
        <v>1</v>
      </c>
      <c r="P81" s="14">
        <f t="shared" si="2"/>
        <v>81.12</v>
      </c>
      <c r="Q81" s="53" t="s">
        <v>45</v>
      </c>
      <c r="R81" s="14">
        <v>81.12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81.12</v>
      </c>
      <c r="AA81" s="14">
        <v>0</v>
      </c>
      <c r="AB81" s="14">
        <v>0</v>
      </c>
      <c r="AC81" s="14">
        <v>0</v>
      </c>
      <c r="AD81" s="14">
        <v>0</v>
      </c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  <c r="IV81" s="39"/>
      <c r="IW81" s="39"/>
      <c r="IX81" s="39"/>
      <c r="IY81" s="39"/>
      <c r="IZ81" s="39"/>
      <c r="JA81" s="39"/>
      <c r="JB81" s="39"/>
      <c r="JC81" s="39"/>
      <c r="JD81" s="39"/>
      <c r="JE81" s="39"/>
      <c r="JF81" s="39"/>
      <c r="JG81" s="39"/>
      <c r="JH81" s="39"/>
      <c r="JI81" s="39"/>
      <c r="JJ81" s="39"/>
      <c r="JK81" s="39"/>
      <c r="JL81" s="39"/>
      <c r="JM81" s="39"/>
      <c r="JN81" s="39"/>
      <c r="JO81" s="39"/>
      <c r="JP81" s="39"/>
      <c r="JQ81" s="39"/>
      <c r="JR81" s="39"/>
      <c r="JS81" s="39"/>
      <c r="JT81" s="39"/>
      <c r="JU81" s="39"/>
      <c r="JV81" s="39"/>
      <c r="JW81" s="39"/>
      <c r="JX81" s="39"/>
      <c r="JY81" s="39"/>
      <c r="JZ81" s="39"/>
      <c r="KA81" s="39"/>
      <c r="KB81" s="39"/>
      <c r="KC81" s="39"/>
      <c r="KD81" s="39"/>
      <c r="KE81" s="39"/>
      <c r="KF81" s="39"/>
      <c r="KG81" s="39"/>
      <c r="KH81" s="39"/>
      <c r="KI81" s="39"/>
      <c r="KJ81" s="39"/>
      <c r="KK81" s="39"/>
      <c r="KL81" s="39"/>
      <c r="KM81" s="39"/>
      <c r="KN81" s="39"/>
      <c r="KO81" s="39"/>
      <c r="KP81" s="39"/>
      <c r="KQ81" s="39"/>
      <c r="KR81" s="39"/>
      <c r="KS81" s="39"/>
      <c r="KT81" s="39"/>
      <c r="KU81" s="39"/>
      <c r="KV81" s="39"/>
      <c r="KW81" s="39"/>
      <c r="KX81" s="39"/>
      <c r="KY81" s="39"/>
      <c r="KZ81" s="39"/>
      <c r="LA81" s="39"/>
      <c r="LB81" s="39"/>
      <c r="LC81" s="39"/>
      <c r="LD81" s="39"/>
      <c r="LE81" s="39"/>
      <c r="LF81" s="39"/>
      <c r="LG81" s="39"/>
      <c r="LH81" s="39"/>
      <c r="LI81" s="39"/>
      <c r="LJ81" s="39"/>
      <c r="LK81" s="39"/>
      <c r="LL81" s="39"/>
      <c r="LM81" s="39"/>
      <c r="LN81" s="39"/>
      <c r="LO81" s="39"/>
      <c r="LP81" s="39"/>
      <c r="LQ81" s="39"/>
      <c r="LR81" s="39"/>
      <c r="LS81" s="39"/>
      <c r="LT81" s="39"/>
      <c r="LU81" s="39"/>
      <c r="LV81" s="39"/>
      <c r="LW81" s="39"/>
      <c r="LX81" s="39"/>
      <c r="LY81" s="39"/>
      <c r="LZ81" s="39"/>
      <c r="MA81" s="39"/>
      <c r="MB81" s="39"/>
      <c r="MC81" s="39"/>
      <c r="MD81" s="39"/>
      <c r="ME81" s="39"/>
      <c r="MF81" s="39"/>
      <c r="MG81" s="39"/>
      <c r="MH81" s="39"/>
      <c r="MI81" s="39"/>
      <c r="MJ81" s="39"/>
      <c r="MK81" s="39"/>
      <c r="ML81" s="39"/>
      <c r="MM81" s="39"/>
      <c r="MN81" s="39"/>
      <c r="MO81" s="39"/>
      <c r="MP81" s="39"/>
      <c r="MQ81" s="39"/>
      <c r="MR81" s="39"/>
      <c r="MS81" s="39"/>
      <c r="MT81" s="39"/>
      <c r="MU81" s="39"/>
      <c r="MV81" s="39"/>
      <c r="MW81" s="39"/>
      <c r="MX81" s="39"/>
      <c r="MY81" s="39"/>
      <c r="MZ81" s="39"/>
      <c r="NA81" s="39"/>
      <c r="NB81" s="39"/>
      <c r="NC81" s="39"/>
      <c r="ND81" s="39"/>
      <c r="NE81" s="39"/>
      <c r="NF81" s="39"/>
      <c r="NG81" s="39"/>
      <c r="NH81" s="39"/>
      <c r="NI81" s="39"/>
      <c r="NJ81" s="39"/>
      <c r="NK81" s="39"/>
      <c r="NL81" s="39"/>
      <c r="NM81" s="39"/>
      <c r="NN81" s="39"/>
      <c r="NO81" s="39"/>
      <c r="NP81" s="39"/>
      <c r="NQ81" s="39"/>
      <c r="NR81" s="39"/>
      <c r="NS81" s="39"/>
      <c r="NT81" s="39"/>
      <c r="NU81" s="39"/>
      <c r="NV81" s="39"/>
      <c r="NW81" s="39"/>
      <c r="NX81" s="39"/>
      <c r="NY81" s="39"/>
      <c r="NZ81" s="39"/>
      <c r="OA81" s="39"/>
      <c r="OB81" s="39"/>
      <c r="OC81" s="39"/>
      <c r="OD81" s="39"/>
      <c r="OE81" s="39"/>
      <c r="OF81" s="39"/>
      <c r="OG81" s="39"/>
      <c r="OH81" s="39"/>
      <c r="OI81" s="39"/>
      <c r="OJ81" s="39"/>
      <c r="OK81" s="39"/>
      <c r="OL81" s="39"/>
      <c r="OM81" s="39"/>
      <c r="ON81" s="39"/>
      <c r="OO81" s="39"/>
      <c r="OP81" s="39"/>
      <c r="OQ81" s="39"/>
      <c r="OR81" s="39"/>
      <c r="OS81" s="39"/>
      <c r="OT81" s="39"/>
      <c r="OU81" s="39"/>
      <c r="OV81" s="39"/>
      <c r="OW81" s="39"/>
      <c r="OX81" s="39"/>
      <c r="OY81" s="39"/>
      <c r="OZ81" s="39"/>
      <c r="PA81" s="39"/>
      <c r="PB81" s="39"/>
      <c r="PC81" s="39"/>
      <c r="PD81" s="39"/>
      <c r="PE81" s="39"/>
      <c r="PF81" s="39"/>
      <c r="PG81" s="39"/>
      <c r="PH81" s="39"/>
      <c r="PI81" s="39"/>
      <c r="PJ81" s="39"/>
      <c r="PK81" s="39"/>
      <c r="PL81" s="39"/>
      <c r="PM81" s="39"/>
      <c r="PN81" s="39"/>
      <c r="PO81" s="39"/>
      <c r="PP81" s="39"/>
      <c r="PQ81" s="39"/>
      <c r="PR81" s="39"/>
      <c r="PS81" s="39"/>
      <c r="PT81" s="39"/>
      <c r="PU81" s="39"/>
      <c r="PV81" s="39"/>
      <c r="PW81" s="39"/>
      <c r="PX81" s="39"/>
      <c r="PY81" s="39"/>
      <c r="PZ81" s="39"/>
      <c r="QA81" s="39"/>
      <c r="QB81" s="39"/>
      <c r="QC81" s="39"/>
      <c r="QD81" s="39"/>
      <c r="QE81" s="39"/>
      <c r="QF81" s="39"/>
      <c r="QG81" s="39"/>
      <c r="QH81" s="39"/>
      <c r="QI81" s="39"/>
      <c r="QJ81" s="39"/>
      <c r="QK81" s="39"/>
      <c r="QL81" s="39"/>
      <c r="QM81" s="39"/>
      <c r="QN81" s="39"/>
      <c r="QO81" s="39"/>
      <c r="QP81" s="39"/>
      <c r="QQ81" s="39"/>
      <c r="QR81" s="39"/>
      <c r="QS81" s="39"/>
      <c r="QT81" s="39"/>
      <c r="QU81" s="39"/>
      <c r="QV81" s="39"/>
      <c r="QW81" s="39"/>
      <c r="QX81" s="39"/>
      <c r="QY81" s="39"/>
      <c r="QZ81" s="39"/>
      <c r="RA81" s="39"/>
      <c r="RB81" s="39"/>
      <c r="RC81" s="39"/>
      <c r="RD81" s="39"/>
      <c r="RE81" s="39"/>
      <c r="RF81" s="39"/>
      <c r="RG81" s="39"/>
      <c r="RH81" s="39"/>
      <c r="RI81" s="39"/>
      <c r="RJ81" s="39"/>
      <c r="RK81" s="39"/>
      <c r="RL81" s="39"/>
      <c r="RM81" s="39"/>
      <c r="RN81" s="39"/>
      <c r="RO81" s="39"/>
      <c r="RP81" s="39"/>
      <c r="RQ81" s="39"/>
      <c r="RR81" s="39"/>
      <c r="RS81" s="39"/>
      <c r="RT81" s="39"/>
      <c r="RU81" s="39"/>
      <c r="RV81" s="39"/>
      <c r="RW81" s="39"/>
      <c r="RX81" s="39"/>
      <c r="RY81" s="39"/>
      <c r="RZ81" s="39"/>
      <c r="SA81" s="39"/>
      <c r="SB81" s="39"/>
      <c r="SC81" s="39"/>
      <c r="SD81" s="39"/>
      <c r="SE81" s="39"/>
      <c r="SF81" s="39"/>
      <c r="SG81" s="39"/>
      <c r="SH81" s="39"/>
      <c r="SI81" s="39"/>
      <c r="SJ81" s="39"/>
      <c r="SK81" s="39"/>
      <c r="SL81" s="39"/>
      <c r="SM81" s="39"/>
      <c r="SN81" s="39"/>
      <c r="SO81" s="39"/>
      <c r="SP81" s="39"/>
      <c r="SQ81" s="39"/>
      <c r="SR81" s="39"/>
      <c r="SS81" s="39"/>
      <c r="ST81" s="39"/>
      <c r="SU81" s="39"/>
      <c r="SV81" s="39"/>
      <c r="SW81" s="39"/>
      <c r="SX81" s="39"/>
      <c r="SY81" s="39"/>
      <c r="SZ81" s="39"/>
      <c r="TA81" s="39"/>
      <c r="TB81" s="39"/>
      <c r="TC81" s="39"/>
      <c r="TD81" s="39"/>
      <c r="TE81" s="39"/>
      <c r="TF81" s="39"/>
      <c r="TG81" s="39"/>
      <c r="TH81" s="39"/>
      <c r="TI81" s="39"/>
      <c r="TJ81" s="39"/>
      <c r="TK81" s="39"/>
      <c r="TL81" s="39"/>
      <c r="TM81" s="39"/>
      <c r="TN81" s="39"/>
      <c r="TO81" s="39"/>
      <c r="TP81" s="39"/>
      <c r="TQ81" s="39"/>
      <c r="TR81" s="39"/>
      <c r="TS81" s="39"/>
      <c r="TT81" s="39"/>
      <c r="TU81" s="39"/>
      <c r="TV81" s="39"/>
      <c r="TW81" s="39"/>
      <c r="TX81" s="39"/>
      <c r="TY81" s="39"/>
      <c r="TZ81" s="39"/>
      <c r="UA81" s="39"/>
      <c r="UB81" s="39"/>
      <c r="UC81" s="39"/>
      <c r="UD81" s="39"/>
      <c r="UE81" s="39"/>
      <c r="UF81" s="39"/>
      <c r="UG81" s="39"/>
      <c r="UH81" s="39"/>
      <c r="UI81" s="39"/>
      <c r="UJ81" s="39"/>
      <c r="UK81" s="39"/>
      <c r="UL81" s="39"/>
      <c r="UM81" s="39"/>
      <c r="UN81" s="39"/>
      <c r="UO81" s="39"/>
      <c r="UP81" s="39"/>
      <c r="UQ81" s="39"/>
      <c r="UR81" s="39"/>
      <c r="US81" s="39"/>
      <c r="UT81" s="39"/>
      <c r="UU81" s="39"/>
      <c r="UV81" s="39"/>
      <c r="UW81" s="39"/>
      <c r="UX81" s="39"/>
      <c r="UY81" s="39"/>
      <c r="UZ81" s="39"/>
      <c r="VA81" s="39"/>
      <c r="VB81" s="39"/>
      <c r="VC81" s="39"/>
      <c r="VD81" s="39"/>
      <c r="VE81" s="39"/>
      <c r="VF81" s="39"/>
      <c r="VG81" s="39"/>
      <c r="VH81" s="39"/>
      <c r="VI81" s="39"/>
      <c r="VJ81" s="39"/>
      <c r="VK81" s="39"/>
      <c r="VL81" s="39"/>
      <c r="VM81" s="39"/>
      <c r="VN81" s="39"/>
      <c r="VO81" s="39"/>
      <c r="VP81" s="39"/>
      <c r="VQ81" s="39"/>
      <c r="VR81" s="39"/>
      <c r="VS81" s="39"/>
      <c r="VT81" s="39"/>
      <c r="VU81" s="39"/>
      <c r="VV81" s="39"/>
      <c r="VW81" s="39"/>
      <c r="VX81" s="39"/>
      <c r="VY81" s="39"/>
      <c r="VZ81" s="39"/>
      <c r="WA81" s="39"/>
      <c r="WB81" s="39"/>
      <c r="WC81" s="39"/>
      <c r="WD81" s="39"/>
      <c r="WE81" s="39"/>
      <c r="WF81" s="39"/>
      <c r="WG81" s="39"/>
      <c r="WH81" s="39"/>
      <c r="WI81" s="39"/>
      <c r="WJ81" s="39"/>
      <c r="WK81" s="39"/>
      <c r="WL81" s="39"/>
      <c r="WM81" s="39"/>
      <c r="WN81" s="39"/>
      <c r="WO81" s="39"/>
      <c r="WP81" s="39"/>
      <c r="WQ81" s="39"/>
      <c r="WR81" s="39"/>
      <c r="WS81" s="39"/>
      <c r="WT81" s="39"/>
      <c r="WU81" s="39"/>
      <c r="WV81" s="39"/>
      <c r="WW81" s="39"/>
      <c r="WX81" s="39"/>
      <c r="WY81" s="39"/>
      <c r="WZ81" s="39"/>
      <c r="XA81" s="39"/>
      <c r="XB81" s="39"/>
      <c r="XC81" s="39"/>
      <c r="XD81" s="39"/>
      <c r="XE81" s="39"/>
      <c r="XF81" s="39"/>
      <c r="XG81" s="39"/>
      <c r="XH81" s="39"/>
      <c r="XI81" s="39"/>
      <c r="XJ81" s="39"/>
      <c r="XK81" s="39"/>
      <c r="XL81" s="39"/>
      <c r="XM81" s="39"/>
      <c r="XN81" s="39"/>
      <c r="XO81" s="39"/>
      <c r="XP81" s="39"/>
      <c r="XQ81" s="39"/>
      <c r="XR81" s="39"/>
      <c r="XS81" s="39"/>
      <c r="XT81" s="39"/>
      <c r="XU81" s="39"/>
      <c r="XV81" s="39"/>
      <c r="XW81" s="39"/>
      <c r="XX81" s="39"/>
      <c r="XY81" s="39"/>
      <c r="XZ81" s="39"/>
      <c r="YA81" s="39"/>
      <c r="YB81" s="39"/>
      <c r="YC81" s="39"/>
      <c r="YD81" s="39"/>
      <c r="YE81" s="39"/>
      <c r="YF81" s="39"/>
      <c r="YG81" s="39"/>
      <c r="YH81" s="39"/>
      <c r="YI81" s="39"/>
      <c r="YJ81" s="39"/>
      <c r="YK81" s="39"/>
      <c r="YL81" s="39"/>
      <c r="YM81" s="39"/>
      <c r="YN81" s="39"/>
      <c r="YO81" s="39"/>
      <c r="YP81" s="39"/>
      <c r="YQ81" s="39"/>
      <c r="YR81" s="39"/>
      <c r="YS81" s="39"/>
      <c r="YT81" s="39"/>
      <c r="YU81" s="39"/>
      <c r="YV81" s="39"/>
      <c r="YW81" s="39"/>
      <c r="YX81" s="39"/>
      <c r="YY81" s="39"/>
      <c r="YZ81" s="39"/>
      <c r="ZA81" s="39"/>
      <c r="ZB81" s="39"/>
      <c r="ZC81" s="39"/>
      <c r="ZD81" s="39"/>
      <c r="ZE81" s="39"/>
      <c r="ZF81" s="39"/>
      <c r="ZG81" s="39"/>
      <c r="ZH81" s="39"/>
      <c r="ZI81" s="39"/>
      <c r="ZJ81" s="39"/>
      <c r="ZK81" s="39"/>
      <c r="ZL81" s="39"/>
      <c r="ZM81" s="39"/>
      <c r="ZN81" s="39"/>
      <c r="ZO81" s="39"/>
      <c r="ZP81" s="39"/>
      <c r="ZQ81" s="39"/>
      <c r="ZR81" s="39"/>
      <c r="ZS81" s="39"/>
      <c r="ZT81" s="39"/>
      <c r="ZU81" s="39"/>
      <c r="ZV81" s="39"/>
      <c r="ZW81" s="39"/>
      <c r="ZX81" s="39"/>
    </row>
    <row r="82" spans="1:700" s="41" customFormat="1" ht="12" customHeight="1" x14ac:dyDescent="0.25">
      <c r="A82" s="128" t="s">
        <v>36</v>
      </c>
      <c r="B82" s="15" t="s">
        <v>37</v>
      </c>
      <c r="C82" s="15" t="s">
        <v>37</v>
      </c>
      <c r="D82" s="5" t="s">
        <v>38</v>
      </c>
      <c r="E82" s="6" t="s">
        <v>39</v>
      </c>
      <c r="F82" s="7" t="s">
        <v>38</v>
      </c>
      <c r="G82" s="6" t="s">
        <v>40</v>
      </c>
      <c r="H82" s="8">
        <v>21101</v>
      </c>
      <c r="I82" s="69" t="s">
        <v>46</v>
      </c>
      <c r="J82" s="9" t="s">
        <v>1960</v>
      </c>
      <c r="K82" s="10" t="s">
        <v>93</v>
      </c>
      <c r="L82" s="11"/>
      <c r="M82" s="8" t="s">
        <v>43</v>
      </c>
      <c r="N82" s="12" t="s">
        <v>877</v>
      </c>
      <c r="O82" s="13">
        <v>6</v>
      </c>
      <c r="P82" s="14">
        <f t="shared" si="2"/>
        <v>33.621666666666663</v>
      </c>
      <c r="Q82" s="53" t="s">
        <v>45</v>
      </c>
      <c r="R82" s="14">
        <v>201.73</v>
      </c>
      <c r="S82" s="14">
        <v>0</v>
      </c>
      <c r="T82" s="14">
        <v>68</v>
      </c>
      <c r="U82" s="14">
        <v>0</v>
      </c>
      <c r="V82" s="14">
        <v>0</v>
      </c>
      <c r="W82" s="14">
        <v>68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65.73</v>
      </c>
      <c r="AD82" s="14">
        <v>0</v>
      </c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  <c r="IV82" s="39"/>
      <c r="IW82" s="39"/>
      <c r="IX82" s="39"/>
      <c r="IY82" s="39"/>
      <c r="IZ82" s="39"/>
      <c r="JA82" s="39"/>
      <c r="JB82" s="39"/>
      <c r="JC82" s="39"/>
      <c r="JD82" s="39"/>
      <c r="JE82" s="39"/>
      <c r="JF82" s="39"/>
      <c r="JG82" s="39"/>
      <c r="JH82" s="39"/>
      <c r="JI82" s="39"/>
      <c r="JJ82" s="39"/>
      <c r="JK82" s="39"/>
      <c r="JL82" s="39"/>
      <c r="JM82" s="39"/>
      <c r="JN82" s="39"/>
      <c r="JO82" s="39"/>
      <c r="JP82" s="39"/>
      <c r="JQ82" s="39"/>
      <c r="JR82" s="39"/>
      <c r="JS82" s="39"/>
      <c r="JT82" s="39"/>
      <c r="JU82" s="39"/>
      <c r="JV82" s="39"/>
      <c r="JW82" s="39"/>
      <c r="JX82" s="39"/>
      <c r="JY82" s="39"/>
      <c r="JZ82" s="39"/>
      <c r="KA82" s="39"/>
      <c r="KB82" s="39"/>
      <c r="KC82" s="39"/>
      <c r="KD82" s="39"/>
      <c r="KE82" s="39"/>
      <c r="KF82" s="39"/>
      <c r="KG82" s="39"/>
      <c r="KH82" s="39"/>
      <c r="KI82" s="39"/>
      <c r="KJ82" s="39"/>
      <c r="KK82" s="39"/>
      <c r="KL82" s="39"/>
      <c r="KM82" s="39"/>
      <c r="KN82" s="39"/>
      <c r="KO82" s="39"/>
      <c r="KP82" s="39"/>
      <c r="KQ82" s="39"/>
      <c r="KR82" s="39"/>
      <c r="KS82" s="39"/>
      <c r="KT82" s="39"/>
      <c r="KU82" s="39"/>
      <c r="KV82" s="39"/>
      <c r="KW82" s="39"/>
      <c r="KX82" s="39"/>
      <c r="KY82" s="39"/>
      <c r="KZ82" s="39"/>
      <c r="LA82" s="39"/>
      <c r="LB82" s="39"/>
      <c r="LC82" s="39"/>
      <c r="LD82" s="39"/>
      <c r="LE82" s="39"/>
      <c r="LF82" s="39"/>
      <c r="LG82" s="39"/>
      <c r="LH82" s="39"/>
      <c r="LI82" s="39"/>
      <c r="LJ82" s="39"/>
      <c r="LK82" s="39"/>
      <c r="LL82" s="39"/>
      <c r="LM82" s="39"/>
      <c r="LN82" s="39"/>
      <c r="LO82" s="39"/>
      <c r="LP82" s="39"/>
      <c r="LQ82" s="39"/>
      <c r="LR82" s="39"/>
      <c r="LS82" s="39"/>
      <c r="LT82" s="39"/>
      <c r="LU82" s="39"/>
      <c r="LV82" s="39"/>
      <c r="LW82" s="39"/>
      <c r="LX82" s="39"/>
      <c r="LY82" s="39"/>
      <c r="LZ82" s="39"/>
      <c r="MA82" s="39"/>
      <c r="MB82" s="39"/>
      <c r="MC82" s="39"/>
      <c r="MD82" s="39"/>
      <c r="ME82" s="39"/>
      <c r="MF82" s="39"/>
      <c r="MG82" s="39"/>
      <c r="MH82" s="39"/>
      <c r="MI82" s="39"/>
      <c r="MJ82" s="39"/>
      <c r="MK82" s="39"/>
      <c r="ML82" s="39"/>
      <c r="MM82" s="39"/>
      <c r="MN82" s="39"/>
      <c r="MO82" s="39"/>
      <c r="MP82" s="39"/>
      <c r="MQ82" s="39"/>
      <c r="MR82" s="39"/>
      <c r="MS82" s="39"/>
      <c r="MT82" s="39"/>
      <c r="MU82" s="39"/>
      <c r="MV82" s="39"/>
      <c r="MW82" s="39"/>
      <c r="MX82" s="39"/>
      <c r="MY82" s="39"/>
      <c r="MZ82" s="39"/>
      <c r="NA82" s="39"/>
      <c r="NB82" s="39"/>
      <c r="NC82" s="39"/>
      <c r="ND82" s="39"/>
      <c r="NE82" s="39"/>
      <c r="NF82" s="39"/>
      <c r="NG82" s="39"/>
      <c r="NH82" s="39"/>
      <c r="NI82" s="39"/>
      <c r="NJ82" s="39"/>
      <c r="NK82" s="39"/>
      <c r="NL82" s="39"/>
      <c r="NM82" s="39"/>
      <c r="NN82" s="39"/>
      <c r="NO82" s="39"/>
      <c r="NP82" s="39"/>
      <c r="NQ82" s="39"/>
      <c r="NR82" s="39"/>
      <c r="NS82" s="39"/>
      <c r="NT82" s="39"/>
      <c r="NU82" s="39"/>
      <c r="NV82" s="39"/>
      <c r="NW82" s="39"/>
      <c r="NX82" s="39"/>
      <c r="NY82" s="39"/>
      <c r="NZ82" s="39"/>
      <c r="OA82" s="39"/>
      <c r="OB82" s="39"/>
      <c r="OC82" s="39"/>
      <c r="OD82" s="39"/>
      <c r="OE82" s="39"/>
      <c r="OF82" s="39"/>
      <c r="OG82" s="39"/>
      <c r="OH82" s="39"/>
      <c r="OI82" s="39"/>
      <c r="OJ82" s="39"/>
      <c r="OK82" s="39"/>
      <c r="OL82" s="39"/>
      <c r="OM82" s="39"/>
      <c r="ON82" s="39"/>
      <c r="OO82" s="39"/>
      <c r="OP82" s="39"/>
      <c r="OQ82" s="39"/>
      <c r="OR82" s="39"/>
      <c r="OS82" s="39"/>
      <c r="OT82" s="39"/>
      <c r="OU82" s="39"/>
      <c r="OV82" s="39"/>
      <c r="OW82" s="39"/>
      <c r="OX82" s="39"/>
      <c r="OY82" s="39"/>
      <c r="OZ82" s="39"/>
      <c r="PA82" s="39"/>
      <c r="PB82" s="39"/>
      <c r="PC82" s="39"/>
      <c r="PD82" s="39"/>
      <c r="PE82" s="39"/>
      <c r="PF82" s="39"/>
      <c r="PG82" s="39"/>
      <c r="PH82" s="39"/>
      <c r="PI82" s="39"/>
      <c r="PJ82" s="39"/>
      <c r="PK82" s="39"/>
      <c r="PL82" s="39"/>
      <c r="PM82" s="39"/>
      <c r="PN82" s="39"/>
      <c r="PO82" s="39"/>
      <c r="PP82" s="39"/>
      <c r="PQ82" s="39"/>
      <c r="PR82" s="39"/>
      <c r="PS82" s="39"/>
      <c r="PT82" s="39"/>
      <c r="PU82" s="39"/>
      <c r="PV82" s="39"/>
      <c r="PW82" s="39"/>
      <c r="PX82" s="39"/>
      <c r="PY82" s="39"/>
      <c r="PZ82" s="39"/>
      <c r="QA82" s="39"/>
      <c r="QB82" s="39"/>
      <c r="QC82" s="39"/>
      <c r="QD82" s="39"/>
      <c r="QE82" s="39"/>
      <c r="QF82" s="39"/>
      <c r="QG82" s="39"/>
      <c r="QH82" s="39"/>
      <c r="QI82" s="39"/>
      <c r="QJ82" s="39"/>
      <c r="QK82" s="39"/>
      <c r="QL82" s="39"/>
      <c r="QM82" s="39"/>
      <c r="QN82" s="39"/>
      <c r="QO82" s="39"/>
      <c r="QP82" s="39"/>
      <c r="QQ82" s="39"/>
      <c r="QR82" s="39"/>
      <c r="QS82" s="39"/>
      <c r="QT82" s="39"/>
      <c r="QU82" s="39"/>
      <c r="QV82" s="39"/>
      <c r="QW82" s="39"/>
      <c r="QX82" s="39"/>
      <c r="QY82" s="39"/>
      <c r="QZ82" s="39"/>
      <c r="RA82" s="39"/>
      <c r="RB82" s="39"/>
      <c r="RC82" s="39"/>
      <c r="RD82" s="39"/>
      <c r="RE82" s="39"/>
      <c r="RF82" s="39"/>
      <c r="RG82" s="39"/>
      <c r="RH82" s="39"/>
      <c r="RI82" s="39"/>
      <c r="RJ82" s="39"/>
      <c r="RK82" s="39"/>
      <c r="RL82" s="39"/>
      <c r="RM82" s="39"/>
      <c r="RN82" s="39"/>
      <c r="RO82" s="39"/>
      <c r="RP82" s="39"/>
      <c r="RQ82" s="39"/>
      <c r="RR82" s="39"/>
      <c r="RS82" s="39"/>
      <c r="RT82" s="39"/>
      <c r="RU82" s="39"/>
      <c r="RV82" s="39"/>
      <c r="RW82" s="39"/>
      <c r="RX82" s="39"/>
      <c r="RY82" s="39"/>
      <c r="RZ82" s="39"/>
      <c r="SA82" s="39"/>
      <c r="SB82" s="39"/>
      <c r="SC82" s="39"/>
      <c r="SD82" s="39"/>
      <c r="SE82" s="39"/>
      <c r="SF82" s="39"/>
      <c r="SG82" s="39"/>
      <c r="SH82" s="39"/>
      <c r="SI82" s="39"/>
      <c r="SJ82" s="39"/>
      <c r="SK82" s="39"/>
      <c r="SL82" s="39"/>
      <c r="SM82" s="39"/>
      <c r="SN82" s="39"/>
      <c r="SO82" s="39"/>
      <c r="SP82" s="39"/>
      <c r="SQ82" s="39"/>
      <c r="SR82" s="39"/>
      <c r="SS82" s="39"/>
      <c r="ST82" s="39"/>
      <c r="SU82" s="39"/>
      <c r="SV82" s="39"/>
      <c r="SW82" s="39"/>
      <c r="SX82" s="39"/>
      <c r="SY82" s="39"/>
      <c r="SZ82" s="39"/>
      <c r="TA82" s="39"/>
      <c r="TB82" s="39"/>
      <c r="TC82" s="39"/>
      <c r="TD82" s="39"/>
      <c r="TE82" s="39"/>
      <c r="TF82" s="39"/>
      <c r="TG82" s="39"/>
      <c r="TH82" s="39"/>
      <c r="TI82" s="39"/>
      <c r="TJ82" s="39"/>
      <c r="TK82" s="39"/>
      <c r="TL82" s="39"/>
      <c r="TM82" s="39"/>
      <c r="TN82" s="39"/>
      <c r="TO82" s="39"/>
      <c r="TP82" s="39"/>
      <c r="TQ82" s="39"/>
      <c r="TR82" s="39"/>
      <c r="TS82" s="39"/>
      <c r="TT82" s="39"/>
      <c r="TU82" s="39"/>
      <c r="TV82" s="39"/>
      <c r="TW82" s="39"/>
      <c r="TX82" s="39"/>
      <c r="TY82" s="39"/>
      <c r="TZ82" s="39"/>
      <c r="UA82" s="39"/>
      <c r="UB82" s="39"/>
      <c r="UC82" s="39"/>
      <c r="UD82" s="39"/>
      <c r="UE82" s="39"/>
      <c r="UF82" s="39"/>
      <c r="UG82" s="39"/>
      <c r="UH82" s="39"/>
      <c r="UI82" s="39"/>
      <c r="UJ82" s="39"/>
      <c r="UK82" s="39"/>
      <c r="UL82" s="39"/>
      <c r="UM82" s="39"/>
      <c r="UN82" s="39"/>
      <c r="UO82" s="39"/>
      <c r="UP82" s="39"/>
      <c r="UQ82" s="39"/>
      <c r="UR82" s="39"/>
      <c r="US82" s="39"/>
      <c r="UT82" s="39"/>
      <c r="UU82" s="39"/>
      <c r="UV82" s="39"/>
      <c r="UW82" s="39"/>
      <c r="UX82" s="39"/>
      <c r="UY82" s="39"/>
      <c r="UZ82" s="39"/>
      <c r="VA82" s="39"/>
      <c r="VB82" s="39"/>
      <c r="VC82" s="39"/>
      <c r="VD82" s="39"/>
      <c r="VE82" s="39"/>
      <c r="VF82" s="39"/>
      <c r="VG82" s="39"/>
      <c r="VH82" s="39"/>
      <c r="VI82" s="39"/>
      <c r="VJ82" s="39"/>
      <c r="VK82" s="39"/>
      <c r="VL82" s="39"/>
      <c r="VM82" s="39"/>
      <c r="VN82" s="39"/>
      <c r="VO82" s="39"/>
      <c r="VP82" s="39"/>
      <c r="VQ82" s="39"/>
      <c r="VR82" s="39"/>
      <c r="VS82" s="39"/>
      <c r="VT82" s="39"/>
      <c r="VU82" s="39"/>
      <c r="VV82" s="39"/>
      <c r="VW82" s="39"/>
      <c r="VX82" s="39"/>
      <c r="VY82" s="39"/>
      <c r="VZ82" s="39"/>
      <c r="WA82" s="39"/>
      <c r="WB82" s="39"/>
      <c r="WC82" s="39"/>
      <c r="WD82" s="39"/>
      <c r="WE82" s="39"/>
      <c r="WF82" s="39"/>
      <c r="WG82" s="39"/>
      <c r="WH82" s="39"/>
      <c r="WI82" s="39"/>
      <c r="WJ82" s="39"/>
      <c r="WK82" s="39"/>
      <c r="WL82" s="39"/>
      <c r="WM82" s="39"/>
      <c r="WN82" s="39"/>
      <c r="WO82" s="39"/>
      <c r="WP82" s="39"/>
      <c r="WQ82" s="39"/>
      <c r="WR82" s="39"/>
      <c r="WS82" s="39"/>
      <c r="WT82" s="39"/>
      <c r="WU82" s="39"/>
      <c r="WV82" s="39"/>
      <c r="WW82" s="39"/>
      <c r="WX82" s="39"/>
      <c r="WY82" s="39"/>
      <c r="WZ82" s="39"/>
      <c r="XA82" s="39"/>
      <c r="XB82" s="39"/>
      <c r="XC82" s="39"/>
      <c r="XD82" s="39"/>
      <c r="XE82" s="39"/>
      <c r="XF82" s="39"/>
      <c r="XG82" s="39"/>
      <c r="XH82" s="39"/>
      <c r="XI82" s="39"/>
      <c r="XJ82" s="39"/>
      <c r="XK82" s="39"/>
      <c r="XL82" s="39"/>
      <c r="XM82" s="39"/>
      <c r="XN82" s="39"/>
      <c r="XO82" s="39"/>
      <c r="XP82" s="39"/>
      <c r="XQ82" s="39"/>
      <c r="XR82" s="39"/>
      <c r="XS82" s="39"/>
      <c r="XT82" s="39"/>
      <c r="XU82" s="39"/>
      <c r="XV82" s="39"/>
      <c r="XW82" s="39"/>
      <c r="XX82" s="39"/>
      <c r="XY82" s="39"/>
      <c r="XZ82" s="39"/>
      <c r="YA82" s="39"/>
      <c r="YB82" s="39"/>
      <c r="YC82" s="39"/>
      <c r="YD82" s="39"/>
      <c r="YE82" s="39"/>
      <c r="YF82" s="39"/>
      <c r="YG82" s="39"/>
      <c r="YH82" s="39"/>
      <c r="YI82" s="39"/>
      <c r="YJ82" s="39"/>
      <c r="YK82" s="39"/>
      <c r="YL82" s="39"/>
      <c r="YM82" s="39"/>
      <c r="YN82" s="39"/>
      <c r="YO82" s="39"/>
      <c r="YP82" s="39"/>
      <c r="YQ82" s="39"/>
      <c r="YR82" s="39"/>
      <c r="YS82" s="39"/>
      <c r="YT82" s="39"/>
      <c r="YU82" s="39"/>
      <c r="YV82" s="39"/>
      <c r="YW82" s="39"/>
      <c r="YX82" s="39"/>
      <c r="YY82" s="39"/>
      <c r="YZ82" s="39"/>
      <c r="ZA82" s="39"/>
      <c r="ZB82" s="39"/>
      <c r="ZC82" s="39"/>
      <c r="ZD82" s="39"/>
      <c r="ZE82" s="39"/>
      <c r="ZF82" s="39"/>
      <c r="ZG82" s="39"/>
      <c r="ZH82" s="39"/>
      <c r="ZI82" s="39"/>
      <c r="ZJ82" s="39"/>
      <c r="ZK82" s="39"/>
      <c r="ZL82" s="39"/>
      <c r="ZM82" s="39"/>
      <c r="ZN82" s="39"/>
      <c r="ZO82" s="39"/>
      <c r="ZP82" s="39"/>
      <c r="ZQ82" s="39"/>
      <c r="ZR82" s="39"/>
      <c r="ZS82" s="39"/>
      <c r="ZT82" s="39"/>
      <c r="ZU82" s="39"/>
      <c r="ZV82" s="39"/>
      <c r="ZW82" s="39"/>
      <c r="ZX82" s="39"/>
    </row>
    <row r="83" spans="1:700" s="41" customFormat="1" ht="12" customHeight="1" x14ac:dyDescent="0.25">
      <c r="A83" s="128" t="s">
        <v>36</v>
      </c>
      <c r="B83" s="15" t="s">
        <v>37</v>
      </c>
      <c r="C83" s="15" t="s">
        <v>37</v>
      </c>
      <c r="D83" s="5" t="s">
        <v>38</v>
      </c>
      <c r="E83" s="6" t="s">
        <v>39</v>
      </c>
      <c r="F83" s="7" t="s">
        <v>38</v>
      </c>
      <c r="G83" s="6" t="s">
        <v>40</v>
      </c>
      <c r="H83" s="8">
        <v>21101</v>
      </c>
      <c r="I83" s="69" t="s">
        <v>46</v>
      </c>
      <c r="J83" s="9" t="s">
        <v>2448</v>
      </c>
      <c r="K83" s="10" t="s">
        <v>78</v>
      </c>
      <c r="L83" s="11"/>
      <c r="M83" s="8" t="s">
        <v>43</v>
      </c>
      <c r="N83" s="12" t="s">
        <v>877</v>
      </c>
      <c r="O83" s="13">
        <v>3</v>
      </c>
      <c r="P83" s="14">
        <f t="shared" si="2"/>
        <v>21.599999999999998</v>
      </c>
      <c r="Q83" s="53" t="s">
        <v>45</v>
      </c>
      <c r="R83" s="14">
        <v>64.8</v>
      </c>
      <c r="S83" s="14">
        <v>0</v>
      </c>
      <c r="T83" s="14">
        <v>22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22</v>
      </c>
      <c r="AA83" s="14">
        <v>0</v>
      </c>
      <c r="AB83" s="14">
        <v>0</v>
      </c>
      <c r="AC83" s="14">
        <v>20.8</v>
      </c>
      <c r="AD83" s="14">
        <v>0</v>
      </c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  <c r="IV83" s="39"/>
      <c r="IW83" s="39"/>
      <c r="IX83" s="39"/>
      <c r="IY83" s="39"/>
      <c r="IZ83" s="39"/>
      <c r="JA83" s="39"/>
      <c r="JB83" s="39"/>
      <c r="JC83" s="39"/>
      <c r="JD83" s="39"/>
      <c r="JE83" s="39"/>
      <c r="JF83" s="39"/>
      <c r="JG83" s="39"/>
      <c r="JH83" s="39"/>
      <c r="JI83" s="39"/>
      <c r="JJ83" s="39"/>
      <c r="JK83" s="39"/>
      <c r="JL83" s="39"/>
      <c r="JM83" s="39"/>
      <c r="JN83" s="39"/>
      <c r="JO83" s="39"/>
      <c r="JP83" s="39"/>
      <c r="JQ83" s="39"/>
      <c r="JR83" s="39"/>
      <c r="JS83" s="39"/>
      <c r="JT83" s="39"/>
      <c r="JU83" s="39"/>
      <c r="JV83" s="39"/>
      <c r="JW83" s="39"/>
      <c r="JX83" s="39"/>
      <c r="JY83" s="39"/>
      <c r="JZ83" s="39"/>
      <c r="KA83" s="39"/>
      <c r="KB83" s="39"/>
      <c r="KC83" s="39"/>
      <c r="KD83" s="39"/>
      <c r="KE83" s="39"/>
      <c r="KF83" s="39"/>
      <c r="KG83" s="39"/>
      <c r="KH83" s="39"/>
      <c r="KI83" s="39"/>
      <c r="KJ83" s="39"/>
      <c r="KK83" s="39"/>
      <c r="KL83" s="39"/>
      <c r="KM83" s="39"/>
      <c r="KN83" s="39"/>
      <c r="KO83" s="39"/>
      <c r="KP83" s="39"/>
      <c r="KQ83" s="39"/>
      <c r="KR83" s="39"/>
      <c r="KS83" s="39"/>
      <c r="KT83" s="39"/>
      <c r="KU83" s="39"/>
      <c r="KV83" s="39"/>
      <c r="KW83" s="39"/>
      <c r="KX83" s="39"/>
      <c r="KY83" s="39"/>
      <c r="KZ83" s="39"/>
      <c r="LA83" s="39"/>
      <c r="LB83" s="39"/>
      <c r="LC83" s="39"/>
      <c r="LD83" s="39"/>
      <c r="LE83" s="39"/>
      <c r="LF83" s="39"/>
      <c r="LG83" s="39"/>
      <c r="LH83" s="39"/>
      <c r="LI83" s="39"/>
      <c r="LJ83" s="39"/>
      <c r="LK83" s="39"/>
      <c r="LL83" s="39"/>
      <c r="LM83" s="39"/>
      <c r="LN83" s="39"/>
      <c r="LO83" s="39"/>
      <c r="LP83" s="39"/>
      <c r="LQ83" s="39"/>
      <c r="LR83" s="39"/>
      <c r="LS83" s="39"/>
      <c r="LT83" s="39"/>
      <c r="LU83" s="39"/>
      <c r="LV83" s="39"/>
      <c r="LW83" s="39"/>
      <c r="LX83" s="39"/>
      <c r="LY83" s="39"/>
      <c r="LZ83" s="39"/>
      <c r="MA83" s="39"/>
      <c r="MB83" s="39"/>
      <c r="MC83" s="39"/>
      <c r="MD83" s="39"/>
      <c r="ME83" s="39"/>
      <c r="MF83" s="39"/>
      <c r="MG83" s="39"/>
      <c r="MH83" s="39"/>
      <c r="MI83" s="39"/>
      <c r="MJ83" s="39"/>
      <c r="MK83" s="39"/>
      <c r="ML83" s="39"/>
      <c r="MM83" s="39"/>
      <c r="MN83" s="39"/>
      <c r="MO83" s="39"/>
      <c r="MP83" s="39"/>
      <c r="MQ83" s="39"/>
      <c r="MR83" s="39"/>
      <c r="MS83" s="39"/>
      <c r="MT83" s="39"/>
      <c r="MU83" s="39"/>
      <c r="MV83" s="39"/>
      <c r="MW83" s="39"/>
      <c r="MX83" s="39"/>
      <c r="MY83" s="39"/>
      <c r="MZ83" s="39"/>
      <c r="NA83" s="39"/>
      <c r="NB83" s="39"/>
      <c r="NC83" s="39"/>
      <c r="ND83" s="39"/>
      <c r="NE83" s="39"/>
      <c r="NF83" s="39"/>
      <c r="NG83" s="39"/>
      <c r="NH83" s="39"/>
      <c r="NI83" s="39"/>
      <c r="NJ83" s="39"/>
      <c r="NK83" s="39"/>
      <c r="NL83" s="39"/>
      <c r="NM83" s="39"/>
      <c r="NN83" s="39"/>
      <c r="NO83" s="39"/>
      <c r="NP83" s="39"/>
      <c r="NQ83" s="39"/>
      <c r="NR83" s="39"/>
      <c r="NS83" s="39"/>
      <c r="NT83" s="39"/>
      <c r="NU83" s="39"/>
      <c r="NV83" s="39"/>
      <c r="NW83" s="39"/>
      <c r="NX83" s="39"/>
      <c r="NY83" s="39"/>
      <c r="NZ83" s="39"/>
      <c r="OA83" s="39"/>
      <c r="OB83" s="39"/>
      <c r="OC83" s="39"/>
      <c r="OD83" s="39"/>
      <c r="OE83" s="39"/>
      <c r="OF83" s="39"/>
      <c r="OG83" s="39"/>
      <c r="OH83" s="39"/>
      <c r="OI83" s="39"/>
      <c r="OJ83" s="39"/>
      <c r="OK83" s="39"/>
      <c r="OL83" s="39"/>
      <c r="OM83" s="39"/>
      <c r="ON83" s="39"/>
      <c r="OO83" s="39"/>
      <c r="OP83" s="39"/>
      <c r="OQ83" s="39"/>
      <c r="OR83" s="39"/>
      <c r="OS83" s="39"/>
      <c r="OT83" s="39"/>
      <c r="OU83" s="39"/>
      <c r="OV83" s="39"/>
      <c r="OW83" s="39"/>
      <c r="OX83" s="39"/>
      <c r="OY83" s="39"/>
      <c r="OZ83" s="39"/>
      <c r="PA83" s="39"/>
      <c r="PB83" s="39"/>
      <c r="PC83" s="39"/>
      <c r="PD83" s="39"/>
      <c r="PE83" s="39"/>
      <c r="PF83" s="39"/>
      <c r="PG83" s="39"/>
      <c r="PH83" s="39"/>
      <c r="PI83" s="39"/>
      <c r="PJ83" s="39"/>
      <c r="PK83" s="39"/>
      <c r="PL83" s="39"/>
      <c r="PM83" s="39"/>
      <c r="PN83" s="39"/>
      <c r="PO83" s="39"/>
      <c r="PP83" s="39"/>
      <c r="PQ83" s="39"/>
      <c r="PR83" s="39"/>
      <c r="PS83" s="39"/>
      <c r="PT83" s="39"/>
      <c r="PU83" s="39"/>
      <c r="PV83" s="39"/>
      <c r="PW83" s="39"/>
      <c r="PX83" s="39"/>
      <c r="PY83" s="39"/>
      <c r="PZ83" s="39"/>
      <c r="QA83" s="39"/>
      <c r="QB83" s="39"/>
      <c r="QC83" s="39"/>
      <c r="QD83" s="39"/>
      <c r="QE83" s="39"/>
      <c r="QF83" s="39"/>
      <c r="QG83" s="39"/>
      <c r="QH83" s="39"/>
      <c r="QI83" s="39"/>
      <c r="QJ83" s="39"/>
      <c r="QK83" s="39"/>
      <c r="QL83" s="39"/>
      <c r="QM83" s="39"/>
      <c r="QN83" s="39"/>
      <c r="QO83" s="39"/>
      <c r="QP83" s="39"/>
      <c r="QQ83" s="39"/>
      <c r="QR83" s="39"/>
      <c r="QS83" s="39"/>
      <c r="QT83" s="39"/>
      <c r="QU83" s="39"/>
      <c r="QV83" s="39"/>
      <c r="QW83" s="39"/>
      <c r="QX83" s="39"/>
      <c r="QY83" s="39"/>
      <c r="QZ83" s="39"/>
      <c r="RA83" s="39"/>
      <c r="RB83" s="39"/>
      <c r="RC83" s="39"/>
      <c r="RD83" s="39"/>
      <c r="RE83" s="39"/>
      <c r="RF83" s="39"/>
      <c r="RG83" s="39"/>
      <c r="RH83" s="39"/>
      <c r="RI83" s="39"/>
      <c r="RJ83" s="39"/>
      <c r="RK83" s="39"/>
      <c r="RL83" s="39"/>
      <c r="RM83" s="39"/>
      <c r="RN83" s="39"/>
      <c r="RO83" s="39"/>
      <c r="RP83" s="39"/>
      <c r="RQ83" s="39"/>
      <c r="RR83" s="39"/>
      <c r="RS83" s="39"/>
      <c r="RT83" s="39"/>
      <c r="RU83" s="39"/>
      <c r="RV83" s="39"/>
      <c r="RW83" s="39"/>
      <c r="RX83" s="39"/>
      <c r="RY83" s="39"/>
      <c r="RZ83" s="39"/>
      <c r="SA83" s="39"/>
      <c r="SB83" s="39"/>
      <c r="SC83" s="39"/>
      <c r="SD83" s="39"/>
      <c r="SE83" s="39"/>
      <c r="SF83" s="39"/>
      <c r="SG83" s="39"/>
      <c r="SH83" s="39"/>
      <c r="SI83" s="39"/>
      <c r="SJ83" s="39"/>
      <c r="SK83" s="39"/>
      <c r="SL83" s="39"/>
      <c r="SM83" s="39"/>
      <c r="SN83" s="39"/>
      <c r="SO83" s="39"/>
      <c r="SP83" s="39"/>
      <c r="SQ83" s="39"/>
      <c r="SR83" s="39"/>
      <c r="SS83" s="39"/>
      <c r="ST83" s="39"/>
      <c r="SU83" s="39"/>
      <c r="SV83" s="39"/>
      <c r="SW83" s="39"/>
      <c r="SX83" s="39"/>
      <c r="SY83" s="39"/>
      <c r="SZ83" s="39"/>
      <c r="TA83" s="39"/>
      <c r="TB83" s="39"/>
      <c r="TC83" s="39"/>
      <c r="TD83" s="39"/>
      <c r="TE83" s="39"/>
      <c r="TF83" s="39"/>
      <c r="TG83" s="39"/>
      <c r="TH83" s="39"/>
      <c r="TI83" s="39"/>
      <c r="TJ83" s="39"/>
      <c r="TK83" s="39"/>
      <c r="TL83" s="39"/>
      <c r="TM83" s="39"/>
      <c r="TN83" s="39"/>
      <c r="TO83" s="39"/>
      <c r="TP83" s="39"/>
      <c r="TQ83" s="39"/>
      <c r="TR83" s="39"/>
      <c r="TS83" s="39"/>
      <c r="TT83" s="39"/>
      <c r="TU83" s="39"/>
      <c r="TV83" s="39"/>
      <c r="TW83" s="39"/>
      <c r="TX83" s="39"/>
      <c r="TY83" s="39"/>
      <c r="TZ83" s="39"/>
      <c r="UA83" s="39"/>
      <c r="UB83" s="39"/>
      <c r="UC83" s="39"/>
      <c r="UD83" s="39"/>
      <c r="UE83" s="39"/>
      <c r="UF83" s="39"/>
      <c r="UG83" s="39"/>
      <c r="UH83" s="39"/>
      <c r="UI83" s="39"/>
      <c r="UJ83" s="39"/>
      <c r="UK83" s="39"/>
      <c r="UL83" s="39"/>
      <c r="UM83" s="39"/>
      <c r="UN83" s="39"/>
      <c r="UO83" s="39"/>
      <c r="UP83" s="39"/>
      <c r="UQ83" s="39"/>
      <c r="UR83" s="39"/>
      <c r="US83" s="39"/>
      <c r="UT83" s="39"/>
      <c r="UU83" s="39"/>
      <c r="UV83" s="39"/>
      <c r="UW83" s="39"/>
      <c r="UX83" s="39"/>
      <c r="UY83" s="39"/>
      <c r="UZ83" s="39"/>
      <c r="VA83" s="39"/>
      <c r="VB83" s="39"/>
      <c r="VC83" s="39"/>
      <c r="VD83" s="39"/>
      <c r="VE83" s="39"/>
      <c r="VF83" s="39"/>
      <c r="VG83" s="39"/>
      <c r="VH83" s="39"/>
      <c r="VI83" s="39"/>
      <c r="VJ83" s="39"/>
      <c r="VK83" s="39"/>
      <c r="VL83" s="39"/>
      <c r="VM83" s="39"/>
      <c r="VN83" s="39"/>
      <c r="VO83" s="39"/>
      <c r="VP83" s="39"/>
      <c r="VQ83" s="39"/>
      <c r="VR83" s="39"/>
      <c r="VS83" s="39"/>
      <c r="VT83" s="39"/>
      <c r="VU83" s="39"/>
      <c r="VV83" s="39"/>
      <c r="VW83" s="39"/>
      <c r="VX83" s="39"/>
      <c r="VY83" s="39"/>
      <c r="VZ83" s="39"/>
      <c r="WA83" s="39"/>
      <c r="WB83" s="39"/>
      <c r="WC83" s="39"/>
      <c r="WD83" s="39"/>
      <c r="WE83" s="39"/>
      <c r="WF83" s="39"/>
      <c r="WG83" s="39"/>
      <c r="WH83" s="39"/>
      <c r="WI83" s="39"/>
      <c r="WJ83" s="39"/>
      <c r="WK83" s="39"/>
      <c r="WL83" s="39"/>
      <c r="WM83" s="39"/>
      <c r="WN83" s="39"/>
      <c r="WO83" s="39"/>
      <c r="WP83" s="39"/>
      <c r="WQ83" s="39"/>
      <c r="WR83" s="39"/>
      <c r="WS83" s="39"/>
      <c r="WT83" s="39"/>
      <c r="WU83" s="39"/>
      <c r="WV83" s="39"/>
      <c r="WW83" s="39"/>
      <c r="WX83" s="39"/>
      <c r="WY83" s="39"/>
      <c r="WZ83" s="39"/>
      <c r="XA83" s="39"/>
      <c r="XB83" s="39"/>
      <c r="XC83" s="39"/>
      <c r="XD83" s="39"/>
      <c r="XE83" s="39"/>
      <c r="XF83" s="39"/>
      <c r="XG83" s="39"/>
      <c r="XH83" s="39"/>
      <c r="XI83" s="39"/>
      <c r="XJ83" s="39"/>
      <c r="XK83" s="39"/>
      <c r="XL83" s="39"/>
      <c r="XM83" s="39"/>
      <c r="XN83" s="39"/>
      <c r="XO83" s="39"/>
      <c r="XP83" s="39"/>
      <c r="XQ83" s="39"/>
      <c r="XR83" s="39"/>
      <c r="XS83" s="39"/>
      <c r="XT83" s="39"/>
      <c r="XU83" s="39"/>
      <c r="XV83" s="39"/>
      <c r="XW83" s="39"/>
      <c r="XX83" s="39"/>
      <c r="XY83" s="39"/>
      <c r="XZ83" s="39"/>
      <c r="YA83" s="39"/>
      <c r="YB83" s="39"/>
      <c r="YC83" s="39"/>
      <c r="YD83" s="39"/>
      <c r="YE83" s="39"/>
      <c r="YF83" s="39"/>
      <c r="YG83" s="39"/>
      <c r="YH83" s="39"/>
      <c r="YI83" s="39"/>
      <c r="YJ83" s="39"/>
      <c r="YK83" s="39"/>
      <c r="YL83" s="39"/>
      <c r="YM83" s="39"/>
      <c r="YN83" s="39"/>
      <c r="YO83" s="39"/>
      <c r="YP83" s="39"/>
      <c r="YQ83" s="39"/>
      <c r="YR83" s="39"/>
      <c r="YS83" s="39"/>
      <c r="YT83" s="39"/>
      <c r="YU83" s="39"/>
      <c r="YV83" s="39"/>
      <c r="YW83" s="39"/>
      <c r="YX83" s="39"/>
      <c r="YY83" s="39"/>
      <c r="YZ83" s="39"/>
      <c r="ZA83" s="39"/>
      <c r="ZB83" s="39"/>
      <c r="ZC83" s="39"/>
      <c r="ZD83" s="39"/>
      <c r="ZE83" s="39"/>
      <c r="ZF83" s="39"/>
      <c r="ZG83" s="39"/>
      <c r="ZH83" s="39"/>
      <c r="ZI83" s="39"/>
      <c r="ZJ83" s="39"/>
      <c r="ZK83" s="39"/>
      <c r="ZL83" s="39"/>
      <c r="ZM83" s="39"/>
      <c r="ZN83" s="39"/>
      <c r="ZO83" s="39"/>
      <c r="ZP83" s="39"/>
      <c r="ZQ83" s="39"/>
      <c r="ZR83" s="39"/>
      <c r="ZS83" s="39"/>
      <c r="ZT83" s="39"/>
      <c r="ZU83" s="39"/>
      <c r="ZV83" s="39"/>
      <c r="ZW83" s="39"/>
      <c r="ZX83" s="39"/>
    </row>
    <row r="84" spans="1:700" s="41" customFormat="1" ht="12" customHeight="1" x14ac:dyDescent="0.25">
      <c r="A84" s="128" t="s">
        <v>36</v>
      </c>
      <c r="B84" s="15" t="s">
        <v>37</v>
      </c>
      <c r="C84" s="15" t="s">
        <v>37</v>
      </c>
      <c r="D84" s="5" t="s">
        <v>38</v>
      </c>
      <c r="E84" s="6" t="s">
        <v>39</v>
      </c>
      <c r="F84" s="7" t="s">
        <v>38</v>
      </c>
      <c r="G84" s="6" t="s">
        <v>40</v>
      </c>
      <c r="H84" s="8">
        <v>21101</v>
      </c>
      <c r="I84" s="69" t="s">
        <v>46</v>
      </c>
      <c r="J84" s="9" t="s">
        <v>1042</v>
      </c>
      <c r="K84" s="10" t="s">
        <v>194</v>
      </c>
      <c r="L84" s="11"/>
      <c r="M84" s="8" t="s">
        <v>43</v>
      </c>
      <c r="N84" s="12" t="s">
        <v>16255</v>
      </c>
      <c r="O84" s="13">
        <v>4</v>
      </c>
      <c r="P84" s="14">
        <f t="shared" si="2"/>
        <v>42.12</v>
      </c>
      <c r="Q84" s="53" t="s">
        <v>45</v>
      </c>
      <c r="R84" s="14">
        <v>168.48</v>
      </c>
      <c r="S84" s="14">
        <v>0</v>
      </c>
      <c r="T84" s="14">
        <v>42</v>
      </c>
      <c r="U84" s="14">
        <v>0</v>
      </c>
      <c r="V84" s="14">
        <v>0</v>
      </c>
      <c r="W84" s="14">
        <v>42</v>
      </c>
      <c r="X84" s="14">
        <v>0</v>
      </c>
      <c r="Y84" s="14">
        <v>0</v>
      </c>
      <c r="Z84" s="14">
        <v>42</v>
      </c>
      <c r="AA84" s="14">
        <v>0</v>
      </c>
      <c r="AB84" s="14">
        <v>0</v>
      </c>
      <c r="AC84" s="14">
        <v>42.48</v>
      </c>
      <c r="AD84" s="14">
        <v>0</v>
      </c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  <c r="IV84" s="39"/>
      <c r="IW84" s="39"/>
      <c r="IX84" s="39"/>
      <c r="IY84" s="39"/>
      <c r="IZ84" s="39"/>
      <c r="JA84" s="39"/>
      <c r="JB84" s="39"/>
      <c r="JC84" s="39"/>
      <c r="JD84" s="39"/>
      <c r="JE84" s="39"/>
      <c r="JF84" s="39"/>
      <c r="JG84" s="39"/>
      <c r="JH84" s="39"/>
      <c r="JI84" s="39"/>
      <c r="JJ84" s="39"/>
      <c r="JK84" s="39"/>
      <c r="JL84" s="39"/>
      <c r="JM84" s="39"/>
      <c r="JN84" s="39"/>
      <c r="JO84" s="39"/>
      <c r="JP84" s="39"/>
      <c r="JQ84" s="39"/>
      <c r="JR84" s="39"/>
      <c r="JS84" s="39"/>
      <c r="JT84" s="39"/>
      <c r="JU84" s="39"/>
      <c r="JV84" s="39"/>
      <c r="JW84" s="39"/>
      <c r="JX84" s="39"/>
      <c r="JY84" s="39"/>
      <c r="JZ84" s="39"/>
      <c r="KA84" s="39"/>
      <c r="KB84" s="39"/>
      <c r="KC84" s="39"/>
      <c r="KD84" s="39"/>
      <c r="KE84" s="39"/>
      <c r="KF84" s="39"/>
      <c r="KG84" s="39"/>
      <c r="KH84" s="39"/>
      <c r="KI84" s="39"/>
      <c r="KJ84" s="39"/>
      <c r="KK84" s="39"/>
      <c r="KL84" s="39"/>
      <c r="KM84" s="39"/>
      <c r="KN84" s="39"/>
      <c r="KO84" s="39"/>
      <c r="KP84" s="39"/>
      <c r="KQ84" s="39"/>
      <c r="KR84" s="39"/>
      <c r="KS84" s="39"/>
      <c r="KT84" s="39"/>
      <c r="KU84" s="39"/>
      <c r="KV84" s="39"/>
      <c r="KW84" s="39"/>
      <c r="KX84" s="39"/>
      <c r="KY84" s="39"/>
      <c r="KZ84" s="39"/>
      <c r="LA84" s="39"/>
      <c r="LB84" s="39"/>
      <c r="LC84" s="39"/>
      <c r="LD84" s="39"/>
      <c r="LE84" s="39"/>
      <c r="LF84" s="39"/>
      <c r="LG84" s="39"/>
      <c r="LH84" s="39"/>
      <c r="LI84" s="39"/>
      <c r="LJ84" s="39"/>
      <c r="LK84" s="39"/>
      <c r="LL84" s="39"/>
      <c r="LM84" s="39"/>
      <c r="LN84" s="39"/>
      <c r="LO84" s="39"/>
      <c r="LP84" s="39"/>
      <c r="LQ84" s="39"/>
      <c r="LR84" s="39"/>
      <c r="LS84" s="39"/>
      <c r="LT84" s="39"/>
      <c r="LU84" s="39"/>
      <c r="LV84" s="39"/>
      <c r="LW84" s="39"/>
      <c r="LX84" s="39"/>
      <c r="LY84" s="39"/>
      <c r="LZ84" s="39"/>
      <c r="MA84" s="39"/>
      <c r="MB84" s="39"/>
      <c r="MC84" s="39"/>
      <c r="MD84" s="39"/>
      <c r="ME84" s="39"/>
      <c r="MF84" s="39"/>
      <c r="MG84" s="39"/>
      <c r="MH84" s="39"/>
      <c r="MI84" s="39"/>
      <c r="MJ84" s="39"/>
      <c r="MK84" s="39"/>
      <c r="ML84" s="39"/>
      <c r="MM84" s="39"/>
      <c r="MN84" s="39"/>
      <c r="MO84" s="39"/>
      <c r="MP84" s="39"/>
      <c r="MQ84" s="39"/>
      <c r="MR84" s="39"/>
      <c r="MS84" s="39"/>
      <c r="MT84" s="39"/>
      <c r="MU84" s="39"/>
      <c r="MV84" s="39"/>
      <c r="MW84" s="39"/>
      <c r="MX84" s="39"/>
      <c r="MY84" s="39"/>
      <c r="MZ84" s="39"/>
      <c r="NA84" s="39"/>
      <c r="NB84" s="39"/>
      <c r="NC84" s="39"/>
      <c r="ND84" s="39"/>
      <c r="NE84" s="39"/>
      <c r="NF84" s="39"/>
      <c r="NG84" s="39"/>
      <c r="NH84" s="39"/>
      <c r="NI84" s="39"/>
      <c r="NJ84" s="39"/>
      <c r="NK84" s="39"/>
      <c r="NL84" s="39"/>
      <c r="NM84" s="39"/>
      <c r="NN84" s="39"/>
      <c r="NO84" s="39"/>
      <c r="NP84" s="39"/>
      <c r="NQ84" s="39"/>
      <c r="NR84" s="39"/>
      <c r="NS84" s="39"/>
      <c r="NT84" s="39"/>
      <c r="NU84" s="39"/>
      <c r="NV84" s="39"/>
      <c r="NW84" s="39"/>
      <c r="NX84" s="39"/>
      <c r="NY84" s="39"/>
      <c r="NZ84" s="39"/>
      <c r="OA84" s="39"/>
      <c r="OB84" s="39"/>
      <c r="OC84" s="39"/>
      <c r="OD84" s="39"/>
      <c r="OE84" s="39"/>
      <c r="OF84" s="39"/>
      <c r="OG84" s="39"/>
      <c r="OH84" s="39"/>
      <c r="OI84" s="39"/>
      <c r="OJ84" s="39"/>
      <c r="OK84" s="39"/>
      <c r="OL84" s="39"/>
      <c r="OM84" s="39"/>
      <c r="ON84" s="39"/>
      <c r="OO84" s="39"/>
      <c r="OP84" s="39"/>
      <c r="OQ84" s="39"/>
      <c r="OR84" s="39"/>
      <c r="OS84" s="39"/>
      <c r="OT84" s="39"/>
      <c r="OU84" s="39"/>
      <c r="OV84" s="39"/>
      <c r="OW84" s="39"/>
      <c r="OX84" s="39"/>
      <c r="OY84" s="39"/>
      <c r="OZ84" s="39"/>
      <c r="PA84" s="39"/>
      <c r="PB84" s="39"/>
      <c r="PC84" s="39"/>
      <c r="PD84" s="39"/>
      <c r="PE84" s="39"/>
      <c r="PF84" s="39"/>
      <c r="PG84" s="39"/>
      <c r="PH84" s="39"/>
      <c r="PI84" s="39"/>
      <c r="PJ84" s="39"/>
      <c r="PK84" s="39"/>
      <c r="PL84" s="39"/>
      <c r="PM84" s="39"/>
      <c r="PN84" s="39"/>
      <c r="PO84" s="39"/>
      <c r="PP84" s="39"/>
      <c r="PQ84" s="39"/>
      <c r="PR84" s="39"/>
      <c r="PS84" s="39"/>
      <c r="PT84" s="39"/>
      <c r="PU84" s="39"/>
      <c r="PV84" s="39"/>
      <c r="PW84" s="39"/>
      <c r="PX84" s="39"/>
      <c r="PY84" s="39"/>
      <c r="PZ84" s="39"/>
      <c r="QA84" s="39"/>
      <c r="QB84" s="39"/>
      <c r="QC84" s="39"/>
      <c r="QD84" s="39"/>
      <c r="QE84" s="39"/>
      <c r="QF84" s="39"/>
      <c r="QG84" s="39"/>
      <c r="QH84" s="39"/>
      <c r="QI84" s="39"/>
      <c r="QJ84" s="39"/>
      <c r="QK84" s="39"/>
      <c r="QL84" s="39"/>
      <c r="QM84" s="39"/>
      <c r="QN84" s="39"/>
      <c r="QO84" s="39"/>
      <c r="QP84" s="39"/>
      <c r="QQ84" s="39"/>
      <c r="QR84" s="39"/>
      <c r="QS84" s="39"/>
      <c r="QT84" s="39"/>
      <c r="QU84" s="39"/>
      <c r="QV84" s="39"/>
      <c r="QW84" s="39"/>
      <c r="QX84" s="39"/>
      <c r="QY84" s="39"/>
      <c r="QZ84" s="39"/>
      <c r="RA84" s="39"/>
      <c r="RB84" s="39"/>
      <c r="RC84" s="39"/>
      <c r="RD84" s="39"/>
      <c r="RE84" s="39"/>
      <c r="RF84" s="39"/>
      <c r="RG84" s="39"/>
      <c r="RH84" s="39"/>
      <c r="RI84" s="39"/>
      <c r="RJ84" s="39"/>
      <c r="RK84" s="39"/>
      <c r="RL84" s="39"/>
      <c r="RM84" s="39"/>
      <c r="RN84" s="39"/>
      <c r="RO84" s="39"/>
      <c r="RP84" s="39"/>
      <c r="RQ84" s="39"/>
      <c r="RR84" s="39"/>
      <c r="RS84" s="39"/>
      <c r="RT84" s="39"/>
      <c r="RU84" s="39"/>
      <c r="RV84" s="39"/>
      <c r="RW84" s="39"/>
      <c r="RX84" s="39"/>
      <c r="RY84" s="39"/>
      <c r="RZ84" s="39"/>
      <c r="SA84" s="39"/>
      <c r="SB84" s="39"/>
      <c r="SC84" s="39"/>
      <c r="SD84" s="39"/>
      <c r="SE84" s="39"/>
      <c r="SF84" s="39"/>
      <c r="SG84" s="39"/>
      <c r="SH84" s="39"/>
      <c r="SI84" s="39"/>
      <c r="SJ84" s="39"/>
      <c r="SK84" s="39"/>
      <c r="SL84" s="39"/>
      <c r="SM84" s="39"/>
      <c r="SN84" s="39"/>
      <c r="SO84" s="39"/>
      <c r="SP84" s="39"/>
      <c r="SQ84" s="39"/>
      <c r="SR84" s="39"/>
      <c r="SS84" s="39"/>
      <c r="ST84" s="39"/>
      <c r="SU84" s="39"/>
      <c r="SV84" s="39"/>
      <c r="SW84" s="39"/>
      <c r="SX84" s="39"/>
      <c r="SY84" s="39"/>
      <c r="SZ84" s="39"/>
      <c r="TA84" s="39"/>
      <c r="TB84" s="39"/>
      <c r="TC84" s="39"/>
      <c r="TD84" s="39"/>
      <c r="TE84" s="39"/>
      <c r="TF84" s="39"/>
      <c r="TG84" s="39"/>
      <c r="TH84" s="39"/>
      <c r="TI84" s="39"/>
      <c r="TJ84" s="39"/>
      <c r="TK84" s="39"/>
      <c r="TL84" s="39"/>
      <c r="TM84" s="39"/>
      <c r="TN84" s="39"/>
      <c r="TO84" s="39"/>
      <c r="TP84" s="39"/>
      <c r="TQ84" s="39"/>
      <c r="TR84" s="39"/>
      <c r="TS84" s="39"/>
      <c r="TT84" s="39"/>
      <c r="TU84" s="39"/>
      <c r="TV84" s="39"/>
      <c r="TW84" s="39"/>
      <c r="TX84" s="39"/>
      <c r="TY84" s="39"/>
      <c r="TZ84" s="39"/>
      <c r="UA84" s="39"/>
      <c r="UB84" s="39"/>
      <c r="UC84" s="39"/>
      <c r="UD84" s="39"/>
      <c r="UE84" s="39"/>
      <c r="UF84" s="39"/>
      <c r="UG84" s="39"/>
      <c r="UH84" s="39"/>
      <c r="UI84" s="39"/>
      <c r="UJ84" s="39"/>
      <c r="UK84" s="39"/>
      <c r="UL84" s="39"/>
      <c r="UM84" s="39"/>
      <c r="UN84" s="39"/>
      <c r="UO84" s="39"/>
      <c r="UP84" s="39"/>
      <c r="UQ84" s="39"/>
      <c r="UR84" s="39"/>
      <c r="US84" s="39"/>
      <c r="UT84" s="39"/>
      <c r="UU84" s="39"/>
      <c r="UV84" s="39"/>
      <c r="UW84" s="39"/>
      <c r="UX84" s="39"/>
      <c r="UY84" s="39"/>
      <c r="UZ84" s="39"/>
      <c r="VA84" s="39"/>
      <c r="VB84" s="39"/>
      <c r="VC84" s="39"/>
      <c r="VD84" s="39"/>
      <c r="VE84" s="39"/>
      <c r="VF84" s="39"/>
      <c r="VG84" s="39"/>
      <c r="VH84" s="39"/>
      <c r="VI84" s="39"/>
      <c r="VJ84" s="39"/>
      <c r="VK84" s="39"/>
      <c r="VL84" s="39"/>
      <c r="VM84" s="39"/>
      <c r="VN84" s="39"/>
      <c r="VO84" s="39"/>
      <c r="VP84" s="39"/>
      <c r="VQ84" s="39"/>
      <c r="VR84" s="39"/>
      <c r="VS84" s="39"/>
      <c r="VT84" s="39"/>
      <c r="VU84" s="39"/>
      <c r="VV84" s="39"/>
      <c r="VW84" s="39"/>
      <c r="VX84" s="39"/>
      <c r="VY84" s="39"/>
      <c r="VZ84" s="39"/>
      <c r="WA84" s="39"/>
      <c r="WB84" s="39"/>
      <c r="WC84" s="39"/>
      <c r="WD84" s="39"/>
      <c r="WE84" s="39"/>
      <c r="WF84" s="39"/>
      <c r="WG84" s="39"/>
      <c r="WH84" s="39"/>
      <c r="WI84" s="39"/>
      <c r="WJ84" s="39"/>
      <c r="WK84" s="39"/>
      <c r="WL84" s="39"/>
      <c r="WM84" s="39"/>
      <c r="WN84" s="39"/>
      <c r="WO84" s="39"/>
      <c r="WP84" s="39"/>
      <c r="WQ84" s="39"/>
      <c r="WR84" s="39"/>
      <c r="WS84" s="39"/>
      <c r="WT84" s="39"/>
      <c r="WU84" s="39"/>
      <c r="WV84" s="39"/>
      <c r="WW84" s="39"/>
      <c r="WX84" s="39"/>
      <c r="WY84" s="39"/>
      <c r="WZ84" s="39"/>
      <c r="XA84" s="39"/>
      <c r="XB84" s="39"/>
      <c r="XC84" s="39"/>
      <c r="XD84" s="39"/>
      <c r="XE84" s="39"/>
      <c r="XF84" s="39"/>
      <c r="XG84" s="39"/>
      <c r="XH84" s="39"/>
      <c r="XI84" s="39"/>
      <c r="XJ84" s="39"/>
      <c r="XK84" s="39"/>
      <c r="XL84" s="39"/>
      <c r="XM84" s="39"/>
      <c r="XN84" s="39"/>
      <c r="XO84" s="39"/>
      <c r="XP84" s="39"/>
      <c r="XQ84" s="39"/>
      <c r="XR84" s="39"/>
      <c r="XS84" s="39"/>
      <c r="XT84" s="39"/>
      <c r="XU84" s="39"/>
      <c r="XV84" s="39"/>
      <c r="XW84" s="39"/>
      <c r="XX84" s="39"/>
      <c r="XY84" s="39"/>
      <c r="XZ84" s="39"/>
      <c r="YA84" s="39"/>
      <c r="YB84" s="39"/>
      <c r="YC84" s="39"/>
      <c r="YD84" s="39"/>
      <c r="YE84" s="39"/>
      <c r="YF84" s="39"/>
      <c r="YG84" s="39"/>
      <c r="YH84" s="39"/>
      <c r="YI84" s="39"/>
      <c r="YJ84" s="39"/>
      <c r="YK84" s="39"/>
      <c r="YL84" s="39"/>
      <c r="YM84" s="39"/>
      <c r="YN84" s="39"/>
      <c r="YO84" s="39"/>
      <c r="YP84" s="39"/>
      <c r="YQ84" s="39"/>
      <c r="YR84" s="39"/>
      <c r="YS84" s="39"/>
      <c r="YT84" s="39"/>
      <c r="YU84" s="39"/>
      <c r="YV84" s="39"/>
      <c r="YW84" s="39"/>
      <c r="YX84" s="39"/>
      <c r="YY84" s="39"/>
      <c r="YZ84" s="39"/>
      <c r="ZA84" s="39"/>
      <c r="ZB84" s="39"/>
      <c r="ZC84" s="39"/>
      <c r="ZD84" s="39"/>
      <c r="ZE84" s="39"/>
      <c r="ZF84" s="39"/>
      <c r="ZG84" s="39"/>
      <c r="ZH84" s="39"/>
      <c r="ZI84" s="39"/>
      <c r="ZJ84" s="39"/>
      <c r="ZK84" s="39"/>
      <c r="ZL84" s="39"/>
      <c r="ZM84" s="39"/>
      <c r="ZN84" s="39"/>
      <c r="ZO84" s="39"/>
      <c r="ZP84" s="39"/>
      <c r="ZQ84" s="39"/>
      <c r="ZR84" s="39"/>
      <c r="ZS84" s="39"/>
      <c r="ZT84" s="39"/>
      <c r="ZU84" s="39"/>
      <c r="ZV84" s="39"/>
      <c r="ZW84" s="39"/>
      <c r="ZX84" s="39"/>
    </row>
    <row r="85" spans="1:700" s="41" customFormat="1" ht="12" customHeight="1" x14ac:dyDescent="0.25">
      <c r="A85" s="128" t="s">
        <v>36</v>
      </c>
      <c r="B85" s="15" t="s">
        <v>37</v>
      </c>
      <c r="C85" s="15" t="s">
        <v>37</v>
      </c>
      <c r="D85" s="5" t="s">
        <v>38</v>
      </c>
      <c r="E85" s="6" t="s">
        <v>39</v>
      </c>
      <c r="F85" s="7" t="s">
        <v>38</v>
      </c>
      <c r="G85" s="6" t="s">
        <v>40</v>
      </c>
      <c r="H85" s="8">
        <v>21101</v>
      </c>
      <c r="I85" s="69" t="s">
        <v>46</v>
      </c>
      <c r="J85" s="9" t="s">
        <v>880</v>
      </c>
      <c r="K85" s="10" t="s">
        <v>16268</v>
      </c>
      <c r="L85" s="11"/>
      <c r="M85" s="8" t="s">
        <v>43</v>
      </c>
      <c r="N85" s="12" t="s">
        <v>16255</v>
      </c>
      <c r="O85" s="13">
        <v>22</v>
      </c>
      <c r="P85" s="14">
        <f t="shared" si="2"/>
        <v>17.843181818181819</v>
      </c>
      <c r="Q85" s="53" t="s">
        <v>45</v>
      </c>
      <c r="R85" s="14">
        <v>392.55</v>
      </c>
      <c r="S85" s="14">
        <v>0</v>
      </c>
      <c r="T85" s="14">
        <v>108</v>
      </c>
      <c r="U85" s="14">
        <v>0</v>
      </c>
      <c r="V85" s="14">
        <v>0</v>
      </c>
      <c r="W85" s="14">
        <v>108</v>
      </c>
      <c r="X85" s="14">
        <v>0</v>
      </c>
      <c r="Y85" s="14">
        <v>0</v>
      </c>
      <c r="Z85" s="14">
        <v>108</v>
      </c>
      <c r="AA85" s="14">
        <v>0</v>
      </c>
      <c r="AB85" s="14">
        <v>0</v>
      </c>
      <c r="AC85" s="14">
        <v>68.55</v>
      </c>
      <c r="AD85" s="14">
        <v>0</v>
      </c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  <c r="IV85" s="39"/>
      <c r="IW85" s="39"/>
      <c r="IX85" s="39"/>
      <c r="IY85" s="39"/>
      <c r="IZ85" s="39"/>
      <c r="JA85" s="39"/>
      <c r="JB85" s="39"/>
      <c r="JC85" s="39"/>
      <c r="JD85" s="39"/>
      <c r="JE85" s="39"/>
      <c r="JF85" s="39"/>
      <c r="JG85" s="39"/>
      <c r="JH85" s="39"/>
      <c r="JI85" s="39"/>
      <c r="JJ85" s="39"/>
      <c r="JK85" s="39"/>
      <c r="JL85" s="39"/>
      <c r="JM85" s="39"/>
      <c r="JN85" s="39"/>
      <c r="JO85" s="39"/>
      <c r="JP85" s="39"/>
      <c r="JQ85" s="39"/>
      <c r="JR85" s="39"/>
      <c r="JS85" s="39"/>
      <c r="JT85" s="39"/>
      <c r="JU85" s="39"/>
      <c r="JV85" s="39"/>
      <c r="JW85" s="39"/>
      <c r="JX85" s="39"/>
      <c r="JY85" s="39"/>
      <c r="JZ85" s="39"/>
      <c r="KA85" s="39"/>
      <c r="KB85" s="39"/>
      <c r="KC85" s="39"/>
      <c r="KD85" s="39"/>
      <c r="KE85" s="39"/>
      <c r="KF85" s="39"/>
      <c r="KG85" s="39"/>
      <c r="KH85" s="39"/>
      <c r="KI85" s="39"/>
      <c r="KJ85" s="39"/>
      <c r="KK85" s="39"/>
      <c r="KL85" s="39"/>
      <c r="KM85" s="39"/>
      <c r="KN85" s="39"/>
      <c r="KO85" s="39"/>
      <c r="KP85" s="39"/>
      <c r="KQ85" s="39"/>
      <c r="KR85" s="39"/>
      <c r="KS85" s="39"/>
      <c r="KT85" s="39"/>
      <c r="KU85" s="39"/>
      <c r="KV85" s="39"/>
      <c r="KW85" s="39"/>
      <c r="KX85" s="39"/>
      <c r="KY85" s="39"/>
      <c r="KZ85" s="39"/>
      <c r="LA85" s="39"/>
      <c r="LB85" s="39"/>
      <c r="LC85" s="39"/>
      <c r="LD85" s="39"/>
      <c r="LE85" s="39"/>
      <c r="LF85" s="39"/>
      <c r="LG85" s="39"/>
      <c r="LH85" s="39"/>
      <c r="LI85" s="39"/>
      <c r="LJ85" s="39"/>
      <c r="LK85" s="39"/>
      <c r="LL85" s="39"/>
      <c r="LM85" s="39"/>
      <c r="LN85" s="39"/>
      <c r="LO85" s="39"/>
      <c r="LP85" s="39"/>
      <c r="LQ85" s="39"/>
      <c r="LR85" s="39"/>
      <c r="LS85" s="39"/>
      <c r="LT85" s="39"/>
      <c r="LU85" s="39"/>
      <c r="LV85" s="39"/>
      <c r="LW85" s="39"/>
      <c r="LX85" s="39"/>
      <c r="LY85" s="39"/>
      <c r="LZ85" s="39"/>
      <c r="MA85" s="39"/>
      <c r="MB85" s="39"/>
      <c r="MC85" s="39"/>
      <c r="MD85" s="39"/>
      <c r="ME85" s="39"/>
      <c r="MF85" s="39"/>
      <c r="MG85" s="39"/>
      <c r="MH85" s="39"/>
      <c r="MI85" s="39"/>
      <c r="MJ85" s="39"/>
      <c r="MK85" s="39"/>
      <c r="ML85" s="39"/>
      <c r="MM85" s="39"/>
      <c r="MN85" s="39"/>
      <c r="MO85" s="39"/>
      <c r="MP85" s="39"/>
      <c r="MQ85" s="39"/>
      <c r="MR85" s="39"/>
      <c r="MS85" s="39"/>
      <c r="MT85" s="39"/>
      <c r="MU85" s="39"/>
      <c r="MV85" s="39"/>
      <c r="MW85" s="39"/>
      <c r="MX85" s="39"/>
      <c r="MY85" s="39"/>
      <c r="MZ85" s="39"/>
      <c r="NA85" s="39"/>
      <c r="NB85" s="39"/>
      <c r="NC85" s="39"/>
      <c r="ND85" s="39"/>
      <c r="NE85" s="39"/>
      <c r="NF85" s="39"/>
      <c r="NG85" s="39"/>
      <c r="NH85" s="39"/>
      <c r="NI85" s="39"/>
      <c r="NJ85" s="39"/>
      <c r="NK85" s="39"/>
      <c r="NL85" s="39"/>
      <c r="NM85" s="39"/>
      <c r="NN85" s="39"/>
      <c r="NO85" s="39"/>
      <c r="NP85" s="39"/>
      <c r="NQ85" s="39"/>
      <c r="NR85" s="39"/>
      <c r="NS85" s="39"/>
      <c r="NT85" s="39"/>
      <c r="NU85" s="39"/>
      <c r="NV85" s="39"/>
      <c r="NW85" s="39"/>
      <c r="NX85" s="39"/>
      <c r="NY85" s="39"/>
      <c r="NZ85" s="39"/>
      <c r="OA85" s="39"/>
      <c r="OB85" s="39"/>
      <c r="OC85" s="39"/>
      <c r="OD85" s="39"/>
      <c r="OE85" s="39"/>
      <c r="OF85" s="39"/>
      <c r="OG85" s="39"/>
      <c r="OH85" s="39"/>
      <c r="OI85" s="39"/>
      <c r="OJ85" s="39"/>
      <c r="OK85" s="39"/>
      <c r="OL85" s="39"/>
      <c r="OM85" s="39"/>
      <c r="ON85" s="39"/>
      <c r="OO85" s="39"/>
      <c r="OP85" s="39"/>
      <c r="OQ85" s="39"/>
      <c r="OR85" s="39"/>
      <c r="OS85" s="39"/>
      <c r="OT85" s="39"/>
      <c r="OU85" s="39"/>
      <c r="OV85" s="39"/>
      <c r="OW85" s="39"/>
      <c r="OX85" s="39"/>
      <c r="OY85" s="39"/>
      <c r="OZ85" s="39"/>
      <c r="PA85" s="39"/>
      <c r="PB85" s="39"/>
      <c r="PC85" s="39"/>
      <c r="PD85" s="39"/>
      <c r="PE85" s="39"/>
      <c r="PF85" s="39"/>
      <c r="PG85" s="39"/>
      <c r="PH85" s="39"/>
      <c r="PI85" s="39"/>
      <c r="PJ85" s="39"/>
      <c r="PK85" s="39"/>
      <c r="PL85" s="39"/>
      <c r="PM85" s="39"/>
      <c r="PN85" s="39"/>
      <c r="PO85" s="39"/>
      <c r="PP85" s="39"/>
      <c r="PQ85" s="39"/>
      <c r="PR85" s="39"/>
      <c r="PS85" s="39"/>
      <c r="PT85" s="39"/>
      <c r="PU85" s="39"/>
      <c r="PV85" s="39"/>
      <c r="PW85" s="39"/>
      <c r="PX85" s="39"/>
      <c r="PY85" s="39"/>
      <c r="PZ85" s="39"/>
      <c r="QA85" s="39"/>
      <c r="QB85" s="39"/>
      <c r="QC85" s="39"/>
      <c r="QD85" s="39"/>
      <c r="QE85" s="39"/>
      <c r="QF85" s="39"/>
      <c r="QG85" s="39"/>
      <c r="QH85" s="39"/>
      <c r="QI85" s="39"/>
      <c r="QJ85" s="39"/>
      <c r="QK85" s="39"/>
      <c r="QL85" s="39"/>
      <c r="QM85" s="39"/>
      <c r="QN85" s="39"/>
      <c r="QO85" s="39"/>
      <c r="QP85" s="39"/>
      <c r="QQ85" s="39"/>
      <c r="QR85" s="39"/>
      <c r="QS85" s="39"/>
      <c r="QT85" s="39"/>
      <c r="QU85" s="39"/>
      <c r="QV85" s="39"/>
      <c r="QW85" s="39"/>
      <c r="QX85" s="39"/>
      <c r="QY85" s="39"/>
      <c r="QZ85" s="39"/>
      <c r="RA85" s="39"/>
      <c r="RB85" s="39"/>
      <c r="RC85" s="39"/>
      <c r="RD85" s="39"/>
      <c r="RE85" s="39"/>
      <c r="RF85" s="39"/>
      <c r="RG85" s="39"/>
      <c r="RH85" s="39"/>
      <c r="RI85" s="39"/>
      <c r="RJ85" s="39"/>
      <c r="RK85" s="39"/>
      <c r="RL85" s="39"/>
      <c r="RM85" s="39"/>
      <c r="RN85" s="39"/>
      <c r="RO85" s="39"/>
      <c r="RP85" s="39"/>
      <c r="RQ85" s="39"/>
      <c r="RR85" s="39"/>
      <c r="RS85" s="39"/>
      <c r="RT85" s="39"/>
      <c r="RU85" s="39"/>
      <c r="RV85" s="39"/>
      <c r="RW85" s="39"/>
      <c r="RX85" s="39"/>
      <c r="RY85" s="39"/>
      <c r="RZ85" s="39"/>
      <c r="SA85" s="39"/>
      <c r="SB85" s="39"/>
      <c r="SC85" s="39"/>
      <c r="SD85" s="39"/>
      <c r="SE85" s="39"/>
      <c r="SF85" s="39"/>
      <c r="SG85" s="39"/>
      <c r="SH85" s="39"/>
      <c r="SI85" s="39"/>
      <c r="SJ85" s="39"/>
      <c r="SK85" s="39"/>
      <c r="SL85" s="39"/>
      <c r="SM85" s="39"/>
      <c r="SN85" s="39"/>
      <c r="SO85" s="39"/>
      <c r="SP85" s="39"/>
      <c r="SQ85" s="39"/>
      <c r="SR85" s="39"/>
      <c r="SS85" s="39"/>
      <c r="ST85" s="39"/>
      <c r="SU85" s="39"/>
      <c r="SV85" s="39"/>
      <c r="SW85" s="39"/>
      <c r="SX85" s="39"/>
      <c r="SY85" s="39"/>
      <c r="SZ85" s="39"/>
      <c r="TA85" s="39"/>
      <c r="TB85" s="39"/>
      <c r="TC85" s="39"/>
      <c r="TD85" s="39"/>
      <c r="TE85" s="39"/>
      <c r="TF85" s="39"/>
      <c r="TG85" s="39"/>
      <c r="TH85" s="39"/>
      <c r="TI85" s="39"/>
      <c r="TJ85" s="39"/>
      <c r="TK85" s="39"/>
      <c r="TL85" s="39"/>
      <c r="TM85" s="39"/>
      <c r="TN85" s="39"/>
      <c r="TO85" s="39"/>
      <c r="TP85" s="39"/>
      <c r="TQ85" s="39"/>
      <c r="TR85" s="39"/>
      <c r="TS85" s="39"/>
      <c r="TT85" s="39"/>
      <c r="TU85" s="39"/>
      <c r="TV85" s="39"/>
      <c r="TW85" s="39"/>
      <c r="TX85" s="39"/>
      <c r="TY85" s="39"/>
      <c r="TZ85" s="39"/>
      <c r="UA85" s="39"/>
      <c r="UB85" s="39"/>
      <c r="UC85" s="39"/>
      <c r="UD85" s="39"/>
      <c r="UE85" s="39"/>
      <c r="UF85" s="39"/>
      <c r="UG85" s="39"/>
      <c r="UH85" s="39"/>
      <c r="UI85" s="39"/>
      <c r="UJ85" s="39"/>
      <c r="UK85" s="39"/>
      <c r="UL85" s="39"/>
      <c r="UM85" s="39"/>
      <c r="UN85" s="39"/>
      <c r="UO85" s="39"/>
      <c r="UP85" s="39"/>
      <c r="UQ85" s="39"/>
      <c r="UR85" s="39"/>
      <c r="US85" s="39"/>
      <c r="UT85" s="39"/>
      <c r="UU85" s="39"/>
      <c r="UV85" s="39"/>
      <c r="UW85" s="39"/>
      <c r="UX85" s="39"/>
      <c r="UY85" s="39"/>
      <c r="UZ85" s="39"/>
      <c r="VA85" s="39"/>
      <c r="VB85" s="39"/>
      <c r="VC85" s="39"/>
      <c r="VD85" s="39"/>
      <c r="VE85" s="39"/>
      <c r="VF85" s="39"/>
      <c r="VG85" s="39"/>
      <c r="VH85" s="39"/>
      <c r="VI85" s="39"/>
      <c r="VJ85" s="39"/>
      <c r="VK85" s="39"/>
      <c r="VL85" s="39"/>
      <c r="VM85" s="39"/>
      <c r="VN85" s="39"/>
      <c r="VO85" s="39"/>
      <c r="VP85" s="39"/>
      <c r="VQ85" s="39"/>
      <c r="VR85" s="39"/>
      <c r="VS85" s="39"/>
      <c r="VT85" s="39"/>
      <c r="VU85" s="39"/>
      <c r="VV85" s="39"/>
      <c r="VW85" s="39"/>
      <c r="VX85" s="39"/>
      <c r="VY85" s="39"/>
      <c r="VZ85" s="39"/>
      <c r="WA85" s="39"/>
      <c r="WB85" s="39"/>
      <c r="WC85" s="39"/>
      <c r="WD85" s="39"/>
      <c r="WE85" s="39"/>
      <c r="WF85" s="39"/>
      <c r="WG85" s="39"/>
      <c r="WH85" s="39"/>
      <c r="WI85" s="39"/>
      <c r="WJ85" s="39"/>
      <c r="WK85" s="39"/>
      <c r="WL85" s="39"/>
      <c r="WM85" s="39"/>
      <c r="WN85" s="39"/>
      <c r="WO85" s="39"/>
      <c r="WP85" s="39"/>
      <c r="WQ85" s="39"/>
      <c r="WR85" s="39"/>
      <c r="WS85" s="39"/>
      <c r="WT85" s="39"/>
      <c r="WU85" s="39"/>
      <c r="WV85" s="39"/>
      <c r="WW85" s="39"/>
      <c r="WX85" s="39"/>
      <c r="WY85" s="39"/>
      <c r="WZ85" s="39"/>
      <c r="XA85" s="39"/>
      <c r="XB85" s="39"/>
      <c r="XC85" s="39"/>
      <c r="XD85" s="39"/>
      <c r="XE85" s="39"/>
      <c r="XF85" s="39"/>
      <c r="XG85" s="39"/>
      <c r="XH85" s="39"/>
      <c r="XI85" s="39"/>
      <c r="XJ85" s="39"/>
      <c r="XK85" s="39"/>
      <c r="XL85" s="39"/>
      <c r="XM85" s="39"/>
      <c r="XN85" s="39"/>
      <c r="XO85" s="39"/>
      <c r="XP85" s="39"/>
      <c r="XQ85" s="39"/>
      <c r="XR85" s="39"/>
      <c r="XS85" s="39"/>
      <c r="XT85" s="39"/>
      <c r="XU85" s="39"/>
      <c r="XV85" s="39"/>
      <c r="XW85" s="39"/>
      <c r="XX85" s="39"/>
      <c r="XY85" s="39"/>
      <c r="XZ85" s="39"/>
      <c r="YA85" s="39"/>
      <c r="YB85" s="39"/>
      <c r="YC85" s="39"/>
      <c r="YD85" s="39"/>
      <c r="YE85" s="39"/>
      <c r="YF85" s="39"/>
      <c r="YG85" s="39"/>
      <c r="YH85" s="39"/>
      <c r="YI85" s="39"/>
      <c r="YJ85" s="39"/>
      <c r="YK85" s="39"/>
      <c r="YL85" s="39"/>
      <c r="YM85" s="39"/>
      <c r="YN85" s="39"/>
      <c r="YO85" s="39"/>
      <c r="YP85" s="39"/>
      <c r="YQ85" s="39"/>
      <c r="YR85" s="39"/>
      <c r="YS85" s="39"/>
      <c r="YT85" s="39"/>
      <c r="YU85" s="39"/>
      <c r="YV85" s="39"/>
      <c r="YW85" s="39"/>
      <c r="YX85" s="39"/>
      <c r="YY85" s="39"/>
      <c r="YZ85" s="39"/>
      <c r="ZA85" s="39"/>
      <c r="ZB85" s="39"/>
      <c r="ZC85" s="39"/>
      <c r="ZD85" s="39"/>
      <c r="ZE85" s="39"/>
      <c r="ZF85" s="39"/>
      <c r="ZG85" s="39"/>
      <c r="ZH85" s="39"/>
      <c r="ZI85" s="39"/>
      <c r="ZJ85" s="39"/>
      <c r="ZK85" s="39"/>
      <c r="ZL85" s="39"/>
      <c r="ZM85" s="39"/>
      <c r="ZN85" s="39"/>
      <c r="ZO85" s="39"/>
      <c r="ZP85" s="39"/>
      <c r="ZQ85" s="39"/>
      <c r="ZR85" s="39"/>
      <c r="ZS85" s="39"/>
      <c r="ZT85" s="39"/>
      <c r="ZU85" s="39"/>
      <c r="ZV85" s="39"/>
      <c r="ZW85" s="39"/>
      <c r="ZX85" s="39"/>
    </row>
    <row r="86" spans="1:700" s="41" customFormat="1" ht="12" customHeight="1" x14ac:dyDescent="0.25">
      <c r="A86" s="128" t="s">
        <v>36</v>
      </c>
      <c r="B86" s="15" t="s">
        <v>37</v>
      </c>
      <c r="C86" s="15" t="s">
        <v>37</v>
      </c>
      <c r="D86" s="5" t="s">
        <v>38</v>
      </c>
      <c r="E86" s="6" t="s">
        <v>39</v>
      </c>
      <c r="F86" s="7" t="s">
        <v>38</v>
      </c>
      <c r="G86" s="6" t="s">
        <v>40</v>
      </c>
      <c r="H86" s="8">
        <v>21101</v>
      </c>
      <c r="I86" s="69" t="s">
        <v>46</v>
      </c>
      <c r="J86" s="9" t="s">
        <v>1258</v>
      </c>
      <c r="K86" s="10" t="s">
        <v>1259</v>
      </c>
      <c r="L86" s="11"/>
      <c r="M86" s="8" t="s">
        <v>43</v>
      </c>
      <c r="N86" s="12" t="s">
        <v>877</v>
      </c>
      <c r="O86" s="13">
        <v>4</v>
      </c>
      <c r="P86" s="14">
        <f t="shared" si="2"/>
        <v>135</v>
      </c>
      <c r="Q86" s="53" t="s">
        <v>45</v>
      </c>
      <c r="R86" s="14">
        <v>540</v>
      </c>
      <c r="S86" s="14">
        <v>0</v>
      </c>
      <c r="T86" s="14">
        <v>135</v>
      </c>
      <c r="U86" s="14">
        <v>0</v>
      </c>
      <c r="V86" s="14">
        <v>0</v>
      </c>
      <c r="W86" s="14">
        <v>135</v>
      </c>
      <c r="X86" s="14">
        <v>0</v>
      </c>
      <c r="Y86" s="14">
        <v>0</v>
      </c>
      <c r="Z86" s="14">
        <v>135</v>
      </c>
      <c r="AA86" s="14">
        <v>0</v>
      </c>
      <c r="AB86" s="14">
        <v>0</v>
      </c>
      <c r="AC86" s="14">
        <v>135</v>
      </c>
      <c r="AD86" s="14">
        <v>0</v>
      </c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  <c r="IV86" s="39"/>
      <c r="IW86" s="39"/>
      <c r="IX86" s="39"/>
      <c r="IY86" s="39"/>
      <c r="IZ86" s="39"/>
      <c r="JA86" s="39"/>
      <c r="JB86" s="39"/>
      <c r="JC86" s="39"/>
      <c r="JD86" s="39"/>
      <c r="JE86" s="39"/>
      <c r="JF86" s="39"/>
      <c r="JG86" s="39"/>
      <c r="JH86" s="39"/>
      <c r="JI86" s="39"/>
      <c r="JJ86" s="39"/>
      <c r="JK86" s="39"/>
      <c r="JL86" s="39"/>
      <c r="JM86" s="39"/>
      <c r="JN86" s="39"/>
      <c r="JO86" s="39"/>
      <c r="JP86" s="39"/>
      <c r="JQ86" s="39"/>
      <c r="JR86" s="39"/>
      <c r="JS86" s="39"/>
      <c r="JT86" s="39"/>
      <c r="JU86" s="39"/>
      <c r="JV86" s="39"/>
      <c r="JW86" s="39"/>
      <c r="JX86" s="39"/>
      <c r="JY86" s="39"/>
      <c r="JZ86" s="39"/>
      <c r="KA86" s="39"/>
      <c r="KB86" s="39"/>
      <c r="KC86" s="39"/>
      <c r="KD86" s="39"/>
      <c r="KE86" s="39"/>
      <c r="KF86" s="39"/>
      <c r="KG86" s="39"/>
      <c r="KH86" s="39"/>
      <c r="KI86" s="39"/>
      <c r="KJ86" s="39"/>
      <c r="KK86" s="39"/>
      <c r="KL86" s="39"/>
      <c r="KM86" s="39"/>
      <c r="KN86" s="39"/>
      <c r="KO86" s="39"/>
      <c r="KP86" s="39"/>
      <c r="KQ86" s="39"/>
      <c r="KR86" s="39"/>
      <c r="KS86" s="39"/>
      <c r="KT86" s="39"/>
      <c r="KU86" s="39"/>
      <c r="KV86" s="39"/>
      <c r="KW86" s="39"/>
      <c r="KX86" s="39"/>
      <c r="KY86" s="39"/>
      <c r="KZ86" s="39"/>
      <c r="LA86" s="39"/>
      <c r="LB86" s="39"/>
      <c r="LC86" s="39"/>
      <c r="LD86" s="39"/>
      <c r="LE86" s="39"/>
      <c r="LF86" s="39"/>
      <c r="LG86" s="39"/>
      <c r="LH86" s="39"/>
      <c r="LI86" s="39"/>
      <c r="LJ86" s="39"/>
      <c r="LK86" s="39"/>
      <c r="LL86" s="39"/>
      <c r="LM86" s="39"/>
      <c r="LN86" s="39"/>
      <c r="LO86" s="39"/>
      <c r="LP86" s="39"/>
      <c r="LQ86" s="39"/>
      <c r="LR86" s="39"/>
      <c r="LS86" s="39"/>
      <c r="LT86" s="39"/>
      <c r="LU86" s="39"/>
      <c r="LV86" s="39"/>
      <c r="LW86" s="39"/>
      <c r="LX86" s="39"/>
      <c r="LY86" s="39"/>
      <c r="LZ86" s="39"/>
      <c r="MA86" s="39"/>
      <c r="MB86" s="39"/>
      <c r="MC86" s="39"/>
      <c r="MD86" s="39"/>
      <c r="ME86" s="39"/>
      <c r="MF86" s="39"/>
      <c r="MG86" s="39"/>
      <c r="MH86" s="39"/>
      <c r="MI86" s="39"/>
      <c r="MJ86" s="39"/>
      <c r="MK86" s="39"/>
      <c r="ML86" s="39"/>
      <c r="MM86" s="39"/>
      <c r="MN86" s="39"/>
      <c r="MO86" s="39"/>
      <c r="MP86" s="39"/>
      <c r="MQ86" s="39"/>
      <c r="MR86" s="39"/>
      <c r="MS86" s="39"/>
      <c r="MT86" s="39"/>
      <c r="MU86" s="39"/>
      <c r="MV86" s="39"/>
      <c r="MW86" s="39"/>
      <c r="MX86" s="39"/>
      <c r="MY86" s="39"/>
      <c r="MZ86" s="39"/>
      <c r="NA86" s="39"/>
      <c r="NB86" s="39"/>
      <c r="NC86" s="39"/>
      <c r="ND86" s="39"/>
      <c r="NE86" s="39"/>
      <c r="NF86" s="39"/>
      <c r="NG86" s="39"/>
      <c r="NH86" s="39"/>
      <c r="NI86" s="39"/>
      <c r="NJ86" s="39"/>
      <c r="NK86" s="39"/>
      <c r="NL86" s="39"/>
      <c r="NM86" s="39"/>
      <c r="NN86" s="39"/>
      <c r="NO86" s="39"/>
      <c r="NP86" s="39"/>
      <c r="NQ86" s="39"/>
      <c r="NR86" s="39"/>
      <c r="NS86" s="39"/>
      <c r="NT86" s="39"/>
      <c r="NU86" s="39"/>
      <c r="NV86" s="39"/>
      <c r="NW86" s="39"/>
      <c r="NX86" s="39"/>
      <c r="NY86" s="39"/>
      <c r="NZ86" s="39"/>
      <c r="OA86" s="39"/>
      <c r="OB86" s="39"/>
      <c r="OC86" s="39"/>
      <c r="OD86" s="39"/>
      <c r="OE86" s="39"/>
      <c r="OF86" s="39"/>
      <c r="OG86" s="39"/>
      <c r="OH86" s="39"/>
      <c r="OI86" s="39"/>
      <c r="OJ86" s="39"/>
      <c r="OK86" s="39"/>
      <c r="OL86" s="39"/>
      <c r="OM86" s="39"/>
      <c r="ON86" s="39"/>
      <c r="OO86" s="39"/>
      <c r="OP86" s="39"/>
      <c r="OQ86" s="39"/>
      <c r="OR86" s="39"/>
      <c r="OS86" s="39"/>
      <c r="OT86" s="39"/>
      <c r="OU86" s="39"/>
      <c r="OV86" s="39"/>
      <c r="OW86" s="39"/>
      <c r="OX86" s="39"/>
      <c r="OY86" s="39"/>
      <c r="OZ86" s="39"/>
      <c r="PA86" s="39"/>
      <c r="PB86" s="39"/>
      <c r="PC86" s="39"/>
      <c r="PD86" s="39"/>
      <c r="PE86" s="39"/>
      <c r="PF86" s="39"/>
      <c r="PG86" s="39"/>
      <c r="PH86" s="39"/>
      <c r="PI86" s="39"/>
      <c r="PJ86" s="39"/>
      <c r="PK86" s="39"/>
      <c r="PL86" s="39"/>
      <c r="PM86" s="39"/>
      <c r="PN86" s="39"/>
      <c r="PO86" s="39"/>
      <c r="PP86" s="39"/>
      <c r="PQ86" s="39"/>
      <c r="PR86" s="39"/>
      <c r="PS86" s="39"/>
      <c r="PT86" s="39"/>
      <c r="PU86" s="39"/>
      <c r="PV86" s="39"/>
      <c r="PW86" s="39"/>
      <c r="PX86" s="39"/>
      <c r="PY86" s="39"/>
      <c r="PZ86" s="39"/>
      <c r="QA86" s="39"/>
      <c r="QB86" s="39"/>
      <c r="QC86" s="39"/>
      <c r="QD86" s="39"/>
      <c r="QE86" s="39"/>
      <c r="QF86" s="39"/>
      <c r="QG86" s="39"/>
      <c r="QH86" s="39"/>
      <c r="QI86" s="39"/>
      <c r="QJ86" s="39"/>
      <c r="QK86" s="39"/>
      <c r="QL86" s="39"/>
      <c r="QM86" s="39"/>
      <c r="QN86" s="39"/>
      <c r="QO86" s="39"/>
      <c r="QP86" s="39"/>
      <c r="QQ86" s="39"/>
      <c r="QR86" s="39"/>
      <c r="QS86" s="39"/>
      <c r="QT86" s="39"/>
      <c r="QU86" s="39"/>
      <c r="QV86" s="39"/>
      <c r="QW86" s="39"/>
      <c r="QX86" s="39"/>
      <c r="QY86" s="39"/>
      <c r="QZ86" s="39"/>
      <c r="RA86" s="39"/>
      <c r="RB86" s="39"/>
      <c r="RC86" s="39"/>
      <c r="RD86" s="39"/>
      <c r="RE86" s="39"/>
      <c r="RF86" s="39"/>
      <c r="RG86" s="39"/>
      <c r="RH86" s="39"/>
      <c r="RI86" s="39"/>
      <c r="RJ86" s="39"/>
      <c r="RK86" s="39"/>
      <c r="RL86" s="39"/>
      <c r="RM86" s="39"/>
      <c r="RN86" s="39"/>
      <c r="RO86" s="39"/>
      <c r="RP86" s="39"/>
      <c r="RQ86" s="39"/>
      <c r="RR86" s="39"/>
      <c r="RS86" s="39"/>
      <c r="RT86" s="39"/>
      <c r="RU86" s="39"/>
      <c r="RV86" s="39"/>
      <c r="RW86" s="39"/>
      <c r="RX86" s="39"/>
      <c r="RY86" s="39"/>
      <c r="RZ86" s="39"/>
      <c r="SA86" s="39"/>
      <c r="SB86" s="39"/>
      <c r="SC86" s="39"/>
      <c r="SD86" s="39"/>
      <c r="SE86" s="39"/>
      <c r="SF86" s="39"/>
      <c r="SG86" s="39"/>
      <c r="SH86" s="39"/>
      <c r="SI86" s="39"/>
      <c r="SJ86" s="39"/>
      <c r="SK86" s="39"/>
      <c r="SL86" s="39"/>
      <c r="SM86" s="39"/>
      <c r="SN86" s="39"/>
      <c r="SO86" s="39"/>
      <c r="SP86" s="39"/>
      <c r="SQ86" s="39"/>
      <c r="SR86" s="39"/>
      <c r="SS86" s="39"/>
      <c r="ST86" s="39"/>
      <c r="SU86" s="39"/>
      <c r="SV86" s="39"/>
      <c r="SW86" s="39"/>
      <c r="SX86" s="39"/>
      <c r="SY86" s="39"/>
      <c r="SZ86" s="39"/>
      <c r="TA86" s="39"/>
      <c r="TB86" s="39"/>
      <c r="TC86" s="39"/>
      <c r="TD86" s="39"/>
      <c r="TE86" s="39"/>
      <c r="TF86" s="39"/>
      <c r="TG86" s="39"/>
      <c r="TH86" s="39"/>
      <c r="TI86" s="39"/>
      <c r="TJ86" s="39"/>
      <c r="TK86" s="39"/>
      <c r="TL86" s="39"/>
      <c r="TM86" s="39"/>
      <c r="TN86" s="39"/>
      <c r="TO86" s="39"/>
      <c r="TP86" s="39"/>
      <c r="TQ86" s="39"/>
      <c r="TR86" s="39"/>
      <c r="TS86" s="39"/>
      <c r="TT86" s="39"/>
      <c r="TU86" s="39"/>
      <c r="TV86" s="39"/>
      <c r="TW86" s="39"/>
      <c r="TX86" s="39"/>
      <c r="TY86" s="39"/>
      <c r="TZ86" s="39"/>
      <c r="UA86" s="39"/>
      <c r="UB86" s="39"/>
      <c r="UC86" s="39"/>
      <c r="UD86" s="39"/>
      <c r="UE86" s="39"/>
      <c r="UF86" s="39"/>
      <c r="UG86" s="39"/>
      <c r="UH86" s="39"/>
      <c r="UI86" s="39"/>
      <c r="UJ86" s="39"/>
      <c r="UK86" s="39"/>
      <c r="UL86" s="39"/>
      <c r="UM86" s="39"/>
      <c r="UN86" s="39"/>
      <c r="UO86" s="39"/>
      <c r="UP86" s="39"/>
      <c r="UQ86" s="39"/>
      <c r="UR86" s="39"/>
      <c r="US86" s="39"/>
      <c r="UT86" s="39"/>
      <c r="UU86" s="39"/>
      <c r="UV86" s="39"/>
      <c r="UW86" s="39"/>
      <c r="UX86" s="39"/>
      <c r="UY86" s="39"/>
      <c r="UZ86" s="39"/>
      <c r="VA86" s="39"/>
      <c r="VB86" s="39"/>
      <c r="VC86" s="39"/>
      <c r="VD86" s="39"/>
      <c r="VE86" s="39"/>
      <c r="VF86" s="39"/>
      <c r="VG86" s="39"/>
      <c r="VH86" s="39"/>
      <c r="VI86" s="39"/>
      <c r="VJ86" s="39"/>
      <c r="VK86" s="39"/>
      <c r="VL86" s="39"/>
      <c r="VM86" s="39"/>
      <c r="VN86" s="39"/>
      <c r="VO86" s="39"/>
      <c r="VP86" s="39"/>
      <c r="VQ86" s="39"/>
      <c r="VR86" s="39"/>
      <c r="VS86" s="39"/>
      <c r="VT86" s="39"/>
      <c r="VU86" s="39"/>
      <c r="VV86" s="39"/>
      <c r="VW86" s="39"/>
      <c r="VX86" s="39"/>
      <c r="VY86" s="39"/>
      <c r="VZ86" s="39"/>
      <c r="WA86" s="39"/>
      <c r="WB86" s="39"/>
      <c r="WC86" s="39"/>
      <c r="WD86" s="39"/>
      <c r="WE86" s="39"/>
      <c r="WF86" s="39"/>
      <c r="WG86" s="39"/>
      <c r="WH86" s="39"/>
      <c r="WI86" s="39"/>
      <c r="WJ86" s="39"/>
      <c r="WK86" s="39"/>
      <c r="WL86" s="39"/>
      <c r="WM86" s="39"/>
      <c r="WN86" s="39"/>
      <c r="WO86" s="39"/>
      <c r="WP86" s="39"/>
      <c r="WQ86" s="39"/>
      <c r="WR86" s="39"/>
      <c r="WS86" s="39"/>
      <c r="WT86" s="39"/>
      <c r="WU86" s="39"/>
      <c r="WV86" s="39"/>
      <c r="WW86" s="39"/>
      <c r="WX86" s="39"/>
      <c r="WY86" s="39"/>
      <c r="WZ86" s="39"/>
      <c r="XA86" s="39"/>
      <c r="XB86" s="39"/>
      <c r="XC86" s="39"/>
      <c r="XD86" s="39"/>
      <c r="XE86" s="39"/>
      <c r="XF86" s="39"/>
      <c r="XG86" s="39"/>
      <c r="XH86" s="39"/>
      <c r="XI86" s="39"/>
      <c r="XJ86" s="39"/>
      <c r="XK86" s="39"/>
      <c r="XL86" s="39"/>
      <c r="XM86" s="39"/>
      <c r="XN86" s="39"/>
      <c r="XO86" s="39"/>
      <c r="XP86" s="39"/>
      <c r="XQ86" s="39"/>
      <c r="XR86" s="39"/>
      <c r="XS86" s="39"/>
      <c r="XT86" s="39"/>
      <c r="XU86" s="39"/>
      <c r="XV86" s="39"/>
      <c r="XW86" s="39"/>
      <c r="XX86" s="39"/>
      <c r="XY86" s="39"/>
      <c r="XZ86" s="39"/>
      <c r="YA86" s="39"/>
      <c r="YB86" s="39"/>
      <c r="YC86" s="39"/>
      <c r="YD86" s="39"/>
      <c r="YE86" s="39"/>
      <c r="YF86" s="39"/>
      <c r="YG86" s="39"/>
      <c r="YH86" s="39"/>
      <c r="YI86" s="39"/>
      <c r="YJ86" s="39"/>
      <c r="YK86" s="39"/>
      <c r="YL86" s="39"/>
      <c r="YM86" s="39"/>
      <c r="YN86" s="39"/>
      <c r="YO86" s="39"/>
      <c r="YP86" s="39"/>
      <c r="YQ86" s="39"/>
      <c r="YR86" s="39"/>
      <c r="YS86" s="39"/>
      <c r="YT86" s="39"/>
      <c r="YU86" s="39"/>
      <c r="YV86" s="39"/>
      <c r="YW86" s="39"/>
      <c r="YX86" s="39"/>
      <c r="YY86" s="39"/>
      <c r="YZ86" s="39"/>
      <c r="ZA86" s="39"/>
      <c r="ZB86" s="39"/>
      <c r="ZC86" s="39"/>
      <c r="ZD86" s="39"/>
      <c r="ZE86" s="39"/>
      <c r="ZF86" s="39"/>
      <c r="ZG86" s="39"/>
      <c r="ZH86" s="39"/>
      <c r="ZI86" s="39"/>
      <c r="ZJ86" s="39"/>
      <c r="ZK86" s="39"/>
      <c r="ZL86" s="39"/>
      <c r="ZM86" s="39"/>
      <c r="ZN86" s="39"/>
      <c r="ZO86" s="39"/>
      <c r="ZP86" s="39"/>
      <c r="ZQ86" s="39"/>
      <c r="ZR86" s="39"/>
      <c r="ZS86" s="39"/>
      <c r="ZT86" s="39"/>
      <c r="ZU86" s="39"/>
      <c r="ZV86" s="39"/>
      <c r="ZW86" s="39"/>
      <c r="ZX86" s="39"/>
    </row>
    <row r="87" spans="1:700" s="41" customFormat="1" ht="12" customHeight="1" x14ac:dyDescent="0.25">
      <c r="A87" s="128" t="s">
        <v>36</v>
      </c>
      <c r="B87" s="15" t="s">
        <v>37</v>
      </c>
      <c r="C87" s="15" t="s">
        <v>37</v>
      </c>
      <c r="D87" s="5" t="s">
        <v>38</v>
      </c>
      <c r="E87" s="6" t="s">
        <v>39</v>
      </c>
      <c r="F87" s="7" t="s">
        <v>38</v>
      </c>
      <c r="G87" s="6" t="s">
        <v>40</v>
      </c>
      <c r="H87" s="8">
        <v>21101</v>
      </c>
      <c r="I87" s="69" t="s">
        <v>46</v>
      </c>
      <c r="J87" s="9" t="s">
        <v>2131</v>
      </c>
      <c r="K87" s="10" t="s">
        <v>64</v>
      </c>
      <c r="L87" s="11"/>
      <c r="M87" s="8" t="s">
        <v>43</v>
      </c>
      <c r="N87" s="12" t="s">
        <v>539</v>
      </c>
      <c r="O87" s="13">
        <v>3</v>
      </c>
      <c r="P87" s="14">
        <f t="shared" si="2"/>
        <v>301.85666666666668</v>
      </c>
      <c r="Q87" s="53" t="s">
        <v>45</v>
      </c>
      <c r="R87" s="14">
        <v>905.57</v>
      </c>
      <c r="S87" s="14">
        <v>0</v>
      </c>
      <c r="T87" s="14">
        <v>302</v>
      </c>
      <c r="U87" s="14">
        <v>0</v>
      </c>
      <c r="V87" s="14">
        <v>0</v>
      </c>
      <c r="W87" s="14">
        <v>302</v>
      </c>
      <c r="X87" s="14">
        <v>0</v>
      </c>
      <c r="Y87" s="14">
        <v>0</v>
      </c>
      <c r="Z87" s="14">
        <v>301.57</v>
      </c>
      <c r="AA87" s="14">
        <v>0</v>
      </c>
      <c r="AB87" s="14">
        <v>0</v>
      </c>
      <c r="AC87" s="14">
        <v>0</v>
      </c>
      <c r="AD87" s="14">
        <v>0</v>
      </c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  <c r="JB87" s="39"/>
      <c r="JC87" s="39"/>
      <c r="JD87" s="39"/>
      <c r="JE87" s="39"/>
      <c r="JF87" s="39"/>
      <c r="JG87" s="39"/>
      <c r="JH87" s="39"/>
      <c r="JI87" s="39"/>
      <c r="JJ87" s="39"/>
      <c r="JK87" s="39"/>
      <c r="JL87" s="39"/>
      <c r="JM87" s="39"/>
      <c r="JN87" s="39"/>
      <c r="JO87" s="39"/>
      <c r="JP87" s="39"/>
      <c r="JQ87" s="39"/>
      <c r="JR87" s="39"/>
      <c r="JS87" s="39"/>
      <c r="JT87" s="39"/>
      <c r="JU87" s="39"/>
      <c r="JV87" s="39"/>
      <c r="JW87" s="39"/>
      <c r="JX87" s="39"/>
      <c r="JY87" s="39"/>
      <c r="JZ87" s="39"/>
      <c r="KA87" s="39"/>
      <c r="KB87" s="39"/>
      <c r="KC87" s="39"/>
      <c r="KD87" s="39"/>
      <c r="KE87" s="39"/>
      <c r="KF87" s="39"/>
      <c r="KG87" s="39"/>
      <c r="KH87" s="39"/>
      <c r="KI87" s="39"/>
      <c r="KJ87" s="39"/>
      <c r="KK87" s="39"/>
      <c r="KL87" s="39"/>
      <c r="KM87" s="39"/>
      <c r="KN87" s="39"/>
      <c r="KO87" s="39"/>
      <c r="KP87" s="39"/>
      <c r="KQ87" s="39"/>
      <c r="KR87" s="39"/>
      <c r="KS87" s="39"/>
      <c r="KT87" s="39"/>
      <c r="KU87" s="39"/>
      <c r="KV87" s="39"/>
      <c r="KW87" s="39"/>
      <c r="KX87" s="39"/>
      <c r="KY87" s="39"/>
      <c r="KZ87" s="39"/>
      <c r="LA87" s="39"/>
      <c r="LB87" s="39"/>
      <c r="LC87" s="39"/>
      <c r="LD87" s="39"/>
      <c r="LE87" s="39"/>
      <c r="LF87" s="39"/>
      <c r="LG87" s="39"/>
      <c r="LH87" s="39"/>
      <c r="LI87" s="39"/>
      <c r="LJ87" s="39"/>
      <c r="LK87" s="39"/>
      <c r="LL87" s="39"/>
      <c r="LM87" s="39"/>
      <c r="LN87" s="39"/>
      <c r="LO87" s="39"/>
      <c r="LP87" s="39"/>
      <c r="LQ87" s="39"/>
      <c r="LR87" s="39"/>
      <c r="LS87" s="39"/>
      <c r="LT87" s="39"/>
      <c r="LU87" s="39"/>
      <c r="LV87" s="39"/>
      <c r="LW87" s="39"/>
      <c r="LX87" s="39"/>
      <c r="LY87" s="39"/>
      <c r="LZ87" s="39"/>
      <c r="MA87" s="39"/>
      <c r="MB87" s="39"/>
      <c r="MC87" s="39"/>
      <c r="MD87" s="39"/>
      <c r="ME87" s="39"/>
      <c r="MF87" s="39"/>
      <c r="MG87" s="39"/>
      <c r="MH87" s="39"/>
      <c r="MI87" s="39"/>
      <c r="MJ87" s="39"/>
      <c r="MK87" s="39"/>
      <c r="ML87" s="39"/>
      <c r="MM87" s="39"/>
      <c r="MN87" s="39"/>
      <c r="MO87" s="39"/>
      <c r="MP87" s="39"/>
      <c r="MQ87" s="39"/>
      <c r="MR87" s="39"/>
      <c r="MS87" s="39"/>
      <c r="MT87" s="39"/>
      <c r="MU87" s="39"/>
      <c r="MV87" s="39"/>
      <c r="MW87" s="39"/>
      <c r="MX87" s="39"/>
      <c r="MY87" s="39"/>
      <c r="MZ87" s="39"/>
      <c r="NA87" s="39"/>
      <c r="NB87" s="39"/>
      <c r="NC87" s="39"/>
      <c r="ND87" s="39"/>
      <c r="NE87" s="39"/>
      <c r="NF87" s="39"/>
      <c r="NG87" s="39"/>
      <c r="NH87" s="39"/>
      <c r="NI87" s="39"/>
      <c r="NJ87" s="39"/>
      <c r="NK87" s="39"/>
      <c r="NL87" s="39"/>
      <c r="NM87" s="39"/>
      <c r="NN87" s="39"/>
      <c r="NO87" s="39"/>
      <c r="NP87" s="39"/>
      <c r="NQ87" s="39"/>
      <c r="NR87" s="39"/>
      <c r="NS87" s="39"/>
      <c r="NT87" s="39"/>
      <c r="NU87" s="39"/>
      <c r="NV87" s="39"/>
      <c r="NW87" s="39"/>
      <c r="NX87" s="39"/>
      <c r="NY87" s="39"/>
      <c r="NZ87" s="39"/>
      <c r="OA87" s="39"/>
      <c r="OB87" s="39"/>
      <c r="OC87" s="39"/>
      <c r="OD87" s="39"/>
      <c r="OE87" s="39"/>
      <c r="OF87" s="39"/>
      <c r="OG87" s="39"/>
      <c r="OH87" s="39"/>
      <c r="OI87" s="39"/>
      <c r="OJ87" s="39"/>
      <c r="OK87" s="39"/>
      <c r="OL87" s="39"/>
      <c r="OM87" s="39"/>
      <c r="ON87" s="39"/>
      <c r="OO87" s="39"/>
      <c r="OP87" s="39"/>
      <c r="OQ87" s="39"/>
      <c r="OR87" s="39"/>
      <c r="OS87" s="39"/>
      <c r="OT87" s="39"/>
      <c r="OU87" s="39"/>
      <c r="OV87" s="39"/>
      <c r="OW87" s="39"/>
      <c r="OX87" s="39"/>
      <c r="OY87" s="39"/>
      <c r="OZ87" s="39"/>
      <c r="PA87" s="39"/>
      <c r="PB87" s="39"/>
      <c r="PC87" s="39"/>
      <c r="PD87" s="39"/>
      <c r="PE87" s="39"/>
      <c r="PF87" s="39"/>
      <c r="PG87" s="39"/>
      <c r="PH87" s="39"/>
      <c r="PI87" s="39"/>
      <c r="PJ87" s="39"/>
      <c r="PK87" s="39"/>
      <c r="PL87" s="39"/>
      <c r="PM87" s="39"/>
      <c r="PN87" s="39"/>
      <c r="PO87" s="39"/>
      <c r="PP87" s="39"/>
      <c r="PQ87" s="39"/>
      <c r="PR87" s="39"/>
      <c r="PS87" s="39"/>
      <c r="PT87" s="39"/>
      <c r="PU87" s="39"/>
      <c r="PV87" s="39"/>
      <c r="PW87" s="39"/>
      <c r="PX87" s="39"/>
      <c r="PY87" s="39"/>
      <c r="PZ87" s="39"/>
      <c r="QA87" s="39"/>
      <c r="QB87" s="39"/>
      <c r="QC87" s="39"/>
      <c r="QD87" s="39"/>
      <c r="QE87" s="39"/>
      <c r="QF87" s="39"/>
      <c r="QG87" s="39"/>
      <c r="QH87" s="39"/>
      <c r="QI87" s="39"/>
      <c r="QJ87" s="39"/>
      <c r="QK87" s="39"/>
      <c r="QL87" s="39"/>
      <c r="QM87" s="39"/>
      <c r="QN87" s="39"/>
      <c r="QO87" s="39"/>
      <c r="QP87" s="39"/>
      <c r="QQ87" s="39"/>
      <c r="QR87" s="39"/>
      <c r="QS87" s="39"/>
      <c r="QT87" s="39"/>
      <c r="QU87" s="39"/>
      <c r="QV87" s="39"/>
      <c r="QW87" s="39"/>
      <c r="QX87" s="39"/>
      <c r="QY87" s="39"/>
      <c r="QZ87" s="39"/>
      <c r="RA87" s="39"/>
      <c r="RB87" s="39"/>
      <c r="RC87" s="39"/>
      <c r="RD87" s="39"/>
      <c r="RE87" s="39"/>
      <c r="RF87" s="39"/>
      <c r="RG87" s="39"/>
      <c r="RH87" s="39"/>
      <c r="RI87" s="39"/>
      <c r="RJ87" s="39"/>
      <c r="RK87" s="39"/>
      <c r="RL87" s="39"/>
      <c r="RM87" s="39"/>
      <c r="RN87" s="39"/>
      <c r="RO87" s="39"/>
      <c r="RP87" s="39"/>
      <c r="RQ87" s="39"/>
      <c r="RR87" s="39"/>
      <c r="RS87" s="39"/>
      <c r="RT87" s="39"/>
      <c r="RU87" s="39"/>
      <c r="RV87" s="39"/>
      <c r="RW87" s="39"/>
      <c r="RX87" s="39"/>
      <c r="RY87" s="39"/>
      <c r="RZ87" s="39"/>
      <c r="SA87" s="39"/>
      <c r="SB87" s="39"/>
      <c r="SC87" s="39"/>
      <c r="SD87" s="39"/>
      <c r="SE87" s="39"/>
      <c r="SF87" s="39"/>
      <c r="SG87" s="39"/>
      <c r="SH87" s="39"/>
      <c r="SI87" s="39"/>
      <c r="SJ87" s="39"/>
      <c r="SK87" s="39"/>
      <c r="SL87" s="39"/>
      <c r="SM87" s="39"/>
      <c r="SN87" s="39"/>
      <c r="SO87" s="39"/>
      <c r="SP87" s="39"/>
      <c r="SQ87" s="39"/>
      <c r="SR87" s="39"/>
      <c r="SS87" s="39"/>
      <c r="ST87" s="39"/>
      <c r="SU87" s="39"/>
      <c r="SV87" s="39"/>
      <c r="SW87" s="39"/>
      <c r="SX87" s="39"/>
      <c r="SY87" s="39"/>
      <c r="SZ87" s="39"/>
      <c r="TA87" s="39"/>
      <c r="TB87" s="39"/>
      <c r="TC87" s="39"/>
      <c r="TD87" s="39"/>
      <c r="TE87" s="39"/>
      <c r="TF87" s="39"/>
      <c r="TG87" s="39"/>
      <c r="TH87" s="39"/>
      <c r="TI87" s="39"/>
      <c r="TJ87" s="39"/>
      <c r="TK87" s="39"/>
      <c r="TL87" s="39"/>
      <c r="TM87" s="39"/>
      <c r="TN87" s="39"/>
      <c r="TO87" s="39"/>
      <c r="TP87" s="39"/>
      <c r="TQ87" s="39"/>
      <c r="TR87" s="39"/>
      <c r="TS87" s="39"/>
      <c r="TT87" s="39"/>
      <c r="TU87" s="39"/>
      <c r="TV87" s="39"/>
      <c r="TW87" s="39"/>
      <c r="TX87" s="39"/>
      <c r="TY87" s="39"/>
      <c r="TZ87" s="39"/>
      <c r="UA87" s="39"/>
      <c r="UB87" s="39"/>
      <c r="UC87" s="39"/>
      <c r="UD87" s="39"/>
      <c r="UE87" s="39"/>
      <c r="UF87" s="39"/>
      <c r="UG87" s="39"/>
      <c r="UH87" s="39"/>
      <c r="UI87" s="39"/>
      <c r="UJ87" s="39"/>
      <c r="UK87" s="39"/>
      <c r="UL87" s="39"/>
      <c r="UM87" s="39"/>
      <c r="UN87" s="39"/>
      <c r="UO87" s="39"/>
      <c r="UP87" s="39"/>
      <c r="UQ87" s="39"/>
      <c r="UR87" s="39"/>
      <c r="US87" s="39"/>
      <c r="UT87" s="39"/>
      <c r="UU87" s="39"/>
      <c r="UV87" s="39"/>
      <c r="UW87" s="39"/>
      <c r="UX87" s="39"/>
      <c r="UY87" s="39"/>
      <c r="UZ87" s="39"/>
      <c r="VA87" s="39"/>
      <c r="VB87" s="39"/>
      <c r="VC87" s="39"/>
      <c r="VD87" s="39"/>
      <c r="VE87" s="39"/>
      <c r="VF87" s="39"/>
      <c r="VG87" s="39"/>
      <c r="VH87" s="39"/>
      <c r="VI87" s="39"/>
      <c r="VJ87" s="39"/>
      <c r="VK87" s="39"/>
      <c r="VL87" s="39"/>
      <c r="VM87" s="39"/>
      <c r="VN87" s="39"/>
      <c r="VO87" s="39"/>
      <c r="VP87" s="39"/>
      <c r="VQ87" s="39"/>
      <c r="VR87" s="39"/>
      <c r="VS87" s="39"/>
      <c r="VT87" s="39"/>
      <c r="VU87" s="39"/>
      <c r="VV87" s="39"/>
      <c r="VW87" s="39"/>
      <c r="VX87" s="39"/>
      <c r="VY87" s="39"/>
      <c r="VZ87" s="39"/>
      <c r="WA87" s="39"/>
      <c r="WB87" s="39"/>
      <c r="WC87" s="39"/>
      <c r="WD87" s="39"/>
      <c r="WE87" s="39"/>
      <c r="WF87" s="39"/>
      <c r="WG87" s="39"/>
      <c r="WH87" s="39"/>
      <c r="WI87" s="39"/>
      <c r="WJ87" s="39"/>
      <c r="WK87" s="39"/>
      <c r="WL87" s="39"/>
      <c r="WM87" s="39"/>
      <c r="WN87" s="39"/>
      <c r="WO87" s="39"/>
      <c r="WP87" s="39"/>
      <c r="WQ87" s="39"/>
      <c r="WR87" s="39"/>
      <c r="WS87" s="39"/>
      <c r="WT87" s="39"/>
      <c r="WU87" s="39"/>
      <c r="WV87" s="39"/>
      <c r="WW87" s="39"/>
      <c r="WX87" s="39"/>
      <c r="WY87" s="39"/>
      <c r="WZ87" s="39"/>
      <c r="XA87" s="39"/>
      <c r="XB87" s="39"/>
      <c r="XC87" s="39"/>
      <c r="XD87" s="39"/>
      <c r="XE87" s="39"/>
      <c r="XF87" s="39"/>
      <c r="XG87" s="39"/>
      <c r="XH87" s="39"/>
      <c r="XI87" s="39"/>
      <c r="XJ87" s="39"/>
      <c r="XK87" s="39"/>
      <c r="XL87" s="39"/>
      <c r="XM87" s="39"/>
      <c r="XN87" s="39"/>
      <c r="XO87" s="39"/>
      <c r="XP87" s="39"/>
      <c r="XQ87" s="39"/>
      <c r="XR87" s="39"/>
      <c r="XS87" s="39"/>
      <c r="XT87" s="39"/>
      <c r="XU87" s="39"/>
      <c r="XV87" s="39"/>
      <c r="XW87" s="39"/>
      <c r="XX87" s="39"/>
      <c r="XY87" s="39"/>
      <c r="XZ87" s="39"/>
      <c r="YA87" s="39"/>
      <c r="YB87" s="39"/>
      <c r="YC87" s="39"/>
      <c r="YD87" s="39"/>
      <c r="YE87" s="39"/>
      <c r="YF87" s="39"/>
      <c r="YG87" s="39"/>
      <c r="YH87" s="39"/>
      <c r="YI87" s="39"/>
      <c r="YJ87" s="39"/>
      <c r="YK87" s="39"/>
      <c r="YL87" s="39"/>
      <c r="YM87" s="39"/>
      <c r="YN87" s="39"/>
      <c r="YO87" s="39"/>
      <c r="YP87" s="39"/>
      <c r="YQ87" s="39"/>
      <c r="YR87" s="39"/>
      <c r="YS87" s="39"/>
      <c r="YT87" s="39"/>
      <c r="YU87" s="39"/>
      <c r="YV87" s="39"/>
      <c r="YW87" s="39"/>
      <c r="YX87" s="39"/>
      <c r="YY87" s="39"/>
      <c r="YZ87" s="39"/>
      <c r="ZA87" s="39"/>
      <c r="ZB87" s="39"/>
      <c r="ZC87" s="39"/>
      <c r="ZD87" s="39"/>
      <c r="ZE87" s="39"/>
      <c r="ZF87" s="39"/>
      <c r="ZG87" s="39"/>
      <c r="ZH87" s="39"/>
      <c r="ZI87" s="39"/>
      <c r="ZJ87" s="39"/>
      <c r="ZK87" s="39"/>
      <c r="ZL87" s="39"/>
      <c r="ZM87" s="39"/>
      <c r="ZN87" s="39"/>
      <c r="ZO87" s="39"/>
      <c r="ZP87" s="39"/>
      <c r="ZQ87" s="39"/>
      <c r="ZR87" s="39"/>
      <c r="ZS87" s="39"/>
      <c r="ZT87" s="39"/>
      <c r="ZU87" s="39"/>
      <c r="ZV87" s="39"/>
      <c r="ZW87" s="39"/>
      <c r="ZX87" s="39"/>
    </row>
    <row r="88" spans="1:700" s="41" customFormat="1" ht="12" customHeight="1" x14ac:dyDescent="0.25">
      <c r="A88" s="128" t="s">
        <v>36</v>
      </c>
      <c r="B88" s="15" t="s">
        <v>37</v>
      </c>
      <c r="C88" s="15" t="s">
        <v>37</v>
      </c>
      <c r="D88" s="5" t="s">
        <v>38</v>
      </c>
      <c r="E88" s="6" t="s">
        <v>39</v>
      </c>
      <c r="F88" s="7" t="s">
        <v>38</v>
      </c>
      <c r="G88" s="6" t="s">
        <v>40</v>
      </c>
      <c r="H88" s="8">
        <v>21101</v>
      </c>
      <c r="I88" s="69" t="s">
        <v>46</v>
      </c>
      <c r="J88" s="9" t="s">
        <v>444</v>
      </c>
      <c r="K88" s="10" t="s">
        <v>70</v>
      </c>
      <c r="L88" s="11"/>
      <c r="M88" s="8" t="s">
        <v>43</v>
      </c>
      <c r="N88" s="12" t="s">
        <v>16255</v>
      </c>
      <c r="O88" s="13">
        <v>48</v>
      </c>
      <c r="P88" s="14">
        <f t="shared" si="2"/>
        <v>12.15</v>
      </c>
      <c r="Q88" s="53" t="s">
        <v>45</v>
      </c>
      <c r="R88" s="14">
        <v>583.20000000000005</v>
      </c>
      <c r="S88" s="14">
        <v>0</v>
      </c>
      <c r="T88" s="14">
        <v>144</v>
      </c>
      <c r="U88" s="14">
        <v>0</v>
      </c>
      <c r="V88" s="14">
        <v>0</v>
      </c>
      <c r="W88" s="14">
        <v>144</v>
      </c>
      <c r="X88" s="14">
        <v>0</v>
      </c>
      <c r="Y88" s="14">
        <v>0</v>
      </c>
      <c r="Z88" s="14">
        <v>144</v>
      </c>
      <c r="AA88" s="14">
        <v>0</v>
      </c>
      <c r="AB88" s="14">
        <v>0</v>
      </c>
      <c r="AC88" s="14">
        <v>151.19999999999999</v>
      </c>
      <c r="AD88" s="14">
        <v>0</v>
      </c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  <c r="JA88" s="39"/>
      <c r="JB88" s="39"/>
      <c r="JC88" s="39"/>
      <c r="JD88" s="39"/>
      <c r="JE88" s="39"/>
      <c r="JF88" s="39"/>
      <c r="JG88" s="39"/>
      <c r="JH88" s="39"/>
      <c r="JI88" s="39"/>
      <c r="JJ88" s="39"/>
      <c r="JK88" s="39"/>
      <c r="JL88" s="39"/>
      <c r="JM88" s="39"/>
      <c r="JN88" s="39"/>
      <c r="JO88" s="39"/>
      <c r="JP88" s="39"/>
      <c r="JQ88" s="39"/>
      <c r="JR88" s="39"/>
      <c r="JS88" s="39"/>
      <c r="JT88" s="39"/>
      <c r="JU88" s="39"/>
      <c r="JV88" s="39"/>
      <c r="JW88" s="39"/>
      <c r="JX88" s="39"/>
      <c r="JY88" s="39"/>
      <c r="JZ88" s="39"/>
      <c r="KA88" s="39"/>
      <c r="KB88" s="39"/>
      <c r="KC88" s="39"/>
      <c r="KD88" s="39"/>
      <c r="KE88" s="39"/>
      <c r="KF88" s="39"/>
      <c r="KG88" s="39"/>
      <c r="KH88" s="39"/>
      <c r="KI88" s="39"/>
      <c r="KJ88" s="39"/>
      <c r="KK88" s="39"/>
      <c r="KL88" s="39"/>
      <c r="KM88" s="39"/>
      <c r="KN88" s="39"/>
      <c r="KO88" s="39"/>
      <c r="KP88" s="39"/>
      <c r="KQ88" s="39"/>
      <c r="KR88" s="39"/>
      <c r="KS88" s="39"/>
      <c r="KT88" s="39"/>
      <c r="KU88" s="39"/>
      <c r="KV88" s="39"/>
      <c r="KW88" s="39"/>
      <c r="KX88" s="39"/>
      <c r="KY88" s="39"/>
      <c r="KZ88" s="39"/>
      <c r="LA88" s="39"/>
      <c r="LB88" s="39"/>
      <c r="LC88" s="39"/>
      <c r="LD88" s="39"/>
      <c r="LE88" s="39"/>
      <c r="LF88" s="39"/>
      <c r="LG88" s="39"/>
      <c r="LH88" s="39"/>
      <c r="LI88" s="39"/>
      <c r="LJ88" s="39"/>
      <c r="LK88" s="39"/>
      <c r="LL88" s="39"/>
      <c r="LM88" s="39"/>
      <c r="LN88" s="39"/>
      <c r="LO88" s="39"/>
      <c r="LP88" s="39"/>
      <c r="LQ88" s="39"/>
      <c r="LR88" s="39"/>
      <c r="LS88" s="39"/>
      <c r="LT88" s="39"/>
      <c r="LU88" s="39"/>
      <c r="LV88" s="39"/>
      <c r="LW88" s="39"/>
      <c r="LX88" s="39"/>
      <c r="LY88" s="39"/>
      <c r="LZ88" s="39"/>
      <c r="MA88" s="39"/>
      <c r="MB88" s="39"/>
      <c r="MC88" s="39"/>
      <c r="MD88" s="39"/>
      <c r="ME88" s="39"/>
      <c r="MF88" s="39"/>
      <c r="MG88" s="39"/>
      <c r="MH88" s="39"/>
      <c r="MI88" s="39"/>
      <c r="MJ88" s="39"/>
      <c r="MK88" s="39"/>
      <c r="ML88" s="39"/>
      <c r="MM88" s="39"/>
      <c r="MN88" s="39"/>
      <c r="MO88" s="39"/>
      <c r="MP88" s="39"/>
      <c r="MQ88" s="39"/>
      <c r="MR88" s="39"/>
      <c r="MS88" s="39"/>
      <c r="MT88" s="39"/>
      <c r="MU88" s="39"/>
      <c r="MV88" s="39"/>
      <c r="MW88" s="39"/>
      <c r="MX88" s="39"/>
      <c r="MY88" s="39"/>
      <c r="MZ88" s="39"/>
      <c r="NA88" s="39"/>
      <c r="NB88" s="39"/>
      <c r="NC88" s="39"/>
      <c r="ND88" s="39"/>
      <c r="NE88" s="39"/>
      <c r="NF88" s="39"/>
      <c r="NG88" s="39"/>
      <c r="NH88" s="39"/>
      <c r="NI88" s="39"/>
      <c r="NJ88" s="39"/>
      <c r="NK88" s="39"/>
      <c r="NL88" s="39"/>
      <c r="NM88" s="39"/>
      <c r="NN88" s="39"/>
      <c r="NO88" s="39"/>
      <c r="NP88" s="39"/>
      <c r="NQ88" s="39"/>
      <c r="NR88" s="39"/>
      <c r="NS88" s="39"/>
      <c r="NT88" s="39"/>
      <c r="NU88" s="39"/>
      <c r="NV88" s="39"/>
      <c r="NW88" s="39"/>
      <c r="NX88" s="39"/>
      <c r="NY88" s="39"/>
      <c r="NZ88" s="39"/>
      <c r="OA88" s="39"/>
      <c r="OB88" s="39"/>
      <c r="OC88" s="39"/>
      <c r="OD88" s="39"/>
      <c r="OE88" s="39"/>
      <c r="OF88" s="39"/>
      <c r="OG88" s="39"/>
      <c r="OH88" s="39"/>
      <c r="OI88" s="39"/>
      <c r="OJ88" s="39"/>
      <c r="OK88" s="39"/>
      <c r="OL88" s="39"/>
      <c r="OM88" s="39"/>
      <c r="ON88" s="39"/>
      <c r="OO88" s="39"/>
      <c r="OP88" s="39"/>
      <c r="OQ88" s="39"/>
      <c r="OR88" s="39"/>
      <c r="OS88" s="39"/>
      <c r="OT88" s="39"/>
      <c r="OU88" s="39"/>
      <c r="OV88" s="39"/>
      <c r="OW88" s="39"/>
      <c r="OX88" s="39"/>
      <c r="OY88" s="39"/>
      <c r="OZ88" s="39"/>
      <c r="PA88" s="39"/>
      <c r="PB88" s="39"/>
      <c r="PC88" s="39"/>
      <c r="PD88" s="39"/>
      <c r="PE88" s="39"/>
      <c r="PF88" s="39"/>
      <c r="PG88" s="39"/>
      <c r="PH88" s="39"/>
      <c r="PI88" s="39"/>
      <c r="PJ88" s="39"/>
      <c r="PK88" s="39"/>
      <c r="PL88" s="39"/>
      <c r="PM88" s="39"/>
      <c r="PN88" s="39"/>
      <c r="PO88" s="39"/>
      <c r="PP88" s="39"/>
      <c r="PQ88" s="39"/>
      <c r="PR88" s="39"/>
      <c r="PS88" s="39"/>
      <c r="PT88" s="39"/>
      <c r="PU88" s="39"/>
      <c r="PV88" s="39"/>
      <c r="PW88" s="39"/>
      <c r="PX88" s="39"/>
      <c r="PY88" s="39"/>
      <c r="PZ88" s="39"/>
      <c r="QA88" s="39"/>
      <c r="QB88" s="39"/>
      <c r="QC88" s="39"/>
      <c r="QD88" s="39"/>
      <c r="QE88" s="39"/>
      <c r="QF88" s="39"/>
      <c r="QG88" s="39"/>
      <c r="QH88" s="39"/>
      <c r="QI88" s="39"/>
      <c r="QJ88" s="39"/>
      <c r="QK88" s="39"/>
      <c r="QL88" s="39"/>
      <c r="QM88" s="39"/>
      <c r="QN88" s="39"/>
      <c r="QO88" s="39"/>
      <c r="QP88" s="39"/>
      <c r="QQ88" s="39"/>
      <c r="QR88" s="39"/>
      <c r="QS88" s="39"/>
      <c r="QT88" s="39"/>
      <c r="QU88" s="39"/>
      <c r="QV88" s="39"/>
      <c r="QW88" s="39"/>
      <c r="QX88" s="39"/>
      <c r="QY88" s="39"/>
      <c r="QZ88" s="39"/>
      <c r="RA88" s="39"/>
      <c r="RB88" s="39"/>
      <c r="RC88" s="39"/>
      <c r="RD88" s="39"/>
      <c r="RE88" s="39"/>
      <c r="RF88" s="39"/>
      <c r="RG88" s="39"/>
      <c r="RH88" s="39"/>
      <c r="RI88" s="39"/>
      <c r="RJ88" s="39"/>
      <c r="RK88" s="39"/>
      <c r="RL88" s="39"/>
      <c r="RM88" s="39"/>
      <c r="RN88" s="39"/>
      <c r="RO88" s="39"/>
      <c r="RP88" s="39"/>
      <c r="RQ88" s="39"/>
      <c r="RR88" s="39"/>
      <c r="RS88" s="39"/>
      <c r="RT88" s="39"/>
      <c r="RU88" s="39"/>
      <c r="RV88" s="39"/>
      <c r="RW88" s="39"/>
      <c r="RX88" s="39"/>
      <c r="RY88" s="39"/>
      <c r="RZ88" s="39"/>
      <c r="SA88" s="39"/>
      <c r="SB88" s="39"/>
      <c r="SC88" s="39"/>
      <c r="SD88" s="39"/>
      <c r="SE88" s="39"/>
      <c r="SF88" s="39"/>
      <c r="SG88" s="39"/>
      <c r="SH88" s="39"/>
      <c r="SI88" s="39"/>
      <c r="SJ88" s="39"/>
      <c r="SK88" s="39"/>
      <c r="SL88" s="39"/>
      <c r="SM88" s="39"/>
      <c r="SN88" s="39"/>
      <c r="SO88" s="39"/>
      <c r="SP88" s="39"/>
      <c r="SQ88" s="39"/>
      <c r="SR88" s="39"/>
      <c r="SS88" s="39"/>
      <c r="ST88" s="39"/>
      <c r="SU88" s="39"/>
      <c r="SV88" s="39"/>
      <c r="SW88" s="39"/>
      <c r="SX88" s="39"/>
      <c r="SY88" s="39"/>
      <c r="SZ88" s="39"/>
      <c r="TA88" s="39"/>
      <c r="TB88" s="39"/>
      <c r="TC88" s="39"/>
      <c r="TD88" s="39"/>
      <c r="TE88" s="39"/>
      <c r="TF88" s="39"/>
      <c r="TG88" s="39"/>
      <c r="TH88" s="39"/>
      <c r="TI88" s="39"/>
      <c r="TJ88" s="39"/>
      <c r="TK88" s="39"/>
      <c r="TL88" s="39"/>
      <c r="TM88" s="39"/>
      <c r="TN88" s="39"/>
      <c r="TO88" s="39"/>
      <c r="TP88" s="39"/>
      <c r="TQ88" s="39"/>
      <c r="TR88" s="39"/>
      <c r="TS88" s="39"/>
      <c r="TT88" s="39"/>
      <c r="TU88" s="39"/>
      <c r="TV88" s="39"/>
      <c r="TW88" s="39"/>
      <c r="TX88" s="39"/>
      <c r="TY88" s="39"/>
      <c r="TZ88" s="39"/>
      <c r="UA88" s="39"/>
      <c r="UB88" s="39"/>
      <c r="UC88" s="39"/>
      <c r="UD88" s="39"/>
      <c r="UE88" s="39"/>
      <c r="UF88" s="39"/>
      <c r="UG88" s="39"/>
      <c r="UH88" s="39"/>
      <c r="UI88" s="39"/>
      <c r="UJ88" s="39"/>
      <c r="UK88" s="39"/>
      <c r="UL88" s="39"/>
      <c r="UM88" s="39"/>
      <c r="UN88" s="39"/>
      <c r="UO88" s="39"/>
      <c r="UP88" s="39"/>
      <c r="UQ88" s="39"/>
      <c r="UR88" s="39"/>
      <c r="US88" s="39"/>
      <c r="UT88" s="39"/>
      <c r="UU88" s="39"/>
      <c r="UV88" s="39"/>
      <c r="UW88" s="39"/>
      <c r="UX88" s="39"/>
      <c r="UY88" s="39"/>
      <c r="UZ88" s="39"/>
      <c r="VA88" s="39"/>
      <c r="VB88" s="39"/>
      <c r="VC88" s="39"/>
      <c r="VD88" s="39"/>
      <c r="VE88" s="39"/>
      <c r="VF88" s="39"/>
      <c r="VG88" s="39"/>
      <c r="VH88" s="39"/>
      <c r="VI88" s="39"/>
      <c r="VJ88" s="39"/>
      <c r="VK88" s="39"/>
      <c r="VL88" s="39"/>
      <c r="VM88" s="39"/>
      <c r="VN88" s="39"/>
      <c r="VO88" s="39"/>
      <c r="VP88" s="39"/>
      <c r="VQ88" s="39"/>
      <c r="VR88" s="39"/>
      <c r="VS88" s="39"/>
      <c r="VT88" s="39"/>
      <c r="VU88" s="39"/>
      <c r="VV88" s="39"/>
      <c r="VW88" s="39"/>
      <c r="VX88" s="39"/>
      <c r="VY88" s="39"/>
      <c r="VZ88" s="39"/>
      <c r="WA88" s="39"/>
      <c r="WB88" s="39"/>
      <c r="WC88" s="39"/>
      <c r="WD88" s="39"/>
      <c r="WE88" s="39"/>
      <c r="WF88" s="39"/>
      <c r="WG88" s="39"/>
      <c r="WH88" s="39"/>
      <c r="WI88" s="39"/>
      <c r="WJ88" s="39"/>
      <c r="WK88" s="39"/>
      <c r="WL88" s="39"/>
      <c r="WM88" s="39"/>
      <c r="WN88" s="39"/>
      <c r="WO88" s="39"/>
      <c r="WP88" s="39"/>
      <c r="WQ88" s="39"/>
      <c r="WR88" s="39"/>
      <c r="WS88" s="39"/>
      <c r="WT88" s="39"/>
      <c r="WU88" s="39"/>
      <c r="WV88" s="39"/>
      <c r="WW88" s="39"/>
      <c r="WX88" s="39"/>
      <c r="WY88" s="39"/>
      <c r="WZ88" s="39"/>
      <c r="XA88" s="39"/>
      <c r="XB88" s="39"/>
      <c r="XC88" s="39"/>
      <c r="XD88" s="39"/>
      <c r="XE88" s="39"/>
      <c r="XF88" s="39"/>
      <c r="XG88" s="39"/>
      <c r="XH88" s="39"/>
      <c r="XI88" s="39"/>
      <c r="XJ88" s="39"/>
      <c r="XK88" s="39"/>
      <c r="XL88" s="39"/>
      <c r="XM88" s="39"/>
      <c r="XN88" s="39"/>
      <c r="XO88" s="39"/>
      <c r="XP88" s="39"/>
      <c r="XQ88" s="39"/>
      <c r="XR88" s="39"/>
      <c r="XS88" s="39"/>
      <c r="XT88" s="39"/>
      <c r="XU88" s="39"/>
      <c r="XV88" s="39"/>
      <c r="XW88" s="39"/>
      <c r="XX88" s="39"/>
      <c r="XY88" s="39"/>
      <c r="XZ88" s="39"/>
      <c r="YA88" s="39"/>
      <c r="YB88" s="39"/>
      <c r="YC88" s="39"/>
      <c r="YD88" s="39"/>
      <c r="YE88" s="39"/>
      <c r="YF88" s="39"/>
      <c r="YG88" s="39"/>
      <c r="YH88" s="39"/>
      <c r="YI88" s="39"/>
      <c r="YJ88" s="39"/>
      <c r="YK88" s="39"/>
      <c r="YL88" s="39"/>
      <c r="YM88" s="39"/>
      <c r="YN88" s="39"/>
      <c r="YO88" s="39"/>
      <c r="YP88" s="39"/>
      <c r="YQ88" s="39"/>
      <c r="YR88" s="39"/>
      <c r="YS88" s="39"/>
      <c r="YT88" s="39"/>
      <c r="YU88" s="39"/>
      <c r="YV88" s="39"/>
      <c r="YW88" s="39"/>
      <c r="YX88" s="39"/>
      <c r="YY88" s="39"/>
      <c r="YZ88" s="39"/>
      <c r="ZA88" s="39"/>
      <c r="ZB88" s="39"/>
      <c r="ZC88" s="39"/>
      <c r="ZD88" s="39"/>
      <c r="ZE88" s="39"/>
      <c r="ZF88" s="39"/>
      <c r="ZG88" s="39"/>
      <c r="ZH88" s="39"/>
      <c r="ZI88" s="39"/>
      <c r="ZJ88" s="39"/>
      <c r="ZK88" s="39"/>
      <c r="ZL88" s="39"/>
      <c r="ZM88" s="39"/>
      <c r="ZN88" s="39"/>
      <c r="ZO88" s="39"/>
      <c r="ZP88" s="39"/>
      <c r="ZQ88" s="39"/>
      <c r="ZR88" s="39"/>
      <c r="ZS88" s="39"/>
      <c r="ZT88" s="39"/>
      <c r="ZU88" s="39"/>
      <c r="ZV88" s="39"/>
      <c r="ZW88" s="39"/>
      <c r="ZX88" s="39"/>
    </row>
    <row r="89" spans="1:700" s="41" customFormat="1" ht="12" customHeight="1" x14ac:dyDescent="0.25">
      <c r="A89" s="128" t="s">
        <v>36</v>
      </c>
      <c r="B89" s="15" t="s">
        <v>37</v>
      </c>
      <c r="C89" s="15" t="s">
        <v>37</v>
      </c>
      <c r="D89" s="5" t="s">
        <v>38</v>
      </c>
      <c r="E89" s="6" t="s">
        <v>39</v>
      </c>
      <c r="F89" s="7" t="s">
        <v>38</v>
      </c>
      <c r="G89" s="6" t="s">
        <v>40</v>
      </c>
      <c r="H89" s="8">
        <v>21101</v>
      </c>
      <c r="I89" s="69" t="s">
        <v>46</v>
      </c>
      <c r="J89" s="9" t="s">
        <v>486</v>
      </c>
      <c r="K89" s="10" t="s">
        <v>487</v>
      </c>
      <c r="L89" s="11"/>
      <c r="M89" s="8" t="s">
        <v>43</v>
      </c>
      <c r="N89" s="12" t="s">
        <v>16255</v>
      </c>
      <c r="O89" s="13">
        <v>12</v>
      </c>
      <c r="P89" s="14">
        <f t="shared" si="2"/>
        <v>30.24</v>
      </c>
      <c r="Q89" s="53" t="s">
        <v>45</v>
      </c>
      <c r="R89" s="14">
        <v>362.88</v>
      </c>
      <c r="S89" s="14">
        <v>0</v>
      </c>
      <c r="T89" s="14">
        <v>90</v>
      </c>
      <c r="U89" s="14">
        <v>0</v>
      </c>
      <c r="V89" s="14">
        <v>0</v>
      </c>
      <c r="W89" s="14">
        <v>90</v>
      </c>
      <c r="X89" s="14">
        <v>0</v>
      </c>
      <c r="Y89" s="14">
        <v>0</v>
      </c>
      <c r="Z89" s="14">
        <v>90</v>
      </c>
      <c r="AA89" s="14">
        <v>0</v>
      </c>
      <c r="AB89" s="14">
        <v>0</v>
      </c>
      <c r="AC89" s="14">
        <v>92.88</v>
      </c>
      <c r="AD89" s="14">
        <v>0</v>
      </c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  <c r="IV89" s="39"/>
      <c r="IW89" s="39"/>
      <c r="IX89" s="39"/>
      <c r="IY89" s="39"/>
      <c r="IZ89" s="39"/>
      <c r="JA89" s="39"/>
      <c r="JB89" s="39"/>
      <c r="JC89" s="39"/>
      <c r="JD89" s="39"/>
      <c r="JE89" s="39"/>
      <c r="JF89" s="39"/>
      <c r="JG89" s="39"/>
      <c r="JH89" s="39"/>
      <c r="JI89" s="39"/>
      <c r="JJ89" s="39"/>
      <c r="JK89" s="39"/>
      <c r="JL89" s="39"/>
      <c r="JM89" s="39"/>
      <c r="JN89" s="39"/>
      <c r="JO89" s="39"/>
      <c r="JP89" s="39"/>
      <c r="JQ89" s="39"/>
      <c r="JR89" s="39"/>
      <c r="JS89" s="39"/>
      <c r="JT89" s="39"/>
      <c r="JU89" s="39"/>
      <c r="JV89" s="39"/>
      <c r="JW89" s="39"/>
      <c r="JX89" s="39"/>
      <c r="JY89" s="39"/>
      <c r="JZ89" s="39"/>
      <c r="KA89" s="39"/>
      <c r="KB89" s="39"/>
      <c r="KC89" s="39"/>
      <c r="KD89" s="39"/>
      <c r="KE89" s="39"/>
      <c r="KF89" s="39"/>
      <c r="KG89" s="39"/>
      <c r="KH89" s="39"/>
      <c r="KI89" s="39"/>
      <c r="KJ89" s="39"/>
      <c r="KK89" s="39"/>
      <c r="KL89" s="39"/>
      <c r="KM89" s="39"/>
      <c r="KN89" s="39"/>
      <c r="KO89" s="39"/>
      <c r="KP89" s="39"/>
      <c r="KQ89" s="39"/>
      <c r="KR89" s="39"/>
      <c r="KS89" s="39"/>
      <c r="KT89" s="39"/>
      <c r="KU89" s="39"/>
      <c r="KV89" s="39"/>
      <c r="KW89" s="39"/>
      <c r="KX89" s="39"/>
      <c r="KY89" s="39"/>
      <c r="KZ89" s="39"/>
      <c r="LA89" s="39"/>
      <c r="LB89" s="39"/>
      <c r="LC89" s="39"/>
      <c r="LD89" s="39"/>
      <c r="LE89" s="39"/>
      <c r="LF89" s="39"/>
      <c r="LG89" s="39"/>
      <c r="LH89" s="39"/>
      <c r="LI89" s="39"/>
      <c r="LJ89" s="39"/>
      <c r="LK89" s="39"/>
      <c r="LL89" s="39"/>
      <c r="LM89" s="39"/>
      <c r="LN89" s="39"/>
      <c r="LO89" s="39"/>
      <c r="LP89" s="39"/>
      <c r="LQ89" s="39"/>
      <c r="LR89" s="39"/>
      <c r="LS89" s="39"/>
      <c r="LT89" s="39"/>
      <c r="LU89" s="39"/>
      <c r="LV89" s="39"/>
      <c r="LW89" s="39"/>
      <c r="LX89" s="39"/>
      <c r="LY89" s="39"/>
      <c r="LZ89" s="39"/>
      <c r="MA89" s="39"/>
      <c r="MB89" s="39"/>
      <c r="MC89" s="39"/>
      <c r="MD89" s="39"/>
      <c r="ME89" s="39"/>
      <c r="MF89" s="39"/>
      <c r="MG89" s="39"/>
      <c r="MH89" s="39"/>
      <c r="MI89" s="39"/>
      <c r="MJ89" s="39"/>
      <c r="MK89" s="39"/>
      <c r="ML89" s="39"/>
      <c r="MM89" s="39"/>
      <c r="MN89" s="39"/>
      <c r="MO89" s="39"/>
      <c r="MP89" s="39"/>
      <c r="MQ89" s="39"/>
      <c r="MR89" s="39"/>
      <c r="MS89" s="39"/>
      <c r="MT89" s="39"/>
      <c r="MU89" s="39"/>
      <c r="MV89" s="39"/>
      <c r="MW89" s="39"/>
      <c r="MX89" s="39"/>
      <c r="MY89" s="39"/>
      <c r="MZ89" s="39"/>
      <c r="NA89" s="39"/>
      <c r="NB89" s="39"/>
      <c r="NC89" s="39"/>
      <c r="ND89" s="39"/>
      <c r="NE89" s="39"/>
      <c r="NF89" s="39"/>
      <c r="NG89" s="39"/>
      <c r="NH89" s="39"/>
      <c r="NI89" s="39"/>
      <c r="NJ89" s="39"/>
      <c r="NK89" s="39"/>
      <c r="NL89" s="39"/>
      <c r="NM89" s="39"/>
      <c r="NN89" s="39"/>
      <c r="NO89" s="39"/>
      <c r="NP89" s="39"/>
      <c r="NQ89" s="39"/>
      <c r="NR89" s="39"/>
      <c r="NS89" s="39"/>
      <c r="NT89" s="39"/>
      <c r="NU89" s="39"/>
      <c r="NV89" s="39"/>
      <c r="NW89" s="39"/>
      <c r="NX89" s="39"/>
      <c r="NY89" s="39"/>
      <c r="NZ89" s="39"/>
      <c r="OA89" s="39"/>
      <c r="OB89" s="39"/>
      <c r="OC89" s="39"/>
      <c r="OD89" s="39"/>
      <c r="OE89" s="39"/>
      <c r="OF89" s="39"/>
      <c r="OG89" s="39"/>
      <c r="OH89" s="39"/>
      <c r="OI89" s="39"/>
      <c r="OJ89" s="39"/>
      <c r="OK89" s="39"/>
      <c r="OL89" s="39"/>
      <c r="OM89" s="39"/>
      <c r="ON89" s="39"/>
      <c r="OO89" s="39"/>
      <c r="OP89" s="39"/>
      <c r="OQ89" s="39"/>
      <c r="OR89" s="39"/>
      <c r="OS89" s="39"/>
      <c r="OT89" s="39"/>
      <c r="OU89" s="39"/>
      <c r="OV89" s="39"/>
      <c r="OW89" s="39"/>
      <c r="OX89" s="39"/>
      <c r="OY89" s="39"/>
      <c r="OZ89" s="39"/>
      <c r="PA89" s="39"/>
      <c r="PB89" s="39"/>
      <c r="PC89" s="39"/>
      <c r="PD89" s="39"/>
      <c r="PE89" s="39"/>
      <c r="PF89" s="39"/>
      <c r="PG89" s="39"/>
      <c r="PH89" s="39"/>
      <c r="PI89" s="39"/>
      <c r="PJ89" s="39"/>
      <c r="PK89" s="39"/>
      <c r="PL89" s="39"/>
      <c r="PM89" s="39"/>
      <c r="PN89" s="39"/>
      <c r="PO89" s="39"/>
      <c r="PP89" s="39"/>
      <c r="PQ89" s="39"/>
      <c r="PR89" s="39"/>
      <c r="PS89" s="39"/>
      <c r="PT89" s="39"/>
      <c r="PU89" s="39"/>
      <c r="PV89" s="39"/>
      <c r="PW89" s="39"/>
      <c r="PX89" s="39"/>
      <c r="PY89" s="39"/>
      <c r="PZ89" s="39"/>
      <c r="QA89" s="39"/>
      <c r="QB89" s="39"/>
      <c r="QC89" s="39"/>
      <c r="QD89" s="39"/>
      <c r="QE89" s="39"/>
      <c r="QF89" s="39"/>
      <c r="QG89" s="39"/>
      <c r="QH89" s="39"/>
      <c r="QI89" s="39"/>
      <c r="QJ89" s="39"/>
      <c r="QK89" s="39"/>
      <c r="QL89" s="39"/>
      <c r="QM89" s="39"/>
      <c r="QN89" s="39"/>
      <c r="QO89" s="39"/>
      <c r="QP89" s="39"/>
      <c r="QQ89" s="39"/>
      <c r="QR89" s="39"/>
      <c r="QS89" s="39"/>
      <c r="QT89" s="39"/>
      <c r="QU89" s="39"/>
      <c r="QV89" s="39"/>
      <c r="QW89" s="39"/>
      <c r="QX89" s="39"/>
      <c r="QY89" s="39"/>
      <c r="QZ89" s="39"/>
      <c r="RA89" s="39"/>
      <c r="RB89" s="39"/>
      <c r="RC89" s="39"/>
      <c r="RD89" s="39"/>
      <c r="RE89" s="39"/>
      <c r="RF89" s="39"/>
      <c r="RG89" s="39"/>
      <c r="RH89" s="39"/>
      <c r="RI89" s="39"/>
      <c r="RJ89" s="39"/>
      <c r="RK89" s="39"/>
      <c r="RL89" s="39"/>
      <c r="RM89" s="39"/>
      <c r="RN89" s="39"/>
      <c r="RO89" s="39"/>
      <c r="RP89" s="39"/>
      <c r="RQ89" s="39"/>
      <c r="RR89" s="39"/>
      <c r="RS89" s="39"/>
      <c r="RT89" s="39"/>
      <c r="RU89" s="39"/>
      <c r="RV89" s="39"/>
      <c r="RW89" s="39"/>
      <c r="RX89" s="39"/>
      <c r="RY89" s="39"/>
      <c r="RZ89" s="39"/>
      <c r="SA89" s="39"/>
      <c r="SB89" s="39"/>
      <c r="SC89" s="39"/>
      <c r="SD89" s="39"/>
      <c r="SE89" s="39"/>
      <c r="SF89" s="39"/>
      <c r="SG89" s="39"/>
      <c r="SH89" s="39"/>
      <c r="SI89" s="39"/>
      <c r="SJ89" s="39"/>
      <c r="SK89" s="39"/>
      <c r="SL89" s="39"/>
      <c r="SM89" s="39"/>
      <c r="SN89" s="39"/>
      <c r="SO89" s="39"/>
      <c r="SP89" s="39"/>
      <c r="SQ89" s="39"/>
      <c r="SR89" s="39"/>
      <c r="SS89" s="39"/>
      <c r="ST89" s="39"/>
      <c r="SU89" s="39"/>
      <c r="SV89" s="39"/>
      <c r="SW89" s="39"/>
      <c r="SX89" s="39"/>
      <c r="SY89" s="39"/>
      <c r="SZ89" s="39"/>
      <c r="TA89" s="39"/>
      <c r="TB89" s="39"/>
      <c r="TC89" s="39"/>
      <c r="TD89" s="39"/>
      <c r="TE89" s="39"/>
      <c r="TF89" s="39"/>
      <c r="TG89" s="39"/>
      <c r="TH89" s="39"/>
      <c r="TI89" s="39"/>
      <c r="TJ89" s="39"/>
      <c r="TK89" s="39"/>
      <c r="TL89" s="39"/>
      <c r="TM89" s="39"/>
      <c r="TN89" s="39"/>
      <c r="TO89" s="39"/>
      <c r="TP89" s="39"/>
      <c r="TQ89" s="39"/>
      <c r="TR89" s="39"/>
      <c r="TS89" s="39"/>
      <c r="TT89" s="39"/>
      <c r="TU89" s="39"/>
      <c r="TV89" s="39"/>
      <c r="TW89" s="39"/>
      <c r="TX89" s="39"/>
      <c r="TY89" s="39"/>
      <c r="TZ89" s="39"/>
      <c r="UA89" s="39"/>
      <c r="UB89" s="39"/>
      <c r="UC89" s="39"/>
      <c r="UD89" s="39"/>
      <c r="UE89" s="39"/>
      <c r="UF89" s="39"/>
      <c r="UG89" s="39"/>
      <c r="UH89" s="39"/>
      <c r="UI89" s="39"/>
      <c r="UJ89" s="39"/>
      <c r="UK89" s="39"/>
      <c r="UL89" s="39"/>
      <c r="UM89" s="39"/>
      <c r="UN89" s="39"/>
      <c r="UO89" s="39"/>
      <c r="UP89" s="39"/>
      <c r="UQ89" s="39"/>
      <c r="UR89" s="39"/>
      <c r="US89" s="39"/>
      <c r="UT89" s="39"/>
      <c r="UU89" s="39"/>
      <c r="UV89" s="39"/>
      <c r="UW89" s="39"/>
      <c r="UX89" s="39"/>
      <c r="UY89" s="39"/>
      <c r="UZ89" s="39"/>
      <c r="VA89" s="39"/>
      <c r="VB89" s="39"/>
      <c r="VC89" s="39"/>
      <c r="VD89" s="39"/>
      <c r="VE89" s="39"/>
      <c r="VF89" s="39"/>
      <c r="VG89" s="39"/>
      <c r="VH89" s="39"/>
      <c r="VI89" s="39"/>
      <c r="VJ89" s="39"/>
      <c r="VK89" s="39"/>
      <c r="VL89" s="39"/>
      <c r="VM89" s="39"/>
      <c r="VN89" s="39"/>
      <c r="VO89" s="39"/>
      <c r="VP89" s="39"/>
      <c r="VQ89" s="39"/>
      <c r="VR89" s="39"/>
      <c r="VS89" s="39"/>
      <c r="VT89" s="39"/>
      <c r="VU89" s="39"/>
      <c r="VV89" s="39"/>
      <c r="VW89" s="39"/>
      <c r="VX89" s="39"/>
      <c r="VY89" s="39"/>
      <c r="VZ89" s="39"/>
      <c r="WA89" s="39"/>
      <c r="WB89" s="39"/>
      <c r="WC89" s="39"/>
      <c r="WD89" s="39"/>
      <c r="WE89" s="39"/>
      <c r="WF89" s="39"/>
      <c r="WG89" s="39"/>
      <c r="WH89" s="39"/>
      <c r="WI89" s="39"/>
      <c r="WJ89" s="39"/>
      <c r="WK89" s="39"/>
      <c r="WL89" s="39"/>
      <c r="WM89" s="39"/>
      <c r="WN89" s="39"/>
      <c r="WO89" s="39"/>
      <c r="WP89" s="39"/>
      <c r="WQ89" s="39"/>
      <c r="WR89" s="39"/>
      <c r="WS89" s="39"/>
      <c r="WT89" s="39"/>
      <c r="WU89" s="39"/>
      <c r="WV89" s="39"/>
      <c r="WW89" s="39"/>
      <c r="WX89" s="39"/>
      <c r="WY89" s="39"/>
      <c r="WZ89" s="39"/>
      <c r="XA89" s="39"/>
      <c r="XB89" s="39"/>
      <c r="XC89" s="39"/>
      <c r="XD89" s="39"/>
      <c r="XE89" s="39"/>
      <c r="XF89" s="39"/>
      <c r="XG89" s="39"/>
      <c r="XH89" s="39"/>
      <c r="XI89" s="39"/>
      <c r="XJ89" s="39"/>
      <c r="XK89" s="39"/>
      <c r="XL89" s="39"/>
      <c r="XM89" s="39"/>
      <c r="XN89" s="39"/>
      <c r="XO89" s="39"/>
      <c r="XP89" s="39"/>
      <c r="XQ89" s="39"/>
      <c r="XR89" s="39"/>
      <c r="XS89" s="39"/>
      <c r="XT89" s="39"/>
      <c r="XU89" s="39"/>
      <c r="XV89" s="39"/>
      <c r="XW89" s="39"/>
      <c r="XX89" s="39"/>
      <c r="XY89" s="39"/>
      <c r="XZ89" s="39"/>
      <c r="YA89" s="39"/>
      <c r="YB89" s="39"/>
      <c r="YC89" s="39"/>
      <c r="YD89" s="39"/>
      <c r="YE89" s="39"/>
      <c r="YF89" s="39"/>
      <c r="YG89" s="39"/>
      <c r="YH89" s="39"/>
      <c r="YI89" s="39"/>
      <c r="YJ89" s="39"/>
      <c r="YK89" s="39"/>
      <c r="YL89" s="39"/>
      <c r="YM89" s="39"/>
      <c r="YN89" s="39"/>
      <c r="YO89" s="39"/>
      <c r="YP89" s="39"/>
      <c r="YQ89" s="39"/>
      <c r="YR89" s="39"/>
      <c r="YS89" s="39"/>
      <c r="YT89" s="39"/>
      <c r="YU89" s="39"/>
      <c r="YV89" s="39"/>
      <c r="YW89" s="39"/>
      <c r="YX89" s="39"/>
      <c r="YY89" s="39"/>
      <c r="YZ89" s="39"/>
      <c r="ZA89" s="39"/>
      <c r="ZB89" s="39"/>
      <c r="ZC89" s="39"/>
      <c r="ZD89" s="39"/>
      <c r="ZE89" s="39"/>
      <c r="ZF89" s="39"/>
      <c r="ZG89" s="39"/>
      <c r="ZH89" s="39"/>
      <c r="ZI89" s="39"/>
      <c r="ZJ89" s="39"/>
      <c r="ZK89" s="39"/>
      <c r="ZL89" s="39"/>
      <c r="ZM89" s="39"/>
      <c r="ZN89" s="39"/>
      <c r="ZO89" s="39"/>
      <c r="ZP89" s="39"/>
      <c r="ZQ89" s="39"/>
      <c r="ZR89" s="39"/>
      <c r="ZS89" s="39"/>
      <c r="ZT89" s="39"/>
      <c r="ZU89" s="39"/>
      <c r="ZV89" s="39"/>
      <c r="ZW89" s="39"/>
      <c r="ZX89" s="39"/>
    </row>
    <row r="90" spans="1:700" s="41" customFormat="1" ht="12" customHeight="1" x14ac:dyDescent="0.25">
      <c r="A90" s="128" t="s">
        <v>36</v>
      </c>
      <c r="B90" s="15" t="s">
        <v>37</v>
      </c>
      <c r="C90" s="15" t="s">
        <v>37</v>
      </c>
      <c r="D90" s="5" t="s">
        <v>38</v>
      </c>
      <c r="E90" s="6" t="s">
        <v>39</v>
      </c>
      <c r="F90" s="7" t="s">
        <v>38</v>
      </c>
      <c r="G90" s="6" t="s">
        <v>40</v>
      </c>
      <c r="H90" s="8">
        <v>21101</v>
      </c>
      <c r="I90" s="69" t="s">
        <v>46</v>
      </c>
      <c r="J90" s="9" t="s">
        <v>467</v>
      </c>
      <c r="K90" s="10" t="s">
        <v>81</v>
      </c>
      <c r="L90" s="11"/>
      <c r="M90" s="8" t="s">
        <v>43</v>
      </c>
      <c r="N90" s="12" t="s">
        <v>16255</v>
      </c>
      <c r="O90" s="13">
        <v>4</v>
      </c>
      <c r="P90" s="14">
        <f t="shared" si="2"/>
        <v>29.16</v>
      </c>
      <c r="Q90" s="53" t="s">
        <v>45</v>
      </c>
      <c r="R90" s="14">
        <v>116.64</v>
      </c>
      <c r="S90" s="14">
        <v>0</v>
      </c>
      <c r="T90" s="14">
        <v>29</v>
      </c>
      <c r="U90" s="14">
        <v>0</v>
      </c>
      <c r="V90" s="14">
        <v>0</v>
      </c>
      <c r="W90" s="14">
        <v>29</v>
      </c>
      <c r="X90" s="14">
        <v>0</v>
      </c>
      <c r="Y90" s="14">
        <v>0</v>
      </c>
      <c r="Z90" s="14">
        <v>29</v>
      </c>
      <c r="AA90" s="14">
        <v>0</v>
      </c>
      <c r="AB90" s="14">
        <v>0</v>
      </c>
      <c r="AC90" s="14">
        <v>29.64</v>
      </c>
      <c r="AD90" s="14">
        <v>0</v>
      </c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  <c r="IV90" s="39"/>
      <c r="IW90" s="39"/>
      <c r="IX90" s="39"/>
      <c r="IY90" s="39"/>
      <c r="IZ90" s="39"/>
      <c r="JA90" s="39"/>
      <c r="JB90" s="39"/>
      <c r="JC90" s="39"/>
      <c r="JD90" s="39"/>
      <c r="JE90" s="39"/>
      <c r="JF90" s="39"/>
      <c r="JG90" s="39"/>
      <c r="JH90" s="39"/>
      <c r="JI90" s="39"/>
      <c r="JJ90" s="39"/>
      <c r="JK90" s="39"/>
      <c r="JL90" s="39"/>
      <c r="JM90" s="39"/>
      <c r="JN90" s="39"/>
      <c r="JO90" s="39"/>
      <c r="JP90" s="39"/>
      <c r="JQ90" s="39"/>
      <c r="JR90" s="39"/>
      <c r="JS90" s="39"/>
      <c r="JT90" s="39"/>
      <c r="JU90" s="39"/>
      <c r="JV90" s="39"/>
      <c r="JW90" s="39"/>
      <c r="JX90" s="39"/>
      <c r="JY90" s="39"/>
      <c r="JZ90" s="39"/>
      <c r="KA90" s="39"/>
      <c r="KB90" s="39"/>
      <c r="KC90" s="39"/>
      <c r="KD90" s="39"/>
      <c r="KE90" s="39"/>
      <c r="KF90" s="39"/>
      <c r="KG90" s="39"/>
      <c r="KH90" s="39"/>
      <c r="KI90" s="39"/>
      <c r="KJ90" s="39"/>
      <c r="KK90" s="39"/>
      <c r="KL90" s="39"/>
      <c r="KM90" s="39"/>
      <c r="KN90" s="39"/>
      <c r="KO90" s="39"/>
      <c r="KP90" s="39"/>
      <c r="KQ90" s="39"/>
      <c r="KR90" s="39"/>
      <c r="KS90" s="39"/>
      <c r="KT90" s="39"/>
      <c r="KU90" s="39"/>
      <c r="KV90" s="39"/>
      <c r="KW90" s="39"/>
      <c r="KX90" s="39"/>
      <c r="KY90" s="39"/>
      <c r="KZ90" s="39"/>
      <c r="LA90" s="39"/>
      <c r="LB90" s="39"/>
      <c r="LC90" s="39"/>
      <c r="LD90" s="39"/>
      <c r="LE90" s="39"/>
      <c r="LF90" s="39"/>
      <c r="LG90" s="39"/>
      <c r="LH90" s="39"/>
      <c r="LI90" s="39"/>
      <c r="LJ90" s="39"/>
      <c r="LK90" s="39"/>
      <c r="LL90" s="39"/>
      <c r="LM90" s="39"/>
      <c r="LN90" s="39"/>
      <c r="LO90" s="39"/>
      <c r="LP90" s="39"/>
      <c r="LQ90" s="39"/>
      <c r="LR90" s="39"/>
      <c r="LS90" s="39"/>
      <c r="LT90" s="39"/>
      <c r="LU90" s="39"/>
      <c r="LV90" s="39"/>
      <c r="LW90" s="39"/>
      <c r="LX90" s="39"/>
      <c r="LY90" s="39"/>
      <c r="LZ90" s="39"/>
      <c r="MA90" s="39"/>
      <c r="MB90" s="39"/>
      <c r="MC90" s="39"/>
      <c r="MD90" s="39"/>
      <c r="ME90" s="39"/>
      <c r="MF90" s="39"/>
      <c r="MG90" s="39"/>
      <c r="MH90" s="39"/>
      <c r="MI90" s="39"/>
      <c r="MJ90" s="39"/>
      <c r="MK90" s="39"/>
      <c r="ML90" s="39"/>
      <c r="MM90" s="39"/>
      <c r="MN90" s="39"/>
      <c r="MO90" s="39"/>
      <c r="MP90" s="39"/>
      <c r="MQ90" s="39"/>
      <c r="MR90" s="39"/>
      <c r="MS90" s="39"/>
      <c r="MT90" s="39"/>
      <c r="MU90" s="39"/>
      <c r="MV90" s="39"/>
      <c r="MW90" s="39"/>
      <c r="MX90" s="39"/>
      <c r="MY90" s="39"/>
      <c r="MZ90" s="39"/>
      <c r="NA90" s="39"/>
      <c r="NB90" s="39"/>
      <c r="NC90" s="39"/>
      <c r="ND90" s="39"/>
      <c r="NE90" s="39"/>
      <c r="NF90" s="39"/>
      <c r="NG90" s="39"/>
      <c r="NH90" s="39"/>
      <c r="NI90" s="39"/>
      <c r="NJ90" s="39"/>
      <c r="NK90" s="39"/>
      <c r="NL90" s="39"/>
      <c r="NM90" s="39"/>
      <c r="NN90" s="39"/>
      <c r="NO90" s="39"/>
      <c r="NP90" s="39"/>
      <c r="NQ90" s="39"/>
      <c r="NR90" s="39"/>
      <c r="NS90" s="39"/>
      <c r="NT90" s="39"/>
      <c r="NU90" s="39"/>
      <c r="NV90" s="39"/>
      <c r="NW90" s="39"/>
      <c r="NX90" s="39"/>
      <c r="NY90" s="39"/>
      <c r="NZ90" s="39"/>
      <c r="OA90" s="39"/>
      <c r="OB90" s="39"/>
      <c r="OC90" s="39"/>
      <c r="OD90" s="39"/>
      <c r="OE90" s="39"/>
      <c r="OF90" s="39"/>
      <c r="OG90" s="39"/>
      <c r="OH90" s="39"/>
      <c r="OI90" s="39"/>
      <c r="OJ90" s="39"/>
      <c r="OK90" s="39"/>
      <c r="OL90" s="39"/>
      <c r="OM90" s="39"/>
      <c r="ON90" s="39"/>
      <c r="OO90" s="39"/>
      <c r="OP90" s="39"/>
      <c r="OQ90" s="39"/>
      <c r="OR90" s="39"/>
      <c r="OS90" s="39"/>
      <c r="OT90" s="39"/>
      <c r="OU90" s="39"/>
      <c r="OV90" s="39"/>
      <c r="OW90" s="39"/>
      <c r="OX90" s="39"/>
      <c r="OY90" s="39"/>
      <c r="OZ90" s="39"/>
      <c r="PA90" s="39"/>
      <c r="PB90" s="39"/>
      <c r="PC90" s="39"/>
      <c r="PD90" s="39"/>
      <c r="PE90" s="39"/>
      <c r="PF90" s="39"/>
      <c r="PG90" s="39"/>
      <c r="PH90" s="39"/>
      <c r="PI90" s="39"/>
      <c r="PJ90" s="39"/>
      <c r="PK90" s="39"/>
      <c r="PL90" s="39"/>
      <c r="PM90" s="39"/>
      <c r="PN90" s="39"/>
      <c r="PO90" s="39"/>
      <c r="PP90" s="39"/>
      <c r="PQ90" s="39"/>
      <c r="PR90" s="39"/>
      <c r="PS90" s="39"/>
      <c r="PT90" s="39"/>
      <c r="PU90" s="39"/>
      <c r="PV90" s="39"/>
      <c r="PW90" s="39"/>
      <c r="PX90" s="39"/>
      <c r="PY90" s="39"/>
      <c r="PZ90" s="39"/>
      <c r="QA90" s="39"/>
      <c r="QB90" s="39"/>
      <c r="QC90" s="39"/>
      <c r="QD90" s="39"/>
      <c r="QE90" s="39"/>
      <c r="QF90" s="39"/>
      <c r="QG90" s="39"/>
      <c r="QH90" s="39"/>
      <c r="QI90" s="39"/>
      <c r="QJ90" s="39"/>
      <c r="QK90" s="39"/>
      <c r="QL90" s="39"/>
      <c r="QM90" s="39"/>
      <c r="QN90" s="39"/>
      <c r="QO90" s="39"/>
      <c r="QP90" s="39"/>
      <c r="QQ90" s="39"/>
      <c r="QR90" s="39"/>
      <c r="QS90" s="39"/>
      <c r="QT90" s="39"/>
      <c r="QU90" s="39"/>
      <c r="QV90" s="39"/>
      <c r="QW90" s="39"/>
      <c r="QX90" s="39"/>
      <c r="QY90" s="39"/>
      <c r="QZ90" s="39"/>
      <c r="RA90" s="39"/>
      <c r="RB90" s="39"/>
      <c r="RC90" s="39"/>
      <c r="RD90" s="39"/>
      <c r="RE90" s="39"/>
      <c r="RF90" s="39"/>
      <c r="RG90" s="39"/>
      <c r="RH90" s="39"/>
      <c r="RI90" s="39"/>
      <c r="RJ90" s="39"/>
      <c r="RK90" s="39"/>
      <c r="RL90" s="39"/>
      <c r="RM90" s="39"/>
      <c r="RN90" s="39"/>
      <c r="RO90" s="39"/>
      <c r="RP90" s="39"/>
      <c r="RQ90" s="39"/>
      <c r="RR90" s="39"/>
      <c r="RS90" s="39"/>
      <c r="RT90" s="39"/>
      <c r="RU90" s="39"/>
      <c r="RV90" s="39"/>
      <c r="RW90" s="39"/>
      <c r="RX90" s="39"/>
      <c r="RY90" s="39"/>
      <c r="RZ90" s="39"/>
      <c r="SA90" s="39"/>
      <c r="SB90" s="39"/>
      <c r="SC90" s="39"/>
      <c r="SD90" s="39"/>
      <c r="SE90" s="39"/>
      <c r="SF90" s="39"/>
      <c r="SG90" s="39"/>
      <c r="SH90" s="39"/>
      <c r="SI90" s="39"/>
      <c r="SJ90" s="39"/>
      <c r="SK90" s="39"/>
      <c r="SL90" s="39"/>
      <c r="SM90" s="39"/>
      <c r="SN90" s="39"/>
      <c r="SO90" s="39"/>
      <c r="SP90" s="39"/>
      <c r="SQ90" s="39"/>
      <c r="SR90" s="39"/>
      <c r="SS90" s="39"/>
      <c r="ST90" s="39"/>
      <c r="SU90" s="39"/>
      <c r="SV90" s="39"/>
      <c r="SW90" s="39"/>
      <c r="SX90" s="39"/>
      <c r="SY90" s="39"/>
      <c r="SZ90" s="39"/>
      <c r="TA90" s="39"/>
      <c r="TB90" s="39"/>
      <c r="TC90" s="39"/>
      <c r="TD90" s="39"/>
      <c r="TE90" s="39"/>
      <c r="TF90" s="39"/>
      <c r="TG90" s="39"/>
      <c r="TH90" s="39"/>
      <c r="TI90" s="39"/>
      <c r="TJ90" s="39"/>
      <c r="TK90" s="39"/>
      <c r="TL90" s="39"/>
      <c r="TM90" s="39"/>
      <c r="TN90" s="39"/>
      <c r="TO90" s="39"/>
      <c r="TP90" s="39"/>
      <c r="TQ90" s="39"/>
      <c r="TR90" s="39"/>
      <c r="TS90" s="39"/>
      <c r="TT90" s="39"/>
      <c r="TU90" s="39"/>
      <c r="TV90" s="39"/>
      <c r="TW90" s="39"/>
      <c r="TX90" s="39"/>
      <c r="TY90" s="39"/>
      <c r="TZ90" s="39"/>
      <c r="UA90" s="39"/>
      <c r="UB90" s="39"/>
      <c r="UC90" s="39"/>
      <c r="UD90" s="39"/>
      <c r="UE90" s="39"/>
      <c r="UF90" s="39"/>
      <c r="UG90" s="39"/>
      <c r="UH90" s="39"/>
      <c r="UI90" s="39"/>
      <c r="UJ90" s="39"/>
      <c r="UK90" s="39"/>
      <c r="UL90" s="39"/>
      <c r="UM90" s="39"/>
      <c r="UN90" s="39"/>
      <c r="UO90" s="39"/>
      <c r="UP90" s="39"/>
      <c r="UQ90" s="39"/>
      <c r="UR90" s="39"/>
      <c r="US90" s="39"/>
      <c r="UT90" s="39"/>
      <c r="UU90" s="39"/>
      <c r="UV90" s="39"/>
      <c r="UW90" s="39"/>
      <c r="UX90" s="39"/>
      <c r="UY90" s="39"/>
      <c r="UZ90" s="39"/>
      <c r="VA90" s="39"/>
      <c r="VB90" s="39"/>
      <c r="VC90" s="39"/>
      <c r="VD90" s="39"/>
      <c r="VE90" s="39"/>
      <c r="VF90" s="39"/>
      <c r="VG90" s="39"/>
      <c r="VH90" s="39"/>
      <c r="VI90" s="39"/>
      <c r="VJ90" s="39"/>
      <c r="VK90" s="39"/>
      <c r="VL90" s="39"/>
      <c r="VM90" s="39"/>
      <c r="VN90" s="39"/>
      <c r="VO90" s="39"/>
      <c r="VP90" s="39"/>
      <c r="VQ90" s="39"/>
      <c r="VR90" s="39"/>
      <c r="VS90" s="39"/>
      <c r="VT90" s="39"/>
      <c r="VU90" s="39"/>
      <c r="VV90" s="39"/>
      <c r="VW90" s="39"/>
      <c r="VX90" s="39"/>
      <c r="VY90" s="39"/>
      <c r="VZ90" s="39"/>
      <c r="WA90" s="39"/>
      <c r="WB90" s="39"/>
      <c r="WC90" s="39"/>
      <c r="WD90" s="39"/>
      <c r="WE90" s="39"/>
      <c r="WF90" s="39"/>
      <c r="WG90" s="39"/>
      <c r="WH90" s="39"/>
      <c r="WI90" s="39"/>
      <c r="WJ90" s="39"/>
      <c r="WK90" s="39"/>
      <c r="WL90" s="39"/>
      <c r="WM90" s="39"/>
      <c r="WN90" s="39"/>
      <c r="WO90" s="39"/>
      <c r="WP90" s="39"/>
      <c r="WQ90" s="39"/>
      <c r="WR90" s="39"/>
      <c r="WS90" s="39"/>
      <c r="WT90" s="39"/>
      <c r="WU90" s="39"/>
      <c r="WV90" s="39"/>
      <c r="WW90" s="39"/>
      <c r="WX90" s="39"/>
      <c r="WY90" s="39"/>
      <c r="WZ90" s="39"/>
      <c r="XA90" s="39"/>
      <c r="XB90" s="39"/>
      <c r="XC90" s="39"/>
      <c r="XD90" s="39"/>
      <c r="XE90" s="39"/>
      <c r="XF90" s="39"/>
      <c r="XG90" s="39"/>
      <c r="XH90" s="39"/>
      <c r="XI90" s="39"/>
      <c r="XJ90" s="39"/>
      <c r="XK90" s="39"/>
      <c r="XL90" s="39"/>
      <c r="XM90" s="39"/>
      <c r="XN90" s="39"/>
      <c r="XO90" s="39"/>
      <c r="XP90" s="39"/>
      <c r="XQ90" s="39"/>
      <c r="XR90" s="39"/>
      <c r="XS90" s="39"/>
      <c r="XT90" s="39"/>
      <c r="XU90" s="39"/>
      <c r="XV90" s="39"/>
      <c r="XW90" s="39"/>
      <c r="XX90" s="39"/>
      <c r="XY90" s="39"/>
      <c r="XZ90" s="39"/>
      <c r="YA90" s="39"/>
      <c r="YB90" s="39"/>
      <c r="YC90" s="39"/>
      <c r="YD90" s="39"/>
      <c r="YE90" s="39"/>
      <c r="YF90" s="39"/>
      <c r="YG90" s="39"/>
      <c r="YH90" s="39"/>
      <c r="YI90" s="39"/>
      <c r="YJ90" s="39"/>
      <c r="YK90" s="39"/>
      <c r="YL90" s="39"/>
      <c r="YM90" s="39"/>
      <c r="YN90" s="39"/>
      <c r="YO90" s="39"/>
      <c r="YP90" s="39"/>
      <c r="YQ90" s="39"/>
      <c r="YR90" s="39"/>
      <c r="YS90" s="39"/>
      <c r="YT90" s="39"/>
      <c r="YU90" s="39"/>
      <c r="YV90" s="39"/>
      <c r="YW90" s="39"/>
      <c r="YX90" s="39"/>
      <c r="YY90" s="39"/>
      <c r="YZ90" s="39"/>
      <c r="ZA90" s="39"/>
      <c r="ZB90" s="39"/>
      <c r="ZC90" s="39"/>
      <c r="ZD90" s="39"/>
      <c r="ZE90" s="39"/>
      <c r="ZF90" s="39"/>
      <c r="ZG90" s="39"/>
      <c r="ZH90" s="39"/>
      <c r="ZI90" s="39"/>
      <c r="ZJ90" s="39"/>
      <c r="ZK90" s="39"/>
      <c r="ZL90" s="39"/>
      <c r="ZM90" s="39"/>
      <c r="ZN90" s="39"/>
      <c r="ZO90" s="39"/>
      <c r="ZP90" s="39"/>
      <c r="ZQ90" s="39"/>
      <c r="ZR90" s="39"/>
      <c r="ZS90" s="39"/>
      <c r="ZT90" s="39"/>
      <c r="ZU90" s="39"/>
      <c r="ZV90" s="39"/>
      <c r="ZW90" s="39"/>
      <c r="ZX90" s="39"/>
    </row>
    <row r="91" spans="1:700" s="41" customFormat="1" ht="12" customHeight="1" x14ac:dyDescent="0.25">
      <c r="A91" s="128" t="s">
        <v>36</v>
      </c>
      <c r="B91" s="15" t="s">
        <v>37</v>
      </c>
      <c r="C91" s="15" t="s">
        <v>37</v>
      </c>
      <c r="D91" s="5" t="s">
        <v>38</v>
      </c>
      <c r="E91" s="6" t="s">
        <v>39</v>
      </c>
      <c r="F91" s="7" t="s">
        <v>38</v>
      </c>
      <c r="G91" s="6" t="s">
        <v>40</v>
      </c>
      <c r="H91" s="8">
        <v>21101</v>
      </c>
      <c r="I91" s="69" t="s">
        <v>46</v>
      </c>
      <c r="J91" s="9" t="s">
        <v>921</v>
      </c>
      <c r="K91" s="10" t="s">
        <v>235</v>
      </c>
      <c r="L91" s="11"/>
      <c r="M91" s="8" t="s">
        <v>43</v>
      </c>
      <c r="N91" s="12" t="s">
        <v>16255</v>
      </c>
      <c r="O91" s="13">
        <v>36</v>
      </c>
      <c r="P91" s="14">
        <f t="shared" si="2"/>
        <v>3.3499999999999996</v>
      </c>
      <c r="Q91" s="53" t="s">
        <v>45</v>
      </c>
      <c r="R91" s="14">
        <v>120.6</v>
      </c>
      <c r="S91" s="14">
        <v>0</v>
      </c>
      <c r="T91" s="14">
        <v>36</v>
      </c>
      <c r="U91" s="14">
        <v>0</v>
      </c>
      <c r="V91" s="14">
        <v>0</v>
      </c>
      <c r="W91" s="14">
        <v>36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48.6</v>
      </c>
      <c r="AD91" s="14">
        <v>0</v>
      </c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  <c r="IV91" s="39"/>
      <c r="IW91" s="39"/>
      <c r="IX91" s="39"/>
      <c r="IY91" s="39"/>
      <c r="IZ91" s="39"/>
      <c r="JA91" s="39"/>
      <c r="JB91" s="39"/>
      <c r="JC91" s="39"/>
      <c r="JD91" s="39"/>
      <c r="JE91" s="39"/>
      <c r="JF91" s="39"/>
      <c r="JG91" s="39"/>
      <c r="JH91" s="39"/>
      <c r="JI91" s="39"/>
      <c r="JJ91" s="39"/>
      <c r="JK91" s="39"/>
      <c r="JL91" s="39"/>
      <c r="JM91" s="39"/>
      <c r="JN91" s="39"/>
      <c r="JO91" s="39"/>
      <c r="JP91" s="39"/>
      <c r="JQ91" s="39"/>
      <c r="JR91" s="39"/>
      <c r="JS91" s="39"/>
      <c r="JT91" s="39"/>
      <c r="JU91" s="39"/>
      <c r="JV91" s="39"/>
      <c r="JW91" s="39"/>
      <c r="JX91" s="39"/>
      <c r="JY91" s="39"/>
      <c r="JZ91" s="39"/>
      <c r="KA91" s="39"/>
      <c r="KB91" s="39"/>
      <c r="KC91" s="39"/>
      <c r="KD91" s="39"/>
      <c r="KE91" s="39"/>
      <c r="KF91" s="39"/>
      <c r="KG91" s="39"/>
      <c r="KH91" s="39"/>
      <c r="KI91" s="39"/>
      <c r="KJ91" s="39"/>
      <c r="KK91" s="39"/>
      <c r="KL91" s="39"/>
      <c r="KM91" s="39"/>
      <c r="KN91" s="39"/>
      <c r="KO91" s="39"/>
      <c r="KP91" s="39"/>
      <c r="KQ91" s="39"/>
      <c r="KR91" s="39"/>
      <c r="KS91" s="39"/>
      <c r="KT91" s="39"/>
      <c r="KU91" s="39"/>
      <c r="KV91" s="39"/>
      <c r="KW91" s="39"/>
      <c r="KX91" s="39"/>
      <c r="KY91" s="39"/>
      <c r="KZ91" s="39"/>
      <c r="LA91" s="39"/>
      <c r="LB91" s="39"/>
      <c r="LC91" s="39"/>
      <c r="LD91" s="39"/>
      <c r="LE91" s="39"/>
      <c r="LF91" s="39"/>
      <c r="LG91" s="39"/>
      <c r="LH91" s="39"/>
      <c r="LI91" s="39"/>
      <c r="LJ91" s="39"/>
      <c r="LK91" s="39"/>
      <c r="LL91" s="39"/>
      <c r="LM91" s="39"/>
      <c r="LN91" s="39"/>
      <c r="LO91" s="39"/>
      <c r="LP91" s="39"/>
      <c r="LQ91" s="39"/>
      <c r="LR91" s="39"/>
      <c r="LS91" s="39"/>
      <c r="LT91" s="39"/>
      <c r="LU91" s="39"/>
      <c r="LV91" s="39"/>
      <c r="LW91" s="39"/>
      <c r="LX91" s="39"/>
      <c r="LY91" s="39"/>
      <c r="LZ91" s="39"/>
      <c r="MA91" s="39"/>
      <c r="MB91" s="39"/>
      <c r="MC91" s="39"/>
      <c r="MD91" s="39"/>
      <c r="ME91" s="39"/>
      <c r="MF91" s="39"/>
      <c r="MG91" s="39"/>
      <c r="MH91" s="39"/>
      <c r="MI91" s="39"/>
      <c r="MJ91" s="39"/>
      <c r="MK91" s="39"/>
      <c r="ML91" s="39"/>
      <c r="MM91" s="39"/>
      <c r="MN91" s="39"/>
      <c r="MO91" s="39"/>
      <c r="MP91" s="39"/>
      <c r="MQ91" s="39"/>
      <c r="MR91" s="39"/>
      <c r="MS91" s="39"/>
      <c r="MT91" s="39"/>
      <c r="MU91" s="39"/>
      <c r="MV91" s="39"/>
      <c r="MW91" s="39"/>
      <c r="MX91" s="39"/>
      <c r="MY91" s="39"/>
      <c r="MZ91" s="39"/>
      <c r="NA91" s="39"/>
      <c r="NB91" s="39"/>
      <c r="NC91" s="39"/>
      <c r="ND91" s="39"/>
      <c r="NE91" s="39"/>
      <c r="NF91" s="39"/>
      <c r="NG91" s="39"/>
      <c r="NH91" s="39"/>
      <c r="NI91" s="39"/>
      <c r="NJ91" s="39"/>
      <c r="NK91" s="39"/>
      <c r="NL91" s="39"/>
      <c r="NM91" s="39"/>
      <c r="NN91" s="39"/>
      <c r="NO91" s="39"/>
      <c r="NP91" s="39"/>
      <c r="NQ91" s="39"/>
      <c r="NR91" s="39"/>
      <c r="NS91" s="39"/>
      <c r="NT91" s="39"/>
      <c r="NU91" s="39"/>
      <c r="NV91" s="39"/>
      <c r="NW91" s="39"/>
      <c r="NX91" s="39"/>
      <c r="NY91" s="39"/>
      <c r="NZ91" s="39"/>
      <c r="OA91" s="39"/>
      <c r="OB91" s="39"/>
      <c r="OC91" s="39"/>
      <c r="OD91" s="39"/>
      <c r="OE91" s="39"/>
      <c r="OF91" s="39"/>
      <c r="OG91" s="39"/>
      <c r="OH91" s="39"/>
      <c r="OI91" s="39"/>
      <c r="OJ91" s="39"/>
      <c r="OK91" s="39"/>
      <c r="OL91" s="39"/>
      <c r="OM91" s="39"/>
      <c r="ON91" s="39"/>
      <c r="OO91" s="39"/>
      <c r="OP91" s="39"/>
      <c r="OQ91" s="39"/>
      <c r="OR91" s="39"/>
      <c r="OS91" s="39"/>
      <c r="OT91" s="39"/>
      <c r="OU91" s="39"/>
      <c r="OV91" s="39"/>
      <c r="OW91" s="39"/>
      <c r="OX91" s="39"/>
      <c r="OY91" s="39"/>
      <c r="OZ91" s="39"/>
      <c r="PA91" s="39"/>
      <c r="PB91" s="39"/>
      <c r="PC91" s="39"/>
      <c r="PD91" s="39"/>
      <c r="PE91" s="39"/>
      <c r="PF91" s="39"/>
      <c r="PG91" s="39"/>
      <c r="PH91" s="39"/>
      <c r="PI91" s="39"/>
      <c r="PJ91" s="39"/>
      <c r="PK91" s="39"/>
      <c r="PL91" s="39"/>
      <c r="PM91" s="39"/>
      <c r="PN91" s="39"/>
      <c r="PO91" s="39"/>
      <c r="PP91" s="39"/>
      <c r="PQ91" s="39"/>
      <c r="PR91" s="39"/>
      <c r="PS91" s="39"/>
      <c r="PT91" s="39"/>
      <c r="PU91" s="39"/>
      <c r="PV91" s="39"/>
      <c r="PW91" s="39"/>
      <c r="PX91" s="39"/>
      <c r="PY91" s="39"/>
      <c r="PZ91" s="39"/>
      <c r="QA91" s="39"/>
      <c r="QB91" s="39"/>
      <c r="QC91" s="39"/>
      <c r="QD91" s="39"/>
      <c r="QE91" s="39"/>
      <c r="QF91" s="39"/>
      <c r="QG91" s="39"/>
      <c r="QH91" s="39"/>
      <c r="QI91" s="39"/>
      <c r="QJ91" s="39"/>
      <c r="QK91" s="39"/>
      <c r="QL91" s="39"/>
      <c r="QM91" s="39"/>
      <c r="QN91" s="39"/>
      <c r="QO91" s="39"/>
      <c r="QP91" s="39"/>
      <c r="QQ91" s="39"/>
      <c r="QR91" s="39"/>
      <c r="QS91" s="39"/>
      <c r="QT91" s="39"/>
      <c r="QU91" s="39"/>
      <c r="QV91" s="39"/>
      <c r="QW91" s="39"/>
      <c r="QX91" s="39"/>
      <c r="QY91" s="39"/>
      <c r="QZ91" s="39"/>
      <c r="RA91" s="39"/>
      <c r="RB91" s="39"/>
      <c r="RC91" s="39"/>
      <c r="RD91" s="39"/>
      <c r="RE91" s="39"/>
      <c r="RF91" s="39"/>
      <c r="RG91" s="39"/>
      <c r="RH91" s="39"/>
      <c r="RI91" s="39"/>
      <c r="RJ91" s="39"/>
      <c r="RK91" s="39"/>
      <c r="RL91" s="39"/>
      <c r="RM91" s="39"/>
      <c r="RN91" s="39"/>
      <c r="RO91" s="39"/>
      <c r="RP91" s="39"/>
      <c r="RQ91" s="39"/>
      <c r="RR91" s="39"/>
      <c r="RS91" s="39"/>
      <c r="RT91" s="39"/>
      <c r="RU91" s="39"/>
      <c r="RV91" s="39"/>
      <c r="RW91" s="39"/>
      <c r="RX91" s="39"/>
      <c r="RY91" s="39"/>
      <c r="RZ91" s="39"/>
      <c r="SA91" s="39"/>
      <c r="SB91" s="39"/>
      <c r="SC91" s="39"/>
      <c r="SD91" s="39"/>
      <c r="SE91" s="39"/>
      <c r="SF91" s="39"/>
      <c r="SG91" s="39"/>
      <c r="SH91" s="39"/>
      <c r="SI91" s="39"/>
      <c r="SJ91" s="39"/>
      <c r="SK91" s="39"/>
      <c r="SL91" s="39"/>
      <c r="SM91" s="39"/>
      <c r="SN91" s="39"/>
      <c r="SO91" s="39"/>
      <c r="SP91" s="39"/>
      <c r="SQ91" s="39"/>
      <c r="SR91" s="39"/>
      <c r="SS91" s="39"/>
      <c r="ST91" s="39"/>
      <c r="SU91" s="39"/>
      <c r="SV91" s="39"/>
      <c r="SW91" s="39"/>
      <c r="SX91" s="39"/>
      <c r="SY91" s="39"/>
      <c r="SZ91" s="39"/>
      <c r="TA91" s="39"/>
      <c r="TB91" s="39"/>
      <c r="TC91" s="39"/>
      <c r="TD91" s="39"/>
      <c r="TE91" s="39"/>
      <c r="TF91" s="39"/>
      <c r="TG91" s="39"/>
      <c r="TH91" s="39"/>
      <c r="TI91" s="39"/>
      <c r="TJ91" s="39"/>
      <c r="TK91" s="39"/>
      <c r="TL91" s="39"/>
      <c r="TM91" s="39"/>
      <c r="TN91" s="39"/>
      <c r="TO91" s="39"/>
      <c r="TP91" s="39"/>
      <c r="TQ91" s="39"/>
      <c r="TR91" s="39"/>
      <c r="TS91" s="39"/>
      <c r="TT91" s="39"/>
      <c r="TU91" s="39"/>
      <c r="TV91" s="39"/>
      <c r="TW91" s="39"/>
      <c r="TX91" s="39"/>
      <c r="TY91" s="39"/>
      <c r="TZ91" s="39"/>
      <c r="UA91" s="39"/>
      <c r="UB91" s="39"/>
      <c r="UC91" s="39"/>
      <c r="UD91" s="39"/>
      <c r="UE91" s="39"/>
      <c r="UF91" s="39"/>
      <c r="UG91" s="39"/>
      <c r="UH91" s="39"/>
      <c r="UI91" s="39"/>
      <c r="UJ91" s="39"/>
      <c r="UK91" s="39"/>
      <c r="UL91" s="39"/>
      <c r="UM91" s="39"/>
      <c r="UN91" s="39"/>
      <c r="UO91" s="39"/>
      <c r="UP91" s="39"/>
      <c r="UQ91" s="39"/>
      <c r="UR91" s="39"/>
      <c r="US91" s="39"/>
      <c r="UT91" s="39"/>
      <c r="UU91" s="39"/>
      <c r="UV91" s="39"/>
      <c r="UW91" s="39"/>
      <c r="UX91" s="39"/>
      <c r="UY91" s="39"/>
      <c r="UZ91" s="39"/>
      <c r="VA91" s="39"/>
      <c r="VB91" s="39"/>
      <c r="VC91" s="39"/>
      <c r="VD91" s="39"/>
      <c r="VE91" s="39"/>
      <c r="VF91" s="39"/>
      <c r="VG91" s="39"/>
      <c r="VH91" s="39"/>
      <c r="VI91" s="39"/>
      <c r="VJ91" s="39"/>
      <c r="VK91" s="39"/>
      <c r="VL91" s="39"/>
      <c r="VM91" s="39"/>
      <c r="VN91" s="39"/>
      <c r="VO91" s="39"/>
      <c r="VP91" s="39"/>
      <c r="VQ91" s="39"/>
      <c r="VR91" s="39"/>
      <c r="VS91" s="39"/>
      <c r="VT91" s="39"/>
      <c r="VU91" s="39"/>
      <c r="VV91" s="39"/>
      <c r="VW91" s="39"/>
      <c r="VX91" s="39"/>
      <c r="VY91" s="39"/>
      <c r="VZ91" s="39"/>
      <c r="WA91" s="39"/>
      <c r="WB91" s="39"/>
      <c r="WC91" s="39"/>
      <c r="WD91" s="39"/>
      <c r="WE91" s="39"/>
      <c r="WF91" s="39"/>
      <c r="WG91" s="39"/>
      <c r="WH91" s="39"/>
      <c r="WI91" s="39"/>
      <c r="WJ91" s="39"/>
      <c r="WK91" s="39"/>
      <c r="WL91" s="39"/>
      <c r="WM91" s="39"/>
      <c r="WN91" s="39"/>
      <c r="WO91" s="39"/>
      <c r="WP91" s="39"/>
      <c r="WQ91" s="39"/>
      <c r="WR91" s="39"/>
      <c r="WS91" s="39"/>
      <c r="WT91" s="39"/>
      <c r="WU91" s="39"/>
      <c r="WV91" s="39"/>
      <c r="WW91" s="39"/>
      <c r="WX91" s="39"/>
      <c r="WY91" s="39"/>
      <c r="WZ91" s="39"/>
      <c r="XA91" s="39"/>
      <c r="XB91" s="39"/>
      <c r="XC91" s="39"/>
      <c r="XD91" s="39"/>
      <c r="XE91" s="39"/>
      <c r="XF91" s="39"/>
      <c r="XG91" s="39"/>
      <c r="XH91" s="39"/>
      <c r="XI91" s="39"/>
      <c r="XJ91" s="39"/>
      <c r="XK91" s="39"/>
      <c r="XL91" s="39"/>
      <c r="XM91" s="39"/>
      <c r="XN91" s="39"/>
      <c r="XO91" s="39"/>
      <c r="XP91" s="39"/>
      <c r="XQ91" s="39"/>
      <c r="XR91" s="39"/>
      <c r="XS91" s="39"/>
      <c r="XT91" s="39"/>
      <c r="XU91" s="39"/>
      <c r="XV91" s="39"/>
      <c r="XW91" s="39"/>
      <c r="XX91" s="39"/>
      <c r="XY91" s="39"/>
      <c r="XZ91" s="39"/>
      <c r="YA91" s="39"/>
      <c r="YB91" s="39"/>
      <c r="YC91" s="39"/>
      <c r="YD91" s="39"/>
      <c r="YE91" s="39"/>
      <c r="YF91" s="39"/>
      <c r="YG91" s="39"/>
      <c r="YH91" s="39"/>
      <c r="YI91" s="39"/>
      <c r="YJ91" s="39"/>
      <c r="YK91" s="39"/>
      <c r="YL91" s="39"/>
      <c r="YM91" s="39"/>
      <c r="YN91" s="39"/>
      <c r="YO91" s="39"/>
      <c r="YP91" s="39"/>
      <c r="YQ91" s="39"/>
      <c r="YR91" s="39"/>
      <c r="YS91" s="39"/>
      <c r="YT91" s="39"/>
      <c r="YU91" s="39"/>
      <c r="YV91" s="39"/>
      <c r="YW91" s="39"/>
      <c r="YX91" s="39"/>
      <c r="YY91" s="39"/>
      <c r="YZ91" s="39"/>
      <c r="ZA91" s="39"/>
      <c r="ZB91" s="39"/>
      <c r="ZC91" s="39"/>
      <c r="ZD91" s="39"/>
      <c r="ZE91" s="39"/>
      <c r="ZF91" s="39"/>
      <c r="ZG91" s="39"/>
      <c r="ZH91" s="39"/>
      <c r="ZI91" s="39"/>
      <c r="ZJ91" s="39"/>
      <c r="ZK91" s="39"/>
      <c r="ZL91" s="39"/>
      <c r="ZM91" s="39"/>
      <c r="ZN91" s="39"/>
      <c r="ZO91" s="39"/>
      <c r="ZP91" s="39"/>
      <c r="ZQ91" s="39"/>
      <c r="ZR91" s="39"/>
      <c r="ZS91" s="39"/>
      <c r="ZT91" s="39"/>
      <c r="ZU91" s="39"/>
      <c r="ZV91" s="39"/>
      <c r="ZW91" s="39"/>
      <c r="ZX91" s="39"/>
    </row>
    <row r="92" spans="1:700" s="41" customFormat="1" ht="12" customHeight="1" x14ac:dyDescent="0.25">
      <c r="A92" s="128" t="s">
        <v>36</v>
      </c>
      <c r="B92" s="15" t="s">
        <v>37</v>
      </c>
      <c r="C92" s="15" t="s">
        <v>37</v>
      </c>
      <c r="D92" s="5" t="s">
        <v>38</v>
      </c>
      <c r="E92" s="6" t="s">
        <v>39</v>
      </c>
      <c r="F92" s="7" t="s">
        <v>38</v>
      </c>
      <c r="G92" s="6" t="s">
        <v>40</v>
      </c>
      <c r="H92" s="8">
        <v>21101</v>
      </c>
      <c r="I92" s="69" t="s">
        <v>46</v>
      </c>
      <c r="J92" s="9" t="s">
        <v>1354</v>
      </c>
      <c r="K92" s="10" t="s">
        <v>16269</v>
      </c>
      <c r="L92" s="11"/>
      <c r="M92" s="8" t="s">
        <v>43</v>
      </c>
      <c r="N92" s="12" t="s">
        <v>16255</v>
      </c>
      <c r="O92" s="13">
        <v>36</v>
      </c>
      <c r="P92" s="14">
        <f t="shared" si="2"/>
        <v>10.566666666666666</v>
      </c>
      <c r="Q92" s="53" t="s">
        <v>45</v>
      </c>
      <c r="R92" s="14">
        <v>380.4</v>
      </c>
      <c r="S92" s="14">
        <v>0</v>
      </c>
      <c r="T92" s="14">
        <v>132</v>
      </c>
      <c r="U92" s="14">
        <v>0</v>
      </c>
      <c r="V92" s="14">
        <v>0</v>
      </c>
      <c r="W92" s="14">
        <v>132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116.4</v>
      </c>
      <c r="AD92" s="14">
        <v>0</v>
      </c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  <c r="IV92" s="39"/>
      <c r="IW92" s="39"/>
      <c r="IX92" s="39"/>
      <c r="IY92" s="39"/>
      <c r="IZ92" s="39"/>
      <c r="JA92" s="39"/>
      <c r="JB92" s="39"/>
      <c r="JC92" s="39"/>
      <c r="JD92" s="39"/>
      <c r="JE92" s="39"/>
      <c r="JF92" s="39"/>
      <c r="JG92" s="39"/>
      <c r="JH92" s="39"/>
      <c r="JI92" s="39"/>
      <c r="JJ92" s="39"/>
      <c r="JK92" s="39"/>
      <c r="JL92" s="39"/>
      <c r="JM92" s="39"/>
      <c r="JN92" s="39"/>
      <c r="JO92" s="39"/>
      <c r="JP92" s="39"/>
      <c r="JQ92" s="39"/>
      <c r="JR92" s="39"/>
      <c r="JS92" s="39"/>
      <c r="JT92" s="39"/>
      <c r="JU92" s="39"/>
      <c r="JV92" s="39"/>
      <c r="JW92" s="39"/>
      <c r="JX92" s="39"/>
      <c r="JY92" s="39"/>
      <c r="JZ92" s="39"/>
      <c r="KA92" s="39"/>
      <c r="KB92" s="39"/>
      <c r="KC92" s="39"/>
      <c r="KD92" s="39"/>
      <c r="KE92" s="39"/>
      <c r="KF92" s="39"/>
      <c r="KG92" s="39"/>
      <c r="KH92" s="39"/>
      <c r="KI92" s="39"/>
      <c r="KJ92" s="39"/>
      <c r="KK92" s="39"/>
      <c r="KL92" s="39"/>
      <c r="KM92" s="39"/>
      <c r="KN92" s="39"/>
      <c r="KO92" s="39"/>
      <c r="KP92" s="39"/>
      <c r="KQ92" s="39"/>
      <c r="KR92" s="39"/>
      <c r="KS92" s="39"/>
      <c r="KT92" s="39"/>
      <c r="KU92" s="39"/>
      <c r="KV92" s="39"/>
      <c r="KW92" s="39"/>
      <c r="KX92" s="39"/>
      <c r="KY92" s="39"/>
      <c r="KZ92" s="39"/>
      <c r="LA92" s="39"/>
      <c r="LB92" s="39"/>
      <c r="LC92" s="39"/>
      <c r="LD92" s="39"/>
      <c r="LE92" s="39"/>
      <c r="LF92" s="39"/>
      <c r="LG92" s="39"/>
      <c r="LH92" s="39"/>
      <c r="LI92" s="39"/>
      <c r="LJ92" s="39"/>
      <c r="LK92" s="39"/>
      <c r="LL92" s="39"/>
      <c r="LM92" s="39"/>
      <c r="LN92" s="39"/>
      <c r="LO92" s="39"/>
      <c r="LP92" s="39"/>
      <c r="LQ92" s="39"/>
      <c r="LR92" s="39"/>
      <c r="LS92" s="39"/>
      <c r="LT92" s="39"/>
      <c r="LU92" s="39"/>
      <c r="LV92" s="39"/>
      <c r="LW92" s="39"/>
      <c r="LX92" s="39"/>
      <c r="LY92" s="39"/>
      <c r="LZ92" s="39"/>
      <c r="MA92" s="39"/>
      <c r="MB92" s="39"/>
      <c r="MC92" s="39"/>
      <c r="MD92" s="39"/>
      <c r="ME92" s="39"/>
      <c r="MF92" s="39"/>
      <c r="MG92" s="39"/>
      <c r="MH92" s="39"/>
      <c r="MI92" s="39"/>
      <c r="MJ92" s="39"/>
      <c r="MK92" s="39"/>
      <c r="ML92" s="39"/>
      <c r="MM92" s="39"/>
      <c r="MN92" s="39"/>
      <c r="MO92" s="39"/>
      <c r="MP92" s="39"/>
      <c r="MQ92" s="39"/>
      <c r="MR92" s="39"/>
      <c r="MS92" s="39"/>
      <c r="MT92" s="39"/>
      <c r="MU92" s="39"/>
      <c r="MV92" s="39"/>
      <c r="MW92" s="39"/>
      <c r="MX92" s="39"/>
      <c r="MY92" s="39"/>
      <c r="MZ92" s="39"/>
      <c r="NA92" s="39"/>
      <c r="NB92" s="39"/>
      <c r="NC92" s="39"/>
      <c r="ND92" s="39"/>
      <c r="NE92" s="39"/>
      <c r="NF92" s="39"/>
      <c r="NG92" s="39"/>
      <c r="NH92" s="39"/>
      <c r="NI92" s="39"/>
      <c r="NJ92" s="39"/>
      <c r="NK92" s="39"/>
      <c r="NL92" s="39"/>
      <c r="NM92" s="39"/>
      <c r="NN92" s="39"/>
      <c r="NO92" s="39"/>
      <c r="NP92" s="39"/>
      <c r="NQ92" s="39"/>
      <c r="NR92" s="39"/>
      <c r="NS92" s="39"/>
      <c r="NT92" s="39"/>
      <c r="NU92" s="39"/>
      <c r="NV92" s="39"/>
      <c r="NW92" s="39"/>
      <c r="NX92" s="39"/>
      <c r="NY92" s="39"/>
      <c r="NZ92" s="39"/>
      <c r="OA92" s="39"/>
      <c r="OB92" s="39"/>
      <c r="OC92" s="39"/>
      <c r="OD92" s="39"/>
      <c r="OE92" s="39"/>
      <c r="OF92" s="39"/>
      <c r="OG92" s="39"/>
      <c r="OH92" s="39"/>
      <c r="OI92" s="39"/>
      <c r="OJ92" s="39"/>
      <c r="OK92" s="39"/>
      <c r="OL92" s="39"/>
      <c r="OM92" s="39"/>
      <c r="ON92" s="39"/>
      <c r="OO92" s="39"/>
      <c r="OP92" s="39"/>
      <c r="OQ92" s="39"/>
      <c r="OR92" s="39"/>
      <c r="OS92" s="39"/>
      <c r="OT92" s="39"/>
      <c r="OU92" s="39"/>
      <c r="OV92" s="39"/>
      <c r="OW92" s="39"/>
      <c r="OX92" s="39"/>
      <c r="OY92" s="39"/>
      <c r="OZ92" s="39"/>
      <c r="PA92" s="39"/>
      <c r="PB92" s="39"/>
      <c r="PC92" s="39"/>
      <c r="PD92" s="39"/>
      <c r="PE92" s="39"/>
      <c r="PF92" s="39"/>
      <c r="PG92" s="39"/>
      <c r="PH92" s="39"/>
      <c r="PI92" s="39"/>
      <c r="PJ92" s="39"/>
      <c r="PK92" s="39"/>
      <c r="PL92" s="39"/>
      <c r="PM92" s="39"/>
      <c r="PN92" s="39"/>
      <c r="PO92" s="39"/>
      <c r="PP92" s="39"/>
      <c r="PQ92" s="39"/>
      <c r="PR92" s="39"/>
      <c r="PS92" s="39"/>
      <c r="PT92" s="39"/>
      <c r="PU92" s="39"/>
      <c r="PV92" s="39"/>
      <c r="PW92" s="39"/>
      <c r="PX92" s="39"/>
      <c r="PY92" s="39"/>
      <c r="PZ92" s="39"/>
      <c r="QA92" s="39"/>
      <c r="QB92" s="39"/>
      <c r="QC92" s="39"/>
      <c r="QD92" s="39"/>
      <c r="QE92" s="39"/>
      <c r="QF92" s="39"/>
      <c r="QG92" s="39"/>
      <c r="QH92" s="39"/>
      <c r="QI92" s="39"/>
      <c r="QJ92" s="39"/>
      <c r="QK92" s="39"/>
      <c r="QL92" s="39"/>
      <c r="QM92" s="39"/>
      <c r="QN92" s="39"/>
      <c r="QO92" s="39"/>
      <c r="QP92" s="39"/>
      <c r="QQ92" s="39"/>
      <c r="QR92" s="39"/>
      <c r="QS92" s="39"/>
      <c r="QT92" s="39"/>
      <c r="QU92" s="39"/>
      <c r="QV92" s="39"/>
      <c r="QW92" s="39"/>
      <c r="QX92" s="39"/>
      <c r="QY92" s="39"/>
      <c r="QZ92" s="39"/>
      <c r="RA92" s="39"/>
      <c r="RB92" s="39"/>
      <c r="RC92" s="39"/>
      <c r="RD92" s="39"/>
      <c r="RE92" s="39"/>
      <c r="RF92" s="39"/>
      <c r="RG92" s="39"/>
      <c r="RH92" s="39"/>
      <c r="RI92" s="39"/>
      <c r="RJ92" s="39"/>
      <c r="RK92" s="39"/>
      <c r="RL92" s="39"/>
      <c r="RM92" s="39"/>
      <c r="RN92" s="39"/>
      <c r="RO92" s="39"/>
      <c r="RP92" s="39"/>
      <c r="RQ92" s="39"/>
      <c r="RR92" s="39"/>
      <c r="RS92" s="39"/>
      <c r="RT92" s="39"/>
      <c r="RU92" s="39"/>
      <c r="RV92" s="39"/>
      <c r="RW92" s="39"/>
      <c r="RX92" s="39"/>
      <c r="RY92" s="39"/>
      <c r="RZ92" s="39"/>
      <c r="SA92" s="39"/>
      <c r="SB92" s="39"/>
      <c r="SC92" s="39"/>
      <c r="SD92" s="39"/>
      <c r="SE92" s="39"/>
      <c r="SF92" s="39"/>
      <c r="SG92" s="39"/>
      <c r="SH92" s="39"/>
      <c r="SI92" s="39"/>
      <c r="SJ92" s="39"/>
      <c r="SK92" s="39"/>
      <c r="SL92" s="39"/>
      <c r="SM92" s="39"/>
      <c r="SN92" s="39"/>
      <c r="SO92" s="39"/>
      <c r="SP92" s="39"/>
      <c r="SQ92" s="39"/>
      <c r="SR92" s="39"/>
      <c r="SS92" s="39"/>
      <c r="ST92" s="39"/>
      <c r="SU92" s="39"/>
      <c r="SV92" s="39"/>
      <c r="SW92" s="39"/>
      <c r="SX92" s="39"/>
      <c r="SY92" s="39"/>
      <c r="SZ92" s="39"/>
      <c r="TA92" s="39"/>
      <c r="TB92" s="39"/>
      <c r="TC92" s="39"/>
      <c r="TD92" s="39"/>
      <c r="TE92" s="39"/>
      <c r="TF92" s="39"/>
      <c r="TG92" s="39"/>
      <c r="TH92" s="39"/>
      <c r="TI92" s="39"/>
      <c r="TJ92" s="39"/>
      <c r="TK92" s="39"/>
      <c r="TL92" s="39"/>
      <c r="TM92" s="39"/>
      <c r="TN92" s="39"/>
      <c r="TO92" s="39"/>
      <c r="TP92" s="39"/>
      <c r="TQ92" s="39"/>
      <c r="TR92" s="39"/>
      <c r="TS92" s="39"/>
      <c r="TT92" s="39"/>
      <c r="TU92" s="39"/>
      <c r="TV92" s="39"/>
      <c r="TW92" s="39"/>
      <c r="TX92" s="39"/>
      <c r="TY92" s="39"/>
      <c r="TZ92" s="39"/>
      <c r="UA92" s="39"/>
      <c r="UB92" s="39"/>
      <c r="UC92" s="39"/>
      <c r="UD92" s="39"/>
      <c r="UE92" s="39"/>
      <c r="UF92" s="39"/>
      <c r="UG92" s="39"/>
      <c r="UH92" s="39"/>
      <c r="UI92" s="39"/>
      <c r="UJ92" s="39"/>
      <c r="UK92" s="39"/>
      <c r="UL92" s="39"/>
      <c r="UM92" s="39"/>
      <c r="UN92" s="39"/>
      <c r="UO92" s="39"/>
      <c r="UP92" s="39"/>
      <c r="UQ92" s="39"/>
      <c r="UR92" s="39"/>
      <c r="US92" s="39"/>
      <c r="UT92" s="39"/>
      <c r="UU92" s="39"/>
      <c r="UV92" s="39"/>
      <c r="UW92" s="39"/>
      <c r="UX92" s="39"/>
      <c r="UY92" s="39"/>
      <c r="UZ92" s="39"/>
      <c r="VA92" s="39"/>
      <c r="VB92" s="39"/>
      <c r="VC92" s="39"/>
      <c r="VD92" s="39"/>
      <c r="VE92" s="39"/>
      <c r="VF92" s="39"/>
      <c r="VG92" s="39"/>
      <c r="VH92" s="39"/>
      <c r="VI92" s="39"/>
      <c r="VJ92" s="39"/>
      <c r="VK92" s="39"/>
      <c r="VL92" s="39"/>
      <c r="VM92" s="39"/>
      <c r="VN92" s="39"/>
      <c r="VO92" s="39"/>
      <c r="VP92" s="39"/>
      <c r="VQ92" s="39"/>
      <c r="VR92" s="39"/>
      <c r="VS92" s="39"/>
      <c r="VT92" s="39"/>
      <c r="VU92" s="39"/>
      <c r="VV92" s="39"/>
      <c r="VW92" s="39"/>
      <c r="VX92" s="39"/>
      <c r="VY92" s="39"/>
      <c r="VZ92" s="39"/>
      <c r="WA92" s="39"/>
      <c r="WB92" s="39"/>
      <c r="WC92" s="39"/>
      <c r="WD92" s="39"/>
      <c r="WE92" s="39"/>
      <c r="WF92" s="39"/>
      <c r="WG92" s="39"/>
      <c r="WH92" s="39"/>
      <c r="WI92" s="39"/>
      <c r="WJ92" s="39"/>
      <c r="WK92" s="39"/>
      <c r="WL92" s="39"/>
      <c r="WM92" s="39"/>
      <c r="WN92" s="39"/>
      <c r="WO92" s="39"/>
      <c r="WP92" s="39"/>
      <c r="WQ92" s="39"/>
      <c r="WR92" s="39"/>
      <c r="WS92" s="39"/>
      <c r="WT92" s="39"/>
      <c r="WU92" s="39"/>
      <c r="WV92" s="39"/>
      <c r="WW92" s="39"/>
      <c r="WX92" s="39"/>
      <c r="WY92" s="39"/>
      <c r="WZ92" s="39"/>
      <c r="XA92" s="39"/>
      <c r="XB92" s="39"/>
      <c r="XC92" s="39"/>
      <c r="XD92" s="39"/>
      <c r="XE92" s="39"/>
      <c r="XF92" s="39"/>
      <c r="XG92" s="39"/>
      <c r="XH92" s="39"/>
      <c r="XI92" s="39"/>
      <c r="XJ92" s="39"/>
      <c r="XK92" s="39"/>
      <c r="XL92" s="39"/>
      <c r="XM92" s="39"/>
      <c r="XN92" s="39"/>
      <c r="XO92" s="39"/>
      <c r="XP92" s="39"/>
      <c r="XQ92" s="39"/>
      <c r="XR92" s="39"/>
      <c r="XS92" s="39"/>
      <c r="XT92" s="39"/>
      <c r="XU92" s="39"/>
      <c r="XV92" s="39"/>
      <c r="XW92" s="39"/>
      <c r="XX92" s="39"/>
      <c r="XY92" s="39"/>
      <c r="XZ92" s="39"/>
      <c r="YA92" s="39"/>
      <c r="YB92" s="39"/>
      <c r="YC92" s="39"/>
      <c r="YD92" s="39"/>
      <c r="YE92" s="39"/>
      <c r="YF92" s="39"/>
      <c r="YG92" s="39"/>
      <c r="YH92" s="39"/>
      <c r="YI92" s="39"/>
      <c r="YJ92" s="39"/>
      <c r="YK92" s="39"/>
      <c r="YL92" s="39"/>
      <c r="YM92" s="39"/>
      <c r="YN92" s="39"/>
      <c r="YO92" s="39"/>
      <c r="YP92" s="39"/>
      <c r="YQ92" s="39"/>
      <c r="YR92" s="39"/>
      <c r="YS92" s="39"/>
      <c r="YT92" s="39"/>
      <c r="YU92" s="39"/>
      <c r="YV92" s="39"/>
      <c r="YW92" s="39"/>
      <c r="YX92" s="39"/>
      <c r="YY92" s="39"/>
      <c r="YZ92" s="39"/>
      <c r="ZA92" s="39"/>
      <c r="ZB92" s="39"/>
      <c r="ZC92" s="39"/>
      <c r="ZD92" s="39"/>
      <c r="ZE92" s="39"/>
      <c r="ZF92" s="39"/>
      <c r="ZG92" s="39"/>
      <c r="ZH92" s="39"/>
      <c r="ZI92" s="39"/>
      <c r="ZJ92" s="39"/>
      <c r="ZK92" s="39"/>
      <c r="ZL92" s="39"/>
      <c r="ZM92" s="39"/>
      <c r="ZN92" s="39"/>
      <c r="ZO92" s="39"/>
      <c r="ZP92" s="39"/>
      <c r="ZQ92" s="39"/>
      <c r="ZR92" s="39"/>
      <c r="ZS92" s="39"/>
      <c r="ZT92" s="39"/>
      <c r="ZU92" s="39"/>
      <c r="ZV92" s="39"/>
      <c r="ZW92" s="39"/>
      <c r="ZX92" s="39"/>
    </row>
    <row r="93" spans="1:700" s="41" customFormat="1" ht="12" customHeight="1" x14ac:dyDescent="0.25">
      <c r="A93" s="128" t="s">
        <v>36</v>
      </c>
      <c r="B93" s="15" t="s">
        <v>37</v>
      </c>
      <c r="C93" s="15" t="s">
        <v>37</v>
      </c>
      <c r="D93" s="5" t="s">
        <v>38</v>
      </c>
      <c r="E93" s="6" t="s">
        <v>39</v>
      </c>
      <c r="F93" s="7" t="s">
        <v>38</v>
      </c>
      <c r="G93" s="6" t="s">
        <v>40</v>
      </c>
      <c r="H93" s="8">
        <v>21101</v>
      </c>
      <c r="I93" s="69" t="s">
        <v>46</v>
      </c>
      <c r="J93" s="9" t="s">
        <v>1946</v>
      </c>
      <c r="K93" s="10" t="s">
        <v>1947</v>
      </c>
      <c r="L93" s="11"/>
      <c r="M93" s="8" t="s">
        <v>43</v>
      </c>
      <c r="N93" s="12" t="s">
        <v>16255</v>
      </c>
      <c r="O93" s="13">
        <v>2</v>
      </c>
      <c r="P93" s="14">
        <f t="shared" si="2"/>
        <v>24.27</v>
      </c>
      <c r="Q93" s="53" t="s">
        <v>45</v>
      </c>
      <c r="R93" s="14">
        <v>48.54</v>
      </c>
      <c r="S93" s="14">
        <v>0</v>
      </c>
      <c r="T93" s="14">
        <v>0</v>
      </c>
      <c r="U93" s="14">
        <v>0</v>
      </c>
      <c r="V93" s="14">
        <v>0</v>
      </c>
      <c r="W93" s="14">
        <v>24</v>
      </c>
      <c r="X93" s="14">
        <v>0</v>
      </c>
      <c r="Y93" s="14">
        <v>0</v>
      </c>
      <c r="Z93" s="14">
        <v>24.54</v>
      </c>
      <c r="AA93" s="14">
        <v>0</v>
      </c>
      <c r="AB93" s="14">
        <v>0</v>
      </c>
      <c r="AC93" s="14">
        <v>0</v>
      </c>
      <c r="AD93" s="14">
        <v>0</v>
      </c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  <c r="IV93" s="39"/>
      <c r="IW93" s="39"/>
      <c r="IX93" s="39"/>
      <c r="IY93" s="39"/>
      <c r="IZ93" s="39"/>
      <c r="JA93" s="39"/>
      <c r="JB93" s="39"/>
      <c r="JC93" s="39"/>
      <c r="JD93" s="39"/>
      <c r="JE93" s="39"/>
      <c r="JF93" s="39"/>
      <c r="JG93" s="39"/>
      <c r="JH93" s="39"/>
      <c r="JI93" s="39"/>
      <c r="JJ93" s="39"/>
      <c r="JK93" s="39"/>
      <c r="JL93" s="39"/>
      <c r="JM93" s="39"/>
      <c r="JN93" s="39"/>
      <c r="JO93" s="39"/>
      <c r="JP93" s="39"/>
      <c r="JQ93" s="39"/>
      <c r="JR93" s="39"/>
      <c r="JS93" s="39"/>
      <c r="JT93" s="39"/>
      <c r="JU93" s="39"/>
      <c r="JV93" s="39"/>
      <c r="JW93" s="39"/>
      <c r="JX93" s="39"/>
      <c r="JY93" s="39"/>
      <c r="JZ93" s="39"/>
      <c r="KA93" s="39"/>
      <c r="KB93" s="39"/>
      <c r="KC93" s="39"/>
      <c r="KD93" s="39"/>
      <c r="KE93" s="39"/>
      <c r="KF93" s="39"/>
      <c r="KG93" s="39"/>
      <c r="KH93" s="39"/>
      <c r="KI93" s="39"/>
      <c r="KJ93" s="39"/>
      <c r="KK93" s="39"/>
      <c r="KL93" s="39"/>
      <c r="KM93" s="39"/>
      <c r="KN93" s="39"/>
      <c r="KO93" s="39"/>
      <c r="KP93" s="39"/>
      <c r="KQ93" s="39"/>
      <c r="KR93" s="39"/>
      <c r="KS93" s="39"/>
      <c r="KT93" s="39"/>
      <c r="KU93" s="39"/>
      <c r="KV93" s="39"/>
      <c r="KW93" s="39"/>
      <c r="KX93" s="39"/>
      <c r="KY93" s="39"/>
      <c r="KZ93" s="39"/>
      <c r="LA93" s="39"/>
      <c r="LB93" s="39"/>
      <c r="LC93" s="39"/>
      <c r="LD93" s="39"/>
      <c r="LE93" s="39"/>
      <c r="LF93" s="39"/>
      <c r="LG93" s="39"/>
      <c r="LH93" s="39"/>
      <c r="LI93" s="39"/>
      <c r="LJ93" s="39"/>
      <c r="LK93" s="39"/>
      <c r="LL93" s="39"/>
      <c r="LM93" s="39"/>
      <c r="LN93" s="39"/>
      <c r="LO93" s="39"/>
      <c r="LP93" s="39"/>
      <c r="LQ93" s="39"/>
      <c r="LR93" s="39"/>
      <c r="LS93" s="39"/>
      <c r="LT93" s="39"/>
      <c r="LU93" s="39"/>
      <c r="LV93" s="39"/>
      <c r="LW93" s="39"/>
      <c r="LX93" s="39"/>
      <c r="LY93" s="39"/>
      <c r="LZ93" s="39"/>
      <c r="MA93" s="39"/>
      <c r="MB93" s="39"/>
      <c r="MC93" s="39"/>
      <c r="MD93" s="39"/>
      <c r="ME93" s="39"/>
      <c r="MF93" s="39"/>
      <c r="MG93" s="39"/>
      <c r="MH93" s="39"/>
      <c r="MI93" s="39"/>
      <c r="MJ93" s="39"/>
      <c r="MK93" s="39"/>
      <c r="ML93" s="39"/>
      <c r="MM93" s="39"/>
      <c r="MN93" s="39"/>
      <c r="MO93" s="39"/>
      <c r="MP93" s="39"/>
      <c r="MQ93" s="39"/>
      <c r="MR93" s="39"/>
      <c r="MS93" s="39"/>
      <c r="MT93" s="39"/>
      <c r="MU93" s="39"/>
      <c r="MV93" s="39"/>
      <c r="MW93" s="39"/>
      <c r="MX93" s="39"/>
      <c r="MY93" s="39"/>
      <c r="MZ93" s="39"/>
      <c r="NA93" s="39"/>
      <c r="NB93" s="39"/>
      <c r="NC93" s="39"/>
      <c r="ND93" s="39"/>
      <c r="NE93" s="39"/>
      <c r="NF93" s="39"/>
      <c r="NG93" s="39"/>
      <c r="NH93" s="39"/>
      <c r="NI93" s="39"/>
      <c r="NJ93" s="39"/>
      <c r="NK93" s="39"/>
      <c r="NL93" s="39"/>
      <c r="NM93" s="39"/>
      <c r="NN93" s="39"/>
      <c r="NO93" s="39"/>
      <c r="NP93" s="39"/>
      <c r="NQ93" s="39"/>
      <c r="NR93" s="39"/>
      <c r="NS93" s="39"/>
      <c r="NT93" s="39"/>
      <c r="NU93" s="39"/>
      <c r="NV93" s="39"/>
      <c r="NW93" s="39"/>
      <c r="NX93" s="39"/>
      <c r="NY93" s="39"/>
      <c r="NZ93" s="39"/>
      <c r="OA93" s="39"/>
      <c r="OB93" s="39"/>
      <c r="OC93" s="39"/>
      <c r="OD93" s="39"/>
      <c r="OE93" s="39"/>
      <c r="OF93" s="39"/>
      <c r="OG93" s="39"/>
      <c r="OH93" s="39"/>
      <c r="OI93" s="39"/>
      <c r="OJ93" s="39"/>
      <c r="OK93" s="39"/>
      <c r="OL93" s="39"/>
      <c r="OM93" s="39"/>
      <c r="ON93" s="39"/>
      <c r="OO93" s="39"/>
      <c r="OP93" s="39"/>
      <c r="OQ93" s="39"/>
      <c r="OR93" s="39"/>
      <c r="OS93" s="39"/>
      <c r="OT93" s="39"/>
      <c r="OU93" s="39"/>
      <c r="OV93" s="39"/>
      <c r="OW93" s="39"/>
      <c r="OX93" s="39"/>
      <c r="OY93" s="39"/>
      <c r="OZ93" s="39"/>
      <c r="PA93" s="39"/>
      <c r="PB93" s="39"/>
      <c r="PC93" s="39"/>
      <c r="PD93" s="39"/>
      <c r="PE93" s="39"/>
      <c r="PF93" s="39"/>
      <c r="PG93" s="39"/>
      <c r="PH93" s="39"/>
      <c r="PI93" s="39"/>
      <c r="PJ93" s="39"/>
      <c r="PK93" s="39"/>
      <c r="PL93" s="39"/>
      <c r="PM93" s="39"/>
      <c r="PN93" s="39"/>
      <c r="PO93" s="39"/>
      <c r="PP93" s="39"/>
      <c r="PQ93" s="39"/>
      <c r="PR93" s="39"/>
      <c r="PS93" s="39"/>
      <c r="PT93" s="39"/>
      <c r="PU93" s="39"/>
      <c r="PV93" s="39"/>
      <c r="PW93" s="39"/>
      <c r="PX93" s="39"/>
      <c r="PY93" s="39"/>
      <c r="PZ93" s="39"/>
      <c r="QA93" s="39"/>
      <c r="QB93" s="39"/>
      <c r="QC93" s="39"/>
      <c r="QD93" s="39"/>
      <c r="QE93" s="39"/>
      <c r="QF93" s="39"/>
      <c r="QG93" s="39"/>
      <c r="QH93" s="39"/>
      <c r="QI93" s="39"/>
      <c r="QJ93" s="39"/>
      <c r="QK93" s="39"/>
      <c r="QL93" s="39"/>
      <c r="QM93" s="39"/>
      <c r="QN93" s="39"/>
      <c r="QO93" s="39"/>
      <c r="QP93" s="39"/>
      <c r="QQ93" s="39"/>
      <c r="QR93" s="39"/>
      <c r="QS93" s="39"/>
      <c r="QT93" s="39"/>
      <c r="QU93" s="39"/>
      <c r="QV93" s="39"/>
      <c r="QW93" s="39"/>
      <c r="QX93" s="39"/>
      <c r="QY93" s="39"/>
      <c r="QZ93" s="39"/>
      <c r="RA93" s="39"/>
      <c r="RB93" s="39"/>
      <c r="RC93" s="39"/>
      <c r="RD93" s="39"/>
      <c r="RE93" s="39"/>
      <c r="RF93" s="39"/>
      <c r="RG93" s="39"/>
      <c r="RH93" s="39"/>
      <c r="RI93" s="39"/>
      <c r="RJ93" s="39"/>
      <c r="RK93" s="39"/>
      <c r="RL93" s="39"/>
      <c r="RM93" s="39"/>
      <c r="RN93" s="39"/>
      <c r="RO93" s="39"/>
      <c r="RP93" s="39"/>
      <c r="RQ93" s="39"/>
      <c r="RR93" s="39"/>
      <c r="RS93" s="39"/>
      <c r="RT93" s="39"/>
      <c r="RU93" s="39"/>
      <c r="RV93" s="39"/>
      <c r="RW93" s="39"/>
      <c r="RX93" s="39"/>
      <c r="RY93" s="39"/>
      <c r="RZ93" s="39"/>
      <c r="SA93" s="39"/>
      <c r="SB93" s="39"/>
      <c r="SC93" s="39"/>
      <c r="SD93" s="39"/>
      <c r="SE93" s="39"/>
      <c r="SF93" s="39"/>
      <c r="SG93" s="39"/>
      <c r="SH93" s="39"/>
      <c r="SI93" s="39"/>
      <c r="SJ93" s="39"/>
      <c r="SK93" s="39"/>
      <c r="SL93" s="39"/>
      <c r="SM93" s="39"/>
      <c r="SN93" s="39"/>
      <c r="SO93" s="39"/>
      <c r="SP93" s="39"/>
      <c r="SQ93" s="39"/>
      <c r="SR93" s="39"/>
      <c r="SS93" s="39"/>
      <c r="ST93" s="39"/>
      <c r="SU93" s="39"/>
      <c r="SV93" s="39"/>
      <c r="SW93" s="39"/>
      <c r="SX93" s="39"/>
      <c r="SY93" s="39"/>
      <c r="SZ93" s="39"/>
      <c r="TA93" s="39"/>
      <c r="TB93" s="39"/>
      <c r="TC93" s="39"/>
      <c r="TD93" s="39"/>
      <c r="TE93" s="39"/>
      <c r="TF93" s="39"/>
      <c r="TG93" s="39"/>
      <c r="TH93" s="39"/>
      <c r="TI93" s="39"/>
      <c r="TJ93" s="39"/>
      <c r="TK93" s="39"/>
      <c r="TL93" s="39"/>
      <c r="TM93" s="39"/>
      <c r="TN93" s="39"/>
      <c r="TO93" s="39"/>
      <c r="TP93" s="39"/>
      <c r="TQ93" s="39"/>
      <c r="TR93" s="39"/>
      <c r="TS93" s="39"/>
      <c r="TT93" s="39"/>
      <c r="TU93" s="39"/>
      <c r="TV93" s="39"/>
      <c r="TW93" s="39"/>
      <c r="TX93" s="39"/>
      <c r="TY93" s="39"/>
      <c r="TZ93" s="39"/>
      <c r="UA93" s="39"/>
      <c r="UB93" s="39"/>
      <c r="UC93" s="39"/>
      <c r="UD93" s="39"/>
      <c r="UE93" s="39"/>
      <c r="UF93" s="39"/>
      <c r="UG93" s="39"/>
      <c r="UH93" s="39"/>
      <c r="UI93" s="39"/>
      <c r="UJ93" s="39"/>
      <c r="UK93" s="39"/>
      <c r="UL93" s="39"/>
      <c r="UM93" s="39"/>
      <c r="UN93" s="39"/>
      <c r="UO93" s="39"/>
      <c r="UP93" s="39"/>
      <c r="UQ93" s="39"/>
      <c r="UR93" s="39"/>
      <c r="US93" s="39"/>
      <c r="UT93" s="39"/>
      <c r="UU93" s="39"/>
      <c r="UV93" s="39"/>
      <c r="UW93" s="39"/>
      <c r="UX93" s="39"/>
      <c r="UY93" s="39"/>
      <c r="UZ93" s="39"/>
      <c r="VA93" s="39"/>
      <c r="VB93" s="39"/>
      <c r="VC93" s="39"/>
      <c r="VD93" s="39"/>
      <c r="VE93" s="39"/>
      <c r="VF93" s="39"/>
      <c r="VG93" s="39"/>
      <c r="VH93" s="39"/>
      <c r="VI93" s="39"/>
      <c r="VJ93" s="39"/>
      <c r="VK93" s="39"/>
      <c r="VL93" s="39"/>
      <c r="VM93" s="39"/>
      <c r="VN93" s="39"/>
      <c r="VO93" s="39"/>
      <c r="VP93" s="39"/>
      <c r="VQ93" s="39"/>
      <c r="VR93" s="39"/>
      <c r="VS93" s="39"/>
      <c r="VT93" s="39"/>
      <c r="VU93" s="39"/>
      <c r="VV93" s="39"/>
      <c r="VW93" s="39"/>
      <c r="VX93" s="39"/>
      <c r="VY93" s="39"/>
      <c r="VZ93" s="39"/>
      <c r="WA93" s="39"/>
      <c r="WB93" s="39"/>
      <c r="WC93" s="39"/>
      <c r="WD93" s="39"/>
      <c r="WE93" s="39"/>
      <c r="WF93" s="39"/>
      <c r="WG93" s="39"/>
      <c r="WH93" s="39"/>
      <c r="WI93" s="39"/>
      <c r="WJ93" s="39"/>
      <c r="WK93" s="39"/>
      <c r="WL93" s="39"/>
      <c r="WM93" s="39"/>
      <c r="WN93" s="39"/>
      <c r="WO93" s="39"/>
      <c r="WP93" s="39"/>
      <c r="WQ93" s="39"/>
      <c r="WR93" s="39"/>
      <c r="WS93" s="39"/>
      <c r="WT93" s="39"/>
      <c r="WU93" s="39"/>
      <c r="WV93" s="39"/>
      <c r="WW93" s="39"/>
      <c r="WX93" s="39"/>
      <c r="WY93" s="39"/>
      <c r="WZ93" s="39"/>
      <c r="XA93" s="39"/>
      <c r="XB93" s="39"/>
      <c r="XC93" s="39"/>
      <c r="XD93" s="39"/>
      <c r="XE93" s="39"/>
      <c r="XF93" s="39"/>
      <c r="XG93" s="39"/>
      <c r="XH93" s="39"/>
      <c r="XI93" s="39"/>
      <c r="XJ93" s="39"/>
      <c r="XK93" s="39"/>
      <c r="XL93" s="39"/>
      <c r="XM93" s="39"/>
      <c r="XN93" s="39"/>
      <c r="XO93" s="39"/>
      <c r="XP93" s="39"/>
      <c r="XQ93" s="39"/>
      <c r="XR93" s="39"/>
      <c r="XS93" s="39"/>
      <c r="XT93" s="39"/>
      <c r="XU93" s="39"/>
      <c r="XV93" s="39"/>
      <c r="XW93" s="39"/>
      <c r="XX93" s="39"/>
      <c r="XY93" s="39"/>
      <c r="XZ93" s="39"/>
      <c r="YA93" s="39"/>
      <c r="YB93" s="39"/>
      <c r="YC93" s="39"/>
      <c r="YD93" s="39"/>
      <c r="YE93" s="39"/>
      <c r="YF93" s="39"/>
      <c r="YG93" s="39"/>
      <c r="YH93" s="39"/>
      <c r="YI93" s="39"/>
      <c r="YJ93" s="39"/>
      <c r="YK93" s="39"/>
      <c r="YL93" s="39"/>
      <c r="YM93" s="39"/>
      <c r="YN93" s="39"/>
      <c r="YO93" s="39"/>
      <c r="YP93" s="39"/>
      <c r="YQ93" s="39"/>
      <c r="YR93" s="39"/>
      <c r="YS93" s="39"/>
      <c r="YT93" s="39"/>
      <c r="YU93" s="39"/>
      <c r="YV93" s="39"/>
      <c r="YW93" s="39"/>
      <c r="YX93" s="39"/>
      <c r="YY93" s="39"/>
      <c r="YZ93" s="39"/>
      <c r="ZA93" s="39"/>
      <c r="ZB93" s="39"/>
      <c r="ZC93" s="39"/>
      <c r="ZD93" s="39"/>
      <c r="ZE93" s="39"/>
      <c r="ZF93" s="39"/>
      <c r="ZG93" s="39"/>
      <c r="ZH93" s="39"/>
      <c r="ZI93" s="39"/>
      <c r="ZJ93" s="39"/>
      <c r="ZK93" s="39"/>
      <c r="ZL93" s="39"/>
      <c r="ZM93" s="39"/>
      <c r="ZN93" s="39"/>
      <c r="ZO93" s="39"/>
      <c r="ZP93" s="39"/>
      <c r="ZQ93" s="39"/>
      <c r="ZR93" s="39"/>
      <c r="ZS93" s="39"/>
      <c r="ZT93" s="39"/>
      <c r="ZU93" s="39"/>
      <c r="ZV93" s="39"/>
      <c r="ZW93" s="39"/>
      <c r="ZX93" s="39"/>
    </row>
    <row r="94" spans="1:700" s="41" customFormat="1" ht="12" customHeight="1" x14ac:dyDescent="0.25">
      <c r="A94" s="128" t="s">
        <v>36</v>
      </c>
      <c r="B94" s="15" t="s">
        <v>37</v>
      </c>
      <c r="C94" s="15" t="s">
        <v>37</v>
      </c>
      <c r="D94" s="5" t="s">
        <v>38</v>
      </c>
      <c r="E94" s="6" t="s">
        <v>39</v>
      </c>
      <c r="F94" s="7" t="s">
        <v>38</v>
      </c>
      <c r="G94" s="6" t="s">
        <v>40</v>
      </c>
      <c r="H94" s="8">
        <v>21101</v>
      </c>
      <c r="I94" s="69" t="s">
        <v>46</v>
      </c>
      <c r="J94" s="9" t="s">
        <v>1944</v>
      </c>
      <c r="K94" s="10" t="s">
        <v>1945</v>
      </c>
      <c r="L94" s="11"/>
      <c r="M94" s="8" t="s">
        <v>43</v>
      </c>
      <c r="N94" s="12" t="s">
        <v>16255</v>
      </c>
      <c r="O94" s="13">
        <v>4</v>
      </c>
      <c r="P94" s="14">
        <f t="shared" si="2"/>
        <v>24.07</v>
      </c>
      <c r="Q94" s="53" t="s">
        <v>45</v>
      </c>
      <c r="R94" s="14">
        <v>96.28</v>
      </c>
      <c r="S94" s="14">
        <v>0</v>
      </c>
      <c r="T94" s="14">
        <v>24</v>
      </c>
      <c r="U94" s="14">
        <v>0</v>
      </c>
      <c r="V94" s="14">
        <v>0</v>
      </c>
      <c r="W94" s="14">
        <v>24</v>
      </c>
      <c r="X94" s="14">
        <v>0</v>
      </c>
      <c r="Y94" s="14">
        <v>0</v>
      </c>
      <c r="Z94" s="14">
        <v>24</v>
      </c>
      <c r="AA94" s="14">
        <v>0</v>
      </c>
      <c r="AB94" s="14">
        <v>0</v>
      </c>
      <c r="AC94" s="14">
        <v>24.28</v>
      </c>
      <c r="AD94" s="14">
        <v>0</v>
      </c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  <c r="IV94" s="39"/>
      <c r="IW94" s="39"/>
      <c r="IX94" s="39"/>
      <c r="IY94" s="39"/>
      <c r="IZ94" s="39"/>
      <c r="JA94" s="39"/>
      <c r="JB94" s="39"/>
      <c r="JC94" s="39"/>
      <c r="JD94" s="39"/>
      <c r="JE94" s="39"/>
      <c r="JF94" s="39"/>
      <c r="JG94" s="39"/>
      <c r="JH94" s="39"/>
      <c r="JI94" s="39"/>
      <c r="JJ94" s="39"/>
      <c r="JK94" s="39"/>
      <c r="JL94" s="39"/>
      <c r="JM94" s="39"/>
      <c r="JN94" s="39"/>
      <c r="JO94" s="39"/>
      <c r="JP94" s="39"/>
      <c r="JQ94" s="39"/>
      <c r="JR94" s="39"/>
      <c r="JS94" s="39"/>
      <c r="JT94" s="39"/>
      <c r="JU94" s="39"/>
      <c r="JV94" s="39"/>
      <c r="JW94" s="39"/>
      <c r="JX94" s="39"/>
      <c r="JY94" s="39"/>
      <c r="JZ94" s="39"/>
      <c r="KA94" s="39"/>
      <c r="KB94" s="39"/>
      <c r="KC94" s="39"/>
      <c r="KD94" s="39"/>
      <c r="KE94" s="39"/>
      <c r="KF94" s="39"/>
      <c r="KG94" s="39"/>
      <c r="KH94" s="39"/>
      <c r="KI94" s="39"/>
      <c r="KJ94" s="39"/>
      <c r="KK94" s="39"/>
      <c r="KL94" s="39"/>
      <c r="KM94" s="39"/>
      <c r="KN94" s="39"/>
      <c r="KO94" s="39"/>
      <c r="KP94" s="39"/>
      <c r="KQ94" s="39"/>
      <c r="KR94" s="39"/>
      <c r="KS94" s="39"/>
      <c r="KT94" s="39"/>
      <c r="KU94" s="39"/>
      <c r="KV94" s="39"/>
      <c r="KW94" s="39"/>
      <c r="KX94" s="39"/>
      <c r="KY94" s="39"/>
      <c r="KZ94" s="39"/>
      <c r="LA94" s="39"/>
      <c r="LB94" s="39"/>
      <c r="LC94" s="39"/>
      <c r="LD94" s="39"/>
      <c r="LE94" s="39"/>
      <c r="LF94" s="39"/>
      <c r="LG94" s="39"/>
      <c r="LH94" s="39"/>
      <c r="LI94" s="39"/>
      <c r="LJ94" s="39"/>
      <c r="LK94" s="39"/>
      <c r="LL94" s="39"/>
      <c r="LM94" s="39"/>
      <c r="LN94" s="39"/>
      <c r="LO94" s="39"/>
      <c r="LP94" s="39"/>
      <c r="LQ94" s="39"/>
      <c r="LR94" s="39"/>
      <c r="LS94" s="39"/>
      <c r="LT94" s="39"/>
      <c r="LU94" s="39"/>
      <c r="LV94" s="39"/>
      <c r="LW94" s="39"/>
      <c r="LX94" s="39"/>
      <c r="LY94" s="39"/>
      <c r="LZ94" s="39"/>
      <c r="MA94" s="39"/>
      <c r="MB94" s="39"/>
      <c r="MC94" s="39"/>
      <c r="MD94" s="39"/>
      <c r="ME94" s="39"/>
      <c r="MF94" s="39"/>
      <c r="MG94" s="39"/>
      <c r="MH94" s="39"/>
      <c r="MI94" s="39"/>
      <c r="MJ94" s="39"/>
      <c r="MK94" s="39"/>
      <c r="ML94" s="39"/>
      <c r="MM94" s="39"/>
      <c r="MN94" s="39"/>
      <c r="MO94" s="39"/>
      <c r="MP94" s="39"/>
      <c r="MQ94" s="39"/>
      <c r="MR94" s="39"/>
      <c r="MS94" s="39"/>
      <c r="MT94" s="39"/>
      <c r="MU94" s="39"/>
      <c r="MV94" s="39"/>
      <c r="MW94" s="39"/>
      <c r="MX94" s="39"/>
      <c r="MY94" s="39"/>
      <c r="MZ94" s="39"/>
      <c r="NA94" s="39"/>
      <c r="NB94" s="39"/>
      <c r="NC94" s="39"/>
      <c r="ND94" s="39"/>
      <c r="NE94" s="39"/>
      <c r="NF94" s="39"/>
      <c r="NG94" s="39"/>
      <c r="NH94" s="39"/>
      <c r="NI94" s="39"/>
      <c r="NJ94" s="39"/>
      <c r="NK94" s="39"/>
      <c r="NL94" s="39"/>
      <c r="NM94" s="39"/>
      <c r="NN94" s="39"/>
      <c r="NO94" s="39"/>
      <c r="NP94" s="39"/>
      <c r="NQ94" s="39"/>
      <c r="NR94" s="39"/>
      <c r="NS94" s="39"/>
      <c r="NT94" s="39"/>
      <c r="NU94" s="39"/>
      <c r="NV94" s="39"/>
      <c r="NW94" s="39"/>
      <c r="NX94" s="39"/>
      <c r="NY94" s="39"/>
      <c r="NZ94" s="39"/>
      <c r="OA94" s="39"/>
      <c r="OB94" s="39"/>
      <c r="OC94" s="39"/>
      <c r="OD94" s="39"/>
      <c r="OE94" s="39"/>
      <c r="OF94" s="39"/>
      <c r="OG94" s="39"/>
      <c r="OH94" s="39"/>
      <c r="OI94" s="39"/>
      <c r="OJ94" s="39"/>
      <c r="OK94" s="39"/>
      <c r="OL94" s="39"/>
      <c r="OM94" s="39"/>
      <c r="ON94" s="39"/>
      <c r="OO94" s="39"/>
      <c r="OP94" s="39"/>
      <c r="OQ94" s="39"/>
      <c r="OR94" s="39"/>
      <c r="OS94" s="39"/>
      <c r="OT94" s="39"/>
      <c r="OU94" s="39"/>
      <c r="OV94" s="39"/>
      <c r="OW94" s="39"/>
      <c r="OX94" s="39"/>
      <c r="OY94" s="39"/>
      <c r="OZ94" s="39"/>
      <c r="PA94" s="39"/>
      <c r="PB94" s="39"/>
      <c r="PC94" s="39"/>
      <c r="PD94" s="39"/>
      <c r="PE94" s="39"/>
      <c r="PF94" s="39"/>
      <c r="PG94" s="39"/>
      <c r="PH94" s="39"/>
      <c r="PI94" s="39"/>
      <c r="PJ94" s="39"/>
      <c r="PK94" s="39"/>
      <c r="PL94" s="39"/>
      <c r="PM94" s="39"/>
      <c r="PN94" s="39"/>
      <c r="PO94" s="39"/>
      <c r="PP94" s="39"/>
      <c r="PQ94" s="39"/>
      <c r="PR94" s="39"/>
      <c r="PS94" s="39"/>
      <c r="PT94" s="39"/>
      <c r="PU94" s="39"/>
      <c r="PV94" s="39"/>
      <c r="PW94" s="39"/>
      <c r="PX94" s="39"/>
      <c r="PY94" s="39"/>
      <c r="PZ94" s="39"/>
      <c r="QA94" s="39"/>
      <c r="QB94" s="39"/>
      <c r="QC94" s="39"/>
      <c r="QD94" s="39"/>
      <c r="QE94" s="39"/>
      <c r="QF94" s="39"/>
      <c r="QG94" s="39"/>
      <c r="QH94" s="39"/>
      <c r="QI94" s="39"/>
      <c r="QJ94" s="39"/>
      <c r="QK94" s="39"/>
      <c r="QL94" s="39"/>
      <c r="QM94" s="39"/>
      <c r="QN94" s="39"/>
      <c r="QO94" s="39"/>
      <c r="QP94" s="39"/>
      <c r="QQ94" s="39"/>
      <c r="QR94" s="39"/>
      <c r="QS94" s="39"/>
      <c r="QT94" s="39"/>
      <c r="QU94" s="39"/>
      <c r="QV94" s="39"/>
      <c r="QW94" s="39"/>
      <c r="QX94" s="39"/>
      <c r="QY94" s="39"/>
      <c r="QZ94" s="39"/>
      <c r="RA94" s="39"/>
      <c r="RB94" s="39"/>
      <c r="RC94" s="39"/>
      <c r="RD94" s="39"/>
      <c r="RE94" s="39"/>
      <c r="RF94" s="39"/>
      <c r="RG94" s="39"/>
      <c r="RH94" s="39"/>
      <c r="RI94" s="39"/>
      <c r="RJ94" s="39"/>
      <c r="RK94" s="39"/>
      <c r="RL94" s="39"/>
      <c r="RM94" s="39"/>
      <c r="RN94" s="39"/>
      <c r="RO94" s="39"/>
      <c r="RP94" s="39"/>
      <c r="RQ94" s="39"/>
      <c r="RR94" s="39"/>
      <c r="RS94" s="39"/>
      <c r="RT94" s="39"/>
      <c r="RU94" s="39"/>
      <c r="RV94" s="39"/>
      <c r="RW94" s="39"/>
      <c r="RX94" s="39"/>
      <c r="RY94" s="39"/>
      <c r="RZ94" s="39"/>
      <c r="SA94" s="39"/>
      <c r="SB94" s="39"/>
      <c r="SC94" s="39"/>
      <c r="SD94" s="39"/>
      <c r="SE94" s="39"/>
      <c r="SF94" s="39"/>
      <c r="SG94" s="39"/>
      <c r="SH94" s="39"/>
      <c r="SI94" s="39"/>
      <c r="SJ94" s="39"/>
      <c r="SK94" s="39"/>
      <c r="SL94" s="39"/>
      <c r="SM94" s="39"/>
      <c r="SN94" s="39"/>
      <c r="SO94" s="39"/>
      <c r="SP94" s="39"/>
      <c r="SQ94" s="39"/>
      <c r="SR94" s="39"/>
      <c r="SS94" s="39"/>
      <c r="ST94" s="39"/>
      <c r="SU94" s="39"/>
      <c r="SV94" s="39"/>
      <c r="SW94" s="39"/>
      <c r="SX94" s="39"/>
      <c r="SY94" s="39"/>
      <c r="SZ94" s="39"/>
      <c r="TA94" s="39"/>
      <c r="TB94" s="39"/>
      <c r="TC94" s="39"/>
      <c r="TD94" s="39"/>
      <c r="TE94" s="39"/>
      <c r="TF94" s="39"/>
      <c r="TG94" s="39"/>
      <c r="TH94" s="39"/>
      <c r="TI94" s="39"/>
      <c r="TJ94" s="39"/>
      <c r="TK94" s="39"/>
      <c r="TL94" s="39"/>
      <c r="TM94" s="39"/>
      <c r="TN94" s="39"/>
      <c r="TO94" s="39"/>
      <c r="TP94" s="39"/>
      <c r="TQ94" s="39"/>
      <c r="TR94" s="39"/>
      <c r="TS94" s="39"/>
      <c r="TT94" s="39"/>
      <c r="TU94" s="39"/>
      <c r="TV94" s="39"/>
      <c r="TW94" s="39"/>
      <c r="TX94" s="39"/>
      <c r="TY94" s="39"/>
      <c r="TZ94" s="39"/>
      <c r="UA94" s="39"/>
      <c r="UB94" s="39"/>
      <c r="UC94" s="39"/>
      <c r="UD94" s="39"/>
      <c r="UE94" s="39"/>
      <c r="UF94" s="39"/>
      <c r="UG94" s="39"/>
      <c r="UH94" s="39"/>
      <c r="UI94" s="39"/>
      <c r="UJ94" s="39"/>
      <c r="UK94" s="39"/>
      <c r="UL94" s="39"/>
      <c r="UM94" s="39"/>
      <c r="UN94" s="39"/>
      <c r="UO94" s="39"/>
      <c r="UP94" s="39"/>
      <c r="UQ94" s="39"/>
      <c r="UR94" s="39"/>
      <c r="US94" s="39"/>
      <c r="UT94" s="39"/>
      <c r="UU94" s="39"/>
      <c r="UV94" s="39"/>
      <c r="UW94" s="39"/>
      <c r="UX94" s="39"/>
      <c r="UY94" s="39"/>
      <c r="UZ94" s="39"/>
      <c r="VA94" s="39"/>
      <c r="VB94" s="39"/>
      <c r="VC94" s="39"/>
      <c r="VD94" s="39"/>
      <c r="VE94" s="39"/>
      <c r="VF94" s="39"/>
      <c r="VG94" s="39"/>
      <c r="VH94" s="39"/>
      <c r="VI94" s="39"/>
      <c r="VJ94" s="39"/>
      <c r="VK94" s="39"/>
      <c r="VL94" s="39"/>
      <c r="VM94" s="39"/>
      <c r="VN94" s="39"/>
      <c r="VO94" s="39"/>
      <c r="VP94" s="39"/>
      <c r="VQ94" s="39"/>
      <c r="VR94" s="39"/>
      <c r="VS94" s="39"/>
      <c r="VT94" s="39"/>
      <c r="VU94" s="39"/>
      <c r="VV94" s="39"/>
      <c r="VW94" s="39"/>
      <c r="VX94" s="39"/>
      <c r="VY94" s="39"/>
      <c r="VZ94" s="39"/>
      <c r="WA94" s="39"/>
      <c r="WB94" s="39"/>
      <c r="WC94" s="39"/>
      <c r="WD94" s="39"/>
      <c r="WE94" s="39"/>
      <c r="WF94" s="39"/>
      <c r="WG94" s="39"/>
      <c r="WH94" s="39"/>
      <c r="WI94" s="39"/>
      <c r="WJ94" s="39"/>
      <c r="WK94" s="39"/>
      <c r="WL94" s="39"/>
      <c r="WM94" s="39"/>
      <c r="WN94" s="39"/>
      <c r="WO94" s="39"/>
      <c r="WP94" s="39"/>
      <c r="WQ94" s="39"/>
      <c r="WR94" s="39"/>
      <c r="WS94" s="39"/>
      <c r="WT94" s="39"/>
      <c r="WU94" s="39"/>
      <c r="WV94" s="39"/>
      <c r="WW94" s="39"/>
      <c r="WX94" s="39"/>
      <c r="WY94" s="39"/>
      <c r="WZ94" s="39"/>
      <c r="XA94" s="39"/>
      <c r="XB94" s="39"/>
      <c r="XC94" s="39"/>
      <c r="XD94" s="39"/>
      <c r="XE94" s="39"/>
      <c r="XF94" s="39"/>
      <c r="XG94" s="39"/>
      <c r="XH94" s="39"/>
      <c r="XI94" s="39"/>
      <c r="XJ94" s="39"/>
      <c r="XK94" s="39"/>
      <c r="XL94" s="39"/>
      <c r="XM94" s="39"/>
      <c r="XN94" s="39"/>
      <c r="XO94" s="39"/>
      <c r="XP94" s="39"/>
      <c r="XQ94" s="39"/>
      <c r="XR94" s="39"/>
      <c r="XS94" s="39"/>
      <c r="XT94" s="39"/>
      <c r="XU94" s="39"/>
      <c r="XV94" s="39"/>
      <c r="XW94" s="39"/>
      <c r="XX94" s="39"/>
      <c r="XY94" s="39"/>
      <c r="XZ94" s="39"/>
      <c r="YA94" s="39"/>
      <c r="YB94" s="39"/>
      <c r="YC94" s="39"/>
      <c r="YD94" s="39"/>
      <c r="YE94" s="39"/>
      <c r="YF94" s="39"/>
      <c r="YG94" s="39"/>
      <c r="YH94" s="39"/>
      <c r="YI94" s="39"/>
      <c r="YJ94" s="39"/>
      <c r="YK94" s="39"/>
      <c r="YL94" s="39"/>
      <c r="YM94" s="39"/>
      <c r="YN94" s="39"/>
      <c r="YO94" s="39"/>
      <c r="YP94" s="39"/>
      <c r="YQ94" s="39"/>
      <c r="YR94" s="39"/>
      <c r="YS94" s="39"/>
      <c r="YT94" s="39"/>
      <c r="YU94" s="39"/>
      <c r="YV94" s="39"/>
      <c r="YW94" s="39"/>
      <c r="YX94" s="39"/>
      <c r="YY94" s="39"/>
      <c r="YZ94" s="39"/>
      <c r="ZA94" s="39"/>
      <c r="ZB94" s="39"/>
      <c r="ZC94" s="39"/>
      <c r="ZD94" s="39"/>
      <c r="ZE94" s="39"/>
      <c r="ZF94" s="39"/>
      <c r="ZG94" s="39"/>
      <c r="ZH94" s="39"/>
      <c r="ZI94" s="39"/>
      <c r="ZJ94" s="39"/>
      <c r="ZK94" s="39"/>
      <c r="ZL94" s="39"/>
      <c r="ZM94" s="39"/>
      <c r="ZN94" s="39"/>
      <c r="ZO94" s="39"/>
      <c r="ZP94" s="39"/>
      <c r="ZQ94" s="39"/>
      <c r="ZR94" s="39"/>
      <c r="ZS94" s="39"/>
      <c r="ZT94" s="39"/>
      <c r="ZU94" s="39"/>
      <c r="ZV94" s="39"/>
      <c r="ZW94" s="39"/>
      <c r="ZX94" s="39"/>
    </row>
    <row r="95" spans="1:700" s="41" customFormat="1" ht="12" customHeight="1" x14ac:dyDescent="0.25">
      <c r="A95" s="128" t="s">
        <v>36</v>
      </c>
      <c r="B95" s="15" t="s">
        <v>37</v>
      </c>
      <c r="C95" s="15" t="s">
        <v>37</v>
      </c>
      <c r="D95" s="5" t="s">
        <v>38</v>
      </c>
      <c r="E95" s="6" t="s">
        <v>39</v>
      </c>
      <c r="F95" s="7" t="s">
        <v>38</v>
      </c>
      <c r="G95" s="6" t="s">
        <v>40</v>
      </c>
      <c r="H95" s="8">
        <v>21101</v>
      </c>
      <c r="I95" s="69" t="s">
        <v>46</v>
      </c>
      <c r="J95" s="9" t="s">
        <v>2276</v>
      </c>
      <c r="K95" s="10" t="s">
        <v>56</v>
      </c>
      <c r="L95" s="11"/>
      <c r="M95" s="8" t="s">
        <v>43</v>
      </c>
      <c r="N95" s="12" t="s">
        <v>16255</v>
      </c>
      <c r="O95" s="13">
        <v>24</v>
      </c>
      <c r="P95" s="14">
        <f t="shared" si="2"/>
        <v>15.12</v>
      </c>
      <c r="Q95" s="53" t="s">
        <v>45</v>
      </c>
      <c r="R95" s="14">
        <v>362.88</v>
      </c>
      <c r="S95" s="14">
        <v>0</v>
      </c>
      <c r="T95" s="14">
        <v>90</v>
      </c>
      <c r="U95" s="14">
        <v>0</v>
      </c>
      <c r="V95" s="14">
        <v>0</v>
      </c>
      <c r="W95" s="14">
        <v>90</v>
      </c>
      <c r="X95" s="14">
        <v>0</v>
      </c>
      <c r="Y95" s="14">
        <v>0</v>
      </c>
      <c r="Z95" s="14">
        <v>90</v>
      </c>
      <c r="AA95" s="14">
        <v>0</v>
      </c>
      <c r="AB95" s="14">
        <v>0</v>
      </c>
      <c r="AC95" s="14">
        <v>92.88</v>
      </c>
      <c r="AD95" s="14">
        <v>0</v>
      </c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  <c r="IV95" s="39"/>
      <c r="IW95" s="39"/>
      <c r="IX95" s="39"/>
      <c r="IY95" s="39"/>
      <c r="IZ95" s="39"/>
      <c r="JA95" s="39"/>
      <c r="JB95" s="39"/>
      <c r="JC95" s="39"/>
      <c r="JD95" s="39"/>
      <c r="JE95" s="39"/>
      <c r="JF95" s="39"/>
      <c r="JG95" s="39"/>
      <c r="JH95" s="39"/>
      <c r="JI95" s="39"/>
      <c r="JJ95" s="39"/>
      <c r="JK95" s="39"/>
      <c r="JL95" s="39"/>
      <c r="JM95" s="39"/>
      <c r="JN95" s="39"/>
      <c r="JO95" s="39"/>
      <c r="JP95" s="39"/>
      <c r="JQ95" s="39"/>
      <c r="JR95" s="39"/>
      <c r="JS95" s="39"/>
      <c r="JT95" s="39"/>
      <c r="JU95" s="39"/>
      <c r="JV95" s="39"/>
      <c r="JW95" s="39"/>
      <c r="JX95" s="39"/>
      <c r="JY95" s="39"/>
      <c r="JZ95" s="39"/>
      <c r="KA95" s="39"/>
      <c r="KB95" s="39"/>
      <c r="KC95" s="39"/>
      <c r="KD95" s="39"/>
      <c r="KE95" s="39"/>
      <c r="KF95" s="39"/>
      <c r="KG95" s="39"/>
      <c r="KH95" s="39"/>
      <c r="KI95" s="39"/>
      <c r="KJ95" s="39"/>
      <c r="KK95" s="39"/>
      <c r="KL95" s="39"/>
      <c r="KM95" s="39"/>
      <c r="KN95" s="39"/>
      <c r="KO95" s="39"/>
      <c r="KP95" s="39"/>
      <c r="KQ95" s="39"/>
      <c r="KR95" s="39"/>
      <c r="KS95" s="39"/>
      <c r="KT95" s="39"/>
      <c r="KU95" s="39"/>
      <c r="KV95" s="39"/>
      <c r="KW95" s="39"/>
      <c r="KX95" s="39"/>
      <c r="KY95" s="39"/>
      <c r="KZ95" s="39"/>
      <c r="LA95" s="39"/>
      <c r="LB95" s="39"/>
      <c r="LC95" s="39"/>
      <c r="LD95" s="39"/>
      <c r="LE95" s="39"/>
      <c r="LF95" s="39"/>
      <c r="LG95" s="39"/>
      <c r="LH95" s="39"/>
      <c r="LI95" s="39"/>
      <c r="LJ95" s="39"/>
      <c r="LK95" s="39"/>
      <c r="LL95" s="39"/>
      <c r="LM95" s="39"/>
      <c r="LN95" s="39"/>
      <c r="LO95" s="39"/>
      <c r="LP95" s="39"/>
      <c r="LQ95" s="39"/>
      <c r="LR95" s="39"/>
      <c r="LS95" s="39"/>
      <c r="LT95" s="39"/>
      <c r="LU95" s="39"/>
      <c r="LV95" s="39"/>
      <c r="LW95" s="39"/>
      <c r="LX95" s="39"/>
      <c r="LY95" s="39"/>
      <c r="LZ95" s="39"/>
      <c r="MA95" s="39"/>
      <c r="MB95" s="39"/>
      <c r="MC95" s="39"/>
      <c r="MD95" s="39"/>
      <c r="ME95" s="39"/>
      <c r="MF95" s="39"/>
      <c r="MG95" s="39"/>
      <c r="MH95" s="39"/>
      <c r="MI95" s="39"/>
      <c r="MJ95" s="39"/>
      <c r="MK95" s="39"/>
      <c r="ML95" s="39"/>
      <c r="MM95" s="39"/>
      <c r="MN95" s="39"/>
      <c r="MO95" s="39"/>
      <c r="MP95" s="39"/>
      <c r="MQ95" s="39"/>
      <c r="MR95" s="39"/>
      <c r="MS95" s="39"/>
      <c r="MT95" s="39"/>
      <c r="MU95" s="39"/>
      <c r="MV95" s="39"/>
      <c r="MW95" s="39"/>
      <c r="MX95" s="39"/>
      <c r="MY95" s="39"/>
      <c r="MZ95" s="39"/>
      <c r="NA95" s="39"/>
      <c r="NB95" s="39"/>
      <c r="NC95" s="39"/>
      <c r="ND95" s="39"/>
      <c r="NE95" s="39"/>
      <c r="NF95" s="39"/>
      <c r="NG95" s="39"/>
      <c r="NH95" s="39"/>
      <c r="NI95" s="39"/>
      <c r="NJ95" s="39"/>
      <c r="NK95" s="39"/>
      <c r="NL95" s="39"/>
      <c r="NM95" s="39"/>
      <c r="NN95" s="39"/>
      <c r="NO95" s="39"/>
      <c r="NP95" s="39"/>
      <c r="NQ95" s="39"/>
      <c r="NR95" s="39"/>
      <c r="NS95" s="39"/>
      <c r="NT95" s="39"/>
      <c r="NU95" s="39"/>
      <c r="NV95" s="39"/>
      <c r="NW95" s="39"/>
      <c r="NX95" s="39"/>
      <c r="NY95" s="39"/>
      <c r="NZ95" s="39"/>
      <c r="OA95" s="39"/>
      <c r="OB95" s="39"/>
      <c r="OC95" s="39"/>
      <c r="OD95" s="39"/>
      <c r="OE95" s="39"/>
      <c r="OF95" s="39"/>
      <c r="OG95" s="39"/>
      <c r="OH95" s="39"/>
      <c r="OI95" s="39"/>
      <c r="OJ95" s="39"/>
      <c r="OK95" s="39"/>
      <c r="OL95" s="39"/>
      <c r="OM95" s="39"/>
      <c r="ON95" s="39"/>
      <c r="OO95" s="39"/>
      <c r="OP95" s="39"/>
      <c r="OQ95" s="39"/>
      <c r="OR95" s="39"/>
      <c r="OS95" s="39"/>
      <c r="OT95" s="39"/>
      <c r="OU95" s="39"/>
      <c r="OV95" s="39"/>
      <c r="OW95" s="39"/>
      <c r="OX95" s="39"/>
      <c r="OY95" s="39"/>
      <c r="OZ95" s="39"/>
      <c r="PA95" s="39"/>
      <c r="PB95" s="39"/>
      <c r="PC95" s="39"/>
      <c r="PD95" s="39"/>
      <c r="PE95" s="39"/>
      <c r="PF95" s="39"/>
      <c r="PG95" s="39"/>
      <c r="PH95" s="39"/>
      <c r="PI95" s="39"/>
      <c r="PJ95" s="39"/>
      <c r="PK95" s="39"/>
      <c r="PL95" s="39"/>
      <c r="PM95" s="39"/>
      <c r="PN95" s="39"/>
      <c r="PO95" s="39"/>
      <c r="PP95" s="39"/>
      <c r="PQ95" s="39"/>
      <c r="PR95" s="39"/>
      <c r="PS95" s="39"/>
      <c r="PT95" s="39"/>
      <c r="PU95" s="39"/>
      <c r="PV95" s="39"/>
      <c r="PW95" s="39"/>
      <c r="PX95" s="39"/>
      <c r="PY95" s="39"/>
      <c r="PZ95" s="39"/>
      <c r="QA95" s="39"/>
      <c r="QB95" s="39"/>
      <c r="QC95" s="39"/>
      <c r="QD95" s="39"/>
      <c r="QE95" s="39"/>
      <c r="QF95" s="39"/>
      <c r="QG95" s="39"/>
      <c r="QH95" s="39"/>
      <c r="QI95" s="39"/>
      <c r="QJ95" s="39"/>
      <c r="QK95" s="39"/>
      <c r="QL95" s="39"/>
      <c r="QM95" s="39"/>
      <c r="QN95" s="39"/>
      <c r="QO95" s="39"/>
      <c r="QP95" s="39"/>
      <c r="QQ95" s="39"/>
      <c r="QR95" s="39"/>
      <c r="QS95" s="39"/>
      <c r="QT95" s="39"/>
      <c r="QU95" s="39"/>
      <c r="QV95" s="39"/>
      <c r="QW95" s="39"/>
      <c r="QX95" s="39"/>
      <c r="QY95" s="39"/>
      <c r="QZ95" s="39"/>
      <c r="RA95" s="39"/>
      <c r="RB95" s="39"/>
      <c r="RC95" s="39"/>
      <c r="RD95" s="39"/>
      <c r="RE95" s="39"/>
      <c r="RF95" s="39"/>
      <c r="RG95" s="39"/>
      <c r="RH95" s="39"/>
      <c r="RI95" s="39"/>
      <c r="RJ95" s="39"/>
      <c r="RK95" s="39"/>
      <c r="RL95" s="39"/>
      <c r="RM95" s="39"/>
      <c r="RN95" s="39"/>
      <c r="RO95" s="39"/>
      <c r="RP95" s="39"/>
      <c r="RQ95" s="39"/>
      <c r="RR95" s="39"/>
      <c r="RS95" s="39"/>
      <c r="RT95" s="39"/>
      <c r="RU95" s="39"/>
      <c r="RV95" s="39"/>
      <c r="RW95" s="39"/>
      <c r="RX95" s="39"/>
      <c r="RY95" s="39"/>
      <c r="RZ95" s="39"/>
      <c r="SA95" s="39"/>
      <c r="SB95" s="39"/>
      <c r="SC95" s="39"/>
      <c r="SD95" s="39"/>
      <c r="SE95" s="39"/>
      <c r="SF95" s="39"/>
      <c r="SG95" s="39"/>
      <c r="SH95" s="39"/>
      <c r="SI95" s="39"/>
      <c r="SJ95" s="39"/>
      <c r="SK95" s="39"/>
      <c r="SL95" s="39"/>
      <c r="SM95" s="39"/>
      <c r="SN95" s="39"/>
      <c r="SO95" s="39"/>
      <c r="SP95" s="39"/>
      <c r="SQ95" s="39"/>
      <c r="SR95" s="39"/>
      <c r="SS95" s="39"/>
      <c r="ST95" s="39"/>
      <c r="SU95" s="39"/>
      <c r="SV95" s="39"/>
      <c r="SW95" s="39"/>
      <c r="SX95" s="39"/>
      <c r="SY95" s="39"/>
      <c r="SZ95" s="39"/>
      <c r="TA95" s="39"/>
      <c r="TB95" s="39"/>
      <c r="TC95" s="39"/>
      <c r="TD95" s="39"/>
      <c r="TE95" s="39"/>
      <c r="TF95" s="39"/>
      <c r="TG95" s="39"/>
      <c r="TH95" s="39"/>
      <c r="TI95" s="39"/>
      <c r="TJ95" s="39"/>
      <c r="TK95" s="39"/>
      <c r="TL95" s="39"/>
      <c r="TM95" s="39"/>
      <c r="TN95" s="39"/>
      <c r="TO95" s="39"/>
      <c r="TP95" s="39"/>
      <c r="TQ95" s="39"/>
      <c r="TR95" s="39"/>
      <c r="TS95" s="39"/>
      <c r="TT95" s="39"/>
      <c r="TU95" s="39"/>
      <c r="TV95" s="39"/>
      <c r="TW95" s="39"/>
      <c r="TX95" s="39"/>
      <c r="TY95" s="39"/>
      <c r="TZ95" s="39"/>
      <c r="UA95" s="39"/>
      <c r="UB95" s="39"/>
      <c r="UC95" s="39"/>
      <c r="UD95" s="39"/>
      <c r="UE95" s="39"/>
      <c r="UF95" s="39"/>
      <c r="UG95" s="39"/>
      <c r="UH95" s="39"/>
      <c r="UI95" s="39"/>
      <c r="UJ95" s="39"/>
      <c r="UK95" s="39"/>
      <c r="UL95" s="39"/>
      <c r="UM95" s="39"/>
      <c r="UN95" s="39"/>
      <c r="UO95" s="39"/>
      <c r="UP95" s="39"/>
      <c r="UQ95" s="39"/>
      <c r="UR95" s="39"/>
      <c r="US95" s="39"/>
      <c r="UT95" s="39"/>
      <c r="UU95" s="39"/>
      <c r="UV95" s="39"/>
      <c r="UW95" s="39"/>
      <c r="UX95" s="39"/>
      <c r="UY95" s="39"/>
      <c r="UZ95" s="39"/>
      <c r="VA95" s="39"/>
      <c r="VB95" s="39"/>
      <c r="VC95" s="39"/>
      <c r="VD95" s="39"/>
      <c r="VE95" s="39"/>
      <c r="VF95" s="39"/>
      <c r="VG95" s="39"/>
      <c r="VH95" s="39"/>
      <c r="VI95" s="39"/>
      <c r="VJ95" s="39"/>
      <c r="VK95" s="39"/>
      <c r="VL95" s="39"/>
      <c r="VM95" s="39"/>
      <c r="VN95" s="39"/>
      <c r="VO95" s="39"/>
      <c r="VP95" s="39"/>
      <c r="VQ95" s="39"/>
      <c r="VR95" s="39"/>
      <c r="VS95" s="39"/>
      <c r="VT95" s="39"/>
      <c r="VU95" s="39"/>
      <c r="VV95" s="39"/>
      <c r="VW95" s="39"/>
      <c r="VX95" s="39"/>
      <c r="VY95" s="39"/>
      <c r="VZ95" s="39"/>
      <c r="WA95" s="39"/>
      <c r="WB95" s="39"/>
      <c r="WC95" s="39"/>
      <c r="WD95" s="39"/>
      <c r="WE95" s="39"/>
      <c r="WF95" s="39"/>
      <c r="WG95" s="39"/>
      <c r="WH95" s="39"/>
      <c r="WI95" s="39"/>
      <c r="WJ95" s="39"/>
      <c r="WK95" s="39"/>
      <c r="WL95" s="39"/>
      <c r="WM95" s="39"/>
      <c r="WN95" s="39"/>
      <c r="WO95" s="39"/>
      <c r="WP95" s="39"/>
      <c r="WQ95" s="39"/>
      <c r="WR95" s="39"/>
      <c r="WS95" s="39"/>
      <c r="WT95" s="39"/>
      <c r="WU95" s="39"/>
      <c r="WV95" s="39"/>
      <c r="WW95" s="39"/>
      <c r="WX95" s="39"/>
      <c r="WY95" s="39"/>
      <c r="WZ95" s="39"/>
      <c r="XA95" s="39"/>
      <c r="XB95" s="39"/>
      <c r="XC95" s="39"/>
      <c r="XD95" s="39"/>
      <c r="XE95" s="39"/>
      <c r="XF95" s="39"/>
      <c r="XG95" s="39"/>
      <c r="XH95" s="39"/>
      <c r="XI95" s="39"/>
      <c r="XJ95" s="39"/>
      <c r="XK95" s="39"/>
      <c r="XL95" s="39"/>
      <c r="XM95" s="39"/>
      <c r="XN95" s="39"/>
      <c r="XO95" s="39"/>
      <c r="XP95" s="39"/>
      <c r="XQ95" s="39"/>
      <c r="XR95" s="39"/>
      <c r="XS95" s="39"/>
      <c r="XT95" s="39"/>
      <c r="XU95" s="39"/>
      <c r="XV95" s="39"/>
      <c r="XW95" s="39"/>
      <c r="XX95" s="39"/>
      <c r="XY95" s="39"/>
      <c r="XZ95" s="39"/>
      <c r="YA95" s="39"/>
      <c r="YB95" s="39"/>
      <c r="YC95" s="39"/>
      <c r="YD95" s="39"/>
      <c r="YE95" s="39"/>
      <c r="YF95" s="39"/>
      <c r="YG95" s="39"/>
      <c r="YH95" s="39"/>
      <c r="YI95" s="39"/>
      <c r="YJ95" s="39"/>
      <c r="YK95" s="39"/>
      <c r="YL95" s="39"/>
      <c r="YM95" s="39"/>
      <c r="YN95" s="39"/>
      <c r="YO95" s="39"/>
      <c r="YP95" s="39"/>
      <c r="YQ95" s="39"/>
      <c r="YR95" s="39"/>
      <c r="YS95" s="39"/>
      <c r="YT95" s="39"/>
      <c r="YU95" s="39"/>
      <c r="YV95" s="39"/>
      <c r="YW95" s="39"/>
      <c r="YX95" s="39"/>
      <c r="YY95" s="39"/>
      <c r="YZ95" s="39"/>
      <c r="ZA95" s="39"/>
      <c r="ZB95" s="39"/>
      <c r="ZC95" s="39"/>
      <c r="ZD95" s="39"/>
      <c r="ZE95" s="39"/>
      <c r="ZF95" s="39"/>
      <c r="ZG95" s="39"/>
      <c r="ZH95" s="39"/>
      <c r="ZI95" s="39"/>
      <c r="ZJ95" s="39"/>
      <c r="ZK95" s="39"/>
      <c r="ZL95" s="39"/>
      <c r="ZM95" s="39"/>
      <c r="ZN95" s="39"/>
      <c r="ZO95" s="39"/>
      <c r="ZP95" s="39"/>
      <c r="ZQ95" s="39"/>
      <c r="ZR95" s="39"/>
      <c r="ZS95" s="39"/>
      <c r="ZT95" s="39"/>
      <c r="ZU95" s="39"/>
      <c r="ZV95" s="39"/>
      <c r="ZW95" s="39"/>
      <c r="ZX95" s="39"/>
    </row>
    <row r="96" spans="1:700" s="41" customFormat="1" ht="12" customHeight="1" x14ac:dyDescent="0.25">
      <c r="A96" s="128" t="s">
        <v>36</v>
      </c>
      <c r="B96" s="15" t="s">
        <v>37</v>
      </c>
      <c r="C96" s="15" t="s">
        <v>37</v>
      </c>
      <c r="D96" s="5" t="s">
        <v>38</v>
      </c>
      <c r="E96" s="6" t="s">
        <v>39</v>
      </c>
      <c r="F96" s="7" t="s">
        <v>38</v>
      </c>
      <c r="G96" s="6" t="s">
        <v>40</v>
      </c>
      <c r="H96" s="8">
        <v>21101</v>
      </c>
      <c r="I96" s="69" t="s">
        <v>46</v>
      </c>
      <c r="J96" s="9" t="s">
        <v>1720</v>
      </c>
      <c r="K96" s="10" t="s">
        <v>1721</v>
      </c>
      <c r="L96" s="11"/>
      <c r="M96" s="8" t="s">
        <v>43</v>
      </c>
      <c r="N96" s="12" t="s">
        <v>16255</v>
      </c>
      <c r="O96" s="13">
        <v>10</v>
      </c>
      <c r="P96" s="14">
        <f t="shared" si="2"/>
        <v>178.2</v>
      </c>
      <c r="Q96" s="53" t="s">
        <v>45</v>
      </c>
      <c r="R96" s="14">
        <v>1782</v>
      </c>
      <c r="S96" s="14">
        <v>0</v>
      </c>
      <c r="T96" s="14">
        <v>712</v>
      </c>
      <c r="U96" s="14">
        <v>0</v>
      </c>
      <c r="V96" s="14">
        <v>0</v>
      </c>
      <c r="W96" s="14">
        <v>712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358</v>
      </c>
      <c r="AD96" s="14">
        <v>0</v>
      </c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  <c r="IV96" s="39"/>
      <c r="IW96" s="39"/>
      <c r="IX96" s="39"/>
      <c r="IY96" s="39"/>
      <c r="IZ96" s="39"/>
      <c r="JA96" s="39"/>
      <c r="JB96" s="39"/>
      <c r="JC96" s="39"/>
      <c r="JD96" s="39"/>
      <c r="JE96" s="39"/>
      <c r="JF96" s="39"/>
      <c r="JG96" s="39"/>
      <c r="JH96" s="39"/>
      <c r="JI96" s="39"/>
      <c r="JJ96" s="39"/>
      <c r="JK96" s="39"/>
      <c r="JL96" s="39"/>
      <c r="JM96" s="39"/>
      <c r="JN96" s="39"/>
      <c r="JO96" s="39"/>
      <c r="JP96" s="39"/>
      <c r="JQ96" s="39"/>
      <c r="JR96" s="39"/>
      <c r="JS96" s="39"/>
      <c r="JT96" s="39"/>
      <c r="JU96" s="39"/>
      <c r="JV96" s="39"/>
      <c r="JW96" s="39"/>
      <c r="JX96" s="39"/>
      <c r="JY96" s="39"/>
      <c r="JZ96" s="39"/>
      <c r="KA96" s="39"/>
      <c r="KB96" s="39"/>
      <c r="KC96" s="39"/>
      <c r="KD96" s="39"/>
      <c r="KE96" s="39"/>
      <c r="KF96" s="39"/>
      <c r="KG96" s="39"/>
      <c r="KH96" s="39"/>
      <c r="KI96" s="39"/>
      <c r="KJ96" s="39"/>
      <c r="KK96" s="39"/>
      <c r="KL96" s="39"/>
      <c r="KM96" s="39"/>
      <c r="KN96" s="39"/>
      <c r="KO96" s="39"/>
      <c r="KP96" s="39"/>
      <c r="KQ96" s="39"/>
      <c r="KR96" s="39"/>
      <c r="KS96" s="39"/>
      <c r="KT96" s="39"/>
      <c r="KU96" s="39"/>
      <c r="KV96" s="39"/>
      <c r="KW96" s="39"/>
      <c r="KX96" s="39"/>
      <c r="KY96" s="39"/>
      <c r="KZ96" s="39"/>
      <c r="LA96" s="39"/>
      <c r="LB96" s="39"/>
      <c r="LC96" s="39"/>
      <c r="LD96" s="39"/>
      <c r="LE96" s="39"/>
      <c r="LF96" s="39"/>
      <c r="LG96" s="39"/>
      <c r="LH96" s="39"/>
      <c r="LI96" s="39"/>
      <c r="LJ96" s="39"/>
      <c r="LK96" s="39"/>
      <c r="LL96" s="39"/>
      <c r="LM96" s="39"/>
      <c r="LN96" s="39"/>
      <c r="LO96" s="39"/>
      <c r="LP96" s="39"/>
      <c r="LQ96" s="39"/>
      <c r="LR96" s="39"/>
      <c r="LS96" s="39"/>
      <c r="LT96" s="39"/>
      <c r="LU96" s="39"/>
      <c r="LV96" s="39"/>
      <c r="LW96" s="39"/>
      <c r="LX96" s="39"/>
      <c r="LY96" s="39"/>
      <c r="LZ96" s="39"/>
      <c r="MA96" s="39"/>
      <c r="MB96" s="39"/>
      <c r="MC96" s="39"/>
      <c r="MD96" s="39"/>
      <c r="ME96" s="39"/>
      <c r="MF96" s="39"/>
      <c r="MG96" s="39"/>
      <c r="MH96" s="39"/>
      <c r="MI96" s="39"/>
      <c r="MJ96" s="39"/>
      <c r="MK96" s="39"/>
      <c r="ML96" s="39"/>
      <c r="MM96" s="39"/>
      <c r="MN96" s="39"/>
      <c r="MO96" s="39"/>
      <c r="MP96" s="39"/>
      <c r="MQ96" s="39"/>
      <c r="MR96" s="39"/>
      <c r="MS96" s="39"/>
      <c r="MT96" s="39"/>
      <c r="MU96" s="39"/>
      <c r="MV96" s="39"/>
      <c r="MW96" s="39"/>
      <c r="MX96" s="39"/>
      <c r="MY96" s="39"/>
      <c r="MZ96" s="39"/>
      <c r="NA96" s="39"/>
      <c r="NB96" s="39"/>
      <c r="NC96" s="39"/>
      <c r="ND96" s="39"/>
      <c r="NE96" s="39"/>
      <c r="NF96" s="39"/>
      <c r="NG96" s="39"/>
      <c r="NH96" s="39"/>
      <c r="NI96" s="39"/>
      <c r="NJ96" s="39"/>
      <c r="NK96" s="39"/>
      <c r="NL96" s="39"/>
      <c r="NM96" s="39"/>
      <c r="NN96" s="39"/>
      <c r="NO96" s="39"/>
      <c r="NP96" s="39"/>
      <c r="NQ96" s="39"/>
      <c r="NR96" s="39"/>
      <c r="NS96" s="39"/>
      <c r="NT96" s="39"/>
      <c r="NU96" s="39"/>
      <c r="NV96" s="39"/>
      <c r="NW96" s="39"/>
      <c r="NX96" s="39"/>
      <c r="NY96" s="39"/>
      <c r="NZ96" s="39"/>
      <c r="OA96" s="39"/>
      <c r="OB96" s="39"/>
      <c r="OC96" s="39"/>
      <c r="OD96" s="39"/>
      <c r="OE96" s="39"/>
      <c r="OF96" s="39"/>
      <c r="OG96" s="39"/>
      <c r="OH96" s="39"/>
      <c r="OI96" s="39"/>
      <c r="OJ96" s="39"/>
      <c r="OK96" s="39"/>
      <c r="OL96" s="39"/>
      <c r="OM96" s="39"/>
      <c r="ON96" s="39"/>
      <c r="OO96" s="39"/>
      <c r="OP96" s="39"/>
      <c r="OQ96" s="39"/>
      <c r="OR96" s="39"/>
      <c r="OS96" s="39"/>
      <c r="OT96" s="39"/>
      <c r="OU96" s="39"/>
      <c r="OV96" s="39"/>
      <c r="OW96" s="39"/>
      <c r="OX96" s="39"/>
      <c r="OY96" s="39"/>
      <c r="OZ96" s="39"/>
      <c r="PA96" s="39"/>
      <c r="PB96" s="39"/>
      <c r="PC96" s="39"/>
      <c r="PD96" s="39"/>
      <c r="PE96" s="39"/>
      <c r="PF96" s="39"/>
      <c r="PG96" s="39"/>
      <c r="PH96" s="39"/>
      <c r="PI96" s="39"/>
      <c r="PJ96" s="39"/>
      <c r="PK96" s="39"/>
      <c r="PL96" s="39"/>
      <c r="PM96" s="39"/>
      <c r="PN96" s="39"/>
      <c r="PO96" s="39"/>
      <c r="PP96" s="39"/>
      <c r="PQ96" s="39"/>
      <c r="PR96" s="39"/>
      <c r="PS96" s="39"/>
      <c r="PT96" s="39"/>
      <c r="PU96" s="39"/>
      <c r="PV96" s="39"/>
      <c r="PW96" s="39"/>
      <c r="PX96" s="39"/>
      <c r="PY96" s="39"/>
      <c r="PZ96" s="39"/>
      <c r="QA96" s="39"/>
      <c r="QB96" s="39"/>
      <c r="QC96" s="39"/>
      <c r="QD96" s="39"/>
      <c r="QE96" s="39"/>
      <c r="QF96" s="39"/>
      <c r="QG96" s="39"/>
      <c r="QH96" s="39"/>
      <c r="QI96" s="39"/>
      <c r="QJ96" s="39"/>
      <c r="QK96" s="39"/>
      <c r="QL96" s="39"/>
      <c r="QM96" s="39"/>
      <c r="QN96" s="39"/>
      <c r="QO96" s="39"/>
      <c r="QP96" s="39"/>
      <c r="QQ96" s="39"/>
      <c r="QR96" s="39"/>
      <c r="QS96" s="39"/>
      <c r="QT96" s="39"/>
      <c r="QU96" s="39"/>
      <c r="QV96" s="39"/>
      <c r="QW96" s="39"/>
      <c r="QX96" s="39"/>
      <c r="QY96" s="39"/>
      <c r="QZ96" s="39"/>
      <c r="RA96" s="39"/>
      <c r="RB96" s="39"/>
      <c r="RC96" s="39"/>
      <c r="RD96" s="39"/>
      <c r="RE96" s="39"/>
      <c r="RF96" s="39"/>
      <c r="RG96" s="39"/>
      <c r="RH96" s="39"/>
      <c r="RI96" s="39"/>
      <c r="RJ96" s="39"/>
      <c r="RK96" s="39"/>
      <c r="RL96" s="39"/>
      <c r="RM96" s="39"/>
      <c r="RN96" s="39"/>
      <c r="RO96" s="39"/>
      <c r="RP96" s="39"/>
      <c r="RQ96" s="39"/>
      <c r="RR96" s="39"/>
      <c r="RS96" s="39"/>
      <c r="RT96" s="39"/>
      <c r="RU96" s="39"/>
      <c r="RV96" s="39"/>
      <c r="RW96" s="39"/>
      <c r="RX96" s="39"/>
      <c r="RY96" s="39"/>
      <c r="RZ96" s="39"/>
      <c r="SA96" s="39"/>
      <c r="SB96" s="39"/>
      <c r="SC96" s="39"/>
      <c r="SD96" s="39"/>
      <c r="SE96" s="39"/>
      <c r="SF96" s="39"/>
      <c r="SG96" s="39"/>
      <c r="SH96" s="39"/>
      <c r="SI96" s="39"/>
      <c r="SJ96" s="39"/>
      <c r="SK96" s="39"/>
      <c r="SL96" s="39"/>
      <c r="SM96" s="39"/>
      <c r="SN96" s="39"/>
      <c r="SO96" s="39"/>
      <c r="SP96" s="39"/>
      <c r="SQ96" s="39"/>
      <c r="SR96" s="39"/>
      <c r="SS96" s="39"/>
      <c r="ST96" s="39"/>
      <c r="SU96" s="39"/>
      <c r="SV96" s="39"/>
      <c r="SW96" s="39"/>
      <c r="SX96" s="39"/>
      <c r="SY96" s="39"/>
      <c r="SZ96" s="39"/>
      <c r="TA96" s="39"/>
      <c r="TB96" s="39"/>
      <c r="TC96" s="39"/>
      <c r="TD96" s="39"/>
      <c r="TE96" s="39"/>
      <c r="TF96" s="39"/>
      <c r="TG96" s="39"/>
      <c r="TH96" s="39"/>
      <c r="TI96" s="39"/>
      <c r="TJ96" s="39"/>
      <c r="TK96" s="39"/>
      <c r="TL96" s="39"/>
      <c r="TM96" s="39"/>
      <c r="TN96" s="39"/>
      <c r="TO96" s="39"/>
      <c r="TP96" s="39"/>
      <c r="TQ96" s="39"/>
      <c r="TR96" s="39"/>
      <c r="TS96" s="39"/>
      <c r="TT96" s="39"/>
      <c r="TU96" s="39"/>
      <c r="TV96" s="39"/>
      <c r="TW96" s="39"/>
      <c r="TX96" s="39"/>
      <c r="TY96" s="39"/>
      <c r="TZ96" s="39"/>
      <c r="UA96" s="39"/>
      <c r="UB96" s="39"/>
      <c r="UC96" s="39"/>
      <c r="UD96" s="39"/>
      <c r="UE96" s="39"/>
      <c r="UF96" s="39"/>
      <c r="UG96" s="39"/>
      <c r="UH96" s="39"/>
      <c r="UI96" s="39"/>
      <c r="UJ96" s="39"/>
      <c r="UK96" s="39"/>
      <c r="UL96" s="39"/>
      <c r="UM96" s="39"/>
      <c r="UN96" s="39"/>
      <c r="UO96" s="39"/>
      <c r="UP96" s="39"/>
      <c r="UQ96" s="39"/>
      <c r="UR96" s="39"/>
      <c r="US96" s="39"/>
      <c r="UT96" s="39"/>
      <c r="UU96" s="39"/>
      <c r="UV96" s="39"/>
      <c r="UW96" s="39"/>
      <c r="UX96" s="39"/>
      <c r="UY96" s="39"/>
      <c r="UZ96" s="39"/>
      <c r="VA96" s="39"/>
      <c r="VB96" s="39"/>
      <c r="VC96" s="39"/>
      <c r="VD96" s="39"/>
      <c r="VE96" s="39"/>
      <c r="VF96" s="39"/>
      <c r="VG96" s="39"/>
      <c r="VH96" s="39"/>
      <c r="VI96" s="39"/>
      <c r="VJ96" s="39"/>
      <c r="VK96" s="39"/>
      <c r="VL96" s="39"/>
      <c r="VM96" s="39"/>
      <c r="VN96" s="39"/>
      <c r="VO96" s="39"/>
      <c r="VP96" s="39"/>
      <c r="VQ96" s="39"/>
      <c r="VR96" s="39"/>
      <c r="VS96" s="39"/>
      <c r="VT96" s="39"/>
      <c r="VU96" s="39"/>
      <c r="VV96" s="39"/>
      <c r="VW96" s="39"/>
      <c r="VX96" s="39"/>
      <c r="VY96" s="39"/>
      <c r="VZ96" s="39"/>
      <c r="WA96" s="39"/>
      <c r="WB96" s="39"/>
      <c r="WC96" s="39"/>
      <c r="WD96" s="39"/>
      <c r="WE96" s="39"/>
      <c r="WF96" s="39"/>
      <c r="WG96" s="39"/>
      <c r="WH96" s="39"/>
      <c r="WI96" s="39"/>
      <c r="WJ96" s="39"/>
      <c r="WK96" s="39"/>
      <c r="WL96" s="39"/>
      <c r="WM96" s="39"/>
      <c r="WN96" s="39"/>
      <c r="WO96" s="39"/>
      <c r="WP96" s="39"/>
      <c r="WQ96" s="39"/>
      <c r="WR96" s="39"/>
      <c r="WS96" s="39"/>
      <c r="WT96" s="39"/>
      <c r="WU96" s="39"/>
      <c r="WV96" s="39"/>
      <c r="WW96" s="39"/>
      <c r="WX96" s="39"/>
      <c r="WY96" s="39"/>
      <c r="WZ96" s="39"/>
      <c r="XA96" s="39"/>
      <c r="XB96" s="39"/>
      <c r="XC96" s="39"/>
      <c r="XD96" s="39"/>
      <c r="XE96" s="39"/>
      <c r="XF96" s="39"/>
      <c r="XG96" s="39"/>
      <c r="XH96" s="39"/>
      <c r="XI96" s="39"/>
      <c r="XJ96" s="39"/>
      <c r="XK96" s="39"/>
      <c r="XL96" s="39"/>
      <c r="XM96" s="39"/>
      <c r="XN96" s="39"/>
      <c r="XO96" s="39"/>
      <c r="XP96" s="39"/>
      <c r="XQ96" s="39"/>
      <c r="XR96" s="39"/>
      <c r="XS96" s="39"/>
      <c r="XT96" s="39"/>
      <c r="XU96" s="39"/>
      <c r="XV96" s="39"/>
      <c r="XW96" s="39"/>
      <c r="XX96" s="39"/>
      <c r="XY96" s="39"/>
      <c r="XZ96" s="39"/>
      <c r="YA96" s="39"/>
      <c r="YB96" s="39"/>
      <c r="YC96" s="39"/>
      <c r="YD96" s="39"/>
      <c r="YE96" s="39"/>
      <c r="YF96" s="39"/>
      <c r="YG96" s="39"/>
      <c r="YH96" s="39"/>
      <c r="YI96" s="39"/>
      <c r="YJ96" s="39"/>
      <c r="YK96" s="39"/>
      <c r="YL96" s="39"/>
      <c r="YM96" s="39"/>
      <c r="YN96" s="39"/>
      <c r="YO96" s="39"/>
      <c r="YP96" s="39"/>
      <c r="YQ96" s="39"/>
      <c r="YR96" s="39"/>
      <c r="YS96" s="39"/>
      <c r="YT96" s="39"/>
      <c r="YU96" s="39"/>
      <c r="YV96" s="39"/>
      <c r="YW96" s="39"/>
      <c r="YX96" s="39"/>
      <c r="YY96" s="39"/>
      <c r="YZ96" s="39"/>
      <c r="ZA96" s="39"/>
      <c r="ZB96" s="39"/>
      <c r="ZC96" s="39"/>
      <c r="ZD96" s="39"/>
      <c r="ZE96" s="39"/>
      <c r="ZF96" s="39"/>
      <c r="ZG96" s="39"/>
      <c r="ZH96" s="39"/>
      <c r="ZI96" s="39"/>
      <c r="ZJ96" s="39"/>
      <c r="ZK96" s="39"/>
      <c r="ZL96" s="39"/>
      <c r="ZM96" s="39"/>
      <c r="ZN96" s="39"/>
      <c r="ZO96" s="39"/>
      <c r="ZP96" s="39"/>
      <c r="ZQ96" s="39"/>
      <c r="ZR96" s="39"/>
      <c r="ZS96" s="39"/>
      <c r="ZT96" s="39"/>
      <c r="ZU96" s="39"/>
      <c r="ZV96" s="39"/>
      <c r="ZW96" s="39"/>
      <c r="ZX96" s="39"/>
    </row>
    <row r="97" spans="1:700" s="41" customFormat="1" ht="12" customHeight="1" x14ac:dyDescent="0.25">
      <c r="A97" s="128" t="s">
        <v>36</v>
      </c>
      <c r="B97" s="15" t="s">
        <v>37</v>
      </c>
      <c r="C97" s="15" t="s">
        <v>37</v>
      </c>
      <c r="D97" s="5" t="s">
        <v>38</v>
      </c>
      <c r="E97" s="6" t="s">
        <v>39</v>
      </c>
      <c r="F97" s="7" t="s">
        <v>38</v>
      </c>
      <c r="G97" s="6" t="s">
        <v>40</v>
      </c>
      <c r="H97" s="8">
        <v>21101</v>
      </c>
      <c r="I97" s="69" t="s">
        <v>46</v>
      </c>
      <c r="J97" s="9" t="s">
        <v>2451</v>
      </c>
      <c r="K97" s="10" t="s">
        <v>2452</v>
      </c>
      <c r="L97" s="11"/>
      <c r="M97" s="8" t="s">
        <v>43</v>
      </c>
      <c r="N97" s="12" t="s">
        <v>16255</v>
      </c>
      <c r="O97" s="13">
        <v>1</v>
      </c>
      <c r="P97" s="14">
        <f t="shared" si="2"/>
        <v>399</v>
      </c>
      <c r="Q97" s="53" t="s">
        <v>45</v>
      </c>
      <c r="R97" s="14">
        <v>399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399</v>
      </c>
      <c r="AA97" s="14">
        <v>0</v>
      </c>
      <c r="AB97" s="14">
        <v>0</v>
      </c>
      <c r="AC97" s="14">
        <v>0</v>
      </c>
      <c r="AD97" s="14">
        <v>0</v>
      </c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  <c r="IV97" s="39"/>
      <c r="IW97" s="39"/>
      <c r="IX97" s="39"/>
      <c r="IY97" s="39"/>
      <c r="IZ97" s="39"/>
      <c r="JA97" s="39"/>
      <c r="JB97" s="39"/>
      <c r="JC97" s="39"/>
      <c r="JD97" s="39"/>
      <c r="JE97" s="39"/>
      <c r="JF97" s="39"/>
      <c r="JG97" s="39"/>
      <c r="JH97" s="39"/>
      <c r="JI97" s="39"/>
      <c r="JJ97" s="39"/>
      <c r="JK97" s="39"/>
      <c r="JL97" s="39"/>
      <c r="JM97" s="39"/>
      <c r="JN97" s="39"/>
      <c r="JO97" s="39"/>
      <c r="JP97" s="39"/>
      <c r="JQ97" s="39"/>
      <c r="JR97" s="39"/>
      <c r="JS97" s="39"/>
      <c r="JT97" s="39"/>
      <c r="JU97" s="39"/>
      <c r="JV97" s="39"/>
      <c r="JW97" s="39"/>
      <c r="JX97" s="39"/>
      <c r="JY97" s="39"/>
      <c r="JZ97" s="39"/>
      <c r="KA97" s="39"/>
      <c r="KB97" s="39"/>
      <c r="KC97" s="39"/>
      <c r="KD97" s="39"/>
      <c r="KE97" s="39"/>
      <c r="KF97" s="39"/>
      <c r="KG97" s="39"/>
      <c r="KH97" s="39"/>
      <c r="KI97" s="39"/>
      <c r="KJ97" s="39"/>
      <c r="KK97" s="39"/>
      <c r="KL97" s="39"/>
      <c r="KM97" s="39"/>
      <c r="KN97" s="39"/>
      <c r="KO97" s="39"/>
      <c r="KP97" s="39"/>
      <c r="KQ97" s="39"/>
      <c r="KR97" s="39"/>
      <c r="KS97" s="39"/>
      <c r="KT97" s="39"/>
      <c r="KU97" s="39"/>
      <c r="KV97" s="39"/>
      <c r="KW97" s="39"/>
      <c r="KX97" s="39"/>
      <c r="KY97" s="39"/>
      <c r="KZ97" s="39"/>
      <c r="LA97" s="39"/>
      <c r="LB97" s="39"/>
      <c r="LC97" s="39"/>
      <c r="LD97" s="39"/>
      <c r="LE97" s="39"/>
      <c r="LF97" s="39"/>
      <c r="LG97" s="39"/>
      <c r="LH97" s="39"/>
      <c r="LI97" s="39"/>
      <c r="LJ97" s="39"/>
      <c r="LK97" s="39"/>
      <c r="LL97" s="39"/>
      <c r="LM97" s="39"/>
      <c r="LN97" s="39"/>
      <c r="LO97" s="39"/>
      <c r="LP97" s="39"/>
      <c r="LQ97" s="39"/>
      <c r="LR97" s="39"/>
      <c r="LS97" s="39"/>
      <c r="LT97" s="39"/>
      <c r="LU97" s="39"/>
      <c r="LV97" s="39"/>
      <c r="LW97" s="39"/>
      <c r="LX97" s="39"/>
      <c r="LY97" s="39"/>
      <c r="LZ97" s="39"/>
      <c r="MA97" s="39"/>
      <c r="MB97" s="39"/>
      <c r="MC97" s="39"/>
      <c r="MD97" s="39"/>
      <c r="ME97" s="39"/>
      <c r="MF97" s="39"/>
      <c r="MG97" s="39"/>
      <c r="MH97" s="39"/>
      <c r="MI97" s="39"/>
      <c r="MJ97" s="39"/>
      <c r="MK97" s="39"/>
      <c r="ML97" s="39"/>
      <c r="MM97" s="39"/>
      <c r="MN97" s="39"/>
      <c r="MO97" s="39"/>
      <c r="MP97" s="39"/>
      <c r="MQ97" s="39"/>
      <c r="MR97" s="39"/>
      <c r="MS97" s="39"/>
      <c r="MT97" s="39"/>
      <c r="MU97" s="39"/>
      <c r="MV97" s="39"/>
      <c r="MW97" s="39"/>
      <c r="MX97" s="39"/>
      <c r="MY97" s="39"/>
      <c r="MZ97" s="39"/>
      <c r="NA97" s="39"/>
      <c r="NB97" s="39"/>
      <c r="NC97" s="39"/>
      <c r="ND97" s="39"/>
      <c r="NE97" s="39"/>
      <c r="NF97" s="39"/>
      <c r="NG97" s="39"/>
      <c r="NH97" s="39"/>
      <c r="NI97" s="39"/>
      <c r="NJ97" s="39"/>
      <c r="NK97" s="39"/>
      <c r="NL97" s="39"/>
      <c r="NM97" s="39"/>
      <c r="NN97" s="39"/>
      <c r="NO97" s="39"/>
      <c r="NP97" s="39"/>
      <c r="NQ97" s="39"/>
      <c r="NR97" s="39"/>
      <c r="NS97" s="39"/>
      <c r="NT97" s="39"/>
      <c r="NU97" s="39"/>
      <c r="NV97" s="39"/>
      <c r="NW97" s="39"/>
      <c r="NX97" s="39"/>
      <c r="NY97" s="39"/>
      <c r="NZ97" s="39"/>
      <c r="OA97" s="39"/>
      <c r="OB97" s="39"/>
      <c r="OC97" s="39"/>
      <c r="OD97" s="39"/>
      <c r="OE97" s="39"/>
      <c r="OF97" s="39"/>
      <c r="OG97" s="39"/>
      <c r="OH97" s="39"/>
      <c r="OI97" s="39"/>
      <c r="OJ97" s="39"/>
      <c r="OK97" s="39"/>
      <c r="OL97" s="39"/>
      <c r="OM97" s="39"/>
      <c r="ON97" s="39"/>
      <c r="OO97" s="39"/>
      <c r="OP97" s="39"/>
      <c r="OQ97" s="39"/>
      <c r="OR97" s="39"/>
      <c r="OS97" s="39"/>
      <c r="OT97" s="39"/>
      <c r="OU97" s="39"/>
      <c r="OV97" s="39"/>
      <c r="OW97" s="39"/>
      <c r="OX97" s="39"/>
      <c r="OY97" s="39"/>
      <c r="OZ97" s="39"/>
      <c r="PA97" s="39"/>
      <c r="PB97" s="39"/>
      <c r="PC97" s="39"/>
      <c r="PD97" s="39"/>
      <c r="PE97" s="39"/>
      <c r="PF97" s="39"/>
      <c r="PG97" s="39"/>
      <c r="PH97" s="39"/>
      <c r="PI97" s="39"/>
      <c r="PJ97" s="39"/>
      <c r="PK97" s="39"/>
      <c r="PL97" s="39"/>
      <c r="PM97" s="39"/>
      <c r="PN97" s="39"/>
      <c r="PO97" s="39"/>
      <c r="PP97" s="39"/>
      <c r="PQ97" s="39"/>
      <c r="PR97" s="39"/>
      <c r="PS97" s="39"/>
      <c r="PT97" s="39"/>
      <c r="PU97" s="39"/>
      <c r="PV97" s="39"/>
      <c r="PW97" s="39"/>
      <c r="PX97" s="39"/>
      <c r="PY97" s="39"/>
      <c r="PZ97" s="39"/>
      <c r="QA97" s="39"/>
      <c r="QB97" s="39"/>
      <c r="QC97" s="39"/>
      <c r="QD97" s="39"/>
      <c r="QE97" s="39"/>
      <c r="QF97" s="39"/>
      <c r="QG97" s="39"/>
      <c r="QH97" s="39"/>
      <c r="QI97" s="39"/>
      <c r="QJ97" s="39"/>
      <c r="QK97" s="39"/>
      <c r="QL97" s="39"/>
      <c r="QM97" s="39"/>
      <c r="QN97" s="39"/>
      <c r="QO97" s="39"/>
      <c r="QP97" s="39"/>
      <c r="QQ97" s="39"/>
      <c r="QR97" s="39"/>
      <c r="QS97" s="39"/>
      <c r="QT97" s="39"/>
      <c r="QU97" s="39"/>
      <c r="QV97" s="39"/>
      <c r="QW97" s="39"/>
      <c r="QX97" s="39"/>
      <c r="QY97" s="39"/>
      <c r="QZ97" s="39"/>
      <c r="RA97" s="39"/>
      <c r="RB97" s="39"/>
      <c r="RC97" s="39"/>
      <c r="RD97" s="39"/>
      <c r="RE97" s="39"/>
      <c r="RF97" s="39"/>
      <c r="RG97" s="39"/>
      <c r="RH97" s="39"/>
      <c r="RI97" s="39"/>
      <c r="RJ97" s="39"/>
      <c r="RK97" s="39"/>
      <c r="RL97" s="39"/>
      <c r="RM97" s="39"/>
      <c r="RN97" s="39"/>
      <c r="RO97" s="39"/>
      <c r="RP97" s="39"/>
      <c r="RQ97" s="39"/>
      <c r="RR97" s="39"/>
      <c r="RS97" s="39"/>
      <c r="RT97" s="39"/>
      <c r="RU97" s="39"/>
      <c r="RV97" s="39"/>
      <c r="RW97" s="39"/>
      <c r="RX97" s="39"/>
      <c r="RY97" s="39"/>
      <c r="RZ97" s="39"/>
      <c r="SA97" s="39"/>
      <c r="SB97" s="39"/>
      <c r="SC97" s="39"/>
      <c r="SD97" s="39"/>
      <c r="SE97" s="39"/>
      <c r="SF97" s="39"/>
      <c r="SG97" s="39"/>
      <c r="SH97" s="39"/>
      <c r="SI97" s="39"/>
      <c r="SJ97" s="39"/>
      <c r="SK97" s="39"/>
      <c r="SL97" s="39"/>
      <c r="SM97" s="39"/>
      <c r="SN97" s="39"/>
      <c r="SO97" s="39"/>
      <c r="SP97" s="39"/>
      <c r="SQ97" s="39"/>
      <c r="SR97" s="39"/>
      <c r="SS97" s="39"/>
      <c r="ST97" s="39"/>
      <c r="SU97" s="39"/>
      <c r="SV97" s="39"/>
      <c r="SW97" s="39"/>
      <c r="SX97" s="39"/>
      <c r="SY97" s="39"/>
      <c r="SZ97" s="39"/>
      <c r="TA97" s="39"/>
      <c r="TB97" s="39"/>
      <c r="TC97" s="39"/>
      <c r="TD97" s="39"/>
      <c r="TE97" s="39"/>
      <c r="TF97" s="39"/>
      <c r="TG97" s="39"/>
      <c r="TH97" s="39"/>
      <c r="TI97" s="39"/>
      <c r="TJ97" s="39"/>
      <c r="TK97" s="39"/>
      <c r="TL97" s="39"/>
      <c r="TM97" s="39"/>
      <c r="TN97" s="39"/>
      <c r="TO97" s="39"/>
      <c r="TP97" s="39"/>
      <c r="TQ97" s="39"/>
      <c r="TR97" s="39"/>
      <c r="TS97" s="39"/>
      <c r="TT97" s="39"/>
      <c r="TU97" s="39"/>
      <c r="TV97" s="39"/>
      <c r="TW97" s="39"/>
      <c r="TX97" s="39"/>
      <c r="TY97" s="39"/>
      <c r="TZ97" s="39"/>
      <c r="UA97" s="39"/>
      <c r="UB97" s="39"/>
      <c r="UC97" s="39"/>
      <c r="UD97" s="39"/>
      <c r="UE97" s="39"/>
      <c r="UF97" s="39"/>
      <c r="UG97" s="39"/>
      <c r="UH97" s="39"/>
      <c r="UI97" s="39"/>
      <c r="UJ97" s="39"/>
      <c r="UK97" s="39"/>
      <c r="UL97" s="39"/>
      <c r="UM97" s="39"/>
      <c r="UN97" s="39"/>
      <c r="UO97" s="39"/>
      <c r="UP97" s="39"/>
      <c r="UQ97" s="39"/>
      <c r="UR97" s="39"/>
      <c r="US97" s="39"/>
      <c r="UT97" s="39"/>
      <c r="UU97" s="39"/>
      <c r="UV97" s="39"/>
      <c r="UW97" s="39"/>
      <c r="UX97" s="39"/>
      <c r="UY97" s="39"/>
      <c r="UZ97" s="39"/>
      <c r="VA97" s="39"/>
      <c r="VB97" s="39"/>
      <c r="VC97" s="39"/>
      <c r="VD97" s="39"/>
      <c r="VE97" s="39"/>
      <c r="VF97" s="39"/>
      <c r="VG97" s="39"/>
      <c r="VH97" s="39"/>
      <c r="VI97" s="39"/>
      <c r="VJ97" s="39"/>
      <c r="VK97" s="39"/>
      <c r="VL97" s="39"/>
      <c r="VM97" s="39"/>
      <c r="VN97" s="39"/>
      <c r="VO97" s="39"/>
      <c r="VP97" s="39"/>
      <c r="VQ97" s="39"/>
      <c r="VR97" s="39"/>
      <c r="VS97" s="39"/>
      <c r="VT97" s="39"/>
      <c r="VU97" s="39"/>
      <c r="VV97" s="39"/>
      <c r="VW97" s="39"/>
      <c r="VX97" s="39"/>
      <c r="VY97" s="39"/>
      <c r="VZ97" s="39"/>
      <c r="WA97" s="39"/>
      <c r="WB97" s="39"/>
      <c r="WC97" s="39"/>
      <c r="WD97" s="39"/>
      <c r="WE97" s="39"/>
      <c r="WF97" s="39"/>
      <c r="WG97" s="39"/>
      <c r="WH97" s="39"/>
      <c r="WI97" s="39"/>
      <c r="WJ97" s="39"/>
      <c r="WK97" s="39"/>
      <c r="WL97" s="39"/>
      <c r="WM97" s="39"/>
      <c r="WN97" s="39"/>
      <c r="WO97" s="39"/>
      <c r="WP97" s="39"/>
      <c r="WQ97" s="39"/>
      <c r="WR97" s="39"/>
      <c r="WS97" s="39"/>
      <c r="WT97" s="39"/>
      <c r="WU97" s="39"/>
      <c r="WV97" s="39"/>
      <c r="WW97" s="39"/>
      <c r="WX97" s="39"/>
      <c r="WY97" s="39"/>
      <c r="WZ97" s="39"/>
      <c r="XA97" s="39"/>
      <c r="XB97" s="39"/>
      <c r="XC97" s="39"/>
      <c r="XD97" s="39"/>
      <c r="XE97" s="39"/>
      <c r="XF97" s="39"/>
      <c r="XG97" s="39"/>
      <c r="XH97" s="39"/>
      <c r="XI97" s="39"/>
      <c r="XJ97" s="39"/>
      <c r="XK97" s="39"/>
      <c r="XL97" s="39"/>
      <c r="XM97" s="39"/>
      <c r="XN97" s="39"/>
      <c r="XO97" s="39"/>
      <c r="XP97" s="39"/>
      <c r="XQ97" s="39"/>
      <c r="XR97" s="39"/>
      <c r="XS97" s="39"/>
      <c r="XT97" s="39"/>
      <c r="XU97" s="39"/>
      <c r="XV97" s="39"/>
      <c r="XW97" s="39"/>
      <c r="XX97" s="39"/>
      <c r="XY97" s="39"/>
      <c r="XZ97" s="39"/>
      <c r="YA97" s="39"/>
      <c r="YB97" s="39"/>
      <c r="YC97" s="39"/>
      <c r="YD97" s="39"/>
      <c r="YE97" s="39"/>
      <c r="YF97" s="39"/>
      <c r="YG97" s="39"/>
      <c r="YH97" s="39"/>
      <c r="YI97" s="39"/>
      <c r="YJ97" s="39"/>
      <c r="YK97" s="39"/>
      <c r="YL97" s="39"/>
      <c r="YM97" s="39"/>
      <c r="YN97" s="39"/>
      <c r="YO97" s="39"/>
      <c r="YP97" s="39"/>
      <c r="YQ97" s="39"/>
      <c r="YR97" s="39"/>
      <c r="YS97" s="39"/>
      <c r="YT97" s="39"/>
      <c r="YU97" s="39"/>
      <c r="YV97" s="39"/>
      <c r="YW97" s="39"/>
      <c r="YX97" s="39"/>
      <c r="YY97" s="39"/>
      <c r="YZ97" s="39"/>
      <c r="ZA97" s="39"/>
      <c r="ZB97" s="39"/>
      <c r="ZC97" s="39"/>
      <c r="ZD97" s="39"/>
      <c r="ZE97" s="39"/>
      <c r="ZF97" s="39"/>
      <c r="ZG97" s="39"/>
      <c r="ZH97" s="39"/>
      <c r="ZI97" s="39"/>
      <c r="ZJ97" s="39"/>
      <c r="ZK97" s="39"/>
      <c r="ZL97" s="39"/>
      <c r="ZM97" s="39"/>
      <c r="ZN97" s="39"/>
      <c r="ZO97" s="39"/>
      <c r="ZP97" s="39"/>
      <c r="ZQ97" s="39"/>
      <c r="ZR97" s="39"/>
      <c r="ZS97" s="39"/>
      <c r="ZT97" s="39"/>
      <c r="ZU97" s="39"/>
      <c r="ZV97" s="39"/>
      <c r="ZW97" s="39"/>
      <c r="ZX97" s="39"/>
    </row>
    <row r="98" spans="1:700" s="41" customFormat="1" ht="12" customHeight="1" x14ac:dyDescent="0.25">
      <c r="A98" s="128" t="s">
        <v>36</v>
      </c>
      <c r="B98" s="15" t="s">
        <v>37</v>
      </c>
      <c r="C98" s="15" t="s">
        <v>37</v>
      </c>
      <c r="D98" s="5" t="s">
        <v>38</v>
      </c>
      <c r="E98" s="6" t="s">
        <v>39</v>
      </c>
      <c r="F98" s="7" t="s">
        <v>38</v>
      </c>
      <c r="G98" s="6" t="s">
        <v>40</v>
      </c>
      <c r="H98" s="8">
        <v>21101</v>
      </c>
      <c r="I98" s="69" t="s">
        <v>46</v>
      </c>
      <c r="J98" s="9" t="s">
        <v>2589</v>
      </c>
      <c r="K98" s="10" t="s">
        <v>2590</v>
      </c>
      <c r="L98" s="11"/>
      <c r="M98" s="8" t="s">
        <v>43</v>
      </c>
      <c r="N98" s="12" t="s">
        <v>877</v>
      </c>
      <c r="O98" s="13">
        <v>4</v>
      </c>
      <c r="P98" s="14">
        <f t="shared" si="2"/>
        <v>33.21</v>
      </c>
      <c r="Q98" s="53" t="s">
        <v>45</v>
      </c>
      <c r="R98" s="14">
        <v>132.84</v>
      </c>
      <c r="S98" s="14">
        <v>0</v>
      </c>
      <c r="T98" s="14">
        <v>33</v>
      </c>
      <c r="U98" s="14">
        <v>0</v>
      </c>
      <c r="V98" s="14">
        <v>0</v>
      </c>
      <c r="W98" s="14">
        <v>33</v>
      </c>
      <c r="X98" s="14">
        <v>0</v>
      </c>
      <c r="Y98" s="14">
        <v>0</v>
      </c>
      <c r="Z98" s="14">
        <v>33</v>
      </c>
      <c r="AA98" s="14">
        <v>0</v>
      </c>
      <c r="AB98" s="14">
        <v>0</v>
      </c>
      <c r="AC98" s="14">
        <v>33.840000000000003</v>
      </c>
      <c r="AD98" s="14">
        <v>0</v>
      </c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  <c r="IV98" s="39"/>
      <c r="IW98" s="39"/>
      <c r="IX98" s="39"/>
      <c r="IY98" s="39"/>
      <c r="IZ98" s="39"/>
      <c r="JA98" s="39"/>
      <c r="JB98" s="39"/>
      <c r="JC98" s="39"/>
      <c r="JD98" s="39"/>
      <c r="JE98" s="39"/>
      <c r="JF98" s="39"/>
      <c r="JG98" s="39"/>
      <c r="JH98" s="39"/>
      <c r="JI98" s="39"/>
      <c r="JJ98" s="39"/>
      <c r="JK98" s="39"/>
      <c r="JL98" s="39"/>
      <c r="JM98" s="39"/>
      <c r="JN98" s="39"/>
      <c r="JO98" s="39"/>
      <c r="JP98" s="39"/>
      <c r="JQ98" s="39"/>
      <c r="JR98" s="39"/>
      <c r="JS98" s="39"/>
      <c r="JT98" s="39"/>
      <c r="JU98" s="39"/>
      <c r="JV98" s="39"/>
      <c r="JW98" s="39"/>
      <c r="JX98" s="39"/>
      <c r="JY98" s="39"/>
      <c r="JZ98" s="39"/>
      <c r="KA98" s="39"/>
      <c r="KB98" s="39"/>
      <c r="KC98" s="39"/>
      <c r="KD98" s="39"/>
      <c r="KE98" s="39"/>
      <c r="KF98" s="39"/>
      <c r="KG98" s="39"/>
      <c r="KH98" s="39"/>
      <c r="KI98" s="39"/>
      <c r="KJ98" s="39"/>
      <c r="KK98" s="39"/>
      <c r="KL98" s="39"/>
      <c r="KM98" s="39"/>
      <c r="KN98" s="39"/>
      <c r="KO98" s="39"/>
      <c r="KP98" s="39"/>
      <c r="KQ98" s="39"/>
      <c r="KR98" s="39"/>
      <c r="KS98" s="39"/>
      <c r="KT98" s="39"/>
      <c r="KU98" s="39"/>
      <c r="KV98" s="39"/>
      <c r="KW98" s="39"/>
      <c r="KX98" s="39"/>
      <c r="KY98" s="39"/>
      <c r="KZ98" s="39"/>
      <c r="LA98" s="39"/>
      <c r="LB98" s="39"/>
      <c r="LC98" s="39"/>
      <c r="LD98" s="39"/>
      <c r="LE98" s="39"/>
      <c r="LF98" s="39"/>
      <c r="LG98" s="39"/>
      <c r="LH98" s="39"/>
      <c r="LI98" s="39"/>
      <c r="LJ98" s="39"/>
      <c r="LK98" s="39"/>
      <c r="LL98" s="39"/>
      <c r="LM98" s="39"/>
      <c r="LN98" s="39"/>
      <c r="LO98" s="39"/>
      <c r="LP98" s="39"/>
      <c r="LQ98" s="39"/>
      <c r="LR98" s="39"/>
      <c r="LS98" s="39"/>
      <c r="LT98" s="39"/>
      <c r="LU98" s="39"/>
      <c r="LV98" s="39"/>
      <c r="LW98" s="39"/>
      <c r="LX98" s="39"/>
      <c r="LY98" s="39"/>
      <c r="LZ98" s="39"/>
      <c r="MA98" s="39"/>
      <c r="MB98" s="39"/>
      <c r="MC98" s="39"/>
      <c r="MD98" s="39"/>
      <c r="ME98" s="39"/>
      <c r="MF98" s="39"/>
      <c r="MG98" s="39"/>
      <c r="MH98" s="39"/>
      <c r="MI98" s="39"/>
      <c r="MJ98" s="39"/>
      <c r="MK98" s="39"/>
      <c r="ML98" s="39"/>
      <c r="MM98" s="39"/>
      <c r="MN98" s="39"/>
      <c r="MO98" s="39"/>
      <c r="MP98" s="39"/>
      <c r="MQ98" s="39"/>
      <c r="MR98" s="39"/>
      <c r="MS98" s="39"/>
      <c r="MT98" s="39"/>
      <c r="MU98" s="39"/>
      <c r="MV98" s="39"/>
      <c r="MW98" s="39"/>
      <c r="MX98" s="39"/>
      <c r="MY98" s="39"/>
      <c r="MZ98" s="39"/>
      <c r="NA98" s="39"/>
      <c r="NB98" s="39"/>
      <c r="NC98" s="39"/>
      <c r="ND98" s="39"/>
      <c r="NE98" s="39"/>
      <c r="NF98" s="39"/>
      <c r="NG98" s="39"/>
      <c r="NH98" s="39"/>
      <c r="NI98" s="39"/>
      <c r="NJ98" s="39"/>
      <c r="NK98" s="39"/>
      <c r="NL98" s="39"/>
      <c r="NM98" s="39"/>
      <c r="NN98" s="39"/>
      <c r="NO98" s="39"/>
      <c r="NP98" s="39"/>
      <c r="NQ98" s="39"/>
      <c r="NR98" s="39"/>
      <c r="NS98" s="39"/>
      <c r="NT98" s="39"/>
      <c r="NU98" s="39"/>
      <c r="NV98" s="39"/>
      <c r="NW98" s="39"/>
      <c r="NX98" s="39"/>
      <c r="NY98" s="39"/>
      <c r="NZ98" s="39"/>
      <c r="OA98" s="39"/>
      <c r="OB98" s="39"/>
      <c r="OC98" s="39"/>
      <c r="OD98" s="39"/>
      <c r="OE98" s="39"/>
      <c r="OF98" s="39"/>
      <c r="OG98" s="39"/>
      <c r="OH98" s="39"/>
      <c r="OI98" s="39"/>
      <c r="OJ98" s="39"/>
      <c r="OK98" s="39"/>
      <c r="OL98" s="39"/>
      <c r="OM98" s="39"/>
      <c r="ON98" s="39"/>
      <c r="OO98" s="39"/>
      <c r="OP98" s="39"/>
      <c r="OQ98" s="39"/>
      <c r="OR98" s="39"/>
      <c r="OS98" s="39"/>
      <c r="OT98" s="39"/>
      <c r="OU98" s="39"/>
      <c r="OV98" s="39"/>
      <c r="OW98" s="39"/>
      <c r="OX98" s="39"/>
      <c r="OY98" s="39"/>
      <c r="OZ98" s="39"/>
      <c r="PA98" s="39"/>
      <c r="PB98" s="39"/>
      <c r="PC98" s="39"/>
      <c r="PD98" s="39"/>
      <c r="PE98" s="39"/>
      <c r="PF98" s="39"/>
      <c r="PG98" s="39"/>
      <c r="PH98" s="39"/>
      <c r="PI98" s="39"/>
      <c r="PJ98" s="39"/>
      <c r="PK98" s="39"/>
      <c r="PL98" s="39"/>
      <c r="PM98" s="39"/>
      <c r="PN98" s="39"/>
      <c r="PO98" s="39"/>
      <c r="PP98" s="39"/>
      <c r="PQ98" s="39"/>
      <c r="PR98" s="39"/>
      <c r="PS98" s="39"/>
      <c r="PT98" s="39"/>
      <c r="PU98" s="39"/>
      <c r="PV98" s="39"/>
      <c r="PW98" s="39"/>
      <c r="PX98" s="39"/>
      <c r="PY98" s="39"/>
      <c r="PZ98" s="39"/>
      <c r="QA98" s="39"/>
      <c r="QB98" s="39"/>
      <c r="QC98" s="39"/>
      <c r="QD98" s="39"/>
      <c r="QE98" s="39"/>
      <c r="QF98" s="39"/>
      <c r="QG98" s="39"/>
      <c r="QH98" s="39"/>
      <c r="QI98" s="39"/>
      <c r="QJ98" s="39"/>
      <c r="QK98" s="39"/>
      <c r="QL98" s="39"/>
      <c r="QM98" s="39"/>
      <c r="QN98" s="39"/>
      <c r="QO98" s="39"/>
      <c r="QP98" s="39"/>
      <c r="QQ98" s="39"/>
      <c r="QR98" s="39"/>
      <c r="QS98" s="39"/>
      <c r="QT98" s="39"/>
      <c r="QU98" s="39"/>
      <c r="QV98" s="39"/>
      <c r="QW98" s="39"/>
      <c r="QX98" s="39"/>
      <c r="QY98" s="39"/>
      <c r="QZ98" s="39"/>
      <c r="RA98" s="39"/>
      <c r="RB98" s="39"/>
      <c r="RC98" s="39"/>
      <c r="RD98" s="39"/>
      <c r="RE98" s="39"/>
      <c r="RF98" s="39"/>
      <c r="RG98" s="39"/>
      <c r="RH98" s="39"/>
      <c r="RI98" s="39"/>
      <c r="RJ98" s="39"/>
      <c r="RK98" s="39"/>
      <c r="RL98" s="39"/>
      <c r="RM98" s="39"/>
      <c r="RN98" s="39"/>
      <c r="RO98" s="39"/>
      <c r="RP98" s="39"/>
      <c r="RQ98" s="39"/>
      <c r="RR98" s="39"/>
      <c r="RS98" s="39"/>
      <c r="RT98" s="39"/>
      <c r="RU98" s="39"/>
      <c r="RV98" s="39"/>
      <c r="RW98" s="39"/>
      <c r="RX98" s="39"/>
      <c r="RY98" s="39"/>
      <c r="RZ98" s="39"/>
      <c r="SA98" s="39"/>
      <c r="SB98" s="39"/>
      <c r="SC98" s="39"/>
      <c r="SD98" s="39"/>
      <c r="SE98" s="39"/>
      <c r="SF98" s="39"/>
      <c r="SG98" s="39"/>
      <c r="SH98" s="39"/>
      <c r="SI98" s="39"/>
      <c r="SJ98" s="39"/>
      <c r="SK98" s="39"/>
      <c r="SL98" s="39"/>
      <c r="SM98" s="39"/>
      <c r="SN98" s="39"/>
      <c r="SO98" s="39"/>
      <c r="SP98" s="39"/>
      <c r="SQ98" s="39"/>
      <c r="SR98" s="39"/>
      <c r="SS98" s="39"/>
      <c r="ST98" s="39"/>
      <c r="SU98" s="39"/>
      <c r="SV98" s="39"/>
      <c r="SW98" s="39"/>
      <c r="SX98" s="39"/>
      <c r="SY98" s="39"/>
      <c r="SZ98" s="39"/>
      <c r="TA98" s="39"/>
      <c r="TB98" s="39"/>
      <c r="TC98" s="39"/>
      <c r="TD98" s="39"/>
      <c r="TE98" s="39"/>
      <c r="TF98" s="39"/>
      <c r="TG98" s="39"/>
      <c r="TH98" s="39"/>
      <c r="TI98" s="39"/>
      <c r="TJ98" s="39"/>
      <c r="TK98" s="39"/>
      <c r="TL98" s="39"/>
      <c r="TM98" s="39"/>
      <c r="TN98" s="39"/>
      <c r="TO98" s="39"/>
      <c r="TP98" s="39"/>
      <c r="TQ98" s="39"/>
      <c r="TR98" s="39"/>
      <c r="TS98" s="39"/>
      <c r="TT98" s="39"/>
      <c r="TU98" s="39"/>
      <c r="TV98" s="39"/>
      <c r="TW98" s="39"/>
      <c r="TX98" s="39"/>
      <c r="TY98" s="39"/>
      <c r="TZ98" s="39"/>
      <c r="UA98" s="39"/>
      <c r="UB98" s="39"/>
      <c r="UC98" s="39"/>
      <c r="UD98" s="39"/>
      <c r="UE98" s="39"/>
      <c r="UF98" s="39"/>
      <c r="UG98" s="39"/>
      <c r="UH98" s="39"/>
      <c r="UI98" s="39"/>
      <c r="UJ98" s="39"/>
      <c r="UK98" s="39"/>
      <c r="UL98" s="39"/>
      <c r="UM98" s="39"/>
      <c r="UN98" s="39"/>
      <c r="UO98" s="39"/>
      <c r="UP98" s="39"/>
      <c r="UQ98" s="39"/>
      <c r="UR98" s="39"/>
      <c r="US98" s="39"/>
      <c r="UT98" s="39"/>
      <c r="UU98" s="39"/>
      <c r="UV98" s="39"/>
      <c r="UW98" s="39"/>
      <c r="UX98" s="39"/>
      <c r="UY98" s="39"/>
      <c r="UZ98" s="39"/>
      <c r="VA98" s="39"/>
      <c r="VB98" s="39"/>
      <c r="VC98" s="39"/>
      <c r="VD98" s="39"/>
      <c r="VE98" s="39"/>
      <c r="VF98" s="39"/>
      <c r="VG98" s="39"/>
      <c r="VH98" s="39"/>
      <c r="VI98" s="39"/>
      <c r="VJ98" s="39"/>
      <c r="VK98" s="39"/>
      <c r="VL98" s="39"/>
      <c r="VM98" s="39"/>
      <c r="VN98" s="39"/>
      <c r="VO98" s="39"/>
      <c r="VP98" s="39"/>
      <c r="VQ98" s="39"/>
      <c r="VR98" s="39"/>
      <c r="VS98" s="39"/>
      <c r="VT98" s="39"/>
      <c r="VU98" s="39"/>
      <c r="VV98" s="39"/>
      <c r="VW98" s="39"/>
      <c r="VX98" s="39"/>
      <c r="VY98" s="39"/>
      <c r="VZ98" s="39"/>
      <c r="WA98" s="39"/>
      <c r="WB98" s="39"/>
      <c r="WC98" s="39"/>
      <c r="WD98" s="39"/>
      <c r="WE98" s="39"/>
      <c r="WF98" s="39"/>
      <c r="WG98" s="39"/>
      <c r="WH98" s="39"/>
      <c r="WI98" s="39"/>
      <c r="WJ98" s="39"/>
      <c r="WK98" s="39"/>
      <c r="WL98" s="39"/>
      <c r="WM98" s="39"/>
      <c r="WN98" s="39"/>
      <c r="WO98" s="39"/>
      <c r="WP98" s="39"/>
      <c r="WQ98" s="39"/>
      <c r="WR98" s="39"/>
      <c r="WS98" s="39"/>
      <c r="WT98" s="39"/>
      <c r="WU98" s="39"/>
      <c r="WV98" s="39"/>
      <c r="WW98" s="39"/>
      <c r="WX98" s="39"/>
      <c r="WY98" s="39"/>
      <c r="WZ98" s="39"/>
      <c r="XA98" s="39"/>
      <c r="XB98" s="39"/>
      <c r="XC98" s="39"/>
      <c r="XD98" s="39"/>
      <c r="XE98" s="39"/>
      <c r="XF98" s="39"/>
      <c r="XG98" s="39"/>
      <c r="XH98" s="39"/>
      <c r="XI98" s="39"/>
      <c r="XJ98" s="39"/>
      <c r="XK98" s="39"/>
      <c r="XL98" s="39"/>
      <c r="XM98" s="39"/>
      <c r="XN98" s="39"/>
      <c r="XO98" s="39"/>
      <c r="XP98" s="39"/>
      <c r="XQ98" s="39"/>
      <c r="XR98" s="39"/>
      <c r="XS98" s="39"/>
      <c r="XT98" s="39"/>
      <c r="XU98" s="39"/>
      <c r="XV98" s="39"/>
      <c r="XW98" s="39"/>
      <c r="XX98" s="39"/>
      <c r="XY98" s="39"/>
      <c r="XZ98" s="39"/>
      <c r="YA98" s="39"/>
      <c r="YB98" s="39"/>
      <c r="YC98" s="39"/>
      <c r="YD98" s="39"/>
      <c r="YE98" s="39"/>
      <c r="YF98" s="39"/>
      <c r="YG98" s="39"/>
      <c r="YH98" s="39"/>
      <c r="YI98" s="39"/>
      <c r="YJ98" s="39"/>
      <c r="YK98" s="39"/>
      <c r="YL98" s="39"/>
      <c r="YM98" s="39"/>
      <c r="YN98" s="39"/>
      <c r="YO98" s="39"/>
      <c r="YP98" s="39"/>
      <c r="YQ98" s="39"/>
      <c r="YR98" s="39"/>
      <c r="YS98" s="39"/>
      <c r="YT98" s="39"/>
      <c r="YU98" s="39"/>
      <c r="YV98" s="39"/>
      <c r="YW98" s="39"/>
      <c r="YX98" s="39"/>
      <c r="YY98" s="39"/>
      <c r="YZ98" s="39"/>
      <c r="ZA98" s="39"/>
      <c r="ZB98" s="39"/>
      <c r="ZC98" s="39"/>
      <c r="ZD98" s="39"/>
      <c r="ZE98" s="39"/>
      <c r="ZF98" s="39"/>
      <c r="ZG98" s="39"/>
      <c r="ZH98" s="39"/>
      <c r="ZI98" s="39"/>
      <c r="ZJ98" s="39"/>
      <c r="ZK98" s="39"/>
      <c r="ZL98" s="39"/>
      <c r="ZM98" s="39"/>
      <c r="ZN98" s="39"/>
      <c r="ZO98" s="39"/>
      <c r="ZP98" s="39"/>
      <c r="ZQ98" s="39"/>
      <c r="ZR98" s="39"/>
      <c r="ZS98" s="39"/>
      <c r="ZT98" s="39"/>
      <c r="ZU98" s="39"/>
      <c r="ZV98" s="39"/>
      <c r="ZW98" s="39"/>
      <c r="ZX98" s="39"/>
    </row>
    <row r="99" spans="1:700" s="41" customFormat="1" ht="12" customHeight="1" x14ac:dyDescent="0.25">
      <c r="A99" s="128" t="s">
        <v>36</v>
      </c>
      <c r="B99" s="15" t="s">
        <v>37</v>
      </c>
      <c r="C99" s="15" t="s">
        <v>37</v>
      </c>
      <c r="D99" s="5" t="s">
        <v>38</v>
      </c>
      <c r="E99" s="6" t="s">
        <v>39</v>
      </c>
      <c r="F99" s="7" t="s">
        <v>38</v>
      </c>
      <c r="G99" s="6" t="s">
        <v>40</v>
      </c>
      <c r="H99" s="8">
        <v>21101</v>
      </c>
      <c r="I99" s="69" t="s">
        <v>46</v>
      </c>
      <c r="J99" s="9" t="s">
        <v>1047</v>
      </c>
      <c r="K99" s="10" t="s">
        <v>60</v>
      </c>
      <c r="L99" s="11"/>
      <c r="M99" s="8" t="s">
        <v>43</v>
      </c>
      <c r="N99" s="12" t="s">
        <v>16255</v>
      </c>
      <c r="O99" s="13">
        <v>2</v>
      </c>
      <c r="P99" s="14">
        <f t="shared" si="2"/>
        <v>42.12</v>
      </c>
      <c r="Q99" s="53" t="s">
        <v>45</v>
      </c>
      <c r="R99" s="14">
        <v>84.24</v>
      </c>
      <c r="S99" s="14">
        <v>0</v>
      </c>
      <c r="T99" s="14">
        <v>0</v>
      </c>
      <c r="U99" s="14">
        <v>0</v>
      </c>
      <c r="V99" s="14">
        <v>0</v>
      </c>
      <c r="W99" s="14">
        <v>84.24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  <c r="IV99" s="39"/>
      <c r="IW99" s="39"/>
      <c r="IX99" s="39"/>
      <c r="IY99" s="39"/>
      <c r="IZ99" s="39"/>
      <c r="JA99" s="39"/>
      <c r="JB99" s="39"/>
      <c r="JC99" s="39"/>
      <c r="JD99" s="39"/>
      <c r="JE99" s="39"/>
      <c r="JF99" s="39"/>
      <c r="JG99" s="39"/>
      <c r="JH99" s="39"/>
      <c r="JI99" s="39"/>
      <c r="JJ99" s="39"/>
      <c r="JK99" s="39"/>
      <c r="JL99" s="39"/>
      <c r="JM99" s="39"/>
      <c r="JN99" s="39"/>
      <c r="JO99" s="39"/>
      <c r="JP99" s="39"/>
      <c r="JQ99" s="39"/>
      <c r="JR99" s="39"/>
      <c r="JS99" s="39"/>
      <c r="JT99" s="39"/>
      <c r="JU99" s="39"/>
      <c r="JV99" s="39"/>
      <c r="JW99" s="39"/>
      <c r="JX99" s="39"/>
      <c r="JY99" s="39"/>
      <c r="JZ99" s="39"/>
      <c r="KA99" s="39"/>
      <c r="KB99" s="39"/>
      <c r="KC99" s="39"/>
      <c r="KD99" s="39"/>
      <c r="KE99" s="39"/>
      <c r="KF99" s="39"/>
      <c r="KG99" s="39"/>
      <c r="KH99" s="39"/>
      <c r="KI99" s="39"/>
      <c r="KJ99" s="39"/>
      <c r="KK99" s="39"/>
      <c r="KL99" s="39"/>
      <c r="KM99" s="39"/>
      <c r="KN99" s="39"/>
      <c r="KO99" s="39"/>
      <c r="KP99" s="39"/>
      <c r="KQ99" s="39"/>
      <c r="KR99" s="39"/>
      <c r="KS99" s="39"/>
      <c r="KT99" s="39"/>
      <c r="KU99" s="39"/>
      <c r="KV99" s="39"/>
      <c r="KW99" s="39"/>
      <c r="KX99" s="39"/>
      <c r="KY99" s="39"/>
      <c r="KZ99" s="39"/>
      <c r="LA99" s="39"/>
      <c r="LB99" s="39"/>
      <c r="LC99" s="39"/>
      <c r="LD99" s="39"/>
      <c r="LE99" s="39"/>
      <c r="LF99" s="39"/>
      <c r="LG99" s="39"/>
      <c r="LH99" s="39"/>
      <c r="LI99" s="39"/>
      <c r="LJ99" s="39"/>
      <c r="LK99" s="39"/>
      <c r="LL99" s="39"/>
      <c r="LM99" s="39"/>
      <c r="LN99" s="39"/>
      <c r="LO99" s="39"/>
      <c r="LP99" s="39"/>
      <c r="LQ99" s="39"/>
      <c r="LR99" s="39"/>
      <c r="LS99" s="39"/>
      <c r="LT99" s="39"/>
      <c r="LU99" s="39"/>
      <c r="LV99" s="39"/>
      <c r="LW99" s="39"/>
      <c r="LX99" s="39"/>
      <c r="LY99" s="39"/>
      <c r="LZ99" s="39"/>
      <c r="MA99" s="39"/>
      <c r="MB99" s="39"/>
      <c r="MC99" s="39"/>
      <c r="MD99" s="39"/>
      <c r="ME99" s="39"/>
      <c r="MF99" s="39"/>
      <c r="MG99" s="39"/>
      <c r="MH99" s="39"/>
      <c r="MI99" s="39"/>
      <c r="MJ99" s="39"/>
      <c r="MK99" s="39"/>
      <c r="ML99" s="39"/>
      <c r="MM99" s="39"/>
      <c r="MN99" s="39"/>
      <c r="MO99" s="39"/>
      <c r="MP99" s="39"/>
      <c r="MQ99" s="39"/>
      <c r="MR99" s="39"/>
      <c r="MS99" s="39"/>
      <c r="MT99" s="39"/>
      <c r="MU99" s="39"/>
      <c r="MV99" s="39"/>
      <c r="MW99" s="39"/>
      <c r="MX99" s="39"/>
      <c r="MY99" s="39"/>
      <c r="MZ99" s="39"/>
      <c r="NA99" s="39"/>
      <c r="NB99" s="39"/>
      <c r="NC99" s="39"/>
      <c r="ND99" s="39"/>
      <c r="NE99" s="39"/>
      <c r="NF99" s="39"/>
      <c r="NG99" s="39"/>
      <c r="NH99" s="39"/>
      <c r="NI99" s="39"/>
      <c r="NJ99" s="39"/>
      <c r="NK99" s="39"/>
      <c r="NL99" s="39"/>
      <c r="NM99" s="39"/>
      <c r="NN99" s="39"/>
      <c r="NO99" s="39"/>
      <c r="NP99" s="39"/>
      <c r="NQ99" s="39"/>
      <c r="NR99" s="39"/>
      <c r="NS99" s="39"/>
      <c r="NT99" s="39"/>
      <c r="NU99" s="39"/>
      <c r="NV99" s="39"/>
      <c r="NW99" s="39"/>
      <c r="NX99" s="39"/>
      <c r="NY99" s="39"/>
      <c r="NZ99" s="39"/>
      <c r="OA99" s="39"/>
      <c r="OB99" s="39"/>
      <c r="OC99" s="39"/>
      <c r="OD99" s="39"/>
      <c r="OE99" s="39"/>
      <c r="OF99" s="39"/>
      <c r="OG99" s="39"/>
      <c r="OH99" s="39"/>
      <c r="OI99" s="39"/>
      <c r="OJ99" s="39"/>
      <c r="OK99" s="39"/>
      <c r="OL99" s="39"/>
      <c r="OM99" s="39"/>
      <c r="ON99" s="39"/>
      <c r="OO99" s="39"/>
      <c r="OP99" s="39"/>
      <c r="OQ99" s="39"/>
      <c r="OR99" s="39"/>
      <c r="OS99" s="39"/>
      <c r="OT99" s="39"/>
      <c r="OU99" s="39"/>
      <c r="OV99" s="39"/>
      <c r="OW99" s="39"/>
      <c r="OX99" s="39"/>
      <c r="OY99" s="39"/>
      <c r="OZ99" s="39"/>
      <c r="PA99" s="39"/>
      <c r="PB99" s="39"/>
      <c r="PC99" s="39"/>
      <c r="PD99" s="39"/>
      <c r="PE99" s="39"/>
      <c r="PF99" s="39"/>
      <c r="PG99" s="39"/>
      <c r="PH99" s="39"/>
      <c r="PI99" s="39"/>
      <c r="PJ99" s="39"/>
      <c r="PK99" s="39"/>
      <c r="PL99" s="39"/>
      <c r="PM99" s="39"/>
      <c r="PN99" s="39"/>
      <c r="PO99" s="39"/>
      <c r="PP99" s="39"/>
      <c r="PQ99" s="39"/>
      <c r="PR99" s="39"/>
      <c r="PS99" s="39"/>
      <c r="PT99" s="39"/>
      <c r="PU99" s="39"/>
      <c r="PV99" s="39"/>
      <c r="PW99" s="39"/>
      <c r="PX99" s="39"/>
      <c r="PY99" s="39"/>
      <c r="PZ99" s="39"/>
      <c r="QA99" s="39"/>
      <c r="QB99" s="39"/>
      <c r="QC99" s="39"/>
      <c r="QD99" s="39"/>
      <c r="QE99" s="39"/>
      <c r="QF99" s="39"/>
      <c r="QG99" s="39"/>
      <c r="QH99" s="39"/>
      <c r="QI99" s="39"/>
      <c r="QJ99" s="39"/>
      <c r="QK99" s="39"/>
      <c r="QL99" s="39"/>
      <c r="QM99" s="39"/>
      <c r="QN99" s="39"/>
      <c r="QO99" s="39"/>
      <c r="QP99" s="39"/>
      <c r="QQ99" s="39"/>
      <c r="QR99" s="39"/>
      <c r="QS99" s="39"/>
      <c r="QT99" s="39"/>
      <c r="QU99" s="39"/>
      <c r="QV99" s="39"/>
      <c r="QW99" s="39"/>
      <c r="QX99" s="39"/>
      <c r="QY99" s="39"/>
      <c r="QZ99" s="39"/>
      <c r="RA99" s="39"/>
      <c r="RB99" s="39"/>
      <c r="RC99" s="39"/>
      <c r="RD99" s="39"/>
      <c r="RE99" s="39"/>
      <c r="RF99" s="39"/>
      <c r="RG99" s="39"/>
      <c r="RH99" s="39"/>
      <c r="RI99" s="39"/>
      <c r="RJ99" s="39"/>
      <c r="RK99" s="39"/>
      <c r="RL99" s="39"/>
      <c r="RM99" s="39"/>
      <c r="RN99" s="39"/>
      <c r="RO99" s="39"/>
      <c r="RP99" s="39"/>
      <c r="RQ99" s="39"/>
      <c r="RR99" s="39"/>
      <c r="RS99" s="39"/>
      <c r="RT99" s="39"/>
      <c r="RU99" s="39"/>
      <c r="RV99" s="39"/>
      <c r="RW99" s="39"/>
      <c r="RX99" s="39"/>
      <c r="RY99" s="39"/>
      <c r="RZ99" s="39"/>
      <c r="SA99" s="39"/>
      <c r="SB99" s="39"/>
      <c r="SC99" s="39"/>
      <c r="SD99" s="39"/>
      <c r="SE99" s="39"/>
      <c r="SF99" s="39"/>
      <c r="SG99" s="39"/>
      <c r="SH99" s="39"/>
      <c r="SI99" s="39"/>
      <c r="SJ99" s="39"/>
      <c r="SK99" s="39"/>
      <c r="SL99" s="39"/>
      <c r="SM99" s="39"/>
      <c r="SN99" s="39"/>
      <c r="SO99" s="39"/>
      <c r="SP99" s="39"/>
      <c r="SQ99" s="39"/>
      <c r="SR99" s="39"/>
      <c r="SS99" s="39"/>
      <c r="ST99" s="39"/>
      <c r="SU99" s="39"/>
      <c r="SV99" s="39"/>
      <c r="SW99" s="39"/>
      <c r="SX99" s="39"/>
      <c r="SY99" s="39"/>
      <c r="SZ99" s="39"/>
      <c r="TA99" s="39"/>
      <c r="TB99" s="39"/>
      <c r="TC99" s="39"/>
      <c r="TD99" s="39"/>
      <c r="TE99" s="39"/>
      <c r="TF99" s="39"/>
      <c r="TG99" s="39"/>
      <c r="TH99" s="39"/>
      <c r="TI99" s="39"/>
      <c r="TJ99" s="39"/>
      <c r="TK99" s="39"/>
      <c r="TL99" s="39"/>
      <c r="TM99" s="39"/>
      <c r="TN99" s="39"/>
      <c r="TO99" s="39"/>
      <c r="TP99" s="39"/>
      <c r="TQ99" s="39"/>
      <c r="TR99" s="39"/>
      <c r="TS99" s="39"/>
      <c r="TT99" s="39"/>
      <c r="TU99" s="39"/>
      <c r="TV99" s="39"/>
      <c r="TW99" s="39"/>
      <c r="TX99" s="39"/>
      <c r="TY99" s="39"/>
      <c r="TZ99" s="39"/>
      <c r="UA99" s="39"/>
      <c r="UB99" s="39"/>
      <c r="UC99" s="39"/>
      <c r="UD99" s="39"/>
      <c r="UE99" s="39"/>
      <c r="UF99" s="39"/>
      <c r="UG99" s="39"/>
      <c r="UH99" s="39"/>
      <c r="UI99" s="39"/>
      <c r="UJ99" s="39"/>
      <c r="UK99" s="39"/>
      <c r="UL99" s="39"/>
      <c r="UM99" s="39"/>
      <c r="UN99" s="39"/>
      <c r="UO99" s="39"/>
      <c r="UP99" s="39"/>
      <c r="UQ99" s="39"/>
      <c r="UR99" s="39"/>
      <c r="US99" s="39"/>
      <c r="UT99" s="39"/>
      <c r="UU99" s="39"/>
      <c r="UV99" s="39"/>
      <c r="UW99" s="39"/>
      <c r="UX99" s="39"/>
      <c r="UY99" s="39"/>
      <c r="UZ99" s="39"/>
      <c r="VA99" s="39"/>
      <c r="VB99" s="39"/>
      <c r="VC99" s="39"/>
      <c r="VD99" s="39"/>
      <c r="VE99" s="39"/>
      <c r="VF99" s="39"/>
      <c r="VG99" s="39"/>
      <c r="VH99" s="39"/>
      <c r="VI99" s="39"/>
      <c r="VJ99" s="39"/>
      <c r="VK99" s="39"/>
      <c r="VL99" s="39"/>
      <c r="VM99" s="39"/>
      <c r="VN99" s="39"/>
      <c r="VO99" s="39"/>
      <c r="VP99" s="39"/>
      <c r="VQ99" s="39"/>
      <c r="VR99" s="39"/>
      <c r="VS99" s="39"/>
      <c r="VT99" s="39"/>
      <c r="VU99" s="39"/>
      <c r="VV99" s="39"/>
      <c r="VW99" s="39"/>
      <c r="VX99" s="39"/>
      <c r="VY99" s="39"/>
      <c r="VZ99" s="39"/>
      <c r="WA99" s="39"/>
      <c r="WB99" s="39"/>
      <c r="WC99" s="39"/>
      <c r="WD99" s="39"/>
      <c r="WE99" s="39"/>
      <c r="WF99" s="39"/>
      <c r="WG99" s="39"/>
      <c r="WH99" s="39"/>
      <c r="WI99" s="39"/>
      <c r="WJ99" s="39"/>
      <c r="WK99" s="39"/>
      <c r="WL99" s="39"/>
      <c r="WM99" s="39"/>
      <c r="WN99" s="39"/>
      <c r="WO99" s="39"/>
      <c r="WP99" s="39"/>
      <c r="WQ99" s="39"/>
      <c r="WR99" s="39"/>
      <c r="WS99" s="39"/>
      <c r="WT99" s="39"/>
      <c r="WU99" s="39"/>
      <c r="WV99" s="39"/>
      <c r="WW99" s="39"/>
      <c r="WX99" s="39"/>
      <c r="WY99" s="39"/>
      <c r="WZ99" s="39"/>
      <c r="XA99" s="39"/>
      <c r="XB99" s="39"/>
      <c r="XC99" s="39"/>
      <c r="XD99" s="39"/>
      <c r="XE99" s="39"/>
      <c r="XF99" s="39"/>
      <c r="XG99" s="39"/>
      <c r="XH99" s="39"/>
      <c r="XI99" s="39"/>
      <c r="XJ99" s="39"/>
      <c r="XK99" s="39"/>
      <c r="XL99" s="39"/>
      <c r="XM99" s="39"/>
      <c r="XN99" s="39"/>
      <c r="XO99" s="39"/>
      <c r="XP99" s="39"/>
      <c r="XQ99" s="39"/>
      <c r="XR99" s="39"/>
      <c r="XS99" s="39"/>
      <c r="XT99" s="39"/>
      <c r="XU99" s="39"/>
      <c r="XV99" s="39"/>
      <c r="XW99" s="39"/>
      <c r="XX99" s="39"/>
      <c r="XY99" s="39"/>
      <c r="XZ99" s="39"/>
      <c r="YA99" s="39"/>
      <c r="YB99" s="39"/>
      <c r="YC99" s="39"/>
      <c r="YD99" s="39"/>
      <c r="YE99" s="39"/>
      <c r="YF99" s="39"/>
      <c r="YG99" s="39"/>
      <c r="YH99" s="39"/>
      <c r="YI99" s="39"/>
      <c r="YJ99" s="39"/>
      <c r="YK99" s="39"/>
      <c r="YL99" s="39"/>
      <c r="YM99" s="39"/>
      <c r="YN99" s="39"/>
      <c r="YO99" s="39"/>
      <c r="YP99" s="39"/>
      <c r="YQ99" s="39"/>
      <c r="YR99" s="39"/>
      <c r="YS99" s="39"/>
      <c r="YT99" s="39"/>
      <c r="YU99" s="39"/>
      <c r="YV99" s="39"/>
      <c r="YW99" s="39"/>
      <c r="YX99" s="39"/>
      <c r="YY99" s="39"/>
      <c r="YZ99" s="39"/>
      <c r="ZA99" s="39"/>
      <c r="ZB99" s="39"/>
      <c r="ZC99" s="39"/>
      <c r="ZD99" s="39"/>
      <c r="ZE99" s="39"/>
      <c r="ZF99" s="39"/>
      <c r="ZG99" s="39"/>
      <c r="ZH99" s="39"/>
      <c r="ZI99" s="39"/>
      <c r="ZJ99" s="39"/>
      <c r="ZK99" s="39"/>
      <c r="ZL99" s="39"/>
      <c r="ZM99" s="39"/>
      <c r="ZN99" s="39"/>
      <c r="ZO99" s="39"/>
      <c r="ZP99" s="39"/>
      <c r="ZQ99" s="39"/>
      <c r="ZR99" s="39"/>
      <c r="ZS99" s="39"/>
      <c r="ZT99" s="39"/>
      <c r="ZU99" s="39"/>
      <c r="ZV99" s="39"/>
      <c r="ZW99" s="39"/>
      <c r="ZX99" s="39"/>
    </row>
    <row r="100" spans="1:700" s="41" customFormat="1" ht="12" customHeight="1" x14ac:dyDescent="0.25">
      <c r="A100" s="128" t="s">
        <v>36</v>
      </c>
      <c r="B100" s="15" t="s">
        <v>37</v>
      </c>
      <c r="C100" s="15" t="s">
        <v>37</v>
      </c>
      <c r="D100" s="5" t="s">
        <v>38</v>
      </c>
      <c r="E100" s="6" t="s">
        <v>39</v>
      </c>
      <c r="F100" s="7" t="s">
        <v>38</v>
      </c>
      <c r="G100" s="6" t="s">
        <v>40</v>
      </c>
      <c r="H100" s="8">
        <v>21101</v>
      </c>
      <c r="I100" s="69" t="s">
        <v>46</v>
      </c>
      <c r="J100" s="9" t="s">
        <v>449</v>
      </c>
      <c r="K100" s="10" t="s">
        <v>71</v>
      </c>
      <c r="L100" s="11"/>
      <c r="M100" s="8" t="s">
        <v>43</v>
      </c>
      <c r="N100" s="12" t="s">
        <v>16255</v>
      </c>
      <c r="O100" s="13">
        <v>20</v>
      </c>
      <c r="P100" s="14">
        <f t="shared" si="2"/>
        <v>12.108000000000001</v>
      </c>
      <c r="Q100" s="53" t="s">
        <v>45</v>
      </c>
      <c r="R100" s="14">
        <v>242.16</v>
      </c>
      <c r="S100" s="14">
        <v>0</v>
      </c>
      <c r="T100" s="14">
        <v>60</v>
      </c>
      <c r="U100" s="14">
        <v>0</v>
      </c>
      <c r="V100" s="14">
        <v>0</v>
      </c>
      <c r="W100" s="14">
        <v>60</v>
      </c>
      <c r="X100" s="14">
        <v>0</v>
      </c>
      <c r="Y100" s="14">
        <v>0</v>
      </c>
      <c r="Z100" s="14">
        <v>60</v>
      </c>
      <c r="AA100" s="14">
        <v>0</v>
      </c>
      <c r="AB100" s="14">
        <v>0</v>
      </c>
      <c r="AC100" s="14">
        <v>62.16</v>
      </c>
      <c r="AD100" s="14">
        <v>0</v>
      </c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  <c r="IV100" s="39"/>
      <c r="IW100" s="39"/>
      <c r="IX100" s="39"/>
      <c r="IY100" s="39"/>
      <c r="IZ100" s="39"/>
      <c r="JA100" s="39"/>
      <c r="JB100" s="39"/>
      <c r="JC100" s="39"/>
      <c r="JD100" s="39"/>
      <c r="JE100" s="39"/>
      <c r="JF100" s="39"/>
      <c r="JG100" s="39"/>
      <c r="JH100" s="39"/>
      <c r="JI100" s="39"/>
      <c r="JJ100" s="39"/>
      <c r="JK100" s="39"/>
      <c r="JL100" s="39"/>
      <c r="JM100" s="39"/>
      <c r="JN100" s="39"/>
      <c r="JO100" s="39"/>
      <c r="JP100" s="39"/>
      <c r="JQ100" s="39"/>
      <c r="JR100" s="39"/>
      <c r="JS100" s="39"/>
      <c r="JT100" s="39"/>
      <c r="JU100" s="39"/>
      <c r="JV100" s="39"/>
      <c r="JW100" s="39"/>
      <c r="JX100" s="39"/>
      <c r="JY100" s="39"/>
      <c r="JZ100" s="39"/>
      <c r="KA100" s="39"/>
      <c r="KB100" s="39"/>
      <c r="KC100" s="39"/>
      <c r="KD100" s="39"/>
      <c r="KE100" s="39"/>
      <c r="KF100" s="39"/>
      <c r="KG100" s="39"/>
      <c r="KH100" s="39"/>
      <c r="KI100" s="39"/>
      <c r="KJ100" s="39"/>
      <c r="KK100" s="39"/>
      <c r="KL100" s="39"/>
      <c r="KM100" s="39"/>
      <c r="KN100" s="39"/>
      <c r="KO100" s="39"/>
      <c r="KP100" s="39"/>
      <c r="KQ100" s="39"/>
      <c r="KR100" s="39"/>
      <c r="KS100" s="39"/>
      <c r="KT100" s="39"/>
      <c r="KU100" s="39"/>
      <c r="KV100" s="39"/>
      <c r="KW100" s="39"/>
      <c r="KX100" s="39"/>
      <c r="KY100" s="39"/>
      <c r="KZ100" s="39"/>
      <c r="LA100" s="39"/>
      <c r="LB100" s="39"/>
      <c r="LC100" s="39"/>
      <c r="LD100" s="39"/>
      <c r="LE100" s="39"/>
      <c r="LF100" s="39"/>
      <c r="LG100" s="39"/>
      <c r="LH100" s="39"/>
      <c r="LI100" s="39"/>
      <c r="LJ100" s="39"/>
      <c r="LK100" s="39"/>
      <c r="LL100" s="39"/>
      <c r="LM100" s="39"/>
      <c r="LN100" s="39"/>
      <c r="LO100" s="39"/>
      <c r="LP100" s="39"/>
      <c r="LQ100" s="39"/>
      <c r="LR100" s="39"/>
      <c r="LS100" s="39"/>
      <c r="LT100" s="39"/>
      <c r="LU100" s="39"/>
      <c r="LV100" s="39"/>
      <c r="LW100" s="39"/>
      <c r="LX100" s="39"/>
      <c r="LY100" s="39"/>
      <c r="LZ100" s="39"/>
      <c r="MA100" s="39"/>
      <c r="MB100" s="39"/>
      <c r="MC100" s="39"/>
      <c r="MD100" s="39"/>
      <c r="ME100" s="39"/>
      <c r="MF100" s="39"/>
      <c r="MG100" s="39"/>
      <c r="MH100" s="39"/>
      <c r="MI100" s="39"/>
      <c r="MJ100" s="39"/>
      <c r="MK100" s="39"/>
      <c r="ML100" s="39"/>
      <c r="MM100" s="39"/>
      <c r="MN100" s="39"/>
      <c r="MO100" s="39"/>
      <c r="MP100" s="39"/>
      <c r="MQ100" s="39"/>
      <c r="MR100" s="39"/>
      <c r="MS100" s="39"/>
      <c r="MT100" s="39"/>
      <c r="MU100" s="39"/>
      <c r="MV100" s="39"/>
      <c r="MW100" s="39"/>
      <c r="MX100" s="39"/>
      <c r="MY100" s="39"/>
      <c r="MZ100" s="39"/>
      <c r="NA100" s="39"/>
      <c r="NB100" s="39"/>
      <c r="NC100" s="39"/>
      <c r="ND100" s="39"/>
      <c r="NE100" s="39"/>
      <c r="NF100" s="39"/>
      <c r="NG100" s="39"/>
      <c r="NH100" s="39"/>
      <c r="NI100" s="39"/>
      <c r="NJ100" s="39"/>
      <c r="NK100" s="39"/>
      <c r="NL100" s="39"/>
      <c r="NM100" s="39"/>
      <c r="NN100" s="39"/>
      <c r="NO100" s="39"/>
      <c r="NP100" s="39"/>
      <c r="NQ100" s="39"/>
      <c r="NR100" s="39"/>
      <c r="NS100" s="39"/>
      <c r="NT100" s="39"/>
      <c r="NU100" s="39"/>
      <c r="NV100" s="39"/>
      <c r="NW100" s="39"/>
      <c r="NX100" s="39"/>
      <c r="NY100" s="39"/>
      <c r="NZ100" s="39"/>
      <c r="OA100" s="39"/>
      <c r="OB100" s="39"/>
      <c r="OC100" s="39"/>
      <c r="OD100" s="39"/>
      <c r="OE100" s="39"/>
      <c r="OF100" s="39"/>
      <c r="OG100" s="39"/>
      <c r="OH100" s="39"/>
      <c r="OI100" s="39"/>
      <c r="OJ100" s="39"/>
      <c r="OK100" s="39"/>
      <c r="OL100" s="39"/>
      <c r="OM100" s="39"/>
      <c r="ON100" s="39"/>
      <c r="OO100" s="39"/>
      <c r="OP100" s="39"/>
      <c r="OQ100" s="39"/>
      <c r="OR100" s="39"/>
      <c r="OS100" s="39"/>
      <c r="OT100" s="39"/>
      <c r="OU100" s="39"/>
      <c r="OV100" s="39"/>
      <c r="OW100" s="39"/>
      <c r="OX100" s="39"/>
      <c r="OY100" s="39"/>
      <c r="OZ100" s="39"/>
      <c r="PA100" s="39"/>
      <c r="PB100" s="39"/>
      <c r="PC100" s="39"/>
      <c r="PD100" s="39"/>
      <c r="PE100" s="39"/>
      <c r="PF100" s="39"/>
      <c r="PG100" s="39"/>
      <c r="PH100" s="39"/>
      <c r="PI100" s="39"/>
      <c r="PJ100" s="39"/>
      <c r="PK100" s="39"/>
      <c r="PL100" s="39"/>
      <c r="PM100" s="39"/>
      <c r="PN100" s="39"/>
      <c r="PO100" s="39"/>
      <c r="PP100" s="39"/>
      <c r="PQ100" s="39"/>
      <c r="PR100" s="39"/>
      <c r="PS100" s="39"/>
      <c r="PT100" s="39"/>
      <c r="PU100" s="39"/>
      <c r="PV100" s="39"/>
      <c r="PW100" s="39"/>
      <c r="PX100" s="39"/>
      <c r="PY100" s="39"/>
      <c r="PZ100" s="39"/>
      <c r="QA100" s="39"/>
      <c r="QB100" s="39"/>
      <c r="QC100" s="39"/>
      <c r="QD100" s="39"/>
      <c r="QE100" s="39"/>
      <c r="QF100" s="39"/>
      <c r="QG100" s="39"/>
      <c r="QH100" s="39"/>
      <c r="QI100" s="39"/>
      <c r="QJ100" s="39"/>
      <c r="QK100" s="39"/>
      <c r="QL100" s="39"/>
      <c r="QM100" s="39"/>
      <c r="QN100" s="39"/>
      <c r="QO100" s="39"/>
      <c r="QP100" s="39"/>
      <c r="QQ100" s="39"/>
      <c r="QR100" s="39"/>
      <c r="QS100" s="39"/>
      <c r="QT100" s="39"/>
      <c r="QU100" s="39"/>
      <c r="QV100" s="39"/>
      <c r="QW100" s="39"/>
      <c r="QX100" s="39"/>
      <c r="QY100" s="39"/>
      <c r="QZ100" s="39"/>
      <c r="RA100" s="39"/>
      <c r="RB100" s="39"/>
      <c r="RC100" s="39"/>
      <c r="RD100" s="39"/>
      <c r="RE100" s="39"/>
      <c r="RF100" s="39"/>
      <c r="RG100" s="39"/>
      <c r="RH100" s="39"/>
      <c r="RI100" s="39"/>
      <c r="RJ100" s="39"/>
      <c r="RK100" s="39"/>
      <c r="RL100" s="39"/>
      <c r="RM100" s="39"/>
      <c r="RN100" s="39"/>
      <c r="RO100" s="39"/>
      <c r="RP100" s="39"/>
      <c r="RQ100" s="39"/>
      <c r="RR100" s="39"/>
      <c r="RS100" s="39"/>
      <c r="RT100" s="39"/>
      <c r="RU100" s="39"/>
      <c r="RV100" s="39"/>
      <c r="RW100" s="39"/>
      <c r="RX100" s="39"/>
      <c r="RY100" s="39"/>
      <c r="RZ100" s="39"/>
      <c r="SA100" s="39"/>
      <c r="SB100" s="39"/>
      <c r="SC100" s="39"/>
      <c r="SD100" s="39"/>
      <c r="SE100" s="39"/>
      <c r="SF100" s="39"/>
      <c r="SG100" s="39"/>
      <c r="SH100" s="39"/>
      <c r="SI100" s="39"/>
      <c r="SJ100" s="39"/>
      <c r="SK100" s="39"/>
      <c r="SL100" s="39"/>
      <c r="SM100" s="39"/>
      <c r="SN100" s="39"/>
      <c r="SO100" s="39"/>
      <c r="SP100" s="39"/>
      <c r="SQ100" s="39"/>
      <c r="SR100" s="39"/>
      <c r="SS100" s="39"/>
      <c r="ST100" s="39"/>
      <c r="SU100" s="39"/>
      <c r="SV100" s="39"/>
      <c r="SW100" s="39"/>
      <c r="SX100" s="39"/>
      <c r="SY100" s="39"/>
      <c r="SZ100" s="39"/>
      <c r="TA100" s="39"/>
      <c r="TB100" s="39"/>
      <c r="TC100" s="39"/>
      <c r="TD100" s="39"/>
      <c r="TE100" s="39"/>
      <c r="TF100" s="39"/>
      <c r="TG100" s="39"/>
      <c r="TH100" s="39"/>
      <c r="TI100" s="39"/>
      <c r="TJ100" s="39"/>
      <c r="TK100" s="39"/>
      <c r="TL100" s="39"/>
      <c r="TM100" s="39"/>
      <c r="TN100" s="39"/>
      <c r="TO100" s="39"/>
      <c r="TP100" s="39"/>
      <c r="TQ100" s="39"/>
      <c r="TR100" s="39"/>
      <c r="TS100" s="39"/>
      <c r="TT100" s="39"/>
      <c r="TU100" s="39"/>
      <c r="TV100" s="39"/>
      <c r="TW100" s="39"/>
      <c r="TX100" s="39"/>
      <c r="TY100" s="39"/>
      <c r="TZ100" s="39"/>
      <c r="UA100" s="39"/>
      <c r="UB100" s="39"/>
      <c r="UC100" s="39"/>
      <c r="UD100" s="39"/>
      <c r="UE100" s="39"/>
      <c r="UF100" s="39"/>
      <c r="UG100" s="39"/>
      <c r="UH100" s="39"/>
      <c r="UI100" s="39"/>
      <c r="UJ100" s="39"/>
      <c r="UK100" s="39"/>
      <c r="UL100" s="39"/>
      <c r="UM100" s="39"/>
      <c r="UN100" s="39"/>
      <c r="UO100" s="39"/>
      <c r="UP100" s="39"/>
      <c r="UQ100" s="39"/>
      <c r="UR100" s="39"/>
      <c r="US100" s="39"/>
      <c r="UT100" s="39"/>
      <c r="UU100" s="39"/>
      <c r="UV100" s="39"/>
      <c r="UW100" s="39"/>
      <c r="UX100" s="39"/>
      <c r="UY100" s="39"/>
      <c r="UZ100" s="39"/>
      <c r="VA100" s="39"/>
      <c r="VB100" s="39"/>
      <c r="VC100" s="39"/>
      <c r="VD100" s="39"/>
      <c r="VE100" s="39"/>
      <c r="VF100" s="39"/>
      <c r="VG100" s="39"/>
      <c r="VH100" s="39"/>
      <c r="VI100" s="39"/>
      <c r="VJ100" s="39"/>
      <c r="VK100" s="39"/>
      <c r="VL100" s="39"/>
      <c r="VM100" s="39"/>
      <c r="VN100" s="39"/>
      <c r="VO100" s="39"/>
      <c r="VP100" s="39"/>
      <c r="VQ100" s="39"/>
      <c r="VR100" s="39"/>
      <c r="VS100" s="39"/>
      <c r="VT100" s="39"/>
      <c r="VU100" s="39"/>
      <c r="VV100" s="39"/>
      <c r="VW100" s="39"/>
      <c r="VX100" s="39"/>
      <c r="VY100" s="39"/>
      <c r="VZ100" s="39"/>
      <c r="WA100" s="39"/>
      <c r="WB100" s="39"/>
      <c r="WC100" s="39"/>
      <c r="WD100" s="39"/>
      <c r="WE100" s="39"/>
      <c r="WF100" s="39"/>
      <c r="WG100" s="39"/>
      <c r="WH100" s="39"/>
      <c r="WI100" s="39"/>
      <c r="WJ100" s="39"/>
      <c r="WK100" s="39"/>
      <c r="WL100" s="39"/>
      <c r="WM100" s="39"/>
      <c r="WN100" s="39"/>
      <c r="WO100" s="39"/>
      <c r="WP100" s="39"/>
      <c r="WQ100" s="39"/>
      <c r="WR100" s="39"/>
      <c r="WS100" s="39"/>
      <c r="WT100" s="39"/>
      <c r="WU100" s="39"/>
      <c r="WV100" s="39"/>
      <c r="WW100" s="39"/>
      <c r="WX100" s="39"/>
      <c r="WY100" s="39"/>
      <c r="WZ100" s="39"/>
      <c r="XA100" s="39"/>
      <c r="XB100" s="39"/>
      <c r="XC100" s="39"/>
      <c r="XD100" s="39"/>
      <c r="XE100" s="39"/>
      <c r="XF100" s="39"/>
      <c r="XG100" s="39"/>
      <c r="XH100" s="39"/>
      <c r="XI100" s="39"/>
      <c r="XJ100" s="39"/>
      <c r="XK100" s="39"/>
      <c r="XL100" s="39"/>
      <c r="XM100" s="39"/>
      <c r="XN100" s="39"/>
      <c r="XO100" s="39"/>
      <c r="XP100" s="39"/>
      <c r="XQ100" s="39"/>
      <c r="XR100" s="39"/>
      <c r="XS100" s="39"/>
      <c r="XT100" s="39"/>
      <c r="XU100" s="39"/>
      <c r="XV100" s="39"/>
      <c r="XW100" s="39"/>
      <c r="XX100" s="39"/>
      <c r="XY100" s="39"/>
      <c r="XZ100" s="39"/>
      <c r="YA100" s="39"/>
      <c r="YB100" s="39"/>
      <c r="YC100" s="39"/>
      <c r="YD100" s="39"/>
      <c r="YE100" s="39"/>
      <c r="YF100" s="39"/>
      <c r="YG100" s="39"/>
      <c r="YH100" s="39"/>
      <c r="YI100" s="39"/>
      <c r="YJ100" s="39"/>
      <c r="YK100" s="39"/>
      <c r="YL100" s="39"/>
      <c r="YM100" s="39"/>
      <c r="YN100" s="39"/>
      <c r="YO100" s="39"/>
      <c r="YP100" s="39"/>
      <c r="YQ100" s="39"/>
      <c r="YR100" s="39"/>
      <c r="YS100" s="39"/>
      <c r="YT100" s="39"/>
      <c r="YU100" s="39"/>
      <c r="YV100" s="39"/>
      <c r="YW100" s="39"/>
      <c r="YX100" s="39"/>
      <c r="YY100" s="39"/>
      <c r="YZ100" s="39"/>
      <c r="ZA100" s="39"/>
      <c r="ZB100" s="39"/>
      <c r="ZC100" s="39"/>
      <c r="ZD100" s="39"/>
      <c r="ZE100" s="39"/>
      <c r="ZF100" s="39"/>
      <c r="ZG100" s="39"/>
      <c r="ZH100" s="39"/>
      <c r="ZI100" s="39"/>
      <c r="ZJ100" s="39"/>
      <c r="ZK100" s="39"/>
      <c r="ZL100" s="39"/>
      <c r="ZM100" s="39"/>
      <c r="ZN100" s="39"/>
      <c r="ZO100" s="39"/>
      <c r="ZP100" s="39"/>
      <c r="ZQ100" s="39"/>
      <c r="ZR100" s="39"/>
      <c r="ZS100" s="39"/>
      <c r="ZT100" s="39"/>
      <c r="ZU100" s="39"/>
      <c r="ZV100" s="39"/>
      <c r="ZW100" s="39"/>
      <c r="ZX100" s="39"/>
    </row>
    <row r="101" spans="1:700" s="41" customFormat="1" ht="12" customHeight="1" x14ac:dyDescent="0.25">
      <c r="A101" s="128" t="s">
        <v>36</v>
      </c>
      <c r="B101" s="15" t="s">
        <v>37</v>
      </c>
      <c r="C101" s="15" t="s">
        <v>37</v>
      </c>
      <c r="D101" s="5" t="s">
        <v>38</v>
      </c>
      <c r="E101" s="6" t="s">
        <v>39</v>
      </c>
      <c r="F101" s="7" t="s">
        <v>38</v>
      </c>
      <c r="G101" s="6" t="s">
        <v>40</v>
      </c>
      <c r="H101" s="8">
        <v>21101</v>
      </c>
      <c r="I101" s="69" t="s">
        <v>46</v>
      </c>
      <c r="J101" s="9" t="s">
        <v>842</v>
      </c>
      <c r="K101" s="10" t="s">
        <v>16270</v>
      </c>
      <c r="L101" s="11"/>
      <c r="M101" s="8" t="s">
        <v>43</v>
      </c>
      <c r="N101" s="12" t="s">
        <v>539</v>
      </c>
      <c r="O101" s="13">
        <v>17</v>
      </c>
      <c r="P101" s="14">
        <f t="shared" si="2"/>
        <v>19.412941176470586</v>
      </c>
      <c r="Q101" s="53" t="s">
        <v>45</v>
      </c>
      <c r="R101" s="14">
        <v>330.02</v>
      </c>
      <c r="S101" s="14">
        <v>0</v>
      </c>
      <c r="T101" s="14">
        <v>76</v>
      </c>
      <c r="U101" s="14">
        <v>0</v>
      </c>
      <c r="V101" s="14">
        <v>0</v>
      </c>
      <c r="W101" s="14">
        <v>76</v>
      </c>
      <c r="X101" s="14">
        <v>0</v>
      </c>
      <c r="Y101" s="14">
        <v>0</v>
      </c>
      <c r="Z101" s="14">
        <v>76</v>
      </c>
      <c r="AA101" s="14">
        <v>0</v>
      </c>
      <c r="AB101" s="14">
        <v>0</v>
      </c>
      <c r="AC101" s="14">
        <v>102.02</v>
      </c>
      <c r="AD101" s="14">
        <v>0</v>
      </c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  <c r="IV101" s="39"/>
      <c r="IW101" s="39"/>
      <c r="IX101" s="39"/>
      <c r="IY101" s="39"/>
      <c r="IZ101" s="39"/>
      <c r="JA101" s="39"/>
      <c r="JB101" s="39"/>
      <c r="JC101" s="39"/>
      <c r="JD101" s="39"/>
      <c r="JE101" s="39"/>
      <c r="JF101" s="39"/>
      <c r="JG101" s="39"/>
      <c r="JH101" s="39"/>
      <c r="JI101" s="39"/>
      <c r="JJ101" s="39"/>
      <c r="JK101" s="39"/>
      <c r="JL101" s="39"/>
      <c r="JM101" s="39"/>
      <c r="JN101" s="39"/>
      <c r="JO101" s="39"/>
      <c r="JP101" s="39"/>
      <c r="JQ101" s="39"/>
      <c r="JR101" s="39"/>
      <c r="JS101" s="39"/>
      <c r="JT101" s="39"/>
      <c r="JU101" s="39"/>
      <c r="JV101" s="39"/>
      <c r="JW101" s="39"/>
      <c r="JX101" s="39"/>
      <c r="JY101" s="39"/>
      <c r="JZ101" s="39"/>
      <c r="KA101" s="39"/>
      <c r="KB101" s="39"/>
      <c r="KC101" s="39"/>
      <c r="KD101" s="39"/>
      <c r="KE101" s="39"/>
      <c r="KF101" s="39"/>
      <c r="KG101" s="39"/>
      <c r="KH101" s="39"/>
      <c r="KI101" s="39"/>
      <c r="KJ101" s="39"/>
      <c r="KK101" s="39"/>
      <c r="KL101" s="39"/>
      <c r="KM101" s="39"/>
      <c r="KN101" s="39"/>
      <c r="KO101" s="39"/>
      <c r="KP101" s="39"/>
      <c r="KQ101" s="39"/>
      <c r="KR101" s="39"/>
      <c r="KS101" s="39"/>
      <c r="KT101" s="39"/>
      <c r="KU101" s="39"/>
      <c r="KV101" s="39"/>
      <c r="KW101" s="39"/>
      <c r="KX101" s="39"/>
      <c r="KY101" s="39"/>
      <c r="KZ101" s="39"/>
      <c r="LA101" s="39"/>
      <c r="LB101" s="39"/>
      <c r="LC101" s="39"/>
      <c r="LD101" s="39"/>
      <c r="LE101" s="39"/>
      <c r="LF101" s="39"/>
      <c r="LG101" s="39"/>
      <c r="LH101" s="39"/>
      <c r="LI101" s="39"/>
      <c r="LJ101" s="39"/>
      <c r="LK101" s="39"/>
      <c r="LL101" s="39"/>
      <c r="LM101" s="39"/>
      <c r="LN101" s="39"/>
      <c r="LO101" s="39"/>
      <c r="LP101" s="39"/>
      <c r="LQ101" s="39"/>
      <c r="LR101" s="39"/>
      <c r="LS101" s="39"/>
      <c r="LT101" s="39"/>
      <c r="LU101" s="39"/>
      <c r="LV101" s="39"/>
      <c r="LW101" s="39"/>
      <c r="LX101" s="39"/>
      <c r="LY101" s="39"/>
      <c r="LZ101" s="39"/>
      <c r="MA101" s="39"/>
      <c r="MB101" s="39"/>
      <c r="MC101" s="39"/>
      <c r="MD101" s="39"/>
      <c r="ME101" s="39"/>
      <c r="MF101" s="39"/>
      <c r="MG101" s="39"/>
      <c r="MH101" s="39"/>
      <c r="MI101" s="39"/>
      <c r="MJ101" s="39"/>
      <c r="MK101" s="39"/>
      <c r="ML101" s="39"/>
      <c r="MM101" s="39"/>
      <c r="MN101" s="39"/>
      <c r="MO101" s="39"/>
      <c r="MP101" s="39"/>
      <c r="MQ101" s="39"/>
      <c r="MR101" s="39"/>
      <c r="MS101" s="39"/>
      <c r="MT101" s="39"/>
      <c r="MU101" s="39"/>
      <c r="MV101" s="39"/>
      <c r="MW101" s="39"/>
      <c r="MX101" s="39"/>
      <c r="MY101" s="39"/>
      <c r="MZ101" s="39"/>
      <c r="NA101" s="39"/>
      <c r="NB101" s="39"/>
      <c r="NC101" s="39"/>
      <c r="ND101" s="39"/>
      <c r="NE101" s="39"/>
      <c r="NF101" s="39"/>
      <c r="NG101" s="39"/>
      <c r="NH101" s="39"/>
      <c r="NI101" s="39"/>
      <c r="NJ101" s="39"/>
      <c r="NK101" s="39"/>
      <c r="NL101" s="39"/>
      <c r="NM101" s="39"/>
      <c r="NN101" s="39"/>
      <c r="NO101" s="39"/>
      <c r="NP101" s="39"/>
      <c r="NQ101" s="39"/>
      <c r="NR101" s="39"/>
      <c r="NS101" s="39"/>
      <c r="NT101" s="39"/>
      <c r="NU101" s="39"/>
      <c r="NV101" s="39"/>
      <c r="NW101" s="39"/>
      <c r="NX101" s="39"/>
      <c r="NY101" s="39"/>
      <c r="NZ101" s="39"/>
      <c r="OA101" s="39"/>
      <c r="OB101" s="39"/>
      <c r="OC101" s="39"/>
      <c r="OD101" s="39"/>
      <c r="OE101" s="39"/>
      <c r="OF101" s="39"/>
      <c r="OG101" s="39"/>
      <c r="OH101" s="39"/>
      <c r="OI101" s="39"/>
      <c r="OJ101" s="39"/>
      <c r="OK101" s="39"/>
      <c r="OL101" s="39"/>
      <c r="OM101" s="39"/>
      <c r="ON101" s="39"/>
      <c r="OO101" s="39"/>
      <c r="OP101" s="39"/>
      <c r="OQ101" s="39"/>
      <c r="OR101" s="39"/>
      <c r="OS101" s="39"/>
      <c r="OT101" s="39"/>
      <c r="OU101" s="39"/>
      <c r="OV101" s="39"/>
      <c r="OW101" s="39"/>
      <c r="OX101" s="39"/>
      <c r="OY101" s="39"/>
      <c r="OZ101" s="39"/>
      <c r="PA101" s="39"/>
      <c r="PB101" s="39"/>
      <c r="PC101" s="39"/>
      <c r="PD101" s="39"/>
      <c r="PE101" s="39"/>
      <c r="PF101" s="39"/>
      <c r="PG101" s="39"/>
      <c r="PH101" s="39"/>
      <c r="PI101" s="39"/>
      <c r="PJ101" s="39"/>
      <c r="PK101" s="39"/>
      <c r="PL101" s="39"/>
      <c r="PM101" s="39"/>
      <c r="PN101" s="39"/>
      <c r="PO101" s="39"/>
      <c r="PP101" s="39"/>
      <c r="PQ101" s="39"/>
      <c r="PR101" s="39"/>
      <c r="PS101" s="39"/>
      <c r="PT101" s="39"/>
      <c r="PU101" s="39"/>
      <c r="PV101" s="39"/>
      <c r="PW101" s="39"/>
      <c r="PX101" s="39"/>
      <c r="PY101" s="39"/>
      <c r="PZ101" s="39"/>
      <c r="QA101" s="39"/>
      <c r="QB101" s="39"/>
      <c r="QC101" s="39"/>
      <c r="QD101" s="39"/>
      <c r="QE101" s="39"/>
      <c r="QF101" s="39"/>
      <c r="QG101" s="39"/>
      <c r="QH101" s="39"/>
      <c r="QI101" s="39"/>
      <c r="QJ101" s="39"/>
      <c r="QK101" s="39"/>
      <c r="QL101" s="39"/>
      <c r="QM101" s="39"/>
      <c r="QN101" s="39"/>
      <c r="QO101" s="39"/>
      <c r="QP101" s="39"/>
      <c r="QQ101" s="39"/>
      <c r="QR101" s="39"/>
      <c r="QS101" s="39"/>
      <c r="QT101" s="39"/>
      <c r="QU101" s="39"/>
      <c r="QV101" s="39"/>
      <c r="QW101" s="39"/>
      <c r="QX101" s="39"/>
      <c r="QY101" s="39"/>
      <c r="QZ101" s="39"/>
      <c r="RA101" s="39"/>
      <c r="RB101" s="39"/>
      <c r="RC101" s="39"/>
      <c r="RD101" s="39"/>
      <c r="RE101" s="39"/>
      <c r="RF101" s="39"/>
      <c r="RG101" s="39"/>
      <c r="RH101" s="39"/>
      <c r="RI101" s="39"/>
      <c r="RJ101" s="39"/>
      <c r="RK101" s="39"/>
      <c r="RL101" s="39"/>
      <c r="RM101" s="39"/>
      <c r="RN101" s="39"/>
      <c r="RO101" s="39"/>
      <c r="RP101" s="39"/>
      <c r="RQ101" s="39"/>
      <c r="RR101" s="39"/>
      <c r="RS101" s="39"/>
      <c r="RT101" s="39"/>
      <c r="RU101" s="39"/>
      <c r="RV101" s="39"/>
      <c r="RW101" s="39"/>
      <c r="RX101" s="39"/>
      <c r="RY101" s="39"/>
      <c r="RZ101" s="39"/>
      <c r="SA101" s="39"/>
      <c r="SB101" s="39"/>
      <c r="SC101" s="39"/>
      <c r="SD101" s="39"/>
      <c r="SE101" s="39"/>
      <c r="SF101" s="39"/>
      <c r="SG101" s="39"/>
      <c r="SH101" s="39"/>
      <c r="SI101" s="39"/>
      <c r="SJ101" s="39"/>
      <c r="SK101" s="39"/>
      <c r="SL101" s="39"/>
      <c r="SM101" s="39"/>
      <c r="SN101" s="39"/>
      <c r="SO101" s="39"/>
      <c r="SP101" s="39"/>
      <c r="SQ101" s="39"/>
      <c r="SR101" s="39"/>
      <c r="SS101" s="39"/>
      <c r="ST101" s="39"/>
      <c r="SU101" s="39"/>
      <c r="SV101" s="39"/>
      <c r="SW101" s="39"/>
      <c r="SX101" s="39"/>
      <c r="SY101" s="39"/>
      <c r="SZ101" s="39"/>
      <c r="TA101" s="39"/>
      <c r="TB101" s="39"/>
      <c r="TC101" s="39"/>
      <c r="TD101" s="39"/>
      <c r="TE101" s="39"/>
      <c r="TF101" s="39"/>
      <c r="TG101" s="39"/>
      <c r="TH101" s="39"/>
      <c r="TI101" s="39"/>
      <c r="TJ101" s="39"/>
      <c r="TK101" s="39"/>
      <c r="TL101" s="39"/>
      <c r="TM101" s="39"/>
      <c r="TN101" s="39"/>
      <c r="TO101" s="39"/>
      <c r="TP101" s="39"/>
      <c r="TQ101" s="39"/>
      <c r="TR101" s="39"/>
      <c r="TS101" s="39"/>
      <c r="TT101" s="39"/>
      <c r="TU101" s="39"/>
      <c r="TV101" s="39"/>
      <c r="TW101" s="39"/>
      <c r="TX101" s="39"/>
      <c r="TY101" s="39"/>
      <c r="TZ101" s="39"/>
      <c r="UA101" s="39"/>
      <c r="UB101" s="39"/>
      <c r="UC101" s="39"/>
      <c r="UD101" s="39"/>
      <c r="UE101" s="39"/>
      <c r="UF101" s="39"/>
      <c r="UG101" s="39"/>
      <c r="UH101" s="39"/>
      <c r="UI101" s="39"/>
      <c r="UJ101" s="39"/>
      <c r="UK101" s="39"/>
      <c r="UL101" s="39"/>
      <c r="UM101" s="39"/>
      <c r="UN101" s="39"/>
      <c r="UO101" s="39"/>
      <c r="UP101" s="39"/>
      <c r="UQ101" s="39"/>
      <c r="UR101" s="39"/>
      <c r="US101" s="39"/>
      <c r="UT101" s="39"/>
      <c r="UU101" s="39"/>
      <c r="UV101" s="39"/>
      <c r="UW101" s="39"/>
      <c r="UX101" s="39"/>
      <c r="UY101" s="39"/>
      <c r="UZ101" s="39"/>
      <c r="VA101" s="39"/>
      <c r="VB101" s="39"/>
      <c r="VC101" s="39"/>
      <c r="VD101" s="39"/>
      <c r="VE101" s="39"/>
      <c r="VF101" s="39"/>
      <c r="VG101" s="39"/>
      <c r="VH101" s="39"/>
      <c r="VI101" s="39"/>
      <c r="VJ101" s="39"/>
      <c r="VK101" s="39"/>
      <c r="VL101" s="39"/>
      <c r="VM101" s="39"/>
      <c r="VN101" s="39"/>
      <c r="VO101" s="39"/>
      <c r="VP101" s="39"/>
      <c r="VQ101" s="39"/>
      <c r="VR101" s="39"/>
      <c r="VS101" s="39"/>
      <c r="VT101" s="39"/>
      <c r="VU101" s="39"/>
      <c r="VV101" s="39"/>
      <c r="VW101" s="39"/>
      <c r="VX101" s="39"/>
      <c r="VY101" s="39"/>
      <c r="VZ101" s="39"/>
      <c r="WA101" s="39"/>
      <c r="WB101" s="39"/>
      <c r="WC101" s="39"/>
      <c r="WD101" s="39"/>
      <c r="WE101" s="39"/>
      <c r="WF101" s="39"/>
      <c r="WG101" s="39"/>
      <c r="WH101" s="39"/>
      <c r="WI101" s="39"/>
      <c r="WJ101" s="39"/>
      <c r="WK101" s="39"/>
      <c r="WL101" s="39"/>
      <c r="WM101" s="39"/>
      <c r="WN101" s="39"/>
      <c r="WO101" s="39"/>
      <c r="WP101" s="39"/>
      <c r="WQ101" s="39"/>
      <c r="WR101" s="39"/>
      <c r="WS101" s="39"/>
      <c r="WT101" s="39"/>
      <c r="WU101" s="39"/>
      <c r="WV101" s="39"/>
      <c r="WW101" s="39"/>
      <c r="WX101" s="39"/>
      <c r="WY101" s="39"/>
      <c r="WZ101" s="39"/>
      <c r="XA101" s="39"/>
      <c r="XB101" s="39"/>
      <c r="XC101" s="39"/>
      <c r="XD101" s="39"/>
      <c r="XE101" s="39"/>
      <c r="XF101" s="39"/>
      <c r="XG101" s="39"/>
      <c r="XH101" s="39"/>
      <c r="XI101" s="39"/>
      <c r="XJ101" s="39"/>
      <c r="XK101" s="39"/>
      <c r="XL101" s="39"/>
      <c r="XM101" s="39"/>
      <c r="XN101" s="39"/>
      <c r="XO101" s="39"/>
      <c r="XP101" s="39"/>
      <c r="XQ101" s="39"/>
      <c r="XR101" s="39"/>
      <c r="XS101" s="39"/>
      <c r="XT101" s="39"/>
      <c r="XU101" s="39"/>
      <c r="XV101" s="39"/>
      <c r="XW101" s="39"/>
      <c r="XX101" s="39"/>
      <c r="XY101" s="39"/>
      <c r="XZ101" s="39"/>
      <c r="YA101" s="39"/>
      <c r="YB101" s="39"/>
      <c r="YC101" s="39"/>
      <c r="YD101" s="39"/>
      <c r="YE101" s="39"/>
      <c r="YF101" s="39"/>
      <c r="YG101" s="39"/>
      <c r="YH101" s="39"/>
      <c r="YI101" s="39"/>
      <c r="YJ101" s="39"/>
      <c r="YK101" s="39"/>
      <c r="YL101" s="39"/>
      <c r="YM101" s="39"/>
      <c r="YN101" s="39"/>
      <c r="YO101" s="39"/>
      <c r="YP101" s="39"/>
      <c r="YQ101" s="39"/>
      <c r="YR101" s="39"/>
      <c r="YS101" s="39"/>
      <c r="YT101" s="39"/>
      <c r="YU101" s="39"/>
      <c r="YV101" s="39"/>
      <c r="YW101" s="39"/>
      <c r="YX101" s="39"/>
      <c r="YY101" s="39"/>
      <c r="YZ101" s="39"/>
      <c r="ZA101" s="39"/>
      <c r="ZB101" s="39"/>
      <c r="ZC101" s="39"/>
      <c r="ZD101" s="39"/>
      <c r="ZE101" s="39"/>
      <c r="ZF101" s="39"/>
      <c r="ZG101" s="39"/>
      <c r="ZH101" s="39"/>
      <c r="ZI101" s="39"/>
      <c r="ZJ101" s="39"/>
      <c r="ZK101" s="39"/>
      <c r="ZL101" s="39"/>
      <c r="ZM101" s="39"/>
      <c r="ZN101" s="39"/>
      <c r="ZO101" s="39"/>
      <c r="ZP101" s="39"/>
      <c r="ZQ101" s="39"/>
      <c r="ZR101" s="39"/>
      <c r="ZS101" s="39"/>
      <c r="ZT101" s="39"/>
      <c r="ZU101" s="39"/>
      <c r="ZV101" s="39"/>
      <c r="ZW101" s="39"/>
      <c r="ZX101" s="39"/>
    </row>
    <row r="102" spans="1:700" s="41" customFormat="1" ht="12" customHeight="1" x14ac:dyDescent="0.25">
      <c r="A102" s="128" t="s">
        <v>36</v>
      </c>
      <c r="B102" s="15" t="s">
        <v>37</v>
      </c>
      <c r="C102" s="15" t="s">
        <v>37</v>
      </c>
      <c r="D102" s="5" t="s">
        <v>38</v>
      </c>
      <c r="E102" s="6" t="s">
        <v>39</v>
      </c>
      <c r="F102" s="7" t="s">
        <v>38</v>
      </c>
      <c r="G102" s="6" t="s">
        <v>40</v>
      </c>
      <c r="H102" s="8">
        <v>21101</v>
      </c>
      <c r="I102" s="69" t="s">
        <v>46</v>
      </c>
      <c r="J102" s="9" t="s">
        <v>1038</v>
      </c>
      <c r="K102" s="10" t="s">
        <v>195</v>
      </c>
      <c r="L102" s="11"/>
      <c r="M102" s="8" t="s">
        <v>43</v>
      </c>
      <c r="N102" s="12" t="s">
        <v>16255</v>
      </c>
      <c r="O102" s="13">
        <v>1</v>
      </c>
      <c r="P102" s="14">
        <f t="shared" si="2"/>
        <v>84.78</v>
      </c>
      <c r="Q102" s="53" t="s">
        <v>45</v>
      </c>
      <c r="R102" s="14">
        <v>84.78</v>
      </c>
      <c r="S102" s="14">
        <v>0</v>
      </c>
      <c r="T102" s="14">
        <v>0</v>
      </c>
      <c r="U102" s="14">
        <v>0</v>
      </c>
      <c r="V102" s="14">
        <v>0</v>
      </c>
      <c r="W102" s="14">
        <v>84.78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  <c r="IV102" s="39"/>
      <c r="IW102" s="39"/>
      <c r="IX102" s="39"/>
      <c r="IY102" s="39"/>
      <c r="IZ102" s="39"/>
      <c r="JA102" s="39"/>
      <c r="JB102" s="39"/>
      <c r="JC102" s="39"/>
      <c r="JD102" s="39"/>
      <c r="JE102" s="39"/>
      <c r="JF102" s="39"/>
      <c r="JG102" s="39"/>
      <c r="JH102" s="39"/>
      <c r="JI102" s="39"/>
      <c r="JJ102" s="39"/>
      <c r="JK102" s="39"/>
      <c r="JL102" s="39"/>
      <c r="JM102" s="39"/>
      <c r="JN102" s="39"/>
      <c r="JO102" s="39"/>
      <c r="JP102" s="39"/>
      <c r="JQ102" s="39"/>
      <c r="JR102" s="39"/>
      <c r="JS102" s="39"/>
      <c r="JT102" s="39"/>
      <c r="JU102" s="39"/>
      <c r="JV102" s="39"/>
      <c r="JW102" s="39"/>
      <c r="JX102" s="39"/>
      <c r="JY102" s="39"/>
      <c r="JZ102" s="39"/>
      <c r="KA102" s="39"/>
      <c r="KB102" s="39"/>
      <c r="KC102" s="39"/>
      <c r="KD102" s="39"/>
      <c r="KE102" s="39"/>
      <c r="KF102" s="39"/>
      <c r="KG102" s="39"/>
      <c r="KH102" s="39"/>
      <c r="KI102" s="39"/>
      <c r="KJ102" s="39"/>
      <c r="KK102" s="39"/>
      <c r="KL102" s="39"/>
      <c r="KM102" s="39"/>
      <c r="KN102" s="39"/>
      <c r="KO102" s="39"/>
      <c r="KP102" s="39"/>
      <c r="KQ102" s="39"/>
      <c r="KR102" s="39"/>
      <c r="KS102" s="39"/>
      <c r="KT102" s="39"/>
      <c r="KU102" s="39"/>
      <c r="KV102" s="39"/>
      <c r="KW102" s="39"/>
      <c r="KX102" s="39"/>
      <c r="KY102" s="39"/>
      <c r="KZ102" s="39"/>
      <c r="LA102" s="39"/>
      <c r="LB102" s="39"/>
      <c r="LC102" s="39"/>
      <c r="LD102" s="39"/>
      <c r="LE102" s="39"/>
      <c r="LF102" s="39"/>
      <c r="LG102" s="39"/>
      <c r="LH102" s="39"/>
      <c r="LI102" s="39"/>
      <c r="LJ102" s="39"/>
      <c r="LK102" s="39"/>
      <c r="LL102" s="39"/>
      <c r="LM102" s="39"/>
      <c r="LN102" s="39"/>
      <c r="LO102" s="39"/>
      <c r="LP102" s="39"/>
      <c r="LQ102" s="39"/>
      <c r="LR102" s="39"/>
      <c r="LS102" s="39"/>
      <c r="LT102" s="39"/>
      <c r="LU102" s="39"/>
      <c r="LV102" s="39"/>
      <c r="LW102" s="39"/>
      <c r="LX102" s="39"/>
      <c r="LY102" s="39"/>
      <c r="LZ102" s="39"/>
      <c r="MA102" s="39"/>
      <c r="MB102" s="39"/>
      <c r="MC102" s="39"/>
      <c r="MD102" s="39"/>
      <c r="ME102" s="39"/>
      <c r="MF102" s="39"/>
      <c r="MG102" s="39"/>
      <c r="MH102" s="39"/>
      <c r="MI102" s="39"/>
      <c r="MJ102" s="39"/>
      <c r="MK102" s="39"/>
      <c r="ML102" s="39"/>
      <c r="MM102" s="39"/>
      <c r="MN102" s="39"/>
      <c r="MO102" s="39"/>
      <c r="MP102" s="39"/>
      <c r="MQ102" s="39"/>
      <c r="MR102" s="39"/>
      <c r="MS102" s="39"/>
      <c r="MT102" s="39"/>
      <c r="MU102" s="39"/>
      <c r="MV102" s="39"/>
      <c r="MW102" s="39"/>
      <c r="MX102" s="39"/>
      <c r="MY102" s="39"/>
      <c r="MZ102" s="39"/>
      <c r="NA102" s="39"/>
      <c r="NB102" s="39"/>
      <c r="NC102" s="39"/>
      <c r="ND102" s="39"/>
      <c r="NE102" s="39"/>
      <c r="NF102" s="39"/>
      <c r="NG102" s="39"/>
      <c r="NH102" s="39"/>
      <c r="NI102" s="39"/>
      <c r="NJ102" s="39"/>
      <c r="NK102" s="39"/>
      <c r="NL102" s="39"/>
      <c r="NM102" s="39"/>
      <c r="NN102" s="39"/>
      <c r="NO102" s="39"/>
      <c r="NP102" s="39"/>
      <c r="NQ102" s="39"/>
      <c r="NR102" s="39"/>
      <c r="NS102" s="39"/>
      <c r="NT102" s="39"/>
      <c r="NU102" s="39"/>
      <c r="NV102" s="39"/>
      <c r="NW102" s="39"/>
      <c r="NX102" s="39"/>
      <c r="NY102" s="39"/>
      <c r="NZ102" s="39"/>
      <c r="OA102" s="39"/>
      <c r="OB102" s="39"/>
      <c r="OC102" s="39"/>
      <c r="OD102" s="39"/>
      <c r="OE102" s="39"/>
      <c r="OF102" s="39"/>
      <c r="OG102" s="39"/>
      <c r="OH102" s="39"/>
      <c r="OI102" s="39"/>
      <c r="OJ102" s="39"/>
      <c r="OK102" s="39"/>
      <c r="OL102" s="39"/>
      <c r="OM102" s="39"/>
      <c r="ON102" s="39"/>
      <c r="OO102" s="39"/>
      <c r="OP102" s="39"/>
      <c r="OQ102" s="39"/>
      <c r="OR102" s="39"/>
      <c r="OS102" s="39"/>
      <c r="OT102" s="39"/>
      <c r="OU102" s="39"/>
      <c r="OV102" s="39"/>
      <c r="OW102" s="39"/>
      <c r="OX102" s="39"/>
      <c r="OY102" s="39"/>
      <c r="OZ102" s="39"/>
      <c r="PA102" s="39"/>
      <c r="PB102" s="39"/>
      <c r="PC102" s="39"/>
      <c r="PD102" s="39"/>
      <c r="PE102" s="39"/>
      <c r="PF102" s="39"/>
      <c r="PG102" s="39"/>
      <c r="PH102" s="39"/>
      <c r="PI102" s="39"/>
      <c r="PJ102" s="39"/>
      <c r="PK102" s="39"/>
      <c r="PL102" s="39"/>
      <c r="PM102" s="39"/>
      <c r="PN102" s="39"/>
      <c r="PO102" s="39"/>
      <c r="PP102" s="39"/>
      <c r="PQ102" s="39"/>
      <c r="PR102" s="39"/>
      <c r="PS102" s="39"/>
      <c r="PT102" s="39"/>
      <c r="PU102" s="39"/>
      <c r="PV102" s="39"/>
      <c r="PW102" s="39"/>
      <c r="PX102" s="39"/>
      <c r="PY102" s="39"/>
      <c r="PZ102" s="39"/>
      <c r="QA102" s="39"/>
      <c r="QB102" s="39"/>
      <c r="QC102" s="39"/>
      <c r="QD102" s="39"/>
      <c r="QE102" s="39"/>
      <c r="QF102" s="39"/>
      <c r="QG102" s="39"/>
      <c r="QH102" s="39"/>
      <c r="QI102" s="39"/>
      <c r="QJ102" s="39"/>
      <c r="QK102" s="39"/>
      <c r="QL102" s="39"/>
      <c r="QM102" s="39"/>
      <c r="QN102" s="39"/>
      <c r="QO102" s="39"/>
      <c r="QP102" s="39"/>
      <c r="QQ102" s="39"/>
      <c r="QR102" s="39"/>
      <c r="QS102" s="39"/>
      <c r="QT102" s="39"/>
      <c r="QU102" s="39"/>
      <c r="QV102" s="39"/>
      <c r="QW102" s="39"/>
      <c r="QX102" s="39"/>
      <c r="QY102" s="39"/>
      <c r="QZ102" s="39"/>
      <c r="RA102" s="39"/>
      <c r="RB102" s="39"/>
      <c r="RC102" s="39"/>
      <c r="RD102" s="39"/>
      <c r="RE102" s="39"/>
      <c r="RF102" s="39"/>
      <c r="RG102" s="39"/>
      <c r="RH102" s="39"/>
      <c r="RI102" s="39"/>
      <c r="RJ102" s="39"/>
      <c r="RK102" s="39"/>
      <c r="RL102" s="39"/>
      <c r="RM102" s="39"/>
      <c r="RN102" s="39"/>
      <c r="RO102" s="39"/>
      <c r="RP102" s="39"/>
      <c r="RQ102" s="39"/>
      <c r="RR102" s="39"/>
      <c r="RS102" s="39"/>
      <c r="RT102" s="39"/>
      <c r="RU102" s="39"/>
      <c r="RV102" s="39"/>
      <c r="RW102" s="39"/>
      <c r="RX102" s="39"/>
      <c r="RY102" s="39"/>
      <c r="RZ102" s="39"/>
      <c r="SA102" s="39"/>
      <c r="SB102" s="39"/>
      <c r="SC102" s="39"/>
      <c r="SD102" s="39"/>
      <c r="SE102" s="39"/>
      <c r="SF102" s="39"/>
      <c r="SG102" s="39"/>
      <c r="SH102" s="39"/>
      <c r="SI102" s="39"/>
      <c r="SJ102" s="39"/>
      <c r="SK102" s="39"/>
      <c r="SL102" s="39"/>
      <c r="SM102" s="39"/>
      <c r="SN102" s="39"/>
      <c r="SO102" s="39"/>
      <c r="SP102" s="39"/>
      <c r="SQ102" s="39"/>
      <c r="SR102" s="39"/>
      <c r="SS102" s="39"/>
      <c r="ST102" s="39"/>
      <c r="SU102" s="39"/>
      <c r="SV102" s="39"/>
      <c r="SW102" s="39"/>
      <c r="SX102" s="39"/>
      <c r="SY102" s="39"/>
      <c r="SZ102" s="39"/>
      <c r="TA102" s="39"/>
      <c r="TB102" s="39"/>
      <c r="TC102" s="39"/>
      <c r="TD102" s="39"/>
      <c r="TE102" s="39"/>
      <c r="TF102" s="39"/>
      <c r="TG102" s="39"/>
      <c r="TH102" s="39"/>
      <c r="TI102" s="39"/>
      <c r="TJ102" s="39"/>
      <c r="TK102" s="39"/>
      <c r="TL102" s="39"/>
      <c r="TM102" s="39"/>
      <c r="TN102" s="39"/>
      <c r="TO102" s="39"/>
      <c r="TP102" s="39"/>
      <c r="TQ102" s="39"/>
      <c r="TR102" s="39"/>
      <c r="TS102" s="39"/>
      <c r="TT102" s="39"/>
      <c r="TU102" s="39"/>
      <c r="TV102" s="39"/>
      <c r="TW102" s="39"/>
      <c r="TX102" s="39"/>
      <c r="TY102" s="39"/>
      <c r="TZ102" s="39"/>
      <c r="UA102" s="39"/>
      <c r="UB102" s="39"/>
      <c r="UC102" s="39"/>
      <c r="UD102" s="39"/>
      <c r="UE102" s="39"/>
      <c r="UF102" s="39"/>
      <c r="UG102" s="39"/>
      <c r="UH102" s="39"/>
      <c r="UI102" s="39"/>
      <c r="UJ102" s="39"/>
      <c r="UK102" s="39"/>
      <c r="UL102" s="39"/>
      <c r="UM102" s="39"/>
      <c r="UN102" s="39"/>
      <c r="UO102" s="39"/>
      <c r="UP102" s="39"/>
      <c r="UQ102" s="39"/>
      <c r="UR102" s="39"/>
      <c r="US102" s="39"/>
      <c r="UT102" s="39"/>
      <c r="UU102" s="39"/>
      <c r="UV102" s="39"/>
      <c r="UW102" s="39"/>
      <c r="UX102" s="39"/>
      <c r="UY102" s="39"/>
      <c r="UZ102" s="39"/>
      <c r="VA102" s="39"/>
      <c r="VB102" s="39"/>
      <c r="VC102" s="39"/>
      <c r="VD102" s="39"/>
      <c r="VE102" s="39"/>
      <c r="VF102" s="39"/>
      <c r="VG102" s="39"/>
      <c r="VH102" s="39"/>
      <c r="VI102" s="39"/>
      <c r="VJ102" s="39"/>
      <c r="VK102" s="39"/>
      <c r="VL102" s="39"/>
      <c r="VM102" s="39"/>
      <c r="VN102" s="39"/>
      <c r="VO102" s="39"/>
      <c r="VP102" s="39"/>
      <c r="VQ102" s="39"/>
      <c r="VR102" s="39"/>
      <c r="VS102" s="39"/>
      <c r="VT102" s="39"/>
      <c r="VU102" s="39"/>
      <c r="VV102" s="39"/>
      <c r="VW102" s="39"/>
      <c r="VX102" s="39"/>
      <c r="VY102" s="39"/>
      <c r="VZ102" s="39"/>
      <c r="WA102" s="39"/>
      <c r="WB102" s="39"/>
      <c r="WC102" s="39"/>
      <c r="WD102" s="39"/>
      <c r="WE102" s="39"/>
      <c r="WF102" s="39"/>
      <c r="WG102" s="39"/>
      <c r="WH102" s="39"/>
      <c r="WI102" s="39"/>
      <c r="WJ102" s="39"/>
      <c r="WK102" s="39"/>
      <c r="WL102" s="39"/>
      <c r="WM102" s="39"/>
      <c r="WN102" s="39"/>
      <c r="WO102" s="39"/>
      <c r="WP102" s="39"/>
      <c r="WQ102" s="39"/>
      <c r="WR102" s="39"/>
      <c r="WS102" s="39"/>
      <c r="WT102" s="39"/>
      <c r="WU102" s="39"/>
      <c r="WV102" s="39"/>
      <c r="WW102" s="39"/>
      <c r="WX102" s="39"/>
      <c r="WY102" s="39"/>
      <c r="WZ102" s="39"/>
      <c r="XA102" s="39"/>
      <c r="XB102" s="39"/>
      <c r="XC102" s="39"/>
      <c r="XD102" s="39"/>
      <c r="XE102" s="39"/>
      <c r="XF102" s="39"/>
      <c r="XG102" s="39"/>
      <c r="XH102" s="39"/>
      <c r="XI102" s="39"/>
      <c r="XJ102" s="39"/>
      <c r="XK102" s="39"/>
      <c r="XL102" s="39"/>
      <c r="XM102" s="39"/>
      <c r="XN102" s="39"/>
      <c r="XO102" s="39"/>
      <c r="XP102" s="39"/>
      <c r="XQ102" s="39"/>
      <c r="XR102" s="39"/>
      <c r="XS102" s="39"/>
      <c r="XT102" s="39"/>
      <c r="XU102" s="39"/>
      <c r="XV102" s="39"/>
      <c r="XW102" s="39"/>
      <c r="XX102" s="39"/>
      <c r="XY102" s="39"/>
      <c r="XZ102" s="39"/>
      <c r="YA102" s="39"/>
      <c r="YB102" s="39"/>
      <c r="YC102" s="39"/>
      <c r="YD102" s="39"/>
      <c r="YE102" s="39"/>
      <c r="YF102" s="39"/>
      <c r="YG102" s="39"/>
      <c r="YH102" s="39"/>
      <c r="YI102" s="39"/>
      <c r="YJ102" s="39"/>
      <c r="YK102" s="39"/>
      <c r="YL102" s="39"/>
      <c r="YM102" s="39"/>
      <c r="YN102" s="39"/>
      <c r="YO102" s="39"/>
      <c r="YP102" s="39"/>
      <c r="YQ102" s="39"/>
      <c r="YR102" s="39"/>
      <c r="YS102" s="39"/>
      <c r="YT102" s="39"/>
      <c r="YU102" s="39"/>
      <c r="YV102" s="39"/>
      <c r="YW102" s="39"/>
      <c r="YX102" s="39"/>
      <c r="YY102" s="39"/>
      <c r="YZ102" s="39"/>
      <c r="ZA102" s="39"/>
      <c r="ZB102" s="39"/>
      <c r="ZC102" s="39"/>
      <c r="ZD102" s="39"/>
      <c r="ZE102" s="39"/>
      <c r="ZF102" s="39"/>
      <c r="ZG102" s="39"/>
      <c r="ZH102" s="39"/>
      <c r="ZI102" s="39"/>
      <c r="ZJ102" s="39"/>
      <c r="ZK102" s="39"/>
      <c r="ZL102" s="39"/>
      <c r="ZM102" s="39"/>
      <c r="ZN102" s="39"/>
      <c r="ZO102" s="39"/>
      <c r="ZP102" s="39"/>
      <c r="ZQ102" s="39"/>
      <c r="ZR102" s="39"/>
      <c r="ZS102" s="39"/>
      <c r="ZT102" s="39"/>
      <c r="ZU102" s="39"/>
      <c r="ZV102" s="39"/>
      <c r="ZW102" s="39"/>
      <c r="ZX102" s="39"/>
    </row>
    <row r="103" spans="1:700" s="41" customFormat="1" ht="12" customHeight="1" x14ac:dyDescent="0.25">
      <c r="A103" s="128" t="s">
        <v>36</v>
      </c>
      <c r="B103" s="15" t="s">
        <v>37</v>
      </c>
      <c r="C103" s="15" t="s">
        <v>37</v>
      </c>
      <c r="D103" s="5" t="s">
        <v>38</v>
      </c>
      <c r="E103" s="6" t="s">
        <v>39</v>
      </c>
      <c r="F103" s="7" t="s">
        <v>38</v>
      </c>
      <c r="G103" s="6" t="s">
        <v>40</v>
      </c>
      <c r="H103" s="8">
        <v>21101</v>
      </c>
      <c r="I103" s="69" t="s">
        <v>46</v>
      </c>
      <c r="J103" s="9" t="s">
        <v>2009</v>
      </c>
      <c r="K103" s="10" t="s">
        <v>2010</v>
      </c>
      <c r="L103" s="11"/>
      <c r="M103" s="8" t="s">
        <v>43</v>
      </c>
      <c r="N103" s="12" t="s">
        <v>16255</v>
      </c>
      <c r="O103" s="13">
        <v>1</v>
      </c>
      <c r="P103" s="14">
        <f t="shared" si="2"/>
        <v>1042.2</v>
      </c>
      <c r="Q103" s="53" t="s">
        <v>45</v>
      </c>
      <c r="R103" s="14">
        <v>1042.2</v>
      </c>
      <c r="S103" s="14">
        <v>0</v>
      </c>
      <c r="T103" s="14">
        <v>1042.2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  <c r="JA103" s="39"/>
      <c r="JB103" s="39"/>
      <c r="JC103" s="39"/>
      <c r="JD103" s="39"/>
      <c r="JE103" s="39"/>
      <c r="JF103" s="39"/>
      <c r="JG103" s="39"/>
      <c r="JH103" s="39"/>
      <c r="JI103" s="39"/>
      <c r="JJ103" s="39"/>
      <c r="JK103" s="39"/>
      <c r="JL103" s="39"/>
      <c r="JM103" s="39"/>
      <c r="JN103" s="39"/>
      <c r="JO103" s="39"/>
      <c r="JP103" s="39"/>
      <c r="JQ103" s="39"/>
      <c r="JR103" s="39"/>
      <c r="JS103" s="39"/>
      <c r="JT103" s="39"/>
      <c r="JU103" s="39"/>
      <c r="JV103" s="39"/>
      <c r="JW103" s="39"/>
      <c r="JX103" s="39"/>
      <c r="JY103" s="39"/>
      <c r="JZ103" s="39"/>
      <c r="KA103" s="39"/>
      <c r="KB103" s="39"/>
      <c r="KC103" s="39"/>
      <c r="KD103" s="39"/>
      <c r="KE103" s="39"/>
      <c r="KF103" s="39"/>
      <c r="KG103" s="39"/>
      <c r="KH103" s="39"/>
      <c r="KI103" s="39"/>
      <c r="KJ103" s="39"/>
      <c r="KK103" s="39"/>
      <c r="KL103" s="39"/>
      <c r="KM103" s="39"/>
      <c r="KN103" s="39"/>
      <c r="KO103" s="39"/>
      <c r="KP103" s="39"/>
      <c r="KQ103" s="39"/>
      <c r="KR103" s="39"/>
      <c r="KS103" s="39"/>
      <c r="KT103" s="39"/>
      <c r="KU103" s="39"/>
      <c r="KV103" s="39"/>
      <c r="KW103" s="39"/>
      <c r="KX103" s="39"/>
      <c r="KY103" s="39"/>
      <c r="KZ103" s="39"/>
      <c r="LA103" s="39"/>
      <c r="LB103" s="39"/>
      <c r="LC103" s="39"/>
      <c r="LD103" s="39"/>
      <c r="LE103" s="39"/>
      <c r="LF103" s="39"/>
      <c r="LG103" s="39"/>
      <c r="LH103" s="39"/>
      <c r="LI103" s="39"/>
      <c r="LJ103" s="39"/>
      <c r="LK103" s="39"/>
      <c r="LL103" s="39"/>
      <c r="LM103" s="39"/>
      <c r="LN103" s="39"/>
      <c r="LO103" s="39"/>
      <c r="LP103" s="39"/>
      <c r="LQ103" s="39"/>
      <c r="LR103" s="39"/>
      <c r="LS103" s="39"/>
      <c r="LT103" s="39"/>
      <c r="LU103" s="39"/>
      <c r="LV103" s="39"/>
      <c r="LW103" s="39"/>
      <c r="LX103" s="39"/>
      <c r="LY103" s="39"/>
      <c r="LZ103" s="39"/>
      <c r="MA103" s="39"/>
      <c r="MB103" s="39"/>
      <c r="MC103" s="39"/>
      <c r="MD103" s="39"/>
      <c r="ME103" s="39"/>
      <c r="MF103" s="39"/>
      <c r="MG103" s="39"/>
      <c r="MH103" s="39"/>
      <c r="MI103" s="39"/>
      <c r="MJ103" s="39"/>
      <c r="MK103" s="39"/>
      <c r="ML103" s="39"/>
      <c r="MM103" s="39"/>
      <c r="MN103" s="39"/>
      <c r="MO103" s="39"/>
      <c r="MP103" s="39"/>
      <c r="MQ103" s="39"/>
      <c r="MR103" s="39"/>
      <c r="MS103" s="39"/>
      <c r="MT103" s="39"/>
      <c r="MU103" s="39"/>
      <c r="MV103" s="39"/>
      <c r="MW103" s="39"/>
      <c r="MX103" s="39"/>
      <c r="MY103" s="39"/>
      <c r="MZ103" s="39"/>
      <c r="NA103" s="39"/>
      <c r="NB103" s="39"/>
      <c r="NC103" s="39"/>
      <c r="ND103" s="39"/>
      <c r="NE103" s="39"/>
      <c r="NF103" s="39"/>
      <c r="NG103" s="39"/>
      <c r="NH103" s="39"/>
      <c r="NI103" s="39"/>
      <c r="NJ103" s="39"/>
      <c r="NK103" s="39"/>
      <c r="NL103" s="39"/>
      <c r="NM103" s="39"/>
      <c r="NN103" s="39"/>
      <c r="NO103" s="39"/>
      <c r="NP103" s="39"/>
      <c r="NQ103" s="39"/>
      <c r="NR103" s="39"/>
      <c r="NS103" s="39"/>
      <c r="NT103" s="39"/>
      <c r="NU103" s="39"/>
      <c r="NV103" s="39"/>
      <c r="NW103" s="39"/>
      <c r="NX103" s="39"/>
      <c r="NY103" s="39"/>
      <c r="NZ103" s="39"/>
      <c r="OA103" s="39"/>
      <c r="OB103" s="39"/>
      <c r="OC103" s="39"/>
      <c r="OD103" s="39"/>
      <c r="OE103" s="39"/>
      <c r="OF103" s="39"/>
      <c r="OG103" s="39"/>
      <c r="OH103" s="39"/>
      <c r="OI103" s="39"/>
      <c r="OJ103" s="39"/>
      <c r="OK103" s="39"/>
      <c r="OL103" s="39"/>
      <c r="OM103" s="39"/>
      <c r="ON103" s="39"/>
      <c r="OO103" s="39"/>
      <c r="OP103" s="39"/>
      <c r="OQ103" s="39"/>
      <c r="OR103" s="39"/>
      <c r="OS103" s="39"/>
      <c r="OT103" s="39"/>
      <c r="OU103" s="39"/>
      <c r="OV103" s="39"/>
      <c r="OW103" s="39"/>
      <c r="OX103" s="39"/>
      <c r="OY103" s="39"/>
      <c r="OZ103" s="39"/>
      <c r="PA103" s="39"/>
      <c r="PB103" s="39"/>
      <c r="PC103" s="39"/>
      <c r="PD103" s="39"/>
      <c r="PE103" s="39"/>
      <c r="PF103" s="39"/>
      <c r="PG103" s="39"/>
      <c r="PH103" s="39"/>
      <c r="PI103" s="39"/>
      <c r="PJ103" s="39"/>
      <c r="PK103" s="39"/>
      <c r="PL103" s="39"/>
      <c r="PM103" s="39"/>
      <c r="PN103" s="39"/>
      <c r="PO103" s="39"/>
      <c r="PP103" s="39"/>
      <c r="PQ103" s="39"/>
      <c r="PR103" s="39"/>
      <c r="PS103" s="39"/>
      <c r="PT103" s="39"/>
      <c r="PU103" s="39"/>
      <c r="PV103" s="39"/>
      <c r="PW103" s="39"/>
      <c r="PX103" s="39"/>
      <c r="PY103" s="39"/>
      <c r="PZ103" s="39"/>
      <c r="QA103" s="39"/>
      <c r="QB103" s="39"/>
      <c r="QC103" s="39"/>
      <c r="QD103" s="39"/>
      <c r="QE103" s="39"/>
      <c r="QF103" s="39"/>
      <c r="QG103" s="39"/>
      <c r="QH103" s="39"/>
      <c r="QI103" s="39"/>
      <c r="QJ103" s="39"/>
      <c r="QK103" s="39"/>
      <c r="QL103" s="39"/>
      <c r="QM103" s="39"/>
      <c r="QN103" s="39"/>
      <c r="QO103" s="39"/>
      <c r="QP103" s="39"/>
      <c r="QQ103" s="39"/>
      <c r="QR103" s="39"/>
      <c r="QS103" s="39"/>
      <c r="QT103" s="39"/>
      <c r="QU103" s="39"/>
      <c r="QV103" s="39"/>
      <c r="QW103" s="39"/>
      <c r="QX103" s="39"/>
      <c r="QY103" s="39"/>
      <c r="QZ103" s="39"/>
      <c r="RA103" s="39"/>
      <c r="RB103" s="39"/>
      <c r="RC103" s="39"/>
      <c r="RD103" s="39"/>
      <c r="RE103" s="39"/>
      <c r="RF103" s="39"/>
      <c r="RG103" s="39"/>
      <c r="RH103" s="39"/>
      <c r="RI103" s="39"/>
      <c r="RJ103" s="39"/>
      <c r="RK103" s="39"/>
      <c r="RL103" s="39"/>
      <c r="RM103" s="39"/>
      <c r="RN103" s="39"/>
      <c r="RO103" s="39"/>
      <c r="RP103" s="39"/>
      <c r="RQ103" s="39"/>
      <c r="RR103" s="39"/>
      <c r="RS103" s="39"/>
      <c r="RT103" s="39"/>
      <c r="RU103" s="39"/>
      <c r="RV103" s="39"/>
      <c r="RW103" s="39"/>
      <c r="RX103" s="39"/>
      <c r="RY103" s="39"/>
      <c r="RZ103" s="39"/>
      <c r="SA103" s="39"/>
      <c r="SB103" s="39"/>
      <c r="SC103" s="39"/>
      <c r="SD103" s="39"/>
      <c r="SE103" s="39"/>
      <c r="SF103" s="39"/>
      <c r="SG103" s="39"/>
      <c r="SH103" s="39"/>
      <c r="SI103" s="39"/>
      <c r="SJ103" s="39"/>
      <c r="SK103" s="39"/>
      <c r="SL103" s="39"/>
      <c r="SM103" s="39"/>
      <c r="SN103" s="39"/>
      <c r="SO103" s="39"/>
      <c r="SP103" s="39"/>
      <c r="SQ103" s="39"/>
      <c r="SR103" s="39"/>
      <c r="SS103" s="39"/>
      <c r="ST103" s="39"/>
      <c r="SU103" s="39"/>
      <c r="SV103" s="39"/>
      <c r="SW103" s="39"/>
      <c r="SX103" s="39"/>
      <c r="SY103" s="39"/>
      <c r="SZ103" s="39"/>
      <c r="TA103" s="39"/>
      <c r="TB103" s="39"/>
      <c r="TC103" s="39"/>
      <c r="TD103" s="39"/>
      <c r="TE103" s="39"/>
      <c r="TF103" s="39"/>
      <c r="TG103" s="39"/>
      <c r="TH103" s="39"/>
      <c r="TI103" s="39"/>
      <c r="TJ103" s="39"/>
      <c r="TK103" s="39"/>
      <c r="TL103" s="39"/>
      <c r="TM103" s="39"/>
      <c r="TN103" s="39"/>
      <c r="TO103" s="39"/>
      <c r="TP103" s="39"/>
      <c r="TQ103" s="39"/>
      <c r="TR103" s="39"/>
      <c r="TS103" s="39"/>
      <c r="TT103" s="39"/>
      <c r="TU103" s="39"/>
      <c r="TV103" s="39"/>
      <c r="TW103" s="39"/>
      <c r="TX103" s="39"/>
      <c r="TY103" s="39"/>
      <c r="TZ103" s="39"/>
      <c r="UA103" s="39"/>
      <c r="UB103" s="39"/>
      <c r="UC103" s="39"/>
      <c r="UD103" s="39"/>
      <c r="UE103" s="39"/>
      <c r="UF103" s="39"/>
      <c r="UG103" s="39"/>
      <c r="UH103" s="39"/>
      <c r="UI103" s="39"/>
      <c r="UJ103" s="39"/>
      <c r="UK103" s="39"/>
      <c r="UL103" s="39"/>
      <c r="UM103" s="39"/>
      <c r="UN103" s="39"/>
      <c r="UO103" s="39"/>
      <c r="UP103" s="39"/>
      <c r="UQ103" s="39"/>
      <c r="UR103" s="39"/>
      <c r="US103" s="39"/>
      <c r="UT103" s="39"/>
      <c r="UU103" s="39"/>
      <c r="UV103" s="39"/>
      <c r="UW103" s="39"/>
      <c r="UX103" s="39"/>
      <c r="UY103" s="39"/>
      <c r="UZ103" s="39"/>
      <c r="VA103" s="39"/>
      <c r="VB103" s="39"/>
      <c r="VC103" s="39"/>
      <c r="VD103" s="39"/>
      <c r="VE103" s="39"/>
      <c r="VF103" s="39"/>
      <c r="VG103" s="39"/>
      <c r="VH103" s="39"/>
      <c r="VI103" s="39"/>
      <c r="VJ103" s="39"/>
      <c r="VK103" s="39"/>
      <c r="VL103" s="39"/>
      <c r="VM103" s="39"/>
      <c r="VN103" s="39"/>
      <c r="VO103" s="39"/>
      <c r="VP103" s="39"/>
      <c r="VQ103" s="39"/>
      <c r="VR103" s="39"/>
      <c r="VS103" s="39"/>
      <c r="VT103" s="39"/>
      <c r="VU103" s="39"/>
      <c r="VV103" s="39"/>
      <c r="VW103" s="39"/>
      <c r="VX103" s="39"/>
      <c r="VY103" s="39"/>
      <c r="VZ103" s="39"/>
      <c r="WA103" s="39"/>
      <c r="WB103" s="39"/>
      <c r="WC103" s="39"/>
      <c r="WD103" s="39"/>
      <c r="WE103" s="39"/>
      <c r="WF103" s="39"/>
      <c r="WG103" s="39"/>
      <c r="WH103" s="39"/>
      <c r="WI103" s="39"/>
      <c r="WJ103" s="39"/>
      <c r="WK103" s="39"/>
      <c r="WL103" s="39"/>
      <c r="WM103" s="39"/>
      <c r="WN103" s="39"/>
      <c r="WO103" s="39"/>
      <c r="WP103" s="39"/>
      <c r="WQ103" s="39"/>
      <c r="WR103" s="39"/>
      <c r="WS103" s="39"/>
      <c r="WT103" s="39"/>
      <c r="WU103" s="39"/>
      <c r="WV103" s="39"/>
      <c r="WW103" s="39"/>
      <c r="WX103" s="39"/>
      <c r="WY103" s="39"/>
      <c r="WZ103" s="39"/>
      <c r="XA103" s="39"/>
      <c r="XB103" s="39"/>
      <c r="XC103" s="39"/>
      <c r="XD103" s="39"/>
      <c r="XE103" s="39"/>
      <c r="XF103" s="39"/>
      <c r="XG103" s="39"/>
      <c r="XH103" s="39"/>
      <c r="XI103" s="39"/>
      <c r="XJ103" s="39"/>
      <c r="XK103" s="39"/>
      <c r="XL103" s="39"/>
      <c r="XM103" s="39"/>
      <c r="XN103" s="39"/>
      <c r="XO103" s="39"/>
      <c r="XP103" s="39"/>
      <c r="XQ103" s="39"/>
      <c r="XR103" s="39"/>
      <c r="XS103" s="39"/>
      <c r="XT103" s="39"/>
      <c r="XU103" s="39"/>
      <c r="XV103" s="39"/>
      <c r="XW103" s="39"/>
      <c r="XX103" s="39"/>
      <c r="XY103" s="39"/>
      <c r="XZ103" s="39"/>
      <c r="YA103" s="39"/>
      <c r="YB103" s="39"/>
      <c r="YC103" s="39"/>
      <c r="YD103" s="39"/>
      <c r="YE103" s="39"/>
      <c r="YF103" s="39"/>
      <c r="YG103" s="39"/>
      <c r="YH103" s="39"/>
      <c r="YI103" s="39"/>
      <c r="YJ103" s="39"/>
      <c r="YK103" s="39"/>
      <c r="YL103" s="39"/>
      <c r="YM103" s="39"/>
      <c r="YN103" s="39"/>
      <c r="YO103" s="39"/>
      <c r="YP103" s="39"/>
      <c r="YQ103" s="39"/>
      <c r="YR103" s="39"/>
      <c r="YS103" s="39"/>
      <c r="YT103" s="39"/>
      <c r="YU103" s="39"/>
      <c r="YV103" s="39"/>
      <c r="YW103" s="39"/>
      <c r="YX103" s="39"/>
      <c r="YY103" s="39"/>
      <c r="YZ103" s="39"/>
      <c r="ZA103" s="39"/>
      <c r="ZB103" s="39"/>
      <c r="ZC103" s="39"/>
      <c r="ZD103" s="39"/>
      <c r="ZE103" s="39"/>
      <c r="ZF103" s="39"/>
      <c r="ZG103" s="39"/>
      <c r="ZH103" s="39"/>
      <c r="ZI103" s="39"/>
      <c r="ZJ103" s="39"/>
      <c r="ZK103" s="39"/>
      <c r="ZL103" s="39"/>
      <c r="ZM103" s="39"/>
      <c r="ZN103" s="39"/>
      <c r="ZO103" s="39"/>
      <c r="ZP103" s="39"/>
      <c r="ZQ103" s="39"/>
      <c r="ZR103" s="39"/>
      <c r="ZS103" s="39"/>
      <c r="ZT103" s="39"/>
      <c r="ZU103" s="39"/>
      <c r="ZV103" s="39"/>
      <c r="ZW103" s="39"/>
      <c r="ZX103" s="39"/>
    </row>
    <row r="104" spans="1:700" s="41" customFormat="1" ht="12" customHeight="1" x14ac:dyDescent="0.25">
      <c r="A104" s="128" t="s">
        <v>36</v>
      </c>
      <c r="B104" s="15" t="s">
        <v>37</v>
      </c>
      <c r="C104" s="15" t="s">
        <v>37</v>
      </c>
      <c r="D104" s="5" t="s">
        <v>38</v>
      </c>
      <c r="E104" s="6" t="s">
        <v>39</v>
      </c>
      <c r="F104" s="7" t="s">
        <v>38</v>
      </c>
      <c r="G104" s="6" t="s">
        <v>40</v>
      </c>
      <c r="H104" s="8">
        <v>21101</v>
      </c>
      <c r="I104" s="69" t="s">
        <v>46</v>
      </c>
      <c r="J104" s="9" t="s">
        <v>408</v>
      </c>
      <c r="K104" s="10" t="s">
        <v>409</v>
      </c>
      <c r="L104" s="11"/>
      <c r="M104" s="8" t="s">
        <v>43</v>
      </c>
      <c r="N104" s="12" t="s">
        <v>16255</v>
      </c>
      <c r="O104" s="13">
        <v>135</v>
      </c>
      <c r="P104" s="14">
        <f t="shared" si="2"/>
        <v>3.7356296296296296</v>
      </c>
      <c r="Q104" s="53" t="s">
        <v>45</v>
      </c>
      <c r="R104" s="14">
        <v>504.31</v>
      </c>
      <c r="S104" s="14">
        <v>0</v>
      </c>
      <c r="T104" s="14">
        <v>136</v>
      </c>
      <c r="U104" s="14">
        <v>0</v>
      </c>
      <c r="V104" s="14">
        <v>0</v>
      </c>
      <c r="W104" s="14">
        <v>136</v>
      </c>
      <c r="X104" s="14">
        <v>0</v>
      </c>
      <c r="Y104" s="14">
        <v>0</v>
      </c>
      <c r="Z104" s="14">
        <v>136</v>
      </c>
      <c r="AA104" s="14">
        <v>0</v>
      </c>
      <c r="AB104" s="14">
        <v>0</v>
      </c>
      <c r="AC104" s="14">
        <v>96.31</v>
      </c>
      <c r="AD104" s="14">
        <v>0</v>
      </c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  <c r="IV104" s="39"/>
      <c r="IW104" s="39"/>
      <c r="IX104" s="39"/>
      <c r="IY104" s="39"/>
      <c r="IZ104" s="39"/>
      <c r="JA104" s="39"/>
      <c r="JB104" s="39"/>
      <c r="JC104" s="39"/>
      <c r="JD104" s="39"/>
      <c r="JE104" s="39"/>
      <c r="JF104" s="39"/>
      <c r="JG104" s="39"/>
      <c r="JH104" s="39"/>
      <c r="JI104" s="39"/>
      <c r="JJ104" s="39"/>
      <c r="JK104" s="39"/>
      <c r="JL104" s="39"/>
      <c r="JM104" s="39"/>
      <c r="JN104" s="39"/>
      <c r="JO104" s="39"/>
      <c r="JP104" s="39"/>
      <c r="JQ104" s="39"/>
      <c r="JR104" s="39"/>
      <c r="JS104" s="39"/>
      <c r="JT104" s="39"/>
      <c r="JU104" s="39"/>
      <c r="JV104" s="39"/>
      <c r="JW104" s="39"/>
      <c r="JX104" s="39"/>
      <c r="JY104" s="39"/>
      <c r="JZ104" s="39"/>
      <c r="KA104" s="39"/>
      <c r="KB104" s="39"/>
      <c r="KC104" s="39"/>
      <c r="KD104" s="39"/>
      <c r="KE104" s="39"/>
      <c r="KF104" s="39"/>
      <c r="KG104" s="39"/>
      <c r="KH104" s="39"/>
      <c r="KI104" s="39"/>
      <c r="KJ104" s="39"/>
      <c r="KK104" s="39"/>
      <c r="KL104" s="39"/>
      <c r="KM104" s="39"/>
      <c r="KN104" s="39"/>
      <c r="KO104" s="39"/>
      <c r="KP104" s="39"/>
      <c r="KQ104" s="39"/>
      <c r="KR104" s="39"/>
      <c r="KS104" s="39"/>
      <c r="KT104" s="39"/>
      <c r="KU104" s="39"/>
      <c r="KV104" s="39"/>
      <c r="KW104" s="39"/>
      <c r="KX104" s="39"/>
      <c r="KY104" s="39"/>
      <c r="KZ104" s="39"/>
      <c r="LA104" s="39"/>
      <c r="LB104" s="39"/>
      <c r="LC104" s="39"/>
      <c r="LD104" s="39"/>
      <c r="LE104" s="39"/>
      <c r="LF104" s="39"/>
      <c r="LG104" s="39"/>
      <c r="LH104" s="39"/>
      <c r="LI104" s="39"/>
      <c r="LJ104" s="39"/>
      <c r="LK104" s="39"/>
      <c r="LL104" s="39"/>
      <c r="LM104" s="39"/>
      <c r="LN104" s="39"/>
      <c r="LO104" s="39"/>
      <c r="LP104" s="39"/>
      <c r="LQ104" s="39"/>
      <c r="LR104" s="39"/>
      <c r="LS104" s="39"/>
      <c r="LT104" s="39"/>
      <c r="LU104" s="39"/>
      <c r="LV104" s="39"/>
      <c r="LW104" s="39"/>
      <c r="LX104" s="39"/>
      <c r="LY104" s="39"/>
      <c r="LZ104" s="39"/>
      <c r="MA104" s="39"/>
      <c r="MB104" s="39"/>
      <c r="MC104" s="39"/>
      <c r="MD104" s="39"/>
      <c r="ME104" s="39"/>
      <c r="MF104" s="39"/>
      <c r="MG104" s="39"/>
      <c r="MH104" s="39"/>
      <c r="MI104" s="39"/>
      <c r="MJ104" s="39"/>
      <c r="MK104" s="39"/>
      <c r="ML104" s="39"/>
      <c r="MM104" s="39"/>
      <c r="MN104" s="39"/>
      <c r="MO104" s="39"/>
      <c r="MP104" s="39"/>
      <c r="MQ104" s="39"/>
      <c r="MR104" s="39"/>
      <c r="MS104" s="39"/>
      <c r="MT104" s="39"/>
      <c r="MU104" s="39"/>
      <c r="MV104" s="39"/>
      <c r="MW104" s="39"/>
      <c r="MX104" s="39"/>
      <c r="MY104" s="39"/>
      <c r="MZ104" s="39"/>
      <c r="NA104" s="39"/>
      <c r="NB104" s="39"/>
      <c r="NC104" s="39"/>
      <c r="ND104" s="39"/>
      <c r="NE104" s="39"/>
      <c r="NF104" s="39"/>
      <c r="NG104" s="39"/>
      <c r="NH104" s="39"/>
      <c r="NI104" s="39"/>
      <c r="NJ104" s="39"/>
      <c r="NK104" s="39"/>
      <c r="NL104" s="39"/>
      <c r="NM104" s="39"/>
      <c r="NN104" s="39"/>
      <c r="NO104" s="39"/>
      <c r="NP104" s="39"/>
      <c r="NQ104" s="39"/>
      <c r="NR104" s="39"/>
      <c r="NS104" s="39"/>
      <c r="NT104" s="39"/>
      <c r="NU104" s="39"/>
      <c r="NV104" s="39"/>
      <c r="NW104" s="39"/>
      <c r="NX104" s="39"/>
      <c r="NY104" s="39"/>
      <c r="NZ104" s="39"/>
      <c r="OA104" s="39"/>
      <c r="OB104" s="39"/>
      <c r="OC104" s="39"/>
      <c r="OD104" s="39"/>
      <c r="OE104" s="39"/>
      <c r="OF104" s="39"/>
      <c r="OG104" s="39"/>
      <c r="OH104" s="39"/>
      <c r="OI104" s="39"/>
      <c r="OJ104" s="39"/>
      <c r="OK104" s="39"/>
      <c r="OL104" s="39"/>
      <c r="OM104" s="39"/>
      <c r="ON104" s="39"/>
      <c r="OO104" s="39"/>
      <c r="OP104" s="39"/>
      <c r="OQ104" s="39"/>
      <c r="OR104" s="39"/>
      <c r="OS104" s="39"/>
      <c r="OT104" s="39"/>
      <c r="OU104" s="39"/>
      <c r="OV104" s="39"/>
      <c r="OW104" s="39"/>
      <c r="OX104" s="39"/>
      <c r="OY104" s="39"/>
      <c r="OZ104" s="39"/>
      <c r="PA104" s="39"/>
      <c r="PB104" s="39"/>
      <c r="PC104" s="39"/>
      <c r="PD104" s="39"/>
      <c r="PE104" s="39"/>
      <c r="PF104" s="39"/>
      <c r="PG104" s="39"/>
      <c r="PH104" s="39"/>
      <c r="PI104" s="39"/>
      <c r="PJ104" s="39"/>
      <c r="PK104" s="39"/>
      <c r="PL104" s="39"/>
      <c r="PM104" s="39"/>
      <c r="PN104" s="39"/>
      <c r="PO104" s="39"/>
      <c r="PP104" s="39"/>
      <c r="PQ104" s="39"/>
      <c r="PR104" s="39"/>
      <c r="PS104" s="39"/>
      <c r="PT104" s="39"/>
      <c r="PU104" s="39"/>
      <c r="PV104" s="39"/>
      <c r="PW104" s="39"/>
      <c r="PX104" s="39"/>
      <c r="PY104" s="39"/>
      <c r="PZ104" s="39"/>
      <c r="QA104" s="39"/>
      <c r="QB104" s="39"/>
      <c r="QC104" s="39"/>
      <c r="QD104" s="39"/>
      <c r="QE104" s="39"/>
      <c r="QF104" s="39"/>
      <c r="QG104" s="39"/>
      <c r="QH104" s="39"/>
      <c r="QI104" s="39"/>
      <c r="QJ104" s="39"/>
      <c r="QK104" s="39"/>
      <c r="QL104" s="39"/>
      <c r="QM104" s="39"/>
      <c r="QN104" s="39"/>
      <c r="QO104" s="39"/>
      <c r="QP104" s="39"/>
      <c r="QQ104" s="39"/>
      <c r="QR104" s="39"/>
      <c r="QS104" s="39"/>
      <c r="QT104" s="39"/>
      <c r="QU104" s="39"/>
      <c r="QV104" s="39"/>
      <c r="QW104" s="39"/>
      <c r="QX104" s="39"/>
      <c r="QY104" s="39"/>
      <c r="QZ104" s="39"/>
      <c r="RA104" s="39"/>
      <c r="RB104" s="39"/>
      <c r="RC104" s="39"/>
      <c r="RD104" s="39"/>
      <c r="RE104" s="39"/>
      <c r="RF104" s="39"/>
      <c r="RG104" s="39"/>
      <c r="RH104" s="39"/>
      <c r="RI104" s="39"/>
      <c r="RJ104" s="39"/>
      <c r="RK104" s="39"/>
      <c r="RL104" s="39"/>
      <c r="RM104" s="39"/>
      <c r="RN104" s="39"/>
      <c r="RO104" s="39"/>
      <c r="RP104" s="39"/>
      <c r="RQ104" s="39"/>
      <c r="RR104" s="39"/>
      <c r="RS104" s="39"/>
      <c r="RT104" s="39"/>
      <c r="RU104" s="39"/>
      <c r="RV104" s="39"/>
      <c r="RW104" s="39"/>
      <c r="RX104" s="39"/>
      <c r="RY104" s="39"/>
      <c r="RZ104" s="39"/>
      <c r="SA104" s="39"/>
      <c r="SB104" s="39"/>
      <c r="SC104" s="39"/>
      <c r="SD104" s="39"/>
      <c r="SE104" s="39"/>
      <c r="SF104" s="39"/>
      <c r="SG104" s="39"/>
      <c r="SH104" s="39"/>
      <c r="SI104" s="39"/>
      <c r="SJ104" s="39"/>
      <c r="SK104" s="39"/>
      <c r="SL104" s="39"/>
      <c r="SM104" s="39"/>
      <c r="SN104" s="39"/>
      <c r="SO104" s="39"/>
      <c r="SP104" s="39"/>
      <c r="SQ104" s="39"/>
      <c r="SR104" s="39"/>
      <c r="SS104" s="39"/>
      <c r="ST104" s="39"/>
      <c r="SU104" s="39"/>
      <c r="SV104" s="39"/>
      <c r="SW104" s="39"/>
      <c r="SX104" s="39"/>
      <c r="SY104" s="39"/>
      <c r="SZ104" s="39"/>
      <c r="TA104" s="39"/>
      <c r="TB104" s="39"/>
      <c r="TC104" s="39"/>
      <c r="TD104" s="39"/>
      <c r="TE104" s="39"/>
      <c r="TF104" s="39"/>
      <c r="TG104" s="39"/>
      <c r="TH104" s="39"/>
      <c r="TI104" s="39"/>
      <c r="TJ104" s="39"/>
      <c r="TK104" s="39"/>
      <c r="TL104" s="39"/>
      <c r="TM104" s="39"/>
      <c r="TN104" s="39"/>
      <c r="TO104" s="39"/>
      <c r="TP104" s="39"/>
      <c r="TQ104" s="39"/>
      <c r="TR104" s="39"/>
      <c r="TS104" s="39"/>
      <c r="TT104" s="39"/>
      <c r="TU104" s="39"/>
      <c r="TV104" s="39"/>
      <c r="TW104" s="39"/>
      <c r="TX104" s="39"/>
      <c r="TY104" s="39"/>
      <c r="TZ104" s="39"/>
      <c r="UA104" s="39"/>
      <c r="UB104" s="39"/>
      <c r="UC104" s="39"/>
      <c r="UD104" s="39"/>
      <c r="UE104" s="39"/>
      <c r="UF104" s="39"/>
      <c r="UG104" s="39"/>
      <c r="UH104" s="39"/>
      <c r="UI104" s="39"/>
      <c r="UJ104" s="39"/>
      <c r="UK104" s="39"/>
      <c r="UL104" s="39"/>
      <c r="UM104" s="39"/>
      <c r="UN104" s="39"/>
      <c r="UO104" s="39"/>
      <c r="UP104" s="39"/>
      <c r="UQ104" s="39"/>
      <c r="UR104" s="39"/>
      <c r="US104" s="39"/>
      <c r="UT104" s="39"/>
      <c r="UU104" s="39"/>
      <c r="UV104" s="39"/>
      <c r="UW104" s="39"/>
      <c r="UX104" s="39"/>
      <c r="UY104" s="39"/>
      <c r="UZ104" s="39"/>
      <c r="VA104" s="39"/>
      <c r="VB104" s="39"/>
      <c r="VC104" s="39"/>
      <c r="VD104" s="39"/>
      <c r="VE104" s="39"/>
      <c r="VF104" s="39"/>
      <c r="VG104" s="39"/>
      <c r="VH104" s="39"/>
      <c r="VI104" s="39"/>
      <c r="VJ104" s="39"/>
      <c r="VK104" s="39"/>
      <c r="VL104" s="39"/>
      <c r="VM104" s="39"/>
      <c r="VN104" s="39"/>
      <c r="VO104" s="39"/>
      <c r="VP104" s="39"/>
      <c r="VQ104" s="39"/>
      <c r="VR104" s="39"/>
      <c r="VS104" s="39"/>
      <c r="VT104" s="39"/>
      <c r="VU104" s="39"/>
      <c r="VV104" s="39"/>
      <c r="VW104" s="39"/>
      <c r="VX104" s="39"/>
      <c r="VY104" s="39"/>
      <c r="VZ104" s="39"/>
      <c r="WA104" s="39"/>
      <c r="WB104" s="39"/>
      <c r="WC104" s="39"/>
      <c r="WD104" s="39"/>
      <c r="WE104" s="39"/>
      <c r="WF104" s="39"/>
      <c r="WG104" s="39"/>
      <c r="WH104" s="39"/>
      <c r="WI104" s="39"/>
      <c r="WJ104" s="39"/>
      <c r="WK104" s="39"/>
      <c r="WL104" s="39"/>
      <c r="WM104" s="39"/>
      <c r="WN104" s="39"/>
      <c r="WO104" s="39"/>
      <c r="WP104" s="39"/>
      <c r="WQ104" s="39"/>
      <c r="WR104" s="39"/>
      <c r="WS104" s="39"/>
      <c r="WT104" s="39"/>
      <c r="WU104" s="39"/>
      <c r="WV104" s="39"/>
      <c r="WW104" s="39"/>
      <c r="WX104" s="39"/>
      <c r="WY104" s="39"/>
      <c r="WZ104" s="39"/>
      <c r="XA104" s="39"/>
      <c r="XB104" s="39"/>
      <c r="XC104" s="39"/>
      <c r="XD104" s="39"/>
      <c r="XE104" s="39"/>
      <c r="XF104" s="39"/>
      <c r="XG104" s="39"/>
      <c r="XH104" s="39"/>
      <c r="XI104" s="39"/>
      <c r="XJ104" s="39"/>
      <c r="XK104" s="39"/>
      <c r="XL104" s="39"/>
      <c r="XM104" s="39"/>
      <c r="XN104" s="39"/>
      <c r="XO104" s="39"/>
      <c r="XP104" s="39"/>
      <c r="XQ104" s="39"/>
      <c r="XR104" s="39"/>
      <c r="XS104" s="39"/>
      <c r="XT104" s="39"/>
      <c r="XU104" s="39"/>
      <c r="XV104" s="39"/>
      <c r="XW104" s="39"/>
      <c r="XX104" s="39"/>
      <c r="XY104" s="39"/>
      <c r="XZ104" s="39"/>
      <c r="YA104" s="39"/>
      <c r="YB104" s="39"/>
      <c r="YC104" s="39"/>
      <c r="YD104" s="39"/>
      <c r="YE104" s="39"/>
      <c r="YF104" s="39"/>
      <c r="YG104" s="39"/>
      <c r="YH104" s="39"/>
      <c r="YI104" s="39"/>
      <c r="YJ104" s="39"/>
      <c r="YK104" s="39"/>
      <c r="YL104" s="39"/>
      <c r="YM104" s="39"/>
      <c r="YN104" s="39"/>
      <c r="YO104" s="39"/>
      <c r="YP104" s="39"/>
      <c r="YQ104" s="39"/>
      <c r="YR104" s="39"/>
      <c r="YS104" s="39"/>
      <c r="YT104" s="39"/>
      <c r="YU104" s="39"/>
      <c r="YV104" s="39"/>
      <c r="YW104" s="39"/>
      <c r="YX104" s="39"/>
      <c r="YY104" s="39"/>
      <c r="YZ104" s="39"/>
      <c r="ZA104" s="39"/>
      <c r="ZB104" s="39"/>
      <c r="ZC104" s="39"/>
      <c r="ZD104" s="39"/>
      <c r="ZE104" s="39"/>
      <c r="ZF104" s="39"/>
      <c r="ZG104" s="39"/>
      <c r="ZH104" s="39"/>
      <c r="ZI104" s="39"/>
      <c r="ZJ104" s="39"/>
      <c r="ZK104" s="39"/>
      <c r="ZL104" s="39"/>
      <c r="ZM104" s="39"/>
      <c r="ZN104" s="39"/>
      <c r="ZO104" s="39"/>
      <c r="ZP104" s="39"/>
      <c r="ZQ104" s="39"/>
      <c r="ZR104" s="39"/>
      <c r="ZS104" s="39"/>
      <c r="ZT104" s="39"/>
      <c r="ZU104" s="39"/>
      <c r="ZV104" s="39"/>
      <c r="ZW104" s="39"/>
      <c r="ZX104" s="39"/>
    </row>
    <row r="105" spans="1:700" s="41" customFormat="1" ht="12" customHeight="1" x14ac:dyDescent="0.25">
      <c r="A105" s="128" t="s">
        <v>36</v>
      </c>
      <c r="B105" s="15" t="s">
        <v>37</v>
      </c>
      <c r="C105" s="15" t="s">
        <v>37</v>
      </c>
      <c r="D105" s="5" t="s">
        <v>38</v>
      </c>
      <c r="E105" s="6" t="s">
        <v>39</v>
      </c>
      <c r="F105" s="7" t="s">
        <v>38</v>
      </c>
      <c r="G105" s="6" t="s">
        <v>40</v>
      </c>
      <c r="H105" s="8">
        <v>21101</v>
      </c>
      <c r="I105" s="69" t="s">
        <v>46</v>
      </c>
      <c r="J105" s="9" t="s">
        <v>1841</v>
      </c>
      <c r="K105" s="10" t="s">
        <v>85</v>
      </c>
      <c r="L105" s="11"/>
      <c r="M105" s="8" t="s">
        <v>43</v>
      </c>
      <c r="N105" s="12" t="s">
        <v>539</v>
      </c>
      <c r="O105" s="13">
        <v>1</v>
      </c>
      <c r="P105" s="14">
        <f t="shared" si="2"/>
        <v>264.58999999999997</v>
      </c>
      <c r="Q105" s="53" t="s">
        <v>45</v>
      </c>
      <c r="R105" s="14">
        <v>264.58999999999997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264.58999999999997</v>
      </c>
      <c r="AD105" s="14">
        <v>0</v>
      </c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  <c r="IV105" s="39"/>
      <c r="IW105" s="39"/>
      <c r="IX105" s="39"/>
      <c r="IY105" s="39"/>
      <c r="IZ105" s="39"/>
      <c r="JA105" s="39"/>
      <c r="JB105" s="39"/>
      <c r="JC105" s="39"/>
      <c r="JD105" s="39"/>
      <c r="JE105" s="39"/>
      <c r="JF105" s="39"/>
      <c r="JG105" s="39"/>
      <c r="JH105" s="39"/>
      <c r="JI105" s="39"/>
      <c r="JJ105" s="39"/>
      <c r="JK105" s="39"/>
      <c r="JL105" s="39"/>
      <c r="JM105" s="39"/>
      <c r="JN105" s="39"/>
      <c r="JO105" s="39"/>
      <c r="JP105" s="39"/>
      <c r="JQ105" s="39"/>
      <c r="JR105" s="39"/>
      <c r="JS105" s="39"/>
      <c r="JT105" s="39"/>
      <c r="JU105" s="39"/>
      <c r="JV105" s="39"/>
      <c r="JW105" s="39"/>
      <c r="JX105" s="39"/>
      <c r="JY105" s="39"/>
      <c r="JZ105" s="39"/>
      <c r="KA105" s="39"/>
      <c r="KB105" s="39"/>
      <c r="KC105" s="39"/>
      <c r="KD105" s="39"/>
      <c r="KE105" s="39"/>
      <c r="KF105" s="39"/>
      <c r="KG105" s="39"/>
      <c r="KH105" s="39"/>
      <c r="KI105" s="39"/>
      <c r="KJ105" s="39"/>
      <c r="KK105" s="39"/>
      <c r="KL105" s="39"/>
      <c r="KM105" s="39"/>
      <c r="KN105" s="39"/>
      <c r="KO105" s="39"/>
      <c r="KP105" s="39"/>
      <c r="KQ105" s="39"/>
      <c r="KR105" s="39"/>
      <c r="KS105" s="39"/>
      <c r="KT105" s="39"/>
      <c r="KU105" s="39"/>
      <c r="KV105" s="39"/>
      <c r="KW105" s="39"/>
      <c r="KX105" s="39"/>
      <c r="KY105" s="39"/>
      <c r="KZ105" s="39"/>
      <c r="LA105" s="39"/>
      <c r="LB105" s="39"/>
      <c r="LC105" s="39"/>
      <c r="LD105" s="39"/>
      <c r="LE105" s="39"/>
      <c r="LF105" s="39"/>
      <c r="LG105" s="39"/>
      <c r="LH105" s="39"/>
      <c r="LI105" s="39"/>
      <c r="LJ105" s="39"/>
      <c r="LK105" s="39"/>
      <c r="LL105" s="39"/>
      <c r="LM105" s="39"/>
      <c r="LN105" s="39"/>
      <c r="LO105" s="39"/>
      <c r="LP105" s="39"/>
      <c r="LQ105" s="39"/>
      <c r="LR105" s="39"/>
      <c r="LS105" s="39"/>
      <c r="LT105" s="39"/>
      <c r="LU105" s="39"/>
      <c r="LV105" s="39"/>
      <c r="LW105" s="39"/>
      <c r="LX105" s="39"/>
      <c r="LY105" s="39"/>
      <c r="LZ105" s="39"/>
      <c r="MA105" s="39"/>
      <c r="MB105" s="39"/>
      <c r="MC105" s="39"/>
      <c r="MD105" s="39"/>
      <c r="ME105" s="39"/>
      <c r="MF105" s="39"/>
      <c r="MG105" s="39"/>
      <c r="MH105" s="39"/>
      <c r="MI105" s="39"/>
      <c r="MJ105" s="39"/>
      <c r="MK105" s="39"/>
      <c r="ML105" s="39"/>
      <c r="MM105" s="39"/>
      <c r="MN105" s="39"/>
      <c r="MO105" s="39"/>
      <c r="MP105" s="39"/>
      <c r="MQ105" s="39"/>
      <c r="MR105" s="39"/>
      <c r="MS105" s="39"/>
      <c r="MT105" s="39"/>
      <c r="MU105" s="39"/>
      <c r="MV105" s="39"/>
      <c r="MW105" s="39"/>
      <c r="MX105" s="39"/>
      <c r="MY105" s="39"/>
      <c r="MZ105" s="39"/>
      <c r="NA105" s="39"/>
      <c r="NB105" s="39"/>
      <c r="NC105" s="39"/>
      <c r="ND105" s="39"/>
      <c r="NE105" s="39"/>
      <c r="NF105" s="39"/>
      <c r="NG105" s="39"/>
      <c r="NH105" s="39"/>
      <c r="NI105" s="39"/>
      <c r="NJ105" s="39"/>
      <c r="NK105" s="39"/>
      <c r="NL105" s="39"/>
      <c r="NM105" s="39"/>
      <c r="NN105" s="39"/>
      <c r="NO105" s="39"/>
      <c r="NP105" s="39"/>
      <c r="NQ105" s="39"/>
      <c r="NR105" s="39"/>
      <c r="NS105" s="39"/>
      <c r="NT105" s="39"/>
      <c r="NU105" s="39"/>
      <c r="NV105" s="39"/>
      <c r="NW105" s="39"/>
      <c r="NX105" s="39"/>
      <c r="NY105" s="39"/>
      <c r="NZ105" s="39"/>
      <c r="OA105" s="39"/>
      <c r="OB105" s="39"/>
      <c r="OC105" s="39"/>
      <c r="OD105" s="39"/>
      <c r="OE105" s="39"/>
      <c r="OF105" s="39"/>
      <c r="OG105" s="39"/>
      <c r="OH105" s="39"/>
      <c r="OI105" s="39"/>
      <c r="OJ105" s="39"/>
      <c r="OK105" s="39"/>
      <c r="OL105" s="39"/>
      <c r="OM105" s="39"/>
      <c r="ON105" s="39"/>
      <c r="OO105" s="39"/>
      <c r="OP105" s="39"/>
      <c r="OQ105" s="39"/>
      <c r="OR105" s="39"/>
      <c r="OS105" s="39"/>
      <c r="OT105" s="39"/>
      <c r="OU105" s="39"/>
      <c r="OV105" s="39"/>
      <c r="OW105" s="39"/>
      <c r="OX105" s="39"/>
      <c r="OY105" s="39"/>
      <c r="OZ105" s="39"/>
      <c r="PA105" s="39"/>
      <c r="PB105" s="39"/>
      <c r="PC105" s="39"/>
      <c r="PD105" s="39"/>
      <c r="PE105" s="39"/>
      <c r="PF105" s="39"/>
      <c r="PG105" s="39"/>
      <c r="PH105" s="39"/>
      <c r="PI105" s="39"/>
      <c r="PJ105" s="39"/>
      <c r="PK105" s="39"/>
      <c r="PL105" s="39"/>
      <c r="PM105" s="39"/>
      <c r="PN105" s="39"/>
      <c r="PO105" s="39"/>
      <c r="PP105" s="39"/>
      <c r="PQ105" s="39"/>
      <c r="PR105" s="39"/>
      <c r="PS105" s="39"/>
      <c r="PT105" s="39"/>
      <c r="PU105" s="39"/>
      <c r="PV105" s="39"/>
      <c r="PW105" s="39"/>
      <c r="PX105" s="39"/>
      <c r="PY105" s="39"/>
      <c r="PZ105" s="39"/>
      <c r="QA105" s="39"/>
      <c r="QB105" s="39"/>
      <c r="QC105" s="39"/>
      <c r="QD105" s="39"/>
      <c r="QE105" s="39"/>
      <c r="QF105" s="39"/>
      <c r="QG105" s="39"/>
      <c r="QH105" s="39"/>
      <c r="QI105" s="39"/>
      <c r="QJ105" s="39"/>
      <c r="QK105" s="39"/>
      <c r="QL105" s="39"/>
      <c r="QM105" s="39"/>
      <c r="QN105" s="39"/>
      <c r="QO105" s="39"/>
      <c r="QP105" s="39"/>
      <c r="QQ105" s="39"/>
      <c r="QR105" s="39"/>
      <c r="QS105" s="39"/>
      <c r="QT105" s="39"/>
      <c r="QU105" s="39"/>
      <c r="QV105" s="39"/>
      <c r="QW105" s="39"/>
      <c r="QX105" s="39"/>
      <c r="QY105" s="39"/>
      <c r="QZ105" s="39"/>
      <c r="RA105" s="39"/>
      <c r="RB105" s="39"/>
      <c r="RC105" s="39"/>
      <c r="RD105" s="39"/>
      <c r="RE105" s="39"/>
      <c r="RF105" s="39"/>
      <c r="RG105" s="39"/>
      <c r="RH105" s="39"/>
      <c r="RI105" s="39"/>
      <c r="RJ105" s="39"/>
      <c r="RK105" s="39"/>
      <c r="RL105" s="39"/>
      <c r="RM105" s="39"/>
      <c r="RN105" s="39"/>
      <c r="RO105" s="39"/>
      <c r="RP105" s="39"/>
      <c r="RQ105" s="39"/>
      <c r="RR105" s="39"/>
      <c r="RS105" s="39"/>
      <c r="RT105" s="39"/>
      <c r="RU105" s="39"/>
      <c r="RV105" s="39"/>
      <c r="RW105" s="39"/>
      <c r="RX105" s="39"/>
      <c r="RY105" s="39"/>
      <c r="RZ105" s="39"/>
      <c r="SA105" s="39"/>
      <c r="SB105" s="39"/>
      <c r="SC105" s="39"/>
      <c r="SD105" s="39"/>
      <c r="SE105" s="39"/>
      <c r="SF105" s="39"/>
      <c r="SG105" s="39"/>
      <c r="SH105" s="39"/>
      <c r="SI105" s="39"/>
      <c r="SJ105" s="39"/>
      <c r="SK105" s="39"/>
      <c r="SL105" s="39"/>
      <c r="SM105" s="39"/>
      <c r="SN105" s="39"/>
      <c r="SO105" s="39"/>
      <c r="SP105" s="39"/>
      <c r="SQ105" s="39"/>
      <c r="SR105" s="39"/>
      <c r="SS105" s="39"/>
      <c r="ST105" s="39"/>
      <c r="SU105" s="39"/>
      <c r="SV105" s="39"/>
      <c r="SW105" s="39"/>
      <c r="SX105" s="39"/>
      <c r="SY105" s="39"/>
      <c r="SZ105" s="39"/>
      <c r="TA105" s="39"/>
      <c r="TB105" s="39"/>
      <c r="TC105" s="39"/>
      <c r="TD105" s="39"/>
      <c r="TE105" s="39"/>
      <c r="TF105" s="39"/>
      <c r="TG105" s="39"/>
      <c r="TH105" s="39"/>
      <c r="TI105" s="39"/>
      <c r="TJ105" s="39"/>
      <c r="TK105" s="39"/>
      <c r="TL105" s="39"/>
      <c r="TM105" s="39"/>
      <c r="TN105" s="39"/>
      <c r="TO105" s="39"/>
      <c r="TP105" s="39"/>
      <c r="TQ105" s="39"/>
      <c r="TR105" s="39"/>
      <c r="TS105" s="39"/>
      <c r="TT105" s="39"/>
      <c r="TU105" s="39"/>
      <c r="TV105" s="39"/>
      <c r="TW105" s="39"/>
      <c r="TX105" s="39"/>
      <c r="TY105" s="39"/>
      <c r="TZ105" s="39"/>
      <c r="UA105" s="39"/>
      <c r="UB105" s="39"/>
      <c r="UC105" s="39"/>
      <c r="UD105" s="39"/>
      <c r="UE105" s="39"/>
      <c r="UF105" s="39"/>
      <c r="UG105" s="39"/>
      <c r="UH105" s="39"/>
      <c r="UI105" s="39"/>
      <c r="UJ105" s="39"/>
      <c r="UK105" s="39"/>
      <c r="UL105" s="39"/>
      <c r="UM105" s="39"/>
      <c r="UN105" s="39"/>
      <c r="UO105" s="39"/>
      <c r="UP105" s="39"/>
      <c r="UQ105" s="39"/>
      <c r="UR105" s="39"/>
      <c r="US105" s="39"/>
      <c r="UT105" s="39"/>
      <c r="UU105" s="39"/>
      <c r="UV105" s="39"/>
      <c r="UW105" s="39"/>
      <c r="UX105" s="39"/>
      <c r="UY105" s="39"/>
      <c r="UZ105" s="39"/>
      <c r="VA105" s="39"/>
      <c r="VB105" s="39"/>
      <c r="VC105" s="39"/>
      <c r="VD105" s="39"/>
      <c r="VE105" s="39"/>
      <c r="VF105" s="39"/>
      <c r="VG105" s="39"/>
      <c r="VH105" s="39"/>
      <c r="VI105" s="39"/>
      <c r="VJ105" s="39"/>
      <c r="VK105" s="39"/>
      <c r="VL105" s="39"/>
      <c r="VM105" s="39"/>
      <c r="VN105" s="39"/>
      <c r="VO105" s="39"/>
      <c r="VP105" s="39"/>
      <c r="VQ105" s="39"/>
      <c r="VR105" s="39"/>
      <c r="VS105" s="39"/>
      <c r="VT105" s="39"/>
      <c r="VU105" s="39"/>
      <c r="VV105" s="39"/>
      <c r="VW105" s="39"/>
      <c r="VX105" s="39"/>
      <c r="VY105" s="39"/>
      <c r="VZ105" s="39"/>
      <c r="WA105" s="39"/>
      <c r="WB105" s="39"/>
      <c r="WC105" s="39"/>
      <c r="WD105" s="39"/>
      <c r="WE105" s="39"/>
      <c r="WF105" s="39"/>
      <c r="WG105" s="39"/>
      <c r="WH105" s="39"/>
      <c r="WI105" s="39"/>
      <c r="WJ105" s="39"/>
      <c r="WK105" s="39"/>
      <c r="WL105" s="39"/>
      <c r="WM105" s="39"/>
      <c r="WN105" s="39"/>
      <c r="WO105" s="39"/>
      <c r="WP105" s="39"/>
      <c r="WQ105" s="39"/>
      <c r="WR105" s="39"/>
      <c r="WS105" s="39"/>
      <c r="WT105" s="39"/>
      <c r="WU105" s="39"/>
      <c r="WV105" s="39"/>
      <c r="WW105" s="39"/>
      <c r="WX105" s="39"/>
      <c r="WY105" s="39"/>
      <c r="WZ105" s="39"/>
      <c r="XA105" s="39"/>
      <c r="XB105" s="39"/>
      <c r="XC105" s="39"/>
      <c r="XD105" s="39"/>
      <c r="XE105" s="39"/>
      <c r="XF105" s="39"/>
      <c r="XG105" s="39"/>
      <c r="XH105" s="39"/>
      <c r="XI105" s="39"/>
      <c r="XJ105" s="39"/>
      <c r="XK105" s="39"/>
      <c r="XL105" s="39"/>
      <c r="XM105" s="39"/>
      <c r="XN105" s="39"/>
      <c r="XO105" s="39"/>
      <c r="XP105" s="39"/>
      <c r="XQ105" s="39"/>
      <c r="XR105" s="39"/>
      <c r="XS105" s="39"/>
      <c r="XT105" s="39"/>
      <c r="XU105" s="39"/>
      <c r="XV105" s="39"/>
      <c r="XW105" s="39"/>
      <c r="XX105" s="39"/>
      <c r="XY105" s="39"/>
      <c r="XZ105" s="39"/>
      <c r="YA105" s="39"/>
      <c r="YB105" s="39"/>
      <c r="YC105" s="39"/>
      <c r="YD105" s="39"/>
      <c r="YE105" s="39"/>
      <c r="YF105" s="39"/>
      <c r="YG105" s="39"/>
      <c r="YH105" s="39"/>
      <c r="YI105" s="39"/>
      <c r="YJ105" s="39"/>
      <c r="YK105" s="39"/>
      <c r="YL105" s="39"/>
      <c r="YM105" s="39"/>
      <c r="YN105" s="39"/>
      <c r="YO105" s="39"/>
      <c r="YP105" s="39"/>
      <c r="YQ105" s="39"/>
      <c r="YR105" s="39"/>
      <c r="YS105" s="39"/>
      <c r="YT105" s="39"/>
      <c r="YU105" s="39"/>
      <c r="YV105" s="39"/>
      <c r="YW105" s="39"/>
      <c r="YX105" s="39"/>
      <c r="YY105" s="39"/>
      <c r="YZ105" s="39"/>
      <c r="ZA105" s="39"/>
      <c r="ZB105" s="39"/>
      <c r="ZC105" s="39"/>
      <c r="ZD105" s="39"/>
      <c r="ZE105" s="39"/>
      <c r="ZF105" s="39"/>
      <c r="ZG105" s="39"/>
      <c r="ZH105" s="39"/>
      <c r="ZI105" s="39"/>
      <c r="ZJ105" s="39"/>
      <c r="ZK105" s="39"/>
      <c r="ZL105" s="39"/>
      <c r="ZM105" s="39"/>
      <c r="ZN105" s="39"/>
      <c r="ZO105" s="39"/>
      <c r="ZP105" s="39"/>
      <c r="ZQ105" s="39"/>
      <c r="ZR105" s="39"/>
      <c r="ZS105" s="39"/>
      <c r="ZT105" s="39"/>
      <c r="ZU105" s="39"/>
      <c r="ZV105" s="39"/>
      <c r="ZW105" s="39"/>
      <c r="ZX105" s="39"/>
    </row>
    <row r="106" spans="1:700" s="41" customFormat="1" ht="12" customHeight="1" x14ac:dyDescent="0.25">
      <c r="A106" s="128" t="s">
        <v>36</v>
      </c>
      <c r="B106" s="15" t="s">
        <v>37</v>
      </c>
      <c r="C106" s="15" t="s">
        <v>37</v>
      </c>
      <c r="D106" s="5" t="s">
        <v>38</v>
      </c>
      <c r="E106" s="6" t="s">
        <v>39</v>
      </c>
      <c r="F106" s="7" t="s">
        <v>38</v>
      </c>
      <c r="G106" s="6" t="s">
        <v>40</v>
      </c>
      <c r="H106" s="8">
        <v>21101</v>
      </c>
      <c r="I106" s="69" t="s">
        <v>46</v>
      </c>
      <c r="J106" s="9" t="s">
        <v>611</v>
      </c>
      <c r="K106" s="10" t="s">
        <v>612</v>
      </c>
      <c r="L106" s="11"/>
      <c r="M106" s="8" t="s">
        <v>43</v>
      </c>
      <c r="N106" s="12" t="s">
        <v>16255</v>
      </c>
      <c r="O106" s="13">
        <v>2</v>
      </c>
      <c r="P106" s="14">
        <f t="shared" si="2"/>
        <v>195.44</v>
      </c>
      <c r="Q106" s="53" t="s">
        <v>45</v>
      </c>
      <c r="R106" s="14">
        <v>390.88</v>
      </c>
      <c r="S106" s="14">
        <v>0</v>
      </c>
      <c r="T106" s="14">
        <v>0</v>
      </c>
      <c r="U106" s="14">
        <v>0</v>
      </c>
      <c r="V106" s="14">
        <v>0</v>
      </c>
      <c r="W106" s="14">
        <v>195</v>
      </c>
      <c r="X106" s="14">
        <v>0</v>
      </c>
      <c r="Y106" s="14">
        <v>0</v>
      </c>
      <c r="Z106" s="14">
        <v>195.88</v>
      </c>
      <c r="AA106" s="14">
        <v>0</v>
      </c>
      <c r="AB106" s="14">
        <v>0</v>
      </c>
      <c r="AC106" s="14">
        <v>0</v>
      </c>
      <c r="AD106" s="14">
        <v>0</v>
      </c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  <c r="IV106" s="39"/>
      <c r="IW106" s="39"/>
      <c r="IX106" s="39"/>
      <c r="IY106" s="39"/>
      <c r="IZ106" s="39"/>
      <c r="JA106" s="39"/>
      <c r="JB106" s="39"/>
      <c r="JC106" s="39"/>
      <c r="JD106" s="39"/>
      <c r="JE106" s="39"/>
      <c r="JF106" s="39"/>
      <c r="JG106" s="39"/>
      <c r="JH106" s="39"/>
      <c r="JI106" s="39"/>
      <c r="JJ106" s="39"/>
      <c r="JK106" s="39"/>
      <c r="JL106" s="39"/>
      <c r="JM106" s="39"/>
      <c r="JN106" s="39"/>
      <c r="JO106" s="39"/>
      <c r="JP106" s="39"/>
      <c r="JQ106" s="39"/>
      <c r="JR106" s="39"/>
      <c r="JS106" s="39"/>
      <c r="JT106" s="39"/>
      <c r="JU106" s="39"/>
      <c r="JV106" s="39"/>
      <c r="JW106" s="39"/>
      <c r="JX106" s="39"/>
      <c r="JY106" s="39"/>
      <c r="JZ106" s="39"/>
      <c r="KA106" s="39"/>
      <c r="KB106" s="39"/>
      <c r="KC106" s="39"/>
      <c r="KD106" s="39"/>
      <c r="KE106" s="39"/>
      <c r="KF106" s="39"/>
      <c r="KG106" s="39"/>
      <c r="KH106" s="39"/>
      <c r="KI106" s="39"/>
      <c r="KJ106" s="39"/>
      <c r="KK106" s="39"/>
      <c r="KL106" s="39"/>
      <c r="KM106" s="39"/>
      <c r="KN106" s="39"/>
      <c r="KO106" s="39"/>
      <c r="KP106" s="39"/>
      <c r="KQ106" s="39"/>
      <c r="KR106" s="39"/>
      <c r="KS106" s="39"/>
      <c r="KT106" s="39"/>
      <c r="KU106" s="39"/>
      <c r="KV106" s="39"/>
      <c r="KW106" s="39"/>
      <c r="KX106" s="39"/>
      <c r="KY106" s="39"/>
      <c r="KZ106" s="39"/>
      <c r="LA106" s="39"/>
      <c r="LB106" s="39"/>
      <c r="LC106" s="39"/>
      <c r="LD106" s="39"/>
      <c r="LE106" s="39"/>
      <c r="LF106" s="39"/>
      <c r="LG106" s="39"/>
      <c r="LH106" s="39"/>
      <c r="LI106" s="39"/>
      <c r="LJ106" s="39"/>
      <c r="LK106" s="39"/>
      <c r="LL106" s="39"/>
      <c r="LM106" s="39"/>
      <c r="LN106" s="39"/>
      <c r="LO106" s="39"/>
      <c r="LP106" s="39"/>
      <c r="LQ106" s="39"/>
      <c r="LR106" s="39"/>
      <c r="LS106" s="39"/>
      <c r="LT106" s="39"/>
      <c r="LU106" s="39"/>
      <c r="LV106" s="39"/>
      <c r="LW106" s="39"/>
      <c r="LX106" s="39"/>
      <c r="LY106" s="39"/>
      <c r="LZ106" s="39"/>
      <c r="MA106" s="39"/>
      <c r="MB106" s="39"/>
      <c r="MC106" s="39"/>
      <c r="MD106" s="39"/>
      <c r="ME106" s="39"/>
      <c r="MF106" s="39"/>
      <c r="MG106" s="39"/>
      <c r="MH106" s="39"/>
      <c r="MI106" s="39"/>
      <c r="MJ106" s="39"/>
      <c r="MK106" s="39"/>
      <c r="ML106" s="39"/>
      <c r="MM106" s="39"/>
      <c r="MN106" s="39"/>
      <c r="MO106" s="39"/>
      <c r="MP106" s="39"/>
      <c r="MQ106" s="39"/>
      <c r="MR106" s="39"/>
      <c r="MS106" s="39"/>
      <c r="MT106" s="39"/>
      <c r="MU106" s="39"/>
      <c r="MV106" s="39"/>
      <c r="MW106" s="39"/>
      <c r="MX106" s="39"/>
      <c r="MY106" s="39"/>
      <c r="MZ106" s="39"/>
      <c r="NA106" s="39"/>
      <c r="NB106" s="39"/>
      <c r="NC106" s="39"/>
      <c r="ND106" s="39"/>
      <c r="NE106" s="39"/>
      <c r="NF106" s="39"/>
      <c r="NG106" s="39"/>
      <c r="NH106" s="39"/>
      <c r="NI106" s="39"/>
      <c r="NJ106" s="39"/>
      <c r="NK106" s="39"/>
      <c r="NL106" s="39"/>
      <c r="NM106" s="39"/>
      <c r="NN106" s="39"/>
      <c r="NO106" s="39"/>
      <c r="NP106" s="39"/>
      <c r="NQ106" s="39"/>
      <c r="NR106" s="39"/>
      <c r="NS106" s="39"/>
      <c r="NT106" s="39"/>
      <c r="NU106" s="39"/>
      <c r="NV106" s="39"/>
      <c r="NW106" s="39"/>
      <c r="NX106" s="39"/>
      <c r="NY106" s="39"/>
      <c r="NZ106" s="39"/>
      <c r="OA106" s="39"/>
      <c r="OB106" s="39"/>
      <c r="OC106" s="39"/>
      <c r="OD106" s="39"/>
      <c r="OE106" s="39"/>
      <c r="OF106" s="39"/>
      <c r="OG106" s="39"/>
      <c r="OH106" s="39"/>
      <c r="OI106" s="39"/>
      <c r="OJ106" s="39"/>
      <c r="OK106" s="39"/>
      <c r="OL106" s="39"/>
      <c r="OM106" s="39"/>
      <c r="ON106" s="39"/>
      <c r="OO106" s="39"/>
      <c r="OP106" s="39"/>
      <c r="OQ106" s="39"/>
      <c r="OR106" s="39"/>
      <c r="OS106" s="39"/>
      <c r="OT106" s="39"/>
      <c r="OU106" s="39"/>
      <c r="OV106" s="39"/>
      <c r="OW106" s="39"/>
      <c r="OX106" s="39"/>
      <c r="OY106" s="39"/>
      <c r="OZ106" s="39"/>
      <c r="PA106" s="39"/>
      <c r="PB106" s="39"/>
      <c r="PC106" s="39"/>
      <c r="PD106" s="39"/>
      <c r="PE106" s="39"/>
      <c r="PF106" s="39"/>
      <c r="PG106" s="39"/>
      <c r="PH106" s="39"/>
      <c r="PI106" s="39"/>
      <c r="PJ106" s="39"/>
      <c r="PK106" s="39"/>
      <c r="PL106" s="39"/>
      <c r="PM106" s="39"/>
      <c r="PN106" s="39"/>
      <c r="PO106" s="39"/>
      <c r="PP106" s="39"/>
      <c r="PQ106" s="39"/>
      <c r="PR106" s="39"/>
      <c r="PS106" s="39"/>
      <c r="PT106" s="39"/>
      <c r="PU106" s="39"/>
      <c r="PV106" s="39"/>
      <c r="PW106" s="39"/>
      <c r="PX106" s="39"/>
      <c r="PY106" s="39"/>
      <c r="PZ106" s="39"/>
      <c r="QA106" s="39"/>
      <c r="QB106" s="39"/>
      <c r="QC106" s="39"/>
      <c r="QD106" s="39"/>
      <c r="QE106" s="39"/>
      <c r="QF106" s="39"/>
      <c r="QG106" s="39"/>
      <c r="QH106" s="39"/>
      <c r="QI106" s="39"/>
      <c r="QJ106" s="39"/>
      <c r="QK106" s="39"/>
      <c r="QL106" s="39"/>
      <c r="QM106" s="39"/>
      <c r="QN106" s="39"/>
      <c r="QO106" s="39"/>
      <c r="QP106" s="39"/>
      <c r="QQ106" s="39"/>
      <c r="QR106" s="39"/>
      <c r="QS106" s="39"/>
      <c r="QT106" s="39"/>
      <c r="QU106" s="39"/>
      <c r="QV106" s="39"/>
      <c r="QW106" s="39"/>
      <c r="QX106" s="39"/>
      <c r="QY106" s="39"/>
      <c r="QZ106" s="39"/>
      <c r="RA106" s="39"/>
      <c r="RB106" s="39"/>
      <c r="RC106" s="39"/>
      <c r="RD106" s="39"/>
      <c r="RE106" s="39"/>
      <c r="RF106" s="39"/>
      <c r="RG106" s="39"/>
      <c r="RH106" s="39"/>
      <c r="RI106" s="39"/>
      <c r="RJ106" s="39"/>
      <c r="RK106" s="39"/>
      <c r="RL106" s="39"/>
      <c r="RM106" s="39"/>
      <c r="RN106" s="39"/>
      <c r="RO106" s="39"/>
      <c r="RP106" s="39"/>
      <c r="RQ106" s="39"/>
      <c r="RR106" s="39"/>
      <c r="RS106" s="39"/>
      <c r="RT106" s="39"/>
      <c r="RU106" s="39"/>
      <c r="RV106" s="39"/>
      <c r="RW106" s="39"/>
      <c r="RX106" s="39"/>
      <c r="RY106" s="39"/>
      <c r="RZ106" s="39"/>
      <c r="SA106" s="39"/>
      <c r="SB106" s="39"/>
      <c r="SC106" s="39"/>
      <c r="SD106" s="39"/>
      <c r="SE106" s="39"/>
      <c r="SF106" s="39"/>
      <c r="SG106" s="39"/>
      <c r="SH106" s="39"/>
      <c r="SI106" s="39"/>
      <c r="SJ106" s="39"/>
      <c r="SK106" s="39"/>
      <c r="SL106" s="39"/>
      <c r="SM106" s="39"/>
      <c r="SN106" s="39"/>
      <c r="SO106" s="39"/>
      <c r="SP106" s="39"/>
      <c r="SQ106" s="39"/>
      <c r="SR106" s="39"/>
      <c r="SS106" s="39"/>
      <c r="ST106" s="39"/>
      <c r="SU106" s="39"/>
      <c r="SV106" s="39"/>
      <c r="SW106" s="39"/>
      <c r="SX106" s="39"/>
      <c r="SY106" s="39"/>
      <c r="SZ106" s="39"/>
      <c r="TA106" s="39"/>
      <c r="TB106" s="39"/>
      <c r="TC106" s="39"/>
      <c r="TD106" s="39"/>
      <c r="TE106" s="39"/>
      <c r="TF106" s="39"/>
      <c r="TG106" s="39"/>
      <c r="TH106" s="39"/>
      <c r="TI106" s="39"/>
      <c r="TJ106" s="39"/>
      <c r="TK106" s="39"/>
      <c r="TL106" s="39"/>
      <c r="TM106" s="39"/>
      <c r="TN106" s="39"/>
      <c r="TO106" s="39"/>
      <c r="TP106" s="39"/>
      <c r="TQ106" s="39"/>
      <c r="TR106" s="39"/>
      <c r="TS106" s="39"/>
      <c r="TT106" s="39"/>
      <c r="TU106" s="39"/>
      <c r="TV106" s="39"/>
      <c r="TW106" s="39"/>
      <c r="TX106" s="39"/>
      <c r="TY106" s="39"/>
      <c r="TZ106" s="39"/>
      <c r="UA106" s="39"/>
      <c r="UB106" s="39"/>
      <c r="UC106" s="39"/>
      <c r="UD106" s="39"/>
      <c r="UE106" s="39"/>
      <c r="UF106" s="39"/>
      <c r="UG106" s="39"/>
      <c r="UH106" s="39"/>
      <c r="UI106" s="39"/>
      <c r="UJ106" s="39"/>
      <c r="UK106" s="39"/>
      <c r="UL106" s="39"/>
      <c r="UM106" s="39"/>
      <c r="UN106" s="39"/>
      <c r="UO106" s="39"/>
      <c r="UP106" s="39"/>
      <c r="UQ106" s="39"/>
      <c r="UR106" s="39"/>
      <c r="US106" s="39"/>
      <c r="UT106" s="39"/>
      <c r="UU106" s="39"/>
      <c r="UV106" s="39"/>
      <c r="UW106" s="39"/>
      <c r="UX106" s="39"/>
      <c r="UY106" s="39"/>
      <c r="UZ106" s="39"/>
      <c r="VA106" s="39"/>
      <c r="VB106" s="39"/>
      <c r="VC106" s="39"/>
      <c r="VD106" s="39"/>
      <c r="VE106" s="39"/>
      <c r="VF106" s="39"/>
      <c r="VG106" s="39"/>
      <c r="VH106" s="39"/>
      <c r="VI106" s="39"/>
      <c r="VJ106" s="39"/>
      <c r="VK106" s="39"/>
      <c r="VL106" s="39"/>
      <c r="VM106" s="39"/>
      <c r="VN106" s="39"/>
      <c r="VO106" s="39"/>
      <c r="VP106" s="39"/>
      <c r="VQ106" s="39"/>
      <c r="VR106" s="39"/>
      <c r="VS106" s="39"/>
      <c r="VT106" s="39"/>
      <c r="VU106" s="39"/>
      <c r="VV106" s="39"/>
      <c r="VW106" s="39"/>
      <c r="VX106" s="39"/>
      <c r="VY106" s="39"/>
      <c r="VZ106" s="39"/>
      <c r="WA106" s="39"/>
      <c r="WB106" s="39"/>
      <c r="WC106" s="39"/>
      <c r="WD106" s="39"/>
      <c r="WE106" s="39"/>
      <c r="WF106" s="39"/>
      <c r="WG106" s="39"/>
      <c r="WH106" s="39"/>
      <c r="WI106" s="39"/>
      <c r="WJ106" s="39"/>
      <c r="WK106" s="39"/>
      <c r="WL106" s="39"/>
      <c r="WM106" s="39"/>
      <c r="WN106" s="39"/>
      <c r="WO106" s="39"/>
      <c r="WP106" s="39"/>
      <c r="WQ106" s="39"/>
      <c r="WR106" s="39"/>
      <c r="WS106" s="39"/>
      <c r="WT106" s="39"/>
      <c r="WU106" s="39"/>
      <c r="WV106" s="39"/>
      <c r="WW106" s="39"/>
      <c r="WX106" s="39"/>
      <c r="WY106" s="39"/>
      <c r="WZ106" s="39"/>
      <c r="XA106" s="39"/>
      <c r="XB106" s="39"/>
      <c r="XC106" s="39"/>
      <c r="XD106" s="39"/>
      <c r="XE106" s="39"/>
      <c r="XF106" s="39"/>
      <c r="XG106" s="39"/>
      <c r="XH106" s="39"/>
      <c r="XI106" s="39"/>
      <c r="XJ106" s="39"/>
      <c r="XK106" s="39"/>
      <c r="XL106" s="39"/>
      <c r="XM106" s="39"/>
      <c r="XN106" s="39"/>
      <c r="XO106" s="39"/>
      <c r="XP106" s="39"/>
      <c r="XQ106" s="39"/>
      <c r="XR106" s="39"/>
      <c r="XS106" s="39"/>
      <c r="XT106" s="39"/>
      <c r="XU106" s="39"/>
      <c r="XV106" s="39"/>
      <c r="XW106" s="39"/>
      <c r="XX106" s="39"/>
      <c r="XY106" s="39"/>
      <c r="XZ106" s="39"/>
      <c r="YA106" s="39"/>
      <c r="YB106" s="39"/>
      <c r="YC106" s="39"/>
      <c r="YD106" s="39"/>
      <c r="YE106" s="39"/>
      <c r="YF106" s="39"/>
      <c r="YG106" s="39"/>
      <c r="YH106" s="39"/>
      <c r="YI106" s="39"/>
      <c r="YJ106" s="39"/>
      <c r="YK106" s="39"/>
      <c r="YL106" s="39"/>
      <c r="YM106" s="39"/>
      <c r="YN106" s="39"/>
      <c r="YO106" s="39"/>
      <c r="YP106" s="39"/>
      <c r="YQ106" s="39"/>
      <c r="YR106" s="39"/>
      <c r="YS106" s="39"/>
      <c r="YT106" s="39"/>
      <c r="YU106" s="39"/>
      <c r="YV106" s="39"/>
      <c r="YW106" s="39"/>
      <c r="YX106" s="39"/>
      <c r="YY106" s="39"/>
      <c r="YZ106" s="39"/>
      <c r="ZA106" s="39"/>
      <c r="ZB106" s="39"/>
      <c r="ZC106" s="39"/>
      <c r="ZD106" s="39"/>
      <c r="ZE106" s="39"/>
      <c r="ZF106" s="39"/>
      <c r="ZG106" s="39"/>
      <c r="ZH106" s="39"/>
      <c r="ZI106" s="39"/>
      <c r="ZJ106" s="39"/>
      <c r="ZK106" s="39"/>
      <c r="ZL106" s="39"/>
      <c r="ZM106" s="39"/>
      <c r="ZN106" s="39"/>
      <c r="ZO106" s="39"/>
      <c r="ZP106" s="39"/>
      <c r="ZQ106" s="39"/>
      <c r="ZR106" s="39"/>
      <c r="ZS106" s="39"/>
      <c r="ZT106" s="39"/>
      <c r="ZU106" s="39"/>
      <c r="ZV106" s="39"/>
      <c r="ZW106" s="39"/>
      <c r="ZX106" s="39"/>
    </row>
    <row r="107" spans="1:700" s="41" customFormat="1" ht="12" customHeight="1" x14ac:dyDescent="0.25">
      <c r="A107" s="128" t="s">
        <v>36</v>
      </c>
      <c r="B107" s="15" t="s">
        <v>37</v>
      </c>
      <c r="C107" s="15" t="s">
        <v>37</v>
      </c>
      <c r="D107" s="5" t="s">
        <v>38</v>
      </c>
      <c r="E107" s="6" t="s">
        <v>39</v>
      </c>
      <c r="F107" s="7" t="s">
        <v>38</v>
      </c>
      <c r="G107" s="6" t="s">
        <v>40</v>
      </c>
      <c r="H107" s="8">
        <v>21101</v>
      </c>
      <c r="I107" s="69" t="s">
        <v>46</v>
      </c>
      <c r="J107" s="9" t="s">
        <v>613</v>
      </c>
      <c r="K107" s="10" t="s">
        <v>614</v>
      </c>
      <c r="L107" s="11"/>
      <c r="M107" s="8" t="s">
        <v>43</v>
      </c>
      <c r="N107" s="12" t="s">
        <v>16255</v>
      </c>
      <c r="O107" s="13">
        <v>2</v>
      </c>
      <c r="P107" s="14">
        <f t="shared" si="2"/>
        <v>104.22</v>
      </c>
      <c r="Q107" s="53" t="s">
        <v>45</v>
      </c>
      <c r="R107" s="14">
        <v>208.44</v>
      </c>
      <c r="S107" s="14">
        <v>0</v>
      </c>
      <c r="T107" s="14">
        <v>104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104.44</v>
      </c>
      <c r="AD107" s="14">
        <v>0</v>
      </c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  <c r="IV107" s="39"/>
      <c r="IW107" s="39"/>
      <c r="IX107" s="39"/>
      <c r="IY107" s="39"/>
      <c r="IZ107" s="39"/>
      <c r="JA107" s="39"/>
      <c r="JB107" s="39"/>
      <c r="JC107" s="39"/>
      <c r="JD107" s="39"/>
      <c r="JE107" s="39"/>
      <c r="JF107" s="39"/>
      <c r="JG107" s="39"/>
      <c r="JH107" s="39"/>
      <c r="JI107" s="39"/>
      <c r="JJ107" s="39"/>
      <c r="JK107" s="39"/>
      <c r="JL107" s="39"/>
      <c r="JM107" s="39"/>
      <c r="JN107" s="39"/>
      <c r="JO107" s="39"/>
      <c r="JP107" s="39"/>
      <c r="JQ107" s="39"/>
      <c r="JR107" s="39"/>
      <c r="JS107" s="39"/>
      <c r="JT107" s="39"/>
      <c r="JU107" s="39"/>
      <c r="JV107" s="39"/>
      <c r="JW107" s="39"/>
      <c r="JX107" s="39"/>
      <c r="JY107" s="39"/>
      <c r="JZ107" s="39"/>
      <c r="KA107" s="39"/>
      <c r="KB107" s="39"/>
      <c r="KC107" s="39"/>
      <c r="KD107" s="39"/>
      <c r="KE107" s="39"/>
      <c r="KF107" s="39"/>
      <c r="KG107" s="39"/>
      <c r="KH107" s="39"/>
      <c r="KI107" s="39"/>
      <c r="KJ107" s="39"/>
      <c r="KK107" s="39"/>
      <c r="KL107" s="39"/>
      <c r="KM107" s="39"/>
      <c r="KN107" s="39"/>
      <c r="KO107" s="39"/>
      <c r="KP107" s="39"/>
      <c r="KQ107" s="39"/>
      <c r="KR107" s="39"/>
      <c r="KS107" s="39"/>
      <c r="KT107" s="39"/>
      <c r="KU107" s="39"/>
      <c r="KV107" s="39"/>
      <c r="KW107" s="39"/>
      <c r="KX107" s="39"/>
      <c r="KY107" s="39"/>
      <c r="KZ107" s="39"/>
      <c r="LA107" s="39"/>
      <c r="LB107" s="39"/>
      <c r="LC107" s="39"/>
      <c r="LD107" s="39"/>
      <c r="LE107" s="39"/>
      <c r="LF107" s="39"/>
      <c r="LG107" s="39"/>
      <c r="LH107" s="39"/>
      <c r="LI107" s="39"/>
      <c r="LJ107" s="39"/>
      <c r="LK107" s="39"/>
      <c r="LL107" s="39"/>
      <c r="LM107" s="39"/>
      <c r="LN107" s="39"/>
      <c r="LO107" s="39"/>
      <c r="LP107" s="39"/>
      <c r="LQ107" s="39"/>
      <c r="LR107" s="39"/>
      <c r="LS107" s="39"/>
      <c r="LT107" s="39"/>
      <c r="LU107" s="39"/>
      <c r="LV107" s="39"/>
      <c r="LW107" s="39"/>
      <c r="LX107" s="39"/>
      <c r="LY107" s="39"/>
      <c r="LZ107" s="39"/>
      <c r="MA107" s="39"/>
      <c r="MB107" s="39"/>
      <c r="MC107" s="39"/>
      <c r="MD107" s="39"/>
      <c r="ME107" s="39"/>
      <c r="MF107" s="39"/>
      <c r="MG107" s="39"/>
      <c r="MH107" s="39"/>
      <c r="MI107" s="39"/>
      <c r="MJ107" s="39"/>
      <c r="MK107" s="39"/>
      <c r="ML107" s="39"/>
      <c r="MM107" s="39"/>
      <c r="MN107" s="39"/>
      <c r="MO107" s="39"/>
      <c r="MP107" s="39"/>
      <c r="MQ107" s="39"/>
      <c r="MR107" s="39"/>
      <c r="MS107" s="39"/>
      <c r="MT107" s="39"/>
      <c r="MU107" s="39"/>
      <c r="MV107" s="39"/>
      <c r="MW107" s="39"/>
      <c r="MX107" s="39"/>
      <c r="MY107" s="39"/>
      <c r="MZ107" s="39"/>
      <c r="NA107" s="39"/>
      <c r="NB107" s="39"/>
      <c r="NC107" s="39"/>
      <c r="ND107" s="39"/>
      <c r="NE107" s="39"/>
      <c r="NF107" s="39"/>
      <c r="NG107" s="39"/>
      <c r="NH107" s="39"/>
      <c r="NI107" s="39"/>
      <c r="NJ107" s="39"/>
      <c r="NK107" s="39"/>
      <c r="NL107" s="39"/>
      <c r="NM107" s="39"/>
      <c r="NN107" s="39"/>
      <c r="NO107" s="39"/>
      <c r="NP107" s="39"/>
      <c r="NQ107" s="39"/>
      <c r="NR107" s="39"/>
      <c r="NS107" s="39"/>
      <c r="NT107" s="39"/>
      <c r="NU107" s="39"/>
      <c r="NV107" s="39"/>
      <c r="NW107" s="39"/>
      <c r="NX107" s="39"/>
      <c r="NY107" s="39"/>
      <c r="NZ107" s="39"/>
      <c r="OA107" s="39"/>
      <c r="OB107" s="39"/>
      <c r="OC107" s="39"/>
      <c r="OD107" s="39"/>
      <c r="OE107" s="39"/>
      <c r="OF107" s="39"/>
      <c r="OG107" s="39"/>
      <c r="OH107" s="39"/>
      <c r="OI107" s="39"/>
      <c r="OJ107" s="39"/>
      <c r="OK107" s="39"/>
      <c r="OL107" s="39"/>
      <c r="OM107" s="39"/>
      <c r="ON107" s="39"/>
      <c r="OO107" s="39"/>
      <c r="OP107" s="39"/>
      <c r="OQ107" s="39"/>
      <c r="OR107" s="39"/>
      <c r="OS107" s="39"/>
      <c r="OT107" s="39"/>
      <c r="OU107" s="39"/>
      <c r="OV107" s="39"/>
      <c r="OW107" s="39"/>
      <c r="OX107" s="39"/>
      <c r="OY107" s="39"/>
      <c r="OZ107" s="39"/>
      <c r="PA107" s="39"/>
      <c r="PB107" s="39"/>
      <c r="PC107" s="39"/>
      <c r="PD107" s="39"/>
      <c r="PE107" s="39"/>
      <c r="PF107" s="39"/>
      <c r="PG107" s="39"/>
      <c r="PH107" s="39"/>
      <c r="PI107" s="39"/>
      <c r="PJ107" s="39"/>
      <c r="PK107" s="39"/>
      <c r="PL107" s="39"/>
      <c r="PM107" s="39"/>
      <c r="PN107" s="39"/>
      <c r="PO107" s="39"/>
      <c r="PP107" s="39"/>
      <c r="PQ107" s="39"/>
      <c r="PR107" s="39"/>
      <c r="PS107" s="39"/>
      <c r="PT107" s="39"/>
      <c r="PU107" s="39"/>
      <c r="PV107" s="39"/>
      <c r="PW107" s="39"/>
      <c r="PX107" s="39"/>
      <c r="PY107" s="39"/>
      <c r="PZ107" s="39"/>
      <c r="QA107" s="39"/>
      <c r="QB107" s="39"/>
      <c r="QC107" s="39"/>
      <c r="QD107" s="39"/>
      <c r="QE107" s="39"/>
      <c r="QF107" s="39"/>
      <c r="QG107" s="39"/>
      <c r="QH107" s="39"/>
      <c r="QI107" s="39"/>
      <c r="QJ107" s="39"/>
      <c r="QK107" s="39"/>
      <c r="QL107" s="39"/>
      <c r="QM107" s="39"/>
      <c r="QN107" s="39"/>
      <c r="QO107" s="39"/>
      <c r="QP107" s="39"/>
      <c r="QQ107" s="39"/>
      <c r="QR107" s="39"/>
      <c r="QS107" s="39"/>
      <c r="QT107" s="39"/>
      <c r="QU107" s="39"/>
      <c r="QV107" s="39"/>
      <c r="QW107" s="39"/>
      <c r="QX107" s="39"/>
      <c r="QY107" s="39"/>
      <c r="QZ107" s="39"/>
      <c r="RA107" s="39"/>
      <c r="RB107" s="39"/>
      <c r="RC107" s="39"/>
      <c r="RD107" s="39"/>
      <c r="RE107" s="39"/>
      <c r="RF107" s="39"/>
      <c r="RG107" s="39"/>
      <c r="RH107" s="39"/>
      <c r="RI107" s="39"/>
      <c r="RJ107" s="39"/>
      <c r="RK107" s="39"/>
      <c r="RL107" s="39"/>
      <c r="RM107" s="39"/>
      <c r="RN107" s="39"/>
      <c r="RO107" s="39"/>
      <c r="RP107" s="39"/>
      <c r="RQ107" s="39"/>
      <c r="RR107" s="39"/>
      <c r="RS107" s="39"/>
      <c r="RT107" s="39"/>
      <c r="RU107" s="39"/>
      <c r="RV107" s="39"/>
      <c r="RW107" s="39"/>
      <c r="RX107" s="39"/>
      <c r="RY107" s="39"/>
      <c r="RZ107" s="39"/>
      <c r="SA107" s="39"/>
      <c r="SB107" s="39"/>
      <c r="SC107" s="39"/>
      <c r="SD107" s="39"/>
      <c r="SE107" s="39"/>
      <c r="SF107" s="39"/>
      <c r="SG107" s="39"/>
      <c r="SH107" s="39"/>
      <c r="SI107" s="39"/>
      <c r="SJ107" s="39"/>
      <c r="SK107" s="39"/>
      <c r="SL107" s="39"/>
      <c r="SM107" s="39"/>
      <c r="SN107" s="39"/>
      <c r="SO107" s="39"/>
      <c r="SP107" s="39"/>
      <c r="SQ107" s="39"/>
      <c r="SR107" s="39"/>
      <c r="SS107" s="39"/>
      <c r="ST107" s="39"/>
      <c r="SU107" s="39"/>
      <c r="SV107" s="39"/>
      <c r="SW107" s="39"/>
      <c r="SX107" s="39"/>
      <c r="SY107" s="39"/>
      <c r="SZ107" s="39"/>
      <c r="TA107" s="39"/>
      <c r="TB107" s="39"/>
      <c r="TC107" s="39"/>
      <c r="TD107" s="39"/>
      <c r="TE107" s="39"/>
      <c r="TF107" s="39"/>
      <c r="TG107" s="39"/>
      <c r="TH107" s="39"/>
      <c r="TI107" s="39"/>
      <c r="TJ107" s="39"/>
      <c r="TK107" s="39"/>
      <c r="TL107" s="39"/>
      <c r="TM107" s="39"/>
      <c r="TN107" s="39"/>
      <c r="TO107" s="39"/>
      <c r="TP107" s="39"/>
      <c r="TQ107" s="39"/>
      <c r="TR107" s="39"/>
      <c r="TS107" s="39"/>
      <c r="TT107" s="39"/>
      <c r="TU107" s="39"/>
      <c r="TV107" s="39"/>
      <c r="TW107" s="39"/>
      <c r="TX107" s="39"/>
      <c r="TY107" s="39"/>
      <c r="TZ107" s="39"/>
      <c r="UA107" s="39"/>
      <c r="UB107" s="39"/>
      <c r="UC107" s="39"/>
      <c r="UD107" s="39"/>
      <c r="UE107" s="39"/>
      <c r="UF107" s="39"/>
      <c r="UG107" s="39"/>
      <c r="UH107" s="39"/>
      <c r="UI107" s="39"/>
      <c r="UJ107" s="39"/>
      <c r="UK107" s="39"/>
      <c r="UL107" s="39"/>
      <c r="UM107" s="39"/>
      <c r="UN107" s="39"/>
      <c r="UO107" s="39"/>
      <c r="UP107" s="39"/>
      <c r="UQ107" s="39"/>
      <c r="UR107" s="39"/>
      <c r="US107" s="39"/>
      <c r="UT107" s="39"/>
      <c r="UU107" s="39"/>
      <c r="UV107" s="39"/>
      <c r="UW107" s="39"/>
      <c r="UX107" s="39"/>
      <c r="UY107" s="39"/>
      <c r="UZ107" s="39"/>
      <c r="VA107" s="39"/>
      <c r="VB107" s="39"/>
      <c r="VC107" s="39"/>
      <c r="VD107" s="39"/>
      <c r="VE107" s="39"/>
      <c r="VF107" s="39"/>
      <c r="VG107" s="39"/>
      <c r="VH107" s="39"/>
      <c r="VI107" s="39"/>
      <c r="VJ107" s="39"/>
      <c r="VK107" s="39"/>
      <c r="VL107" s="39"/>
      <c r="VM107" s="39"/>
      <c r="VN107" s="39"/>
      <c r="VO107" s="39"/>
      <c r="VP107" s="39"/>
      <c r="VQ107" s="39"/>
      <c r="VR107" s="39"/>
      <c r="VS107" s="39"/>
      <c r="VT107" s="39"/>
      <c r="VU107" s="39"/>
      <c r="VV107" s="39"/>
      <c r="VW107" s="39"/>
      <c r="VX107" s="39"/>
      <c r="VY107" s="39"/>
      <c r="VZ107" s="39"/>
      <c r="WA107" s="39"/>
      <c r="WB107" s="39"/>
      <c r="WC107" s="39"/>
      <c r="WD107" s="39"/>
      <c r="WE107" s="39"/>
      <c r="WF107" s="39"/>
      <c r="WG107" s="39"/>
      <c r="WH107" s="39"/>
      <c r="WI107" s="39"/>
      <c r="WJ107" s="39"/>
      <c r="WK107" s="39"/>
      <c r="WL107" s="39"/>
      <c r="WM107" s="39"/>
      <c r="WN107" s="39"/>
      <c r="WO107" s="39"/>
      <c r="WP107" s="39"/>
      <c r="WQ107" s="39"/>
      <c r="WR107" s="39"/>
      <c r="WS107" s="39"/>
      <c r="WT107" s="39"/>
      <c r="WU107" s="39"/>
      <c r="WV107" s="39"/>
      <c r="WW107" s="39"/>
      <c r="WX107" s="39"/>
      <c r="WY107" s="39"/>
      <c r="WZ107" s="39"/>
      <c r="XA107" s="39"/>
      <c r="XB107" s="39"/>
      <c r="XC107" s="39"/>
      <c r="XD107" s="39"/>
      <c r="XE107" s="39"/>
      <c r="XF107" s="39"/>
      <c r="XG107" s="39"/>
      <c r="XH107" s="39"/>
      <c r="XI107" s="39"/>
      <c r="XJ107" s="39"/>
      <c r="XK107" s="39"/>
      <c r="XL107" s="39"/>
      <c r="XM107" s="39"/>
      <c r="XN107" s="39"/>
      <c r="XO107" s="39"/>
      <c r="XP107" s="39"/>
      <c r="XQ107" s="39"/>
      <c r="XR107" s="39"/>
      <c r="XS107" s="39"/>
      <c r="XT107" s="39"/>
      <c r="XU107" s="39"/>
      <c r="XV107" s="39"/>
      <c r="XW107" s="39"/>
      <c r="XX107" s="39"/>
      <c r="XY107" s="39"/>
      <c r="XZ107" s="39"/>
      <c r="YA107" s="39"/>
      <c r="YB107" s="39"/>
      <c r="YC107" s="39"/>
      <c r="YD107" s="39"/>
      <c r="YE107" s="39"/>
      <c r="YF107" s="39"/>
      <c r="YG107" s="39"/>
      <c r="YH107" s="39"/>
      <c r="YI107" s="39"/>
      <c r="YJ107" s="39"/>
      <c r="YK107" s="39"/>
      <c r="YL107" s="39"/>
      <c r="YM107" s="39"/>
      <c r="YN107" s="39"/>
      <c r="YO107" s="39"/>
      <c r="YP107" s="39"/>
      <c r="YQ107" s="39"/>
      <c r="YR107" s="39"/>
      <c r="YS107" s="39"/>
      <c r="YT107" s="39"/>
      <c r="YU107" s="39"/>
      <c r="YV107" s="39"/>
      <c r="YW107" s="39"/>
      <c r="YX107" s="39"/>
      <c r="YY107" s="39"/>
      <c r="YZ107" s="39"/>
      <c r="ZA107" s="39"/>
      <c r="ZB107" s="39"/>
      <c r="ZC107" s="39"/>
      <c r="ZD107" s="39"/>
      <c r="ZE107" s="39"/>
      <c r="ZF107" s="39"/>
      <c r="ZG107" s="39"/>
      <c r="ZH107" s="39"/>
      <c r="ZI107" s="39"/>
      <c r="ZJ107" s="39"/>
      <c r="ZK107" s="39"/>
      <c r="ZL107" s="39"/>
      <c r="ZM107" s="39"/>
      <c r="ZN107" s="39"/>
      <c r="ZO107" s="39"/>
      <c r="ZP107" s="39"/>
      <c r="ZQ107" s="39"/>
      <c r="ZR107" s="39"/>
      <c r="ZS107" s="39"/>
      <c r="ZT107" s="39"/>
      <c r="ZU107" s="39"/>
      <c r="ZV107" s="39"/>
      <c r="ZW107" s="39"/>
      <c r="ZX107" s="39"/>
    </row>
    <row r="108" spans="1:700" s="41" customFormat="1" ht="12" customHeight="1" x14ac:dyDescent="0.25">
      <c r="A108" s="128" t="s">
        <v>36</v>
      </c>
      <c r="B108" s="15" t="s">
        <v>37</v>
      </c>
      <c r="C108" s="15" t="s">
        <v>37</v>
      </c>
      <c r="D108" s="5" t="s">
        <v>38</v>
      </c>
      <c r="E108" s="6" t="s">
        <v>39</v>
      </c>
      <c r="F108" s="7" t="s">
        <v>38</v>
      </c>
      <c r="G108" s="6" t="s">
        <v>40</v>
      </c>
      <c r="H108" s="8">
        <v>21101</v>
      </c>
      <c r="I108" s="69" t="s">
        <v>46</v>
      </c>
      <c r="J108" s="9" t="s">
        <v>468</v>
      </c>
      <c r="K108" s="10" t="s">
        <v>469</v>
      </c>
      <c r="L108" s="11"/>
      <c r="M108" s="8" t="s">
        <v>43</v>
      </c>
      <c r="N108" s="12" t="s">
        <v>16255</v>
      </c>
      <c r="O108" s="13">
        <v>4</v>
      </c>
      <c r="P108" s="14">
        <f t="shared" si="2"/>
        <v>14.04</v>
      </c>
      <c r="Q108" s="53" t="s">
        <v>45</v>
      </c>
      <c r="R108" s="14">
        <v>56.16</v>
      </c>
      <c r="S108" s="14">
        <v>0</v>
      </c>
      <c r="T108" s="14">
        <v>14</v>
      </c>
      <c r="U108" s="14">
        <v>0</v>
      </c>
      <c r="V108" s="14">
        <v>0</v>
      </c>
      <c r="W108" s="14">
        <v>14</v>
      </c>
      <c r="X108" s="14">
        <v>0</v>
      </c>
      <c r="Y108" s="14">
        <v>0</v>
      </c>
      <c r="Z108" s="14">
        <v>14</v>
      </c>
      <c r="AA108" s="14">
        <v>0</v>
      </c>
      <c r="AB108" s="14">
        <v>0</v>
      </c>
      <c r="AC108" s="14">
        <v>14.16</v>
      </c>
      <c r="AD108" s="14">
        <v>0</v>
      </c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  <c r="JA108" s="39"/>
      <c r="JB108" s="39"/>
      <c r="JC108" s="39"/>
      <c r="JD108" s="39"/>
      <c r="JE108" s="39"/>
      <c r="JF108" s="39"/>
      <c r="JG108" s="39"/>
      <c r="JH108" s="39"/>
      <c r="JI108" s="39"/>
      <c r="JJ108" s="39"/>
      <c r="JK108" s="39"/>
      <c r="JL108" s="39"/>
      <c r="JM108" s="39"/>
      <c r="JN108" s="39"/>
      <c r="JO108" s="39"/>
      <c r="JP108" s="39"/>
      <c r="JQ108" s="39"/>
      <c r="JR108" s="39"/>
      <c r="JS108" s="39"/>
      <c r="JT108" s="39"/>
      <c r="JU108" s="39"/>
      <c r="JV108" s="39"/>
      <c r="JW108" s="39"/>
      <c r="JX108" s="39"/>
      <c r="JY108" s="39"/>
      <c r="JZ108" s="39"/>
      <c r="KA108" s="39"/>
      <c r="KB108" s="39"/>
      <c r="KC108" s="39"/>
      <c r="KD108" s="39"/>
      <c r="KE108" s="39"/>
      <c r="KF108" s="39"/>
      <c r="KG108" s="39"/>
      <c r="KH108" s="39"/>
      <c r="KI108" s="39"/>
      <c r="KJ108" s="39"/>
      <c r="KK108" s="39"/>
      <c r="KL108" s="39"/>
      <c r="KM108" s="39"/>
      <c r="KN108" s="39"/>
      <c r="KO108" s="39"/>
      <c r="KP108" s="39"/>
      <c r="KQ108" s="39"/>
      <c r="KR108" s="39"/>
      <c r="KS108" s="39"/>
      <c r="KT108" s="39"/>
      <c r="KU108" s="39"/>
      <c r="KV108" s="39"/>
      <c r="KW108" s="39"/>
      <c r="KX108" s="39"/>
      <c r="KY108" s="39"/>
      <c r="KZ108" s="39"/>
      <c r="LA108" s="39"/>
      <c r="LB108" s="39"/>
      <c r="LC108" s="39"/>
      <c r="LD108" s="39"/>
      <c r="LE108" s="39"/>
      <c r="LF108" s="39"/>
      <c r="LG108" s="39"/>
      <c r="LH108" s="39"/>
      <c r="LI108" s="39"/>
      <c r="LJ108" s="39"/>
      <c r="LK108" s="39"/>
      <c r="LL108" s="39"/>
      <c r="LM108" s="39"/>
      <c r="LN108" s="39"/>
      <c r="LO108" s="39"/>
      <c r="LP108" s="39"/>
      <c r="LQ108" s="39"/>
      <c r="LR108" s="39"/>
      <c r="LS108" s="39"/>
      <c r="LT108" s="39"/>
      <c r="LU108" s="39"/>
      <c r="LV108" s="39"/>
      <c r="LW108" s="39"/>
      <c r="LX108" s="39"/>
      <c r="LY108" s="39"/>
      <c r="LZ108" s="39"/>
      <c r="MA108" s="39"/>
      <c r="MB108" s="39"/>
      <c r="MC108" s="39"/>
      <c r="MD108" s="39"/>
      <c r="ME108" s="39"/>
      <c r="MF108" s="39"/>
      <c r="MG108" s="39"/>
      <c r="MH108" s="39"/>
      <c r="MI108" s="39"/>
      <c r="MJ108" s="39"/>
      <c r="MK108" s="39"/>
      <c r="ML108" s="39"/>
      <c r="MM108" s="39"/>
      <c r="MN108" s="39"/>
      <c r="MO108" s="39"/>
      <c r="MP108" s="39"/>
      <c r="MQ108" s="39"/>
      <c r="MR108" s="39"/>
      <c r="MS108" s="39"/>
      <c r="MT108" s="39"/>
      <c r="MU108" s="39"/>
      <c r="MV108" s="39"/>
      <c r="MW108" s="39"/>
      <c r="MX108" s="39"/>
      <c r="MY108" s="39"/>
      <c r="MZ108" s="39"/>
      <c r="NA108" s="39"/>
      <c r="NB108" s="39"/>
      <c r="NC108" s="39"/>
      <c r="ND108" s="39"/>
      <c r="NE108" s="39"/>
      <c r="NF108" s="39"/>
      <c r="NG108" s="39"/>
      <c r="NH108" s="39"/>
      <c r="NI108" s="39"/>
      <c r="NJ108" s="39"/>
      <c r="NK108" s="39"/>
      <c r="NL108" s="39"/>
      <c r="NM108" s="39"/>
      <c r="NN108" s="39"/>
      <c r="NO108" s="39"/>
      <c r="NP108" s="39"/>
      <c r="NQ108" s="39"/>
      <c r="NR108" s="39"/>
      <c r="NS108" s="39"/>
      <c r="NT108" s="39"/>
      <c r="NU108" s="39"/>
      <c r="NV108" s="39"/>
      <c r="NW108" s="39"/>
      <c r="NX108" s="39"/>
      <c r="NY108" s="39"/>
      <c r="NZ108" s="39"/>
      <c r="OA108" s="39"/>
      <c r="OB108" s="39"/>
      <c r="OC108" s="39"/>
      <c r="OD108" s="39"/>
      <c r="OE108" s="39"/>
      <c r="OF108" s="39"/>
      <c r="OG108" s="39"/>
      <c r="OH108" s="39"/>
      <c r="OI108" s="39"/>
      <c r="OJ108" s="39"/>
      <c r="OK108" s="39"/>
      <c r="OL108" s="39"/>
      <c r="OM108" s="39"/>
      <c r="ON108" s="39"/>
      <c r="OO108" s="39"/>
      <c r="OP108" s="39"/>
      <c r="OQ108" s="39"/>
      <c r="OR108" s="39"/>
      <c r="OS108" s="39"/>
      <c r="OT108" s="39"/>
      <c r="OU108" s="39"/>
      <c r="OV108" s="39"/>
      <c r="OW108" s="39"/>
      <c r="OX108" s="39"/>
      <c r="OY108" s="39"/>
      <c r="OZ108" s="39"/>
      <c r="PA108" s="39"/>
      <c r="PB108" s="39"/>
      <c r="PC108" s="39"/>
      <c r="PD108" s="39"/>
      <c r="PE108" s="39"/>
      <c r="PF108" s="39"/>
      <c r="PG108" s="39"/>
      <c r="PH108" s="39"/>
      <c r="PI108" s="39"/>
      <c r="PJ108" s="39"/>
      <c r="PK108" s="39"/>
      <c r="PL108" s="39"/>
      <c r="PM108" s="39"/>
      <c r="PN108" s="39"/>
      <c r="PO108" s="39"/>
      <c r="PP108" s="39"/>
      <c r="PQ108" s="39"/>
      <c r="PR108" s="39"/>
      <c r="PS108" s="39"/>
      <c r="PT108" s="39"/>
      <c r="PU108" s="39"/>
      <c r="PV108" s="39"/>
      <c r="PW108" s="39"/>
      <c r="PX108" s="39"/>
      <c r="PY108" s="39"/>
      <c r="PZ108" s="39"/>
      <c r="QA108" s="39"/>
      <c r="QB108" s="39"/>
      <c r="QC108" s="39"/>
      <c r="QD108" s="39"/>
      <c r="QE108" s="39"/>
      <c r="QF108" s="39"/>
      <c r="QG108" s="39"/>
      <c r="QH108" s="39"/>
      <c r="QI108" s="39"/>
      <c r="QJ108" s="39"/>
      <c r="QK108" s="39"/>
      <c r="QL108" s="39"/>
      <c r="QM108" s="39"/>
      <c r="QN108" s="39"/>
      <c r="QO108" s="39"/>
      <c r="QP108" s="39"/>
      <c r="QQ108" s="39"/>
      <c r="QR108" s="39"/>
      <c r="QS108" s="39"/>
      <c r="QT108" s="39"/>
      <c r="QU108" s="39"/>
      <c r="QV108" s="39"/>
      <c r="QW108" s="39"/>
      <c r="QX108" s="39"/>
      <c r="QY108" s="39"/>
      <c r="QZ108" s="39"/>
      <c r="RA108" s="39"/>
      <c r="RB108" s="39"/>
      <c r="RC108" s="39"/>
      <c r="RD108" s="39"/>
      <c r="RE108" s="39"/>
      <c r="RF108" s="39"/>
      <c r="RG108" s="39"/>
      <c r="RH108" s="39"/>
      <c r="RI108" s="39"/>
      <c r="RJ108" s="39"/>
      <c r="RK108" s="39"/>
      <c r="RL108" s="39"/>
      <c r="RM108" s="39"/>
      <c r="RN108" s="39"/>
      <c r="RO108" s="39"/>
      <c r="RP108" s="39"/>
      <c r="RQ108" s="39"/>
      <c r="RR108" s="39"/>
      <c r="RS108" s="39"/>
      <c r="RT108" s="39"/>
      <c r="RU108" s="39"/>
      <c r="RV108" s="39"/>
      <c r="RW108" s="39"/>
      <c r="RX108" s="39"/>
      <c r="RY108" s="39"/>
      <c r="RZ108" s="39"/>
      <c r="SA108" s="39"/>
      <c r="SB108" s="39"/>
      <c r="SC108" s="39"/>
      <c r="SD108" s="39"/>
      <c r="SE108" s="39"/>
      <c r="SF108" s="39"/>
      <c r="SG108" s="39"/>
      <c r="SH108" s="39"/>
      <c r="SI108" s="39"/>
      <c r="SJ108" s="39"/>
      <c r="SK108" s="39"/>
      <c r="SL108" s="39"/>
      <c r="SM108" s="39"/>
      <c r="SN108" s="39"/>
      <c r="SO108" s="39"/>
      <c r="SP108" s="39"/>
      <c r="SQ108" s="39"/>
      <c r="SR108" s="39"/>
      <c r="SS108" s="39"/>
      <c r="ST108" s="39"/>
      <c r="SU108" s="39"/>
      <c r="SV108" s="39"/>
      <c r="SW108" s="39"/>
      <c r="SX108" s="39"/>
      <c r="SY108" s="39"/>
      <c r="SZ108" s="39"/>
      <c r="TA108" s="39"/>
      <c r="TB108" s="39"/>
      <c r="TC108" s="39"/>
      <c r="TD108" s="39"/>
      <c r="TE108" s="39"/>
      <c r="TF108" s="39"/>
      <c r="TG108" s="39"/>
      <c r="TH108" s="39"/>
      <c r="TI108" s="39"/>
      <c r="TJ108" s="39"/>
      <c r="TK108" s="39"/>
      <c r="TL108" s="39"/>
      <c r="TM108" s="39"/>
      <c r="TN108" s="39"/>
      <c r="TO108" s="39"/>
      <c r="TP108" s="39"/>
      <c r="TQ108" s="39"/>
      <c r="TR108" s="39"/>
      <c r="TS108" s="39"/>
      <c r="TT108" s="39"/>
      <c r="TU108" s="39"/>
      <c r="TV108" s="39"/>
      <c r="TW108" s="39"/>
      <c r="TX108" s="39"/>
      <c r="TY108" s="39"/>
      <c r="TZ108" s="39"/>
      <c r="UA108" s="39"/>
      <c r="UB108" s="39"/>
      <c r="UC108" s="39"/>
      <c r="UD108" s="39"/>
      <c r="UE108" s="39"/>
      <c r="UF108" s="39"/>
      <c r="UG108" s="39"/>
      <c r="UH108" s="39"/>
      <c r="UI108" s="39"/>
      <c r="UJ108" s="39"/>
      <c r="UK108" s="39"/>
      <c r="UL108" s="39"/>
      <c r="UM108" s="39"/>
      <c r="UN108" s="39"/>
      <c r="UO108" s="39"/>
      <c r="UP108" s="39"/>
      <c r="UQ108" s="39"/>
      <c r="UR108" s="39"/>
      <c r="US108" s="39"/>
      <c r="UT108" s="39"/>
      <c r="UU108" s="39"/>
      <c r="UV108" s="39"/>
      <c r="UW108" s="39"/>
      <c r="UX108" s="39"/>
      <c r="UY108" s="39"/>
      <c r="UZ108" s="39"/>
      <c r="VA108" s="39"/>
      <c r="VB108" s="39"/>
      <c r="VC108" s="39"/>
      <c r="VD108" s="39"/>
      <c r="VE108" s="39"/>
      <c r="VF108" s="39"/>
      <c r="VG108" s="39"/>
      <c r="VH108" s="39"/>
      <c r="VI108" s="39"/>
      <c r="VJ108" s="39"/>
      <c r="VK108" s="39"/>
      <c r="VL108" s="39"/>
      <c r="VM108" s="39"/>
      <c r="VN108" s="39"/>
      <c r="VO108" s="39"/>
      <c r="VP108" s="39"/>
      <c r="VQ108" s="39"/>
      <c r="VR108" s="39"/>
      <c r="VS108" s="39"/>
      <c r="VT108" s="39"/>
      <c r="VU108" s="39"/>
      <c r="VV108" s="39"/>
      <c r="VW108" s="39"/>
      <c r="VX108" s="39"/>
      <c r="VY108" s="39"/>
      <c r="VZ108" s="39"/>
      <c r="WA108" s="39"/>
      <c r="WB108" s="39"/>
      <c r="WC108" s="39"/>
      <c r="WD108" s="39"/>
      <c r="WE108" s="39"/>
      <c r="WF108" s="39"/>
      <c r="WG108" s="39"/>
      <c r="WH108" s="39"/>
      <c r="WI108" s="39"/>
      <c r="WJ108" s="39"/>
      <c r="WK108" s="39"/>
      <c r="WL108" s="39"/>
      <c r="WM108" s="39"/>
      <c r="WN108" s="39"/>
      <c r="WO108" s="39"/>
      <c r="WP108" s="39"/>
      <c r="WQ108" s="39"/>
      <c r="WR108" s="39"/>
      <c r="WS108" s="39"/>
      <c r="WT108" s="39"/>
      <c r="WU108" s="39"/>
      <c r="WV108" s="39"/>
      <c r="WW108" s="39"/>
      <c r="WX108" s="39"/>
      <c r="WY108" s="39"/>
      <c r="WZ108" s="39"/>
      <c r="XA108" s="39"/>
      <c r="XB108" s="39"/>
      <c r="XC108" s="39"/>
      <c r="XD108" s="39"/>
      <c r="XE108" s="39"/>
      <c r="XF108" s="39"/>
      <c r="XG108" s="39"/>
      <c r="XH108" s="39"/>
      <c r="XI108" s="39"/>
      <c r="XJ108" s="39"/>
      <c r="XK108" s="39"/>
      <c r="XL108" s="39"/>
      <c r="XM108" s="39"/>
      <c r="XN108" s="39"/>
      <c r="XO108" s="39"/>
      <c r="XP108" s="39"/>
      <c r="XQ108" s="39"/>
      <c r="XR108" s="39"/>
      <c r="XS108" s="39"/>
      <c r="XT108" s="39"/>
      <c r="XU108" s="39"/>
      <c r="XV108" s="39"/>
      <c r="XW108" s="39"/>
      <c r="XX108" s="39"/>
      <c r="XY108" s="39"/>
      <c r="XZ108" s="39"/>
      <c r="YA108" s="39"/>
      <c r="YB108" s="39"/>
      <c r="YC108" s="39"/>
      <c r="YD108" s="39"/>
      <c r="YE108" s="39"/>
      <c r="YF108" s="39"/>
      <c r="YG108" s="39"/>
      <c r="YH108" s="39"/>
      <c r="YI108" s="39"/>
      <c r="YJ108" s="39"/>
      <c r="YK108" s="39"/>
      <c r="YL108" s="39"/>
      <c r="YM108" s="39"/>
      <c r="YN108" s="39"/>
      <c r="YO108" s="39"/>
      <c r="YP108" s="39"/>
      <c r="YQ108" s="39"/>
      <c r="YR108" s="39"/>
      <c r="YS108" s="39"/>
      <c r="YT108" s="39"/>
      <c r="YU108" s="39"/>
      <c r="YV108" s="39"/>
      <c r="YW108" s="39"/>
      <c r="YX108" s="39"/>
      <c r="YY108" s="39"/>
      <c r="YZ108" s="39"/>
      <c r="ZA108" s="39"/>
      <c r="ZB108" s="39"/>
      <c r="ZC108" s="39"/>
      <c r="ZD108" s="39"/>
      <c r="ZE108" s="39"/>
      <c r="ZF108" s="39"/>
      <c r="ZG108" s="39"/>
      <c r="ZH108" s="39"/>
      <c r="ZI108" s="39"/>
      <c r="ZJ108" s="39"/>
      <c r="ZK108" s="39"/>
      <c r="ZL108" s="39"/>
      <c r="ZM108" s="39"/>
      <c r="ZN108" s="39"/>
      <c r="ZO108" s="39"/>
      <c r="ZP108" s="39"/>
      <c r="ZQ108" s="39"/>
      <c r="ZR108" s="39"/>
      <c r="ZS108" s="39"/>
      <c r="ZT108" s="39"/>
      <c r="ZU108" s="39"/>
      <c r="ZV108" s="39"/>
      <c r="ZW108" s="39"/>
      <c r="ZX108" s="39"/>
    </row>
    <row r="109" spans="1:700" s="41" customFormat="1" ht="12" customHeight="1" x14ac:dyDescent="0.25">
      <c r="A109" s="128" t="s">
        <v>36</v>
      </c>
      <c r="B109" s="15" t="s">
        <v>37</v>
      </c>
      <c r="C109" s="15" t="s">
        <v>37</v>
      </c>
      <c r="D109" s="5" t="s">
        <v>38</v>
      </c>
      <c r="E109" s="6" t="s">
        <v>39</v>
      </c>
      <c r="F109" s="7" t="s">
        <v>38</v>
      </c>
      <c r="G109" s="6" t="s">
        <v>40</v>
      </c>
      <c r="H109" s="8">
        <v>21101</v>
      </c>
      <c r="I109" s="69" t="s">
        <v>46</v>
      </c>
      <c r="J109" s="9" t="s">
        <v>1578</v>
      </c>
      <c r="K109" s="10" t="s">
        <v>1696</v>
      </c>
      <c r="L109" s="11"/>
      <c r="M109" s="8" t="s">
        <v>43</v>
      </c>
      <c r="N109" s="12" t="s">
        <v>16255</v>
      </c>
      <c r="O109" s="13">
        <v>6</v>
      </c>
      <c r="P109" s="14">
        <f t="shared" si="2"/>
        <v>29.16</v>
      </c>
      <c r="Q109" s="53" t="s">
        <v>45</v>
      </c>
      <c r="R109" s="14">
        <v>174.96</v>
      </c>
      <c r="S109" s="14">
        <v>0</v>
      </c>
      <c r="T109" s="14">
        <v>58</v>
      </c>
      <c r="U109" s="14">
        <v>0</v>
      </c>
      <c r="V109" s="14">
        <v>0</v>
      </c>
      <c r="W109" s="14">
        <v>58</v>
      </c>
      <c r="X109" s="14">
        <v>0</v>
      </c>
      <c r="Y109" s="14">
        <v>0</v>
      </c>
      <c r="Z109" s="14">
        <v>58.96</v>
      </c>
      <c r="AA109" s="14">
        <v>0</v>
      </c>
      <c r="AB109" s="14">
        <v>0</v>
      </c>
      <c r="AC109" s="14">
        <v>0</v>
      </c>
      <c r="AD109" s="14">
        <v>0</v>
      </c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/>
      <c r="JP109" s="39"/>
      <c r="JQ109" s="39"/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I109" s="39"/>
      <c r="KJ109" s="39"/>
      <c r="KK109" s="39"/>
      <c r="KL109" s="39"/>
      <c r="KM109" s="39"/>
      <c r="KN109" s="39"/>
      <c r="KO109" s="39"/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G109" s="39"/>
      <c r="LH109" s="39"/>
      <c r="LI109" s="39"/>
      <c r="LJ109" s="39"/>
      <c r="LK109" s="39"/>
      <c r="LL109" s="39"/>
      <c r="LM109" s="39"/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E109" s="39"/>
      <c r="MF109" s="39"/>
      <c r="MG109" s="39"/>
      <c r="MH109" s="39"/>
      <c r="MI109" s="39"/>
      <c r="MJ109" s="39"/>
      <c r="MK109" s="39"/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C109" s="39"/>
      <c r="ND109" s="39"/>
      <c r="NE109" s="39"/>
      <c r="NF109" s="39"/>
      <c r="NG109" s="39"/>
      <c r="NH109" s="39"/>
      <c r="NI109" s="39"/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A109" s="39"/>
      <c r="OB109" s="39"/>
      <c r="OC109" s="39"/>
      <c r="OD109" s="39"/>
      <c r="OE109" s="39"/>
      <c r="OF109" s="39"/>
      <c r="OG109" s="39"/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OY109" s="39"/>
      <c r="OZ109" s="39"/>
      <c r="PA109" s="39"/>
      <c r="PB109" s="39"/>
      <c r="PC109" s="39"/>
      <c r="PD109" s="39"/>
      <c r="PE109" s="39"/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PW109" s="39"/>
      <c r="PX109" s="39"/>
      <c r="PY109" s="39"/>
      <c r="PZ109" s="39"/>
      <c r="QA109" s="39"/>
      <c r="QB109" s="39"/>
      <c r="QC109" s="39"/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QU109" s="39"/>
      <c r="QV109" s="39"/>
      <c r="QW109" s="39"/>
      <c r="QX109" s="39"/>
      <c r="QY109" s="39"/>
      <c r="QZ109" s="39"/>
      <c r="RA109" s="39"/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S109" s="39"/>
      <c r="RT109" s="39"/>
      <c r="RU109" s="39"/>
      <c r="RV109" s="39"/>
      <c r="RW109" s="39"/>
      <c r="RX109" s="39"/>
      <c r="RY109" s="39"/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Q109" s="39"/>
      <c r="SR109" s="39"/>
      <c r="SS109" s="39"/>
      <c r="ST109" s="39"/>
      <c r="SU109" s="39"/>
      <c r="SV109" s="39"/>
      <c r="SW109" s="39"/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O109" s="39"/>
      <c r="TP109" s="39"/>
      <c r="TQ109" s="39"/>
      <c r="TR109" s="39"/>
      <c r="TS109" s="39"/>
      <c r="TT109" s="39"/>
      <c r="TU109" s="39"/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M109" s="39"/>
      <c r="UN109" s="39"/>
      <c r="UO109" s="39"/>
      <c r="UP109" s="39"/>
      <c r="UQ109" s="39"/>
      <c r="UR109" s="39"/>
      <c r="US109" s="39"/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K109" s="39"/>
      <c r="VL109" s="39"/>
      <c r="VM109" s="39"/>
      <c r="VN109" s="39"/>
      <c r="VO109" s="39"/>
      <c r="VP109" s="39"/>
      <c r="VQ109" s="39"/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I109" s="39"/>
      <c r="WJ109" s="39"/>
      <c r="WK109" s="39"/>
      <c r="WL109" s="39"/>
      <c r="WM109" s="39"/>
      <c r="WN109" s="39"/>
      <c r="WO109" s="39"/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G109" s="39"/>
      <c r="XH109" s="39"/>
      <c r="XI109" s="39"/>
      <c r="XJ109" s="39"/>
      <c r="XK109" s="39"/>
      <c r="XL109" s="39"/>
      <c r="XM109" s="39"/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E109" s="39"/>
      <c r="YF109" s="39"/>
      <c r="YG109" s="39"/>
      <c r="YH109" s="39"/>
      <c r="YI109" s="39"/>
      <c r="YJ109" s="39"/>
      <c r="YK109" s="39"/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YW109" s="39"/>
      <c r="YX109" s="39"/>
      <c r="YY109" s="39"/>
      <c r="YZ109" s="39"/>
      <c r="ZA109" s="39"/>
      <c r="ZB109" s="39"/>
      <c r="ZC109" s="39"/>
      <c r="ZD109" s="39"/>
      <c r="ZE109" s="39"/>
      <c r="ZF109" s="39"/>
      <c r="ZG109" s="39"/>
      <c r="ZH109" s="39"/>
      <c r="ZI109" s="39"/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</row>
    <row r="110" spans="1:700" s="41" customFormat="1" ht="12" customHeight="1" x14ac:dyDescent="0.25">
      <c r="A110" s="128" t="s">
        <v>36</v>
      </c>
      <c r="B110" s="15" t="s">
        <v>37</v>
      </c>
      <c r="C110" s="15" t="s">
        <v>37</v>
      </c>
      <c r="D110" s="5" t="s">
        <v>38</v>
      </c>
      <c r="E110" s="6" t="s">
        <v>39</v>
      </c>
      <c r="F110" s="7" t="s">
        <v>38</v>
      </c>
      <c r="G110" s="6" t="s">
        <v>40</v>
      </c>
      <c r="H110" s="8">
        <v>21101</v>
      </c>
      <c r="I110" s="69" t="s">
        <v>46</v>
      </c>
      <c r="J110" s="9" t="s">
        <v>1695</v>
      </c>
      <c r="K110" s="10" t="s">
        <v>247</v>
      </c>
      <c r="L110" s="11"/>
      <c r="M110" s="8" t="s">
        <v>43</v>
      </c>
      <c r="N110" s="12" t="s">
        <v>16254</v>
      </c>
      <c r="O110" s="13">
        <v>8</v>
      </c>
      <c r="P110" s="14">
        <f t="shared" si="2"/>
        <v>167.4</v>
      </c>
      <c r="Q110" s="53" t="s">
        <v>45</v>
      </c>
      <c r="R110" s="14">
        <v>1339.2</v>
      </c>
      <c r="S110" s="14">
        <v>0</v>
      </c>
      <c r="T110" s="14">
        <v>334</v>
      </c>
      <c r="U110" s="14">
        <v>0</v>
      </c>
      <c r="V110" s="14">
        <v>0</v>
      </c>
      <c r="W110" s="14">
        <v>334</v>
      </c>
      <c r="X110" s="14">
        <v>0</v>
      </c>
      <c r="Y110" s="14">
        <v>0</v>
      </c>
      <c r="Z110" s="14">
        <v>334</v>
      </c>
      <c r="AA110" s="14">
        <v>0</v>
      </c>
      <c r="AB110" s="14">
        <v>0</v>
      </c>
      <c r="AC110" s="14">
        <v>337.2</v>
      </c>
      <c r="AD110" s="14">
        <v>0</v>
      </c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/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/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/>
      <c r="KB110" s="39"/>
      <c r="KC110" s="39"/>
      <c r="KD110" s="39"/>
      <c r="KE110" s="39"/>
      <c r="KF110" s="39"/>
      <c r="KG110" s="39"/>
      <c r="KH110" s="39"/>
      <c r="KI110" s="39"/>
      <c r="KJ110" s="39"/>
      <c r="KK110" s="39"/>
      <c r="KL110" s="39"/>
      <c r="KM110" s="39"/>
      <c r="KN110" s="39"/>
      <c r="KO110" s="39"/>
      <c r="KP110" s="39"/>
      <c r="KQ110" s="39"/>
      <c r="KR110" s="39"/>
      <c r="KS110" s="39"/>
      <c r="KT110" s="39"/>
      <c r="KU110" s="39"/>
      <c r="KV110" s="39"/>
      <c r="KW110" s="39"/>
      <c r="KX110" s="39"/>
      <c r="KY110" s="39"/>
      <c r="KZ110" s="39"/>
      <c r="LA110" s="39"/>
      <c r="LB110" s="39"/>
      <c r="LC110" s="39"/>
      <c r="LD110" s="39"/>
      <c r="LE110" s="39"/>
      <c r="LF110" s="39"/>
      <c r="LG110" s="39"/>
      <c r="LH110" s="39"/>
      <c r="LI110" s="39"/>
      <c r="LJ110" s="39"/>
      <c r="LK110" s="39"/>
      <c r="LL110" s="39"/>
      <c r="LM110" s="39"/>
      <c r="LN110" s="39"/>
      <c r="LO110" s="39"/>
      <c r="LP110" s="39"/>
      <c r="LQ110" s="39"/>
      <c r="LR110" s="39"/>
      <c r="LS110" s="39"/>
      <c r="LT110" s="39"/>
      <c r="LU110" s="39"/>
      <c r="LV110" s="39"/>
      <c r="LW110" s="39"/>
      <c r="LX110" s="39"/>
      <c r="LY110" s="39"/>
      <c r="LZ110" s="39"/>
      <c r="MA110" s="39"/>
      <c r="MB110" s="39"/>
      <c r="MC110" s="39"/>
      <c r="MD110" s="39"/>
      <c r="ME110" s="39"/>
      <c r="MF110" s="39"/>
      <c r="MG110" s="39"/>
      <c r="MH110" s="39"/>
      <c r="MI110" s="39"/>
      <c r="MJ110" s="39"/>
      <c r="MK110" s="39"/>
      <c r="ML110" s="39"/>
      <c r="MM110" s="39"/>
      <c r="MN110" s="39"/>
      <c r="MO110" s="39"/>
      <c r="MP110" s="39"/>
      <c r="MQ110" s="39"/>
      <c r="MR110" s="39"/>
      <c r="MS110" s="39"/>
      <c r="MT110" s="39"/>
      <c r="MU110" s="39"/>
      <c r="MV110" s="39"/>
      <c r="MW110" s="39"/>
      <c r="MX110" s="39"/>
      <c r="MY110" s="39"/>
      <c r="MZ110" s="39"/>
      <c r="NA110" s="39"/>
      <c r="NB110" s="39"/>
      <c r="NC110" s="39"/>
      <c r="ND110" s="39"/>
      <c r="NE110" s="39"/>
      <c r="NF110" s="39"/>
      <c r="NG110" s="39"/>
      <c r="NH110" s="39"/>
      <c r="NI110" s="39"/>
      <c r="NJ110" s="39"/>
      <c r="NK110" s="39"/>
      <c r="NL110" s="39"/>
      <c r="NM110" s="39"/>
      <c r="NN110" s="39"/>
      <c r="NO110" s="39"/>
      <c r="NP110" s="39"/>
      <c r="NQ110" s="39"/>
      <c r="NR110" s="39"/>
      <c r="NS110" s="39"/>
      <c r="NT110" s="39"/>
      <c r="NU110" s="39"/>
      <c r="NV110" s="39"/>
      <c r="NW110" s="39"/>
      <c r="NX110" s="39"/>
      <c r="NY110" s="39"/>
      <c r="NZ110" s="39"/>
      <c r="OA110" s="39"/>
      <c r="OB110" s="39"/>
      <c r="OC110" s="39"/>
      <c r="OD110" s="39"/>
      <c r="OE110" s="39"/>
      <c r="OF110" s="39"/>
      <c r="OG110" s="39"/>
      <c r="OH110" s="39"/>
      <c r="OI110" s="39"/>
      <c r="OJ110" s="39"/>
      <c r="OK110" s="39"/>
      <c r="OL110" s="39"/>
      <c r="OM110" s="39"/>
      <c r="ON110" s="39"/>
      <c r="OO110" s="39"/>
      <c r="OP110" s="39"/>
      <c r="OQ110" s="39"/>
      <c r="OR110" s="39"/>
      <c r="OS110" s="39"/>
      <c r="OT110" s="39"/>
      <c r="OU110" s="39"/>
      <c r="OV110" s="39"/>
      <c r="OW110" s="39"/>
      <c r="OX110" s="39"/>
      <c r="OY110" s="39"/>
      <c r="OZ110" s="39"/>
      <c r="PA110" s="39"/>
      <c r="PB110" s="39"/>
      <c r="PC110" s="39"/>
      <c r="PD110" s="39"/>
      <c r="PE110" s="39"/>
      <c r="PF110" s="39"/>
      <c r="PG110" s="39"/>
      <c r="PH110" s="39"/>
      <c r="PI110" s="39"/>
      <c r="PJ110" s="39"/>
      <c r="PK110" s="39"/>
      <c r="PL110" s="39"/>
      <c r="PM110" s="39"/>
      <c r="PN110" s="39"/>
      <c r="PO110" s="39"/>
      <c r="PP110" s="39"/>
      <c r="PQ110" s="39"/>
      <c r="PR110" s="39"/>
      <c r="PS110" s="39"/>
      <c r="PT110" s="39"/>
      <c r="PU110" s="39"/>
      <c r="PV110" s="39"/>
      <c r="PW110" s="39"/>
      <c r="PX110" s="39"/>
      <c r="PY110" s="39"/>
      <c r="PZ110" s="39"/>
      <c r="QA110" s="39"/>
      <c r="QB110" s="39"/>
      <c r="QC110" s="39"/>
      <c r="QD110" s="39"/>
      <c r="QE110" s="39"/>
      <c r="QF110" s="39"/>
      <c r="QG110" s="39"/>
      <c r="QH110" s="39"/>
      <c r="QI110" s="39"/>
      <c r="QJ110" s="39"/>
      <c r="QK110" s="39"/>
      <c r="QL110" s="39"/>
      <c r="QM110" s="39"/>
      <c r="QN110" s="39"/>
      <c r="QO110" s="39"/>
      <c r="QP110" s="39"/>
      <c r="QQ110" s="39"/>
      <c r="QR110" s="39"/>
      <c r="QS110" s="39"/>
      <c r="QT110" s="39"/>
      <c r="QU110" s="39"/>
      <c r="QV110" s="39"/>
      <c r="QW110" s="39"/>
      <c r="QX110" s="39"/>
      <c r="QY110" s="39"/>
      <c r="QZ110" s="39"/>
      <c r="RA110" s="39"/>
      <c r="RB110" s="39"/>
      <c r="RC110" s="39"/>
      <c r="RD110" s="39"/>
      <c r="RE110" s="39"/>
      <c r="RF110" s="39"/>
      <c r="RG110" s="39"/>
      <c r="RH110" s="39"/>
      <c r="RI110" s="39"/>
      <c r="RJ110" s="39"/>
      <c r="RK110" s="39"/>
      <c r="RL110" s="39"/>
      <c r="RM110" s="39"/>
      <c r="RN110" s="39"/>
      <c r="RO110" s="39"/>
      <c r="RP110" s="39"/>
      <c r="RQ110" s="39"/>
      <c r="RR110" s="39"/>
      <c r="RS110" s="39"/>
      <c r="RT110" s="39"/>
      <c r="RU110" s="39"/>
      <c r="RV110" s="39"/>
      <c r="RW110" s="39"/>
      <c r="RX110" s="39"/>
      <c r="RY110" s="39"/>
      <c r="RZ110" s="39"/>
      <c r="SA110" s="39"/>
      <c r="SB110" s="39"/>
      <c r="SC110" s="39"/>
      <c r="SD110" s="39"/>
      <c r="SE110" s="39"/>
      <c r="SF110" s="39"/>
      <c r="SG110" s="39"/>
      <c r="SH110" s="39"/>
      <c r="SI110" s="39"/>
      <c r="SJ110" s="39"/>
      <c r="SK110" s="39"/>
      <c r="SL110" s="39"/>
      <c r="SM110" s="39"/>
      <c r="SN110" s="39"/>
      <c r="SO110" s="39"/>
      <c r="SP110" s="39"/>
      <c r="SQ110" s="39"/>
      <c r="SR110" s="39"/>
      <c r="SS110" s="39"/>
      <c r="ST110" s="39"/>
      <c r="SU110" s="39"/>
      <c r="SV110" s="39"/>
      <c r="SW110" s="39"/>
      <c r="SX110" s="39"/>
      <c r="SY110" s="39"/>
      <c r="SZ110" s="39"/>
      <c r="TA110" s="39"/>
      <c r="TB110" s="39"/>
      <c r="TC110" s="39"/>
      <c r="TD110" s="39"/>
      <c r="TE110" s="39"/>
      <c r="TF110" s="39"/>
      <c r="TG110" s="39"/>
      <c r="TH110" s="39"/>
      <c r="TI110" s="39"/>
      <c r="TJ110" s="39"/>
      <c r="TK110" s="39"/>
      <c r="TL110" s="39"/>
      <c r="TM110" s="39"/>
      <c r="TN110" s="39"/>
      <c r="TO110" s="39"/>
      <c r="TP110" s="39"/>
      <c r="TQ110" s="39"/>
      <c r="TR110" s="39"/>
      <c r="TS110" s="39"/>
      <c r="TT110" s="39"/>
      <c r="TU110" s="39"/>
      <c r="TV110" s="39"/>
      <c r="TW110" s="39"/>
      <c r="TX110" s="39"/>
      <c r="TY110" s="39"/>
      <c r="TZ110" s="39"/>
      <c r="UA110" s="39"/>
      <c r="UB110" s="39"/>
      <c r="UC110" s="39"/>
      <c r="UD110" s="39"/>
      <c r="UE110" s="39"/>
      <c r="UF110" s="39"/>
      <c r="UG110" s="39"/>
      <c r="UH110" s="39"/>
      <c r="UI110" s="39"/>
      <c r="UJ110" s="39"/>
      <c r="UK110" s="39"/>
      <c r="UL110" s="39"/>
      <c r="UM110" s="39"/>
      <c r="UN110" s="39"/>
      <c r="UO110" s="39"/>
      <c r="UP110" s="39"/>
      <c r="UQ110" s="39"/>
      <c r="UR110" s="39"/>
      <c r="US110" s="39"/>
      <c r="UT110" s="39"/>
      <c r="UU110" s="39"/>
      <c r="UV110" s="39"/>
      <c r="UW110" s="39"/>
      <c r="UX110" s="39"/>
      <c r="UY110" s="39"/>
      <c r="UZ110" s="39"/>
      <c r="VA110" s="39"/>
      <c r="VB110" s="39"/>
      <c r="VC110" s="39"/>
      <c r="VD110" s="39"/>
      <c r="VE110" s="39"/>
      <c r="VF110" s="39"/>
      <c r="VG110" s="39"/>
      <c r="VH110" s="39"/>
      <c r="VI110" s="39"/>
      <c r="VJ110" s="39"/>
      <c r="VK110" s="39"/>
      <c r="VL110" s="39"/>
      <c r="VM110" s="39"/>
      <c r="VN110" s="39"/>
      <c r="VO110" s="39"/>
      <c r="VP110" s="39"/>
      <c r="VQ110" s="39"/>
      <c r="VR110" s="39"/>
      <c r="VS110" s="39"/>
      <c r="VT110" s="39"/>
      <c r="VU110" s="39"/>
      <c r="VV110" s="39"/>
      <c r="VW110" s="39"/>
      <c r="VX110" s="39"/>
      <c r="VY110" s="39"/>
      <c r="VZ110" s="39"/>
      <c r="WA110" s="39"/>
      <c r="WB110" s="39"/>
      <c r="WC110" s="39"/>
      <c r="WD110" s="39"/>
      <c r="WE110" s="39"/>
      <c r="WF110" s="39"/>
      <c r="WG110" s="39"/>
      <c r="WH110" s="39"/>
      <c r="WI110" s="39"/>
      <c r="WJ110" s="39"/>
      <c r="WK110" s="39"/>
      <c r="WL110" s="39"/>
      <c r="WM110" s="39"/>
      <c r="WN110" s="39"/>
      <c r="WO110" s="39"/>
      <c r="WP110" s="39"/>
      <c r="WQ110" s="39"/>
      <c r="WR110" s="39"/>
      <c r="WS110" s="39"/>
      <c r="WT110" s="39"/>
      <c r="WU110" s="39"/>
      <c r="WV110" s="39"/>
      <c r="WW110" s="39"/>
      <c r="WX110" s="39"/>
      <c r="WY110" s="39"/>
      <c r="WZ110" s="39"/>
      <c r="XA110" s="39"/>
      <c r="XB110" s="39"/>
      <c r="XC110" s="39"/>
      <c r="XD110" s="39"/>
      <c r="XE110" s="39"/>
      <c r="XF110" s="39"/>
      <c r="XG110" s="39"/>
      <c r="XH110" s="39"/>
      <c r="XI110" s="39"/>
      <c r="XJ110" s="39"/>
      <c r="XK110" s="39"/>
      <c r="XL110" s="39"/>
      <c r="XM110" s="39"/>
      <c r="XN110" s="39"/>
      <c r="XO110" s="39"/>
      <c r="XP110" s="39"/>
      <c r="XQ110" s="39"/>
      <c r="XR110" s="39"/>
      <c r="XS110" s="39"/>
      <c r="XT110" s="39"/>
      <c r="XU110" s="39"/>
      <c r="XV110" s="39"/>
      <c r="XW110" s="39"/>
      <c r="XX110" s="39"/>
      <c r="XY110" s="39"/>
      <c r="XZ110" s="39"/>
      <c r="YA110" s="39"/>
      <c r="YB110" s="39"/>
      <c r="YC110" s="39"/>
      <c r="YD110" s="39"/>
      <c r="YE110" s="39"/>
      <c r="YF110" s="39"/>
      <c r="YG110" s="39"/>
      <c r="YH110" s="39"/>
      <c r="YI110" s="39"/>
      <c r="YJ110" s="39"/>
      <c r="YK110" s="39"/>
      <c r="YL110" s="39"/>
      <c r="YM110" s="39"/>
      <c r="YN110" s="39"/>
      <c r="YO110" s="39"/>
      <c r="YP110" s="39"/>
      <c r="YQ110" s="39"/>
      <c r="YR110" s="39"/>
      <c r="YS110" s="39"/>
      <c r="YT110" s="39"/>
      <c r="YU110" s="39"/>
      <c r="YV110" s="39"/>
      <c r="YW110" s="39"/>
      <c r="YX110" s="39"/>
      <c r="YY110" s="39"/>
      <c r="YZ110" s="39"/>
      <c r="ZA110" s="39"/>
      <c r="ZB110" s="39"/>
      <c r="ZC110" s="39"/>
      <c r="ZD110" s="39"/>
      <c r="ZE110" s="39"/>
      <c r="ZF110" s="39"/>
      <c r="ZG110" s="39"/>
      <c r="ZH110" s="39"/>
      <c r="ZI110" s="39"/>
      <c r="ZJ110" s="39"/>
      <c r="ZK110" s="39"/>
      <c r="ZL110" s="39"/>
      <c r="ZM110" s="39"/>
      <c r="ZN110" s="39"/>
      <c r="ZO110" s="39"/>
      <c r="ZP110" s="39"/>
      <c r="ZQ110" s="39"/>
      <c r="ZR110" s="39"/>
      <c r="ZS110" s="39"/>
      <c r="ZT110" s="39"/>
      <c r="ZU110" s="39"/>
      <c r="ZV110" s="39"/>
      <c r="ZW110" s="39"/>
      <c r="ZX110" s="39"/>
    </row>
    <row r="111" spans="1:700" s="41" customFormat="1" ht="12" customHeight="1" x14ac:dyDescent="0.25">
      <c r="A111" s="128" t="s">
        <v>36</v>
      </c>
      <c r="B111" s="15" t="s">
        <v>37</v>
      </c>
      <c r="C111" s="15" t="s">
        <v>37</v>
      </c>
      <c r="D111" s="5" t="s">
        <v>38</v>
      </c>
      <c r="E111" s="6" t="s">
        <v>39</v>
      </c>
      <c r="F111" s="7" t="s">
        <v>38</v>
      </c>
      <c r="G111" s="6" t="s">
        <v>40</v>
      </c>
      <c r="H111" s="8">
        <v>21101</v>
      </c>
      <c r="I111" s="69" t="s">
        <v>46</v>
      </c>
      <c r="J111" s="9" t="s">
        <v>749</v>
      </c>
      <c r="K111" s="10" t="s">
        <v>750</v>
      </c>
      <c r="L111" s="11"/>
      <c r="M111" s="8" t="s">
        <v>43</v>
      </c>
      <c r="N111" s="12" t="s">
        <v>16255</v>
      </c>
      <c r="O111" s="13">
        <v>10</v>
      </c>
      <c r="P111" s="14">
        <f t="shared" si="2"/>
        <v>15.11</v>
      </c>
      <c r="Q111" s="53" t="s">
        <v>45</v>
      </c>
      <c r="R111" s="14">
        <v>151.1</v>
      </c>
      <c r="S111" s="14">
        <v>0</v>
      </c>
      <c r="T111" s="14">
        <v>60</v>
      </c>
      <c r="U111" s="14">
        <v>0</v>
      </c>
      <c r="V111" s="14">
        <v>0</v>
      </c>
      <c r="W111" s="14">
        <v>45.6</v>
      </c>
      <c r="X111" s="14">
        <v>0</v>
      </c>
      <c r="Y111" s="14">
        <v>0</v>
      </c>
      <c r="Z111" s="14">
        <v>45.5</v>
      </c>
      <c r="AA111" s="14">
        <v>0</v>
      </c>
      <c r="AB111" s="14">
        <v>0</v>
      </c>
      <c r="AC111" s="14">
        <v>0</v>
      </c>
      <c r="AD111" s="14">
        <v>0</v>
      </c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  <c r="IV111" s="39"/>
      <c r="IW111" s="39"/>
      <c r="IX111" s="39"/>
      <c r="IY111" s="39"/>
      <c r="IZ111" s="39"/>
      <c r="JA111" s="39"/>
      <c r="JB111" s="39"/>
      <c r="JC111" s="39"/>
      <c r="JD111" s="39"/>
      <c r="JE111" s="39"/>
      <c r="JF111" s="39"/>
      <c r="JG111" s="39"/>
      <c r="JH111" s="39"/>
      <c r="JI111" s="39"/>
      <c r="JJ111" s="39"/>
      <c r="JK111" s="39"/>
      <c r="JL111" s="39"/>
      <c r="JM111" s="39"/>
      <c r="JN111" s="39"/>
      <c r="JO111" s="39"/>
      <c r="JP111" s="39"/>
      <c r="JQ111" s="39"/>
      <c r="JR111" s="39"/>
      <c r="JS111" s="39"/>
      <c r="JT111" s="39"/>
      <c r="JU111" s="39"/>
      <c r="JV111" s="39"/>
      <c r="JW111" s="39"/>
      <c r="JX111" s="39"/>
      <c r="JY111" s="39"/>
      <c r="JZ111" s="39"/>
      <c r="KA111" s="39"/>
      <c r="KB111" s="39"/>
      <c r="KC111" s="39"/>
      <c r="KD111" s="39"/>
      <c r="KE111" s="39"/>
      <c r="KF111" s="39"/>
      <c r="KG111" s="39"/>
      <c r="KH111" s="39"/>
      <c r="KI111" s="39"/>
      <c r="KJ111" s="39"/>
      <c r="KK111" s="39"/>
      <c r="KL111" s="39"/>
      <c r="KM111" s="39"/>
      <c r="KN111" s="39"/>
      <c r="KO111" s="39"/>
      <c r="KP111" s="39"/>
      <c r="KQ111" s="39"/>
      <c r="KR111" s="39"/>
      <c r="KS111" s="39"/>
      <c r="KT111" s="39"/>
      <c r="KU111" s="39"/>
      <c r="KV111" s="39"/>
      <c r="KW111" s="39"/>
      <c r="KX111" s="39"/>
      <c r="KY111" s="39"/>
      <c r="KZ111" s="39"/>
      <c r="LA111" s="39"/>
      <c r="LB111" s="39"/>
      <c r="LC111" s="39"/>
      <c r="LD111" s="39"/>
      <c r="LE111" s="39"/>
      <c r="LF111" s="39"/>
      <c r="LG111" s="39"/>
      <c r="LH111" s="39"/>
      <c r="LI111" s="39"/>
      <c r="LJ111" s="39"/>
      <c r="LK111" s="39"/>
      <c r="LL111" s="39"/>
      <c r="LM111" s="39"/>
      <c r="LN111" s="39"/>
      <c r="LO111" s="39"/>
      <c r="LP111" s="39"/>
      <c r="LQ111" s="39"/>
      <c r="LR111" s="39"/>
      <c r="LS111" s="39"/>
      <c r="LT111" s="39"/>
      <c r="LU111" s="39"/>
      <c r="LV111" s="39"/>
      <c r="LW111" s="39"/>
      <c r="LX111" s="39"/>
      <c r="LY111" s="39"/>
      <c r="LZ111" s="39"/>
      <c r="MA111" s="39"/>
      <c r="MB111" s="39"/>
      <c r="MC111" s="39"/>
      <c r="MD111" s="39"/>
      <c r="ME111" s="39"/>
      <c r="MF111" s="39"/>
      <c r="MG111" s="39"/>
      <c r="MH111" s="39"/>
      <c r="MI111" s="39"/>
      <c r="MJ111" s="39"/>
      <c r="MK111" s="39"/>
      <c r="ML111" s="39"/>
      <c r="MM111" s="39"/>
      <c r="MN111" s="39"/>
      <c r="MO111" s="39"/>
      <c r="MP111" s="39"/>
      <c r="MQ111" s="39"/>
      <c r="MR111" s="39"/>
      <c r="MS111" s="39"/>
      <c r="MT111" s="39"/>
      <c r="MU111" s="39"/>
      <c r="MV111" s="39"/>
      <c r="MW111" s="39"/>
      <c r="MX111" s="39"/>
      <c r="MY111" s="39"/>
      <c r="MZ111" s="39"/>
      <c r="NA111" s="39"/>
      <c r="NB111" s="39"/>
      <c r="NC111" s="39"/>
      <c r="ND111" s="39"/>
      <c r="NE111" s="39"/>
      <c r="NF111" s="39"/>
      <c r="NG111" s="39"/>
      <c r="NH111" s="39"/>
      <c r="NI111" s="39"/>
      <c r="NJ111" s="39"/>
      <c r="NK111" s="39"/>
      <c r="NL111" s="39"/>
      <c r="NM111" s="39"/>
      <c r="NN111" s="39"/>
      <c r="NO111" s="39"/>
      <c r="NP111" s="39"/>
      <c r="NQ111" s="39"/>
      <c r="NR111" s="39"/>
      <c r="NS111" s="39"/>
      <c r="NT111" s="39"/>
      <c r="NU111" s="39"/>
      <c r="NV111" s="39"/>
      <c r="NW111" s="39"/>
      <c r="NX111" s="39"/>
      <c r="NY111" s="39"/>
      <c r="NZ111" s="39"/>
      <c r="OA111" s="39"/>
      <c r="OB111" s="39"/>
      <c r="OC111" s="39"/>
      <c r="OD111" s="39"/>
      <c r="OE111" s="39"/>
      <c r="OF111" s="39"/>
      <c r="OG111" s="39"/>
      <c r="OH111" s="39"/>
      <c r="OI111" s="39"/>
      <c r="OJ111" s="39"/>
      <c r="OK111" s="39"/>
      <c r="OL111" s="39"/>
      <c r="OM111" s="39"/>
      <c r="ON111" s="39"/>
      <c r="OO111" s="39"/>
      <c r="OP111" s="39"/>
      <c r="OQ111" s="39"/>
      <c r="OR111" s="39"/>
      <c r="OS111" s="39"/>
      <c r="OT111" s="39"/>
      <c r="OU111" s="39"/>
      <c r="OV111" s="39"/>
      <c r="OW111" s="39"/>
      <c r="OX111" s="39"/>
      <c r="OY111" s="39"/>
      <c r="OZ111" s="39"/>
      <c r="PA111" s="39"/>
      <c r="PB111" s="39"/>
      <c r="PC111" s="39"/>
      <c r="PD111" s="39"/>
      <c r="PE111" s="39"/>
      <c r="PF111" s="39"/>
      <c r="PG111" s="39"/>
      <c r="PH111" s="39"/>
      <c r="PI111" s="39"/>
      <c r="PJ111" s="39"/>
      <c r="PK111" s="39"/>
      <c r="PL111" s="39"/>
      <c r="PM111" s="39"/>
      <c r="PN111" s="39"/>
      <c r="PO111" s="39"/>
      <c r="PP111" s="39"/>
      <c r="PQ111" s="39"/>
      <c r="PR111" s="39"/>
      <c r="PS111" s="39"/>
      <c r="PT111" s="39"/>
      <c r="PU111" s="39"/>
      <c r="PV111" s="39"/>
      <c r="PW111" s="39"/>
      <c r="PX111" s="39"/>
      <c r="PY111" s="39"/>
      <c r="PZ111" s="39"/>
      <c r="QA111" s="39"/>
      <c r="QB111" s="39"/>
      <c r="QC111" s="39"/>
      <c r="QD111" s="39"/>
      <c r="QE111" s="39"/>
      <c r="QF111" s="39"/>
      <c r="QG111" s="39"/>
      <c r="QH111" s="39"/>
      <c r="QI111" s="39"/>
      <c r="QJ111" s="39"/>
      <c r="QK111" s="39"/>
      <c r="QL111" s="39"/>
      <c r="QM111" s="39"/>
      <c r="QN111" s="39"/>
      <c r="QO111" s="39"/>
      <c r="QP111" s="39"/>
      <c r="QQ111" s="39"/>
      <c r="QR111" s="39"/>
      <c r="QS111" s="39"/>
      <c r="QT111" s="39"/>
      <c r="QU111" s="39"/>
      <c r="QV111" s="39"/>
      <c r="QW111" s="39"/>
      <c r="QX111" s="39"/>
      <c r="QY111" s="39"/>
      <c r="QZ111" s="39"/>
      <c r="RA111" s="39"/>
      <c r="RB111" s="39"/>
      <c r="RC111" s="39"/>
      <c r="RD111" s="39"/>
      <c r="RE111" s="39"/>
      <c r="RF111" s="39"/>
      <c r="RG111" s="39"/>
      <c r="RH111" s="39"/>
      <c r="RI111" s="39"/>
      <c r="RJ111" s="39"/>
      <c r="RK111" s="39"/>
      <c r="RL111" s="39"/>
      <c r="RM111" s="39"/>
      <c r="RN111" s="39"/>
      <c r="RO111" s="39"/>
      <c r="RP111" s="39"/>
      <c r="RQ111" s="39"/>
      <c r="RR111" s="39"/>
      <c r="RS111" s="39"/>
      <c r="RT111" s="39"/>
      <c r="RU111" s="39"/>
      <c r="RV111" s="39"/>
      <c r="RW111" s="39"/>
      <c r="RX111" s="39"/>
      <c r="RY111" s="39"/>
      <c r="RZ111" s="39"/>
      <c r="SA111" s="39"/>
      <c r="SB111" s="39"/>
      <c r="SC111" s="39"/>
      <c r="SD111" s="39"/>
      <c r="SE111" s="39"/>
      <c r="SF111" s="39"/>
      <c r="SG111" s="39"/>
      <c r="SH111" s="39"/>
      <c r="SI111" s="39"/>
      <c r="SJ111" s="39"/>
      <c r="SK111" s="39"/>
      <c r="SL111" s="39"/>
      <c r="SM111" s="39"/>
      <c r="SN111" s="39"/>
      <c r="SO111" s="39"/>
      <c r="SP111" s="39"/>
      <c r="SQ111" s="39"/>
      <c r="SR111" s="39"/>
      <c r="SS111" s="39"/>
      <c r="ST111" s="39"/>
      <c r="SU111" s="39"/>
      <c r="SV111" s="39"/>
      <c r="SW111" s="39"/>
      <c r="SX111" s="39"/>
      <c r="SY111" s="39"/>
      <c r="SZ111" s="39"/>
      <c r="TA111" s="39"/>
      <c r="TB111" s="39"/>
      <c r="TC111" s="39"/>
      <c r="TD111" s="39"/>
      <c r="TE111" s="39"/>
      <c r="TF111" s="39"/>
      <c r="TG111" s="39"/>
      <c r="TH111" s="39"/>
      <c r="TI111" s="39"/>
      <c r="TJ111" s="39"/>
      <c r="TK111" s="39"/>
      <c r="TL111" s="39"/>
      <c r="TM111" s="39"/>
      <c r="TN111" s="39"/>
      <c r="TO111" s="39"/>
      <c r="TP111" s="39"/>
      <c r="TQ111" s="39"/>
      <c r="TR111" s="39"/>
      <c r="TS111" s="39"/>
      <c r="TT111" s="39"/>
      <c r="TU111" s="39"/>
      <c r="TV111" s="39"/>
      <c r="TW111" s="39"/>
      <c r="TX111" s="39"/>
      <c r="TY111" s="39"/>
      <c r="TZ111" s="39"/>
      <c r="UA111" s="39"/>
      <c r="UB111" s="39"/>
      <c r="UC111" s="39"/>
      <c r="UD111" s="39"/>
      <c r="UE111" s="39"/>
      <c r="UF111" s="39"/>
      <c r="UG111" s="39"/>
      <c r="UH111" s="39"/>
      <c r="UI111" s="39"/>
      <c r="UJ111" s="39"/>
      <c r="UK111" s="39"/>
      <c r="UL111" s="39"/>
      <c r="UM111" s="39"/>
      <c r="UN111" s="39"/>
      <c r="UO111" s="39"/>
      <c r="UP111" s="39"/>
      <c r="UQ111" s="39"/>
      <c r="UR111" s="39"/>
      <c r="US111" s="39"/>
      <c r="UT111" s="39"/>
      <c r="UU111" s="39"/>
      <c r="UV111" s="39"/>
      <c r="UW111" s="39"/>
      <c r="UX111" s="39"/>
      <c r="UY111" s="39"/>
      <c r="UZ111" s="39"/>
      <c r="VA111" s="39"/>
      <c r="VB111" s="39"/>
      <c r="VC111" s="39"/>
      <c r="VD111" s="39"/>
      <c r="VE111" s="39"/>
      <c r="VF111" s="39"/>
      <c r="VG111" s="39"/>
      <c r="VH111" s="39"/>
      <c r="VI111" s="39"/>
      <c r="VJ111" s="39"/>
      <c r="VK111" s="39"/>
      <c r="VL111" s="39"/>
      <c r="VM111" s="39"/>
      <c r="VN111" s="39"/>
      <c r="VO111" s="39"/>
      <c r="VP111" s="39"/>
      <c r="VQ111" s="39"/>
      <c r="VR111" s="39"/>
      <c r="VS111" s="39"/>
      <c r="VT111" s="39"/>
      <c r="VU111" s="39"/>
      <c r="VV111" s="39"/>
      <c r="VW111" s="39"/>
      <c r="VX111" s="39"/>
      <c r="VY111" s="39"/>
      <c r="VZ111" s="39"/>
      <c r="WA111" s="39"/>
      <c r="WB111" s="39"/>
      <c r="WC111" s="39"/>
      <c r="WD111" s="39"/>
      <c r="WE111" s="39"/>
      <c r="WF111" s="39"/>
      <c r="WG111" s="39"/>
      <c r="WH111" s="39"/>
      <c r="WI111" s="39"/>
      <c r="WJ111" s="39"/>
      <c r="WK111" s="39"/>
      <c r="WL111" s="39"/>
      <c r="WM111" s="39"/>
      <c r="WN111" s="39"/>
      <c r="WO111" s="39"/>
      <c r="WP111" s="39"/>
      <c r="WQ111" s="39"/>
      <c r="WR111" s="39"/>
      <c r="WS111" s="39"/>
      <c r="WT111" s="39"/>
      <c r="WU111" s="39"/>
      <c r="WV111" s="39"/>
      <c r="WW111" s="39"/>
      <c r="WX111" s="39"/>
      <c r="WY111" s="39"/>
      <c r="WZ111" s="39"/>
      <c r="XA111" s="39"/>
      <c r="XB111" s="39"/>
      <c r="XC111" s="39"/>
      <c r="XD111" s="39"/>
      <c r="XE111" s="39"/>
      <c r="XF111" s="39"/>
      <c r="XG111" s="39"/>
      <c r="XH111" s="39"/>
      <c r="XI111" s="39"/>
      <c r="XJ111" s="39"/>
      <c r="XK111" s="39"/>
      <c r="XL111" s="39"/>
      <c r="XM111" s="39"/>
      <c r="XN111" s="39"/>
      <c r="XO111" s="39"/>
      <c r="XP111" s="39"/>
      <c r="XQ111" s="39"/>
      <c r="XR111" s="39"/>
      <c r="XS111" s="39"/>
      <c r="XT111" s="39"/>
      <c r="XU111" s="39"/>
      <c r="XV111" s="39"/>
      <c r="XW111" s="39"/>
      <c r="XX111" s="39"/>
      <c r="XY111" s="39"/>
      <c r="XZ111" s="39"/>
      <c r="YA111" s="39"/>
      <c r="YB111" s="39"/>
      <c r="YC111" s="39"/>
      <c r="YD111" s="39"/>
      <c r="YE111" s="39"/>
      <c r="YF111" s="39"/>
      <c r="YG111" s="39"/>
      <c r="YH111" s="39"/>
      <c r="YI111" s="39"/>
      <c r="YJ111" s="39"/>
      <c r="YK111" s="39"/>
      <c r="YL111" s="39"/>
      <c r="YM111" s="39"/>
      <c r="YN111" s="39"/>
      <c r="YO111" s="39"/>
      <c r="YP111" s="39"/>
      <c r="YQ111" s="39"/>
      <c r="YR111" s="39"/>
      <c r="YS111" s="39"/>
      <c r="YT111" s="39"/>
      <c r="YU111" s="39"/>
      <c r="YV111" s="39"/>
      <c r="YW111" s="39"/>
      <c r="YX111" s="39"/>
      <c r="YY111" s="39"/>
      <c r="YZ111" s="39"/>
      <c r="ZA111" s="39"/>
      <c r="ZB111" s="39"/>
      <c r="ZC111" s="39"/>
      <c r="ZD111" s="39"/>
      <c r="ZE111" s="39"/>
      <c r="ZF111" s="39"/>
      <c r="ZG111" s="39"/>
      <c r="ZH111" s="39"/>
      <c r="ZI111" s="39"/>
      <c r="ZJ111" s="39"/>
      <c r="ZK111" s="39"/>
      <c r="ZL111" s="39"/>
      <c r="ZM111" s="39"/>
      <c r="ZN111" s="39"/>
      <c r="ZO111" s="39"/>
      <c r="ZP111" s="39"/>
      <c r="ZQ111" s="39"/>
      <c r="ZR111" s="39"/>
      <c r="ZS111" s="39"/>
      <c r="ZT111" s="39"/>
      <c r="ZU111" s="39"/>
      <c r="ZV111" s="39"/>
      <c r="ZW111" s="39"/>
      <c r="ZX111" s="39"/>
    </row>
    <row r="112" spans="1:700" s="41" customFormat="1" ht="12" customHeight="1" x14ac:dyDescent="0.25">
      <c r="A112" s="128" t="s">
        <v>36</v>
      </c>
      <c r="B112" s="15" t="s">
        <v>37</v>
      </c>
      <c r="C112" s="15" t="s">
        <v>37</v>
      </c>
      <c r="D112" s="5" t="s">
        <v>38</v>
      </c>
      <c r="E112" s="6" t="s">
        <v>39</v>
      </c>
      <c r="F112" s="7" t="s">
        <v>38</v>
      </c>
      <c r="G112" s="6" t="s">
        <v>40</v>
      </c>
      <c r="H112" s="8">
        <v>21101</v>
      </c>
      <c r="I112" s="69" t="s">
        <v>46</v>
      </c>
      <c r="J112" s="9" t="s">
        <v>845</v>
      </c>
      <c r="K112" s="10" t="s">
        <v>16271</v>
      </c>
      <c r="L112" s="11"/>
      <c r="M112" s="8" t="s">
        <v>43</v>
      </c>
      <c r="N112" s="12" t="s">
        <v>539</v>
      </c>
      <c r="O112" s="13">
        <v>3</v>
      </c>
      <c r="P112" s="14">
        <f t="shared" si="2"/>
        <v>26.51</v>
      </c>
      <c r="Q112" s="53" t="s">
        <v>45</v>
      </c>
      <c r="R112" s="14">
        <v>79.53</v>
      </c>
      <c r="S112" s="14">
        <v>0</v>
      </c>
      <c r="T112" s="14">
        <v>27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27</v>
      </c>
      <c r="AA112" s="14">
        <v>0</v>
      </c>
      <c r="AB112" s="14">
        <v>0</v>
      </c>
      <c r="AC112" s="14">
        <v>25.53</v>
      </c>
      <c r="AD112" s="14">
        <v>0</v>
      </c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  <c r="IV112" s="39"/>
      <c r="IW112" s="39"/>
      <c r="IX112" s="39"/>
      <c r="IY112" s="39"/>
      <c r="IZ112" s="39"/>
      <c r="JA112" s="39"/>
      <c r="JB112" s="39"/>
      <c r="JC112" s="39"/>
      <c r="JD112" s="39"/>
      <c r="JE112" s="39"/>
      <c r="JF112" s="39"/>
      <c r="JG112" s="39"/>
      <c r="JH112" s="39"/>
      <c r="JI112" s="39"/>
      <c r="JJ112" s="39"/>
      <c r="JK112" s="39"/>
      <c r="JL112" s="39"/>
      <c r="JM112" s="39"/>
      <c r="JN112" s="39"/>
      <c r="JO112" s="39"/>
      <c r="JP112" s="39"/>
      <c r="JQ112" s="39"/>
      <c r="JR112" s="39"/>
      <c r="JS112" s="39"/>
      <c r="JT112" s="39"/>
      <c r="JU112" s="39"/>
      <c r="JV112" s="39"/>
      <c r="JW112" s="39"/>
      <c r="JX112" s="39"/>
      <c r="JY112" s="39"/>
      <c r="JZ112" s="39"/>
      <c r="KA112" s="39"/>
      <c r="KB112" s="39"/>
      <c r="KC112" s="39"/>
      <c r="KD112" s="39"/>
      <c r="KE112" s="39"/>
      <c r="KF112" s="39"/>
      <c r="KG112" s="39"/>
      <c r="KH112" s="39"/>
      <c r="KI112" s="39"/>
      <c r="KJ112" s="39"/>
      <c r="KK112" s="39"/>
      <c r="KL112" s="39"/>
      <c r="KM112" s="39"/>
      <c r="KN112" s="39"/>
      <c r="KO112" s="39"/>
      <c r="KP112" s="39"/>
      <c r="KQ112" s="39"/>
      <c r="KR112" s="39"/>
      <c r="KS112" s="39"/>
      <c r="KT112" s="39"/>
      <c r="KU112" s="39"/>
      <c r="KV112" s="39"/>
      <c r="KW112" s="39"/>
      <c r="KX112" s="39"/>
      <c r="KY112" s="39"/>
      <c r="KZ112" s="39"/>
      <c r="LA112" s="39"/>
      <c r="LB112" s="39"/>
      <c r="LC112" s="39"/>
      <c r="LD112" s="39"/>
      <c r="LE112" s="39"/>
      <c r="LF112" s="39"/>
      <c r="LG112" s="39"/>
      <c r="LH112" s="39"/>
      <c r="LI112" s="39"/>
      <c r="LJ112" s="39"/>
      <c r="LK112" s="39"/>
      <c r="LL112" s="39"/>
      <c r="LM112" s="39"/>
      <c r="LN112" s="39"/>
      <c r="LO112" s="39"/>
      <c r="LP112" s="39"/>
      <c r="LQ112" s="39"/>
      <c r="LR112" s="39"/>
      <c r="LS112" s="39"/>
      <c r="LT112" s="39"/>
      <c r="LU112" s="39"/>
      <c r="LV112" s="39"/>
      <c r="LW112" s="39"/>
      <c r="LX112" s="39"/>
      <c r="LY112" s="39"/>
      <c r="LZ112" s="39"/>
      <c r="MA112" s="39"/>
      <c r="MB112" s="39"/>
      <c r="MC112" s="39"/>
      <c r="MD112" s="39"/>
      <c r="ME112" s="39"/>
      <c r="MF112" s="39"/>
      <c r="MG112" s="39"/>
      <c r="MH112" s="39"/>
      <c r="MI112" s="39"/>
      <c r="MJ112" s="39"/>
      <c r="MK112" s="39"/>
      <c r="ML112" s="39"/>
      <c r="MM112" s="39"/>
      <c r="MN112" s="39"/>
      <c r="MO112" s="39"/>
      <c r="MP112" s="39"/>
      <c r="MQ112" s="39"/>
      <c r="MR112" s="39"/>
      <c r="MS112" s="39"/>
      <c r="MT112" s="39"/>
      <c r="MU112" s="39"/>
      <c r="MV112" s="39"/>
      <c r="MW112" s="39"/>
      <c r="MX112" s="39"/>
      <c r="MY112" s="39"/>
      <c r="MZ112" s="39"/>
      <c r="NA112" s="39"/>
      <c r="NB112" s="39"/>
      <c r="NC112" s="39"/>
      <c r="ND112" s="39"/>
      <c r="NE112" s="39"/>
      <c r="NF112" s="39"/>
      <c r="NG112" s="39"/>
      <c r="NH112" s="39"/>
      <c r="NI112" s="39"/>
      <c r="NJ112" s="39"/>
      <c r="NK112" s="39"/>
      <c r="NL112" s="39"/>
      <c r="NM112" s="39"/>
      <c r="NN112" s="39"/>
      <c r="NO112" s="39"/>
      <c r="NP112" s="39"/>
      <c r="NQ112" s="39"/>
      <c r="NR112" s="39"/>
      <c r="NS112" s="39"/>
      <c r="NT112" s="39"/>
      <c r="NU112" s="39"/>
      <c r="NV112" s="39"/>
      <c r="NW112" s="39"/>
      <c r="NX112" s="39"/>
      <c r="NY112" s="39"/>
      <c r="NZ112" s="39"/>
      <c r="OA112" s="39"/>
      <c r="OB112" s="39"/>
      <c r="OC112" s="39"/>
      <c r="OD112" s="39"/>
      <c r="OE112" s="39"/>
      <c r="OF112" s="39"/>
      <c r="OG112" s="39"/>
      <c r="OH112" s="39"/>
      <c r="OI112" s="39"/>
      <c r="OJ112" s="39"/>
      <c r="OK112" s="39"/>
      <c r="OL112" s="39"/>
      <c r="OM112" s="39"/>
      <c r="ON112" s="39"/>
      <c r="OO112" s="39"/>
      <c r="OP112" s="39"/>
      <c r="OQ112" s="39"/>
      <c r="OR112" s="39"/>
      <c r="OS112" s="39"/>
      <c r="OT112" s="39"/>
      <c r="OU112" s="39"/>
      <c r="OV112" s="39"/>
      <c r="OW112" s="39"/>
      <c r="OX112" s="39"/>
      <c r="OY112" s="39"/>
      <c r="OZ112" s="39"/>
      <c r="PA112" s="39"/>
      <c r="PB112" s="39"/>
      <c r="PC112" s="39"/>
      <c r="PD112" s="39"/>
      <c r="PE112" s="39"/>
      <c r="PF112" s="39"/>
      <c r="PG112" s="39"/>
      <c r="PH112" s="39"/>
      <c r="PI112" s="39"/>
      <c r="PJ112" s="39"/>
      <c r="PK112" s="39"/>
      <c r="PL112" s="39"/>
      <c r="PM112" s="39"/>
      <c r="PN112" s="39"/>
      <c r="PO112" s="39"/>
      <c r="PP112" s="39"/>
      <c r="PQ112" s="39"/>
      <c r="PR112" s="39"/>
      <c r="PS112" s="39"/>
      <c r="PT112" s="39"/>
      <c r="PU112" s="39"/>
      <c r="PV112" s="39"/>
      <c r="PW112" s="39"/>
      <c r="PX112" s="39"/>
      <c r="PY112" s="39"/>
      <c r="PZ112" s="39"/>
      <c r="QA112" s="39"/>
      <c r="QB112" s="39"/>
      <c r="QC112" s="39"/>
      <c r="QD112" s="39"/>
      <c r="QE112" s="39"/>
      <c r="QF112" s="39"/>
      <c r="QG112" s="39"/>
      <c r="QH112" s="39"/>
      <c r="QI112" s="39"/>
      <c r="QJ112" s="39"/>
      <c r="QK112" s="39"/>
      <c r="QL112" s="39"/>
      <c r="QM112" s="39"/>
      <c r="QN112" s="39"/>
      <c r="QO112" s="39"/>
      <c r="QP112" s="39"/>
      <c r="QQ112" s="39"/>
      <c r="QR112" s="39"/>
      <c r="QS112" s="39"/>
      <c r="QT112" s="39"/>
      <c r="QU112" s="39"/>
      <c r="QV112" s="39"/>
      <c r="QW112" s="39"/>
      <c r="QX112" s="39"/>
      <c r="QY112" s="39"/>
      <c r="QZ112" s="39"/>
      <c r="RA112" s="39"/>
      <c r="RB112" s="39"/>
      <c r="RC112" s="39"/>
      <c r="RD112" s="39"/>
      <c r="RE112" s="39"/>
      <c r="RF112" s="39"/>
      <c r="RG112" s="39"/>
      <c r="RH112" s="39"/>
      <c r="RI112" s="39"/>
      <c r="RJ112" s="39"/>
      <c r="RK112" s="39"/>
      <c r="RL112" s="39"/>
      <c r="RM112" s="39"/>
      <c r="RN112" s="39"/>
      <c r="RO112" s="39"/>
      <c r="RP112" s="39"/>
      <c r="RQ112" s="39"/>
      <c r="RR112" s="39"/>
      <c r="RS112" s="39"/>
      <c r="RT112" s="39"/>
      <c r="RU112" s="39"/>
      <c r="RV112" s="39"/>
      <c r="RW112" s="39"/>
      <c r="RX112" s="39"/>
      <c r="RY112" s="39"/>
      <c r="RZ112" s="39"/>
      <c r="SA112" s="39"/>
      <c r="SB112" s="39"/>
      <c r="SC112" s="39"/>
      <c r="SD112" s="39"/>
      <c r="SE112" s="39"/>
      <c r="SF112" s="39"/>
      <c r="SG112" s="39"/>
      <c r="SH112" s="39"/>
      <c r="SI112" s="39"/>
      <c r="SJ112" s="39"/>
      <c r="SK112" s="39"/>
      <c r="SL112" s="39"/>
      <c r="SM112" s="39"/>
      <c r="SN112" s="39"/>
      <c r="SO112" s="39"/>
      <c r="SP112" s="39"/>
      <c r="SQ112" s="39"/>
      <c r="SR112" s="39"/>
      <c r="SS112" s="39"/>
      <c r="ST112" s="39"/>
      <c r="SU112" s="39"/>
      <c r="SV112" s="39"/>
      <c r="SW112" s="39"/>
      <c r="SX112" s="39"/>
      <c r="SY112" s="39"/>
      <c r="SZ112" s="39"/>
      <c r="TA112" s="39"/>
      <c r="TB112" s="39"/>
      <c r="TC112" s="39"/>
      <c r="TD112" s="39"/>
      <c r="TE112" s="39"/>
      <c r="TF112" s="39"/>
      <c r="TG112" s="39"/>
      <c r="TH112" s="39"/>
      <c r="TI112" s="39"/>
      <c r="TJ112" s="39"/>
      <c r="TK112" s="39"/>
      <c r="TL112" s="39"/>
      <c r="TM112" s="39"/>
      <c r="TN112" s="39"/>
      <c r="TO112" s="39"/>
      <c r="TP112" s="39"/>
      <c r="TQ112" s="39"/>
      <c r="TR112" s="39"/>
      <c r="TS112" s="39"/>
      <c r="TT112" s="39"/>
      <c r="TU112" s="39"/>
      <c r="TV112" s="39"/>
      <c r="TW112" s="39"/>
      <c r="TX112" s="39"/>
      <c r="TY112" s="39"/>
      <c r="TZ112" s="39"/>
      <c r="UA112" s="39"/>
      <c r="UB112" s="39"/>
      <c r="UC112" s="39"/>
      <c r="UD112" s="39"/>
      <c r="UE112" s="39"/>
      <c r="UF112" s="39"/>
      <c r="UG112" s="39"/>
      <c r="UH112" s="39"/>
      <c r="UI112" s="39"/>
      <c r="UJ112" s="39"/>
      <c r="UK112" s="39"/>
      <c r="UL112" s="39"/>
      <c r="UM112" s="39"/>
      <c r="UN112" s="39"/>
      <c r="UO112" s="39"/>
      <c r="UP112" s="39"/>
      <c r="UQ112" s="39"/>
      <c r="UR112" s="39"/>
      <c r="US112" s="39"/>
      <c r="UT112" s="39"/>
      <c r="UU112" s="39"/>
      <c r="UV112" s="39"/>
      <c r="UW112" s="39"/>
      <c r="UX112" s="39"/>
      <c r="UY112" s="39"/>
      <c r="UZ112" s="39"/>
      <c r="VA112" s="39"/>
      <c r="VB112" s="39"/>
      <c r="VC112" s="39"/>
      <c r="VD112" s="39"/>
      <c r="VE112" s="39"/>
      <c r="VF112" s="39"/>
      <c r="VG112" s="39"/>
      <c r="VH112" s="39"/>
      <c r="VI112" s="39"/>
      <c r="VJ112" s="39"/>
      <c r="VK112" s="39"/>
      <c r="VL112" s="39"/>
      <c r="VM112" s="39"/>
      <c r="VN112" s="39"/>
      <c r="VO112" s="39"/>
      <c r="VP112" s="39"/>
      <c r="VQ112" s="39"/>
      <c r="VR112" s="39"/>
      <c r="VS112" s="39"/>
      <c r="VT112" s="39"/>
      <c r="VU112" s="39"/>
      <c r="VV112" s="39"/>
      <c r="VW112" s="39"/>
      <c r="VX112" s="39"/>
      <c r="VY112" s="39"/>
      <c r="VZ112" s="39"/>
      <c r="WA112" s="39"/>
      <c r="WB112" s="39"/>
      <c r="WC112" s="39"/>
      <c r="WD112" s="39"/>
      <c r="WE112" s="39"/>
      <c r="WF112" s="39"/>
      <c r="WG112" s="39"/>
      <c r="WH112" s="39"/>
      <c r="WI112" s="39"/>
      <c r="WJ112" s="39"/>
      <c r="WK112" s="39"/>
      <c r="WL112" s="39"/>
      <c r="WM112" s="39"/>
      <c r="WN112" s="39"/>
      <c r="WO112" s="39"/>
      <c r="WP112" s="39"/>
      <c r="WQ112" s="39"/>
      <c r="WR112" s="39"/>
      <c r="WS112" s="39"/>
      <c r="WT112" s="39"/>
      <c r="WU112" s="39"/>
      <c r="WV112" s="39"/>
      <c r="WW112" s="39"/>
      <c r="WX112" s="39"/>
      <c r="WY112" s="39"/>
      <c r="WZ112" s="39"/>
      <c r="XA112" s="39"/>
      <c r="XB112" s="39"/>
      <c r="XC112" s="39"/>
      <c r="XD112" s="39"/>
      <c r="XE112" s="39"/>
      <c r="XF112" s="39"/>
      <c r="XG112" s="39"/>
      <c r="XH112" s="39"/>
      <c r="XI112" s="39"/>
      <c r="XJ112" s="39"/>
      <c r="XK112" s="39"/>
      <c r="XL112" s="39"/>
      <c r="XM112" s="39"/>
      <c r="XN112" s="39"/>
      <c r="XO112" s="39"/>
      <c r="XP112" s="39"/>
      <c r="XQ112" s="39"/>
      <c r="XR112" s="39"/>
      <c r="XS112" s="39"/>
      <c r="XT112" s="39"/>
      <c r="XU112" s="39"/>
      <c r="XV112" s="39"/>
      <c r="XW112" s="39"/>
      <c r="XX112" s="39"/>
      <c r="XY112" s="39"/>
      <c r="XZ112" s="39"/>
      <c r="YA112" s="39"/>
      <c r="YB112" s="39"/>
      <c r="YC112" s="39"/>
      <c r="YD112" s="39"/>
      <c r="YE112" s="39"/>
      <c r="YF112" s="39"/>
      <c r="YG112" s="39"/>
      <c r="YH112" s="39"/>
      <c r="YI112" s="39"/>
      <c r="YJ112" s="39"/>
      <c r="YK112" s="39"/>
      <c r="YL112" s="39"/>
      <c r="YM112" s="39"/>
      <c r="YN112" s="39"/>
      <c r="YO112" s="39"/>
      <c r="YP112" s="39"/>
      <c r="YQ112" s="39"/>
      <c r="YR112" s="39"/>
      <c r="YS112" s="39"/>
      <c r="YT112" s="39"/>
      <c r="YU112" s="39"/>
      <c r="YV112" s="39"/>
      <c r="YW112" s="39"/>
      <c r="YX112" s="39"/>
      <c r="YY112" s="39"/>
      <c r="YZ112" s="39"/>
      <c r="ZA112" s="39"/>
      <c r="ZB112" s="39"/>
      <c r="ZC112" s="39"/>
      <c r="ZD112" s="39"/>
      <c r="ZE112" s="39"/>
      <c r="ZF112" s="39"/>
      <c r="ZG112" s="39"/>
      <c r="ZH112" s="39"/>
      <c r="ZI112" s="39"/>
      <c r="ZJ112" s="39"/>
      <c r="ZK112" s="39"/>
      <c r="ZL112" s="39"/>
      <c r="ZM112" s="39"/>
      <c r="ZN112" s="39"/>
      <c r="ZO112" s="39"/>
      <c r="ZP112" s="39"/>
      <c r="ZQ112" s="39"/>
      <c r="ZR112" s="39"/>
      <c r="ZS112" s="39"/>
      <c r="ZT112" s="39"/>
      <c r="ZU112" s="39"/>
      <c r="ZV112" s="39"/>
      <c r="ZW112" s="39"/>
      <c r="ZX112" s="39"/>
    </row>
    <row r="113" spans="1:700" s="41" customFormat="1" ht="12" customHeight="1" x14ac:dyDescent="0.25">
      <c r="A113" s="128" t="s">
        <v>36</v>
      </c>
      <c r="B113" s="15" t="s">
        <v>37</v>
      </c>
      <c r="C113" s="15" t="s">
        <v>37</v>
      </c>
      <c r="D113" s="5" t="s">
        <v>38</v>
      </c>
      <c r="E113" s="6" t="s">
        <v>39</v>
      </c>
      <c r="F113" s="7" t="s">
        <v>38</v>
      </c>
      <c r="G113" s="6" t="s">
        <v>40</v>
      </c>
      <c r="H113" s="8">
        <v>21101</v>
      </c>
      <c r="I113" s="69" t="s">
        <v>46</v>
      </c>
      <c r="J113" s="9" t="s">
        <v>846</v>
      </c>
      <c r="K113" s="10" t="s">
        <v>16272</v>
      </c>
      <c r="L113" s="11"/>
      <c r="M113" s="8" t="s">
        <v>43</v>
      </c>
      <c r="N113" s="12" t="s">
        <v>539</v>
      </c>
      <c r="O113" s="13">
        <v>3</v>
      </c>
      <c r="P113" s="14">
        <f t="shared" si="2"/>
        <v>43.199999999999996</v>
      </c>
      <c r="Q113" s="53" t="s">
        <v>45</v>
      </c>
      <c r="R113" s="14">
        <v>129.6</v>
      </c>
      <c r="S113" s="14">
        <v>0</v>
      </c>
      <c r="T113" s="14">
        <v>43</v>
      </c>
      <c r="U113" s="14">
        <v>0</v>
      </c>
      <c r="V113" s="14">
        <v>0</v>
      </c>
      <c r="W113" s="14">
        <v>43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43.6</v>
      </c>
      <c r="AD113" s="14">
        <v>0</v>
      </c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  <c r="IV113" s="39"/>
      <c r="IW113" s="39"/>
      <c r="IX113" s="39"/>
      <c r="IY113" s="39"/>
      <c r="IZ113" s="39"/>
      <c r="JA113" s="39"/>
      <c r="JB113" s="39"/>
      <c r="JC113" s="39"/>
      <c r="JD113" s="39"/>
      <c r="JE113" s="39"/>
      <c r="JF113" s="39"/>
      <c r="JG113" s="39"/>
      <c r="JH113" s="39"/>
      <c r="JI113" s="39"/>
      <c r="JJ113" s="39"/>
      <c r="JK113" s="39"/>
      <c r="JL113" s="39"/>
      <c r="JM113" s="39"/>
      <c r="JN113" s="39"/>
      <c r="JO113" s="39"/>
      <c r="JP113" s="39"/>
      <c r="JQ113" s="39"/>
      <c r="JR113" s="39"/>
      <c r="JS113" s="39"/>
      <c r="JT113" s="39"/>
      <c r="JU113" s="39"/>
      <c r="JV113" s="39"/>
      <c r="JW113" s="39"/>
      <c r="JX113" s="39"/>
      <c r="JY113" s="39"/>
      <c r="JZ113" s="39"/>
      <c r="KA113" s="39"/>
      <c r="KB113" s="39"/>
      <c r="KC113" s="39"/>
      <c r="KD113" s="39"/>
      <c r="KE113" s="39"/>
      <c r="KF113" s="39"/>
      <c r="KG113" s="39"/>
      <c r="KH113" s="39"/>
      <c r="KI113" s="39"/>
      <c r="KJ113" s="39"/>
      <c r="KK113" s="39"/>
      <c r="KL113" s="39"/>
      <c r="KM113" s="39"/>
      <c r="KN113" s="39"/>
      <c r="KO113" s="39"/>
      <c r="KP113" s="39"/>
      <c r="KQ113" s="39"/>
      <c r="KR113" s="39"/>
      <c r="KS113" s="39"/>
      <c r="KT113" s="39"/>
      <c r="KU113" s="39"/>
      <c r="KV113" s="39"/>
      <c r="KW113" s="39"/>
      <c r="KX113" s="39"/>
      <c r="KY113" s="39"/>
      <c r="KZ113" s="39"/>
      <c r="LA113" s="39"/>
      <c r="LB113" s="39"/>
      <c r="LC113" s="39"/>
      <c r="LD113" s="39"/>
      <c r="LE113" s="39"/>
      <c r="LF113" s="39"/>
      <c r="LG113" s="39"/>
      <c r="LH113" s="39"/>
      <c r="LI113" s="39"/>
      <c r="LJ113" s="39"/>
      <c r="LK113" s="39"/>
      <c r="LL113" s="39"/>
      <c r="LM113" s="39"/>
      <c r="LN113" s="39"/>
      <c r="LO113" s="39"/>
      <c r="LP113" s="39"/>
      <c r="LQ113" s="39"/>
      <c r="LR113" s="39"/>
      <c r="LS113" s="39"/>
      <c r="LT113" s="39"/>
      <c r="LU113" s="39"/>
      <c r="LV113" s="39"/>
      <c r="LW113" s="39"/>
      <c r="LX113" s="39"/>
      <c r="LY113" s="39"/>
      <c r="LZ113" s="39"/>
      <c r="MA113" s="39"/>
      <c r="MB113" s="39"/>
      <c r="MC113" s="39"/>
      <c r="MD113" s="39"/>
      <c r="ME113" s="39"/>
      <c r="MF113" s="39"/>
      <c r="MG113" s="39"/>
      <c r="MH113" s="39"/>
      <c r="MI113" s="39"/>
      <c r="MJ113" s="39"/>
      <c r="MK113" s="39"/>
      <c r="ML113" s="39"/>
      <c r="MM113" s="39"/>
      <c r="MN113" s="39"/>
      <c r="MO113" s="39"/>
      <c r="MP113" s="39"/>
      <c r="MQ113" s="39"/>
      <c r="MR113" s="39"/>
      <c r="MS113" s="39"/>
      <c r="MT113" s="39"/>
      <c r="MU113" s="39"/>
      <c r="MV113" s="39"/>
      <c r="MW113" s="39"/>
      <c r="MX113" s="39"/>
      <c r="MY113" s="39"/>
      <c r="MZ113" s="39"/>
      <c r="NA113" s="39"/>
      <c r="NB113" s="39"/>
      <c r="NC113" s="39"/>
      <c r="ND113" s="39"/>
      <c r="NE113" s="39"/>
      <c r="NF113" s="39"/>
      <c r="NG113" s="39"/>
      <c r="NH113" s="39"/>
      <c r="NI113" s="39"/>
      <c r="NJ113" s="39"/>
      <c r="NK113" s="39"/>
      <c r="NL113" s="39"/>
      <c r="NM113" s="39"/>
      <c r="NN113" s="39"/>
      <c r="NO113" s="39"/>
      <c r="NP113" s="39"/>
      <c r="NQ113" s="39"/>
      <c r="NR113" s="39"/>
      <c r="NS113" s="39"/>
      <c r="NT113" s="39"/>
      <c r="NU113" s="39"/>
      <c r="NV113" s="39"/>
      <c r="NW113" s="39"/>
      <c r="NX113" s="39"/>
      <c r="NY113" s="39"/>
      <c r="NZ113" s="39"/>
      <c r="OA113" s="39"/>
      <c r="OB113" s="39"/>
      <c r="OC113" s="39"/>
      <c r="OD113" s="39"/>
      <c r="OE113" s="39"/>
      <c r="OF113" s="39"/>
      <c r="OG113" s="39"/>
      <c r="OH113" s="39"/>
      <c r="OI113" s="39"/>
      <c r="OJ113" s="39"/>
      <c r="OK113" s="39"/>
      <c r="OL113" s="39"/>
      <c r="OM113" s="39"/>
      <c r="ON113" s="39"/>
      <c r="OO113" s="39"/>
      <c r="OP113" s="39"/>
      <c r="OQ113" s="39"/>
      <c r="OR113" s="39"/>
      <c r="OS113" s="39"/>
      <c r="OT113" s="39"/>
      <c r="OU113" s="39"/>
      <c r="OV113" s="39"/>
      <c r="OW113" s="39"/>
      <c r="OX113" s="39"/>
      <c r="OY113" s="39"/>
      <c r="OZ113" s="39"/>
      <c r="PA113" s="39"/>
      <c r="PB113" s="39"/>
      <c r="PC113" s="39"/>
      <c r="PD113" s="39"/>
      <c r="PE113" s="39"/>
      <c r="PF113" s="39"/>
      <c r="PG113" s="39"/>
      <c r="PH113" s="39"/>
      <c r="PI113" s="39"/>
      <c r="PJ113" s="39"/>
      <c r="PK113" s="39"/>
      <c r="PL113" s="39"/>
      <c r="PM113" s="39"/>
      <c r="PN113" s="39"/>
      <c r="PO113" s="39"/>
      <c r="PP113" s="39"/>
      <c r="PQ113" s="39"/>
      <c r="PR113" s="39"/>
      <c r="PS113" s="39"/>
      <c r="PT113" s="39"/>
      <c r="PU113" s="39"/>
      <c r="PV113" s="39"/>
      <c r="PW113" s="39"/>
      <c r="PX113" s="39"/>
      <c r="PY113" s="39"/>
      <c r="PZ113" s="39"/>
      <c r="QA113" s="39"/>
      <c r="QB113" s="39"/>
      <c r="QC113" s="39"/>
      <c r="QD113" s="39"/>
      <c r="QE113" s="39"/>
      <c r="QF113" s="39"/>
      <c r="QG113" s="39"/>
      <c r="QH113" s="39"/>
      <c r="QI113" s="39"/>
      <c r="QJ113" s="39"/>
      <c r="QK113" s="39"/>
      <c r="QL113" s="39"/>
      <c r="QM113" s="39"/>
      <c r="QN113" s="39"/>
      <c r="QO113" s="39"/>
      <c r="QP113" s="39"/>
      <c r="QQ113" s="39"/>
      <c r="QR113" s="39"/>
      <c r="QS113" s="39"/>
      <c r="QT113" s="39"/>
      <c r="QU113" s="39"/>
      <c r="QV113" s="39"/>
      <c r="QW113" s="39"/>
      <c r="QX113" s="39"/>
      <c r="QY113" s="39"/>
      <c r="QZ113" s="39"/>
      <c r="RA113" s="39"/>
      <c r="RB113" s="39"/>
      <c r="RC113" s="39"/>
      <c r="RD113" s="39"/>
      <c r="RE113" s="39"/>
      <c r="RF113" s="39"/>
      <c r="RG113" s="39"/>
      <c r="RH113" s="39"/>
      <c r="RI113" s="39"/>
      <c r="RJ113" s="39"/>
      <c r="RK113" s="39"/>
      <c r="RL113" s="39"/>
      <c r="RM113" s="39"/>
      <c r="RN113" s="39"/>
      <c r="RO113" s="39"/>
      <c r="RP113" s="39"/>
      <c r="RQ113" s="39"/>
      <c r="RR113" s="39"/>
      <c r="RS113" s="39"/>
      <c r="RT113" s="39"/>
      <c r="RU113" s="39"/>
      <c r="RV113" s="39"/>
      <c r="RW113" s="39"/>
      <c r="RX113" s="39"/>
      <c r="RY113" s="39"/>
      <c r="RZ113" s="39"/>
      <c r="SA113" s="39"/>
      <c r="SB113" s="39"/>
      <c r="SC113" s="39"/>
      <c r="SD113" s="39"/>
      <c r="SE113" s="39"/>
      <c r="SF113" s="39"/>
      <c r="SG113" s="39"/>
      <c r="SH113" s="39"/>
      <c r="SI113" s="39"/>
      <c r="SJ113" s="39"/>
      <c r="SK113" s="39"/>
      <c r="SL113" s="39"/>
      <c r="SM113" s="39"/>
      <c r="SN113" s="39"/>
      <c r="SO113" s="39"/>
      <c r="SP113" s="39"/>
      <c r="SQ113" s="39"/>
      <c r="SR113" s="39"/>
      <c r="SS113" s="39"/>
      <c r="ST113" s="39"/>
      <c r="SU113" s="39"/>
      <c r="SV113" s="39"/>
      <c r="SW113" s="39"/>
      <c r="SX113" s="39"/>
      <c r="SY113" s="39"/>
      <c r="SZ113" s="39"/>
      <c r="TA113" s="39"/>
      <c r="TB113" s="39"/>
      <c r="TC113" s="39"/>
      <c r="TD113" s="39"/>
      <c r="TE113" s="39"/>
      <c r="TF113" s="39"/>
      <c r="TG113" s="39"/>
      <c r="TH113" s="39"/>
      <c r="TI113" s="39"/>
      <c r="TJ113" s="39"/>
      <c r="TK113" s="39"/>
      <c r="TL113" s="39"/>
      <c r="TM113" s="39"/>
      <c r="TN113" s="39"/>
      <c r="TO113" s="39"/>
      <c r="TP113" s="39"/>
      <c r="TQ113" s="39"/>
      <c r="TR113" s="39"/>
      <c r="TS113" s="39"/>
      <c r="TT113" s="39"/>
      <c r="TU113" s="39"/>
      <c r="TV113" s="39"/>
      <c r="TW113" s="39"/>
      <c r="TX113" s="39"/>
      <c r="TY113" s="39"/>
      <c r="TZ113" s="39"/>
      <c r="UA113" s="39"/>
      <c r="UB113" s="39"/>
      <c r="UC113" s="39"/>
      <c r="UD113" s="39"/>
      <c r="UE113" s="39"/>
      <c r="UF113" s="39"/>
      <c r="UG113" s="39"/>
      <c r="UH113" s="39"/>
      <c r="UI113" s="39"/>
      <c r="UJ113" s="39"/>
      <c r="UK113" s="39"/>
      <c r="UL113" s="39"/>
      <c r="UM113" s="39"/>
      <c r="UN113" s="39"/>
      <c r="UO113" s="39"/>
      <c r="UP113" s="39"/>
      <c r="UQ113" s="39"/>
      <c r="UR113" s="39"/>
      <c r="US113" s="39"/>
      <c r="UT113" s="39"/>
      <c r="UU113" s="39"/>
      <c r="UV113" s="39"/>
      <c r="UW113" s="39"/>
      <c r="UX113" s="39"/>
      <c r="UY113" s="39"/>
      <c r="UZ113" s="39"/>
      <c r="VA113" s="39"/>
      <c r="VB113" s="39"/>
      <c r="VC113" s="39"/>
      <c r="VD113" s="39"/>
      <c r="VE113" s="39"/>
      <c r="VF113" s="39"/>
      <c r="VG113" s="39"/>
      <c r="VH113" s="39"/>
      <c r="VI113" s="39"/>
      <c r="VJ113" s="39"/>
      <c r="VK113" s="39"/>
      <c r="VL113" s="39"/>
      <c r="VM113" s="39"/>
      <c r="VN113" s="39"/>
      <c r="VO113" s="39"/>
      <c r="VP113" s="39"/>
      <c r="VQ113" s="39"/>
      <c r="VR113" s="39"/>
      <c r="VS113" s="39"/>
      <c r="VT113" s="39"/>
      <c r="VU113" s="39"/>
      <c r="VV113" s="39"/>
      <c r="VW113" s="39"/>
      <c r="VX113" s="39"/>
      <c r="VY113" s="39"/>
      <c r="VZ113" s="39"/>
      <c r="WA113" s="39"/>
      <c r="WB113" s="39"/>
      <c r="WC113" s="39"/>
      <c r="WD113" s="39"/>
      <c r="WE113" s="39"/>
      <c r="WF113" s="39"/>
      <c r="WG113" s="39"/>
      <c r="WH113" s="39"/>
      <c r="WI113" s="39"/>
      <c r="WJ113" s="39"/>
      <c r="WK113" s="39"/>
      <c r="WL113" s="39"/>
      <c r="WM113" s="39"/>
      <c r="WN113" s="39"/>
      <c r="WO113" s="39"/>
      <c r="WP113" s="39"/>
      <c r="WQ113" s="39"/>
      <c r="WR113" s="39"/>
      <c r="WS113" s="39"/>
      <c r="WT113" s="39"/>
      <c r="WU113" s="39"/>
      <c r="WV113" s="39"/>
      <c r="WW113" s="39"/>
      <c r="WX113" s="39"/>
      <c r="WY113" s="39"/>
      <c r="WZ113" s="39"/>
      <c r="XA113" s="39"/>
      <c r="XB113" s="39"/>
      <c r="XC113" s="39"/>
      <c r="XD113" s="39"/>
      <c r="XE113" s="39"/>
      <c r="XF113" s="39"/>
      <c r="XG113" s="39"/>
      <c r="XH113" s="39"/>
      <c r="XI113" s="39"/>
      <c r="XJ113" s="39"/>
      <c r="XK113" s="39"/>
      <c r="XL113" s="39"/>
      <c r="XM113" s="39"/>
      <c r="XN113" s="39"/>
      <c r="XO113" s="39"/>
      <c r="XP113" s="39"/>
      <c r="XQ113" s="39"/>
      <c r="XR113" s="39"/>
      <c r="XS113" s="39"/>
      <c r="XT113" s="39"/>
      <c r="XU113" s="39"/>
      <c r="XV113" s="39"/>
      <c r="XW113" s="39"/>
      <c r="XX113" s="39"/>
      <c r="XY113" s="39"/>
      <c r="XZ113" s="39"/>
      <c r="YA113" s="39"/>
      <c r="YB113" s="39"/>
      <c r="YC113" s="39"/>
      <c r="YD113" s="39"/>
      <c r="YE113" s="39"/>
      <c r="YF113" s="39"/>
      <c r="YG113" s="39"/>
      <c r="YH113" s="39"/>
      <c r="YI113" s="39"/>
      <c r="YJ113" s="39"/>
      <c r="YK113" s="39"/>
      <c r="YL113" s="39"/>
      <c r="YM113" s="39"/>
      <c r="YN113" s="39"/>
      <c r="YO113" s="39"/>
      <c r="YP113" s="39"/>
      <c r="YQ113" s="39"/>
      <c r="YR113" s="39"/>
      <c r="YS113" s="39"/>
      <c r="YT113" s="39"/>
      <c r="YU113" s="39"/>
      <c r="YV113" s="39"/>
      <c r="YW113" s="39"/>
      <c r="YX113" s="39"/>
      <c r="YY113" s="39"/>
      <c r="YZ113" s="39"/>
      <c r="ZA113" s="39"/>
      <c r="ZB113" s="39"/>
      <c r="ZC113" s="39"/>
      <c r="ZD113" s="39"/>
      <c r="ZE113" s="39"/>
      <c r="ZF113" s="39"/>
      <c r="ZG113" s="39"/>
      <c r="ZH113" s="39"/>
      <c r="ZI113" s="39"/>
      <c r="ZJ113" s="39"/>
      <c r="ZK113" s="39"/>
      <c r="ZL113" s="39"/>
      <c r="ZM113" s="39"/>
      <c r="ZN113" s="39"/>
      <c r="ZO113" s="39"/>
      <c r="ZP113" s="39"/>
      <c r="ZQ113" s="39"/>
      <c r="ZR113" s="39"/>
      <c r="ZS113" s="39"/>
      <c r="ZT113" s="39"/>
      <c r="ZU113" s="39"/>
      <c r="ZV113" s="39"/>
      <c r="ZW113" s="39"/>
      <c r="ZX113" s="39"/>
    </row>
    <row r="114" spans="1:700" s="41" customFormat="1" ht="12" customHeight="1" x14ac:dyDescent="0.25">
      <c r="A114" s="128" t="s">
        <v>36</v>
      </c>
      <c r="B114" s="15" t="s">
        <v>37</v>
      </c>
      <c r="C114" s="15" t="s">
        <v>37</v>
      </c>
      <c r="D114" s="5" t="s">
        <v>38</v>
      </c>
      <c r="E114" s="6" t="s">
        <v>39</v>
      </c>
      <c r="F114" s="7" t="s">
        <v>38</v>
      </c>
      <c r="G114" s="6" t="s">
        <v>40</v>
      </c>
      <c r="H114" s="8">
        <v>21101</v>
      </c>
      <c r="I114" s="69" t="s">
        <v>46</v>
      </c>
      <c r="J114" s="9" t="s">
        <v>841</v>
      </c>
      <c r="K114" s="10" t="s">
        <v>16273</v>
      </c>
      <c r="L114" s="11"/>
      <c r="M114" s="8" t="s">
        <v>43</v>
      </c>
      <c r="N114" s="12" t="s">
        <v>539</v>
      </c>
      <c r="O114" s="13">
        <v>27</v>
      </c>
      <c r="P114" s="14">
        <f t="shared" si="2"/>
        <v>7.677777777777778</v>
      </c>
      <c r="Q114" s="53" t="s">
        <v>45</v>
      </c>
      <c r="R114" s="14">
        <v>207.3</v>
      </c>
      <c r="S114" s="14">
        <v>0</v>
      </c>
      <c r="T114" s="14">
        <v>72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72</v>
      </c>
      <c r="AA114" s="14">
        <v>0</v>
      </c>
      <c r="AB114" s="14">
        <v>0</v>
      </c>
      <c r="AC114" s="14">
        <v>63.3</v>
      </c>
      <c r="AD114" s="14">
        <v>0</v>
      </c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  <c r="JB114" s="39"/>
      <c r="JC114" s="39"/>
      <c r="JD114" s="39"/>
      <c r="JE114" s="39"/>
      <c r="JF114" s="39"/>
      <c r="JG114" s="39"/>
      <c r="JH114" s="39"/>
      <c r="JI114" s="39"/>
      <c r="JJ114" s="39"/>
      <c r="JK114" s="39"/>
      <c r="JL114" s="39"/>
      <c r="JM114" s="39"/>
      <c r="JN114" s="39"/>
      <c r="JO114" s="39"/>
      <c r="JP114" s="39"/>
      <c r="JQ114" s="39"/>
      <c r="JR114" s="39"/>
      <c r="JS114" s="39"/>
      <c r="JT114" s="39"/>
      <c r="JU114" s="39"/>
      <c r="JV114" s="39"/>
      <c r="JW114" s="39"/>
      <c r="JX114" s="39"/>
      <c r="JY114" s="39"/>
      <c r="JZ114" s="39"/>
      <c r="KA114" s="39"/>
      <c r="KB114" s="39"/>
      <c r="KC114" s="39"/>
      <c r="KD114" s="39"/>
      <c r="KE114" s="39"/>
      <c r="KF114" s="39"/>
      <c r="KG114" s="39"/>
      <c r="KH114" s="39"/>
      <c r="KI114" s="39"/>
      <c r="KJ114" s="39"/>
      <c r="KK114" s="39"/>
      <c r="KL114" s="39"/>
      <c r="KM114" s="39"/>
      <c r="KN114" s="39"/>
      <c r="KO114" s="39"/>
      <c r="KP114" s="39"/>
      <c r="KQ114" s="39"/>
      <c r="KR114" s="39"/>
      <c r="KS114" s="39"/>
      <c r="KT114" s="39"/>
      <c r="KU114" s="39"/>
      <c r="KV114" s="39"/>
      <c r="KW114" s="39"/>
      <c r="KX114" s="39"/>
      <c r="KY114" s="39"/>
      <c r="KZ114" s="39"/>
      <c r="LA114" s="39"/>
      <c r="LB114" s="39"/>
      <c r="LC114" s="39"/>
      <c r="LD114" s="39"/>
      <c r="LE114" s="39"/>
      <c r="LF114" s="39"/>
      <c r="LG114" s="39"/>
      <c r="LH114" s="39"/>
      <c r="LI114" s="39"/>
      <c r="LJ114" s="39"/>
      <c r="LK114" s="39"/>
      <c r="LL114" s="39"/>
      <c r="LM114" s="39"/>
      <c r="LN114" s="39"/>
      <c r="LO114" s="39"/>
      <c r="LP114" s="39"/>
      <c r="LQ114" s="39"/>
      <c r="LR114" s="39"/>
      <c r="LS114" s="39"/>
      <c r="LT114" s="39"/>
      <c r="LU114" s="39"/>
      <c r="LV114" s="39"/>
      <c r="LW114" s="39"/>
      <c r="LX114" s="39"/>
      <c r="LY114" s="39"/>
      <c r="LZ114" s="39"/>
      <c r="MA114" s="39"/>
      <c r="MB114" s="39"/>
      <c r="MC114" s="39"/>
      <c r="MD114" s="39"/>
      <c r="ME114" s="39"/>
      <c r="MF114" s="39"/>
      <c r="MG114" s="39"/>
      <c r="MH114" s="39"/>
      <c r="MI114" s="39"/>
      <c r="MJ114" s="39"/>
      <c r="MK114" s="39"/>
      <c r="ML114" s="39"/>
      <c r="MM114" s="39"/>
      <c r="MN114" s="39"/>
      <c r="MO114" s="39"/>
      <c r="MP114" s="39"/>
      <c r="MQ114" s="39"/>
      <c r="MR114" s="39"/>
      <c r="MS114" s="39"/>
      <c r="MT114" s="39"/>
      <c r="MU114" s="39"/>
      <c r="MV114" s="39"/>
      <c r="MW114" s="39"/>
      <c r="MX114" s="39"/>
      <c r="MY114" s="39"/>
      <c r="MZ114" s="39"/>
      <c r="NA114" s="39"/>
      <c r="NB114" s="39"/>
      <c r="NC114" s="39"/>
      <c r="ND114" s="39"/>
      <c r="NE114" s="39"/>
      <c r="NF114" s="39"/>
      <c r="NG114" s="39"/>
      <c r="NH114" s="39"/>
      <c r="NI114" s="39"/>
      <c r="NJ114" s="39"/>
      <c r="NK114" s="39"/>
      <c r="NL114" s="39"/>
      <c r="NM114" s="39"/>
      <c r="NN114" s="39"/>
      <c r="NO114" s="39"/>
      <c r="NP114" s="39"/>
      <c r="NQ114" s="39"/>
      <c r="NR114" s="39"/>
      <c r="NS114" s="39"/>
      <c r="NT114" s="39"/>
      <c r="NU114" s="39"/>
      <c r="NV114" s="39"/>
      <c r="NW114" s="39"/>
      <c r="NX114" s="39"/>
      <c r="NY114" s="39"/>
      <c r="NZ114" s="39"/>
      <c r="OA114" s="39"/>
      <c r="OB114" s="39"/>
      <c r="OC114" s="39"/>
      <c r="OD114" s="39"/>
      <c r="OE114" s="39"/>
      <c r="OF114" s="39"/>
      <c r="OG114" s="39"/>
      <c r="OH114" s="39"/>
      <c r="OI114" s="39"/>
      <c r="OJ114" s="39"/>
      <c r="OK114" s="39"/>
      <c r="OL114" s="39"/>
      <c r="OM114" s="39"/>
      <c r="ON114" s="39"/>
      <c r="OO114" s="39"/>
      <c r="OP114" s="39"/>
      <c r="OQ114" s="39"/>
      <c r="OR114" s="39"/>
      <c r="OS114" s="39"/>
      <c r="OT114" s="39"/>
      <c r="OU114" s="39"/>
      <c r="OV114" s="39"/>
      <c r="OW114" s="39"/>
      <c r="OX114" s="39"/>
      <c r="OY114" s="39"/>
      <c r="OZ114" s="39"/>
      <c r="PA114" s="39"/>
      <c r="PB114" s="39"/>
      <c r="PC114" s="39"/>
      <c r="PD114" s="39"/>
      <c r="PE114" s="39"/>
      <c r="PF114" s="39"/>
      <c r="PG114" s="39"/>
      <c r="PH114" s="39"/>
      <c r="PI114" s="39"/>
      <c r="PJ114" s="39"/>
      <c r="PK114" s="39"/>
      <c r="PL114" s="39"/>
      <c r="PM114" s="39"/>
      <c r="PN114" s="39"/>
      <c r="PO114" s="39"/>
      <c r="PP114" s="39"/>
      <c r="PQ114" s="39"/>
      <c r="PR114" s="39"/>
      <c r="PS114" s="39"/>
      <c r="PT114" s="39"/>
      <c r="PU114" s="39"/>
      <c r="PV114" s="39"/>
      <c r="PW114" s="39"/>
      <c r="PX114" s="39"/>
      <c r="PY114" s="39"/>
      <c r="PZ114" s="39"/>
      <c r="QA114" s="39"/>
      <c r="QB114" s="39"/>
      <c r="QC114" s="39"/>
      <c r="QD114" s="39"/>
      <c r="QE114" s="39"/>
      <c r="QF114" s="39"/>
      <c r="QG114" s="39"/>
      <c r="QH114" s="39"/>
      <c r="QI114" s="39"/>
      <c r="QJ114" s="39"/>
      <c r="QK114" s="39"/>
      <c r="QL114" s="39"/>
      <c r="QM114" s="39"/>
      <c r="QN114" s="39"/>
      <c r="QO114" s="39"/>
      <c r="QP114" s="39"/>
      <c r="QQ114" s="39"/>
      <c r="QR114" s="39"/>
      <c r="QS114" s="39"/>
      <c r="QT114" s="39"/>
      <c r="QU114" s="39"/>
      <c r="QV114" s="39"/>
      <c r="QW114" s="39"/>
      <c r="QX114" s="39"/>
      <c r="QY114" s="39"/>
      <c r="QZ114" s="39"/>
      <c r="RA114" s="39"/>
      <c r="RB114" s="39"/>
      <c r="RC114" s="39"/>
      <c r="RD114" s="39"/>
      <c r="RE114" s="39"/>
      <c r="RF114" s="39"/>
      <c r="RG114" s="39"/>
      <c r="RH114" s="39"/>
      <c r="RI114" s="39"/>
      <c r="RJ114" s="39"/>
      <c r="RK114" s="39"/>
      <c r="RL114" s="39"/>
      <c r="RM114" s="39"/>
      <c r="RN114" s="39"/>
      <c r="RO114" s="39"/>
      <c r="RP114" s="39"/>
      <c r="RQ114" s="39"/>
      <c r="RR114" s="39"/>
      <c r="RS114" s="39"/>
      <c r="RT114" s="39"/>
      <c r="RU114" s="39"/>
      <c r="RV114" s="39"/>
      <c r="RW114" s="39"/>
      <c r="RX114" s="39"/>
      <c r="RY114" s="39"/>
      <c r="RZ114" s="39"/>
      <c r="SA114" s="39"/>
      <c r="SB114" s="39"/>
      <c r="SC114" s="39"/>
      <c r="SD114" s="39"/>
      <c r="SE114" s="39"/>
      <c r="SF114" s="39"/>
      <c r="SG114" s="39"/>
      <c r="SH114" s="39"/>
      <c r="SI114" s="39"/>
      <c r="SJ114" s="39"/>
      <c r="SK114" s="39"/>
      <c r="SL114" s="39"/>
      <c r="SM114" s="39"/>
      <c r="SN114" s="39"/>
      <c r="SO114" s="39"/>
      <c r="SP114" s="39"/>
      <c r="SQ114" s="39"/>
      <c r="SR114" s="39"/>
      <c r="SS114" s="39"/>
      <c r="ST114" s="39"/>
      <c r="SU114" s="39"/>
      <c r="SV114" s="39"/>
      <c r="SW114" s="39"/>
      <c r="SX114" s="39"/>
      <c r="SY114" s="39"/>
      <c r="SZ114" s="39"/>
      <c r="TA114" s="39"/>
      <c r="TB114" s="39"/>
      <c r="TC114" s="39"/>
      <c r="TD114" s="39"/>
      <c r="TE114" s="39"/>
      <c r="TF114" s="39"/>
      <c r="TG114" s="39"/>
      <c r="TH114" s="39"/>
      <c r="TI114" s="39"/>
      <c r="TJ114" s="39"/>
      <c r="TK114" s="39"/>
      <c r="TL114" s="39"/>
      <c r="TM114" s="39"/>
      <c r="TN114" s="39"/>
      <c r="TO114" s="39"/>
      <c r="TP114" s="39"/>
      <c r="TQ114" s="39"/>
      <c r="TR114" s="39"/>
      <c r="TS114" s="39"/>
      <c r="TT114" s="39"/>
      <c r="TU114" s="39"/>
      <c r="TV114" s="39"/>
      <c r="TW114" s="39"/>
      <c r="TX114" s="39"/>
      <c r="TY114" s="39"/>
      <c r="TZ114" s="39"/>
      <c r="UA114" s="39"/>
      <c r="UB114" s="39"/>
      <c r="UC114" s="39"/>
      <c r="UD114" s="39"/>
      <c r="UE114" s="39"/>
      <c r="UF114" s="39"/>
      <c r="UG114" s="39"/>
      <c r="UH114" s="39"/>
      <c r="UI114" s="39"/>
      <c r="UJ114" s="39"/>
      <c r="UK114" s="39"/>
      <c r="UL114" s="39"/>
      <c r="UM114" s="39"/>
      <c r="UN114" s="39"/>
      <c r="UO114" s="39"/>
      <c r="UP114" s="39"/>
      <c r="UQ114" s="39"/>
      <c r="UR114" s="39"/>
      <c r="US114" s="39"/>
      <c r="UT114" s="39"/>
      <c r="UU114" s="39"/>
      <c r="UV114" s="39"/>
      <c r="UW114" s="39"/>
      <c r="UX114" s="39"/>
      <c r="UY114" s="39"/>
      <c r="UZ114" s="39"/>
      <c r="VA114" s="39"/>
      <c r="VB114" s="39"/>
      <c r="VC114" s="39"/>
      <c r="VD114" s="39"/>
      <c r="VE114" s="39"/>
      <c r="VF114" s="39"/>
      <c r="VG114" s="39"/>
      <c r="VH114" s="39"/>
      <c r="VI114" s="39"/>
      <c r="VJ114" s="39"/>
      <c r="VK114" s="39"/>
      <c r="VL114" s="39"/>
      <c r="VM114" s="39"/>
      <c r="VN114" s="39"/>
      <c r="VO114" s="39"/>
      <c r="VP114" s="39"/>
      <c r="VQ114" s="39"/>
      <c r="VR114" s="39"/>
      <c r="VS114" s="39"/>
      <c r="VT114" s="39"/>
      <c r="VU114" s="39"/>
      <c r="VV114" s="39"/>
      <c r="VW114" s="39"/>
      <c r="VX114" s="39"/>
      <c r="VY114" s="39"/>
      <c r="VZ114" s="39"/>
      <c r="WA114" s="39"/>
      <c r="WB114" s="39"/>
      <c r="WC114" s="39"/>
      <c r="WD114" s="39"/>
      <c r="WE114" s="39"/>
      <c r="WF114" s="39"/>
      <c r="WG114" s="39"/>
      <c r="WH114" s="39"/>
      <c r="WI114" s="39"/>
      <c r="WJ114" s="39"/>
      <c r="WK114" s="39"/>
      <c r="WL114" s="39"/>
      <c r="WM114" s="39"/>
      <c r="WN114" s="39"/>
      <c r="WO114" s="39"/>
      <c r="WP114" s="39"/>
      <c r="WQ114" s="39"/>
      <c r="WR114" s="39"/>
      <c r="WS114" s="39"/>
      <c r="WT114" s="39"/>
      <c r="WU114" s="39"/>
      <c r="WV114" s="39"/>
      <c r="WW114" s="39"/>
      <c r="WX114" s="39"/>
      <c r="WY114" s="39"/>
      <c r="WZ114" s="39"/>
      <c r="XA114" s="39"/>
      <c r="XB114" s="39"/>
      <c r="XC114" s="39"/>
      <c r="XD114" s="39"/>
      <c r="XE114" s="39"/>
      <c r="XF114" s="39"/>
      <c r="XG114" s="39"/>
      <c r="XH114" s="39"/>
      <c r="XI114" s="39"/>
      <c r="XJ114" s="39"/>
      <c r="XK114" s="39"/>
      <c r="XL114" s="39"/>
      <c r="XM114" s="39"/>
      <c r="XN114" s="39"/>
      <c r="XO114" s="39"/>
      <c r="XP114" s="39"/>
      <c r="XQ114" s="39"/>
      <c r="XR114" s="39"/>
      <c r="XS114" s="39"/>
      <c r="XT114" s="39"/>
      <c r="XU114" s="39"/>
      <c r="XV114" s="39"/>
      <c r="XW114" s="39"/>
      <c r="XX114" s="39"/>
      <c r="XY114" s="39"/>
      <c r="XZ114" s="39"/>
      <c r="YA114" s="39"/>
      <c r="YB114" s="39"/>
      <c r="YC114" s="39"/>
      <c r="YD114" s="39"/>
      <c r="YE114" s="39"/>
      <c r="YF114" s="39"/>
      <c r="YG114" s="39"/>
      <c r="YH114" s="39"/>
      <c r="YI114" s="39"/>
      <c r="YJ114" s="39"/>
      <c r="YK114" s="39"/>
      <c r="YL114" s="39"/>
      <c r="YM114" s="39"/>
      <c r="YN114" s="39"/>
      <c r="YO114" s="39"/>
      <c r="YP114" s="39"/>
      <c r="YQ114" s="39"/>
      <c r="YR114" s="39"/>
      <c r="YS114" s="39"/>
      <c r="YT114" s="39"/>
      <c r="YU114" s="39"/>
      <c r="YV114" s="39"/>
      <c r="YW114" s="39"/>
      <c r="YX114" s="39"/>
      <c r="YY114" s="39"/>
      <c r="YZ114" s="39"/>
      <c r="ZA114" s="39"/>
      <c r="ZB114" s="39"/>
      <c r="ZC114" s="39"/>
      <c r="ZD114" s="39"/>
      <c r="ZE114" s="39"/>
      <c r="ZF114" s="39"/>
      <c r="ZG114" s="39"/>
      <c r="ZH114" s="39"/>
      <c r="ZI114" s="39"/>
      <c r="ZJ114" s="39"/>
      <c r="ZK114" s="39"/>
      <c r="ZL114" s="39"/>
      <c r="ZM114" s="39"/>
      <c r="ZN114" s="39"/>
      <c r="ZO114" s="39"/>
      <c r="ZP114" s="39"/>
      <c r="ZQ114" s="39"/>
      <c r="ZR114" s="39"/>
      <c r="ZS114" s="39"/>
      <c r="ZT114" s="39"/>
      <c r="ZU114" s="39"/>
      <c r="ZV114" s="39"/>
      <c r="ZW114" s="39"/>
      <c r="ZX114" s="39"/>
    </row>
    <row r="115" spans="1:700" s="41" customFormat="1" ht="12" customHeight="1" x14ac:dyDescent="0.25">
      <c r="A115" s="128" t="s">
        <v>36</v>
      </c>
      <c r="B115" s="15" t="s">
        <v>37</v>
      </c>
      <c r="C115" s="15" t="s">
        <v>37</v>
      </c>
      <c r="D115" s="5" t="s">
        <v>38</v>
      </c>
      <c r="E115" s="6" t="s">
        <v>39</v>
      </c>
      <c r="F115" s="7" t="s">
        <v>38</v>
      </c>
      <c r="G115" s="6" t="s">
        <v>40</v>
      </c>
      <c r="H115" s="8">
        <v>21101</v>
      </c>
      <c r="I115" s="69" t="s">
        <v>46</v>
      </c>
      <c r="J115" s="9" t="s">
        <v>1041</v>
      </c>
      <c r="K115" s="10" t="s">
        <v>59</v>
      </c>
      <c r="L115" s="11"/>
      <c r="M115" s="8" t="s">
        <v>43</v>
      </c>
      <c r="N115" s="12" t="s">
        <v>16255</v>
      </c>
      <c r="O115" s="13">
        <v>8</v>
      </c>
      <c r="P115" s="14">
        <f t="shared" si="2"/>
        <v>164.42124999999999</v>
      </c>
      <c r="Q115" s="53" t="s">
        <v>45</v>
      </c>
      <c r="R115" s="14">
        <v>1315.37</v>
      </c>
      <c r="S115" s="14">
        <v>0</v>
      </c>
      <c r="T115" s="14">
        <v>328</v>
      </c>
      <c r="U115" s="14">
        <v>0</v>
      </c>
      <c r="V115" s="14">
        <v>0</v>
      </c>
      <c r="W115" s="14">
        <v>328</v>
      </c>
      <c r="X115" s="14">
        <v>0</v>
      </c>
      <c r="Y115" s="14">
        <v>0</v>
      </c>
      <c r="Z115" s="14">
        <v>328</v>
      </c>
      <c r="AA115" s="14">
        <v>0</v>
      </c>
      <c r="AB115" s="14">
        <v>0</v>
      </c>
      <c r="AC115" s="14">
        <v>331.37</v>
      </c>
      <c r="AD115" s="14">
        <v>0</v>
      </c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  <c r="IV115" s="39"/>
      <c r="IW115" s="39"/>
      <c r="IX115" s="39"/>
      <c r="IY115" s="39"/>
      <c r="IZ115" s="39"/>
      <c r="JA115" s="39"/>
      <c r="JB115" s="39"/>
      <c r="JC115" s="39"/>
      <c r="JD115" s="39"/>
      <c r="JE115" s="39"/>
      <c r="JF115" s="39"/>
      <c r="JG115" s="39"/>
      <c r="JH115" s="39"/>
      <c r="JI115" s="39"/>
      <c r="JJ115" s="39"/>
      <c r="JK115" s="39"/>
      <c r="JL115" s="39"/>
      <c r="JM115" s="39"/>
      <c r="JN115" s="39"/>
      <c r="JO115" s="39"/>
      <c r="JP115" s="39"/>
      <c r="JQ115" s="39"/>
      <c r="JR115" s="39"/>
      <c r="JS115" s="39"/>
      <c r="JT115" s="39"/>
      <c r="JU115" s="39"/>
      <c r="JV115" s="39"/>
      <c r="JW115" s="39"/>
      <c r="JX115" s="39"/>
      <c r="JY115" s="39"/>
      <c r="JZ115" s="39"/>
      <c r="KA115" s="39"/>
      <c r="KB115" s="39"/>
      <c r="KC115" s="39"/>
      <c r="KD115" s="39"/>
      <c r="KE115" s="39"/>
      <c r="KF115" s="39"/>
      <c r="KG115" s="39"/>
      <c r="KH115" s="39"/>
      <c r="KI115" s="39"/>
      <c r="KJ115" s="39"/>
      <c r="KK115" s="39"/>
      <c r="KL115" s="39"/>
      <c r="KM115" s="39"/>
      <c r="KN115" s="39"/>
      <c r="KO115" s="39"/>
      <c r="KP115" s="39"/>
      <c r="KQ115" s="39"/>
      <c r="KR115" s="39"/>
      <c r="KS115" s="39"/>
      <c r="KT115" s="39"/>
      <c r="KU115" s="39"/>
      <c r="KV115" s="39"/>
      <c r="KW115" s="39"/>
      <c r="KX115" s="39"/>
      <c r="KY115" s="39"/>
      <c r="KZ115" s="39"/>
      <c r="LA115" s="39"/>
      <c r="LB115" s="39"/>
      <c r="LC115" s="39"/>
      <c r="LD115" s="39"/>
      <c r="LE115" s="39"/>
      <c r="LF115" s="39"/>
      <c r="LG115" s="39"/>
      <c r="LH115" s="39"/>
      <c r="LI115" s="39"/>
      <c r="LJ115" s="39"/>
      <c r="LK115" s="39"/>
      <c r="LL115" s="39"/>
      <c r="LM115" s="39"/>
      <c r="LN115" s="39"/>
      <c r="LO115" s="39"/>
      <c r="LP115" s="39"/>
      <c r="LQ115" s="39"/>
      <c r="LR115" s="39"/>
      <c r="LS115" s="39"/>
      <c r="LT115" s="39"/>
      <c r="LU115" s="39"/>
      <c r="LV115" s="39"/>
      <c r="LW115" s="39"/>
      <c r="LX115" s="39"/>
      <c r="LY115" s="39"/>
      <c r="LZ115" s="39"/>
      <c r="MA115" s="39"/>
      <c r="MB115" s="39"/>
      <c r="MC115" s="39"/>
      <c r="MD115" s="39"/>
      <c r="ME115" s="39"/>
      <c r="MF115" s="39"/>
      <c r="MG115" s="39"/>
      <c r="MH115" s="39"/>
      <c r="MI115" s="39"/>
      <c r="MJ115" s="39"/>
      <c r="MK115" s="39"/>
      <c r="ML115" s="39"/>
      <c r="MM115" s="39"/>
      <c r="MN115" s="39"/>
      <c r="MO115" s="39"/>
      <c r="MP115" s="39"/>
      <c r="MQ115" s="39"/>
      <c r="MR115" s="39"/>
      <c r="MS115" s="39"/>
      <c r="MT115" s="39"/>
      <c r="MU115" s="39"/>
      <c r="MV115" s="39"/>
      <c r="MW115" s="39"/>
      <c r="MX115" s="39"/>
      <c r="MY115" s="39"/>
      <c r="MZ115" s="39"/>
      <c r="NA115" s="39"/>
      <c r="NB115" s="39"/>
      <c r="NC115" s="39"/>
      <c r="ND115" s="39"/>
      <c r="NE115" s="39"/>
      <c r="NF115" s="39"/>
      <c r="NG115" s="39"/>
      <c r="NH115" s="39"/>
      <c r="NI115" s="39"/>
      <c r="NJ115" s="39"/>
      <c r="NK115" s="39"/>
      <c r="NL115" s="39"/>
      <c r="NM115" s="39"/>
      <c r="NN115" s="39"/>
      <c r="NO115" s="39"/>
      <c r="NP115" s="39"/>
      <c r="NQ115" s="39"/>
      <c r="NR115" s="39"/>
      <c r="NS115" s="39"/>
      <c r="NT115" s="39"/>
      <c r="NU115" s="39"/>
      <c r="NV115" s="39"/>
      <c r="NW115" s="39"/>
      <c r="NX115" s="39"/>
      <c r="NY115" s="39"/>
      <c r="NZ115" s="39"/>
      <c r="OA115" s="39"/>
      <c r="OB115" s="39"/>
      <c r="OC115" s="39"/>
      <c r="OD115" s="39"/>
      <c r="OE115" s="39"/>
      <c r="OF115" s="39"/>
      <c r="OG115" s="39"/>
      <c r="OH115" s="39"/>
      <c r="OI115" s="39"/>
      <c r="OJ115" s="39"/>
      <c r="OK115" s="39"/>
      <c r="OL115" s="39"/>
      <c r="OM115" s="39"/>
      <c r="ON115" s="39"/>
      <c r="OO115" s="39"/>
      <c r="OP115" s="39"/>
      <c r="OQ115" s="39"/>
      <c r="OR115" s="39"/>
      <c r="OS115" s="39"/>
      <c r="OT115" s="39"/>
      <c r="OU115" s="39"/>
      <c r="OV115" s="39"/>
      <c r="OW115" s="39"/>
      <c r="OX115" s="39"/>
      <c r="OY115" s="39"/>
      <c r="OZ115" s="39"/>
      <c r="PA115" s="39"/>
      <c r="PB115" s="39"/>
      <c r="PC115" s="39"/>
      <c r="PD115" s="39"/>
      <c r="PE115" s="39"/>
      <c r="PF115" s="39"/>
      <c r="PG115" s="39"/>
      <c r="PH115" s="39"/>
      <c r="PI115" s="39"/>
      <c r="PJ115" s="39"/>
      <c r="PK115" s="39"/>
      <c r="PL115" s="39"/>
      <c r="PM115" s="39"/>
      <c r="PN115" s="39"/>
      <c r="PO115" s="39"/>
      <c r="PP115" s="39"/>
      <c r="PQ115" s="39"/>
      <c r="PR115" s="39"/>
      <c r="PS115" s="39"/>
      <c r="PT115" s="39"/>
      <c r="PU115" s="39"/>
      <c r="PV115" s="39"/>
      <c r="PW115" s="39"/>
      <c r="PX115" s="39"/>
      <c r="PY115" s="39"/>
      <c r="PZ115" s="39"/>
      <c r="QA115" s="39"/>
      <c r="QB115" s="39"/>
      <c r="QC115" s="39"/>
      <c r="QD115" s="39"/>
      <c r="QE115" s="39"/>
      <c r="QF115" s="39"/>
      <c r="QG115" s="39"/>
      <c r="QH115" s="39"/>
      <c r="QI115" s="39"/>
      <c r="QJ115" s="39"/>
      <c r="QK115" s="39"/>
      <c r="QL115" s="39"/>
      <c r="QM115" s="39"/>
      <c r="QN115" s="39"/>
      <c r="QO115" s="39"/>
      <c r="QP115" s="39"/>
      <c r="QQ115" s="39"/>
      <c r="QR115" s="39"/>
      <c r="QS115" s="39"/>
      <c r="QT115" s="39"/>
      <c r="QU115" s="39"/>
      <c r="QV115" s="39"/>
      <c r="QW115" s="39"/>
      <c r="QX115" s="39"/>
      <c r="QY115" s="39"/>
      <c r="QZ115" s="39"/>
      <c r="RA115" s="39"/>
      <c r="RB115" s="39"/>
      <c r="RC115" s="39"/>
      <c r="RD115" s="39"/>
      <c r="RE115" s="39"/>
      <c r="RF115" s="39"/>
      <c r="RG115" s="39"/>
      <c r="RH115" s="39"/>
      <c r="RI115" s="39"/>
      <c r="RJ115" s="39"/>
      <c r="RK115" s="39"/>
      <c r="RL115" s="39"/>
      <c r="RM115" s="39"/>
      <c r="RN115" s="39"/>
      <c r="RO115" s="39"/>
      <c r="RP115" s="39"/>
      <c r="RQ115" s="39"/>
      <c r="RR115" s="39"/>
      <c r="RS115" s="39"/>
      <c r="RT115" s="39"/>
      <c r="RU115" s="39"/>
      <c r="RV115" s="39"/>
      <c r="RW115" s="39"/>
      <c r="RX115" s="39"/>
      <c r="RY115" s="39"/>
      <c r="RZ115" s="39"/>
      <c r="SA115" s="39"/>
      <c r="SB115" s="39"/>
      <c r="SC115" s="39"/>
      <c r="SD115" s="39"/>
      <c r="SE115" s="39"/>
      <c r="SF115" s="39"/>
      <c r="SG115" s="39"/>
      <c r="SH115" s="39"/>
      <c r="SI115" s="39"/>
      <c r="SJ115" s="39"/>
      <c r="SK115" s="39"/>
      <c r="SL115" s="39"/>
      <c r="SM115" s="39"/>
      <c r="SN115" s="39"/>
      <c r="SO115" s="39"/>
      <c r="SP115" s="39"/>
      <c r="SQ115" s="39"/>
      <c r="SR115" s="39"/>
      <c r="SS115" s="39"/>
      <c r="ST115" s="39"/>
      <c r="SU115" s="39"/>
      <c r="SV115" s="39"/>
      <c r="SW115" s="39"/>
      <c r="SX115" s="39"/>
      <c r="SY115" s="39"/>
      <c r="SZ115" s="39"/>
      <c r="TA115" s="39"/>
      <c r="TB115" s="39"/>
      <c r="TC115" s="39"/>
      <c r="TD115" s="39"/>
      <c r="TE115" s="39"/>
      <c r="TF115" s="39"/>
      <c r="TG115" s="39"/>
      <c r="TH115" s="39"/>
      <c r="TI115" s="39"/>
      <c r="TJ115" s="39"/>
      <c r="TK115" s="39"/>
      <c r="TL115" s="39"/>
      <c r="TM115" s="39"/>
      <c r="TN115" s="39"/>
      <c r="TO115" s="39"/>
      <c r="TP115" s="39"/>
      <c r="TQ115" s="39"/>
      <c r="TR115" s="39"/>
      <c r="TS115" s="39"/>
      <c r="TT115" s="39"/>
      <c r="TU115" s="39"/>
      <c r="TV115" s="39"/>
      <c r="TW115" s="39"/>
      <c r="TX115" s="39"/>
      <c r="TY115" s="39"/>
      <c r="TZ115" s="39"/>
      <c r="UA115" s="39"/>
      <c r="UB115" s="39"/>
      <c r="UC115" s="39"/>
      <c r="UD115" s="39"/>
      <c r="UE115" s="39"/>
      <c r="UF115" s="39"/>
      <c r="UG115" s="39"/>
      <c r="UH115" s="39"/>
      <c r="UI115" s="39"/>
      <c r="UJ115" s="39"/>
      <c r="UK115" s="39"/>
      <c r="UL115" s="39"/>
      <c r="UM115" s="39"/>
      <c r="UN115" s="39"/>
      <c r="UO115" s="39"/>
      <c r="UP115" s="39"/>
      <c r="UQ115" s="39"/>
      <c r="UR115" s="39"/>
      <c r="US115" s="39"/>
      <c r="UT115" s="39"/>
      <c r="UU115" s="39"/>
      <c r="UV115" s="39"/>
      <c r="UW115" s="39"/>
      <c r="UX115" s="39"/>
      <c r="UY115" s="39"/>
      <c r="UZ115" s="39"/>
      <c r="VA115" s="39"/>
      <c r="VB115" s="39"/>
      <c r="VC115" s="39"/>
      <c r="VD115" s="39"/>
      <c r="VE115" s="39"/>
      <c r="VF115" s="39"/>
      <c r="VG115" s="39"/>
      <c r="VH115" s="39"/>
      <c r="VI115" s="39"/>
      <c r="VJ115" s="39"/>
      <c r="VK115" s="39"/>
      <c r="VL115" s="39"/>
      <c r="VM115" s="39"/>
      <c r="VN115" s="39"/>
      <c r="VO115" s="39"/>
      <c r="VP115" s="39"/>
      <c r="VQ115" s="39"/>
      <c r="VR115" s="39"/>
      <c r="VS115" s="39"/>
      <c r="VT115" s="39"/>
      <c r="VU115" s="39"/>
      <c r="VV115" s="39"/>
      <c r="VW115" s="39"/>
      <c r="VX115" s="39"/>
      <c r="VY115" s="39"/>
      <c r="VZ115" s="39"/>
      <c r="WA115" s="39"/>
      <c r="WB115" s="39"/>
      <c r="WC115" s="39"/>
      <c r="WD115" s="39"/>
      <c r="WE115" s="39"/>
      <c r="WF115" s="39"/>
      <c r="WG115" s="39"/>
      <c r="WH115" s="39"/>
      <c r="WI115" s="39"/>
      <c r="WJ115" s="39"/>
      <c r="WK115" s="39"/>
      <c r="WL115" s="39"/>
      <c r="WM115" s="39"/>
      <c r="WN115" s="39"/>
      <c r="WO115" s="39"/>
      <c r="WP115" s="39"/>
      <c r="WQ115" s="39"/>
      <c r="WR115" s="39"/>
      <c r="WS115" s="39"/>
      <c r="WT115" s="39"/>
      <c r="WU115" s="39"/>
      <c r="WV115" s="39"/>
      <c r="WW115" s="39"/>
      <c r="WX115" s="39"/>
      <c r="WY115" s="39"/>
      <c r="WZ115" s="39"/>
      <c r="XA115" s="39"/>
      <c r="XB115" s="39"/>
      <c r="XC115" s="39"/>
      <c r="XD115" s="39"/>
      <c r="XE115" s="39"/>
      <c r="XF115" s="39"/>
      <c r="XG115" s="39"/>
      <c r="XH115" s="39"/>
      <c r="XI115" s="39"/>
      <c r="XJ115" s="39"/>
      <c r="XK115" s="39"/>
      <c r="XL115" s="39"/>
      <c r="XM115" s="39"/>
      <c r="XN115" s="39"/>
      <c r="XO115" s="39"/>
      <c r="XP115" s="39"/>
      <c r="XQ115" s="39"/>
      <c r="XR115" s="39"/>
      <c r="XS115" s="39"/>
      <c r="XT115" s="39"/>
      <c r="XU115" s="39"/>
      <c r="XV115" s="39"/>
      <c r="XW115" s="39"/>
      <c r="XX115" s="39"/>
      <c r="XY115" s="39"/>
      <c r="XZ115" s="39"/>
      <c r="YA115" s="39"/>
      <c r="YB115" s="39"/>
      <c r="YC115" s="39"/>
      <c r="YD115" s="39"/>
      <c r="YE115" s="39"/>
      <c r="YF115" s="39"/>
      <c r="YG115" s="39"/>
      <c r="YH115" s="39"/>
      <c r="YI115" s="39"/>
      <c r="YJ115" s="39"/>
      <c r="YK115" s="39"/>
      <c r="YL115" s="39"/>
      <c r="YM115" s="39"/>
      <c r="YN115" s="39"/>
      <c r="YO115" s="39"/>
      <c r="YP115" s="39"/>
      <c r="YQ115" s="39"/>
      <c r="YR115" s="39"/>
      <c r="YS115" s="39"/>
      <c r="YT115" s="39"/>
      <c r="YU115" s="39"/>
      <c r="YV115" s="39"/>
      <c r="YW115" s="39"/>
      <c r="YX115" s="39"/>
      <c r="YY115" s="39"/>
      <c r="YZ115" s="39"/>
      <c r="ZA115" s="39"/>
      <c r="ZB115" s="39"/>
      <c r="ZC115" s="39"/>
      <c r="ZD115" s="39"/>
      <c r="ZE115" s="39"/>
      <c r="ZF115" s="39"/>
      <c r="ZG115" s="39"/>
      <c r="ZH115" s="39"/>
      <c r="ZI115" s="39"/>
      <c r="ZJ115" s="39"/>
      <c r="ZK115" s="39"/>
      <c r="ZL115" s="39"/>
      <c r="ZM115" s="39"/>
      <c r="ZN115" s="39"/>
      <c r="ZO115" s="39"/>
      <c r="ZP115" s="39"/>
      <c r="ZQ115" s="39"/>
      <c r="ZR115" s="39"/>
      <c r="ZS115" s="39"/>
      <c r="ZT115" s="39"/>
      <c r="ZU115" s="39"/>
      <c r="ZV115" s="39"/>
      <c r="ZW115" s="39"/>
      <c r="ZX115" s="39"/>
    </row>
    <row r="116" spans="1:700" s="41" customFormat="1" ht="12" customHeight="1" x14ac:dyDescent="0.25">
      <c r="A116" s="128" t="s">
        <v>36</v>
      </c>
      <c r="B116" s="15" t="s">
        <v>37</v>
      </c>
      <c r="C116" s="15" t="s">
        <v>37</v>
      </c>
      <c r="D116" s="5" t="s">
        <v>38</v>
      </c>
      <c r="E116" s="6" t="s">
        <v>39</v>
      </c>
      <c r="F116" s="7" t="s">
        <v>38</v>
      </c>
      <c r="G116" s="6" t="s">
        <v>40</v>
      </c>
      <c r="H116" s="8">
        <v>21101</v>
      </c>
      <c r="I116" s="69" t="s">
        <v>46</v>
      </c>
      <c r="J116" s="9" t="s">
        <v>1814</v>
      </c>
      <c r="K116" s="10" t="s">
        <v>1815</v>
      </c>
      <c r="L116" s="11"/>
      <c r="M116" s="8" t="s">
        <v>43</v>
      </c>
      <c r="N116" s="12" t="s">
        <v>877</v>
      </c>
      <c r="O116" s="13">
        <v>2</v>
      </c>
      <c r="P116" s="14">
        <f t="shared" si="2"/>
        <v>203.04</v>
      </c>
      <c r="Q116" s="53" t="s">
        <v>45</v>
      </c>
      <c r="R116" s="14">
        <v>406.08</v>
      </c>
      <c r="S116" s="14">
        <v>0</v>
      </c>
      <c r="T116" s="14">
        <v>0</v>
      </c>
      <c r="U116" s="14">
        <v>0</v>
      </c>
      <c r="V116" s="14">
        <v>0</v>
      </c>
      <c r="W116" s="14">
        <v>203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203.08</v>
      </c>
      <c r="AD116" s="14">
        <v>0</v>
      </c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  <c r="IV116" s="39"/>
      <c r="IW116" s="39"/>
      <c r="IX116" s="39"/>
      <c r="IY116" s="39"/>
      <c r="IZ116" s="39"/>
      <c r="JA116" s="39"/>
      <c r="JB116" s="39"/>
      <c r="JC116" s="39"/>
      <c r="JD116" s="39"/>
      <c r="JE116" s="39"/>
      <c r="JF116" s="39"/>
      <c r="JG116" s="39"/>
      <c r="JH116" s="39"/>
      <c r="JI116" s="39"/>
      <c r="JJ116" s="39"/>
      <c r="JK116" s="39"/>
      <c r="JL116" s="39"/>
      <c r="JM116" s="39"/>
      <c r="JN116" s="39"/>
      <c r="JO116" s="39"/>
      <c r="JP116" s="39"/>
      <c r="JQ116" s="39"/>
      <c r="JR116" s="39"/>
      <c r="JS116" s="39"/>
      <c r="JT116" s="39"/>
      <c r="JU116" s="39"/>
      <c r="JV116" s="39"/>
      <c r="JW116" s="39"/>
      <c r="JX116" s="39"/>
      <c r="JY116" s="39"/>
      <c r="JZ116" s="39"/>
      <c r="KA116" s="39"/>
      <c r="KB116" s="39"/>
      <c r="KC116" s="39"/>
      <c r="KD116" s="39"/>
      <c r="KE116" s="39"/>
      <c r="KF116" s="39"/>
      <c r="KG116" s="39"/>
      <c r="KH116" s="39"/>
      <c r="KI116" s="39"/>
      <c r="KJ116" s="39"/>
      <c r="KK116" s="39"/>
      <c r="KL116" s="39"/>
      <c r="KM116" s="39"/>
      <c r="KN116" s="39"/>
      <c r="KO116" s="39"/>
      <c r="KP116" s="39"/>
      <c r="KQ116" s="39"/>
      <c r="KR116" s="39"/>
      <c r="KS116" s="39"/>
      <c r="KT116" s="39"/>
      <c r="KU116" s="39"/>
      <c r="KV116" s="39"/>
      <c r="KW116" s="39"/>
      <c r="KX116" s="39"/>
      <c r="KY116" s="39"/>
      <c r="KZ116" s="39"/>
      <c r="LA116" s="39"/>
      <c r="LB116" s="39"/>
      <c r="LC116" s="39"/>
      <c r="LD116" s="39"/>
      <c r="LE116" s="39"/>
      <c r="LF116" s="39"/>
      <c r="LG116" s="39"/>
      <c r="LH116" s="39"/>
      <c r="LI116" s="39"/>
      <c r="LJ116" s="39"/>
      <c r="LK116" s="39"/>
      <c r="LL116" s="39"/>
      <c r="LM116" s="39"/>
      <c r="LN116" s="39"/>
      <c r="LO116" s="39"/>
      <c r="LP116" s="39"/>
      <c r="LQ116" s="39"/>
      <c r="LR116" s="39"/>
      <c r="LS116" s="39"/>
      <c r="LT116" s="39"/>
      <c r="LU116" s="39"/>
      <c r="LV116" s="39"/>
      <c r="LW116" s="39"/>
      <c r="LX116" s="39"/>
      <c r="LY116" s="39"/>
      <c r="LZ116" s="39"/>
      <c r="MA116" s="39"/>
      <c r="MB116" s="39"/>
      <c r="MC116" s="39"/>
      <c r="MD116" s="39"/>
      <c r="ME116" s="39"/>
      <c r="MF116" s="39"/>
      <c r="MG116" s="39"/>
      <c r="MH116" s="39"/>
      <c r="MI116" s="39"/>
      <c r="MJ116" s="39"/>
      <c r="MK116" s="39"/>
      <c r="ML116" s="39"/>
      <c r="MM116" s="39"/>
      <c r="MN116" s="39"/>
      <c r="MO116" s="39"/>
      <c r="MP116" s="39"/>
      <c r="MQ116" s="39"/>
      <c r="MR116" s="39"/>
      <c r="MS116" s="39"/>
      <c r="MT116" s="39"/>
      <c r="MU116" s="39"/>
      <c r="MV116" s="39"/>
      <c r="MW116" s="39"/>
      <c r="MX116" s="39"/>
      <c r="MY116" s="39"/>
      <c r="MZ116" s="39"/>
      <c r="NA116" s="39"/>
      <c r="NB116" s="39"/>
      <c r="NC116" s="39"/>
      <c r="ND116" s="39"/>
      <c r="NE116" s="39"/>
      <c r="NF116" s="39"/>
      <c r="NG116" s="39"/>
      <c r="NH116" s="39"/>
      <c r="NI116" s="39"/>
      <c r="NJ116" s="39"/>
      <c r="NK116" s="39"/>
      <c r="NL116" s="39"/>
      <c r="NM116" s="39"/>
      <c r="NN116" s="39"/>
      <c r="NO116" s="39"/>
      <c r="NP116" s="39"/>
      <c r="NQ116" s="39"/>
      <c r="NR116" s="39"/>
      <c r="NS116" s="39"/>
      <c r="NT116" s="39"/>
      <c r="NU116" s="39"/>
      <c r="NV116" s="39"/>
      <c r="NW116" s="39"/>
      <c r="NX116" s="39"/>
      <c r="NY116" s="39"/>
      <c r="NZ116" s="39"/>
      <c r="OA116" s="39"/>
      <c r="OB116" s="39"/>
      <c r="OC116" s="39"/>
      <c r="OD116" s="39"/>
      <c r="OE116" s="39"/>
      <c r="OF116" s="39"/>
      <c r="OG116" s="39"/>
      <c r="OH116" s="39"/>
      <c r="OI116" s="39"/>
      <c r="OJ116" s="39"/>
      <c r="OK116" s="39"/>
      <c r="OL116" s="39"/>
      <c r="OM116" s="39"/>
      <c r="ON116" s="39"/>
      <c r="OO116" s="39"/>
      <c r="OP116" s="39"/>
      <c r="OQ116" s="39"/>
      <c r="OR116" s="39"/>
      <c r="OS116" s="39"/>
      <c r="OT116" s="39"/>
      <c r="OU116" s="39"/>
      <c r="OV116" s="39"/>
      <c r="OW116" s="39"/>
      <c r="OX116" s="39"/>
      <c r="OY116" s="39"/>
      <c r="OZ116" s="39"/>
      <c r="PA116" s="39"/>
      <c r="PB116" s="39"/>
      <c r="PC116" s="39"/>
      <c r="PD116" s="39"/>
      <c r="PE116" s="39"/>
      <c r="PF116" s="39"/>
      <c r="PG116" s="39"/>
      <c r="PH116" s="39"/>
      <c r="PI116" s="39"/>
      <c r="PJ116" s="39"/>
      <c r="PK116" s="39"/>
      <c r="PL116" s="39"/>
      <c r="PM116" s="39"/>
      <c r="PN116" s="39"/>
      <c r="PO116" s="39"/>
      <c r="PP116" s="39"/>
      <c r="PQ116" s="39"/>
      <c r="PR116" s="39"/>
      <c r="PS116" s="39"/>
      <c r="PT116" s="39"/>
      <c r="PU116" s="39"/>
      <c r="PV116" s="39"/>
      <c r="PW116" s="39"/>
      <c r="PX116" s="39"/>
      <c r="PY116" s="39"/>
      <c r="PZ116" s="39"/>
      <c r="QA116" s="39"/>
      <c r="QB116" s="39"/>
      <c r="QC116" s="39"/>
      <c r="QD116" s="39"/>
      <c r="QE116" s="39"/>
      <c r="QF116" s="39"/>
      <c r="QG116" s="39"/>
      <c r="QH116" s="39"/>
      <c r="QI116" s="39"/>
      <c r="QJ116" s="39"/>
      <c r="QK116" s="39"/>
      <c r="QL116" s="39"/>
      <c r="QM116" s="39"/>
      <c r="QN116" s="39"/>
      <c r="QO116" s="39"/>
      <c r="QP116" s="39"/>
      <c r="QQ116" s="39"/>
      <c r="QR116" s="39"/>
      <c r="QS116" s="39"/>
      <c r="QT116" s="39"/>
      <c r="QU116" s="39"/>
      <c r="QV116" s="39"/>
      <c r="QW116" s="39"/>
      <c r="QX116" s="39"/>
      <c r="QY116" s="39"/>
      <c r="QZ116" s="39"/>
      <c r="RA116" s="39"/>
      <c r="RB116" s="39"/>
      <c r="RC116" s="39"/>
      <c r="RD116" s="39"/>
      <c r="RE116" s="39"/>
      <c r="RF116" s="39"/>
      <c r="RG116" s="39"/>
      <c r="RH116" s="39"/>
      <c r="RI116" s="39"/>
      <c r="RJ116" s="39"/>
      <c r="RK116" s="39"/>
      <c r="RL116" s="39"/>
      <c r="RM116" s="39"/>
      <c r="RN116" s="39"/>
      <c r="RO116" s="39"/>
      <c r="RP116" s="39"/>
      <c r="RQ116" s="39"/>
      <c r="RR116" s="39"/>
      <c r="RS116" s="39"/>
      <c r="RT116" s="39"/>
      <c r="RU116" s="39"/>
      <c r="RV116" s="39"/>
      <c r="RW116" s="39"/>
      <c r="RX116" s="39"/>
      <c r="RY116" s="39"/>
      <c r="RZ116" s="39"/>
      <c r="SA116" s="39"/>
      <c r="SB116" s="39"/>
      <c r="SC116" s="39"/>
      <c r="SD116" s="39"/>
      <c r="SE116" s="39"/>
      <c r="SF116" s="39"/>
      <c r="SG116" s="39"/>
      <c r="SH116" s="39"/>
      <c r="SI116" s="39"/>
      <c r="SJ116" s="39"/>
      <c r="SK116" s="39"/>
      <c r="SL116" s="39"/>
      <c r="SM116" s="39"/>
      <c r="SN116" s="39"/>
      <c r="SO116" s="39"/>
      <c r="SP116" s="39"/>
      <c r="SQ116" s="39"/>
      <c r="SR116" s="39"/>
      <c r="SS116" s="39"/>
      <c r="ST116" s="39"/>
      <c r="SU116" s="39"/>
      <c r="SV116" s="39"/>
      <c r="SW116" s="39"/>
      <c r="SX116" s="39"/>
      <c r="SY116" s="39"/>
      <c r="SZ116" s="39"/>
      <c r="TA116" s="39"/>
      <c r="TB116" s="39"/>
      <c r="TC116" s="39"/>
      <c r="TD116" s="39"/>
      <c r="TE116" s="39"/>
      <c r="TF116" s="39"/>
      <c r="TG116" s="39"/>
      <c r="TH116" s="39"/>
      <c r="TI116" s="39"/>
      <c r="TJ116" s="39"/>
      <c r="TK116" s="39"/>
      <c r="TL116" s="39"/>
      <c r="TM116" s="39"/>
      <c r="TN116" s="39"/>
      <c r="TO116" s="39"/>
      <c r="TP116" s="39"/>
      <c r="TQ116" s="39"/>
      <c r="TR116" s="39"/>
      <c r="TS116" s="39"/>
      <c r="TT116" s="39"/>
      <c r="TU116" s="39"/>
      <c r="TV116" s="39"/>
      <c r="TW116" s="39"/>
      <c r="TX116" s="39"/>
      <c r="TY116" s="39"/>
      <c r="TZ116" s="39"/>
      <c r="UA116" s="39"/>
      <c r="UB116" s="39"/>
      <c r="UC116" s="39"/>
      <c r="UD116" s="39"/>
      <c r="UE116" s="39"/>
      <c r="UF116" s="39"/>
      <c r="UG116" s="39"/>
      <c r="UH116" s="39"/>
      <c r="UI116" s="39"/>
      <c r="UJ116" s="39"/>
      <c r="UK116" s="39"/>
      <c r="UL116" s="39"/>
      <c r="UM116" s="39"/>
      <c r="UN116" s="39"/>
      <c r="UO116" s="39"/>
      <c r="UP116" s="39"/>
      <c r="UQ116" s="39"/>
      <c r="UR116" s="39"/>
      <c r="US116" s="39"/>
      <c r="UT116" s="39"/>
      <c r="UU116" s="39"/>
      <c r="UV116" s="39"/>
      <c r="UW116" s="39"/>
      <c r="UX116" s="39"/>
      <c r="UY116" s="39"/>
      <c r="UZ116" s="39"/>
      <c r="VA116" s="39"/>
      <c r="VB116" s="39"/>
      <c r="VC116" s="39"/>
      <c r="VD116" s="39"/>
      <c r="VE116" s="39"/>
      <c r="VF116" s="39"/>
      <c r="VG116" s="39"/>
      <c r="VH116" s="39"/>
      <c r="VI116" s="39"/>
      <c r="VJ116" s="39"/>
      <c r="VK116" s="39"/>
      <c r="VL116" s="39"/>
      <c r="VM116" s="39"/>
      <c r="VN116" s="39"/>
      <c r="VO116" s="39"/>
      <c r="VP116" s="39"/>
      <c r="VQ116" s="39"/>
      <c r="VR116" s="39"/>
      <c r="VS116" s="39"/>
      <c r="VT116" s="39"/>
      <c r="VU116" s="39"/>
      <c r="VV116" s="39"/>
      <c r="VW116" s="39"/>
      <c r="VX116" s="39"/>
      <c r="VY116" s="39"/>
      <c r="VZ116" s="39"/>
      <c r="WA116" s="39"/>
      <c r="WB116" s="39"/>
      <c r="WC116" s="39"/>
      <c r="WD116" s="39"/>
      <c r="WE116" s="39"/>
      <c r="WF116" s="39"/>
      <c r="WG116" s="39"/>
      <c r="WH116" s="39"/>
      <c r="WI116" s="39"/>
      <c r="WJ116" s="39"/>
      <c r="WK116" s="39"/>
      <c r="WL116" s="39"/>
      <c r="WM116" s="39"/>
      <c r="WN116" s="39"/>
      <c r="WO116" s="39"/>
      <c r="WP116" s="39"/>
      <c r="WQ116" s="39"/>
      <c r="WR116" s="39"/>
      <c r="WS116" s="39"/>
      <c r="WT116" s="39"/>
      <c r="WU116" s="39"/>
      <c r="WV116" s="39"/>
      <c r="WW116" s="39"/>
      <c r="WX116" s="39"/>
      <c r="WY116" s="39"/>
      <c r="WZ116" s="39"/>
      <c r="XA116" s="39"/>
      <c r="XB116" s="39"/>
      <c r="XC116" s="39"/>
      <c r="XD116" s="39"/>
      <c r="XE116" s="39"/>
      <c r="XF116" s="39"/>
      <c r="XG116" s="39"/>
      <c r="XH116" s="39"/>
      <c r="XI116" s="39"/>
      <c r="XJ116" s="39"/>
      <c r="XK116" s="39"/>
      <c r="XL116" s="39"/>
      <c r="XM116" s="39"/>
      <c r="XN116" s="39"/>
      <c r="XO116" s="39"/>
      <c r="XP116" s="39"/>
      <c r="XQ116" s="39"/>
      <c r="XR116" s="39"/>
      <c r="XS116" s="39"/>
      <c r="XT116" s="39"/>
      <c r="XU116" s="39"/>
      <c r="XV116" s="39"/>
      <c r="XW116" s="39"/>
      <c r="XX116" s="39"/>
      <c r="XY116" s="39"/>
      <c r="XZ116" s="39"/>
      <c r="YA116" s="39"/>
      <c r="YB116" s="39"/>
      <c r="YC116" s="39"/>
      <c r="YD116" s="39"/>
      <c r="YE116" s="39"/>
      <c r="YF116" s="39"/>
      <c r="YG116" s="39"/>
      <c r="YH116" s="39"/>
      <c r="YI116" s="39"/>
      <c r="YJ116" s="39"/>
      <c r="YK116" s="39"/>
      <c r="YL116" s="39"/>
      <c r="YM116" s="39"/>
      <c r="YN116" s="39"/>
      <c r="YO116" s="39"/>
      <c r="YP116" s="39"/>
      <c r="YQ116" s="39"/>
      <c r="YR116" s="39"/>
      <c r="YS116" s="39"/>
      <c r="YT116" s="39"/>
      <c r="YU116" s="39"/>
      <c r="YV116" s="39"/>
      <c r="YW116" s="39"/>
      <c r="YX116" s="39"/>
      <c r="YY116" s="39"/>
      <c r="YZ116" s="39"/>
      <c r="ZA116" s="39"/>
      <c r="ZB116" s="39"/>
      <c r="ZC116" s="39"/>
      <c r="ZD116" s="39"/>
      <c r="ZE116" s="39"/>
      <c r="ZF116" s="39"/>
      <c r="ZG116" s="39"/>
      <c r="ZH116" s="39"/>
      <c r="ZI116" s="39"/>
      <c r="ZJ116" s="39"/>
      <c r="ZK116" s="39"/>
      <c r="ZL116" s="39"/>
      <c r="ZM116" s="39"/>
      <c r="ZN116" s="39"/>
      <c r="ZO116" s="39"/>
      <c r="ZP116" s="39"/>
      <c r="ZQ116" s="39"/>
      <c r="ZR116" s="39"/>
      <c r="ZS116" s="39"/>
      <c r="ZT116" s="39"/>
      <c r="ZU116" s="39"/>
      <c r="ZV116" s="39"/>
      <c r="ZW116" s="39"/>
      <c r="ZX116" s="39"/>
    </row>
    <row r="117" spans="1:700" s="41" customFormat="1" ht="12" customHeight="1" x14ac:dyDescent="0.25">
      <c r="A117" s="128" t="s">
        <v>36</v>
      </c>
      <c r="B117" s="15" t="s">
        <v>37</v>
      </c>
      <c r="C117" s="15" t="s">
        <v>37</v>
      </c>
      <c r="D117" s="5" t="s">
        <v>38</v>
      </c>
      <c r="E117" s="6" t="s">
        <v>39</v>
      </c>
      <c r="F117" s="7" t="s">
        <v>38</v>
      </c>
      <c r="G117" s="6" t="s">
        <v>40</v>
      </c>
      <c r="H117" s="8">
        <v>21101</v>
      </c>
      <c r="I117" s="69" t="s">
        <v>46</v>
      </c>
      <c r="J117" s="9" t="s">
        <v>872</v>
      </c>
      <c r="K117" s="10" t="s">
        <v>57</v>
      </c>
      <c r="L117" s="11"/>
      <c r="M117" s="8" t="s">
        <v>43</v>
      </c>
      <c r="N117" s="12" t="s">
        <v>16255</v>
      </c>
      <c r="O117" s="13">
        <v>15</v>
      </c>
      <c r="P117" s="14">
        <f t="shared" si="2"/>
        <v>17.010000000000002</v>
      </c>
      <c r="Q117" s="53" t="s">
        <v>45</v>
      </c>
      <c r="R117" s="14">
        <v>255.15</v>
      </c>
      <c r="S117" s="14">
        <v>0</v>
      </c>
      <c r="T117" s="14">
        <v>85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85</v>
      </c>
      <c r="AA117" s="14">
        <v>0</v>
      </c>
      <c r="AB117" s="14">
        <v>0</v>
      </c>
      <c r="AC117" s="14">
        <v>85.15</v>
      </c>
      <c r="AD117" s="14">
        <v>0</v>
      </c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  <c r="IV117" s="39"/>
      <c r="IW117" s="39"/>
      <c r="IX117" s="39"/>
      <c r="IY117" s="39"/>
      <c r="IZ117" s="39"/>
      <c r="JA117" s="39"/>
      <c r="JB117" s="39"/>
      <c r="JC117" s="39"/>
      <c r="JD117" s="39"/>
      <c r="JE117" s="39"/>
      <c r="JF117" s="39"/>
      <c r="JG117" s="39"/>
      <c r="JH117" s="39"/>
      <c r="JI117" s="39"/>
      <c r="JJ117" s="39"/>
      <c r="JK117" s="39"/>
      <c r="JL117" s="39"/>
      <c r="JM117" s="39"/>
      <c r="JN117" s="39"/>
      <c r="JO117" s="39"/>
      <c r="JP117" s="39"/>
      <c r="JQ117" s="39"/>
      <c r="JR117" s="39"/>
      <c r="JS117" s="39"/>
      <c r="JT117" s="39"/>
      <c r="JU117" s="39"/>
      <c r="JV117" s="39"/>
      <c r="JW117" s="39"/>
      <c r="JX117" s="39"/>
      <c r="JY117" s="39"/>
      <c r="JZ117" s="39"/>
      <c r="KA117" s="39"/>
      <c r="KB117" s="39"/>
      <c r="KC117" s="39"/>
      <c r="KD117" s="39"/>
      <c r="KE117" s="39"/>
      <c r="KF117" s="39"/>
      <c r="KG117" s="39"/>
      <c r="KH117" s="39"/>
      <c r="KI117" s="39"/>
      <c r="KJ117" s="39"/>
      <c r="KK117" s="39"/>
      <c r="KL117" s="39"/>
      <c r="KM117" s="39"/>
      <c r="KN117" s="39"/>
      <c r="KO117" s="39"/>
      <c r="KP117" s="39"/>
      <c r="KQ117" s="39"/>
      <c r="KR117" s="39"/>
      <c r="KS117" s="39"/>
      <c r="KT117" s="39"/>
      <c r="KU117" s="39"/>
      <c r="KV117" s="39"/>
      <c r="KW117" s="39"/>
      <c r="KX117" s="39"/>
      <c r="KY117" s="39"/>
      <c r="KZ117" s="39"/>
      <c r="LA117" s="39"/>
      <c r="LB117" s="39"/>
      <c r="LC117" s="39"/>
      <c r="LD117" s="39"/>
      <c r="LE117" s="39"/>
      <c r="LF117" s="39"/>
      <c r="LG117" s="39"/>
      <c r="LH117" s="39"/>
      <c r="LI117" s="39"/>
      <c r="LJ117" s="39"/>
      <c r="LK117" s="39"/>
      <c r="LL117" s="39"/>
      <c r="LM117" s="39"/>
      <c r="LN117" s="39"/>
      <c r="LO117" s="39"/>
      <c r="LP117" s="39"/>
      <c r="LQ117" s="39"/>
      <c r="LR117" s="39"/>
      <c r="LS117" s="39"/>
      <c r="LT117" s="39"/>
      <c r="LU117" s="39"/>
      <c r="LV117" s="39"/>
      <c r="LW117" s="39"/>
      <c r="LX117" s="39"/>
      <c r="LY117" s="39"/>
      <c r="LZ117" s="39"/>
      <c r="MA117" s="39"/>
      <c r="MB117" s="39"/>
      <c r="MC117" s="39"/>
      <c r="MD117" s="39"/>
      <c r="ME117" s="39"/>
      <c r="MF117" s="39"/>
      <c r="MG117" s="39"/>
      <c r="MH117" s="39"/>
      <c r="MI117" s="39"/>
      <c r="MJ117" s="39"/>
      <c r="MK117" s="39"/>
      <c r="ML117" s="39"/>
      <c r="MM117" s="39"/>
      <c r="MN117" s="39"/>
      <c r="MO117" s="39"/>
      <c r="MP117" s="39"/>
      <c r="MQ117" s="39"/>
      <c r="MR117" s="39"/>
      <c r="MS117" s="39"/>
      <c r="MT117" s="39"/>
      <c r="MU117" s="39"/>
      <c r="MV117" s="39"/>
      <c r="MW117" s="39"/>
      <c r="MX117" s="39"/>
      <c r="MY117" s="39"/>
      <c r="MZ117" s="39"/>
      <c r="NA117" s="39"/>
      <c r="NB117" s="39"/>
      <c r="NC117" s="39"/>
      <c r="ND117" s="39"/>
      <c r="NE117" s="39"/>
      <c r="NF117" s="39"/>
      <c r="NG117" s="39"/>
      <c r="NH117" s="39"/>
      <c r="NI117" s="39"/>
      <c r="NJ117" s="39"/>
      <c r="NK117" s="39"/>
      <c r="NL117" s="39"/>
      <c r="NM117" s="39"/>
      <c r="NN117" s="39"/>
      <c r="NO117" s="39"/>
      <c r="NP117" s="39"/>
      <c r="NQ117" s="39"/>
      <c r="NR117" s="39"/>
      <c r="NS117" s="39"/>
      <c r="NT117" s="39"/>
      <c r="NU117" s="39"/>
      <c r="NV117" s="39"/>
      <c r="NW117" s="39"/>
      <c r="NX117" s="39"/>
      <c r="NY117" s="39"/>
      <c r="NZ117" s="39"/>
      <c r="OA117" s="39"/>
      <c r="OB117" s="39"/>
      <c r="OC117" s="39"/>
      <c r="OD117" s="39"/>
      <c r="OE117" s="39"/>
      <c r="OF117" s="39"/>
      <c r="OG117" s="39"/>
      <c r="OH117" s="39"/>
      <c r="OI117" s="39"/>
      <c r="OJ117" s="39"/>
      <c r="OK117" s="39"/>
      <c r="OL117" s="39"/>
      <c r="OM117" s="39"/>
      <c r="ON117" s="39"/>
      <c r="OO117" s="39"/>
      <c r="OP117" s="39"/>
      <c r="OQ117" s="39"/>
      <c r="OR117" s="39"/>
      <c r="OS117" s="39"/>
      <c r="OT117" s="39"/>
      <c r="OU117" s="39"/>
      <c r="OV117" s="39"/>
      <c r="OW117" s="39"/>
      <c r="OX117" s="39"/>
      <c r="OY117" s="39"/>
      <c r="OZ117" s="39"/>
      <c r="PA117" s="39"/>
      <c r="PB117" s="39"/>
      <c r="PC117" s="39"/>
      <c r="PD117" s="39"/>
      <c r="PE117" s="39"/>
      <c r="PF117" s="39"/>
      <c r="PG117" s="39"/>
      <c r="PH117" s="39"/>
      <c r="PI117" s="39"/>
      <c r="PJ117" s="39"/>
      <c r="PK117" s="39"/>
      <c r="PL117" s="39"/>
      <c r="PM117" s="39"/>
      <c r="PN117" s="39"/>
      <c r="PO117" s="39"/>
      <c r="PP117" s="39"/>
      <c r="PQ117" s="39"/>
      <c r="PR117" s="39"/>
      <c r="PS117" s="39"/>
      <c r="PT117" s="39"/>
      <c r="PU117" s="39"/>
      <c r="PV117" s="39"/>
      <c r="PW117" s="39"/>
      <c r="PX117" s="39"/>
      <c r="PY117" s="39"/>
      <c r="PZ117" s="39"/>
      <c r="QA117" s="39"/>
      <c r="QB117" s="39"/>
      <c r="QC117" s="39"/>
      <c r="QD117" s="39"/>
      <c r="QE117" s="39"/>
      <c r="QF117" s="39"/>
      <c r="QG117" s="39"/>
      <c r="QH117" s="39"/>
      <c r="QI117" s="39"/>
      <c r="QJ117" s="39"/>
      <c r="QK117" s="39"/>
      <c r="QL117" s="39"/>
      <c r="QM117" s="39"/>
      <c r="QN117" s="39"/>
      <c r="QO117" s="39"/>
      <c r="QP117" s="39"/>
      <c r="QQ117" s="39"/>
      <c r="QR117" s="39"/>
      <c r="QS117" s="39"/>
      <c r="QT117" s="39"/>
      <c r="QU117" s="39"/>
      <c r="QV117" s="39"/>
      <c r="QW117" s="39"/>
      <c r="QX117" s="39"/>
      <c r="QY117" s="39"/>
      <c r="QZ117" s="39"/>
      <c r="RA117" s="39"/>
      <c r="RB117" s="39"/>
      <c r="RC117" s="39"/>
      <c r="RD117" s="39"/>
      <c r="RE117" s="39"/>
      <c r="RF117" s="39"/>
      <c r="RG117" s="39"/>
      <c r="RH117" s="39"/>
      <c r="RI117" s="39"/>
      <c r="RJ117" s="39"/>
      <c r="RK117" s="39"/>
      <c r="RL117" s="39"/>
      <c r="RM117" s="39"/>
      <c r="RN117" s="39"/>
      <c r="RO117" s="39"/>
      <c r="RP117" s="39"/>
      <c r="RQ117" s="39"/>
      <c r="RR117" s="39"/>
      <c r="RS117" s="39"/>
      <c r="RT117" s="39"/>
      <c r="RU117" s="39"/>
      <c r="RV117" s="39"/>
      <c r="RW117" s="39"/>
      <c r="RX117" s="39"/>
      <c r="RY117" s="39"/>
      <c r="RZ117" s="39"/>
      <c r="SA117" s="39"/>
      <c r="SB117" s="39"/>
      <c r="SC117" s="39"/>
      <c r="SD117" s="39"/>
      <c r="SE117" s="39"/>
      <c r="SF117" s="39"/>
      <c r="SG117" s="39"/>
      <c r="SH117" s="39"/>
      <c r="SI117" s="39"/>
      <c r="SJ117" s="39"/>
      <c r="SK117" s="39"/>
      <c r="SL117" s="39"/>
      <c r="SM117" s="39"/>
      <c r="SN117" s="39"/>
      <c r="SO117" s="39"/>
      <c r="SP117" s="39"/>
      <c r="SQ117" s="39"/>
      <c r="SR117" s="39"/>
      <c r="SS117" s="39"/>
      <c r="ST117" s="39"/>
      <c r="SU117" s="39"/>
      <c r="SV117" s="39"/>
      <c r="SW117" s="39"/>
      <c r="SX117" s="39"/>
      <c r="SY117" s="39"/>
      <c r="SZ117" s="39"/>
      <c r="TA117" s="39"/>
      <c r="TB117" s="39"/>
      <c r="TC117" s="39"/>
      <c r="TD117" s="39"/>
      <c r="TE117" s="39"/>
      <c r="TF117" s="39"/>
      <c r="TG117" s="39"/>
      <c r="TH117" s="39"/>
      <c r="TI117" s="39"/>
      <c r="TJ117" s="39"/>
      <c r="TK117" s="39"/>
      <c r="TL117" s="39"/>
      <c r="TM117" s="39"/>
      <c r="TN117" s="39"/>
      <c r="TO117" s="39"/>
      <c r="TP117" s="39"/>
      <c r="TQ117" s="39"/>
      <c r="TR117" s="39"/>
      <c r="TS117" s="39"/>
      <c r="TT117" s="39"/>
      <c r="TU117" s="39"/>
      <c r="TV117" s="39"/>
      <c r="TW117" s="39"/>
      <c r="TX117" s="39"/>
      <c r="TY117" s="39"/>
      <c r="TZ117" s="39"/>
      <c r="UA117" s="39"/>
      <c r="UB117" s="39"/>
      <c r="UC117" s="39"/>
      <c r="UD117" s="39"/>
      <c r="UE117" s="39"/>
      <c r="UF117" s="39"/>
      <c r="UG117" s="39"/>
      <c r="UH117" s="39"/>
      <c r="UI117" s="39"/>
      <c r="UJ117" s="39"/>
      <c r="UK117" s="39"/>
      <c r="UL117" s="39"/>
      <c r="UM117" s="39"/>
      <c r="UN117" s="39"/>
      <c r="UO117" s="39"/>
      <c r="UP117" s="39"/>
      <c r="UQ117" s="39"/>
      <c r="UR117" s="39"/>
      <c r="US117" s="39"/>
      <c r="UT117" s="39"/>
      <c r="UU117" s="39"/>
      <c r="UV117" s="39"/>
      <c r="UW117" s="39"/>
      <c r="UX117" s="39"/>
      <c r="UY117" s="39"/>
      <c r="UZ117" s="39"/>
      <c r="VA117" s="39"/>
      <c r="VB117" s="39"/>
      <c r="VC117" s="39"/>
      <c r="VD117" s="39"/>
      <c r="VE117" s="39"/>
      <c r="VF117" s="39"/>
      <c r="VG117" s="39"/>
      <c r="VH117" s="39"/>
      <c r="VI117" s="39"/>
      <c r="VJ117" s="39"/>
      <c r="VK117" s="39"/>
      <c r="VL117" s="39"/>
      <c r="VM117" s="39"/>
      <c r="VN117" s="39"/>
      <c r="VO117" s="39"/>
      <c r="VP117" s="39"/>
      <c r="VQ117" s="39"/>
      <c r="VR117" s="39"/>
      <c r="VS117" s="39"/>
      <c r="VT117" s="39"/>
      <c r="VU117" s="39"/>
      <c r="VV117" s="39"/>
      <c r="VW117" s="39"/>
      <c r="VX117" s="39"/>
      <c r="VY117" s="39"/>
      <c r="VZ117" s="39"/>
      <c r="WA117" s="39"/>
      <c r="WB117" s="39"/>
      <c r="WC117" s="39"/>
      <c r="WD117" s="39"/>
      <c r="WE117" s="39"/>
      <c r="WF117" s="39"/>
      <c r="WG117" s="39"/>
      <c r="WH117" s="39"/>
      <c r="WI117" s="39"/>
      <c r="WJ117" s="39"/>
      <c r="WK117" s="39"/>
      <c r="WL117" s="39"/>
      <c r="WM117" s="39"/>
      <c r="WN117" s="39"/>
      <c r="WO117" s="39"/>
      <c r="WP117" s="39"/>
      <c r="WQ117" s="39"/>
      <c r="WR117" s="39"/>
      <c r="WS117" s="39"/>
      <c r="WT117" s="39"/>
      <c r="WU117" s="39"/>
      <c r="WV117" s="39"/>
      <c r="WW117" s="39"/>
      <c r="WX117" s="39"/>
      <c r="WY117" s="39"/>
      <c r="WZ117" s="39"/>
      <c r="XA117" s="39"/>
      <c r="XB117" s="39"/>
      <c r="XC117" s="39"/>
      <c r="XD117" s="39"/>
      <c r="XE117" s="39"/>
      <c r="XF117" s="39"/>
      <c r="XG117" s="39"/>
      <c r="XH117" s="39"/>
      <c r="XI117" s="39"/>
      <c r="XJ117" s="39"/>
      <c r="XK117" s="39"/>
      <c r="XL117" s="39"/>
      <c r="XM117" s="39"/>
      <c r="XN117" s="39"/>
      <c r="XO117" s="39"/>
      <c r="XP117" s="39"/>
      <c r="XQ117" s="39"/>
      <c r="XR117" s="39"/>
      <c r="XS117" s="39"/>
      <c r="XT117" s="39"/>
      <c r="XU117" s="39"/>
      <c r="XV117" s="39"/>
      <c r="XW117" s="39"/>
      <c r="XX117" s="39"/>
      <c r="XY117" s="39"/>
      <c r="XZ117" s="39"/>
      <c r="YA117" s="39"/>
      <c r="YB117" s="39"/>
      <c r="YC117" s="39"/>
      <c r="YD117" s="39"/>
      <c r="YE117" s="39"/>
      <c r="YF117" s="39"/>
      <c r="YG117" s="39"/>
      <c r="YH117" s="39"/>
      <c r="YI117" s="39"/>
      <c r="YJ117" s="39"/>
      <c r="YK117" s="39"/>
      <c r="YL117" s="39"/>
      <c r="YM117" s="39"/>
      <c r="YN117" s="39"/>
      <c r="YO117" s="39"/>
      <c r="YP117" s="39"/>
      <c r="YQ117" s="39"/>
      <c r="YR117" s="39"/>
      <c r="YS117" s="39"/>
      <c r="YT117" s="39"/>
      <c r="YU117" s="39"/>
      <c r="YV117" s="39"/>
      <c r="YW117" s="39"/>
      <c r="YX117" s="39"/>
      <c r="YY117" s="39"/>
      <c r="YZ117" s="39"/>
      <c r="ZA117" s="39"/>
      <c r="ZB117" s="39"/>
      <c r="ZC117" s="39"/>
      <c r="ZD117" s="39"/>
      <c r="ZE117" s="39"/>
      <c r="ZF117" s="39"/>
      <c r="ZG117" s="39"/>
      <c r="ZH117" s="39"/>
      <c r="ZI117" s="39"/>
      <c r="ZJ117" s="39"/>
      <c r="ZK117" s="39"/>
      <c r="ZL117" s="39"/>
      <c r="ZM117" s="39"/>
      <c r="ZN117" s="39"/>
      <c r="ZO117" s="39"/>
      <c r="ZP117" s="39"/>
      <c r="ZQ117" s="39"/>
      <c r="ZR117" s="39"/>
      <c r="ZS117" s="39"/>
      <c r="ZT117" s="39"/>
      <c r="ZU117" s="39"/>
      <c r="ZV117" s="39"/>
      <c r="ZW117" s="39"/>
      <c r="ZX117" s="39"/>
    </row>
    <row r="118" spans="1:700" s="41" customFormat="1" ht="12" customHeight="1" x14ac:dyDescent="0.25">
      <c r="A118" s="128" t="s">
        <v>36</v>
      </c>
      <c r="B118" s="15" t="s">
        <v>37</v>
      </c>
      <c r="C118" s="15" t="s">
        <v>37</v>
      </c>
      <c r="D118" s="5" t="s">
        <v>38</v>
      </c>
      <c r="E118" s="6" t="s">
        <v>39</v>
      </c>
      <c r="F118" s="7" t="s">
        <v>38</v>
      </c>
      <c r="G118" s="6" t="s">
        <v>40</v>
      </c>
      <c r="H118" s="8">
        <v>21101</v>
      </c>
      <c r="I118" s="69" t="s">
        <v>46</v>
      </c>
      <c r="J118" s="9" t="s">
        <v>701</v>
      </c>
      <c r="K118" s="10" t="s">
        <v>52</v>
      </c>
      <c r="L118" s="11"/>
      <c r="M118" s="8" t="s">
        <v>43</v>
      </c>
      <c r="N118" s="12" t="s">
        <v>16255</v>
      </c>
      <c r="O118" s="13">
        <v>5</v>
      </c>
      <c r="P118" s="14">
        <f t="shared" si="2"/>
        <v>55.239999999999995</v>
      </c>
      <c r="Q118" s="53" t="s">
        <v>45</v>
      </c>
      <c r="R118" s="14">
        <v>276.2</v>
      </c>
      <c r="S118" s="14">
        <v>0</v>
      </c>
      <c r="T118" s="14">
        <v>111.2</v>
      </c>
      <c r="U118" s="14">
        <v>0</v>
      </c>
      <c r="V118" s="14">
        <v>0</v>
      </c>
      <c r="W118" s="14">
        <v>55</v>
      </c>
      <c r="X118" s="14">
        <v>0</v>
      </c>
      <c r="Y118" s="14">
        <v>0</v>
      </c>
      <c r="Z118" s="14">
        <v>110</v>
      </c>
      <c r="AA118" s="14">
        <v>0</v>
      </c>
      <c r="AB118" s="14">
        <v>0</v>
      </c>
      <c r="AC118" s="14">
        <v>0</v>
      </c>
      <c r="AD118" s="14">
        <v>0</v>
      </c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  <c r="IV118" s="39"/>
      <c r="IW118" s="39"/>
      <c r="IX118" s="39"/>
      <c r="IY118" s="39"/>
      <c r="IZ118" s="39"/>
      <c r="JA118" s="39"/>
      <c r="JB118" s="39"/>
      <c r="JC118" s="39"/>
      <c r="JD118" s="39"/>
      <c r="JE118" s="39"/>
      <c r="JF118" s="39"/>
      <c r="JG118" s="39"/>
      <c r="JH118" s="39"/>
      <c r="JI118" s="39"/>
      <c r="JJ118" s="39"/>
      <c r="JK118" s="39"/>
      <c r="JL118" s="39"/>
      <c r="JM118" s="39"/>
      <c r="JN118" s="39"/>
      <c r="JO118" s="39"/>
      <c r="JP118" s="39"/>
      <c r="JQ118" s="39"/>
      <c r="JR118" s="39"/>
      <c r="JS118" s="39"/>
      <c r="JT118" s="39"/>
      <c r="JU118" s="39"/>
      <c r="JV118" s="39"/>
      <c r="JW118" s="39"/>
      <c r="JX118" s="39"/>
      <c r="JY118" s="39"/>
      <c r="JZ118" s="39"/>
      <c r="KA118" s="39"/>
      <c r="KB118" s="39"/>
      <c r="KC118" s="39"/>
      <c r="KD118" s="39"/>
      <c r="KE118" s="39"/>
      <c r="KF118" s="39"/>
      <c r="KG118" s="39"/>
      <c r="KH118" s="39"/>
      <c r="KI118" s="39"/>
      <c r="KJ118" s="39"/>
      <c r="KK118" s="39"/>
      <c r="KL118" s="39"/>
      <c r="KM118" s="39"/>
      <c r="KN118" s="39"/>
      <c r="KO118" s="39"/>
      <c r="KP118" s="39"/>
      <c r="KQ118" s="39"/>
      <c r="KR118" s="39"/>
      <c r="KS118" s="39"/>
      <c r="KT118" s="39"/>
      <c r="KU118" s="39"/>
      <c r="KV118" s="39"/>
      <c r="KW118" s="39"/>
      <c r="KX118" s="39"/>
      <c r="KY118" s="39"/>
      <c r="KZ118" s="39"/>
      <c r="LA118" s="39"/>
      <c r="LB118" s="39"/>
      <c r="LC118" s="39"/>
      <c r="LD118" s="39"/>
      <c r="LE118" s="39"/>
      <c r="LF118" s="39"/>
      <c r="LG118" s="39"/>
      <c r="LH118" s="39"/>
      <c r="LI118" s="39"/>
      <c r="LJ118" s="39"/>
      <c r="LK118" s="39"/>
      <c r="LL118" s="39"/>
      <c r="LM118" s="39"/>
      <c r="LN118" s="39"/>
      <c r="LO118" s="39"/>
      <c r="LP118" s="39"/>
      <c r="LQ118" s="39"/>
      <c r="LR118" s="39"/>
      <c r="LS118" s="39"/>
      <c r="LT118" s="39"/>
      <c r="LU118" s="39"/>
      <c r="LV118" s="39"/>
      <c r="LW118" s="39"/>
      <c r="LX118" s="39"/>
      <c r="LY118" s="39"/>
      <c r="LZ118" s="39"/>
      <c r="MA118" s="39"/>
      <c r="MB118" s="39"/>
      <c r="MC118" s="39"/>
      <c r="MD118" s="39"/>
      <c r="ME118" s="39"/>
      <c r="MF118" s="39"/>
      <c r="MG118" s="39"/>
      <c r="MH118" s="39"/>
      <c r="MI118" s="39"/>
      <c r="MJ118" s="39"/>
      <c r="MK118" s="39"/>
      <c r="ML118" s="39"/>
      <c r="MM118" s="39"/>
      <c r="MN118" s="39"/>
      <c r="MO118" s="39"/>
      <c r="MP118" s="39"/>
      <c r="MQ118" s="39"/>
      <c r="MR118" s="39"/>
      <c r="MS118" s="39"/>
      <c r="MT118" s="39"/>
      <c r="MU118" s="39"/>
      <c r="MV118" s="39"/>
      <c r="MW118" s="39"/>
      <c r="MX118" s="39"/>
      <c r="MY118" s="39"/>
      <c r="MZ118" s="39"/>
      <c r="NA118" s="39"/>
      <c r="NB118" s="39"/>
      <c r="NC118" s="39"/>
      <c r="ND118" s="39"/>
      <c r="NE118" s="39"/>
      <c r="NF118" s="39"/>
      <c r="NG118" s="39"/>
      <c r="NH118" s="39"/>
      <c r="NI118" s="39"/>
      <c r="NJ118" s="39"/>
      <c r="NK118" s="39"/>
      <c r="NL118" s="39"/>
      <c r="NM118" s="39"/>
      <c r="NN118" s="39"/>
      <c r="NO118" s="39"/>
      <c r="NP118" s="39"/>
      <c r="NQ118" s="39"/>
      <c r="NR118" s="39"/>
      <c r="NS118" s="39"/>
      <c r="NT118" s="39"/>
      <c r="NU118" s="39"/>
      <c r="NV118" s="39"/>
      <c r="NW118" s="39"/>
      <c r="NX118" s="39"/>
      <c r="NY118" s="39"/>
      <c r="NZ118" s="39"/>
      <c r="OA118" s="39"/>
      <c r="OB118" s="39"/>
      <c r="OC118" s="39"/>
      <c r="OD118" s="39"/>
      <c r="OE118" s="39"/>
      <c r="OF118" s="39"/>
      <c r="OG118" s="39"/>
      <c r="OH118" s="39"/>
      <c r="OI118" s="39"/>
      <c r="OJ118" s="39"/>
      <c r="OK118" s="39"/>
      <c r="OL118" s="39"/>
      <c r="OM118" s="39"/>
      <c r="ON118" s="39"/>
      <c r="OO118" s="39"/>
      <c r="OP118" s="39"/>
      <c r="OQ118" s="39"/>
      <c r="OR118" s="39"/>
      <c r="OS118" s="39"/>
      <c r="OT118" s="39"/>
      <c r="OU118" s="39"/>
      <c r="OV118" s="39"/>
      <c r="OW118" s="39"/>
      <c r="OX118" s="39"/>
      <c r="OY118" s="39"/>
      <c r="OZ118" s="39"/>
      <c r="PA118" s="39"/>
      <c r="PB118" s="39"/>
      <c r="PC118" s="39"/>
      <c r="PD118" s="39"/>
      <c r="PE118" s="39"/>
      <c r="PF118" s="39"/>
      <c r="PG118" s="39"/>
      <c r="PH118" s="39"/>
      <c r="PI118" s="39"/>
      <c r="PJ118" s="39"/>
      <c r="PK118" s="39"/>
      <c r="PL118" s="39"/>
      <c r="PM118" s="39"/>
      <c r="PN118" s="39"/>
      <c r="PO118" s="39"/>
      <c r="PP118" s="39"/>
      <c r="PQ118" s="39"/>
      <c r="PR118" s="39"/>
      <c r="PS118" s="39"/>
      <c r="PT118" s="39"/>
      <c r="PU118" s="39"/>
      <c r="PV118" s="39"/>
      <c r="PW118" s="39"/>
      <c r="PX118" s="39"/>
      <c r="PY118" s="39"/>
      <c r="PZ118" s="39"/>
      <c r="QA118" s="39"/>
      <c r="QB118" s="39"/>
      <c r="QC118" s="39"/>
      <c r="QD118" s="39"/>
      <c r="QE118" s="39"/>
      <c r="QF118" s="39"/>
      <c r="QG118" s="39"/>
      <c r="QH118" s="39"/>
      <c r="QI118" s="39"/>
      <c r="QJ118" s="39"/>
      <c r="QK118" s="39"/>
      <c r="QL118" s="39"/>
      <c r="QM118" s="39"/>
      <c r="QN118" s="39"/>
      <c r="QO118" s="39"/>
      <c r="QP118" s="39"/>
      <c r="QQ118" s="39"/>
      <c r="QR118" s="39"/>
      <c r="QS118" s="39"/>
      <c r="QT118" s="39"/>
      <c r="QU118" s="39"/>
      <c r="QV118" s="39"/>
      <c r="QW118" s="39"/>
      <c r="QX118" s="39"/>
      <c r="QY118" s="39"/>
      <c r="QZ118" s="39"/>
      <c r="RA118" s="39"/>
      <c r="RB118" s="39"/>
      <c r="RC118" s="39"/>
      <c r="RD118" s="39"/>
      <c r="RE118" s="39"/>
      <c r="RF118" s="39"/>
      <c r="RG118" s="39"/>
      <c r="RH118" s="39"/>
      <c r="RI118" s="39"/>
      <c r="RJ118" s="39"/>
      <c r="RK118" s="39"/>
      <c r="RL118" s="39"/>
      <c r="RM118" s="39"/>
      <c r="RN118" s="39"/>
      <c r="RO118" s="39"/>
      <c r="RP118" s="39"/>
      <c r="RQ118" s="39"/>
      <c r="RR118" s="39"/>
      <c r="RS118" s="39"/>
      <c r="RT118" s="39"/>
      <c r="RU118" s="39"/>
      <c r="RV118" s="39"/>
      <c r="RW118" s="39"/>
      <c r="RX118" s="39"/>
      <c r="RY118" s="39"/>
      <c r="RZ118" s="39"/>
      <c r="SA118" s="39"/>
      <c r="SB118" s="39"/>
      <c r="SC118" s="39"/>
      <c r="SD118" s="39"/>
      <c r="SE118" s="39"/>
      <c r="SF118" s="39"/>
      <c r="SG118" s="39"/>
      <c r="SH118" s="39"/>
      <c r="SI118" s="39"/>
      <c r="SJ118" s="39"/>
      <c r="SK118" s="39"/>
      <c r="SL118" s="39"/>
      <c r="SM118" s="39"/>
      <c r="SN118" s="39"/>
      <c r="SO118" s="39"/>
      <c r="SP118" s="39"/>
      <c r="SQ118" s="39"/>
      <c r="SR118" s="39"/>
      <c r="SS118" s="39"/>
      <c r="ST118" s="39"/>
      <c r="SU118" s="39"/>
      <c r="SV118" s="39"/>
      <c r="SW118" s="39"/>
      <c r="SX118" s="39"/>
      <c r="SY118" s="39"/>
      <c r="SZ118" s="39"/>
      <c r="TA118" s="39"/>
      <c r="TB118" s="39"/>
      <c r="TC118" s="39"/>
      <c r="TD118" s="39"/>
      <c r="TE118" s="39"/>
      <c r="TF118" s="39"/>
      <c r="TG118" s="39"/>
      <c r="TH118" s="39"/>
      <c r="TI118" s="39"/>
      <c r="TJ118" s="39"/>
      <c r="TK118" s="39"/>
      <c r="TL118" s="39"/>
      <c r="TM118" s="39"/>
      <c r="TN118" s="39"/>
      <c r="TO118" s="39"/>
      <c r="TP118" s="39"/>
      <c r="TQ118" s="39"/>
      <c r="TR118" s="39"/>
      <c r="TS118" s="39"/>
      <c r="TT118" s="39"/>
      <c r="TU118" s="39"/>
      <c r="TV118" s="39"/>
      <c r="TW118" s="39"/>
      <c r="TX118" s="39"/>
      <c r="TY118" s="39"/>
      <c r="TZ118" s="39"/>
      <c r="UA118" s="39"/>
      <c r="UB118" s="39"/>
      <c r="UC118" s="39"/>
      <c r="UD118" s="39"/>
      <c r="UE118" s="39"/>
      <c r="UF118" s="39"/>
      <c r="UG118" s="39"/>
      <c r="UH118" s="39"/>
      <c r="UI118" s="39"/>
      <c r="UJ118" s="39"/>
      <c r="UK118" s="39"/>
      <c r="UL118" s="39"/>
      <c r="UM118" s="39"/>
      <c r="UN118" s="39"/>
      <c r="UO118" s="39"/>
      <c r="UP118" s="39"/>
      <c r="UQ118" s="39"/>
      <c r="UR118" s="39"/>
      <c r="US118" s="39"/>
      <c r="UT118" s="39"/>
      <c r="UU118" s="39"/>
      <c r="UV118" s="39"/>
      <c r="UW118" s="39"/>
      <c r="UX118" s="39"/>
      <c r="UY118" s="39"/>
      <c r="UZ118" s="39"/>
      <c r="VA118" s="39"/>
      <c r="VB118" s="39"/>
      <c r="VC118" s="39"/>
      <c r="VD118" s="39"/>
      <c r="VE118" s="39"/>
      <c r="VF118" s="39"/>
      <c r="VG118" s="39"/>
      <c r="VH118" s="39"/>
      <c r="VI118" s="39"/>
      <c r="VJ118" s="39"/>
      <c r="VK118" s="39"/>
      <c r="VL118" s="39"/>
      <c r="VM118" s="39"/>
      <c r="VN118" s="39"/>
      <c r="VO118" s="39"/>
      <c r="VP118" s="39"/>
      <c r="VQ118" s="39"/>
      <c r="VR118" s="39"/>
      <c r="VS118" s="39"/>
      <c r="VT118" s="39"/>
      <c r="VU118" s="39"/>
      <c r="VV118" s="39"/>
      <c r="VW118" s="39"/>
      <c r="VX118" s="39"/>
      <c r="VY118" s="39"/>
      <c r="VZ118" s="39"/>
      <c r="WA118" s="39"/>
      <c r="WB118" s="39"/>
      <c r="WC118" s="39"/>
      <c r="WD118" s="39"/>
      <c r="WE118" s="39"/>
      <c r="WF118" s="39"/>
      <c r="WG118" s="39"/>
      <c r="WH118" s="39"/>
      <c r="WI118" s="39"/>
      <c r="WJ118" s="39"/>
      <c r="WK118" s="39"/>
      <c r="WL118" s="39"/>
      <c r="WM118" s="39"/>
      <c r="WN118" s="39"/>
      <c r="WO118" s="39"/>
      <c r="WP118" s="39"/>
      <c r="WQ118" s="39"/>
      <c r="WR118" s="39"/>
      <c r="WS118" s="39"/>
      <c r="WT118" s="39"/>
      <c r="WU118" s="39"/>
      <c r="WV118" s="39"/>
      <c r="WW118" s="39"/>
      <c r="WX118" s="39"/>
      <c r="WY118" s="39"/>
      <c r="WZ118" s="39"/>
      <c r="XA118" s="39"/>
      <c r="XB118" s="39"/>
      <c r="XC118" s="39"/>
      <c r="XD118" s="39"/>
      <c r="XE118" s="39"/>
      <c r="XF118" s="39"/>
      <c r="XG118" s="39"/>
      <c r="XH118" s="39"/>
      <c r="XI118" s="39"/>
      <c r="XJ118" s="39"/>
      <c r="XK118" s="39"/>
      <c r="XL118" s="39"/>
      <c r="XM118" s="39"/>
      <c r="XN118" s="39"/>
      <c r="XO118" s="39"/>
      <c r="XP118" s="39"/>
      <c r="XQ118" s="39"/>
      <c r="XR118" s="39"/>
      <c r="XS118" s="39"/>
      <c r="XT118" s="39"/>
      <c r="XU118" s="39"/>
      <c r="XV118" s="39"/>
      <c r="XW118" s="39"/>
      <c r="XX118" s="39"/>
      <c r="XY118" s="39"/>
      <c r="XZ118" s="39"/>
      <c r="YA118" s="39"/>
      <c r="YB118" s="39"/>
      <c r="YC118" s="39"/>
      <c r="YD118" s="39"/>
      <c r="YE118" s="39"/>
      <c r="YF118" s="39"/>
      <c r="YG118" s="39"/>
      <c r="YH118" s="39"/>
      <c r="YI118" s="39"/>
      <c r="YJ118" s="39"/>
      <c r="YK118" s="39"/>
      <c r="YL118" s="39"/>
      <c r="YM118" s="39"/>
      <c r="YN118" s="39"/>
      <c r="YO118" s="39"/>
      <c r="YP118" s="39"/>
      <c r="YQ118" s="39"/>
      <c r="YR118" s="39"/>
      <c r="YS118" s="39"/>
      <c r="YT118" s="39"/>
      <c r="YU118" s="39"/>
      <c r="YV118" s="39"/>
      <c r="YW118" s="39"/>
      <c r="YX118" s="39"/>
      <c r="YY118" s="39"/>
      <c r="YZ118" s="39"/>
      <c r="ZA118" s="39"/>
      <c r="ZB118" s="39"/>
      <c r="ZC118" s="39"/>
      <c r="ZD118" s="39"/>
      <c r="ZE118" s="39"/>
      <c r="ZF118" s="39"/>
      <c r="ZG118" s="39"/>
      <c r="ZH118" s="39"/>
      <c r="ZI118" s="39"/>
      <c r="ZJ118" s="39"/>
      <c r="ZK118" s="39"/>
      <c r="ZL118" s="39"/>
      <c r="ZM118" s="39"/>
      <c r="ZN118" s="39"/>
      <c r="ZO118" s="39"/>
      <c r="ZP118" s="39"/>
      <c r="ZQ118" s="39"/>
      <c r="ZR118" s="39"/>
      <c r="ZS118" s="39"/>
      <c r="ZT118" s="39"/>
      <c r="ZU118" s="39"/>
      <c r="ZV118" s="39"/>
      <c r="ZW118" s="39"/>
      <c r="ZX118" s="39"/>
    </row>
    <row r="119" spans="1:700" s="41" customFormat="1" ht="12" customHeight="1" x14ac:dyDescent="0.25">
      <c r="A119" s="128" t="s">
        <v>36</v>
      </c>
      <c r="B119" s="15" t="s">
        <v>37</v>
      </c>
      <c r="C119" s="15" t="s">
        <v>37</v>
      </c>
      <c r="D119" s="5" t="s">
        <v>38</v>
      </c>
      <c r="E119" s="6" t="s">
        <v>39</v>
      </c>
      <c r="F119" s="7" t="s">
        <v>38</v>
      </c>
      <c r="G119" s="6" t="s">
        <v>40</v>
      </c>
      <c r="H119" s="8">
        <v>21101</v>
      </c>
      <c r="I119" s="69" t="s">
        <v>46</v>
      </c>
      <c r="J119" s="9" t="s">
        <v>1807</v>
      </c>
      <c r="K119" s="10" t="s">
        <v>276</v>
      </c>
      <c r="L119" s="11"/>
      <c r="M119" s="8" t="s">
        <v>43</v>
      </c>
      <c r="N119" s="12" t="s">
        <v>539</v>
      </c>
      <c r="O119" s="13">
        <v>2</v>
      </c>
      <c r="P119" s="14">
        <f t="shared" si="2"/>
        <v>540</v>
      </c>
      <c r="Q119" s="53" t="s">
        <v>45</v>
      </c>
      <c r="R119" s="14">
        <v>1080</v>
      </c>
      <c r="S119" s="14">
        <v>0</v>
      </c>
      <c r="T119" s="14">
        <v>0</v>
      </c>
      <c r="U119" s="14">
        <v>0</v>
      </c>
      <c r="V119" s="14">
        <v>0</v>
      </c>
      <c r="W119" s="14">
        <v>540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540</v>
      </c>
      <c r="AD119" s="14">
        <v>0</v>
      </c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  <c r="JA119" s="39"/>
      <c r="JB119" s="39"/>
      <c r="JC119" s="39"/>
      <c r="JD119" s="39"/>
      <c r="JE119" s="39"/>
      <c r="JF119" s="39"/>
      <c r="JG119" s="39"/>
      <c r="JH119" s="39"/>
      <c r="JI119" s="39"/>
      <c r="JJ119" s="39"/>
      <c r="JK119" s="39"/>
      <c r="JL119" s="39"/>
      <c r="JM119" s="39"/>
      <c r="JN119" s="39"/>
      <c r="JO119" s="39"/>
      <c r="JP119" s="39"/>
      <c r="JQ119" s="39"/>
      <c r="JR119" s="39"/>
      <c r="JS119" s="39"/>
      <c r="JT119" s="39"/>
      <c r="JU119" s="39"/>
      <c r="JV119" s="39"/>
      <c r="JW119" s="39"/>
      <c r="JX119" s="39"/>
      <c r="JY119" s="39"/>
      <c r="JZ119" s="39"/>
      <c r="KA119" s="39"/>
      <c r="KB119" s="39"/>
      <c r="KC119" s="39"/>
      <c r="KD119" s="39"/>
      <c r="KE119" s="39"/>
      <c r="KF119" s="39"/>
      <c r="KG119" s="39"/>
      <c r="KH119" s="39"/>
      <c r="KI119" s="39"/>
      <c r="KJ119" s="39"/>
      <c r="KK119" s="39"/>
      <c r="KL119" s="39"/>
      <c r="KM119" s="39"/>
      <c r="KN119" s="39"/>
      <c r="KO119" s="39"/>
      <c r="KP119" s="39"/>
      <c r="KQ119" s="39"/>
      <c r="KR119" s="39"/>
      <c r="KS119" s="39"/>
      <c r="KT119" s="39"/>
      <c r="KU119" s="39"/>
      <c r="KV119" s="39"/>
      <c r="KW119" s="39"/>
      <c r="KX119" s="39"/>
      <c r="KY119" s="39"/>
      <c r="KZ119" s="39"/>
      <c r="LA119" s="39"/>
      <c r="LB119" s="39"/>
      <c r="LC119" s="39"/>
      <c r="LD119" s="39"/>
      <c r="LE119" s="39"/>
      <c r="LF119" s="39"/>
      <c r="LG119" s="39"/>
      <c r="LH119" s="39"/>
      <c r="LI119" s="39"/>
      <c r="LJ119" s="39"/>
      <c r="LK119" s="39"/>
      <c r="LL119" s="39"/>
      <c r="LM119" s="39"/>
      <c r="LN119" s="39"/>
      <c r="LO119" s="39"/>
      <c r="LP119" s="39"/>
      <c r="LQ119" s="39"/>
      <c r="LR119" s="39"/>
      <c r="LS119" s="39"/>
      <c r="LT119" s="39"/>
      <c r="LU119" s="39"/>
      <c r="LV119" s="39"/>
      <c r="LW119" s="39"/>
      <c r="LX119" s="39"/>
      <c r="LY119" s="39"/>
      <c r="LZ119" s="39"/>
      <c r="MA119" s="39"/>
      <c r="MB119" s="39"/>
      <c r="MC119" s="39"/>
      <c r="MD119" s="39"/>
      <c r="ME119" s="39"/>
      <c r="MF119" s="39"/>
      <c r="MG119" s="39"/>
      <c r="MH119" s="39"/>
      <c r="MI119" s="39"/>
      <c r="MJ119" s="39"/>
      <c r="MK119" s="39"/>
      <c r="ML119" s="39"/>
      <c r="MM119" s="39"/>
      <c r="MN119" s="39"/>
      <c r="MO119" s="39"/>
      <c r="MP119" s="39"/>
      <c r="MQ119" s="39"/>
      <c r="MR119" s="39"/>
      <c r="MS119" s="39"/>
      <c r="MT119" s="39"/>
      <c r="MU119" s="39"/>
      <c r="MV119" s="39"/>
      <c r="MW119" s="39"/>
      <c r="MX119" s="39"/>
      <c r="MY119" s="39"/>
      <c r="MZ119" s="39"/>
      <c r="NA119" s="39"/>
      <c r="NB119" s="39"/>
      <c r="NC119" s="39"/>
      <c r="ND119" s="39"/>
      <c r="NE119" s="39"/>
      <c r="NF119" s="39"/>
      <c r="NG119" s="39"/>
      <c r="NH119" s="39"/>
      <c r="NI119" s="39"/>
      <c r="NJ119" s="39"/>
      <c r="NK119" s="39"/>
      <c r="NL119" s="39"/>
      <c r="NM119" s="39"/>
      <c r="NN119" s="39"/>
      <c r="NO119" s="39"/>
      <c r="NP119" s="39"/>
      <c r="NQ119" s="39"/>
      <c r="NR119" s="39"/>
      <c r="NS119" s="39"/>
      <c r="NT119" s="39"/>
      <c r="NU119" s="39"/>
      <c r="NV119" s="39"/>
      <c r="NW119" s="39"/>
      <c r="NX119" s="39"/>
      <c r="NY119" s="39"/>
      <c r="NZ119" s="39"/>
      <c r="OA119" s="39"/>
      <c r="OB119" s="39"/>
      <c r="OC119" s="39"/>
      <c r="OD119" s="39"/>
      <c r="OE119" s="39"/>
      <c r="OF119" s="39"/>
      <c r="OG119" s="39"/>
      <c r="OH119" s="39"/>
      <c r="OI119" s="39"/>
      <c r="OJ119" s="39"/>
      <c r="OK119" s="39"/>
      <c r="OL119" s="39"/>
      <c r="OM119" s="39"/>
      <c r="ON119" s="39"/>
      <c r="OO119" s="39"/>
      <c r="OP119" s="39"/>
      <c r="OQ119" s="39"/>
      <c r="OR119" s="39"/>
      <c r="OS119" s="39"/>
      <c r="OT119" s="39"/>
      <c r="OU119" s="39"/>
      <c r="OV119" s="39"/>
      <c r="OW119" s="39"/>
      <c r="OX119" s="39"/>
      <c r="OY119" s="39"/>
      <c r="OZ119" s="39"/>
      <c r="PA119" s="39"/>
      <c r="PB119" s="39"/>
      <c r="PC119" s="39"/>
      <c r="PD119" s="39"/>
      <c r="PE119" s="39"/>
      <c r="PF119" s="39"/>
      <c r="PG119" s="39"/>
      <c r="PH119" s="39"/>
      <c r="PI119" s="39"/>
      <c r="PJ119" s="39"/>
      <c r="PK119" s="39"/>
      <c r="PL119" s="39"/>
      <c r="PM119" s="39"/>
      <c r="PN119" s="39"/>
      <c r="PO119" s="39"/>
      <c r="PP119" s="39"/>
      <c r="PQ119" s="39"/>
      <c r="PR119" s="39"/>
      <c r="PS119" s="39"/>
      <c r="PT119" s="39"/>
      <c r="PU119" s="39"/>
      <c r="PV119" s="39"/>
      <c r="PW119" s="39"/>
      <c r="PX119" s="39"/>
      <c r="PY119" s="39"/>
      <c r="PZ119" s="39"/>
      <c r="QA119" s="39"/>
      <c r="QB119" s="39"/>
      <c r="QC119" s="39"/>
      <c r="QD119" s="39"/>
      <c r="QE119" s="39"/>
      <c r="QF119" s="39"/>
      <c r="QG119" s="39"/>
      <c r="QH119" s="39"/>
      <c r="QI119" s="39"/>
      <c r="QJ119" s="39"/>
      <c r="QK119" s="39"/>
      <c r="QL119" s="39"/>
      <c r="QM119" s="39"/>
      <c r="QN119" s="39"/>
      <c r="QO119" s="39"/>
      <c r="QP119" s="39"/>
      <c r="QQ119" s="39"/>
      <c r="QR119" s="39"/>
      <c r="QS119" s="39"/>
      <c r="QT119" s="39"/>
      <c r="QU119" s="39"/>
      <c r="QV119" s="39"/>
      <c r="QW119" s="39"/>
      <c r="QX119" s="39"/>
      <c r="QY119" s="39"/>
      <c r="QZ119" s="39"/>
      <c r="RA119" s="39"/>
      <c r="RB119" s="39"/>
      <c r="RC119" s="39"/>
      <c r="RD119" s="39"/>
      <c r="RE119" s="39"/>
      <c r="RF119" s="39"/>
      <c r="RG119" s="39"/>
      <c r="RH119" s="39"/>
      <c r="RI119" s="39"/>
      <c r="RJ119" s="39"/>
      <c r="RK119" s="39"/>
      <c r="RL119" s="39"/>
      <c r="RM119" s="39"/>
      <c r="RN119" s="39"/>
      <c r="RO119" s="39"/>
      <c r="RP119" s="39"/>
      <c r="RQ119" s="39"/>
      <c r="RR119" s="39"/>
      <c r="RS119" s="39"/>
      <c r="RT119" s="39"/>
      <c r="RU119" s="39"/>
      <c r="RV119" s="39"/>
      <c r="RW119" s="39"/>
      <c r="RX119" s="39"/>
      <c r="RY119" s="39"/>
      <c r="RZ119" s="39"/>
      <c r="SA119" s="39"/>
      <c r="SB119" s="39"/>
      <c r="SC119" s="39"/>
      <c r="SD119" s="39"/>
      <c r="SE119" s="39"/>
      <c r="SF119" s="39"/>
      <c r="SG119" s="39"/>
      <c r="SH119" s="39"/>
      <c r="SI119" s="39"/>
      <c r="SJ119" s="39"/>
      <c r="SK119" s="39"/>
      <c r="SL119" s="39"/>
      <c r="SM119" s="39"/>
      <c r="SN119" s="39"/>
      <c r="SO119" s="39"/>
      <c r="SP119" s="39"/>
      <c r="SQ119" s="39"/>
      <c r="SR119" s="39"/>
      <c r="SS119" s="39"/>
      <c r="ST119" s="39"/>
      <c r="SU119" s="39"/>
      <c r="SV119" s="39"/>
      <c r="SW119" s="39"/>
      <c r="SX119" s="39"/>
      <c r="SY119" s="39"/>
      <c r="SZ119" s="39"/>
      <c r="TA119" s="39"/>
      <c r="TB119" s="39"/>
      <c r="TC119" s="39"/>
      <c r="TD119" s="39"/>
      <c r="TE119" s="39"/>
      <c r="TF119" s="39"/>
      <c r="TG119" s="39"/>
      <c r="TH119" s="39"/>
      <c r="TI119" s="39"/>
      <c r="TJ119" s="39"/>
      <c r="TK119" s="39"/>
      <c r="TL119" s="39"/>
      <c r="TM119" s="39"/>
      <c r="TN119" s="39"/>
      <c r="TO119" s="39"/>
      <c r="TP119" s="39"/>
      <c r="TQ119" s="39"/>
      <c r="TR119" s="39"/>
      <c r="TS119" s="39"/>
      <c r="TT119" s="39"/>
      <c r="TU119" s="39"/>
      <c r="TV119" s="39"/>
      <c r="TW119" s="39"/>
      <c r="TX119" s="39"/>
      <c r="TY119" s="39"/>
      <c r="TZ119" s="39"/>
      <c r="UA119" s="39"/>
      <c r="UB119" s="39"/>
      <c r="UC119" s="39"/>
      <c r="UD119" s="39"/>
      <c r="UE119" s="39"/>
      <c r="UF119" s="39"/>
      <c r="UG119" s="39"/>
      <c r="UH119" s="39"/>
      <c r="UI119" s="39"/>
      <c r="UJ119" s="39"/>
      <c r="UK119" s="39"/>
      <c r="UL119" s="39"/>
      <c r="UM119" s="39"/>
      <c r="UN119" s="39"/>
      <c r="UO119" s="39"/>
      <c r="UP119" s="39"/>
      <c r="UQ119" s="39"/>
      <c r="UR119" s="39"/>
      <c r="US119" s="39"/>
      <c r="UT119" s="39"/>
      <c r="UU119" s="39"/>
      <c r="UV119" s="39"/>
      <c r="UW119" s="39"/>
      <c r="UX119" s="39"/>
      <c r="UY119" s="39"/>
      <c r="UZ119" s="39"/>
      <c r="VA119" s="39"/>
      <c r="VB119" s="39"/>
      <c r="VC119" s="39"/>
      <c r="VD119" s="39"/>
      <c r="VE119" s="39"/>
      <c r="VF119" s="39"/>
      <c r="VG119" s="39"/>
      <c r="VH119" s="39"/>
      <c r="VI119" s="39"/>
      <c r="VJ119" s="39"/>
      <c r="VK119" s="39"/>
      <c r="VL119" s="39"/>
      <c r="VM119" s="39"/>
      <c r="VN119" s="39"/>
      <c r="VO119" s="39"/>
      <c r="VP119" s="39"/>
      <c r="VQ119" s="39"/>
      <c r="VR119" s="39"/>
      <c r="VS119" s="39"/>
      <c r="VT119" s="39"/>
      <c r="VU119" s="39"/>
      <c r="VV119" s="39"/>
      <c r="VW119" s="39"/>
      <c r="VX119" s="39"/>
      <c r="VY119" s="39"/>
      <c r="VZ119" s="39"/>
      <c r="WA119" s="39"/>
      <c r="WB119" s="39"/>
      <c r="WC119" s="39"/>
      <c r="WD119" s="39"/>
      <c r="WE119" s="39"/>
      <c r="WF119" s="39"/>
      <c r="WG119" s="39"/>
      <c r="WH119" s="39"/>
      <c r="WI119" s="39"/>
      <c r="WJ119" s="39"/>
      <c r="WK119" s="39"/>
      <c r="WL119" s="39"/>
      <c r="WM119" s="39"/>
      <c r="WN119" s="39"/>
      <c r="WO119" s="39"/>
      <c r="WP119" s="39"/>
      <c r="WQ119" s="39"/>
      <c r="WR119" s="39"/>
      <c r="WS119" s="39"/>
      <c r="WT119" s="39"/>
      <c r="WU119" s="39"/>
      <c r="WV119" s="39"/>
      <c r="WW119" s="39"/>
      <c r="WX119" s="39"/>
      <c r="WY119" s="39"/>
      <c r="WZ119" s="39"/>
      <c r="XA119" s="39"/>
      <c r="XB119" s="39"/>
      <c r="XC119" s="39"/>
      <c r="XD119" s="39"/>
      <c r="XE119" s="39"/>
      <c r="XF119" s="39"/>
      <c r="XG119" s="39"/>
      <c r="XH119" s="39"/>
      <c r="XI119" s="39"/>
      <c r="XJ119" s="39"/>
      <c r="XK119" s="39"/>
      <c r="XL119" s="39"/>
      <c r="XM119" s="39"/>
      <c r="XN119" s="39"/>
      <c r="XO119" s="39"/>
      <c r="XP119" s="39"/>
      <c r="XQ119" s="39"/>
      <c r="XR119" s="39"/>
      <c r="XS119" s="39"/>
      <c r="XT119" s="39"/>
      <c r="XU119" s="39"/>
      <c r="XV119" s="39"/>
      <c r="XW119" s="39"/>
      <c r="XX119" s="39"/>
      <c r="XY119" s="39"/>
      <c r="XZ119" s="39"/>
      <c r="YA119" s="39"/>
      <c r="YB119" s="39"/>
      <c r="YC119" s="39"/>
      <c r="YD119" s="39"/>
      <c r="YE119" s="39"/>
      <c r="YF119" s="39"/>
      <c r="YG119" s="39"/>
      <c r="YH119" s="39"/>
      <c r="YI119" s="39"/>
      <c r="YJ119" s="39"/>
      <c r="YK119" s="39"/>
      <c r="YL119" s="39"/>
      <c r="YM119" s="39"/>
      <c r="YN119" s="39"/>
      <c r="YO119" s="39"/>
      <c r="YP119" s="39"/>
      <c r="YQ119" s="39"/>
      <c r="YR119" s="39"/>
      <c r="YS119" s="39"/>
      <c r="YT119" s="39"/>
      <c r="YU119" s="39"/>
      <c r="YV119" s="39"/>
      <c r="YW119" s="39"/>
      <c r="YX119" s="39"/>
      <c r="YY119" s="39"/>
      <c r="YZ119" s="39"/>
      <c r="ZA119" s="39"/>
      <c r="ZB119" s="39"/>
      <c r="ZC119" s="39"/>
      <c r="ZD119" s="39"/>
      <c r="ZE119" s="39"/>
      <c r="ZF119" s="39"/>
      <c r="ZG119" s="39"/>
      <c r="ZH119" s="39"/>
      <c r="ZI119" s="39"/>
      <c r="ZJ119" s="39"/>
      <c r="ZK119" s="39"/>
      <c r="ZL119" s="39"/>
      <c r="ZM119" s="39"/>
      <c r="ZN119" s="39"/>
      <c r="ZO119" s="39"/>
      <c r="ZP119" s="39"/>
      <c r="ZQ119" s="39"/>
      <c r="ZR119" s="39"/>
      <c r="ZS119" s="39"/>
      <c r="ZT119" s="39"/>
      <c r="ZU119" s="39"/>
      <c r="ZV119" s="39"/>
      <c r="ZW119" s="39"/>
      <c r="ZX119" s="39"/>
    </row>
    <row r="120" spans="1:700" s="41" customFormat="1" ht="12" customHeight="1" x14ac:dyDescent="0.25">
      <c r="A120" s="128" t="s">
        <v>36</v>
      </c>
      <c r="B120" s="15" t="s">
        <v>37</v>
      </c>
      <c r="C120" s="15" t="s">
        <v>37</v>
      </c>
      <c r="D120" s="5" t="s">
        <v>38</v>
      </c>
      <c r="E120" s="6" t="s">
        <v>39</v>
      </c>
      <c r="F120" s="7" t="s">
        <v>38</v>
      </c>
      <c r="G120" s="6" t="s">
        <v>40</v>
      </c>
      <c r="H120" s="8">
        <v>21101</v>
      </c>
      <c r="I120" s="69" t="s">
        <v>46</v>
      </c>
      <c r="J120" s="9" t="s">
        <v>437</v>
      </c>
      <c r="K120" s="10" t="s">
        <v>438</v>
      </c>
      <c r="L120" s="11"/>
      <c r="M120" s="8" t="s">
        <v>43</v>
      </c>
      <c r="N120" s="12" t="s">
        <v>16255</v>
      </c>
      <c r="O120" s="13">
        <v>5</v>
      </c>
      <c r="P120" s="14">
        <f t="shared" si="2"/>
        <v>16.2</v>
      </c>
      <c r="Q120" s="53" t="s">
        <v>45</v>
      </c>
      <c r="R120" s="14">
        <v>81</v>
      </c>
      <c r="S120" s="14">
        <v>0</v>
      </c>
      <c r="T120" s="14">
        <v>25</v>
      </c>
      <c r="U120" s="14">
        <v>0</v>
      </c>
      <c r="V120" s="14">
        <v>0</v>
      </c>
      <c r="W120" s="14">
        <v>28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28</v>
      </c>
      <c r="AD120" s="14">
        <v>0</v>
      </c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  <c r="IV120" s="39"/>
      <c r="IW120" s="39"/>
      <c r="IX120" s="39"/>
      <c r="IY120" s="39"/>
      <c r="IZ120" s="39"/>
      <c r="JA120" s="39"/>
      <c r="JB120" s="39"/>
      <c r="JC120" s="39"/>
      <c r="JD120" s="39"/>
      <c r="JE120" s="39"/>
      <c r="JF120" s="39"/>
      <c r="JG120" s="39"/>
      <c r="JH120" s="39"/>
      <c r="JI120" s="39"/>
      <c r="JJ120" s="39"/>
      <c r="JK120" s="39"/>
      <c r="JL120" s="39"/>
      <c r="JM120" s="39"/>
      <c r="JN120" s="39"/>
      <c r="JO120" s="39"/>
      <c r="JP120" s="39"/>
      <c r="JQ120" s="39"/>
      <c r="JR120" s="39"/>
      <c r="JS120" s="39"/>
      <c r="JT120" s="39"/>
      <c r="JU120" s="39"/>
      <c r="JV120" s="39"/>
      <c r="JW120" s="39"/>
      <c r="JX120" s="39"/>
      <c r="JY120" s="39"/>
      <c r="JZ120" s="39"/>
      <c r="KA120" s="39"/>
      <c r="KB120" s="39"/>
      <c r="KC120" s="39"/>
      <c r="KD120" s="39"/>
      <c r="KE120" s="39"/>
      <c r="KF120" s="39"/>
      <c r="KG120" s="39"/>
      <c r="KH120" s="39"/>
      <c r="KI120" s="39"/>
      <c r="KJ120" s="39"/>
      <c r="KK120" s="39"/>
      <c r="KL120" s="39"/>
      <c r="KM120" s="39"/>
      <c r="KN120" s="39"/>
      <c r="KO120" s="39"/>
      <c r="KP120" s="39"/>
      <c r="KQ120" s="39"/>
      <c r="KR120" s="39"/>
      <c r="KS120" s="39"/>
      <c r="KT120" s="39"/>
      <c r="KU120" s="39"/>
      <c r="KV120" s="39"/>
      <c r="KW120" s="39"/>
      <c r="KX120" s="39"/>
      <c r="KY120" s="39"/>
      <c r="KZ120" s="39"/>
      <c r="LA120" s="39"/>
      <c r="LB120" s="39"/>
      <c r="LC120" s="39"/>
      <c r="LD120" s="39"/>
      <c r="LE120" s="39"/>
      <c r="LF120" s="39"/>
      <c r="LG120" s="39"/>
      <c r="LH120" s="39"/>
      <c r="LI120" s="39"/>
      <c r="LJ120" s="39"/>
      <c r="LK120" s="39"/>
      <c r="LL120" s="39"/>
      <c r="LM120" s="39"/>
      <c r="LN120" s="39"/>
      <c r="LO120" s="39"/>
      <c r="LP120" s="39"/>
      <c r="LQ120" s="39"/>
      <c r="LR120" s="39"/>
      <c r="LS120" s="39"/>
      <c r="LT120" s="39"/>
      <c r="LU120" s="39"/>
      <c r="LV120" s="39"/>
      <c r="LW120" s="39"/>
      <c r="LX120" s="39"/>
      <c r="LY120" s="39"/>
      <c r="LZ120" s="39"/>
      <c r="MA120" s="39"/>
      <c r="MB120" s="39"/>
      <c r="MC120" s="39"/>
      <c r="MD120" s="39"/>
      <c r="ME120" s="39"/>
      <c r="MF120" s="39"/>
      <c r="MG120" s="39"/>
      <c r="MH120" s="39"/>
      <c r="MI120" s="39"/>
      <c r="MJ120" s="39"/>
      <c r="MK120" s="39"/>
      <c r="ML120" s="39"/>
      <c r="MM120" s="39"/>
      <c r="MN120" s="39"/>
      <c r="MO120" s="39"/>
      <c r="MP120" s="39"/>
      <c r="MQ120" s="39"/>
      <c r="MR120" s="39"/>
      <c r="MS120" s="39"/>
      <c r="MT120" s="39"/>
      <c r="MU120" s="39"/>
      <c r="MV120" s="39"/>
      <c r="MW120" s="39"/>
      <c r="MX120" s="39"/>
      <c r="MY120" s="39"/>
      <c r="MZ120" s="39"/>
      <c r="NA120" s="39"/>
      <c r="NB120" s="39"/>
      <c r="NC120" s="39"/>
      <c r="ND120" s="39"/>
      <c r="NE120" s="39"/>
      <c r="NF120" s="39"/>
      <c r="NG120" s="39"/>
      <c r="NH120" s="39"/>
      <c r="NI120" s="39"/>
      <c r="NJ120" s="39"/>
      <c r="NK120" s="39"/>
      <c r="NL120" s="39"/>
      <c r="NM120" s="39"/>
      <c r="NN120" s="39"/>
      <c r="NO120" s="39"/>
      <c r="NP120" s="39"/>
      <c r="NQ120" s="39"/>
      <c r="NR120" s="39"/>
      <c r="NS120" s="39"/>
      <c r="NT120" s="39"/>
      <c r="NU120" s="39"/>
      <c r="NV120" s="39"/>
      <c r="NW120" s="39"/>
      <c r="NX120" s="39"/>
      <c r="NY120" s="39"/>
      <c r="NZ120" s="39"/>
      <c r="OA120" s="39"/>
      <c r="OB120" s="39"/>
      <c r="OC120" s="39"/>
      <c r="OD120" s="39"/>
      <c r="OE120" s="39"/>
      <c r="OF120" s="39"/>
      <c r="OG120" s="39"/>
      <c r="OH120" s="39"/>
      <c r="OI120" s="39"/>
      <c r="OJ120" s="39"/>
      <c r="OK120" s="39"/>
      <c r="OL120" s="39"/>
      <c r="OM120" s="39"/>
      <c r="ON120" s="39"/>
      <c r="OO120" s="39"/>
      <c r="OP120" s="39"/>
      <c r="OQ120" s="39"/>
      <c r="OR120" s="39"/>
      <c r="OS120" s="39"/>
      <c r="OT120" s="39"/>
      <c r="OU120" s="39"/>
      <c r="OV120" s="39"/>
      <c r="OW120" s="39"/>
      <c r="OX120" s="39"/>
      <c r="OY120" s="39"/>
      <c r="OZ120" s="39"/>
      <c r="PA120" s="39"/>
      <c r="PB120" s="39"/>
      <c r="PC120" s="39"/>
      <c r="PD120" s="39"/>
      <c r="PE120" s="39"/>
      <c r="PF120" s="39"/>
      <c r="PG120" s="39"/>
      <c r="PH120" s="39"/>
      <c r="PI120" s="39"/>
      <c r="PJ120" s="39"/>
      <c r="PK120" s="39"/>
      <c r="PL120" s="39"/>
      <c r="PM120" s="39"/>
      <c r="PN120" s="39"/>
      <c r="PO120" s="39"/>
      <c r="PP120" s="39"/>
      <c r="PQ120" s="39"/>
      <c r="PR120" s="39"/>
      <c r="PS120" s="39"/>
      <c r="PT120" s="39"/>
      <c r="PU120" s="39"/>
      <c r="PV120" s="39"/>
      <c r="PW120" s="39"/>
      <c r="PX120" s="39"/>
      <c r="PY120" s="39"/>
      <c r="PZ120" s="39"/>
      <c r="QA120" s="39"/>
      <c r="QB120" s="39"/>
      <c r="QC120" s="39"/>
      <c r="QD120" s="39"/>
      <c r="QE120" s="39"/>
      <c r="QF120" s="39"/>
      <c r="QG120" s="39"/>
      <c r="QH120" s="39"/>
      <c r="QI120" s="39"/>
      <c r="QJ120" s="39"/>
      <c r="QK120" s="39"/>
      <c r="QL120" s="39"/>
      <c r="QM120" s="39"/>
      <c r="QN120" s="39"/>
      <c r="QO120" s="39"/>
      <c r="QP120" s="39"/>
      <c r="QQ120" s="39"/>
      <c r="QR120" s="39"/>
      <c r="QS120" s="39"/>
      <c r="QT120" s="39"/>
      <c r="QU120" s="39"/>
      <c r="QV120" s="39"/>
      <c r="QW120" s="39"/>
      <c r="QX120" s="39"/>
      <c r="QY120" s="39"/>
      <c r="QZ120" s="39"/>
      <c r="RA120" s="39"/>
      <c r="RB120" s="39"/>
      <c r="RC120" s="39"/>
      <c r="RD120" s="39"/>
      <c r="RE120" s="39"/>
      <c r="RF120" s="39"/>
      <c r="RG120" s="39"/>
      <c r="RH120" s="39"/>
      <c r="RI120" s="39"/>
      <c r="RJ120" s="39"/>
      <c r="RK120" s="39"/>
      <c r="RL120" s="39"/>
      <c r="RM120" s="39"/>
      <c r="RN120" s="39"/>
      <c r="RO120" s="39"/>
      <c r="RP120" s="39"/>
      <c r="RQ120" s="39"/>
      <c r="RR120" s="39"/>
      <c r="RS120" s="39"/>
      <c r="RT120" s="39"/>
      <c r="RU120" s="39"/>
      <c r="RV120" s="39"/>
      <c r="RW120" s="39"/>
      <c r="RX120" s="39"/>
      <c r="RY120" s="39"/>
      <c r="RZ120" s="39"/>
      <c r="SA120" s="39"/>
      <c r="SB120" s="39"/>
      <c r="SC120" s="39"/>
      <c r="SD120" s="39"/>
      <c r="SE120" s="39"/>
      <c r="SF120" s="39"/>
      <c r="SG120" s="39"/>
      <c r="SH120" s="39"/>
      <c r="SI120" s="39"/>
      <c r="SJ120" s="39"/>
      <c r="SK120" s="39"/>
      <c r="SL120" s="39"/>
      <c r="SM120" s="39"/>
      <c r="SN120" s="39"/>
      <c r="SO120" s="39"/>
      <c r="SP120" s="39"/>
      <c r="SQ120" s="39"/>
      <c r="SR120" s="39"/>
      <c r="SS120" s="39"/>
      <c r="ST120" s="39"/>
      <c r="SU120" s="39"/>
      <c r="SV120" s="39"/>
      <c r="SW120" s="39"/>
      <c r="SX120" s="39"/>
      <c r="SY120" s="39"/>
      <c r="SZ120" s="39"/>
      <c r="TA120" s="39"/>
      <c r="TB120" s="39"/>
      <c r="TC120" s="39"/>
      <c r="TD120" s="39"/>
      <c r="TE120" s="39"/>
      <c r="TF120" s="39"/>
      <c r="TG120" s="39"/>
      <c r="TH120" s="39"/>
      <c r="TI120" s="39"/>
      <c r="TJ120" s="39"/>
      <c r="TK120" s="39"/>
      <c r="TL120" s="39"/>
      <c r="TM120" s="39"/>
      <c r="TN120" s="39"/>
      <c r="TO120" s="39"/>
      <c r="TP120" s="39"/>
      <c r="TQ120" s="39"/>
      <c r="TR120" s="39"/>
      <c r="TS120" s="39"/>
      <c r="TT120" s="39"/>
      <c r="TU120" s="39"/>
      <c r="TV120" s="39"/>
      <c r="TW120" s="39"/>
      <c r="TX120" s="39"/>
      <c r="TY120" s="39"/>
      <c r="TZ120" s="39"/>
      <c r="UA120" s="39"/>
      <c r="UB120" s="39"/>
      <c r="UC120" s="39"/>
      <c r="UD120" s="39"/>
      <c r="UE120" s="39"/>
      <c r="UF120" s="39"/>
      <c r="UG120" s="39"/>
      <c r="UH120" s="39"/>
      <c r="UI120" s="39"/>
      <c r="UJ120" s="39"/>
      <c r="UK120" s="39"/>
      <c r="UL120" s="39"/>
      <c r="UM120" s="39"/>
      <c r="UN120" s="39"/>
      <c r="UO120" s="39"/>
      <c r="UP120" s="39"/>
      <c r="UQ120" s="39"/>
      <c r="UR120" s="39"/>
      <c r="US120" s="39"/>
      <c r="UT120" s="39"/>
      <c r="UU120" s="39"/>
      <c r="UV120" s="39"/>
      <c r="UW120" s="39"/>
      <c r="UX120" s="39"/>
      <c r="UY120" s="39"/>
      <c r="UZ120" s="39"/>
      <c r="VA120" s="39"/>
      <c r="VB120" s="39"/>
      <c r="VC120" s="39"/>
      <c r="VD120" s="39"/>
      <c r="VE120" s="39"/>
      <c r="VF120" s="39"/>
      <c r="VG120" s="39"/>
      <c r="VH120" s="39"/>
      <c r="VI120" s="39"/>
      <c r="VJ120" s="39"/>
      <c r="VK120" s="39"/>
      <c r="VL120" s="39"/>
      <c r="VM120" s="39"/>
      <c r="VN120" s="39"/>
      <c r="VO120" s="39"/>
      <c r="VP120" s="39"/>
      <c r="VQ120" s="39"/>
      <c r="VR120" s="39"/>
      <c r="VS120" s="39"/>
      <c r="VT120" s="39"/>
      <c r="VU120" s="39"/>
      <c r="VV120" s="39"/>
      <c r="VW120" s="39"/>
      <c r="VX120" s="39"/>
      <c r="VY120" s="39"/>
      <c r="VZ120" s="39"/>
      <c r="WA120" s="39"/>
      <c r="WB120" s="39"/>
      <c r="WC120" s="39"/>
      <c r="WD120" s="39"/>
      <c r="WE120" s="39"/>
      <c r="WF120" s="39"/>
      <c r="WG120" s="39"/>
      <c r="WH120" s="39"/>
      <c r="WI120" s="39"/>
      <c r="WJ120" s="39"/>
      <c r="WK120" s="39"/>
      <c r="WL120" s="39"/>
      <c r="WM120" s="39"/>
      <c r="WN120" s="39"/>
      <c r="WO120" s="39"/>
      <c r="WP120" s="39"/>
      <c r="WQ120" s="39"/>
      <c r="WR120" s="39"/>
      <c r="WS120" s="39"/>
      <c r="WT120" s="39"/>
      <c r="WU120" s="39"/>
      <c r="WV120" s="39"/>
      <c r="WW120" s="39"/>
      <c r="WX120" s="39"/>
      <c r="WY120" s="39"/>
      <c r="WZ120" s="39"/>
      <c r="XA120" s="39"/>
      <c r="XB120" s="39"/>
      <c r="XC120" s="39"/>
      <c r="XD120" s="39"/>
      <c r="XE120" s="39"/>
      <c r="XF120" s="39"/>
      <c r="XG120" s="39"/>
      <c r="XH120" s="39"/>
      <c r="XI120" s="39"/>
      <c r="XJ120" s="39"/>
      <c r="XK120" s="39"/>
      <c r="XL120" s="39"/>
      <c r="XM120" s="39"/>
      <c r="XN120" s="39"/>
      <c r="XO120" s="39"/>
      <c r="XP120" s="39"/>
      <c r="XQ120" s="39"/>
      <c r="XR120" s="39"/>
      <c r="XS120" s="39"/>
      <c r="XT120" s="39"/>
      <c r="XU120" s="39"/>
      <c r="XV120" s="39"/>
      <c r="XW120" s="39"/>
      <c r="XX120" s="39"/>
      <c r="XY120" s="39"/>
      <c r="XZ120" s="39"/>
      <c r="YA120" s="39"/>
      <c r="YB120" s="39"/>
      <c r="YC120" s="39"/>
      <c r="YD120" s="39"/>
      <c r="YE120" s="39"/>
      <c r="YF120" s="39"/>
      <c r="YG120" s="39"/>
      <c r="YH120" s="39"/>
      <c r="YI120" s="39"/>
      <c r="YJ120" s="39"/>
      <c r="YK120" s="39"/>
      <c r="YL120" s="39"/>
      <c r="YM120" s="39"/>
      <c r="YN120" s="39"/>
      <c r="YO120" s="39"/>
      <c r="YP120" s="39"/>
      <c r="YQ120" s="39"/>
      <c r="YR120" s="39"/>
      <c r="YS120" s="39"/>
      <c r="YT120" s="39"/>
      <c r="YU120" s="39"/>
      <c r="YV120" s="39"/>
      <c r="YW120" s="39"/>
      <c r="YX120" s="39"/>
      <c r="YY120" s="39"/>
      <c r="YZ120" s="39"/>
      <c r="ZA120" s="39"/>
      <c r="ZB120" s="39"/>
      <c r="ZC120" s="39"/>
      <c r="ZD120" s="39"/>
      <c r="ZE120" s="39"/>
      <c r="ZF120" s="39"/>
      <c r="ZG120" s="39"/>
      <c r="ZH120" s="39"/>
      <c r="ZI120" s="39"/>
      <c r="ZJ120" s="39"/>
      <c r="ZK120" s="39"/>
      <c r="ZL120" s="39"/>
      <c r="ZM120" s="39"/>
      <c r="ZN120" s="39"/>
      <c r="ZO120" s="39"/>
      <c r="ZP120" s="39"/>
      <c r="ZQ120" s="39"/>
      <c r="ZR120" s="39"/>
      <c r="ZS120" s="39"/>
      <c r="ZT120" s="39"/>
      <c r="ZU120" s="39"/>
      <c r="ZV120" s="39"/>
      <c r="ZW120" s="39"/>
      <c r="ZX120" s="39"/>
    </row>
    <row r="121" spans="1:700" s="41" customFormat="1" ht="12" customHeight="1" x14ac:dyDescent="0.25">
      <c r="A121" s="128" t="s">
        <v>36</v>
      </c>
      <c r="B121" s="15" t="s">
        <v>37</v>
      </c>
      <c r="C121" s="15" t="s">
        <v>37</v>
      </c>
      <c r="D121" s="5" t="s">
        <v>38</v>
      </c>
      <c r="E121" s="6" t="s">
        <v>39</v>
      </c>
      <c r="F121" s="7" t="s">
        <v>38</v>
      </c>
      <c r="G121" s="6" t="s">
        <v>40</v>
      </c>
      <c r="H121" s="8">
        <v>21101</v>
      </c>
      <c r="I121" s="69" t="s">
        <v>46</v>
      </c>
      <c r="J121" s="9" t="s">
        <v>319</v>
      </c>
      <c r="K121" s="10" t="s">
        <v>320</v>
      </c>
      <c r="L121" s="11"/>
      <c r="M121" s="8" t="s">
        <v>43</v>
      </c>
      <c r="N121" s="12" t="s">
        <v>16255</v>
      </c>
      <c r="O121" s="13">
        <v>3</v>
      </c>
      <c r="P121" s="14">
        <f t="shared" si="2"/>
        <v>55.620000000000005</v>
      </c>
      <c r="Q121" s="53" t="s">
        <v>45</v>
      </c>
      <c r="R121" s="14">
        <v>166.86</v>
      </c>
      <c r="S121" s="14">
        <v>0</v>
      </c>
      <c r="T121" s="14">
        <v>56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56</v>
      </c>
      <c r="AA121" s="14">
        <v>0</v>
      </c>
      <c r="AB121" s="14">
        <v>0</v>
      </c>
      <c r="AC121" s="14">
        <v>54.86</v>
      </c>
      <c r="AD121" s="14">
        <v>0</v>
      </c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  <c r="IV121" s="39"/>
      <c r="IW121" s="39"/>
      <c r="IX121" s="39"/>
      <c r="IY121" s="39"/>
      <c r="IZ121" s="39"/>
      <c r="JA121" s="39"/>
      <c r="JB121" s="39"/>
      <c r="JC121" s="39"/>
      <c r="JD121" s="39"/>
      <c r="JE121" s="39"/>
      <c r="JF121" s="39"/>
      <c r="JG121" s="39"/>
      <c r="JH121" s="39"/>
      <c r="JI121" s="39"/>
      <c r="JJ121" s="39"/>
      <c r="JK121" s="39"/>
      <c r="JL121" s="39"/>
      <c r="JM121" s="39"/>
      <c r="JN121" s="39"/>
      <c r="JO121" s="39"/>
      <c r="JP121" s="39"/>
      <c r="JQ121" s="39"/>
      <c r="JR121" s="39"/>
      <c r="JS121" s="39"/>
      <c r="JT121" s="39"/>
      <c r="JU121" s="39"/>
      <c r="JV121" s="39"/>
      <c r="JW121" s="39"/>
      <c r="JX121" s="39"/>
      <c r="JY121" s="39"/>
      <c r="JZ121" s="39"/>
      <c r="KA121" s="39"/>
      <c r="KB121" s="39"/>
      <c r="KC121" s="39"/>
      <c r="KD121" s="39"/>
      <c r="KE121" s="39"/>
      <c r="KF121" s="39"/>
      <c r="KG121" s="39"/>
      <c r="KH121" s="39"/>
      <c r="KI121" s="39"/>
      <c r="KJ121" s="39"/>
      <c r="KK121" s="39"/>
      <c r="KL121" s="39"/>
      <c r="KM121" s="39"/>
      <c r="KN121" s="39"/>
      <c r="KO121" s="39"/>
      <c r="KP121" s="39"/>
      <c r="KQ121" s="39"/>
      <c r="KR121" s="39"/>
      <c r="KS121" s="39"/>
      <c r="KT121" s="39"/>
      <c r="KU121" s="39"/>
      <c r="KV121" s="39"/>
      <c r="KW121" s="39"/>
      <c r="KX121" s="39"/>
      <c r="KY121" s="39"/>
      <c r="KZ121" s="39"/>
      <c r="LA121" s="39"/>
      <c r="LB121" s="39"/>
      <c r="LC121" s="39"/>
      <c r="LD121" s="39"/>
      <c r="LE121" s="39"/>
      <c r="LF121" s="39"/>
      <c r="LG121" s="39"/>
      <c r="LH121" s="39"/>
      <c r="LI121" s="39"/>
      <c r="LJ121" s="39"/>
      <c r="LK121" s="39"/>
      <c r="LL121" s="39"/>
      <c r="LM121" s="39"/>
      <c r="LN121" s="39"/>
      <c r="LO121" s="39"/>
      <c r="LP121" s="39"/>
      <c r="LQ121" s="39"/>
      <c r="LR121" s="39"/>
      <c r="LS121" s="39"/>
      <c r="LT121" s="39"/>
      <c r="LU121" s="39"/>
      <c r="LV121" s="39"/>
      <c r="LW121" s="39"/>
      <c r="LX121" s="39"/>
      <c r="LY121" s="39"/>
      <c r="LZ121" s="39"/>
      <c r="MA121" s="39"/>
      <c r="MB121" s="39"/>
      <c r="MC121" s="39"/>
      <c r="MD121" s="39"/>
      <c r="ME121" s="39"/>
      <c r="MF121" s="39"/>
      <c r="MG121" s="39"/>
      <c r="MH121" s="39"/>
      <c r="MI121" s="39"/>
      <c r="MJ121" s="39"/>
      <c r="MK121" s="39"/>
      <c r="ML121" s="39"/>
      <c r="MM121" s="39"/>
      <c r="MN121" s="39"/>
      <c r="MO121" s="39"/>
      <c r="MP121" s="39"/>
      <c r="MQ121" s="39"/>
      <c r="MR121" s="39"/>
      <c r="MS121" s="39"/>
      <c r="MT121" s="39"/>
      <c r="MU121" s="39"/>
      <c r="MV121" s="39"/>
      <c r="MW121" s="39"/>
      <c r="MX121" s="39"/>
      <c r="MY121" s="39"/>
      <c r="MZ121" s="39"/>
      <c r="NA121" s="39"/>
      <c r="NB121" s="39"/>
      <c r="NC121" s="39"/>
      <c r="ND121" s="39"/>
      <c r="NE121" s="39"/>
      <c r="NF121" s="39"/>
      <c r="NG121" s="39"/>
      <c r="NH121" s="39"/>
      <c r="NI121" s="39"/>
      <c r="NJ121" s="39"/>
      <c r="NK121" s="39"/>
      <c r="NL121" s="39"/>
      <c r="NM121" s="39"/>
      <c r="NN121" s="39"/>
      <c r="NO121" s="39"/>
      <c r="NP121" s="39"/>
      <c r="NQ121" s="39"/>
      <c r="NR121" s="39"/>
      <c r="NS121" s="39"/>
      <c r="NT121" s="39"/>
      <c r="NU121" s="39"/>
      <c r="NV121" s="39"/>
      <c r="NW121" s="39"/>
      <c r="NX121" s="39"/>
      <c r="NY121" s="39"/>
      <c r="NZ121" s="39"/>
      <c r="OA121" s="39"/>
      <c r="OB121" s="39"/>
      <c r="OC121" s="39"/>
      <c r="OD121" s="39"/>
      <c r="OE121" s="39"/>
      <c r="OF121" s="39"/>
      <c r="OG121" s="39"/>
      <c r="OH121" s="39"/>
      <c r="OI121" s="39"/>
      <c r="OJ121" s="39"/>
      <c r="OK121" s="39"/>
      <c r="OL121" s="39"/>
      <c r="OM121" s="39"/>
      <c r="ON121" s="39"/>
      <c r="OO121" s="39"/>
      <c r="OP121" s="39"/>
      <c r="OQ121" s="39"/>
      <c r="OR121" s="39"/>
      <c r="OS121" s="39"/>
      <c r="OT121" s="39"/>
      <c r="OU121" s="39"/>
      <c r="OV121" s="39"/>
      <c r="OW121" s="39"/>
      <c r="OX121" s="39"/>
      <c r="OY121" s="39"/>
      <c r="OZ121" s="39"/>
      <c r="PA121" s="39"/>
      <c r="PB121" s="39"/>
      <c r="PC121" s="39"/>
      <c r="PD121" s="39"/>
      <c r="PE121" s="39"/>
      <c r="PF121" s="39"/>
      <c r="PG121" s="39"/>
      <c r="PH121" s="39"/>
      <c r="PI121" s="39"/>
      <c r="PJ121" s="39"/>
      <c r="PK121" s="39"/>
      <c r="PL121" s="39"/>
      <c r="PM121" s="39"/>
      <c r="PN121" s="39"/>
      <c r="PO121" s="39"/>
      <c r="PP121" s="39"/>
      <c r="PQ121" s="39"/>
      <c r="PR121" s="39"/>
      <c r="PS121" s="39"/>
      <c r="PT121" s="39"/>
      <c r="PU121" s="39"/>
      <c r="PV121" s="39"/>
      <c r="PW121" s="39"/>
      <c r="PX121" s="39"/>
      <c r="PY121" s="39"/>
      <c r="PZ121" s="39"/>
      <c r="QA121" s="39"/>
      <c r="QB121" s="39"/>
      <c r="QC121" s="39"/>
      <c r="QD121" s="39"/>
      <c r="QE121" s="39"/>
      <c r="QF121" s="39"/>
      <c r="QG121" s="39"/>
      <c r="QH121" s="39"/>
      <c r="QI121" s="39"/>
      <c r="QJ121" s="39"/>
      <c r="QK121" s="39"/>
      <c r="QL121" s="39"/>
      <c r="QM121" s="39"/>
      <c r="QN121" s="39"/>
      <c r="QO121" s="39"/>
      <c r="QP121" s="39"/>
      <c r="QQ121" s="39"/>
      <c r="QR121" s="39"/>
      <c r="QS121" s="39"/>
      <c r="QT121" s="39"/>
      <c r="QU121" s="39"/>
      <c r="QV121" s="39"/>
      <c r="QW121" s="39"/>
      <c r="QX121" s="39"/>
      <c r="QY121" s="39"/>
      <c r="QZ121" s="39"/>
      <c r="RA121" s="39"/>
      <c r="RB121" s="39"/>
      <c r="RC121" s="39"/>
      <c r="RD121" s="39"/>
      <c r="RE121" s="39"/>
      <c r="RF121" s="39"/>
      <c r="RG121" s="39"/>
      <c r="RH121" s="39"/>
      <c r="RI121" s="39"/>
      <c r="RJ121" s="39"/>
      <c r="RK121" s="39"/>
      <c r="RL121" s="39"/>
      <c r="RM121" s="39"/>
      <c r="RN121" s="39"/>
      <c r="RO121" s="39"/>
      <c r="RP121" s="39"/>
      <c r="RQ121" s="39"/>
      <c r="RR121" s="39"/>
      <c r="RS121" s="39"/>
      <c r="RT121" s="39"/>
      <c r="RU121" s="39"/>
      <c r="RV121" s="39"/>
      <c r="RW121" s="39"/>
      <c r="RX121" s="39"/>
      <c r="RY121" s="39"/>
      <c r="RZ121" s="39"/>
      <c r="SA121" s="39"/>
      <c r="SB121" s="39"/>
      <c r="SC121" s="39"/>
      <c r="SD121" s="39"/>
      <c r="SE121" s="39"/>
      <c r="SF121" s="39"/>
      <c r="SG121" s="39"/>
      <c r="SH121" s="39"/>
      <c r="SI121" s="39"/>
      <c r="SJ121" s="39"/>
      <c r="SK121" s="39"/>
      <c r="SL121" s="39"/>
      <c r="SM121" s="39"/>
      <c r="SN121" s="39"/>
      <c r="SO121" s="39"/>
      <c r="SP121" s="39"/>
      <c r="SQ121" s="39"/>
      <c r="SR121" s="39"/>
      <c r="SS121" s="39"/>
      <c r="ST121" s="39"/>
      <c r="SU121" s="39"/>
      <c r="SV121" s="39"/>
      <c r="SW121" s="39"/>
      <c r="SX121" s="39"/>
      <c r="SY121" s="39"/>
      <c r="SZ121" s="39"/>
      <c r="TA121" s="39"/>
      <c r="TB121" s="39"/>
      <c r="TC121" s="39"/>
      <c r="TD121" s="39"/>
      <c r="TE121" s="39"/>
      <c r="TF121" s="39"/>
      <c r="TG121" s="39"/>
      <c r="TH121" s="39"/>
      <c r="TI121" s="39"/>
      <c r="TJ121" s="39"/>
      <c r="TK121" s="39"/>
      <c r="TL121" s="39"/>
      <c r="TM121" s="39"/>
      <c r="TN121" s="39"/>
      <c r="TO121" s="39"/>
      <c r="TP121" s="39"/>
      <c r="TQ121" s="39"/>
      <c r="TR121" s="39"/>
      <c r="TS121" s="39"/>
      <c r="TT121" s="39"/>
      <c r="TU121" s="39"/>
      <c r="TV121" s="39"/>
      <c r="TW121" s="39"/>
      <c r="TX121" s="39"/>
      <c r="TY121" s="39"/>
      <c r="TZ121" s="39"/>
      <c r="UA121" s="39"/>
      <c r="UB121" s="39"/>
      <c r="UC121" s="39"/>
      <c r="UD121" s="39"/>
      <c r="UE121" s="39"/>
      <c r="UF121" s="39"/>
      <c r="UG121" s="39"/>
      <c r="UH121" s="39"/>
      <c r="UI121" s="39"/>
      <c r="UJ121" s="39"/>
      <c r="UK121" s="39"/>
      <c r="UL121" s="39"/>
      <c r="UM121" s="39"/>
      <c r="UN121" s="39"/>
      <c r="UO121" s="39"/>
      <c r="UP121" s="39"/>
      <c r="UQ121" s="39"/>
      <c r="UR121" s="39"/>
      <c r="US121" s="39"/>
      <c r="UT121" s="39"/>
      <c r="UU121" s="39"/>
      <c r="UV121" s="39"/>
      <c r="UW121" s="39"/>
      <c r="UX121" s="39"/>
      <c r="UY121" s="39"/>
      <c r="UZ121" s="39"/>
      <c r="VA121" s="39"/>
      <c r="VB121" s="39"/>
      <c r="VC121" s="39"/>
      <c r="VD121" s="39"/>
      <c r="VE121" s="39"/>
      <c r="VF121" s="39"/>
      <c r="VG121" s="39"/>
      <c r="VH121" s="39"/>
      <c r="VI121" s="39"/>
      <c r="VJ121" s="39"/>
      <c r="VK121" s="39"/>
      <c r="VL121" s="39"/>
      <c r="VM121" s="39"/>
      <c r="VN121" s="39"/>
      <c r="VO121" s="39"/>
      <c r="VP121" s="39"/>
      <c r="VQ121" s="39"/>
      <c r="VR121" s="39"/>
      <c r="VS121" s="39"/>
      <c r="VT121" s="39"/>
      <c r="VU121" s="39"/>
      <c r="VV121" s="39"/>
      <c r="VW121" s="39"/>
      <c r="VX121" s="39"/>
      <c r="VY121" s="39"/>
      <c r="VZ121" s="39"/>
      <c r="WA121" s="39"/>
      <c r="WB121" s="39"/>
      <c r="WC121" s="39"/>
      <c r="WD121" s="39"/>
      <c r="WE121" s="39"/>
      <c r="WF121" s="39"/>
      <c r="WG121" s="39"/>
      <c r="WH121" s="39"/>
      <c r="WI121" s="39"/>
      <c r="WJ121" s="39"/>
      <c r="WK121" s="39"/>
      <c r="WL121" s="39"/>
      <c r="WM121" s="39"/>
      <c r="WN121" s="39"/>
      <c r="WO121" s="39"/>
      <c r="WP121" s="39"/>
      <c r="WQ121" s="39"/>
      <c r="WR121" s="39"/>
      <c r="WS121" s="39"/>
      <c r="WT121" s="39"/>
      <c r="WU121" s="39"/>
      <c r="WV121" s="39"/>
      <c r="WW121" s="39"/>
      <c r="WX121" s="39"/>
      <c r="WY121" s="39"/>
      <c r="WZ121" s="39"/>
      <c r="XA121" s="39"/>
      <c r="XB121" s="39"/>
      <c r="XC121" s="39"/>
      <c r="XD121" s="39"/>
      <c r="XE121" s="39"/>
      <c r="XF121" s="39"/>
      <c r="XG121" s="39"/>
      <c r="XH121" s="39"/>
      <c r="XI121" s="39"/>
      <c r="XJ121" s="39"/>
      <c r="XK121" s="39"/>
      <c r="XL121" s="39"/>
      <c r="XM121" s="39"/>
      <c r="XN121" s="39"/>
      <c r="XO121" s="39"/>
      <c r="XP121" s="39"/>
      <c r="XQ121" s="39"/>
      <c r="XR121" s="39"/>
      <c r="XS121" s="39"/>
      <c r="XT121" s="39"/>
      <c r="XU121" s="39"/>
      <c r="XV121" s="39"/>
      <c r="XW121" s="39"/>
      <c r="XX121" s="39"/>
      <c r="XY121" s="39"/>
      <c r="XZ121" s="39"/>
      <c r="YA121" s="39"/>
      <c r="YB121" s="39"/>
      <c r="YC121" s="39"/>
      <c r="YD121" s="39"/>
      <c r="YE121" s="39"/>
      <c r="YF121" s="39"/>
      <c r="YG121" s="39"/>
      <c r="YH121" s="39"/>
      <c r="YI121" s="39"/>
      <c r="YJ121" s="39"/>
      <c r="YK121" s="39"/>
      <c r="YL121" s="39"/>
      <c r="YM121" s="39"/>
      <c r="YN121" s="39"/>
      <c r="YO121" s="39"/>
      <c r="YP121" s="39"/>
      <c r="YQ121" s="39"/>
      <c r="YR121" s="39"/>
      <c r="YS121" s="39"/>
      <c r="YT121" s="39"/>
      <c r="YU121" s="39"/>
      <c r="YV121" s="39"/>
      <c r="YW121" s="39"/>
      <c r="YX121" s="39"/>
      <c r="YY121" s="39"/>
      <c r="YZ121" s="39"/>
      <c r="ZA121" s="39"/>
      <c r="ZB121" s="39"/>
      <c r="ZC121" s="39"/>
      <c r="ZD121" s="39"/>
      <c r="ZE121" s="39"/>
      <c r="ZF121" s="39"/>
      <c r="ZG121" s="39"/>
      <c r="ZH121" s="39"/>
      <c r="ZI121" s="39"/>
      <c r="ZJ121" s="39"/>
      <c r="ZK121" s="39"/>
      <c r="ZL121" s="39"/>
      <c r="ZM121" s="39"/>
      <c r="ZN121" s="39"/>
      <c r="ZO121" s="39"/>
      <c r="ZP121" s="39"/>
      <c r="ZQ121" s="39"/>
      <c r="ZR121" s="39"/>
      <c r="ZS121" s="39"/>
      <c r="ZT121" s="39"/>
      <c r="ZU121" s="39"/>
      <c r="ZV121" s="39"/>
      <c r="ZW121" s="39"/>
      <c r="ZX121" s="39"/>
    </row>
    <row r="122" spans="1:700" s="41" customFormat="1" ht="12" customHeight="1" x14ac:dyDescent="0.25">
      <c r="A122" s="128" t="s">
        <v>36</v>
      </c>
      <c r="B122" s="15" t="s">
        <v>37</v>
      </c>
      <c r="C122" s="15" t="s">
        <v>37</v>
      </c>
      <c r="D122" s="5" t="s">
        <v>38</v>
      </c>
      <c r="E122" s="6" t="s">
        <v>39</v>
      </c>
      <c r="F122" s="7" t="s">
        <v>38</v>
      </c>
      <c r="G122" s="6" t="s">
        <v>40</v>
      </c>
      <c r="H122" s="8">
        <v>21101</v>
      </c>
      <c r="I122" s="69" t="s">
        <v>46</v>
      </c>
      <c r="J122" s="9" t="s">
        <v>1367</v>
      </c>
      <c r="K122" s="10" t="s">
        <v>234</v>
      </c>
      <c r="L122" s="11"/>
      <c r="M122" s="8" t="s">
        <v>43</v>
      </c>
      <c r="N122" s="12" t="s">
        <v>16255</v>
      </c>
      <c r="O122" s="13">
        <v>20</v>
      </c>
      <c r="P122" s="14">
        <f t="shared" si="2"/>
        <v>11.879999999999999</v>
      </c>
      <c r="Q122" s="53" t="s">
        <v>45</v>
      </c>
      <c r="R122" s="14">
        <v>237.6</v>
      </c>
      <c r="S122" s="14">
        <v>0</v>
      </c>
      <c r="T122" s="14">
        <v>60</v>
      </c>
      <c r="U122" s="14">
        <v>0</v>
      </c>
      <c r="V122" s="14">
        <v>0</v>
      </c>
      <c r="W122" s="14">
        <v>60</v>
      </c>
      <c r="X122" s="14">
        <v>0</v>
      </c>
      <c r="Y122" s="14">
        <v>0</v>
      </c>
      <c r="Z122" s="14">
        <v>60</v>
      </c>
      <c r="AA122" s="14">
        <v>0</v>
      </c>
      <c r="AB122" s="14">
        <v>0</v>
      </c>
      <c r="AC122" s="14">
        <v>57.6</v>
      </c>
      <c r="AD122" s="14">
        <v>0</v>
      </c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  <c r="JA122" s="39"/>
      <c r="JB122" s="39"/>
      <c r="JC122" s="39"/>
      <c r="JD122" s="39"/>
      <c r="JE122" s="39"/>
      <c r="JF122" s="39"/>
      <c r="JG122" s="39"/>
      <c r="JH122" s="39"/>
      <c r="JI122" s="39"/>
      <c r="JJ122" s="39"/>
      <c r="JK122" s="39"/>
      <c r="JL122" s="39"/>
      <c r="JM122" s="39"/>
      <c r="JN122" s="39"/>
      <c r="JO122" s="39"/>
      <c r="JP122" s="39"/>
      <c r="JQ122" s="39"/>
      <c r="JR122" s="39"/>
      <c r="JS122" s="39"/>
      <c r="JT122" s="39"/>
      <c r="JU122" s="39"/>
      <c r="JV122" s="39"/>
      <c r="JW122" s="39"/>
      <c r="JX122" s="39"/>
      <c r="JY122" s="39"/>
      <c r="JZ122" s="39"/>
      <c r="KA122" s="39"/>
      <c r="KB122" s="39"/>
      <c r="KC122" s="39"/>
      <c r="KD122" s="39"/>
      <c r="KE122" s="39"/>
      <c r="KF122" s="39"/>
      <c r="KG122" s="39"/>
      <c r="KH122" s="39"/>
      <c r="KI122" s="39"/>
      <c r="KJ122" s="39"/>
      <c r="KK122" s="39"/>
      <c r="KL122" s="39"/>
      <c r="KM122" s="39"/>
      <c r="KN122" s="39"/>
      <c r="KO122" s="39"/>
      <c r="KP122" s="39"/>
      <c r="KQ122" s="39"/>
      <c r="KR122" s="39"/>
      <c r="KS122" s="39"/>
      <c r="KT122" s="39"/>
      <c r="KU122" s="39"/>
      <c r="KV122" s="39"/>
      <c r="KW122" s="39"/>
      <c r="KX122" s="39"/>
      <c r="KY122" s="39"/>
      <c r="KZ122" s="39"/>
      <c r="LA122" s="39"/>
      <c r="LB122" s="39"/>
      <c r="LC122" s="39"/>
      <c r="LD122" s="39"/>
      <c r="LE122" s="39"/>
      <c r="LF122" s="39"/>
      <c r="LG122" s="39"/>
      <c r="LH122" s="39"/>
      <c r="LI122" s="39"/>
      <c r="LJ122" s="39"/>
      <c r="LK122" s="39"/>
      <c r="LL122" s="39"/>
      <c r="LM122" s="39"/>
      <c r="LN122" s="39"/>
      <c r="LO122" s="39"/>
      <c r="LP122" s="39"/>
      <c r="LQ122" s="39"/>
      <c r="LR122" s="39"/>
      <c r="LS122" s="39"/>
      <c r="LT122" s="39"/>
      <c r="LU122" s="39"/>
      <c r="LV122" s="39"/>
      <c r="LW122" s="39"/>
      <c r="LX122" s="39"/>
      <c r="LY122" s="39"/>
      <c r="LZ122" s="39"/>
      <c r="MA122" s="39"/>
      <c r="MB122" s="39"/>
      <c r="MC122" s="39"/>
      <c r="MD122" s="39"/>
      <c r="ME122" s="39"/>
      <c r="MF122" s="39"/>
      <c r="MG122" s="39"/>
      <c r="MH122" s="39"/>
      <c r="MI122" s="39"/>
      <c r="MJ122" s="39"/>
      <c r="MK122" s="39"/>
      <c r="ML122" s="39"/>
      <c r="MM122" s="39"/>
      <c r="MN122" s="39"/>
      <c r="MO122" s="39"/>
      <c r="MP122" s="39"/>
      <c r="MQ122" s="39"/>
      <c r="MR122" s="39"/>
      <c r="MS122" s="39"/>
      <c r="MT122" s="39"/>
      <c r="MU122" s="39"/>
      <c r="MV122" s="39"/>
      <c r="MW122" s="39"/>
      <c r="MX122" s="39"/>
      <c r="MY122" s="39"/>
      <c r="MZ122" s="39"/>
      <c r="NA122" s="39"/>
      <c r="NB122" s="39"/>
      <c r="NC122" s="39"/>
      <c r="ND122" s="39"/>
      <c r="NE122" s="39"/>
      <c r="NF122" s="39"/>
      <c r="NG122" s="39"/>
      <c r="NH122" s="39"/>
      <c r="NI122" s="39"/>
      <c r="NJ122" s="39"/>
      <c r="NK122" s="39"/>
      <c r="NL122" s="39"/>
      <c r="NM122" s="39"/>
      <c r="NN122" s="39"/>
      <c r="NO122" s="39"/>
      <c r="NP122" s="39"/>
      <c r="NQ122" s="39"/>
      <c r="NR122" s="39"/>
      <c r="NS122" s="39"/>
      <c r="NT122" s="39"/>
      <c r="NU122" s="39"/>
      <c r="NV122" s="39"/>
      <c r="NW122" s="39"/>
      <c r="NX122" s="39"/>
      <c r="NY122" s="39"/>
      <c r="NZ122" s="39"/>
      <c r="OA122" s="39"/>
      <c r="OB122" s="39"/>
      <c r="OC122" s="39"/>
      <c r="OD122" s="39"/>
      <c r="OE122" s="39"/>
      <c r="OF122" s="39"/>
      <c r="OG122" s="39"/>
      <c r="OH122" s="39"/>
      <c r="OI122" s="39"/>
      <c r="OJ122" s="39"/>
      <c r="OK122" s="39"/>
      <c r="OL122" s="39"/>
      <c r="OM122" s="39"/>
      <c r="ON122" s="39"/>
      <c r="OO122" s="39"/>
      <c r="OP122" s="39"/>
      <c r="OQ122" s="39"/>
      <c r="OR122" s="39"/>
      <c r="OS122" s="39"/>
      <c r="OT122" s="39"/>
      <c r="OU122" s="39"/>
      <c r="OV122" s="39"/>
      <c r="OW122" s="39"/>
      <c r="OX122" s="39"/>
      <c r="OY122" s="39"/>
      <c r="OZ122" s="39"/>
      <c r="PA122" s="39"/>
      <c r="PB122" s="39"/>
      <c r="PC122" s="39"/>
      <c r="PD122" s="39"/>
      <c r="PE122" s="39"/>
      <c r="PF122" s="39"/>
      <c r="PG122" s="39"/>
      <c r="PH122" s="39"/>
      <c r="PI122" s="39"/>
      <c r="PJ122" s="39"/>
      <c r="PK122" s="39"/>
      <c r="PL122" s="39"/>
      <c r="PM122" s="39"/>
      <c r="PN122" s="39"/>
      <c r="PO122" s="39"/>
      <c r="PP122" s="39"/>
      <c r="PQ122" s="39"/>
      <c r="PR122" s="39"/>
      <c r="PS122" s="39"/>
      <c r="PT122" s="39"/>
      <c r="PU122" s="39"/>
      <c r="PV122" s="39"/>
      <c r="PW122" s="39"/>
      <c r="PX122" s="39"/>
      <c r="PY122" s="39"/>
      <c r="PZ122" s="39"/>
      <c r="QA122" s="39"/>
      <c r="QB122" s="39"/>
      <c r="QC122" s="39"/>
      <c r="QD122" s="39"/>
      <c r="QE122" s="39"/>
      <c r="QF122" s="39"/>
      <c r="QG122" s="39"/>
      <c r="QH122" s="39"/>
      <c r="QI122" s="39"/>
      <c r="QJ122" s="39"/>
      <c r="QK122" s="39"/>
      <c r="QL122" s="39"/>
      <c r="QM122" s="39"/>
      <c r="QN122" s="39"/>
      <c r="QO122" s="39"/>
      <c r="QP122" s="39"/>
      <c r="QQ122" s="39"/>
      <c r="QR122" s="39"/>
      <c r="QS122" s="39"/>
      <c r="QT122" s="39"/>
      <c r="QU122" s="39"/>
      <c r="QV122" s="39"/>
      <c r="QW122" s="39"/>
      <c r="QX122" s="39"/>
      <c r="QY122" s="39"/>
      <c r="QZ122" s="39"/>
      <c r="RA122" s="39"/>
      <c r="RB122" s="39"/>
      <c r="RC122" s="39"/>
      <c r="RD122" s="39"/>
      <c r="RE122" s="39"/>
      <c r="RF122" s="39"/>
      <c r="RG122" s="39"/>
      <c r="RH122" s="39"/>
      <c r="RI122" s="39"/>
      <c r="RJ122" s="39"/>
      <c r="RK122" s="39"/>
      <c r="RL122" s="39"/>
      <c r="RM122" s="39"/>
      <c r="RN122" s="39"/>
      <c r="RO122" s="39"/>
      <c r="RP122" s="39"/>
      <c r="RQ122" s="39"/>
      <c r="RR122" s="39"/>
      <c r="RS122" s="39"/>
      <c r="RT122" s="39"/>
      <c r="RU122" s="39"/>
      <c r="RV122" s="39"/>
      <c r="RW122" s="39"/>
      <c r="RX122" s="39"/>
      <c r="RY122" s="39"/>
      <c r="RZ122" s="39"/>
      <c r="SA122" s="39"/>
      <c r="SB122" s="39"/>
      <c r="SC122" s="39"/>
      <c r="SD122" s="39"/>
      <c r="SE122" s="39"/>
      <c r="SF122" s="39"/>
      <c r="SG122" s="39"/>
      <c r="SH122" s="39"/>
      <c r="SI122" s="39"/>
      <c r="SJ122" s="39"/>
      <c r="SK122" s="39"/>
      <c r="SL122" s="39"/>
      <c r="SM122" s="39"/>
      <c r="SN122" s="39"/>
      <c r="SO122" s="39"/>
      <c r="SP122" s="39"/>
      <c r="SQ122" s="39"/>
      <c r="SR122" s="39"/>
      <c r="SS122" s="39"/>
      <c r="ST122" s="39"/>
      <c r="SU122" s="39"/>
      <c r="SV122" s="39"/>
      <c r="SW122" s="39"/>
      <c r="SX122" s="39"/>
      <c r="SY122" s="39"/>
      <c r="SZ122" s="39"/>
      <c r="TA122" s="39"/>
      <c r="TB122" s="39"/>
      <c r="TC122" s="39"/>
      <c r="TD122" s="39"/>
      <c r="TE122" s="39"/>
      <c r="TF122" s="39"/>
      <c r="TG122" s="39"/>
      <c r="TH122" s="39"/>
      <c r="TI122" s="39"/>
      <c r="TJ122" s="39"/>
      <c r="TK122" s="39"/>
      <c r="TL122" s="39"/>
      <c r="TM122" s="39"/>
      <c r="TN122" s="39"/>
      <c r="TO122" s="39"/>
      <c r="TP122" s="39"/>
      <c r="TQ122" s="39"/>
      <c r="TR122" s="39"/>
      <c r="TS122" s="39"/>
      <c r="TT122" s="39"/>
      <c r="TU122" s="39"/>
      <c r="TV122" s="39"/>
      <c r="TW122" s="39"/>
      <c r="TX122" s="39"/>
      <c r="TY122" s="39"/>
      <c r="TZ122" s="39"/>
      <c r="UA122" s="39"/>
      <c r="UB122" s="39"/>
      <c r="UC122" s="39"/>
      <c r="UD122" s="39"/>
      <c r="UE122" s="39"/>
      <c r="UF122" s="39"/>
      <c r="UG122" s="39"/>
      <c r="UH122" s="39"/>
      <c r="UI122" s="39"/>
      <c r="UJ122" s="39"/>
      <c r="UK122" s="39"/>
      <c r="UL122" s="39"/>
      <c r="UM122" s="39"/>
      <c r="UN122" s="39"/>
      <c r="UO122" s="39"/>
      <c r="UP122" s="39"/>
      <c r="UQ122" s="39"/>
      <c r="UR122" s="39"/>
      <c r="US122" s="39"/>
      <c r="UT122" s="39"/>
      <c r="UU122" s="39"/>
      <c r="UV122" s="39"/>
      <c r="UW122" s="39"/>
      <c r="UX122" s="39"/>
      <c r="UY122" s="39"/>
      <c r="UZ122" s="39"/>
      <c r="VA122" s="39"/>
      <c r="VB122" s="39"/>
      <c r="VC122" s="39"/>
      <c r="VD122" s="39"/>
      <c r="VE122" s="39"/>
      <c r="VF122" s="39"/>
      <c r="VG122" s="39"/>
      <c r="VH122" s="39"/>
      <c r="VI122" s="39"/>
      <c r="VJ122" s="39"/>
      <c r="VK122" s="39"/>
      <c r="VL122" s="39"/>
      <c r="VM122" s="39"/>
      <c r="VN122" s="39"/>
      <c r="VO122" s="39"/>
      <c r="VP122" s="39"/>
      <c r="VQ122" s="39"/>
      <c r="VR122" s="39"/>
      <c r="VS122" s="39"/>
      <c r="VT122" s="39"/>
      <c r="VU122" s="39"/>
      <c r="VV122" s="39"/>
      <c r="VW122" s="39"/>
      <c r="VX122" s="39"/>
      <c r="VY122" s="39"/>
      <c r="VZ122" s="39"/>
      <c r="WA122" s="39"/>
      <c r="WB122" s="39"/>
      <c r="WC122" s="39"/>
      <c r="WD122" s="39"/>
      <c r="WE122" s="39"/>
      <c r="WF122" s="39"/>
      <c r="WG122" s="39"/>
      <c r="WH122" s="39"/>
      <c r="WI122" s="39"/>
      <c r="WJ122" s="39"/>
      <c r="WK122" s="39"/>
      <c r="WL122" s="39"/>
      <c r="WM122" s="39"/>
      <c r="WN122" s="39"/>
      <c r="WO122" s="39"/>
      <c r="WP122" s="39"/>
      <c r="WQ122" s="39"/>
      <c r="WR122" s="39"/>
      <c r="WS122" s="39"/>
      <c r="WT122" s="39"/>
      <c r="WU122" s="39"/>
      <c r="WV122" s="39"/>
      <c r="WW122" s="39"/>
      <c r="WX122" s="39"/>
      <c r="WY122" s="39"/>
      <c r="WZ122" s="39"/>
      <c r="XA122" s="39"/>
      <c r="XB122" s="39"/>
      <c r="XC122" s="39"/>
      <c r="XD122" s="39"/>
      <c r="XE122" s="39"/>
      <c r="XF122" s="39"/>
      <c r="XG122" s="39"/>
      <c r="XH122" s="39"/>
      <c r="XI122" s="39"/>
      <c r="XJ122" s="39"/>
      <c r="XK122" s="39"/>
      <c r="XL122" s="39"/>
      <c r="XM122" s="39"/>
      <c r="XN122" s="39"/>
      <c r="XO122" s="39"/>
      <c r="XP122" s="39"/>
      <c r="XQ122" s="39"/>
      <c r="XR122" s="39"/>
      <c r="XS122" s="39"/>
      <c r="XT122" s="39"/>
      <c r="XU122" s="39"/>
      <c r="XV122" s="39"/>
      <c r="XW122" s="39"/>
      <c r="XX122" s="39"/>
      <c r="XY122" s="39"/>
      <c r="XZ122" s="39"/>
      <c r="YA122" s="39"/>
      <c r="YB122" s="39"/>
      <c r="YC122" s="39"/>
      <c r="YD122" s="39"/>
      <c r="YE122" s="39"/>
      <c r="YF122" s="39"/>
      <c r="YG122" s="39"/>
      <c r="YH122" s="39"/>
      <c r="YI122" s="39"/>
      <c r="YJ122" s="39"/>
      <c r="YK122" s="39"/>
      <c r="YL122" s="39"/>
      <c r="YM122" s="39"/>
      <c r="YN122" s="39"/>
      <c r="YO122" s="39"/>
      <c r="YP122" s="39"/>
      <c r="YQ122" s="39"/>
      <c r="YR122" s="39"/>
      <c r="YS122" s="39"/>
      <c r="YT122" s="39"/>
      <c r="YU122" s="39"/>
      <c r="YV122" s="39"/>
      <c r="YW122" s="39"/>
      <c r="YX122" s="39"/>
      <c r="YY122" s="39"/>
      <c r="YZ122" s="39"/>
      <c r="ZA122" s="39"/>
      <c r="ZB122" s="39"/>
      <c r="ZC122" s="39"/>
      <c r="ZD122" s="39"/>
      <c r="ZE122" s="39"/>
      <c r="ZF122" s="39"/>
      <c r="ZG122" s="39"/>
      <c r="ZH122" s="39"/>
      <c r="ZI122" s="39"/>
      <c r="ZJ122" s="39"/>
      <c r="ZK122" s="39"/>
      <c r="ZL122" s="39"/>
      <c r="ZM122" s="39"/>
      <c r="ZN122" s="39"/>
      <c r="ZO122" s="39"/>
      <c r="ZP122" s="39"/>
      <c r="ZQ122" s="39"/>
      <c r="ZR122" s="39"/>
      <c r="ZS122" s="39"/>
      <c r="ZT122" s="39"/>
      <c r="ZU122" s="39"/>
      <c r="ZV122" s="39"/>
      <c r="ZW122" s="39"/>
      <c r="ZX122" s="39"/>
    </row>
    <row r="123" spans="1:700" s="41" customFormat="1" ht="12" customHeight="1" x14ac:dyDescent="0.25">
      <c r="A123" s="128" t="s">
        <v>36</v>
      </c>
      <c r="B123" s="15" t="s">
        <v>37</v>
      </c>
      <c r="C123" s="15" t="s">
        <v>37</v>
      </c>
      <c r="D123" s="5" t="s">
        <v>38</v>
      </c>
      <c r="E123" s="6" t="s">
        <v>39</v>
      </c>
      <c r="F123" s="7" t="s">
        <v>38</v>
      </c>
      <c r="G123" s="6" t="s">
        <v>40</v>
      </c>
      <c r="H123" s="8">
        <v>21101</v>
      </c>
      <c r="I123" s="69" t="s">
        <v>46</v>
      </c>
      <c r="J123" s="9" t="s">
        <v>2288</v>
      </c>
      <c r="K123" s="10" t="s">
        <v>274</v>
      </c>
      <c r="L123" s="11"/>
      <c r="M123" s="8" t="s">
        <v>43</v>
      </c>
      <c r="N123" s="12" t="s">
        <v>539</v>
      </c>
      <c r="O123" s="13">
        <v>1</v>
      </c>
      <c r="P123" s="14">
        <f t="shared" si="2"/>
        <v>302.39999999999998</v>
      </c>
      <c r="Q123" s="53" t="s">
        <v>45</v>
      </c>
      <c r="R123" s="14">
        <v>302.39999999999998</v>
      </c>
      <c r="S123" s="14">
        <v>0</v>
      </c>
      <c r="T123" s="14">
        <v>302.39999999999998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  <c r="IV123" s="39"/>
      <c r="IW123" s="39"/>
      <c r="IX123" s="39"/>
      <c r="IY123" s="39"/>
      <c r="IZ123" s="39"/>
      <c r="JA123" s="39"/>
      <c r="JB123" s="39"/>
      <c r="JC123" s="39"/>
      <c r="JD123" s="39"/>
      <c r="JE123" s="39"/>
      <c r="JF123" s="39"/>
      <c r="JG123" s="39"/>
      <c r="JH123" s="39"/>
      <c r="JI123" s="39"/>
      <c r="JJ123" s="39"/>
      <c r="JK123" s="39"/>
      <c r="JL123" s="39"/>
      <c r="JM123" s="39"/>
      <c r="JN123" s="39"/>
      <c r="JO123" s="39"/>
      <c r="JP123" s="39"/>
      <c r="JQ123" s="39"/>
      <c r="JR123" s="39"/>
      <c r="JS123" s="39"/>
      <c r="JT123" s="39"/>
      <c r="JU123" s="39"/>
      <c r="JV123" s="39"/>
      <c r="JW123" s="39"/>
      <c r="JX123" s="39"/>
      <c r="JY123" s="39"/>
      <c r="JZ123" s="39"/>
      <c r="KA123" s="39"/>
      <c r="KB123" s="39"/>
      <c r="KC123" s="39"/>
      <c r="KD123" s="39"/>
      <c r="KE123" s="39"/>
      <c r="KF123" s="39"/>
      <c r="KG123" s="39"/>
      <c r="KH123" s="39"/>
      <c r="KI123" s="39"/>
      <c r="KJ123" s="39"/>
      <c r="KK123" s="39"/>
      <c r="KL123" s="39"/>
      <c r="KM123" s="39"/>
      <c r="KN123" s="39"/>
      <c r="KO123" s="39"/>
      <c r="KP123" s="39"/>
      <c r="KQ123" s="39"/>
      <c r="KR123" s="39"/>
      <c r="KS123" s="39"/>
      <c r="KT123" s="39"/>
      <c r="KU123" s="39"/>
      <c r="KV123" s="39"/>
      <c r="KW123" s="39"/>
      <c r="KX123" s="39"/>
      <c r="KY123" s="39"/>
      <c r="KZ123" s="39"/>
      <c r="LA123" s="39"/>
      <c r="LB123" s="39"/>
      <c r="LC123" s="39"/>
      <c r="LD123" s="39"/>
      <c r="LE123" s="39"/>
      <c r="LF123" s="39"/>
      <c r="LG123" s="39"/>
      <c r="LH123" s="39"/>
      <c r="LI123" s="39"/>
      <c r="LJ123" s="39"/>
      <c r="LK123" s="39"/>
      <c r="LL123" s="39"/>
      <c r="LM123" s="39"/>
      <c r="LN123" s="39"/>
      <c r="LO123" s="39"/>
      <c r="LP123" s="39"/>
      <c r="LQ123" s="39"/>
      <c r="LR123" s="39"/>
      <c r="LS123" s="39"/>
      <c r="LT123" s="39"/>
      <c r="LU123" s="39"/>
      <c r="LV123" s="39"/>
      <c r="LW123" s="39"/>
      <c r="LX123" s="39"/>
      <c r="LY123" s="39"/>
      <c r="LZ123" s="39"/>
      <c r="MA123" s="39"/>
      <c r="MB123" s="39"/>
      <c r="MC123" s="39"/>
      <c r="MD123" s="39"/>
      <c r="ME123" s="39"/>
      <c r="MF123" s="39"/>
      <c r="MG123" s="39"/>
      <c r="MH123" s="39"/>
      <c r="MI123" s="39"/>
      <c r="MJ123" s="39"/>
      <c r="MK123" s="39"/>
      <c r="ML123" s="39"/>
      <c r="MM123" s="39"/>
      <c r="MN123" s="39"/>
      <c r="MO123" s="39"/>
      <c r="MP123" s="39"/>
      <c r="MQ123" s="39"/>
      <c r="MR123" s="39"/>
      <c r="MS123" s="39"/>
      <c r="MT123" s="39"/>
      <c r="MU123" s="39"/>
      <c r="MV123" s="39"/>
      <c r="MW123" s="39"/>
      <c r="MX123" s="39"/>
      <c r="MY123" s="39"/>
      <c r="MZ123" s="39"/>
      <c r="NA123" s="39"/>
      <c r="NB123" s="39"/>
      <c r="NC123" s="39"/>
      <c r="ND123" s="39"/>
      <c r="NE123" s="39"/>
      <c r="NF123" s="39"/>
      <c r="NG123" s="39"/>
      <c r="NH123" s="39"/>
      <c r="NI123" s="39"/>
      <c r="NJ123" s="39"/>
      <c r="NK123" s="39"/>
      <c r="NL123" s="39"/>
      <c r="NM123" s="39"/>
      <c r="NN123" s="39"/>
      <c r="NO123" s="39"/>
      <c r="NP123" s="39"/>
      <c r="NQ123" s="39"/>
      <c r="NR123" s="39"/>
      <c r="NS123" s="39"/>
      <c r="NT123" s="39"/>
      <c r="NU123" s="39"/>
      <c r="NV123" s="39"/>
      <c r="NW123" s="39"/>
      <c r="NX123" s="39"/>
      <c r="NY123" s="39"/>
      <c r="NZ123" s="39"/>
      <c r="OA123" s="39"/>
      <c r="OB123" s="39"/>
      <c r="OC123" s="39"/>
      <c r="OD123" s="39"/>
      <c r="OE123" s="39"/>
      <c r="OF123" s="39"/>
      <c r="OG123" s="39"/>
      <c r="OH123" s="39"/>
      <c r="OI123" s="39"/>
      <c r="OJ123" s="39"/>
      <c r="OK123" s="39"/>
      <c r="OL123" s="39"/>
      <c r="OM123" s="39"/>
      <c r="ON123" s="39"/>
      <c r="OO123" s="39"/>
      <c r="OP123" s="39"/>
      <c r="OQ123" s="39"/>
      <c r="OR123" s="39"/>
      <c r="OS123" s="39"/>
      <c r="OT123" s="39"/>
      <c r="OU123" s="39"/>
      <c r="OV123" s="39"/>
      <c r="OW123" s="39"/>
      <c r="OX123" s="39"/>
      <c r="OY123" s="39"/>
      <c r="OZ123" s="39"/>
      <c r="PA123" s="39"/>
      <c r="PB123" s="39"/>
      <c r="PC123" s="39"/>
      <c r="PD123" s="39"/>
      <c r="PE123" s="39"/>
      <c r="PF123" s="39"/>
      <c r="PG123" s="39"/>
      <c r="PH123" s="39"/>
      <c r="PI123" s="39"/>
      <c r="PJ123" s="39"/>
      <c r="PK123" s="39"/>
      <c r="PL123" s="39"/>
      <c r="PM123" s="39"/>
      <c r="PN123" s="39"/>
      <c r="PO123" s="39"/>
      <c r="PP123" s="39"/>
      <c r="PQ123" s="39"/>
      <c r="PR123" s="39"/>
      <c r="PS123" s="39"/>
      <c r="PT123" s="39"/>
      <c r="PU123" s="39"/>
      <c r="PV123" s="39"/>
      <c r="PW123" s="39"/>
      <c r="PX123" s="39"/>
      <c r="PY123" s="39"/>
      <c r="PZ123" s="39"/>
      <c r="QA123" s="39"/>
      <c r="QB123" s="39"/>
      <c r="QC123" s="39"/>
      <c r="QD123" s="39"/>
      <c r="QE123" s="39"/>
      <c r="QF123" s="39"/>
      <c r="QG123" s="39"/>
      <c r="QH123" s="39"/>
      <c r="QI123" s="39"/>
      <c r="QJ123" s="39"/>
      <c r="QK123" s="39"/>
      <c r="QL123" s="39"/>
      <c r="QM123" s="39"/>
      <c r="QN123" s="39"/>
      <c r="QO123" s="39"/>
      <c r="QP123" s="39"/>
      <c r="QQ123" s="39"/>
      <c r="QR123" s="39"/>
      <c r="QS123" s="39"/>
      <c r="QT123" s="39"/>
      <c r="QU123" s="39"/>
      <c r="QV123" s="39"/>
      <c r="QW123" s="39"/>
      <c r="QX123" s="39"/>
      <c r="QY123" s="39"/>
      <c r="QZ123" s="39"/>
      <c r="RA123" s="39"/>
      <c r="RB123" s="39"/>
      <c r="RC123" s="39"/>
      <c r="RD123" s="39"/>
      <c r="RE123" s="39"/>
      <c r="RF123" s="39"/>
      <c r="RG123" s="39"/>
      <c r="RH123" s="39"/>
      <c r="RI123" s="39"/>
      <c r="RJ123" s="39"/>
      <c r="RK123" s="39"/>
      <c r="RL123" s="39"/>
      <c r="RM123" s="39"/>
      <c r="RN123" s="39"/>
      <c r="RO123" s="39"/>
      <c r="RP123" s="39"/>
      <c r="RQ123" s="39"/>
      <c r="RR123" s="39"/>
      <c r="RS123" s="39"/>
      <c r="RT123" s="39"/>
      <c r="RU123" s="39"/>
      <c r="RV123" s="39"/>
      <c r="RW123" s="39"/>
      <c r="RX123" s="39"/>
      <c r="RY123" s="39"/>
      <c r="RZ123" s="39"/>
      <c r="SA123" s="39"/>
      <c r="SB123" s="39"/>
      <c r="SC123" s="39"/>
      <c r="SD123" s="39"/>
      <c r="SE123" s="39"/>
      <c r="SF123" s="39"/>
      <c r="SG123" s="39"/>
      <c r="SH123" s="39"/>
      <c r="SI123" s="39"/>
      <c r="SJ123" s="39"/>
      <c r="SK123" s="39"/>
      <c r="SL123" s="39"/>
      <c r="SM123" s="39"/>
      <c r="SN123" s="39"/>
      <c r="SO123" s="39"/>
      <c r="SP123" s="39"/>
      <c r="SQ123" s="39"/>
      <c r="SR123" s="39"/>
      <c r="SS123" s="39"/>
      <c r="ST123" s="39"/>
      <c r="SU123" s="39"/>
      <c r="SV123" s="39"/>
      <c r="SW123" s="39"/>
      <c r="SX123" s="39"/>
      <c r="SY123" s="39"/>
      <c r="SZ123" s="39"/>
      <c r="TA123" s="39"/>
      <c r="TB123" s="39"/>
      <c r="TC123" s="39"/>
      <c r="TD123" s="39"/>
      <c r="TE123" s="39"/>
      <c r="TF123" s="39"/>
      <c r="TG123" s="39"/>
      <c r="TH123" s="39"/>
      <c r="TI123" s="39"/>
      <c r="TJ123" s="39"/>
      <c r="TK123" s="39"/>
      <c r="TL123" s="39"/>
      <c r="TM123" s="39"/>
      <c r="TN123" s="39"/>
      <c r="TO123" s="39"/>
      <c r="TP123" s="39"/>
      <c r="TQ123" s="39"/>
      <c r="TR123" s="39"/>
      <c r="TS123" s="39"/>
      <c r="TT123" s="39"/>
      <c r="TU123" s="39"/>
      <c r="TV123" s="39"/>
      <c r="TW123" s="39"/>
      <c r="TX123" s="39"/>
      <c r="TY123" s="39"/>
      <c r="TZ123" s="39"/>
      <c r="UA123" s="39"/>
      <c r="UB123" s="39"/>
      <c r="UC123" s="39"/>
      <c r="UD123" s="39"/>
      <c r="UE123" s="39"/>
      <c r="UF123" s="39"/>
      <c r="UG123" s="39"/>
      <c r="UH123" s="39"/>
      <c r="UI123" s="39"/>
      <c r="UJ123" s="39"/>
      <c r="UK123" s="39"/>
      <c r="UL123" s="39"/>
      <c r="UM123" s="39"/>
      <c r="UN123" s="39"/>
      <c r="UO123" s="39"/>
      <c r="UP123" s="39"/>
      <c r="UQ123" s="39"/>
      <c r="UR123" s="39"/>
      <c r="US123" s="39"/>
      <c r="UT123" s="39"/>
      <c r="UU123" s="39"/>
      <c r="UV123" s="39"/>
      <c r="UW123" s="39"/>
      <c r="UX123" s="39"/>
      <c r="UY123" s="39"/>
      <c r="UZ123" s="39"/>
      <c r="VA123" s="39"/>
      <c r="VB123" s="39"/>
      <c r="VC123" s="39"/>
      <c r="VD123" s="39"/>
      <c r="VE123" s="39"/>
      <c r="VF123" s="39"/>
      <c r="VG123" s="39"/>
      <c r="VH123" s="39"/>
      <c r="VI123" s="39"/>
      <c r="VJ123" s="39"/>
      <c r="VK123" s="39"/>
      <c r="VL123" s="39"/>
      <c r="VM123" s="39"/>
      <c r="VN123" s="39"/>
      <c r="VO123" s="39"/>
      <c r="VP123" s="39"/>
      <c r="VQ123" s="39"/>
      <c r="VR123" s="39"/>
      <c r="VS123" s="39"/>
      <c r="VT123" s="39"/>
      <c r="VU123" s="39"/>
      <c r="VV123" s="39"/>
      <c r="VW123" s="39"/>
      <c r="VX123" s="39"/>
      <c r="VY123" s="39"/>
      <c r="VZ123" s="39"/>
      <c r="WA123" s="39"/>
      <c r="WB123" s="39"/>
      <c r="WC123" s="39"/>
      <c r="WD123" s="39"/>
      <c r="WE123" s="39"/>
      <c r="WF123" s="39"/>
      <c r="WG123" s="39"/>
      <c r="WH123" s="39"/>
      <c r="WI123" s="39"/>
      <c r="WJ123" s="39"/>
      <c r="WK123" s="39"/>
      <c r="WL123" s="39"/>
      <c r="WM123" s="39"/>
      <c r="WN123" s="39"/>
      <c r="WO123" s="39"/>
      <c r="WP123" s="39"/>
      <c r="WQ123" s="39"/>
      <c r="WR123" s="39"/>
      <c r="WS123" s="39"/>
      <c r="WT123" s="39"/>
      <c r="WU123" s="39"/>
      <c r="WV123" s="39"/>
      <c r="WW123" s="39"/>
      <c r="WX123" s="39"/>
      <c r="WY123" s="39"/>
      <c r="WZ123" s="39"/>
      <c r="XA123" s="39"/>
      <c r="XB123" s="39"/>
      <c r="XC123" s="39"/>
      <c r="XD123" s="39"/>
      <c r="XE123" s="39"/>
      <c r="XF123" s="39"/>
      <c r="XG123" s="39"/>
      <c r="XH123" s="39"/>
      <c r="XI123" s="39"/>
      <c r="XJ123" s="39"/>
      <c r="XK123" s="39"/>
      <c r="XL123" s="39"/>
      <c r="XM123" s="39"/>
      <c r="XN123" s="39"/>
      <c r="XO123" s="39"/>
      <c r="XP123" s="39"/>
      <c r="XQ123" s="39"/>
      <c r="XR123" s="39"/>
      <c r="XS123" s="39"/>
      <c r="XT123" s="39"/>
      <c r="XU123" s="39"/>
      <c r="XV123" s="39"/>
      <c r="XW123" s="39"/>
      <c r="XX123" s="39"/>
      <c r="XY123" s="39"/>
      <c r="XZ123" s="39"/>
      <c r="YA123" s="39"/>
      <c r="YB123" s="39"/>
      <c r="YC123" s="39"/>
      <c r="YD123" s="39"/>
      <c r="YE123" s="39"/>
      <c r="YF123" s="39"/>
      <c r="YG123" s="39"/>
      <c r="YH123" s="39"/>
      <c r="YI123" s="39"/>
      <c r="YJ123" s="39"/>
      <c r="YK123" s="39"/>
      <c r="YL123" s="39"/>
      <c r="YM123" s="39"/>
      <c r="YN123" s="39"/>
      <c r="YO123" s="39"/>
      <c r="YP123" s="39"/>
      <c r="YQ123" s="39"/>
      <c r="YR123" s="39"/>
      <c r="YS123" s="39"/>
      <c r="YT123" s="39"/>
      <c r="YU123" s="39"/>
      <c r="YV123" s="39"/>
      <c r="YW123" s="39"/>
      <c r="YX123" s="39"/>
      <c r="YY123" s="39"/>
      <c r="YZ123" s="39"/>
      <c r="ZA123" s="39"/>
      <c r="ZB123" s="39"/>
      <c r="ZC123" s="39"/>
      <c r="ZD123" s="39"/>
      <c r="ZE123" s="39"/>
      <c r="ZF123" s="39"/>
      <c r="ZG123" s="39"/>
      <c r="ZH123" s="39"/>
      <c r="ZI123" s="39"/>
      <c r="ZJ123" s="39"/>
      <c r="ZK123" s="39"/>
      <c r="ZL123" s="39"/>
      <c r="ZM123" s="39"/>
      <c r="ZN123" s="39"/>
      <c r="ZO123" s="39"/>
      <c r="ZP123" s="39"/>
      <c r="ZQ123" s="39"/>
      <c r="ZR123" s="39"/>
      <c r="ZS123" s="39"/>
      <c r="ZT123" s="39"/>
      <c r="ZU123" s="39"/>
      <c r="ZV123" s="39"/>
      <c r="ZW123" s="39"/>
      <c r="ZX123" s="39"/>
    </row>
    <row r="124" spans="1:700" s="41" customFormat="1" ht="12" customHeight="1" x14ac:dyDescent="0.25">
      <c r="A124" s="128" t="s">
        <v>36</v>
      </c>
      <c r="B124" s="15" t="s">
        <v>37</v>
      </c>
      <c r="C124" s="15" t="s">
        <v>37</v>
      </c>
      <c r="D124" s="5" t="s">
        <v>38</v>
      </c>
      <c r="E124" s="6" t="s">
        <v>39</v>
      </c>
      <c r="F124" s="7" t="s">
        <v>38</v>
      </c>
      <c r="G124" s="6" t="s">
        <v>40</v>
      </c>
      <c r="H124" s="8">
        <v>21101</v>
      </c>
      <c r="I124" s="69" t="s">
        <v>46</v>
      </c>
      <c r="J124" s="9" t="s">
        <v>2558</v>
      </c>
      <c r="K124" s="10" t="s">
        <v>2559</v>
      </c>
      <c r="L124" s="11"/>
      <c r="M124" s="8" t="s">
        <v>43</v>
      </c>
      <c r="N124" s="12" t="s">
        <v>877</v>
      </c>
      <c r="O124" s="13">
        <v>1</v>
      </c>
      <c r="P124" s="14">
        <f t="shared" si="2"/>
        <v>24.3</v>
      </c>
      <c r="Q124" s="53" t="s">
        <v>45</v>
      </c>
      <c r="R124" s="14">
        <v>24.3</v>
      </c>
      <c r="S124" s="14">
        <v>0</v>
      </c>
      <c r="T124" s="14">
        <v>24.3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  <c r="JA124" s="39"/>
      <c r="JB124" s="39"/>
      <c r="JC124" s="39"/>
      <c r="JD124" s="39"/>
      <c r="JE124" s="39"/>
      <c r="JF124" s="39"/>
      <c r="JG124" s="39"/>
      <c r="JH124" s="39"/>
      <c r="JI124" s="39"/>
      <c r="JJ124" s="39"/>
      <c r="JK124" s="39"/>
      <c r="JL124" s="39"/>
      <c r="JM124" s="39"/>
      <c r="JN124" s="39"/>
      <c r="JO124" s="39"/>
      <c r="JP124" s="39"/>
      <c r="JQ124" s="39"/>
      <c r="JR124" s="39"/>
      <c r="JS124" s="39"/>
      <c r="JT124" s="39"/>
      <c r="JU124" s="39"/>
      <c r="JV124" s="39"/>
      <c r="JW124" s="39"/>
      <c r="JX124" s="39"/>
      <c r="JY124" s="39"/>
      <c r="JZ124" s="39"/>
      <c r="KA124" s="39"/>
      <c r="KB124" s="39"/>
      <c r="KC124" s="39"/>
      <c r="KD124" s="39"/>
      <c r="KE124" s="39"/>
      <c r="KF124" s="39"/>
      <c r="KG124" s="39"/>
      <c r="KH124" s="39"/>
      <c r="KI124" s="39"/>
      <c r="KJ124" s="39"/>
      <c r="KK124" s="39"/>
      <c r="KL124" s="39"/>
      <c r="KM124" s="39"/>
      <c r="KN124" s="39"/>
      <c r="KO124" s="39"/>
      <c r="KP124" s="39"/>
      <c r="KQ124" s="39"/>
      <c r="KR124" s="39"/>
      <c r="KS124" s="39"/>
      <c r="KT124" s="39"/>
      <c r="KU124" s="39"/>
      <c r="KV124" s="39"/>
      <c r="KW124" s="39"/>
      <c r="KX124" s="39"/>
      <c r="KY124" s="39"/>
      <c r="KZ124" s="39"/>
      <c r="LA124" s="39"/>
      <c r="LB124" s="39"/>
      <c r="LC124" s="39"/>
      <c r="LD124" s="39"/>
      <c r="LE124" s="39"/>
      <c r="LF124" s="39"/>
      <c r="LG124" s="39"/>
      <c r="LH124" s="39"/>
      <c r="LI124" s="39"/>
      <c r="LJ124" s="39"/>
      <c r="LK124" s="39"/>
      <c r="LL124" s="39"/>
      <c r="LM124" s="39"/>
      <c r="LN124" s="39"/>
      <c r="LO124" s="39"/>
      <c r="LP124" s="39"/>
      <c r="LQ124" s="39"/>
      <c r="LR124" s="39"/>
      <c r="LS124" s="39"/>
      <c r="LT124" s="39"/>
      <c r="LU124" s="39"/>
      <c r="LV124" s="39"/>
      <c r="LW124" s="39"/>
      <c r="LX124" s="39"/>
      <c r="LY124" s="39"/>
      <c r="LZ124" s="39"/>
      <c r="MA124" s="39"/>
      <c r="MB124" s="39"/>
      <c r="MC124" s="39"/>
      <c r="MD124" s="39"/>
      <c r="ME124" s="39"/>
      <c r="MF124" s="39"/>
      <c r="MG124" s="39"/>
      <c r="MH124" s="39"/>
      <c r="MI124" s="39"/>
      <c r="MJ124" s="39"/>
      <c r="MK124" s="39"/>
      <c r="ML124" s="39"/>
      <c r="MM124" s="39"/>
      <c r="MN124" s="39"/>
      <c r="MO124" s="39"/>
      <c r="MP124" s="39"/>
      <c r="MQ124" s="39"/>
      <c r="MR124" s="39"/>
      <c r="MS124" s="39"/>
      <c r="MT124" s="39"/>
      <c r="MU124" s="39"/>
      <c r="MV124" s="39"/>
      <c r="MW124" s="39"/>
      <c r="MX124" s="39"/>
      <c r="MY124" s="39"/>
      <c r="MZ124" s="39"/>
      <c r="NA124" s="39"/>
      <c r="NB124" s="39"/>
      <c r="NC124" s="39"/>
      <c r="ND124" s="39"/>
      <c r="NE124" s="39"/>
      <c r="NF124" s="39"/>
      <c r="NG124" s="39"/>
      <c r="NH124" s="39"/>
      <c r="NI124" s="39"/>
      <c r="NJ124" s="39"/>
      <c r="NK124" s="39"/>
      <c r="NL124" s="39"/>
      <c r="NM124" s="39"/>
      <c r="NN124" s="39"/>
      <c r="NO124" s="39"/>
      <c r="NP124" s="39"/>
      <c r="NQ124" s="39"/>
      <c r="NR124" s="39"/>
      <c r="NS124" s="39"/>
      <c r="NT124" s="39"/>
      <c r="NU124" s="39"/>
      <c r="NV124" s="39"/>
      <c r="NW124" s="39"/>
      <c r="NX124" s="39"/>
      <c r="NY124" s="39"/>
      <c r="NZ124" s="39"/>
      <c r="OA124" s="39"/>
      <c r="OB124" s="39"/>
      <c r="OC124" s="39"/>
      <c r="OD124" s="39"/>
      <c r="OE124" s="39"/>
      <c r="OF124" s="39"/>
      <c r="OG124" s="39"/>
      <c r="OH124" s="39"/>
      <c r="OI124" s="39"/>
      <c r="OJ124" s="39"/>
      <c r="OK124" s="39"/>
      <c r="OL124" s="39"/>
      <c r="OM124" s="39"/>
      <c r="ON124" s="39"/>
      <c r="OO124" s="39"/>
      <c r="OP124" s="39"/>
      <c r="OQ124" s="39"/>
      <c r="OR124" s="39"/>
      <c r="OS124" s="39"/>
      <c r="OT124" s="39"/>
      <c r="OU124" s="39"/>
      <c r="OV124" s="39"/>
      <c r="OW124" s="39"/>
      <c r="OX124" s="39"/>
      <c r="OY124" s="39"/>
      <c r="OZ124" s="39"/>
      <c r="PA124" s="39"/>
      <c r="PB124" s="39"/>
      <c r="PC124" s="39"/>
      <c r="PD124" s="39"/>
      <c r="PE124" s="39"/>
      <c r="PF124" s="39"/>
      <c r="PG124" s="39"/>
      <c r="PH124" s="39"/>
      <c r="PI124" s="39"/>
      <c r="PJ124" s="39"/>
      <c r="PK124" s="39"/>
      <c r="PL124" s="39"/>
      <c r="PM124" s="39"/>
      <c r="PN124" s="39"/>
      <c r="PO124" s="39"/>
      <c r="PP124" s="39"/>
      <c r="PQ124" s="39"/>
      <c r="PR124" s="39"/>
      <c r="PS124" s="39"/>
      <c r="PT124" s="39"/>
      <c r="PU124" s="39"/>
      <c r="PV124" s="39"/>
      <c r="PW124" s="39"/>
      <c r="PX124" s="39"/>
      <c r="PY124" s="39"/>
      <c r="PZ124" s="39"/>
      <c r="QA124" s="39"/>
      <c r="QB124" s="39"/>
      <c r="QC124" s="39"/>
      <c r="QD124" s="39"/>
      <c r="QE124" s="39"/>
      <c r="QF124" s="39"/>
      <c r="QG124" s="39"/>
      <c r="QH124" s="39"/>
      <c r="QI124" s="39"/>
      <c r="QJ124" s="39"/>
      <c r="QK124" s="39"/>
      <c r="QL124" s="39"/>
      <c r="QM124" s="39"/>
      <c r="QN124" s="39"/>
      <c r="QO124" s="39"/>
      <c r="QP124" s="39"/>
      <c r="QQ124" s="39"/>
      <c r="QR124" s="39"/>
      <c r="QS124" s="39"/>
      <c r="QT124" s="39"/>
      <c r="QU124" s="39"/>
      <c r="QV124" s="39"/>
      <c r="QW124" s="39"/>
      <c r="QX124" s="39"/>
      <c r="QY124" s="39"/>
      <c r="QZ124" s="39"/>
      <c r="RA124" s="39"/>
      <c r="RB124" s="39"/>
      <c r="RC124" s="39"/>
      <c r="RD124" s="39"/>
      <c r="RE124" s="39"/>
      <c r="RF124" s="39"/>
      <c r="RG124" s="39"/>
      <c r="RH124" s="39"/>
      <c r="RI124" s="39"/>
      <c r="RJ124" s="39"/>
      <c r="RK124" s="39"/>
      <c r="RL124" s="39"/>
      <c r="RM124" s="39"/>
      <c r="RN124" s="39"/>
      <c r="RO124" s="39"/>
      <c r="RP124" s="39"/>
      <c r="RQ124" s="39"/>
      <c r="RR124" s="39"/>
      <c r="RS124" s="39"/>
      <c r="RT124" s="39"/>
      <c r="RU124" s="39"/>
      <c r="RV124" s="39"/>
      <c r="RW124" s="39"/>
      <c r="RX124" s="39"/>
      <c r="RY124" s="39"/>
      <c r="RZ124" s="39"/>
      <c r="SA124" s="39"/>
      <c r="SB124" s="39"/>
      <c r="SC124" s="39"/>
      <c r="SD124" s="39"/>
      <c r="SE124" s="39"/>
      <c r="SF124" s="39"/>
      <c r="SG124" s="39"/>
      <c r="SH124" s="39"/>
      <c r="SI124" s="39"/>
      <c r="SJ124" s="39"/>
      <c r="SK124" s="39"/>
      <c r="SL124" s="39"/>
      <c r="SM124" s="39"/>
      <c r="SN124" s="39"/>
      <c r="SO124" s="39"/>
      <c r="SP124" s="39"/>
      <c r="SQ124" s="39"/>
      <c r="SR124" s="39"/>
      <c r="SS124" s="39"/>
      <c r="ST124" s="39"/>
      <c r="SU124" s="39"/>
      <c r="SV124" s="39"/>
      <c r="SW124" s="39"/>
      <c r="SX124" s="39"/>
      <c r="SY124" s="39"/>
      <c r="SZ124" s="39"/>
      <c r="TA124" s="39"/>
      <c r="TB124" s="39"/>
      <c r="TC124" s="39"/>
      <c r="TD124" s="39"/>
      <c r="TE124" s="39"/>
      <c r="TF124" s="39"/>
      <c r="TG124" s="39"/>
      <c r="TH124" s="39"/>
      <c r="TI124" s="39"/>
      <c r="TJ124" s="39"/>
      <c r="TK124" s="39"/>
      <c r="TL124" s="39"/>
      <c r="TM124" s="39"/>
      <c r="TN124" s="39"/>
      <c r="TO124" s="39"/>
      <c r="TP124" s="39"/>
      <c r="TQ124" s="39"/>
      <c r="TR124" s="39"/>
      <c r="TS124" s="39"/>
      <c r="TT124" s="39"/>
      <c r="TU124" s="39"/>
      <c r="TV124" s="39"/>
      <c r="TW124" s="39"/>
      <c r="TX124" s="39"/>
      <c r="TY124" s="39"/>
      <c r="TZ124" s="39"/>
      <c r="UA124" s="39"/>
      <c r="UB124" s="39"/>
      <c r="UC124" s="39"/>
      <c r="UD124" s="39"/>
      <c r="UE124" s="39"/>
      <c r="UF124" s="39"/>
      <c r="UG124" s="39"/>
      <c r="UH124" s="39"/>
      <c r="UI124" s="39"/>
      <c r="UJ124" s="39"/>
      <c r="UK124" s="39"/>
      <c r="UL124" s="39"/>
      <c r="UM124" s="39"/>
      <c r="UN124" s="39"/>
      <c r="UO124" s="39"/>
      <c r="UP124" s="39"/>
      <c r="UQ124" s="39"/>
      <c r="UR124" s="39"/>
      <c r="US124" s="39"/>
      <c r="UT124" s="39"/>
      <c r="UU124" s="39"/>
      <c r="UV124" s="39"/>
      <c r="UW124" s="39"/>
      <c r="UX124" s="39"/>
      <c r="UY124" s="39"/>
      <c r="UZ124" s="39"/>
      <c r="VA124" s="39"/>
      <c r="VB124" s="39"/>
      <c r="VC124" s="39"/>
      <c r="VD124" s="39"/>
      <c r="VE124" s="39"/>
      <c r="VF124" s="39"/>
      <c r="VG124" s="39"/>
      <c r="VH124" s="39"/>
      <c r="VI124" s="39"/>
      <c r="VJ124" s="39"/>
      <c r="VK124" s="39"/>
      <c r="VL124" s="39"/>
      <c r="VM124" s="39"/>
      <c r="VN124" s="39"/>
      <c r="VO124" s="39"/>
      <c r="VP124" s="39"/>
      <c r="VQ124" s="39"/>
      <c r="VR124" s="39"/>
      <c r="VS124" s="39"/>
      <c r="VT124" s="39"/>
      <c r="VU124" s="39"/>
      <c r="VV124" s="39"/>
      <c r="VW124" s="39"/>
      <c r="VX124" s="39"/>
      <c r="VY124" s="39"/>
      <c r="VZ124" s="39"/>
      <c r="WA124" s="39"/>
      <c r="WB124" s="39"/>
      <c r="WC124" s="39"/>
      <c r="WD124" s="39"/>
      <c r="WE124" s="39"/>
      <c r="WF124" s="39"/>
      <c r="WG124" s="39"/>
      <c r="WH124" s="39"/>
      <c r="WI124" s="39"/>
      <c r="WJ124" s="39"/>
      <c r="WK124" s="39"/>
      <c r="WL124" s="39"/>
      <c r="WM124" s="39"/>
      <c r="WN124" s="39"/>
      <c r="WO124" s="39"/>
      <c r="WP124" s="39"/>
      <c r="WQ124" s="39"/>
      <c r="WR124" s="39"/>
      <c r="WS124" s="39"/>
      <c r="WT124" s="39"/>
      <c r="WU124" s="39"/>
      <c r="WV124" s="39"/>
      <c r="WW124" s="39"/>
      <c r="WX124" s="39"/>
      <c r="WY124" s="39"/>
      <c r="WZ124" s="39"/>
      <c r="XA124" s="39"/>
      <c r="XB124" s="39"/>
      <c r="XC124" s="39"/>
      <c r="XD124" s="39"/>
      <c r="XE124" s="39"/>
      <c r="XF124" s="39"/>
      <c r="XG124" s="39"/>
      <c r="XH124" s="39"/>
      <c r="XI124" s="39"/>
      <c r="XJ124" s="39"/>
      <c r="XK124" s="39"/>
      <c r="XL124" s="39"/>
      <c r="XM124" s="39"/>
      <c r="XN124" s="39"/>
      <c r="XO124" s="39"/>
      <c r="XP124" s="39"/>
      <c r="XQ124" s="39"/>
      <c r="XR124" s="39"/>
      <c r="XS124" s="39"/>
      <c r="XT124" s="39"/>
      <c r="XU124" s="39"/>
      <c r="XV124" s="39"/>
      <c r="XW124" s="39"/>
      <c r="XX124" s="39"/>
      <c r="XY124" s="39"/>
      <c r="XZ124" s="39"/>
      <c r="YA124" s="39"/>
      <c r="YB124" s="39"/>
      <c r="YC124" s="39"/>
      <c r="YD124" s="39"/>
      <c r="YE124" s="39"/>
      <c r="YF124" s="39"/>
      <c r="YG124" s="39"/>
      <c r="YH124" s="39"/>
      <c r="YI124" s="39"/>
      <c r="YJ124" s="39"/>
      <c r="YK124" s="39"/>
      <c r="YL124" s="39"/>
      <c r="YM124" s="39"/>
      <c r="YN124" s="39"/>
      <c r="YO124" s="39"/>
      <c r="YP124" s="39"/>
      <c r="YQ124" s="39"/>
      <c r="YR124" s="39"/>
      <c r="YS124" s="39"/>
      <c r="YT124" s="39"/>
      <c r="YU124" s="39"/>
      <c r="YV124" s="39"/>
      <c r="YW124" s="39"/>
      <c r="YX124" s="39"/>
      <c r="YY124" s="39"/>
      <c r="YZ124" s="39"/>
      <c r="ZA124" s="39"/>
      <c r="ZB124" s="39"/>
      <c r="ZC124" s="39"/>
      <c r="ZD124" s="39"/>
      <c r="ZE124" s="39"/>
      <c r="ZF124" s="39"/>
      <c r="ZG124" s="39"/>
      <c r="ZH124" s="39"/>
      <c r="ZI124" s="39"/>
      <c r="ZJ124" s="39"/>
      <c r="ZK124" s="39"/>
      <c r="ZL124" s="39"/>
      <c r="ZM124" s="39"/>
      <c r="ZN124" s="39"/>
      <c r="ZO124" s="39"/>
      <c r="ZP124" s="39"/>
      <c r="ZQ124" s="39"/>
      <c r="ZR124" s="39"/>
      <c r="ZS124" s="39"/>
      <c r="ZT124" s="39"/>
      <c r="ZU124" s="39"/>
      <c r="ZV124" s="39"/>
      <c r="ZW124" s="39"/>
      <c r="ZX124" s="39"/>
    </row>
    <row r="125" spans="1:700" s="41" customFormat="1" ht="12" customHeight="1" x14ac:dyDescent="0.25">
      <c r="A125" s="128" t="s">
        <v>36</v>
      </c>
      <c r="B125" s="15" t="s">
        <v>37</v>
      </c>
      <c r="C125" s="15" t="s">
        <v>37</v>
      </c>
      <c r="D125" s="5" t="s">
        <v>38</v>
      </c>
      <c r="E125" s="6" t="s">
        <v>39</v>
      </c>
      <c r="F125" s="7" t="s">
        <v>38</v>
      </c>
      <c r="G125" s="6" t="s">
        <v>40</v>
      </c>
      <c r="H125" s="8">
        <v>21101</v>
      </c>
      <c r="I125" s="69" t="s">
        <v>46</v>
      </c>
      <c r="J125" s="9" t="s">
        <v>410</v>
      </c>
      <c r="K125" s="10" t="s">
        <v>2692</v>
      </c>
      <c r="L125" s="11"/>
      <c r="M125" s="8" t="s">
        <v>43</v>
      </c>
      <c r="N125" s="12" t="s">
        <v>16255</v>
      </c>
      <c r="O125" s="13">
        <v>24</v>
      </c>
      <c r="P125" s="14">
        <f t="shared" si="2"/>
        <v>17.82</v>
      </c>
      <c r="Q125" s="53" t="s">
        <v>45</v>
      </c>
      <c r="R125" s="14">
        <v>427.68</v>
      </c>
      <c r="S125" s="14">
        <v>0</v>
      </c>
      <c r="T125" s="14">
        <v>108</v>
      </c>
      <c r="U125" s="14">
        <v>0</v>
      </c>
      <c r="V125" s="14">
        <v>0</v>
      </c>
      <c r="W125" s="14">
        <v>108</v>
      </c>
      <c r="X125" s="14">
        <v>0</v>
      </c>
      <c r="Y125" s="14">
        <v>0</v>
      </c>
      <c r="Z125" s="14">
        <v>108</v>
      </c>
      <c r="AA125" s="14">
        <v>0</v>
      </c>
      <c r="AB125" s="14">
        <v>0</v>
      </c>
      <c r="AC125" s="14">
        <v>103.68</v>
      </c>
      <c r="AD125" s="14">
        <v>0</v>
      </c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  <c r="JB125" s="39"/>
      <c r="JC125" s="39"/>
      <c r="JD125" s="39"/>
      <c r="JE125" s="39"/>
      <c r="JF125" s="39"/>
      <c r="JG125" s="39"/>
      <c r="JH125" s="39"/>
      <c r="JI125" s="39"/>
      <c r="JJ125" s="39"/>
      <c r="JK125" s="39"/>
      <c r="JL125" s="39"/>
      <c r="JM125" s="39"/>
      <c r="JN125" s="39"/>
      <c r="JO125" s="39"/>
      <c r="JP125" s="39"/>
      <c r="JQ125" s="39"/>
      <c r="JR125" s="39"/>
      <c r="JS125" s="39"/>
      <c r="JT125" s="39"/>
      <c r="JU125" s="39"/>
      <c r="JV125" s="39"/>
      <c r="JW125" s="39"/>
      <c r="JX125" s="39"/>
      <c r="JY125" s="39"/>
      <c r="JZ125" s="39"/>
      <c r="KA125" s="39"/>
      <c r="KB125" s="39"/>
      <c r="KC125" s="39"/>
      <c r="KD125" s="39"/>
      <c r="KE125" s="39"/>
      <c r="KF125" s="39"/>
      <c r="KG125" s="39"/>
      <c r="KH125" s="39"/>
      <c r="KI125" s="39"/>
      <c r="KJ125" s="39"/>
      <c r="KK125" s="39"/>
      <c r="KL125" s="39"/>
      <c r="KM125" s="39"/>
      <c r="KN125" s="39"/>
      <c r="KO125" s="39"/>
      <c r="KP125" s="39"/>
      <c r="KQ125" s="39"/>
      <c r="KR125" s="39"/>
      <c r="KS125" s="39"/>
      <c r="KT125" s="39"/>
      <c r="KU125" s="39"/>
      <c r="KV125" s="39"/>
      <c r="KW125" s="39"/>
      <c r="KX125" s="39"/>
      <c r="KY125" s="39"/>
      <c r="KZ125" s="39"/>
      <c r="LA125" s="39"/>
      <c r="LB125" s="39"/>
      <c r="LC125" s="39"/>
      <c r="LD125" s="39"/>
      <c r="LE125" s="39"/>
      <c r="LF125" s="39"/>
      <c r="LG125" s="39"/>
      <c r="LH125" s="39"/>
      <c r="LI125" s="39"/>
      <c r="LJ125" s="39"/>
      <c r="LK125" s="39"/>
      <c r="LL125" s="39"/>
      <c r="LM125" s="39"/>
      <c r="LN125" s="39"/>
      <c r="LO125" s="39"/>
      <c r="LP125" s="39"/>
      <c r="LQ125" s="39"/>
      <c r="LR125" s="39"/>
      <c r="LS125" s="39"/>
      <c r="LT125" s="39"/>
      <c r="LU125" s="39"/>
      <c r="LV125" s="39"/>
      <c r="LW125" s="39"/>
      <c r="LX125" s="39"/>
      <c r="LY125" s="39"/>
      <c r="LZ125" s="39"/>
      <c r="MA125" s="39"/>
      <c r="MB125" s="39"/>
      <c r="MC125" s="39"/>
      <c r="MD125" s="39"/>
      <c r="ME125" s="39"/>
      <c r="MF125" s="39"/>
      <c r="MG125" s="39"/>
      <c r="MH125" s="39"/>
      <c r="MI125" s="39"/>
      <c r="MJ125" s="39"/>
      <c r="MK125" s="39"/>
      <c r="ML125" s="39"/>
      <c r="MM125" s="39"/>
      <c r="MN125" s="39"/>
      <c r="MO125" s="39"/>
      <c r="MP125" s="39"/>
      <c r="MQ125" s="39"/>
      <c r="MR125" s="39"/>
      <c r="MS125" s="39"/>
      <c r="MT125" s="39"/>
      <c r="MU125" s="39"/>
      <c r="MV125" s="39"/>
      <c r="MW125" s="39"/>
      <c r="MX125" s="39"/>
      <c r="MY125" s="39"/>
      <c r="MZ125" s="39"/>
      <c r="NA125" s="39"/>
      <c r="NB125" s="39"/>
      <c r="NC125" s="39"/>
      <c r="ND125" s="39"/>
      <c r="NE125" s="39"/>
      <c r="NF125" s="39"/>
      <c r="NG125" s="39"/>
      <c r="NH125" s="39"/>
      <c r="NI125" s="39"/>
      <c r="NJ125" s="39"/>
      <c r="NK125" s="39"/>
      <c r="NL125" s="39"/>
      <c r="NM125" s="39"/>
      <c r="NN125" s="39"/>
      <c r="NO125" s="39"/>
      <c r="NP125" s="39"/>
      <c r="NQ125" s="39"/>
      <c r="NR125" s="39"/>
      <c r="NS125" s="39"/>
      <c r="NT125" s="39"/>
      <c r="NU125" s="39"/>
      <c r="NV125" s="39"/>
      <c r="NW125" s="39"/>
      <c r="NX125" s="39"/>
      <c r="NY125" s="39"/>
      <c r="NZ125" s="39"/>
      <c r="OA125" s="39"/>
      <c r="OB125" s="39"/>
      <c r="OC125" s="39"/>
      <c r="OD125" s="39"/>
      <c r="OE125" s="39"/>
      <c r="OF125" s="39"/>
      <c r="OG125" s="39"/>
      <c r="OH125" s="39"/>
      <c r="OI125" s="39"/>
      <c r="OJ125" s="39"/>
      <c r="OK125" s="39"/>
      <c r="OL125" s="39"/>
      <c r="OM125" s="39"/>
      <c r="ON125" s="39"/>
      <c r="OO125" s="39"/>
      <c r="OP125" s="39"/>
      <c r="OQ125" s="39"/>
      <c r="OR125" s="39"/>
      <c r="OS125" s="39"/>
      <c r="OT125" s="39"/>
      <c r="OU125" s="39"/>
      <c r="OV125" s="39"/>
      <c r="OW125" s="39"/>
      <c r="OX125" s="39"/>
      <c r="OY125" s="39"/>
      <c r="OZ125" s="39"/>
      <c r="PA125" s="39"/>
      <c r="PB125" s="39"/>
      <c r="PC125" s="39"/>
      <c r="PD125" s="39"/>
      <c r="PE125" s="39"/>
      <c r="PF125" s="39"/>
      <c r="PG125" s="39"/>
      <c r="PH125" s="39"/>
      <c r="PI125" s="39"/>
      <c r="PJ125" s="39"/>
      <c r="PK125" s="39"/>
      <c r="PL125" s="39"/>
      <c r="PM125" s="39"/>
      <c r="PN125" s="39"/>
      <c r="PO125" s="39"/>
      <c r="PP125" s="39"/>
      <c r="PQ125" s="39"/>
      <c r="PR125" s="39"/>
      <c r="PS125" s="39"/>
      <c r="PT125" s="39"/>
      <c r="PU125" s="39"/>
      <c r="PV125" s="39"/>
      <c r="PW125" s="39"/>
      <c r="PX125" s="39"/>
      <c r="PY125" s="39"/>
      <c r="PZ125" s="39"/>
      <c r="QA125" s="39"/>
      <c r="QB125" s="39"/>
      <c r="QC125" s="39"/>
      <c r="QD125" s="39"/>
      <c r="QE125" s="39"/>
      <c r="QF125" s="39"/>
      <c r="QG125" s="39"/>
      <c r="QH125" s="39"/>
      <c r="QI125" s="39"/>
      <c r="QJ125" s="39"/>
      <c r="QK125" s="39"/>
      <c r="QL125" s="39"/>
      <c r="QM125" s="39"/>
      <c r="QN125" s="39"/>
      <c r="QO125" s="39"/>
      <c r="QP125" s="39"/>
      <c r="QQ125" s="39"/>
      <c r="QR125" s="39"/>
      <c r="QS125" s="39"/>
      <c r="QT125" s="39"/>
      <c r="QU125" s="39"/>
      <c r="QV125" s="39"/>
      <c r="QW125" s="39"/>
      <c r="QX125" s="39"/>
      <c r="QY125" s="39"/>
      <c r="QZ125" s="39"/>
      <c r="RA125" s="39"/>
      <c r="RB125" s="39"/>
      <c r="RC125" s="39"/>
      <c r="RD125" s="39"/>
      <c r="RE125" s="39"/>
      <c r="RF125" s="39"/>
      <c r="RG125" s="39"/>
      <c r="RH125" s="39"/>
      <c r="RI125" s="39"/>
      <c r="RJ125" s="39"/>
      <c r="RK125" s="39"/>
      <c r="RL125" s="39"/>
      <c r="RM125" s="39"/>
      <c r="RN125" s="39"/>
      <c r="RO125" s="39"/>
      <c r="RP125" s="39"/>
      <c r="RQ125" s="39"/>
      <c r="RR125" s="39"/>
      <c r="RS125" s="39"/>
      <c r="RT125" s="39"/>
      <c r="RU125" s="39"/>
      <c r="RV125" s="39"/>
      <c r="RW125" s="39"/>
      <c r="RX125" s="39"/>
      <c r="RY125" s="39"/>
      <c r="RZ125" s="39"/>
      <c r="SA125" s="39"/>
      <c r="SB125" s="39"/>
      <c r="SC125" s="39"/>
      <c r="SD125" s="39"/>
      <c r="SE125" s="39"/>
      <c r="SF125" s="39"/>
      <c r="SG125" s="39"/>
      <c r="SH125" s="39"/>
      <c r="SI125" s="39"/>
      <c r="SJ125" s="39"/>
      <c r="SK125" s="39"/>
      <c r="SL125" s="39"/>
      <c r="SM125" s="39"/>
      <c r="SN125" s="39"/>
      <c r="SO125" s="39"/>
      <c r="SP125" s="39"/>
      <c r="SQ125" s="39"/>
      <c r="SR125" s="39"/>
      <c r="SS125" s="39"/>
      <c r="ST125" s="39"/>
      <c r="SU125" s="39"/>
      <c r="SV125" s="39"/>
      <c r="SW125" s="39"/>
      <c r="SX125" s="39"/>
      <c r="SY125" s="39"/>
      <c r="SZ125" s="39"/>
      <c r="TA125" s="39"/>
      <c r="TB125" s="39"/>
      <c r="TC125" s="39"/>
      <c r="TD125" s="39"/>
      <c r="TE125" s="39"/>
      <c r="TF125" s="39"/>
      <c r="TG125" s="39"/>
      <c r="TH125" s="39"/>
      <c r="TI125" s="39"/>
      <c r="TJ125" s="39"/>
      <c r="TK125" s="39"/>
      <c r="TL125" s="39"/>
      <c r="TM125" s="39"/>
      <c r="TN125" s="39"/>
      <c r="TO125" s="39"/>
      <c r="TP125" s="39"/>
      <c r="TQ125" s="39"/>
      <c r="TR125" s="39"/>
      <c r="TS125" s="39"/>
      <c r="TT125" s="39"/>
      <c r="TU125" s="39"/>
      <c r="TV125" s="39"/>
      <c r="TW125" s="39"/>
      <c r="TX125" s="39"/>
      <c r="TY125" s="39"/>
      <c r="TZ125" s="39"/>
      <c r="UA125" s="39"/>
      <c r="UB125" s="39"/>
      <c r="UC125" s="39"/>
      <c r="UD125" s="39"/>
      <c r="UE125" s="39"/>
      <c r="UF125" s="39"/>
      <c r="UG125" s="39"/>
      <c r="UH125" s="39"/>
      <c r="UI125" s="39"/>
      <c r="UJ125" s="39"/>
      <c r="UK125" s="39"/>
      <c r="UL125" s="39"/>
      <c r="UM125" s="39"/>
      <c r="UN125" s="39"/>
      <c r="UO125" s="39"/>
      <c r="UP125" s="39"/>
      <c r="UQ125" s="39"/>
      <c r="UR125" s="39"/>
      <c r="US125" s="39"/>
      <c r="UT125" s="39"/>
      <c r="UU125" s="39"/>
      <c r="UV125" s="39"/>
      <c r="UW125" s="39"/>
      <c r="UX125" s="39"/>
      <c r="UY125" s="39"/>
      <c r="UZ125" s="39"/>
      <c r="VA125" s="39"/>
      <c r="VB125" s="39"/>
      <c r="VC125" s="39"/>
      <c r="VD125" s="39"/>
      <c r="VE125" s="39"/>
      <c r="VF125" s="39"/>
      <c r="VG125" s="39"/>
      <c r="VH125" s="39"/>
      <c r="VI125" s="39"/>
      <c r="VJ125" s="39"/>
      <c r="VK125" s="39"/>
      <c r="VL125" s="39"/>
      <c r="VM125" s="39"/>
      <c r="VN125" s="39"/>
      <c r="VO125" s="39"/>
      <c r="VP125" s="39"/>
      <c r="VQ125" s="39"/>
      <c r="VR125" s="39"/>
      <c r="VS125" s="39"/>
      <c r="VT125" s="39"/>
      <c r="VU125" s="39"/>
      <c r="VV125" s="39"/>
      <c r="VW125" s="39"/>
      <c r="VX125" s="39"/>
      <c r="VY125" s="39"/>
      <c r="VZ125" s="39"/>
      <c r="WA125" s="39"/>
      <c r="WB125" s="39"/>
      <c r="WC125" s="39"/>
      <c r="WD125" s="39"/>
      <c r="WE125" s="39"/>
      <c r="WF125" s="39"/>
      <c r="WG125" s="39"/>
      <c r="WH125" s="39"/>
      <c r="WI125" s="39"/>
      <c r="WJ125" s="39"/>
      <c r="WK125" s="39"/>
      <c r="WL125" s="39"/>
      <c r="WM125" s="39"/>
      <c r="WN125" s="39"/>
      <c r="WO125" s="39"/>
      <c r="WP125" s="39"/>
      <c r="WQ125" s="39"/>
      <c r="WR125" s="39"/>
      <c r="WS125" s="39"/>
      <c r="WT125" s="39"/>
      <c r="WU125" s="39"/>
      <c r="WV125" s="39"/>
      <c r="WW125" s="39"/>
      <c r="WX125" s="39"/>
      <c r="WY125" s="39"/>
      <c r="WZ125" s="39"/>
      <c r="XA125" s="39"/>
      <c r="XB125" s="39"/>
      <c r="XC125" s="39"/>
      <c r="XD125" s="39"/>
      <c r="XE125" s="39"/>
      <c r="XF125" s="39"/>
      <c r="XG125" s="39"/>
      <c r="XH125" s="39"/>
      <c r="XI125" s="39"/>
      <c r="XJ125" s="39"/>
      <c r="XK125" s="39"/>
      <c r="XL125" s="39"/>
      <c r="XM125" s="39"/>
      <c r="XN125" s="39"/>
      <c r="XO125" s="39"/>
      <c r="XP125" s="39"/>
      <c r="XQ125" s="39"/>
      <c r="XR125" s="39"/>
      <c r="XS125" s="39"/>
      <c r="XT125" s="39"/>
      <c r="XU125" s="39"/>
      <c r="XV125" s="39"/>
      <c r="XW125" s="39"/>
      <c r="XX125" s="39"/>
      <c r="XY125" s="39"/>
      <c r="XZ125" s="39"/>
      <c r="YA125" s="39"/>
      <c r="YB125" s="39"/>
      <c r="YC125" s="39"/>
      <c r="YD125" s="39"/>
      <c r="YE125" s="39"/>
      <c r="YF125" s="39"/>
      <c r="YG125" s="39"/>
      <c r="YH125" s="39"/>
      <c r="YI125" s="39"/>
      <c r="YJ125" s="39"/>
      <c r="YK125" s="39"/>
      <c r="YL125" s="39"/>
      <c r="YM125" s="39"/>
      <c r="YN125" s="39"/>
      <c r="YO125" s="39"/>
      <c r="YP125" s="39"/>
      <c r="YQ125" s="39"/>
      <c r="YR125" s="39"/>
      <c r="YS125" s="39"/>
      <c r="YT125" s="39"/>
      <c r="YU125" s="39"/>
      <c r="YV125" s="39"/>
      <c r="YW125" s="39"/>
      <c r="YX125" s="39"/>
      <c r="YY125" s="39"/>
      <c r="YZ125" s="39"/>
      <c r="ZA125" s="39"/>
      <c r="ZB125" s="39"/>
      <c r="ZC125" s="39"/>
      <c r="ZD125" s="39"/>
      <c r="ZE125" s="39"/>
      <c r="ZF125" s="39"/>
      <c r="ZG125" s="39"/>
      <c r="ZH125" s="39"/>
      <c r="ZI125" s="39"/>
      <c r="ZJ125" s="39"/>
      <c r="ZK125" s="39"/>
      <c r="ZL125" s="39"/>
      <c r="ZM125" s="39"/>
      <c r="ZN125" s="39"/>
      <c r="ZO125" s="39"/>
      <c r="ZP125" s="39"/>
      <c r="ZQ125" s="39"/>
      <c r="ZR125" s="39"/>
      <c r="ZS125" s="39"/>
      <c r="ZT125" s="39"/>
      <c r="ZU125" s="39"/>
      <c r="ZV125" s="39"/>
      <c r="ZW125" s="39"/>
      <c r="ZX125" s="39"/>
    </row>
    <row r="126" spans="1:700" s="41" customFormat="1" ht="12" customHeight="1" x14ac:dyDescent="0.25">
      <c r="A126" s="128" t="s">
        <v>36</v>
      </c>
      <c r="B126" s="15" t="s">
        <v>37</v>
      </c>
      <c r="C126" s="15" t="s">
        <v>37</v>
      </c>
      <c r="D126" s="5" t="s">
        <v>38</v>
      </c>
      <c r="E126" s="6" t="s">
        <v>39</v>
      </c>
      <c r="F126" s="7" t="s">
        <v>38</v>
      </c>
      <c r="G126" s="6" t="s">
        <v>40</v>
      </c>
      <c r="H126" s="8">
        <v>21101</v>
      </c>
      <c r="I126" s="69" t="s">
        <v>46</v>
      </c>
      <c r="J126" s="9" t="s">
        <v>1086</v>
      </c>
      <c r="K126" s="10" t="s">
        <v>16274</v>
      </c>
      <c r="L126" s="11"/>
      <c r="M126" s="8" t="s">
        <v>43</v>
      </c>
      <c r="N126" s="12" t="s">
        <v>539</v>
      </c>
      <c r="O126" s="13">
        <v>1</v>
      </c>
      <c r="P126" s="14">
        <f t="shared" si="2"/>
        <v>503.49</v>
      </c>
      <c r="Q126" s="53" t="s">
        <v>45</v>
      </c>
      <c r="R126" s="14">
        <v>503.49</v>
      </c>
      <c r="S126" s="14">
        <v>0</v>
      </c>
      <c r="T126" s="14">
        <v>503.49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  <c r="IV126" s="39"/>
      <c r="IW126" s="39"/>
      <c r="IX126" s="39"/>
      <c r="IY126" s="39"/>
      <c r="IZ126" s="39"/>
      <c r="JA126" s="39"/>
      <c r="JB126" s="39"/>
      <c r="JC126" s="39"/>
      <c r="JD126" s="39"/>
      <c r="JE126" s="39"/>
      <c r="JF126" s="39"/>
      <c r="JG126" s="39"/>
      <c r="JH126" s="39"/>
      <c r="JI126" s="39"/>
      <c r="JJ126" s="39"/>
      <c r="JK126" s="39"/>
      <c r="JL126" s="39"/>
      <c r="JM126" s="39"/>
      <c r="JN126" s="39"/>
      <c r="JO126" s="39"/>
      <c r="JP126" s="39"/>
      <c r="JQ126" s="39"/>
      <c r="JR126" s="39"/>
      <c r="JS126" s="39"/>
      <c r="JT126" s="39"/>
      <c r="JU126" s="39"/>
      <c r="JV126" s="39"/>
      <c r="JW126" s="39"/>
      <c r="JX126" s="39"/>
      <c r="JY126" s="39"/>
      <c r="JZ126" s="39"/>
      <c r="KA126" s="39"/>
      <c r="KB126" s="39"/>
      <c r="KC126" s="39"/>
      <c r="KD126" s="39"/>
      <c r="KE126" s="39"/>
      <c r="KF126" s="39"/>
      <c r="KG126" s="39"/>
      <c r="KH126" s="39"/>
      <c r="KI126" s="39"/>
      <c r="KJ126" s="39"/>
      <c r="KK126" s="39"/>
      <c r="KL126" s="39"/>
      <c r="KM126" s="39"/>
      <c r="KN126" s="39"/>
      <c r="KO126" s="39"/>
      <c r="KP126" s="39"/>
      <c r="KQ126" s="39"/>
      <c r="KR126" s="39"/>
      <c r="KS126" s="39"/>
      <c r="KT126" s="39"/>
      <c r="KU126" s="39"/>
      <c r="KV126" s="39"/>
      <c r="KW126" s="39"/>
      <c r="KX126" s="39"/>
      <c r="KY126" s="39"/>
      <c r="KZ126" s="39"/>
      <c r="LA126" s="39"/>
      <c r="LB126" s="39"/>
      <c r="LC126" s="39"/>
      <c r="LD126" s="39"/>
      <c r="LE126" s="39"/>
      <c r="LF126" s="39"/>
      <c r="LG126" s="39"/>
      <c r="LH126" s="39"/>
      <c r="LI126" s="39"/>
      <c r="LJ126" s="39"/>
      <c r="LK126" s="39"/>
      <c r="LL126" s="39"/>
      <c r="LM126" s="39"/>
      <c r="LN126" s="39"/>
      <c r="LO126" s="39"/>
      <c r="LP126" s="39"/>
      <c r="LQ126" s="39"/>
      <c r="LR126" s="39"/>
      <c r="LS126" s="39"/>
      <c r="LT126" s="39"/>
      <c r="LU126" s="39"/>
      <c r="LV126" s="39"/>
      <c r="LW126" s="39"/>
      <c r="LX126" s="39"/>
      <c r="LY126" s="39"/>
      <c r="LZ126" s="39"/>
      <c r="MA126" s="39"/>
      <c r="MB126" s="39"/>
      <c r="MC126" s="39"/>
      <c r="MD126" s="39"/>
      <c r="ME126" s="39"/>
      <c r="MF126" s="39"/>
      <c r="MG126" s="39"/>
      <c r="MH126" s="39"/>
      <c r="MI126" s="39"/>
      <c r="MJ126" s="39"/>
      <c r="MK126" s="39"/>
      <c r="ML126" s="39"/>
      <c r="MM126" s="39"/>
      <c r="MN126" s="39"/>
      <c r="MO126" s="39"/>
      <c r="MP126" s="39"/>
      <c r="MQ126" s="39"/>
      <c r="MR126" s="39"/>
      <c r="MS126" s="39"/>
      <c r="MT126" s="39"/>
      <c r="MU126" s="39"/>
      <c r="MV126" s="39"/>
      <c r="MW126" s="39"/>
      <c r="MX126" s="39"/>
      <c r="MY126" s="39"/>
      <c r="MZ126" s="39"/>
      <c r="NA126" s="39"/>
      <c r="NB126" s="39"/>
      <c r="NC126" s="39"/>
      <c r="ND126" s="39"/>
      <c r="NE126" s="39"/>
      <c r="NF126" s="39"/>
      <c r="NG126" s="39"/>
      <c r="NH126" s="39"/>
      <c r="NI126" s="39"/>
      <c r="NJ126" s="39"/>
      <c r="NK126" s="39"/>
      <c r="NL126" s="39"/>
      <c r="NM126" s="39"/>
      <c r="NN126" s="39"/>
      <c r="NO126" s="39"/>
      <c r="NP126" s="39"/>
      <c r="NQ126" s="39"/>
      <c r="NR126" s="39"/>
      <c r="NS126" s="39"/>
      <c r="NT126" s="39"/>
      <c r="NU126" s="39"/>
      <c r="NV126" s="39"/>
      <c r="NW126" s="39"/>
      <c r="NX126" s="39"/>
      <c r="NY126" s="39"/>
      <c r="NZ126" s="39"/>
      <c r="OA126" s="39"/>
      <c r="OB126" s="39"/>
      <c r="OC126" s="39"/>
      <c r="OD126" s="39"/>
      <c r="OE126" s="39"/>
      <c r="OF126" s="39"/>
      <c r="OG126" s="39"/>
      <c r="OH126" s="39"/>
      <c r="OI126" s="39"/>
      <c r="OJ126" s="39"/>
      <c r="OK126" s="39"/>
      <c r="OL126" s="39"/>
      <c r="OM126" s="39"/>
      <c r="ON126" s="39"/>
      <c r="OO126" s="39"/>
      <c r="OP126" s="39"/>
      <c r="OQ126" s="39"/>
      <c r="OR126" s="39"/>
      <c r="OS126" s="39"/>
      <c r="OT126" s="39"/>
      <c r="OU126" s="39"/>
      <c r="OV126" s="39"/>
      <c r="OW126" s="39"/>
      <c r="OX126" s="39"/>
      <c r="OY126" s="39"/>
      <c r="OZ126" s="39"/>
      <c r="PA126" s="39"/>
      <c r="PB126" s="39"/>
      <c r="PC126" s="39"/>
      <c r="PD126" s="39"/>
      <c r="PE126" s="39"/>
      <c r="PF126" s="39"/>
      <c r="PG126" s="39"/>
      <c r="PH126" s="39"/>
      <c r="PI126" s="39"/>
      <c r="PJ126" s="39"/>
      <c r="PK126" s="39"/>
      <c r="PL126" s="39"/>
      <c r="PM126" s="39"/>
      <c r="PN126" s="39"/>
      <c r="PO126" s="39"/>
      <c r="PP126" s="39"/>
      <c r="PQ126" s="39"/>
      <c r="PR126" s="39"/>
      <c r="PS126" s="39"/>
      <c r="PT126" s="39"/>
      <c r="PU126" s="39"/>
      <c r="PV126" s="39"/>
      <c r="PW126" s="39"/>
      <c r="PX126" s="39"/>
      <c r="PY126" s="39"/>
      <c r="PZ126" s="39"/>
      <c r="QA126" s="39"/>
      <c r="QB126" s="39"/>
      <c r="QC126" s="39"/>
      <c r="QD126" s="39"/>
      <c r="QE126" s="39"/>
      <c r="QF126" s="39"/>
      <c r="QG126" s="39"/>
      <c r="QH126" s="39"/>
      <c r="QI126" s="39"/>
      <c r="QJ126" s="39"/>
      <c r="QK126" s="39"/>
      <c r="QL126" s="39"/>
      <c r="QM126" s="39"/>
      <c r="QN126" s="39"/>
      <c r="QO126" s="39"/>
      <c r="QP126" s="39"/>
      <c r="QQ126" s="39"/>
      <c r="QR126" s="39"/>
      <c r="QS126" s="39"/>
      <c r="QT126" s="39"/>
      <c r="QU126" s="39"/>
      <c r="QV126" s="39"/>
      <c r="QW126" s="39"/>
      <c r="QX126" s="39"/>
      <c r="QY126" s="39"/>
      <c r="QZ126" s="39"/>
      <c r="RA126" s="39"/>
      <c r="RB126" s="39"/>
      <c r="RC126" s="39"/>
      <c r="RD126" s="39"/>
      <c r="RE126" s="39"/>
      <c r="RF126" s="39"/>
      <c r="RG126" s="39"/>
      <c r="RH126" s="39"/>
      <c r="RI126" s="39"/>
      <c r="RJ126" s="39"/>
      <c r="RK126" s="39"/>
      <c r="RL126" s="39"/>
      <c r="RM126" s="39"/>
      <c r="RN126" s="39"/>
      <c r="RO126" s="39"/>
      <c r="RP126" s="39"/>
      <c r="RQ126" s="39"/>
      <c r="RR126" s="39"/>
      <c r="RS126" s="39"/>
      <c r="RT126" s="39"/>
      <c r="RU126" s="39"/>
      <c r="RV126" s="39"/>
      <c r="RW126" s="39"/>
      <c r="RX126" s="39"/>
      <c r="RY126" s="39"/>
      <c r="RZ126" s="39"/>
      <c r="SA126" s="39"/>
      <c r="SB126" s="39"/>
      <c r="SC126" s="39"/>
      <c r="SD126" s="39"/>
      <c r="SE126" s="39"/>
      <c r="SF126" s="39"/>
      <c r="SG126" s="39"/>
      <c r="SH126" s="39"/>
      <c r="SI126" s="39"/>
      <c r="SJ126" s="39"/>
      <c r="SK126" s="39"/>
      <c r="SL126" s="39"/>
      <c r="SM126" s="39"/>
      <c r="SN126" s="39"/>
      <c r="SO126" s="39"/>
      <c r="SP126" s="39"/>
      <c r="SQ126" s="39"/>
      <c r="SR126" s="39"/>
      <c r="SS126" s="39"/>
      <c r="ST126" s="39"/>
      <c r="SU126" s="39"/>
      <c r="SV126" s="39"/>
      <c r="SW126" s="39"/>
      <c r="SX126" s="39"/>
      <c r="SY126" s="39"/>
      <c r="SZ126" s="39"/>
      <c r="TA126" s="39"/>
      <c r="TB126" s="39"/>
      <c r="TC126" s="39"/>
      <c r="TD126" s="39"/>
      <c r="TE126" s="39"/>
      <c r="TF126" s="39"/>
      <c r="TG126" s="39"/>
      <c r="TH126" s="39"/>
      <c r="TI126" s="39"/>
      <c r="TJ126" s="39"/>
      <c r="TK126" s="39"/>
      <c r="TL126" s="39"/>
      <c r="TM126" s="39"/>
      <c r="TN126" s="39"/>
      <c r="TO126" s="39"/>
      <c r="TP126" s="39"/>
      <c r="TQ126" s="39"/>
      <c r="TR126" s="39"/>
      <c r="TS126" s="39"/>
      <c r="TT126" s="39"/>
      <c r="TU126" s="39"/>
      <c r="TV126" s="39"/>
      <c r="TW126" s="39"/>
      <c r="TX126" s="39"/>
      <c r="TY126" s="39"/>
      <c r="TZ126" s="39"/>
      <c r="UA126" s="39"/>
      <c r="UB126" s="39"/>
      <c r="UC126" s="39"/>
      <c r="UD126" s="39"/>
      <c r="UE126" s="39"/>
      <c r="UF126" s="39"/>
      <c r="UG126" s="39"/>
      <c r="UH126" s="39"/>
      <c r="UI126" s="39"/>
      <c r="UJ126" s="39"/>
      <c r="UK126" s="39"/>
      <c r="UL126" s="39"/>
      <c r="UM126" s="39"/>
      <c r="UN126" s="39"/>
      <c r="UO126" s="39"/>
      <c r="UP126" s="39"/>
      <c r="UQ126" s="39"/>
      <c r="UR126" s="39"/>
      <c r="US126" s="39"/>
      <c r="UT126" s="39"/>
      <c r="UU126" s="39"/>
      <c r="UV126" s="39"/>
      <c r="UW126" s="39"/>
      <c r="UX126" s="39"/>
      <c r="UY126" s="39"/>
      <c r="UZ126" s="39"/>
      <c r="VA126" s="39"/>
      <c r="VB126" s="39"/>
      <c r="VC126" s="39"/>
      <c r="VD126" s="39"/>
      <c r="VE126" s="39"/>
      <c r="VF126" s="39"/>
      <c r="VG126" s="39"/>
      <c r="VH126" s="39"/>
      <c r="VI126" s="39"/>
      <c r="VJ126" s="39"/>
      <c r="VK126" s="39"/>
      <c r="VL126" s="39"/>
      <c r="VM126" s="39"/>
      <c r="VN126" s="39"/>
      <c r="VO126" s="39"/>
      <c r="VP126" s="39"/>
      <c r="VQ126" s="39"/>
      <c r="VR126" s="39"/>
      <c r="VS126" s="39"/>
      <c r="VT126" s="39"/>
      <c r="VU126" s="39"/>
      <c r="VV126" s="39"/>
      <c r="VW126" s="39"/>
      <c r="VX126" s="39"/>
      <c r="VY126" s="39"/>
      <c r="VZ126" s="39"/>
      <c r="WA126" s="39"/>
      <c r="WB126" s="39"/>
      <c r="WC126" s="39"/>
      <c r="WD126" s="39"/>
      <c r="WE126" s="39"/>
      <c r="WF126" s="39"/>
      <c r="WG126" s="39"/>
      <c r="WH126" s="39"/>
      <c r="WI126" s="39"/>
      <c r="WJ126" s="39"/>
      <c r="WK126" s="39"/>
      <c r="WL126" s="39"/>
      <c r="WM126" s="39"/>
      <c r="WN126" s="39"/>
      <c r="WO126" s="39"/>
      <c r="WP126" s="39"/>
      <c r="WQ126" s="39"/>
      <c r="WR126" s="39"/>
      <c r="WS126" s="39"/>
      <c r="WT126" s="39"/>
      <c r="WU126" s="39"/>
      <c r="WV126" s="39"/>
      <c r="WW126" s="39"/>
      <c r="WX126" s="39"/>
      <c r="WY126" s="39"/>
      <c r="WZ126" s="39"/>
      <c r="XA126" s="39"/>
      <c r="XB126" s="39"/>
      <c r="XC126" s="39"/>
      <c r="XD126" s="39"/>
      <c r="XE126" s="39"/>
      <c r="XF126" s="39"/>
      <c r="XG126" s="39"/>
      <c r="XH126" s="39"/>
      <c r="XI126" s="39"/>
      <c r="XJ126" s="39"/>
      <c r="XK126" s="39"/>
      <c r="XL126" s="39"/>
      <c r="XM126" s="39"/>
      <c r="XN126" s="39"/>
      <c r="XO126" s="39"/>
      <c r="XP126" s="39"/>
      <c r="XQ126" s="39"/>
      <c r="XR126" s="39"/>
      <c r="XS126" s="39"/>
      <c r="XT126" s="39"/>
      <c r="XU126" s="39"/>
      <c r="XV126" s="39"/>
      <c r="XW126" s="39"/>
      <c r="XX126" s="39"/>
      <c r="XY126" s="39"/>
      <c r="XZ126" s="39"/>
      <c r="YA126" s="39"/>
      <c r="YB126" s="39"/>
      <c r="YC126" s="39"/>
      <c r="YD126" s="39"/>
      <c r="YE126" s="39"/>
      <c r="YF126" s="39"/>
      <c r="YG126" s="39"/>
      <c r="YH126" s="39"/>
      <c r="YI126" s="39"/>
      <c r="YJ126" s="39"/>
      <c r="YK126" s="39"/>
      <c r="YL126" s="39"/>
      <c r="YM126" s="39"/>
      <c r="YN126" s="39"/>
      <c r="YO126" s="39"/>
      <c r="YP126" s="39"/>
      <c r="YQ126" s="39"/>
      <c r="YR126" s="39"/>
      <c r="YS126" s="39"/>
      <c r="YT126" s="39"/>
      <c r="YU126" s="39"/>
      <c r="YV126" s="39"/>
      <c r="YW126" s="39"/>
      <c r="YX126" s="39"/>
      <c r="YY126" s="39"/>
      <c r="YZ126" s="39"/>
      <c r="ZA126" s="39"/>
      <c r="ZB126" s="39"/>
      <c r="ZC126" s="39"/>
      <c r="ZD126" s="39"/>
      <c r="ZE126" s="39"/>
      <c r="ZF126" s="39"/>
      <c r="ZG126" s="39"/>
      <c r="ZH126" s="39"/>
      <c r="ZI126" s="39"/>
      <c r="ZJ126" s="39"/>
      <c r="ZK126" s="39"/>
      <c r="ZL126" s="39"/>
      <c r="ZM126" s="39"/>
      <c r="ZN126" s="39"/>
      <c r="ZO126" s="39"/>
      <c r="ZP126" s="39"/>
      <c r="ZQ126" s="39"/>
      <c r="ZR126" s="39"/>
      <c r="ZS126" s="39"/>
      <c r="ZT126" s="39"/>
      <c r="ZU126" s="39"/>
      <c r="ZV126" s="39"/>
      <c r="ZW126" s="39"/>
      <c r="ZX126" s="39"/>
    </row>
    <row r="127" spans="1:700" s="41" customFormat="1" ht="12" customHeight="1" x14ac:dyDescent="0.25">
      <c r="A127" s="128" t="s">
        <v>36</v>
      </c>
      <c r="B127" s="15" t="s">
        <v>37</v>
      </c>
      <c r="C127" s="15" t="s">
        <v>37</v>
      </c>
      <c r="D127" s="5" t="s">
        <v>38</v>
      </c>
      <c r="E127" s="6" t="s">
        <v>39</v>
      </c>
      <c r="F127" s="7" t="s">
        <v>38</v>
      </c>
      <c r="G127" s="6" t="s">
        <v>40</v>
      </c>
      <c r="H127" s="8">
        <v>21101</v>
      </c>
      <c r="I127" s="69" t="s">
        <v>46</v>
      </c>
      <c r="J127" s="9" t="s">
        <v>860</v>
      </c>
      <c r="K127" s="10" t="s">
        <v>861</v>
      </c>
      <c r="L127" s="11"/>
      <c r="M127" s="8" t="s">
        <v>43</v>
      </c>
      <c r="N127" s="12" t="s">
        <v>16255</v>
      </c>
      <c r="O127" s="13">
        <v>2</v>
      </c>
      <c r="P127" s="14">
        <f t="shared" si="2"/>
        <v>540</v>
      </c>
      <c r="Q127" s="53" t="s">
        <v>45</v>
      </c>
      <c r="R127" s="14">
        <v>1080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1080</v>
      </c>
      <c r="AA127" s="14">
        <v>0</v>
      </c>
      <c r="AB127" s="14">
        <v>0</v>
      </c>
      <c r="AC127" s="14">
        <v>0</v>
      </c>
      <c r="AD127" s="14">
        <v>0</v>
      </c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  <c r="JB127" s="39"/>
      <c r="JC127" s="39"/>
      <c r="JD127" s="39"/>
      <c r="JE127" s="39"/>
      <c r="JF127" s="39"/>
      <c r="JG127" s="39"/>
      <c r="JH127" s="39"/>
      <c r="JI127" s="39"/>
      <c r="JJ127" s="39"/>
      <c r="JK127" s="39"/>
      <c r="JL127" s="39"/>
      <c r="JM127" s="39"/>
      <c r="JN127" s="39"/>
      <c r="JO127" s="39"/>
      <c r="JP127" s="39"/>
      <c r="JQ127" s="39"/>
      <c r="JR127" s="39"/>
      <c r="JS127" s="39"/>
      <c r="JT127" s="39"/>
      <c r="JU127" s="39"/>
      <c r="JV127" s="39"/>
      <c r="JW127" s="39"/>
      <c r="JX127" s="39"/>
      <c r="JY127" s="39"/>
      <c r="JZ127" s="39"/>
      <c r="KA127" s="39"/>
      <c r="KB127" s="39"/>
      <c r="KC127" s="39"/>
      <c r="KD127" s="39"/>
      <c r="KE127" s="39"/>
      <c r="KF127" s="39"/>
      <c r="KG127" s="39"/>
      <c r="KH127" s="39"/>
      <c r="KI127" s="39"/>
      <c r="KJ127" s="39"/>
      <c r="KK127" s="39"/>
      <c r="KL127" s="39"/>
      <c r="KM127" s="39"/>
      <c r="KN127" s="39"/>
      <c r="KO127" s="39"/>
      <c r="KP127" s="39"/>
      <c r="KQ127" s="39"/>
      <c r="KR127" s="39"/>
      <c r="KS127" s="39"/>
      <c r="KT127" s="39"/>
      <c r="KU127" s="39"/>
      <c r="KV127" s="39"/>
      <c r="KW127" s="39"/>
      <c r="KX127" s="39"/>
      <c r="KY127" s="39"/>
      <c r="KZ127" s="39"/>
      <c r="LA127" s="39"/>
      <c r="LB127" s="39"/>
      <c r="LC127" s="39"/>
      <c r="LD127" s="39"/>
      <c r="LE127" s="39"/>
      <c r="LF127" s="39"/>
      <c r="LG127" s="39"/>
      <c r="LH127" s="39"/>
      <c r="LI127" s="39"/>
      <c r="LJ127" s="39"/>
      <c r="LK127" s="39"/>
      <c r="LL127" s="39"/>
      <c r="LM127" s="39"/>
      <c r="LN127" s="39"/>
      <c r="LO127" s="39"/>
      <c r="LP127" s="39"/>
      <c r="LQ127" s="39"/>
      <c r="LR127" s="39"/>
      <c r="LS127" s="39"/>
      <c r="LT127" s="39"/>
      <c r="LU127" s="39"/>
      <c r="LV127" s="39"/>
      <c r="LW127" s="39"/>
      <c r="LX127" s="39"/>
      <c r="LY127" s="39"/>
      <c r="LZ127" s="39"/>
      <c r="MA127" s="39"/>
      <c r="MB127" s="39"/>
      <c r="MC127" s="39"/>
      <c r="MD127" s="39"/>
      <c r="ME127" s="39"/>
      <c r="MF127" s="39"/>
      <c r="MG127" s="39"/>
      <c r="MH127" s="39"/>
      <c r="MI127" s="39"/>
      <c r="MJ127" s="39"/>
      <c r="MK127" s="39"/>
      <c r="ML127" s="39"/>
      <c r="MM127" s="39"/>
      <c r="MN127" s="39"/>
      <c r="MO127" s="39"/>
      <c r="MP127" s="39"/>
      <c r="MQ127" s="39"/>
      <c r="MR127" s="39"/>
      <c r="MS127" s="39"/>
      <c r="MT127" s="39"/>
      <c r="MU127" s="39"/>
      <c r="MV127" s="39"/>
      <c r="MW127" s="39"/>
      <c r="MX127" s="39"/>
      <c r="MY127" s="39"/>
      <c r="MZ127" s="39"/>
      <c r="NA127" s="39"/>
      <c r="NB127" s="39"/>
      <c r="NC127" s="39"/>
      <c r="ND127" s="39"/>
      <c r="NE127" s="39"/>
      <c r="NF127" s="39"/>
      <c r="NG127" s="39"/>
      <c r="NH127" s="39"/>
      <c r="NI127" s="39"/>
      <c r="NJ127" s="39"/>
      <c r="NK127" s="39"/>
      <c r="NL127" s="39"/>
      <c r="NM127" s="39"/>
      <c r="NN127" s="39"/>
      <c r="NO127" s="39"/>
      <c r="NP127" s="39"/>
      <c r="NQ127" s="39"/>
      <c r="NR127" s="39"/>
      <c r="NS127" s="39"/>
      <c r="NT127" s="39"/>
      <c r="NU127" s="39"/>
      <c r="NV127" s="39"/>
      <c r="NW127" s="39"/>
      <c r="NX127" s="39"/>
      <c r="NY127" s="39"/>
      <c r="NZ127" s="39"/>
      <c r="OA127" s="39"/>
      <c r="OB127" s="39"/>
      <c r="OC127" s="39"/>
      <c r="OD127" s="39"/>
      <c r="OE127" s="39"/>
      <c r="OF127" s="39"/>
      <c r="OG127" s="39"/>
      <c r="OH127" s="39"/>
      <c r="OI127" s="39"/>
      <c r="OJ127" s="39"/>
      <c r="OK127" s="39"/>
      <c r="OL127" s="39"/>
      <c r="OM127" s="39"/>
      <c r="ON127" s="39"/>
      <c r="OO127" s="39"/>
      <c r="OP127" s="39"/>
      <c r="OQ127" s="39"/>
      <c r="OR127" s="39"/>
      <c r="OS127" s="39"/>
      <c r="OT127" s="39"/>
      <c r="OU127" s="39"/>
      <c r="OV127" s="39"/>
      <c r="OW127" s="39"/>
      <c r="OX127" s="39"/>
      <c r="OY127" s="39"/>
      <c r="OZ127" s="39"/>
      <c r="PA127" s="39"/>
      <c r="PB127" s="39"/>
      <c r="PC127" s="39"/>
      <c r="PD127" s="39"/>
      <c r="PE127" s="39"/>
      <c r="PF127" s="39"/>
      <c r="PG127" s="39"/>
      <c r="PH127" s="39"/>
      <c r="PI127" s="39"/>
      <c r="PJ127" s="39"/>
      <c r="PK127" s="39"/>
      <c r="PL127" s="39"/>
      <c r="PM127" s="39"/>
      <c r="PN127" s="39"/>
      <c r="PO127" s="39"/>
      <c r="PP127" s="39"/>
      <c r="PQ127" s="39"/>
      <c r="PR127" s="39"/>
      <c r="PS127" s="39"/>
      <c r="PT127" s="39"/>
      <c r="PU127" s="39"/>
      <c r="PV127" s="39"/>
      <c r="PW127" s="39"/>
      <c r="PX127" s="39"/>
      <c r="PY127" s="39"/>
      <c r="PZ127" s="39"/>
      <c r="QA127" s="39"/>
      <c r="QB127" s="39"/>
      <c r="QC127" s="39"/>
      <c r="QD127" s="39"/>
      <c r="QE127" s="39"/>
      <c r="QF127" s="39"/>
      <c r="QG127" s="39"/>
      <c r="QH127" s="39"/>
      <c r="QI127" s="39"/>
      <c r="QJ127" s="39"/>
      <c r="QK127" s="39"/>
      <c r="QL127" s="39"/>
      <c r="QM127" s="39"/>
      <c r="QN127" s="39"/>
      <c r="QO127" s="39"/>
      <c r="QP127" s="39"/>
      <c r="QQ127" s="39"/>
      <c r="QR127" s="39"/>
      <c r="QS127" s="39"/>
      <c r="QT127" s="39"/>
      <c r="QU127" s="39"/>
      <c r="QV127" s="39"/>
      <c r="QW127" s="39"/>
      <c r="QX127" s="39"/>
      <c r="QY127" s="39"/>
      <c r="QZ127" s="39"/>
      <c r="RA127" s="39"/>
      <c r="RB127" s="39"/>
      <c r="RC127" s="39"/>
      <c r="RD127" s="39"/>
      <c r="RE127" s="39"/>
      <c r="RF127" s="39"/>
      <c r="RG127" s="39"/>
      <c r="RH127" s="39"/>
      <c r="RI127" s="39"/>
      <c r="RJ127" s="39"/>
      <c r="RK127" s="39"/>
      <c r="RL127" s="39"/>
      <c r="RM127" s="39"/>
      <c r="RN127" s="39"/>
      <c r="RO127" s="39"/>
      <c r="RP127" s="39"/>
      <c r="RQ127" s="39"/>
      <c r="RR127" s="39"/>
      <c r="RS127" s="39"/>
      <c r="RT127" s="39"/>
      <c r="RU127" s="39"/>
      <c r="RV127" s="39"/>
      <c r="RW127" s="39"/>
      <c r="RX127" s="39"/>
      <c r="RY127" s="39"/>
      <c r="RZ127" s="39"/>
      <c r="SA127" s="39"/>
      <c r="SB127" s="39"/>
      <c r="SC127" s="39"/>
      <c r="SD127" s="39"/>
      <c r="SE127" s="39"/>
      <c r="SF127" s="39"/>
      <c r="SG127" s="39"/>
      <c r="SH127" s="39"/>
      <c r="SI127" s="39"/>
      <c r="SJ127" s="39"/>
      <c r="SK127" s="39"/>
      <c r="SL127" s="39"/>
      <c r="SM127" s="39"/>
      <c r="SN127" s="39"/>
      <c r="SO127" s="39"/>
      <c r="SP127" s="39"/>
      <c r="SQ127" s="39"/>
      <c r="SR127" s="39"/>
      <c r="SS127" s="39"/>
      <c r="ST127" s="39"/>
      <c r="SU127" s="39"/>
      <c r="SV127" s="39"/>
      <c r="SW127" s="39"/>
      <c r="SX127" s="39"/>
      <c r="SY127" s="39"/>
      <c r="SZ127" s="39"/>
      <c r="TA127" s="39"/>
      <c r="TB127" s="39"/>
      <c r="TC127" s="39"/>
      <c r="TD127" s="39"/>
      <c r="TE127" s="39"/>
      <c r="TF127" s="39"/>
      <c r="TG127" s="39"/>
      <c r="TH127" s="39"/>
      <c r="TI127" s="39"/>
      <c r="TJ127" s="39"/>
      <c r="TK127" s="39"/>
      <c r="TL127" s="39"/>
      <c r="TM127" s="39"/>
      <c r="TN127" s="39"/>
      <c r="TO127" s="39"/>
      <c r="TP127" s="39"/>
      <c r="TQ127" s="39"/>
      <c r="TR127" s="39"/>
      <c r="TS127" s="39"/>
      <c r="TT127" s="39"/>
      <c r="TU127" s="39"/>
      <c r="TV127" s="39"/>
      <c r="TW127" s="39"/>
      <c r="TX127" s="39"/>
      <c r="TY127" s="39"/>
      <c r="TZ127" s="39"/>
      <c r="UA127" s="39"/>
      <c r="UB127" s="39"/>
      <c r="UC127" s="39"/>
      <c r="UD127" s="39"/>
      <c r="UE127" s="39"/>
      <c r="UF127" s="39"/>
      <c r="UG127" s="39"/>
      <c r="UH127" s="39"/>
      <c r="UI127" s="39"/>
      <c r="UJ127" s="39"/>
      <c r="UK127" s="39"/>
      <c r="UL127" s="39"/>
      <c r="UM127" s="39"/>
      <c r="UN127" s="39"/>
      <c r="UO127" s="39"/>
      <c r="UP127" s="39"/>
      <c r="UQ127" s="39"/>
      <c r="UR127" s="39"/>
      <c r="US127" s="39"/>
      <c r="UT127" s="39"/>
      <c r="UU127" s="39"/>
      <c r="UV127" s="39"/>
      <c r="UW127" s="39"/>
      <c r="UX127" s="39"/>
      <c r="UY127" s="39"/>
      <c r="UZ127" s="39"/>
      <c r="VA127" s="39"/>
      <c r="VB127" s="39"/>
      <c r="VC127" s="39"/>
      <c r="VD127" s="39"/>
      <c r="VE127" s="39"/>
      <c r="VF127" s="39"/>
      <c r="VG127" s="39"/>
      <c r="VH127" s="39"/>
      <c r="VI127" s="39"/>
      <c r="VJ127" s="39"/>
      <c r="VK127" s="39"/>
      <c r="VL127" s="39"/>
      <c r="VM127" s="39"/>
      <c r="VN127" s="39"/>
      <c r="VO127" s="39"/>
      <c r="VP127" s="39"/>
      <c r="VQ127" s="39"/>
      <c r="VR127" s="39"/>
      <c r="VS127" s="39"/>
      <c r="VT127" s="39"/>
      <c r="VU127" s="39"/>
      <c r="VV127" s="39"/>
      <c r="VW127" s="39"/>
      <c r="VX127" s="39"/>
      <c r="VY127" s="39"/>
      <c r="VZ127" s="39"/>
      <c r="WA127" s="39"/>
      <c r="WB127" s="39"/>
      <c r="WC127" s="39"/>
      <c r="WD127" s="39"/>
      <c r="WE127" s="39"/>
      <c r="WF127" s="39"/>
      <c r="WG127" s="39"/>
      <c r="WH127" s="39"/>
      <c r="WI127" s="39"/>
      <c r="WJ127" s="39"/>
      <c r="WK127" s="39"/>
      <c r="WL127" s="39"/>
      <c r="WM127" s="39"/>
      <c r="WN127" s="39"/>
      <c r="WO127" s="39"/>
      <c r="WP127" s="39"/>
      <c r="WQ127" s="39"/>
      <c r="WR127" s="39"/>
      <c r="WS127" s="39"/>
      <c r="WT127" s="39"/>
      <c r="WU127" s="39"/>
      <c r="WV127" s="39"/>
      <c r="WW127" s="39"/>
      <c r="WX127" s="39"/>
      <c r="WY127" s="39"/>
      <c r="WZ127" s="39"/>
      <c r="XA127" s="39"/>
      <c r="XB127" s="39"/>
      <c r="XC127" s="39"/>
      <c r="XD127" s="39"/>
      <c r="XE127" s="39"/>
      <c r="XF127" s="39"/>
      <c r="XG127" s="39"/>
      <c r="XH127" s="39"/>
      <c r="XI127" s="39"/>
      <c r="XJ127" s="39"/>
      <c r="XK127" s="39"/>
      <c r="XL127" s="39"/>
      <c r="XM127" s="39"/>
      <c r="XN127" s="39"/>
      <c r="XO127" s="39"/>
      <c r="XP127" s="39"/>
      <c r="XQ127" s="39"/>
      <c r="XR127" s="39"/>
      <c r="XS127" s="39"/>
      <c r="XT127" s="39"/>
      <c r="XU127" s="39"/>
      <c r="XV127" s="39"/>
      <c r="XW127" s="39"/>
      <c r="XX127" s="39"/>
      <c r="XY127" s="39"/>
      <c r="XZ127" s="39"/>
      <c r="YA127" s="39"/>
      <c r="YB127" s="39"/>
      <c r="YC127" s="39"/>
      <c r="YD127" s="39"/>
      <c r="YE127" s="39"/>
      <c r="YF127" s="39"/>
      <c r="YG127" s="39"/>
      <c r="YH127" s="39"/>
      <c r="YI127" s="39"/>
      <c r="YJ127" s="39"/>
      <c r="YK127" s="39"/>
      <c r="YL127" s="39"/>
      <c r="YM127" s="39"/>
      <c r="YN127" s="39"/>
      <c r="YO127" s="39"/>
      <c r="YP127" s="39"/>
      <c r="YQ127" s="39"/>
      <c r="YR127" s="39"/>
      <c r="YS127" s="39"/>
      <c r="YT127" s="39"/>
      <c r="YU127" s="39"/>
      <c r="YV127" s="39"/>
      <c r="YW127" s="39"/>
      <c r="YX127" s="39"/>
      <c r="YY127" s="39"/>
      <c r="YZ127" s="39"/>
      <c r="ZA127" s="39"/>
      <c r="ZB127" s="39"/>
      <c r="ZC127" s="39"/>
      <c r="ZD127" s="39"/>
      <c r="ZE127" s="39"/>
      <c r="ZF127" s="39"/>
      <c r="ZG127" s="39"/>
      <c r="ZH127" s="39"/>
      <c r="ZI127" s="39"/>
      <c r="ZJ127" s="39"/>
      <c r="ZK127" s="39"/>
      <c r="ZL127" s="39"/>
      <c r="ZM127" s="39"/>
      <c r="ZN127" s="39"/>
      <c r="ZO127" s="39"/>
      <c r="ZP127" s="39"/>
      <c r="ZQ127" s="39"/>
      <c r="ZR127" s="39"/>
      <c r="ZS127" s="39"/>
      <c r="ZT127" s="39"/>
      <c r="ZU127" s="39"/>
      <c r="ZV127" s="39"/>
      <c r="ZW127" s="39"/>
      <c r="ZX127" s="39"/>
    </row>
    <row r="128" spans="1:700" s="41" customFormat="1" ht="12" customHeight="1" x14ac:dyDescent="0.25">
      <c r="A128" s="128" t="s">
        <v>36</v>
      </c>
      <c r="B128" s="15" t="s">
        <v>37</v>
      </c>
      <c r="C128" s="15" t="s">
        <v>37</v>
      </c>
      <c r="D128" s="5" t="s">
        <v>38</v>
      </c>
      <c r="E128" s="6" t="s">
        <v>39</v>
      </c>
      <c r="F128" s="7" t="s">
        <v>38</v>
      </c>
      <c r="G128" s="6" t="s">
        <v>40</v>
      </c>
      <c r="H128" s="8">
        <v>21101</v>
      </c>
      <c r="I128" s="69" t="s">
        <v>46</v>
      </c>
      <c r="J128" s="9" t="s">
        <v>2709</v>
      </c>
      <c r="K128" s="10" t="s">
        <v>2710</v>
      </c>
      <c r="L128" s="11"/>
      <c r="M128" s="8" t="s">
        <v>43</v>
      </c>
      <c r="N128" s="12" t="s">
        <v>16255</v>
      </c>
      <c r="O128" s="13">
        <v>2</v>
      </c>
      <c r="P128" s="14">
        <f t="shared" si="2"/>
        <v>540</v>
      </c>
      <c r="Q128" s="53" t="s">
        <v>45</v>
      </c>
      <c r="R128" s="14">
        <v>1080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540</v>
      </c>
      <c r="AA128" s="14">
        <v>0</v>
      </c>
      <c r="AB128" s="14">
        <v>0</v>
      </c>
      <c r="AC128" s="14">
        <v>540</v>
      </c>
      <c r="AD128" s="14">
        <v>0</v>
      </c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  <c r="IV128" s="39"/>
      <c r="IW128" s="39"/>
      <c r="IX128" s="39"/>
      <c r="IY128" s="39"/>
      <c r="IZ128" s="39"/>
      <c r="JA128" s="39"/>
      <c r="JB128" s="39"/>
      <c r="JC128" s="39"/>
      <c r="JD128" s="39"/>
      <c r="JE128" s="39"/>
      <c r="JF128" s="39"/>
      <c r="JG128" s="39"/>
      <c r="JH128" s="39"/>
      <c r="JI128" s="39"/>
      <c r="JJ128" s="39"/>
      <c r="JK128" s="39"/>
      <c r="JL128" s="39"/>
      <c r="JM128" s="39"/>
      <c r="JN128" s="39"/>
      <c r="JO128" s="39"/>
      <c r="JP128" s="39"/>
      <c r="JQ128" s="39"/>
      <c r="JR128" s="39"/>
      <c r="JS128" s="39"/>
      <c r="JT128" s="39"/>
      <c r="JU128" s="39"/>
      <c r="JV128" s="39"/>
      <c r="JW128" s="39"/>
      <c r="JX128" s="39"/>
      <c r="JY128" s="39"/>
      <c r="JZ128" s="39"/>
      <c r="KA128" s="39"/>
      <c r="KB128" s="39"/>
      <c r="KC128" s="39"/>
      <c r="KD128" s="39"/>
      <c r="KE128" s="39"/>
      <c r="KF128" s="39"/>
      <c r="KG128" s="39"/>
      <c r="KH128" s="39"/>
      <c r="KI128" s="39"/>
      <c r="KJ128" s="39"/>
      <c r="KK128" s="39"/>
      <c r="KL128" s="39"/>
      <c r="KM128" s="39"/>
      <c r="KN128" s="39"/>
      <c r="KO128" s="39"/>
      <c r="KP128" s="39"/>
      <c r="KQ128" s="39"/>
      <c r="KR128" s="39"/>
      <c r="KS128" s="39"/>
      <c r="KT128" s="39"/>
      <c r="KU128" s="39"/>
      <c r="KV128" s="39"/>
      <c r="KW128" s="39"/>
      <c r="KX128" s="39"/>
      <c r="KY128" s="39"/>
      <c r="KZ128" s="39"/>
      <c r="LA128" s="39"/>
      <c r="LB128" s="39"/>
      <c r="LC128" s="39"/>
      <c r="LD128" s="39"/>
      <c r="LE128" s="39"/>
      <c r="LF128" s="39"/>
      <c r="LG128" s="39"/>
      <c r="LH128" s="39"/>
      <c r="LI128" s="39"/>
      <c r="LJ128" s="39"/>
      <c r="LK128" s="39"/>
      <c r="LL128" s="39"/>
      <c r="LM128" s="39"/>
      <c r="LN128" s="39"/>
      <c r="LO128" s="39"/>
      <c r="LP128" s="39"/>
      <c r="LQ128" s="39"/>
      <c r="LR128" s="39"/>
      <c r="LS128" s="39"/>
      <c r="LT128" s="39"/>
      <c r="LU128" s="39"/>
      <c r="LV128" s="39"/>
      <c r="LW128" s="39"/>
      <c r="LX128" s="39"/>
      <c r="LY128" s="39"/>
      <c r="LZ128" s="39"/>
      <c r="MA128" s="39"/>
      <c r="MB128" s="39"/>
      <c r="MC128" s="39"/>
      <c r="MD128" s="39"/>
      <c r="ME128" s="39"/>
      <c r="MF128" s="39"/>
      <c r="MG128" s="39"/>
      <c r="MH128" s="39"/>
      <c r="MI128" s="39"/>
      <c r="MJ128" s="39"/>
      <c r="MK128" s="39"/>
      <c r="ML128" s="39"/>
      <c r="MM128" s="39"/>
      <c r="MN128" s="39"/>
      <c r="MO128" s="39"/>
      <c r="MP128" s="39"/>
      <c r="MQ128" s="39"/>
      <c r="MR128" s="39"/>
      <c r="MS128" s="39"/>
      <c r="MT128" s="39"/>
      <c r="MU128" s="39"/>
      <c r="MV128" s="39"/>
      <c r="MW128" s="39"/>
      <c r="MX128" s="39"/>
      <c r="MY128" s="39"/>
      <c r="MZ128" s="39"/>
      <c r="NA128" s="39"/>
      <c r="NB128" s="39"/>
      <c r="NC128" s="39"/>
      <c r="ND128" s="39"/>
      <c r="NE128" s="39"/>
      <c r="NF128" s="39"/>
      <c r="NG128" s="39"/>
      <c r="NH128" s="39"/>
      <c r="NI128" s="39"/>
      <c r="NJ128" s="39"/>
      <c r="NK128" s="39"/>
      <c r="NL128" s="39"/>
      <c r="NM128" s="39"/>
      <c r="NN128" s="39"/>
      <c r="NO128" s="39"/>
      <c r="NP128" s="39"/>
      <c r="NQ128" s="39"/>
      <c r="NR128" s="39"/>
      <c r="NS128" s="39"/>
      <c r="NT128" s="39"/>
      <c r="NU128" s="39"/>
      <c r="NV128" s="39"/>
      <c r="NW128" s="39"/>
      <c r="NX128" s="39"/>
      <c r="NY128" s="39"/>
      <c r="NZ128" s="39"/>
      <c r="OA128" s="39"/>
      <c r="OB128" s="39"/>
      <c r="OC128" s="39"/>
      <c r="OD128" s="39"/>
      <c r="OE128" s="39"/>
      <c r="OF128" s="39"/>
      <c r="OG128" s="39"/>
      <c r="OH128" s="39"/>
      <c r="OI128" s="39"/>
      <c r="OJ128" s="39"/>
      <c r="OK128" s="39"/>
      <c r="OL128" s="39"/>
      <c r="OM128" s="39"/>
      <c r="ON128" s="39"/>
      <c r="OO128" s="39"/>
      <c r="OP128" s="39"/>
      <c r="OQ128" s="39"/>
      <c r="OR128" s="39"/>
      <c r="OS128" s="39"/>
      <c r="OT128" s="39"/>
      <c r="OU128" s="39"/>
      <c r="OV128" s="39"/>
      <c r="OW128" s="39"/>
      <c r="OX128" s="39"/>
      <c r="OY128" s="39"/>
      <c r="OZ128" s="39"/>
      <c r="PA128" s="39"/>
      <c r="PB128" s="39"/>
      <c r="PC128" s="39"/>
      <c r="PD128" s="39"/>
      <c r="PE128" s="39"/>
      <c r="PF128" s="39"/>
      <c r="PG128" s="39"/>
      <c r="PH128" s="39"/>
      <c r="PI128" s="39"/>
      <c r="PJ128" s="39"/>
      <c r="PK128" s="39"/>
      <c r="PL128" s="39"/>
      <c r="PM128" s="39"/>
      <c r="PN128" s="39"/>
      <c r="PO128" s="39"/>
      <c r="PP128" s="39"/>
      <c r="PQ128" s="39"/>
      <c r="PR128" s="39"/>
      <c r="PS128" s="39"/>
      <c r="PT128" s="39"/>
      <c r="PU128" s="39"/>
      <c r="PV128" s="39"/>
      <c r="PW128" s="39"/>
      <c r="PX128" s="39"/>
      <c r="PY128" s="39"/>
      <c r="PZ128" s="39"/>
      <c r="QA128" s="39"/>
      <c r="QB128" s="39"/>
      <c r="QC128" s="39"/>
      <c r="QD128" s="39"/>
      <c r="QE128" s="39"/>
      <c r="QF128" s="39"/>
      <c r="QG128" s="39"/>
      <c r="QH128" s="39"/>
      <c r="QI128" s="39"/>
      <c r="QJ128" s="39"/>
      <c r="QK128" s="39"/>
      <c r="QL128" s="39"/>
      <c r="QM128" s="39"/>
      <c r="QN128" s="39"/>
      <c r="QO128" s="39"/>
      <c r="QP128" s="39"/>
      <c r="QQ128" s="39"/>
      <c r="QR128" s="39"/>
      <c r="QS128" s="39"/>
      <c r="QT128" s="39"/>
      <c r="QU128" s="39"/>
      <c r="QV128" s="39"/>
      <c r="QW128" s="39"/>
      <c r="QX128" s="39"/>
      <c r="QY128" s="39"/>
      <c r="QZ128" s="39"/>
      <c r="RA128" s="39"/>
      <c r="RB128" s="39"/>
      <c r="RC128" s="39"/>
      <c r="RD128" s="39"/>
      <c r="RE128" s="39"/>
      <c r="RF128" s="39"/>
      <c r="RG128" s="39"/>
      <c r="RH128" s="39"/>
      <c r="RI128" s="39"/>
      <c r="RJ128" s="39"/>
      <c r="RK128" s="39"/>
      <c r="RL128" s="39"/>
      <c r="RM128" s="39"/>
      <c r="RN128" s="39"/>
      <c r="RO128" s="39"/>
      <c r="RP128" s="39"/>
      <c r="RQ128" s="39"/>
      <c r="RR128" s="39"/>
      <c r="RS128" s="39"/>
      <c r="RT128" s="39"/>
      <c r="RU128" s="39"/>
      <c r="RV128" s="39"/>
      <c r="RW128" s="39"/>
      <c r="RX128" s="39"/>
      <c r="RY128" s="39"/>
      <c r="RZ128" s="39"/>
      <c r="SA128" s="39"/>
      <c r="SB128" s="39"/>
      <c r="SC128" s="39"/>
      <c r="SD128" s="39"/>
      <c r="SE128" s="39"/>
      <c r="SF128" s="39"/>
      <c r="SG128" s="39"/>
      <c r="SH128" s="39"/>
      <c r="SI128" s="39"/>
      <c r="SJ128" s="39"/>
      <c r="SK128" s="39"/>
      <c r="SL128" s="39"/>
      <c r="SM128" s="39"/>
      <c r="SN128" s="39"/>
      <c r="SO128" s="39"/>
      <c r="SP128" s="39"/>
      <c r="SQ128" s="39"/>
      <c r="SR128" s="39"/>
      <c r="SS128" s="39"/>
      <c r="ST128" s="39"/>
      <c r="SU128" s="39"/>
      <c r="SV128" s="39"/>
      <c r="SW128" s="39"/>
      <c r="SX128" s="39"/>
      <c r="SY128" s="39"/>
      <c r="SZ128" s="39"/>
      <c r="TA128" s="39"/>
      <c r="TB128" s="39"/>
      <c r="TC128" s="39"/>
      <c r="TD128" s="39"/>
      <c r="TE128" s="39"/>
      <c r="TF128" s="39"/>
      <c r="TG128" s="39"/>
      <c r="TH128" s="39"/>
      <c r="TI128" s="39"/>
      <c r="TJ128" s="39"/>
      <c r="TK128" s="39"/>
      <c r="TL128" s="39"/>
      <c r="TM128" s="39"/>
      <c r="TN128" s="39"/>
      <c r="TO128" s="39"/>
      <c r="TP128" s="39"/>
      <c r="TQ128" s="39"/>
      <c r="TR128" s="39"/>
      <c r="TS128" s="39"/>
      <c r="TT128" s="39"/>
      <c r="TU128" s="39"/>
      <c r="TV128" s="39"/>
      <c r="TW128" s="39"/>
      <c r="TX128" s="39"/>
      <c r="TY128" s="39"/>
      <c r="TZ128" s="39"/>
      <c r="UA128" s="39"/>
      <c r="UB128" s="39"/>
      <c r="UC128" s="39"/>
      <c r="UD128" s="39"/>
      <c r="UE128" s="39"/>
      <c r="UF128" s="39"/>
      <c r="UG128" s="39"/>
      <c r="UH128" s="39"/>
      <c r="UI128" s="39"/>
      <c r="UJ128" s="39"/>
      <c r="UK128" s="39"/>
      <c r="UL128" s="39"/>
      <c r="UM128" s="39"/>
      <c r="UN128" s="39"/>
      <c r="UO128" s="39"/>
      <c r="UP128" s="39"/>
      <c r="UQ128" s="39"/>
      <c r="UR128" s="39"/>
      <c r="US128" s="39"/>
      <c r="UT128" s="39"/>
      <c r="UU128" s="39"/>
      <c r="UV128" s="39"/>
      <c r="UW128" s="39"/>
      <c r="UX128" s="39"/>
      <c r="UY128" s="39"/>
      <c r="UZ128" s="39"/>
      <c r="VA128" s="39"/>
      <c r="VB128" s="39"/>
      <c r="VC128" s="39"/>
      <c r="VD128" s="39"/>
      <c r="VE128" s="39"/>
      <c r="VF128" s="39"/>
      <c r="VG128" s="39"/>
      <c r="VH128" s="39"/>
      <c r="VI128" s="39"/>
      <c r="VJ128" s="39"/>
      <c r="VK128" s="39"/>
      <c r="VL128" s="39"/>
      <c r="VM128" s="39"/>
      <c r="VN128" s="39"/>
      <c r="VO128" s="39"/>
      <c r="VP128" s="39"/>
      <c r="VQ128" s="39"/>
      <c r="VR128" s="39"/>
      <c r="VS128" s="39"/>
      <c r="VT128" s="39"/>
      <c r="VU128" s="39"/>
      <c r="VV128" s="39"/>
      <c r="VW128" s="39"/>
      <c r="VX128" s="39"/>
      <c r="VY128" s="39"/>
      <c r="VZ128" s="39"/>
      <c r="WA128" s="39"/>
      <c r="WB128" s="39"/>
      <c r="WC128" s="39"/>
      <c r="WD128" s="39"/>
      <c r="WE128" s="39"/>
      <c r="WF128" s="39"/>
      <c r="WG128" s="39"/>
      <c r="WH128" s="39"/>
      <c r="WI128" s="39"/>
      <c r="WJ128" s="39"/>
      <c r="WK128" s="39"/>
      <c r="WL128" s="39"/>
      <c r="WM128" s="39"/>
      <c r="WN128" s="39"/>
      <c r="WO128" s="39"/>
      <c r="WP128" s="39"/>
      <c r="WQ128" s="39"/>
      <c r="WR128" s="39"/>
      <c r="WS128" s="39"/>
      <c r="WT128" s="39"/>
      <c r="WU128" s="39"/>
      <c r="WV128" s="39"/>
      <c r="WW128" s="39"/>
      <c r="WX128" s="39"/>
      <c r="WY128" s="39"/>
      <c r="WZ128" s="39"/>
      <c r="XA128" s="39"/>
      <c r="XB128" s="39"/>
      <c r="XC128" s="39"/>
      <c r="XD128" s="39"/>
      <c r="XE128" s="39"/>
      <c r="XF128" s="39"/>
      <c r="XG128" s="39"/>
      <c r="XH128" s="39"/>
      <c r="XI128" s="39"/>
      <c r="XJ128" s="39"/>
      <c r="XK128" s="39"/>
      <c r="XL128" s="39"/>
      <c r="XM128" s="39"/>
      <c r="XN128" s="39"/>
      <c r="XO128" s="39"/>
      <c r="XP128" s="39"/>
      <c r="XQ128" s="39"/>
      <c r="XR128" s="39"/>
      <c r="XS128" s="39"/>
      <c r="XT128" s="39"/>
      <c r="XU128" s="39"/>
      <c r="XV128" s="39"/>
      <c r="XW128" s="39"/>
      <c r="XX128" s="39"/>
      <c r="XY128" s="39"/>
      <c r="XZ128" s="39"/>
      <c r="YA128" s="39"/>
      <c r="YB128" s="39"/>
      <c r="YC128" s="39"/>
      <c r="YD128" s="39"/>
      <c r="YE128" s="39"/>
      <c r="YF128" s="39"/>
      <c r="YG128" s="39"/>
      <c r="YH128" s="39"/>
      <c r="YI128" s="39"/>
      <c r="YJ128" s="39"/>
      <c r="YK128" s="39"/>
      <c r="YL128" s="39"/>
      <c r="YM128" s="39"/>
      <c r="YN128" s="39"/>
      <c r="YO128" s="39"/>
      <c r="YP128" s="39"/>
      <c r="YQ128" s="39"/>
      <c r="YR128" s="39"/>
      <c r="YS128" s="39"/>
      <c r="YT128" s="39"/>
      <c r="YU128" s="39"/>
      <c r="YV128" s="39"/>
      <c r="YW128" s="39"/>
      <c r="YX128" s="39"/>
      <c r="YY128" s="39"/>
      <c r="YZ128" s="39"/>
      <c r="ZA128" s="39"/>
      <c r="ZB128" s="39"/>
      <c r="ZC128" s="39"/>
      <c r="ZD128" s="39"/>
      <c r="ZE128" s="39"/>
      <c r="ZF128" s="39"/>
      <c r="ZG128" s="39"/>
      <c r="ZH128" s="39"/>
      <c r="ZI128" s="39"/>
      <c r="ZJ128" s="39"/>
      <c r="ZK128" s="39"/>
      <c r="ZL128" s="39"/>
      <c r="ZM128" s="39"/>
      <c r="ZN128" s="39"/>
      <c r="ZO128" s="39"/>
      <c r="ZP128" s="39"/>
      <c r="ZQ128" s="39"/>
      <c r="ZR128" s="39"/>
      <c r="ZS128" s="39"/>
      <c r="ZT128" s="39"/>
      <c r="ZU128" s="39"/>
      <c r="ZV128" s="39"/>
      <c r="ZW128" s="39"/>
      <c r="ZX128" s="39"/>
    </row>
    <row r="129" spans="1:700" s="41" customFormat="1" ht="12" customHeight="1" x14ac:dyDescent="0.25">
      <c r="A129" s="128" t="s">
        <v>36</v>
      </c>
      <c r="B129" s="15" t="s">
        <v>37</v>
      </c>
      <c r="C129" s="15" t="s">
        <v>37</v>
      </c>
      <c r="D129" s="5" t="s">
        <v>38</v>
      </c>
      <c r="E129" s="6" t="s">
        <v>39</v>
      </c>
      <c r="F129" s="7" t="s">
        <v>38</v>
      </c>
      <c r="G129" s="6" t="s">
        <v>40</v>
      </c>
      <c r="H129" s="8">
        <v>21101</v>
      </c>
      <c r="I129" s="69" t="s">
        <v>46</v>
      </c>
      <c r="J129" s="9" t="s">
        <v>2284</v>
      </c>
      <c r="K129" s="10" t="s">
        <v>2285</v>
      </c>
      <c r="L129" s="11"/>
      <c r="M129" s="8" t="s">
        <v>43</v>
      </c>
      <c r="N129" s="12" t="s">
        <v>539</v>
      </c>
      <c r="O129" s="13">
        <v>5</v>
      </c>
      <c r="P129" s="14">
        <f t="shared" si="2"/>
        <v>27</v>
      </c>
      <c r="Q129" s="53" t="s">
        <v>45</v>
      </c>
      <c r="R129" s="14">
        <v>135</v>
      </c>
      <c r="S129" s="14">
        <v>0</v>
      </c>
      <c r="T129" s="14">
        <v>27</v>
      </c>
      <c r="U129" s="14">
        <v>0</v>
      </c>
      <c r="V129" s="14">
        <v>0</v>
      </c>
      <c r="W129" s="14">
        <v>81</v>
      </c>
      <c r="X129" s="14">
        <v>0</v>
      </c>
      <c r="Y129" s="14">
        <v>0</v>
      </c>
      <c r="Z129" s="14">
        <v>27</v>
      </c>
      <c r="AA129" s="14">
        <v>0</v>
      </c>
      <c r="AB129" s="14">
        <v>0</v>
      </c>
      <c r="AC129" s="14">
        <v>0</v>
      </c>
      <c r="AD129" s="14">
        <v>0</v>
      </c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  <c r="IV129" s="39"/>
      <c r="IW129" s="39"/>
      <c r="IX129" s="39"/>
      <c r="IY129" s="39"/>
      <c r="IZ129" s="39"/>
      <c r="JA129" s="39"/>
      <c r="JB129" s="39"/>
      <c r="JC129" s="39"/>
      <c r="JD129" s="39"/>
      <c r="JE129" s="39"/>
      <c r="JF129" s="39"/>
      <c r="JG129" s="39"/>
      <c r="JH129" s="39"/>
      <c r="JI129" s="39"/>
      <c r="JJ129" s="39"/>
      <c r="JK129" s="39"/>
      <c r="JL129" s="39"/>
      <c r="JM129" s="39"/>
      <c r="JN129" s="39"/>
      <c r="JO129" s="39"/>
      <c r="JP129" s="39"/>
      <c r="JQ129" s="39"/>
      <c r="JR129" s="39"/>
      <c r="JS129" s="39"/>
      <c r="JT129" s="39"/>
      <c r="JU129" s="39"/>
      <c r="JV129" s="39"/>
      <c r="JW129" s="39"/>
      <c r="JX129" s="39"/>
      <c r="JY129" s="39"/>
      <c r="JZ129" s="39"/>
      <c r="KA129" s="39"/>
      <c r="KB129" s="39"/>
      <c r="KC129" s="39"/>
      <c r="KD129" s="39"/>
      <c r="KE129" s="39"/>
      <c r="KF129" s="39"/>
      <c r="KG129" s="39"/>
      <c r="KH129" s="39"/>
      <c r="KI129" s="39"/>
      <c r="KJ129" s="39"/>
      <c r="KK129" s="39"/>
      <c r="KL129" s="39"/>
      <c r="KM129" s="39"/>
      <c r="KN129" s="39"/>
      <c r="KO129" s="39"/>
      <c r="KP129" s="39"/>
      <c r="KQ129" s="39"/>
      <c r="KR129" s="39"/>
      <c r="KS129" s="39"/>
      <c r="KT129" s="39"/>
      <c r="KU129" s="39"/>
      <c r="KV129" s="39"/>
      <c r="KW129" s="39"/>
      <c r="KX129" s="39"/>
      <c r="KY129" s="39"/>
      <c r="KZ129" s="39"/>
      <c r="LA129" s="39"/>
      <c r="LB129" s="39"/>
      <c r="LC129" s="39"/>
      <c r="LD129" s="39"/>
      <c r="LE129" s="39"/>
      <c r="LF129" s="39"/>
      <c r="LG129" s="39"/>
      <c r="LH129" s="39"/>
      <c r="LI129" s="39"/>
      <c r="LJ129" s="39"/>
      <c r="LK129" s="39"/>
      <c r="LL129" s="39"/>
      <c r="LM129" s="39"/>
      <c r="LN129" s="39"/>
      <c r="LO129" s="39"/>
      <c r="LP129" s="39"/>
      <c r="LQ129" s="39"/>
      <c r="LR129" s="39"/>
      <c r="LS129" s="39"/>
      <c r="LT129" s="39"/>
      <c r="LU129" s="39"/>
      <c r="LV129" s="39"/>
      <c r="LW129" s="39"/>
      <c r="LX129" s="39"/>
      <c r="LY129" s="39"/>
      <c r="LZ129" s="39"/>
      <c r="MA129" s="39"/>
      <c r="MB129" s="39"/>
      <c r="MC129" s="39"/>
      <c r="MD129" s="39"/>
      <c r="ME129" s="39"/>
      <c r="MF129" s="39"/>
      <c r="MG129" s="39"/>
      <c r="MH129" s="39"/>
      <c r="MI129" s="39"/>
      <c r="MJ129" s="39"/>
      <c r="MK129" s="39"/>
      <c r="ML129" s="39"/>
      <c r="MM129" s="39"/>
      <c r="MN129" s="39"/>
      <c r="MO129" s="39"/>
      <c r="MP129" s="39"/>
      <c r="MQ129" s="39"/>
      <c r="MR129" s="39"/>
      <c r="MS129" s="39"/>
      <c r="MT129" s="39"/>
      <c r="MU129" s="39"/>
      <c r="MV129" s="39"/>
      <c r="MW129" s="39"/>
      <c r="MX129" s="39"/>
      <c r="MY129" s="39"/>
      <c r="MZ129" s="39"/>
      <c r="NA129" s="39"/>
      <c r="NB129" s="39"/>
      <c r="NC129" s="39"/>
      <c r="ND129" s="39"/>
      <c r="NE129" s="39"/>
      <c r="NF129" s="39"/>
      <c r="NG129" s="39"/>
      <c r="NH129" s="39"/>
      <c r="NI129" s="39"/>
      <c r="NJ129" s="39"/>
      <c r="NK129" s="39"/>
      <c r="NL129" s="39"/>
      <c r="NM129" s="39"/>
      <c r="NN129" s="39"/>
      <c r="NO129" s="39"/>
      <c r="NP129" s="39"/>
      <c r="NQ129" s="39"/>
      <c r="NR129" s="39"/>
      <c r="NS129" s="39"/>
      <c r="NT129" s="39"/>
      <c r="NU129" s="39"/>
      <c r="NV129" s="39"/>
      <c r="NW129" s="39"/>
      <c r="NX129" s="39"/>
      <c r="NY129" s="39"/>
      <c r="NZ129" s="39"/>
      <c r="OA129" s="39"/>
      <c r="OB129" s="39"/>
      <c r="OC129" s="39"/>
      <c r="OD129" s="39"/>
      <c r="OE129" s="39"/>
      <c r="OF129" s="39"/>
      <c r="OG129" s="39"/>
      <c r="OH129" s="39"/>
      <c r="OI129" s="39"/>
      <c r="OJ129" s="39"/>
      <c r="OK129" s="39"/>
      <c r="OL129" s="39"/>
      <c r="OM129" s="39"/>
      <c r="ON129" s="39"/>
      <c r="OO129" s="39"/>
      <c r="OP129" s="39"/>
      <c r="OQ129" s="39"/>
      <c r="OR129" s="39"/>
      <c r="OS129" s="39"/>
      <c r="OT129" s="39"/>
      <c r="OU129" s="39"/>
      <c r="OV129" s="39"/>
      <c r="OW129" s="39"/>
      <c r="OX129" s="39"/>
      <c r="OY129" s="39"/>
      <c r="OZ129" s="39"/>
      <c r="PA129" s="39"/>
      <c r="PB129" s="39"/>
      <c r="PC129" s="39"/>
      <c r="PD129" s="39"/>
      <c r="PE129" s="39"/>
      <c r="PF129" s="39"/>
      <c r="PG129" s="39"/>
      <c r="PH129" s="39"/>
      <c r="PI129" s="39"/>
      <c r="PJ129" s="39"/>
      <c r="PK129" s="39"/>
      <c r="PL129" s="39"/>
      <c r="PM129" s="39"/>
      <c r="PN129" s="39"/>
      <c r="PO129" s="39"/>
      <c r="PP129" s="39"/>
      <c r="PQ129" s="39"/>
      <c r="PR129" s="39"/>
      <c r="PS129" s="39"/>
      <c r="PT129" s="39"/>
      <c r="PU129" s="39"/>
      <c r="PV129" s="39"/>
      <c r="PW129" s="39"/>
      <c r="PX129" s="39"/>
      <c r="PY129" s="39"/>
      <c r="PZ129" s="39"/>
      <c r="QA129" s="39"/>
      <c r="QB129" s="39"/>
      <c r="QC129" s="39"/>
      <c r="QD129" s="39"/>
      <c r="QE129" s="39"/>
      <c r="QF129" s="39"/>
      <c r="QG129" s="39"/>
      <c r="QH129" s="39"/>
      <c r="QI129" s="39"/>
      <c r="QJ129" s="39"/>
      <c r="QK129" s="39"/>
      <c r="QL129" s="39"/>
      <c r="QM129" s="39"/>
      <c r="QN129" s="39"/>
      <c r="QO129" s="39"/>
      <c r="QP129" s="39"/>
      <c r="QQ129" s="39"/>
      <c r="QR129" s="39"/>
      <c r="QS129" s="39"/>
      <c r="QT129" s="39"/>
      <c r="QU129" s="39"/>
      <c r="QV129" s="39"/>
      <c r="QW129" s="39"/>
      <c r="QX129" s="39"/>
      <c r="QY129" s="39"/>
      <c r="QZ129" s="39"/>
      <c r="RA129" s="39"/>
      <c r="RB129" s="39"/>
      <c r="RC129" s="39"/>
      <c r="RD129" s="39"/>
      <c r="RE129" s="39"/>
      <c r="RF129" s="39"/>
      <c r="RG129" s="39"/>
      <c r="RH129" s="39"/>
      <c r="RI129" s="39"/>
      <c r="RJ129" s="39"/>
      <c r="RK129" s="39"/>
      <c r="RL129" s="39"/>
      <c r="RM129" s="39"/>
      <c r="RN129" s="39"/>
      <c r="RO129" s="39"/>
      <c r="RP129" s="39"/>
      <c r="RQ129" s="39"/>
      <c r="RR129" s="39"/>
      <c r="RS129" s="39"/>
      <c r="RT129" s="39"/>
      <c r="RU129" s="39"/>
      <c r="RV129" s="39"/>
      <c r="RW129" s="39"/>
      <c r="RX129" s="39"/>
      <c r="RY129" s="39"/>
      <c r="RZ129" s="39"/>
      <c r="SA129" s="39"/>
      <c r="SB129" s="39"/>
      <c r="SC129" s="39"/>
      <c r="SD129" s="39"/>
      <c r="SE129" s="39"/>
      <c r="SF129" s="39"/>
      <c r="SG129" s="39"/>
      <c r="SH129" s="39"/>
      <c r="SI129" s="39"/>
      <c r="SJ129" s="39"/>
      <c r="SK129" s="39"/>
      <c r="SL129" s="39"/>
      <c r="SM129" s="39"/>
      <c r="SN129" s="39"/>
      <c r="SO129" s="39"/>
      <c r="SP129" s="39"/>
      <c r="SQ129" s="39"/>
      <c r="SR129" s="39"/>
      <c r="SS129" s="39"/>
      <c r="ST129" s="39"/>
      <c r="SU129" s="39"/>
      <c r="SV129" s="39"/>
      <c r="SW129" s="39"/>
      <c r="SX129" s="39"/>
      <c r="SY129" s="39"/>
      <c r="SZ129" s="39"/>
      <c r="TA129" s="39"/>
      <c r="TB129" s="39"/>
      <c r="TC129" s="39"/>
      <c r="TD129" s="39"/>
      <c r="TE129" s="39"/>
      <c r="TF129" s="39"/>
      <c r="TG129" s="39"/>
      <c r="TH129" s="39"/>
      <c r="TI129" s="39"/>
      <c r="TJ129" s="39"/>
      <c r="TK129" s="39"/>
      <c r="TL129" s="39"/>
      <c r="TM129" s="39"/>
      <c r="TN129" s="39"/>
      <c r="TO129" s="39"/>
      <c r="TP129" s="39"/>
      <c r="TQ129" s="39"/>
      <c r="TR129" s="39"/>
      <c r="TS129" s="39"/>
      <c r="TT129" s="39"/>
      <c r="TU129" s="39"/>
      <c r="TV129" s="39"/>
      <c r="TW129" s="39"/>
      <c r="TX129" s="39"/>
      <c r="TY129" s="39"/>
      <c r="TZ129" s="39"/>
      <c r="UA129" s="39"/>
      <c r="UB129" s="39"/>
      <c r="UC129" s="39"/>
      <c r="UD129" s="39"/>
      <c r="UE129" s="39"/>
      <c r="UF129" s="39"/>
      <c r="UG129" s="39"/>
      <c r="UH129" s="39"/>
      <c r="UI129" s="39"/>
      <c r="UJ129" s="39"/>
      <c r="UK129" s="39"/>
      <c r="UL129" s="39"/>
      <c r="UM129" s="39"/>
      <c r="UN129" s="39"/>
      <c r="UO129" s="39"/>
      <c r="UP129" s="39"/>
      <c r="UQ129" s="39"/>
      <c r="UR129" s="39"/>
      <c r="US129" s="39"/>
      <c r="UT129" s="39"/>
      <c r="UU129" s="39"/>
      <c r="UV129" s="39"/>
      <c r="UW129" s="39"/>
      <c r="UX129" s="39"/>
      <c r="UY129" s="39"/>
      <c r="UZ129" s="39"/>
      <c r="VA129" s="39"/>
      <c r="VB129" s="39"/>
      <c r="VC129" s="39"/>
      <c r="VD129" s="39"/>
      <c r="VE129" s="39"/>
      <c r="VF129" s="39"/>
      <c r="VG129" s="39"/>
      <c r="VH129" s="39"/>
      <c r="VI129" s="39"/>
      <c r="VJ129" s="39"/>
      <c r="VK129" s="39"/>
      <c r="VL129" s="39"/>
      <c r="VM129" s="39"/>
      <c r="VN129" s="39"/>
      <c r="VO129" s="39"/>
      <c r="VP129" s="39"/>
      <c r="VQ129" s="39"/>
      <c r="VR129" s="39"/>
      <c r="VS129" s="39"/>
      <c r="VT129" s="39"/>
      <c r="VU129" s="39"/>
      <c r="VV129" s="39"/>
      <c r="VW129" s="39"/>
      <c r="VX129" s="39"/>
      <c r="VY129" s="39"/>
      <c r="VZ129" s="39"/>
      <c r="WA129" s="39"/>
      <c r="WB129" s="39"/>
      <c r="WC129" s="39"/>
      <c r="WD129" s="39"/>
      <c r="WE129" s="39"/>
      <c r="WF129" s="39"/>
      <c r="WG129" s="39"/>
      <c r="WH129" s="39"/>
      <c r="WI129" s="39"/>
      <c r="WJ129" s="39"/>
      <c r="WK129" s="39"/>
      <c r="WL129" s="39"/>
      <c r="WM129" s="39"/>
      <c r="WN129" s="39"/>
      <c r="WO129" s="39"/>
      <c r="WP129" s="39"/>
      <c r="WQ129" s="39"/>
      <c r="WR129" s="39"/>
      <c r="WS129" s="39"/>
      <c r="WT129" s="39"/>
      <c r="WU129" s="39"/>
      <c r="WV129" s="39"/>
      <c r="WW129" s="39"/>
      <c r="WX129" s="39"/>
      <c r="WY129" s="39"/>
      <c r="WZ129" s="39"/>
      <c r="XA129" s="39"/>
      <c r="XB129" s="39"/>
      <c r="XC129" s="39"/>
      <c r="XD129" s="39"/>
      <c r="XE129" s="39"/>
      <c r="XF129" s="39"/>
      <c r="XG129" s="39"/>
      <c r="XH129" s="39"/>
      <c r="XI129" s="39"/>
      <c r="XJ129" s="39"/>
      <c r="XK129" s="39"/>
      <c r="XL129" s="39"/>
      <c r="XM129" s="39"/>
      <c r="XN129" s="39"/>
      <c r="XO129" s="39"/>
      <c r="XP129" s="39"/>
      <c r="XQ129" s="39"/>
      <c r="XR129" s="39"/>
      <c r="XS129" s="39"/>
      <c r="XT129" s="39"/>
      <c r="XU129" s="39"/>
      <c r="XV129" s="39"/>
      <c r="XW129" s="39"/>
      <c r="XX129" s="39"/>
      <c r="XY129" s="39"/>
      <c r="XZ129" s="39"/>
      <c r="YA129" s="39"/>
      <c r="YB129" s="39"/>
      <c r="YC129" s="39"/>
      <c r="YD129" s="39"/>
      <c r="YE129" s="39"/>
      <c r="YF129" s="39"/>
      <c r="YG129" s="39"/>
      <c r="YH129" s="39"/>
      <c r="YI129" s="39"/>
      <c r="YJ129" s="39"/>
      <c r="YK129" s="39"/>
      <c r="YL129" s="39"/>
      <c r="YM129" s="39"/>
      <c r="YN129" s="39"/>
      <c r="YO129" s="39"/>
      <c r="YP129" s="39"/>
      <c r="YQ129" s="39"/>
      <c r="YR129" s="39"/>
      <c r="YS129" s="39"/>
      <c r="YT129" s="39"/>
      <c r="YU129" s="39"/>
      <c r="YV129" s="39"/>
      <c r="YW129" s="39"/>
      <c r="YX129" s="39"/>
      <c r="YY129" s="39"/>
      <c r="YZ129" s="39"/>
      <c r="ZA129" s="39"/>
      <c r="ZB129" s="39"/>
      <c r="ZC129" s="39"/>
      <c r="ZD129" s="39"/>
      <c r="ZE129" s="39"/>
      <c r="ZF129" s="39"/>
      <c r="ZG129" s="39"/>
      <c r="ZH129" s="39"/>
      <c r="ZI129" s="39"/>
      <c r="ZJ129" s="39"/>
      <c r="ZK129" s="39"/>
      <c r="ZL129" s="39"/>
      <c r="ZM129" s="39"/>
      <c r="ZN129" s="39"/>
      <c r="ZO129" s="39"/>
      <c r="ZP129" s="39"/>
      <c r="ZQ129" s="39"/>
      <c r="ZR129" s="39"/>
      <c r="ZS129" s="39"/>
      <c r="ZT129" s="39"/>
      <c r="ZU129" s="39"/>
      <c r="ZV129" s="39"/>
      <c r="ZW129" s="39"/>
      <c r="ZX129" s="39"/>
    </row>
    <row r="130" spans="1:700" s="41" customFormat="1" ht="12" customHeight="1" x14ac:dyDescent="0.25">
      <c r="A130" s="128" t="s">
        <v>36</v>
      </c>
      <c r="B130" s="15" t="s">
        <v>37</v>
      </c>
      <c r="C130" s="15" t="s">
        <v>37</v>
      </c>
      <c r="D130" s="5" t="s">
        <v>38</v>
      </c>
      <c r="E130" s="6" t="s">
        <v>39</v>
      </c>
      <c r="F130" s="7" t="s">
        <v>38</v>
      </c>
      <c r="G130" s="6" t="s">
        <v>40</v>
      </c>
      <c r="H130" s="8">
        <v>21101</v>
      </c>
      <c r="I130" s="69" t="s">
        <v>46</v>
      </c>
      <c r="J130" s="9" t="s">
        <v>1084</v>
      </c>
      <c r="K130" s="10" t="s">
        <v>16275</v>
      </c>
      <c r="L130" s="11"/>
      <c r="M130" s="8" t="s">
        <v>43</v>
      </c>
      <c r="N130" s="12" t="s">
        <v>539</v>
      </c>
      <c r="O130" s="13">
        <v>2</v>
      </c>
      <c r="P130" s="14">
        <f t="shared" si="2"/>
        <v>486</v>
      </c>
      <c r="Q130" s="53" t="s">
        <v>45</v>
      </c>
      <c r="R130" s="14">
        <v>972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972</v>
      </c>
      <c r="AD130" s="14">
        <v>0</v>
      </c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  <c r="IV130" s="39"/>
      <c r="IW130" s="39"/>
      <c r="IX130" s="39"/>
      <c r="IY130" s="39"/>
      <c r="IZ130" s="39"/>
      <c r="JA130" s="39"/>
      <c r="JB130" s="39"/>
      <c r="JC130" s="39"/>
      <c r="JD130" s="39"/>
      <c r="JE130" s="39"/>
      <c r="JF130" s="39"/>
      <c r="JG130" s="39"/>
      <c r="JH130" s="39"/>
      <c r="JI130" s="39"/>
      <c r="JJ130" s="39"/>
      <c r="JK130" s="39"/>
      <c r="JL130" s="39"/>
      <c r="JM130" s="39"/>
      <c r="JN130" s="39"/>
      <c r="JO130" s="39"/>
      <c r="JP130" s="39"/>
      <c r="JQ130" s="39"/>
      <c r="JR130" s="39"/>
      <c r="JS130" s="39"/>
      <c r="JT130" s="39"/>
      <c r="JU130" s="39"/>
      <c r="JV130" s="39"/>
      <c r="JW130" s="39"/>
      <c r="JX130" s="39"/>
      <c r="JY130" s="39"/>
      <c r="JZ130" s="39"/>
      <c r="KA130" s="39"/>
      <c r="KB130" s="39"/>
      <c r="KC130" s="39"/>
      <c r="KD130" s="39"/>
      <c r="KE130" s="39"/>
      <c r="KF130" s="39"/>
      <c r="KG130" s="39"/>
      <c r="KH130" s="39"/>
      <c r="KI130" s="39"/>
      <c r="KJ130" s="39"/>
      <c r="KK130" s="39"/>
      <c r="KL130" s="39"/>
      <c r="KM130" s="39"/>
      <c r="KN130" s="39"/>
      <c r="KO130" s="39"/>
      <c r="KP130" s="39"/>
      <c r="KQ130" s="39"/>
      <c r="KR130" s="39"/>
      <c r="KS130" s="39"/>
      <c r="KT130" s="39"/>
      <c r="KU130" s="39"/>
      <c r="KV130" s="39"/>
      <c r="KW130" s="39"/>
      <c r="KX130" s="39"/>
      <c r="KY130" s="39"/>
      <c r="KZ130" s="39"/>
      <c r="LA130" s="39"/>
      <c r="LB130" s="39"/>
      <c r="LC130" s="39"/>
      <c r="LD130" s="39"/>
      <c r="LE130" s="39"/>
      <c r="LF130" s="39"/>
      <c r="LG130" s="39"/>
      <c r="LH130" s="39"/>
      <c r="LI130" s="39"/>
      <c r="LJ130" s="39"/>
      <c r="LK130" s="39"/>
      <c r="LL130" s="39"/>
      <c r="LM130" s="39"/>
      <c r="LN130" s="39"/>
      <c r="LO130" s="39"/>
      <c r="LP130" s="39"/>
      <c r="LQ130" s="39"/>
      <c r="LR130" s="39"/>
      <c r="LS130" s="39"/>
      <c r="LT130" s="39"/>
      <c r="LU130" s="39"/>
      <c r="LV130" s="39"/>
      <c r="LW130" s="39"/>
      <c r="LX130" s="39"/>
      <c r="LY130" s="39"/>
      <c r="LZ130" s="39"/>
      <c r="MA130" s="39"/>
      <c r="MB130" s="39"/>
      <c r="MC130" s="39"/>
      <c r="MD130" s="39"/>
      <c r="ME130" s="39"/>
      <c r="MF130" s="39"/>
      <c r="MG130" s="39"/>
      <c r="MH130" s="39"/>
      <c r="MI130" s="39"/>
      <c r="MJ130" s="39"/>
      <c r="MK130" s="39"/>
      <c r="ML130" s="39"/>
      <c r="MM130" s="39"/>
      <c r="MN130" s="39"/>
      <c r="MO130" s="39"/>
      <c r="MP130" s="39"/>
      <c r="MQ130" s="39"/>
      <c r="MR130" s="39"/>
      <c r="MS130" s="39"/>
      <c r="MT130" s="39"/>
      <c r="MU130" s="39"/>
      <c r="MV130" s="39"/>
      <c r="MW130" s="39"/>
      <c r="MX130" s="39"/>
      <c r="MY130" s="39"/>
      <c r="MZ130" s="39"/>
      <c r="NA130" s="39"/>
      <c r="NB130" s="39"/>
      <c r="NC130" s="39"/>
      <c r="ND130" s="39"/>
      <c r="NE130" s="39"/>
      <c r="NF130" s="39"/>
      <c r="NG130" s="39"/>
      <c r="NH130" s="39"/>
      <c r="NI130" s="39"/>
      <c r="NJ130" s="39"/>
      <c r="NK130" s="39"/>
      <c r="NL130" s="39"/>
      <c r="NM130" s="39"/>
      <c r="NN130" s="39"/>
      <c r="NO130" s="39"/>
      <c r="NP130" s="39"/>
      <c r="NQ130" s="39"/>
      <c r="NR130" s="39"/>
      <c r="NS130" s="39"/>
      <c r="NT130" s="39"/>
      <c r="NU130" s="39"/>
      <c r="NV130" s="39"/>
      <c r="NW130" s="39"/>
      <c r="NX130" s="39"/>
      <c r="NY130" s="39"/>
      <c r="NZ130" s="39"/>
      <c r="OA130" s="39"/>
      <c r="OB130" s="39"/>
      <c r="OC130" s="39"/>
      <c r="OD130" s="39"/>
      <c r="OE130" s="39"/>
      <c r="OF130" s="39"/>
      <c r="OG130" s="39"/>
      <c r="OH130" s="39"/>
      <c r="OI130" s="39"/>
      <c r="OJ130" s="39"/>
      <c r="OK130" s="39"/>
      <c r="OL130" s="39"/>
      <c r="OM130" s="39"/>
      <c r="ON130" s="39"/>
      <c r="OO130" s="39"/>
      <c r="OP130" s="39"/>
      <c r="OQ130" s="39"/>
      <c r="OR130" s="39"/>
      <c r="OS130" s="39"/>
      <c r="OT130" s="39"/>
      <c r="OU130" s="39"/>
      <c r="OV130" s="39"/>
      <c r="OW130" s="39"/>
      <c r="OX130" s="39"/>
      <c r="OY130" s="39"/>
      <c r="OZ130" s="39"/>
      <c r="PA130" s="39"/>
      <c r="PB130" s="39"/>
      <c r="PC130" s="39"/>
      <c r="PD130" s="39"/>
      <c r="PE130" s="39"/>
      <c r="PF130" s="39"/>
      <c r="PG130" s="39"/>
      <c r="PH130" s="39"/>
      <c r="PI130" s="39"/>
      <c r="PJ130" s="39"/>
      <c r="PK130" s="39"/>
      <c r="PL130" s="39"/>
      <c r="PM130" s="39"/>
      <c r="PN130" s="39"/>
      <c r="PO130" s="39"/>
      <c r="PP130" s="39"/>
      <c r="PQ130" s="39"/>
      <c r="PR130" s="39"/>
      <c r="PS130" s="39"/>
      <c r="PT130" s="39"/>
      <c r="PU130" s="39"/>
      <c r="PV130" s="39"/>
      <c r="PW130" s="39"/>
      <c r="PX130" s="39"/>
      <c r="PY130" s="39"/>
      <c r="PZ130" s="39"/>
      <c r="QA130" s="39"/>
      <c r="QB130" s="39"/>
      <c r="QC130" s="39"/>
      <c r="QD130" s="39"/>
      <c r="QE130" s="39"/>
      <c r="QF130" s="39"/>
      <c r="QG130" s="39"/>
      <c r="QH130" s="39"/>
      <c r="QI130" s="39"/>
      <c r="QJ130" s="39"/>
      <c r="QK130" s="39"/>
      <c r="QL130" s="39"/>
      <c r="QM130" s="39"/>
      <c r="QN130" s="39"/>
      <c r="QO130" s="39"/>
      <c r="QP130" s="39"/>
      <c r="QQ130" s="39"/>
      <c r="QR130" s="39"/>
      <c r="QS130" s="39"/>
      <c r="QT130" s="39"/>
      <c r="QU130" s="39"/>
      <c r="QV130" s="39"/>
      <c r="QW130" s="39"/>
      <c r="QX130" s="39"/>
      <c r="QY130" s="39"/>
      <c r="QZ130" s="39"/>
      <c r="RA130" s="39"/>
      <c r="RB130" s="39"/>
      <c r="RC130" s="39"/>
      <c r="RD130" s="39"/>
      <c r="RE130" s="39"/>
      <c r="RF130" s="39"/>
      <c r="RG130" s="39"/>
      <c r="RH130" s="39"/>
      <c r="RI130" s="39"/>
      <c r="RJ130" s="39"/>
      <c r="RK130" s="39"/>
      <c r="RL130" s="39"/>
      <c r="RM130" s="39"/>
      <c r="RN130" s="39"/>
      <c r="RO130" s="39"/>
      <c r="RP130" s="39"/>
      <c r="RQ130" s="39"/>
      <c r="RR130" s="39"/>
      <c r="RS130" s="39"/>
      <c r="RT130" s="39"/>
      <c r="RU130" s="39"/>
      <c r="RV130" s="39"/>
      <c r="RW130" s="39"/>
      <c r="RX130" s="39"/>
      <c r="RY130" s="39"/>
      <c r="RZ130" s="39"/>
      <c r="SA130" s="39"/>
      <c r="SB130" s="39"/>
      <c r="SC130" s="39"/>
      <c r="SD130" s="39"/>
      <c r="SE130" s="39"/>
      <c r="SF130" s="39"/>
      <c r="SG130" s="39"/>
      <c r="SH130" s="39"/>
      <c r="SI130" s="39"/>
      <c r="SJ130" s="39"/>
      <c r="SK130" s="39"/>
      <c r="SL130" s="39"/>
      <c r="SM130" s="39"/>
      <c r="SN130" s="39"/>
      <c r="SO130" s="39"/>
      <c r="SP130" s="39"/>
      <c r="SQ130" s="39"/>
      <c r="SR130" s="39"/>
      <c r="SS130" s="39"/>
      <c r="ST130" s="39"/>
      <c r="SU130" s="39"/>
      <c r="SV130" s="39"/>
      <c r="SW130" s="39"/>
      <c r="SX130" s="39"/>
      <c r="SY130" s="39"/>
      <c r="SZ130" s="39"/>
      <c r="TA130" s="39"/>
      <c r="TB130" s="39"/>
      <c r="TC130" s="39"/>
      <c r="TD130" s="39"/>
      <c r="TE130" s="39"/>
      <c r="TF130" s="39"/>
      <c r="TG130" s="39"/>
      <c r="TH130" s="39"/>
      <c r="TI130" s="39"/>
      <c r="TJ130" s="39"/>
      <c r="TK130" s="39"/>
      <c r="TL130" s="39"/>
      <c r="TM130" s="39"/>
      <c r="TN130" s="39"/>
      <c r="TO130" s="39"/>
      <c r="TP130" s="39"/>
      <c r="TQ130" s="39"/>
      <c r="TR130" s="39"/>
      <c r="TS130" s="39"/>
      <c r="TT130" s="39"/>
      <c r="TU130" s="39"/>
      <c r="TV130" s="39"/>
      <c r="TW130" s="39"/>
      <c r="TX130" s="39"/>
      <c r="TY130" s="39"/>
      <c r="TZ130" s="39"/>
      <c r="UA130" s="39"/>
      <c r="UB130" s="39"/>
      <c r="UC130" s="39"/>
      <c r="UD130" s="39"/>
      <c r="UE130" s="39"/>
      <c r="UF130" s="39"/>
      <c r="UG130" s="39"/>
      <c r="UH130" s="39"/>
      <c r="UI130" s="39"/>
      <c r="UJ130" s="39"/>
      <c r="UK130" s="39"/>
      <c r="UL130" s="39"/>
      <c r="UM130" s="39"/>
      <c r="UN130" s="39"/>
      <c r="UO130" s="39"/>
      <c r="UP130" s="39"/>
      <c r="UQ130" s="39"/>
      <c r="UR130" s="39"/>
      <c r="US130" s="39"/>
      <c r="UT130" s="39"/>
      <c r="UU130" s="39"/>
      <c r="UV130" s="39"/>
      <c r="UW130" s="39"/>
      <c r="UX130" s="39"/>
      <c r="UY130" s="39"/>
      <c r="UZ130" s="39"/>
      <c r="VA130" s="39"/>
      <c r="VB130" s="39"/>
      <c r="VC130" s="39"/>
      <c r="VD130" s="39"/>
      <c r="VE130" s="39"/>
      <c r="VF130" s="39"/>
      <c r="VG130" s="39"/>
      <c r="VH130" s="39"/>
      <c r="VI130" s="39"/>
      <c r="VJ130" s="39"/>
      <c r="VK130" s="39"/>
      <c r="VL130" s="39"/>
      <c r="VM130" s="39"/>
      <c r="VN130" s="39"/>
      <c r="VO130" s="39"/>
      <c r="VP130" s="39"/>
      <c r="VQ130" s="39"/>
      <c r="VR130" s="39"/>
      <c r="VS130" s="39"/>
      <c r="VT130" s="39"/>
      <c r="VU130" s="39"/>
      <c r="VV130" s="39"/>
      <c r="VW130" s="39"/>
      <c r="VX130" s="39"/>
      <c r="VY130" s="39"/>
      <c r="VZ130" s="39"/>
      <c r="WA130" s="39"/>
      <c r="WB130" s="39"/>
      <c r="WC130" s="39"/>
      <c r="WD130" s="39"/>
      <c r="WE130" s="39"/>
      <c r="WF130" s="39"/>
      <c r="WG130" s="39"/>
      <c r="WH130" s="39"/>
      <c r="WI130" s="39"/>
      <c r="WJ130" s="39"/>
      <c r="WK130" s="39"/>
      <c r="WL130" s="39"/>
      <c r="WM130" s="39"/>
      <c r="WN130" s="39"/>
      <c r="WO130" s="39"/>
      <c r="WP130" s="39"/>
      <c r="WQ130" s="39"/>
      <c r="WR130" s="39"/>
      <c r="WS130" s="39"/>
      <c r="WT130" s="39"/>
      <c r="WU130" s="39"/>
      <c r="WV130" s="39"/>
      <c r="WW130" s="39"/>
      <c r="WX130" s="39"/>
      <c r="WY130" s="39"/>
      <c r="WZ130" s="39"/>
      <c r="XA130" s="39"/>
      <c r="XB130" s="39"/>
      <c r="XC130" s="39"/>
      <c r="XD130" s="39"/>
      <c r="XE130" s="39"/>
      <c r="XF130" s="39"/>
      <c r="XG130" s="39"/>
      <c r="XH130" s="39"/>
      <c r="XI130" s="39"/>
      <c r="XJ130" s="39"/>
      <c r="XK130" s="39"/>
      <c r="XL130" s="39"/>
      <c r="XM130" s="39"/>
      <c r="XN130" s="39"/>
      <c r="XO130" s="39"/>
      <c r="XP130" s="39"/>
      <c r="XQ130" s="39"/>
      <c r="XR130" s="39"/>
      <c r="XS130" s="39"/>
      <c r="XT130" s="39"/>
      <c r="XU130" s="39"/>
      <c r="XV130" s="39"/>
      <c r="XW130" s="39"/>
      <c r="XX130" s="39"/>
      <c r="XY130" s="39"/>
      <c r="XZ130" s="39"/>
      <c r="YA130" s="39"/>
      <c r="YB130" s="39"/>
      <c r="YC130" s="39"/>
      <c r="YD130" s="39"/>
      <c r="YE130" s="39"/>
      <c r="YF130" s="39"/>
      <c r="YG130" s="39"/>
      <c r="YH130" s="39"/>
      <c r="YI130" s="39"/>
      <c r="YJ130" s="39"/>
      <c r="YK130" s="39"/>
      <c r="YL130" s="39"/>
      <c r="YM130" s="39"/>
      <c r="YN130" s="39"/>
      <c r="YO130" s="39"/>
      <c r="YP130" s="39"/>
      <c r="YQ130" s="39"/>
      <c r="YR130" s="39"/>
      <c r="YS130" s="39"/>
      <c r="YT130" s="39"/>
      <c r="YU130" s="39"/>
      <c r="YV130" s="39"/>
      <c r="YW130" s="39"/>
      <c r="YX130" s="39"/>
      <c r="YY130" s="39"/>
      <c r="YZ130" s="39"/>
      <c r="ZA130" s="39"/>
      <c r="ZB130" s="39"/>
      <c r="ZC130" s="39"/>
      <c r="ZD130" s="39"/>
      <c r="ZE130" s="39"/>
      <c r="ZF130" s="39"/>
      <c r="ZG130" s="39"/>
      <c r="ZH130" s="39"/>
      <c r="ZI130" s="39"/>
      <c r="ZJ130" s="39"/>
      <c r="ZK130" s="39"/>
      <c r="ZL130" s="39"/>
      <c r="ZM130" s="39"/>
      <c r="ZN130" s="39"/>
      <c r="ZO130" s="39"/>
      <c r="ZP130" s="39"/>
      <c r="ZQ130" s="39"/>
      <c r="ZR130" s="39"/>
      <c r="ZS130" s="39"/>
      <c r="ZT130" s="39"/>
      <c r="ZU130" s="39"/>
      <c r="ZV130" s="39"/>
      <c r="ZW130" s="39"/>
      <c r="ZX130" s="39"/>
    </row>
    <row r="131" spans="1:700" s="41" customFormat="1" ht="12" customHeight="1" x14ac:dyDescent="0.25">
      <c r="A131" s="128" t="s">
        <v>36</v>
      </c>
      <c r="B131" s="15" t="s">
        <v>37</v>
      </c>
      <c r="C131" s="15" t="s">
        <v>37</v>
      </c>
      <c r="D131" s="5" t="s">
        <v>38</v>
      </c>
      <c r="E131" s="6" t="s">
        <v>39</v>
      </c>
      <c r="F131" s="7" t="s">
        <v>38</v>
      </c>
      <c r="G131" s="6" t="s">
        <v>40</v>
      </c>
      <c r="H131" s="8">
        <v>21101</v>
      </c>
      <c r="I131" s="69" t="s">
        <v>46</v>
      </c>
      <c r="J131" s="9" t="s">
        <v>1850</v>
      </c>
      <c r="K131" s="10" t="s">
        <v>1851</v>
      </c>
      <c r="L131" s="11"/>
      <c r="M131" s="8" t="s">
        <v>43</v>
      </c>
      <c r="N131" s="12" t="s">
        <v>539</v>
      </c>
      <c r="O131" s="13">
        <v>1</v>
      </c>
      <c r="P131" s="14">
        <f t="shared" si="2"/>
        <v>212.21</v>
      </c>
      <c r="Q131" s="53" t="s">
        <v>45</v>
      </c>
      <c r="R131" s="14">
        <v>212.21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212.21</v>
      </c>
      <c r="AD131" s="14">
        <v>0</v>
      </c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  <c r="IV131" s="39"/>
      <c r="IW131" s="39"/>
      <c r="IX131" s="39"/>
      <c r="IY131" s="39"/>
      <c r="IZ131" s="39"/>
      <c r="JA131" s="39"/>
      <c r="JB131" s="39"/>
      <c r="JC131" s="39"/>
      <c r="JD131" s="39"/>
      <c r="JE131" s="39"/>
      <c r="JF131" s="39"/>
      <c r="JG131" s="39"/>
      <c r="JH131" s="39"/>
      <c r="JI131" s="39"/>
      <c r="JJ131" s="39"/>
      <c r="JK131" s="39"/>
      <c r="JL131" s="39"/>
      <c r="JM131" s="39"/>
      <c r="JN131" s="39"/>
      <c r="JO131" s="39"/>
      <c r="JP131" s="39"/>
      <c r="JQ131" s="39"/>
      <c r="JR131" s="39"/>
      <c r="JS131" s="39"/>
      <c r="JT131" s="39"/>
      <c r="JU131" s="39"/>
      <c r="JV131" s="39"/>
      <c r="JW131" s="39"/>
      <c r="JX131" s="39"/>
      <c r="JY131" s="39"/>
      <c r="JZ131" s="39"/>
      <c r="KA131" s="39"/>
      <c r="KB131" s="39"/>
      <c r="KC131" s="39"/>
      <c r="KD131" s="39"/>
      <c r="KE131" s="39"/>
      <c r="KF131" s="39"/>
      <c r="KG131" s="39"/>
      <c r="KH131" s="39"/>
      <c r="KI131" s="39"/>
      <c r="KJ131" s="39"/>
      <c r="KK131" s="39"/>
      <c r="KL131" s="39"/>
      <c r="KM131" s="39"/>
      <c r="KN131" s="39"/>
      <c r="KO131" s="39"/>
      <c r="KP131" s="39"/>
      <c r="KQ131" s="39"/>
      <c r="KR131" s="39"/>
      <c r="KS131" s="39"/>
      <c r="KT131" s="39"/>
      <c r="KU131" s="39"/>
      <c r="KV131" s="39"/>
      <c r="KW131" s="39"/>
      <c r="KX131" s="39"/>
      <c r="KY131" s="39"/>
      <c r="KZ131" s="39"/>
      <c r="LA131" s="39"/>
      <c r="LB131" s="39"/>
      <c r="LC131" s="39"/>
      <c r="LD131" s="39"/>
      <c r="LE131" s="39"/>
      <c r="LF131" s="39"/>
      <c r="LG131" s="39"/>
      <c r="LH131" s="39"/>
      <c r="LI131" s="39"/>
      <c r="LJ131" s="39"/>
      <c r="LK131" s="39"/>
      <c r="LL131" s="39"/>
      <c r="LM131" s="39"/>
      <c r="LN131" s="39"/>
      <c r="LO131" s="39"/>
      <c r="LP131" s="39"/>
      <c r="LQ131" s="39"/>
      <c r="LR131" s="39"/>
      <c r="LS131" s="39"/>
      <c r="LT131" s="39"/>
      <c r="LU131" s="39"/>
      <c r="LV131" s="39"/>
      <c r="LW131" s="39"/>
      <c r="LX131" s="39"/>
      <c r="LY131" s="39"/>
      <c r="LZ131" s="39"/>
      <c r="MA131" s="39"/>
      <c r="MB131" s="39"/>
      <c r="MC131" s="39"/>
      <c r="MD131" s="39"/>
      <c r="ME131" s="39"/>
      <c r="MF131" s="39"/>
      <c r="MG131" s="39"/>
      <c r="MH131" s="39"/>
      <c r="MI131" s="39"/>
      <c r="MJ131" s="39"/>
      <c r="MK131" s="39"/>
      <c r="ML131" s="39"/>
      <c r="MM131" s="39"/>
      <c r="MN131" s="39"/>
      <c r="MO131" s="39"/>
      <c r="MP131" s="39"/>
      <c r="MQ131" s="39"/>
      <c r="MR131" s="39"/>
      <c r="MS131" s="39"/>
      <c r="MT131" s="39"/>
      <c r="MU131" s="39"/>
      <c r="MV131" s="39"/>
      <c r="MW131" s="39"/>
      <c r="MX131" s="39"/>
      <c r="MY131" s="39"/>
      <c r="MZ131" s="39"/>
      <c r="NA131" s="39"/>
      <c r="NB131" s="39"/>
      <c r="NC131" s="39"/>
      <c r="ND131" s="39"/>
      <c r="NE131" s="39"/>
      <c r="NF131" s="39"/>
      <c r="NG131" s="39"/>
      <c r="NH131" s="39"/>
      <c r="NI131" s="39"/>
      <c r="NJ131" s="39"/>
      <c r="NK131" s="39"/>
      <c r="NL131" s="39"/>
      <c r="NM131" s="39"/>
      <c r="NN131" s="39"/>
      <c r="NO131" s="39"/>
      <c r="NP131" s="39"/>
      <c r="NQ131" s="39"/>
      <c r="NR131" s="39"/>
      <c r="NS131" s="39"/>
      <c r="NT131" s="39"/>
      <c r="NU131" s="39"/>
      <c r="NV131" s="39"/>
      <c r="NW131" s="39"/>
      <c r="NX131" s="39"/>
      <c r="NY131" s="39"/>
      <c r="NZ131" s="39"/>
      <c r="OA131" s="39"/>
      <c r="OB131" s="39"/>
      <c r="OC131" s="39"/>
      <c r="OD131" s="39"/>
      <c r="OE131" s="39"/>
      <c r="OF131" s="39"/>
      <c r="OG131" s="39"/>
      <c r="OH131" s="39"/>
      <c r="OI131" s="39"/>
      <c r="OJ131" s="39"/>
      <c r="OK131" s="39"/>
      <c r="OL131" s="39"/>
      <c r="OM131" s="39"/>
      <c r="ON131" s="39"/>
      <c r="OO131" s="39"/>
      <c r="OP131" s="39"/>
      <c r="OQ131" s="39"/>
      <c r="OR131" s="39"/>
      <c r="OS131" s="39"/>
      <c r="OT131" s="39"/>
      <c r="OU131" s="39"/>
      <c r="OV131" s="39"/>
      <c r="OW131" s="39"/>
      <c r="OX131" s="39"/>
      <c r="OY131" s="39"/>
      <c r="OZ131" s="39"/>
      <c r="PA131" s="39"/>
      <c r="PB131" s="39"/>
      <c r="PC131" s="39"/>
      <c r="PD131" s="39"/>
      <c r="PE131" s="39"/>
      <c r="PF131" s="39"/>
      <c r="PG131" s="39"/>
      <c r="PH131" s="39"/>
      <c r="PI131" s="39"/>
      <c r="PJ131" s="39"/>
      <c r="PK131" s="39"/>
      <c r="PL131" s="39"/>
      <c r="PM131" s="39"/>
      <c r="PN131" s="39"/>
      <c r="PO131" s="39"/>
      <c r="PP131" s="39"/>
      <c r="PQ131" s="39"/>
      <c r="PR131" s="39"/>
      <c r="PS131" s="39"/>
      <c r="PT131" s="39"/>
      <c r="PU131" s="39"/>
      <c r="PV131" s="39"/>
      <c r="PW131" s="39"/>
      <c r="PX131" s="39"/>
      <c r="PY131" s="39"/>
      <c r="PZ131" s="39"/>
      <c r="QA131" s="39"/>
      <c r="QB131" s="39"/>
      <c r="QC131" s="39"/>
      <c r="QD131" s="39"/>
      <c r="QE131" s="39"/>
      <c r="QF131" s="39"/>
      <c r="QG131" s="39"/>
      <c r="QH131" s="39"/>
      <c r="QI131" s="39"/>
      <c r="QJ131" s="39"/>
      <c r="QK131" s="39"/>
      <c r="QL131" s="39"/>
      <c r="QM131" s="39"/>
      <c r="QN131" s="39"/>
      <c r="QO131" s="39"/>
      <c r="QP131" s="39"/>
      <c r="QQ131" s="39"/>
      <c r="QR131" s="39"/>
      <c r="QS131" s="39"/>
      <c r="QT131" s="39"/>
      <c r="QU131" s="39"/>
      <c r="QV131" s="39"/>
      <c r="QW131" s="39"/>
      <c r="QX131" s="39"/>
      <c r="QY131" s="39"/>
      <c r="QZ131" s="39"/>
      <c r="RA131" s="39"/>
      <c r="RB131" s="39"/>
      <c r="RC131" s="39"/>
      <c r="RD131" s="39"/>
      <c r="RE131" s="39"/>
      <c r="RF131" s="39"/>
      <c r="RG131" s="39"/>
      <c r="RH131" s="39"/>
      <c r="RI131" s="39"/>
      <c r="RJ131" s="39"/>
      <c r="RK131" s="39"/>
      <c r="RL131" s="39"/>
      <c r="RM131" s="39"/>
      <c r="RN131" s="39"/>
      <c r="RO131" s="39"/>
      <c r="RP131" s="39"/>
      <c r="RQ131" s="39"/>
      <c r="RR131" s="39"/>
      <c r="RS131" s="39"/>
      <c r="RT131" s="39"/>
      <c r="RU131" s="39"/>
      <c r="RV131" s="39"/>
      <c r="RW131" s="39"/>
      <c r="RX131" s="39"/>
      <c r="RY131" s="39"/>
      <c r="RZ131" s="39"/>
      <c r="SA131" s="39"/>
      <c r="SB131" s="39"/>
      <c r="SC131" s="39"/>
      <c r="SD131" s="39"/>
      <c r="SE131" s="39"/>
      <c r="SF131" s="39"/>
      <c r="SG131" s="39"/>
      <c r="SH131" s="39"/>
      <c r="SI131" s="39"/>
      <c r="SJ131" s="39"/>
      <c r="SK131" s="39"/>
      <c r="SL131" s="39"/>
      <c r="SM131" s="39"/>
      <c r="SN131" s="39"/>
      <c r="SO131" s="39"/>
      <c r="SP131" s="39"/>
      <c r="SQ131" s="39"/>
      <c r="SR131" s="39"/>
      <c r="SS131" s="39"/>
      <c r="ST131" s="39"/>
      <c r="SU131" s="39"/>
      <c r="SV131" s="39"/>
      <c r="SW131" s="39"/>
      <c r="SX131" s="39"/>
      <c r="SY131" s="39"/>
      <c r="SZ131" s="39"/>
      <c r="TA131" s="39"/>
      <c r="TB131" s="39"/>
      <c r="TC131" s="39"/>
      <c r="TD131" s="39"/>
      <c r="TE131" s="39"/>
      <c r="TF131" s="39"/>
      <c r="TG131" s="39"/>
      <c r="TH131" s="39"/>
      <c r="TI131" s="39"/>
      <c r="TJ131" s="39"/>
      <c r="TK131" s="39"/>
      <c r="TL131" s="39"/>
      <c r="TM131" s="39"/>
      <c r="TN131" s="39"/>
      <c r="TO131" s="39"/>
      <c r="TP131" s="39"/>
      <c r="TQ131" s="39"/>
      <c r="TR131" s="39"/>
      <c r="TS131" s="39"/>
      <c r="TT131" s="39"/>
      <c r="TU131" s="39"/>
      <c r="TV131" s="39"/>
      <c r="TW131" s="39"/>
      <c r="TX131" s="39"/>
      <c r="TY131" s="39"/>
      <c r="TZ131" s="39"/>
      <c r="UA131" s="39"/>
      <c r="UB131" s="39"/>
      <c r="UC131" s="39"/>
      <c r="UD131" s="39"/>
      <c r="UE131" s="39"/>
      <c r="UF131" s="39"/>
      <c r="UG131" s="39"/>
      <c r="UH131" s="39"/>
      <c r="UI131" s="39"/>
      <c r="UJ131" s="39"/>
      <c r="UK131" s="39"/>
      <c r="UL131" s="39"/>
      <c r="UM131" s="39"/>
      <c r="UN131" s="39"/>
      <c r="UO131" s="39"/>
      <c r="UP131" s="39"/>
      <c r="UQ131" s="39"/>
      <c r="UR131" s="39"/>
      <c r="US131" s="39"/>
      <c r="UT131" s="39"/>
      <c r="UU131" s="39"/>
      <c r="UV131" s="39"/>
      <c r="UW131" s="39"/>
      <c r="UX131" s="39"/>
      <c r="UY131" s="39"/>
      <c r="UZ131" s="39"/>
      <c r="VA131" s="39"/>
      <c r="VB131" s="39"/>
      <c r="VC131" s="39"/>
      <c r="VD131" s="39"/>
      <c r="VE131" s="39"/>
      <c r="VF131" s="39"/>
      <c r="VG131" s="39"/>
      <c r="VH131" s="39"/>
      <c r="VI131" s="39"/>
      <c r="VJ131" s="39"/>
      <c r="VK131" s="39"/>
      <c r="VL131" s="39"/>
      <c r="VM131" s="39"/>
      <c r="VN131" s="39"/>
      <c r="VO131" s="39"/>
      <c r="VP131" s="39"/>
      <c r="VQ131" s="39"/>
      <c r="VR131" s="39"/>
      <c r="VS131" s="39"/>
      <c r="VT131" s="39"/>
      <c r="VU131" s="39"/>
      <c r="VV131" s="39"/>
      <c r="VW131" s="39"/>
      <c r="VX131" s="39"/>
      <c r="VY131" s="39"/>
      <c r="VZ131" s="39"/>
      <c r="WA131" s="39"/>
      <c r="WB131" s="39"/>
      <c r="WC131" s="39"/>
      <c r="WD131" s="39"/>
      <c r="WE131" s="39"/>
      <c r="WF131" s="39"/>
      <c r="WG131" s="39"/>
      <c r="WH131" s="39"/>
      <c r="WI131" s="39"/>
      <c r="WJ131" s="39"/>
      <c r="WK131" s="39"/>
      <c r="WL131" s="39"/>
      <c r="WM131" s="39"/>
      <c r="WN131" s="39"/>
      <c r="WO131" s="39"/>
      <c r="WP131" s="39"/>
      <c r="WQ131" s="39"/>
      <c r="WR131" s="39"/>
      <c r="WS131" s="39"/>
      <c r="WT131" s="39"/>
      <c r="WU131" s="39"/>
      <c r="WV131" s="39"/>
      <c r="WW131" s="39"/>
      <c r="WX131" s="39"/>
      <c r="WY131" s="39"/>
      <c r="WZ131" s="39"/>
      <c r="XA131" s="39"/>
      <c r="XB131" s="39"/>
      <c r="XC131" s="39"/>
      <c r="XD131" s="39"/>
      <c r="XE131" s="39"/>
      <c r="XF131" s="39"/>
      <c r="XG131" s="39"/>
      <c r="XH131" s="39"/>
      <c r="XI131" s="39"/>
      <c r="XJ131" s="39"/>
      <c r="XK131" s="39"/>
      <c r="XL131" s="39"/>
      <c r="XM131" s="39"/>
      <c r="XN131" s="39"/>
      <c r="XO131" s="39"/>
      <c r="XP131" s="39"/>
      <c r="XQ131" s="39"/>
      <c r="XR131" s="39"/>
      <c r="XS131" s="39"/>
      <c r="XT131" s="39"/>
      <c r="XU131" s="39"/>
      <c r="XV131" s="39"/>
      <c r="XW131" s="39"/>
      <c r="XX131" s="39"/>
      <c r="XY131" s="39"/>
      <c r="XZ131" s="39"/>
      <c r="YA131" s="39"/>
      <c r="YB131" s="39"/>
      <c r="YC131" s="39"/>
      <c r="YD131" s="39"/>
      <c r="YE131" s="39"/>
      <c r="YF131" s="39"/>
      <c r="YG131" s="39"/>
      <c r="YH131" s="39"/>
      <c r="YI131" s="39"/>
      <c r="YJ131" s="39"/>
      <c r="YK131" s="39"/>
      <c r="YL131" s="39"/>
      <c r="YM131" s="39"/>
      <c r="YN131" s="39"/>
      <c r="YO131" s="39"/>
      <c r="YP131" s="39"/>
      <c r="YQ131" s="39"/>
      <c r="YR131" s="39"/>
      <c r="YS131" s="39"/>
      <c r="YT131" s="39"/>
      <c r="YU131" s="39"/>
      <c r="YV131" s="39"/>
      <c r="YW131" s="39"/>
      <c r="YX131" s="39"/>
      <c r="YY131" s="39"/>
      <c r="YZ131" s="39"/>
      <c r="ZA131" s="39"/>
      <c r="ZB131" s="39"/>
      <c r="ZC131" s="39"/>
      <c r="ZD131" s="39"/>
      <c r="ZE131" s="39"/>
      <c r="ZF131" s="39"/>
      <c r="ZG131" s="39"/>
      <c r="ZH131" s="39"/>
      <c r="ZI131" s="39"/>
      <c r="ZJ131" s="39"/>
      <c r="ZK131" s="39"/>
      <c r="ZL131" s="39"/>
      <c r="ZM131" s="39"/>
      <c r="ZN131" s="39"/>
      <c r="ZO131" s="39"/>
      <c r="ZP131" s="39"/>
      <c r="ZQ131" s="39"/>
      <c r="ZR131" s="39"/>
      <c r="ZS131" s="39"/>
      <c r="ZT131" s="39"/>
      <c r="ZU131" s="39"/>
      <c r="ZV131" s="39"/>
      <c r="ZW131" s="39"/>
      <c r="ZX131" s="39"/>
    </row>
    <row r="132" spans="1:700" s="41" customFormat="1" ht="12" customHeight="1" x14ac:dyDescent="0.25">
      <c r="A132" s="128" t="s">
        <v>36</v>
      </c>
      <c r="B132" s="15" t="s">
        <v>37</v>
      </c>
      <c r="C132" s="15" t="s">
        <v>37</v>
      </c>
      <c r="D132" s="5" t="s">
        <v>38</v>
      </c>
      <c r="E132" s="6" t="s">
        <v>39</v>
      </c>
      <c r="F132" s="7" t="s">
        <v>38</v>
      </c>
      <c r="G132" s="6" t="s">
        <v>40</v>
      </c>
      <c r="H132" s="8">
        <v>21101</v>
      </c>
      <c r="I132" s="69" t="s">
        <v>46</v>
      </c>
      <c r="J132" s="9" t="s">
        <v>1132</v>
      </c>
      <c r="K132" s="10" t="s">
        <v>16276</v>
      </c>
      <c r="L132" s="11"/>
      <c r="M132" s="8" t="s">
        <v>43</v>
      </c>
      <c r="N132" s="12" t="s">
        <v>16255</v>
      </c>
      <c r="O132" s="13">
        <v>12</v>
      </c>
      <c r="P132" s="14">
        <f t="shared" si="2"/>
        <v>10.79</v>
      </c>
      <c r="Q132" s="53" t="s">
        <v>45</v>
      </c>
      <c r="R132" s="14">
        <v>129.47999999999999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129.47999999999999</v>
      </c>
      <c r="AD132" s="14">
        <v>0</v>
      </c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  <c r="IV132" s="39"/>
      <c r="IW132" s="39"/>
      <c r="IX132" s="39"/>
      <c r="IY132" s="39"/>
      <c r="IZ132" s="39"/>
      <c r="JA132" s="39"/>
      <c r="JB132" s="39"/>
      <c r="JC132" s="39"/>
      <c r="JD132" s="39"/>
      <c r="JE132" s="39"/>
      <c r="JF132" s="39"/>
      <c r="JG132" s="39"/>
      <c r="JH132" s="39"/>
      <c r="JI132" s="39"/>
      <c r="JJ132" s="39"/>
      <c r="JK132" s="39"/>
      <c r="JL132" s="39"/>
      <c r="JM132" s="39"/>
      <c r="JN132" s="39"/>
      <c r="JO132" s="39"/>
      <c r="JP132" s="39"/>
      <c r="JQ132" s="39"/>
      <c r="JR132" s="39"/>
      <c r="JS132" s="39"/>
      <c r="JT132" s="39"/>
      <c r="JU132" s="39"/>
      <c r="JV132" s="39"/>
      <c r="JW132" s="39"/>
      <c r="JX132" s="39"/>
      <c r="JY132" s="39"/>
      <c r="JZ132" s="39"/>
      <c r="KA132" s="39"/>
      <c r="KB132" s="39"/>
      <c r="KC132" s="39"/>
      <c r="KD132" s="39"/>
      <c r="KE132" s="39"/>
      <c r="KF132" s="39"/>
      <c r="KG132" s="39"/>
      <c r="KH132" s="39"/>
      <c r="KI132" s="39"/>
      <c r="KJ132" s="39"/>
      <c r="KK132" s="39"/>
      <c r="KL132" s="39"/>
      <c r="KM132" s="39"/>
      <c r="KN132" s="39"/>
      <c r="KO132" s="39"/>
      <c r="KP132" s="39"/>
      <c r="KQ132" s="39"/>
      <c r="KR132" s="39"/>
      <c r="KS132" s="39"/>
      <c r="KT132" s="39"/>
      <c r="KU132" s="39"/>
      <c r="KV132" s="39"/>
      <c r="KW132" s="39"/>
      <c r="KX132" s="39"/>
      <c r="KY132" s="39"/>
      <c r="KZ132" s="39"/>
      <c r="LA132" s="39"/>
      <c r="LB132" s="39"/>
      <c r="LC132" s="39"/>
      <c r="LD132" s="39"/>
      <c r="LE132" s="39"/>
      <c r="LF132" s="39"/>
      <c r="LG132" s="39"/>
      <c r="LH132" s="39"/>
      <c r="LI132" s="39"/>
      <c r="LJ132" s="39"/>
      <c r="LK132" s="39"/>
      <c r="LL132" s="39"/>
      <c r="LM132" s="39"/>
      <c r="LN132" s="39"/>
      <c r="LO132" s="39"/>
      <c r="LP132" s="39"/>
      <c r="LQ132" s="39"/>
      <c r="LR132" s="39"/>
      <c r="LS132" s="39"/>
      <c r="LT132" s="39"/>
      <c r="LU132" s="39"/>
      <c r="LV132" s="39"/>
      <c r="LW132" s="39"/>
      <c r="LX132" s="39"/>
      <c r="LY132" s="39"/>
      <c r="LZ132" s="39"/>
      <c r="MA132" s="39"/>
      <c r="MB132" s="39"/>
      <c r="MC132" s="39"/>
      <c r="MD132" s="39"/>
      <c r="ME132" s="39"/>
      <c r="MF132" s="39"/>
      <c r="MG132" s="39"/>
      <c r="MH132" s="39"/>
      <c r="MI132" s="39"/>
      <c r="MJ132" s="39"/>
      <c r="MK132" s="39"/>
      <c r="ML132" s="39"/>
      <c r="MM132" s="39"/>
      <c r="MN132" s="39"/>
      <c r="MO132" s="39"/>
      <c r="MP132" s="39"/>
      <c r="MQ132" s="39"/>
      <c r="MR132" s="39"/>
      <c r="MS132" s="39"/>
      <c r="MT132" s="39"/>
      <c r="MU132" s="39"/>
      <c r="MV132" s="39"/>
      <c r="MW132" s="39"/>
      <c r="MX132" s="39"/>
      <c r="MY132" s="39"/>
      <c r="MZ132" s="39"/>
      <c r="NA132" s="39"/>
      <c r="NB132" s="39"/>
      <c r="NC132" s="39"/>
      <c r="ND132" s="39"/>
      <c r="NE132" s="39"/>
      <c r="NF132" s="39"/>
      <c r="NG132" s="39"/>
      <c r="NH132" s="39"/>
      <c r="NI132" s="39"/>
      <c r="NJ132" s="39"/>
      <c r="NK132" s="39"/>
      <c r="NL132" s="39"/>
      <c r="NM132" s="39"/>
      <c r="NN132" s="39"/>
      <c r="NO132" s="39"/>
      <c r="NP132" s="39"/>
      <c r="NQ132" s="39"/>
      <c r="NR132" s="39"/>
      <c r="NS132" s="39"/>
      <c r="NT132" s="39"/>
      <c r="NU132" s="39"/>
      <c r="NV132" s="39"/>
      <c r="NW132" s="39"/>
      <c r="NX132" s="39"/>
      <c r="NY132" s="39"/>
      <c r="NZ132" s="39"/>
      <c r="OA132" s="39"/>
      <c r="OB132" s="39"/>
      <c r="OC132" s="39"/>
      <c r="OD132" s="39"/>
      <c r="OE132" s="39"/>
      <c r="OF132" s="39"/>
      <c r="OG132" s="39"/>
      <c r="OH132" s="39"/>
      <c r="OI132" s="39"/>
      <c r="OJ132" s="39"/>
      <c r="OK132" s="39"/>
      <c r="OL132" s="39"/>
      <c r="OM132" s="39"/>
      <c r="ON132" s="39"/>
      <c r="OO132" s="39"/>
      <c r="OP132" s="39"/>
      <c r="OQ132" s="39"/>
      <c r="OR132" s="39"/>
      <c r="OS132" s="39"/>
      <c r="OT132" s="39"/>
      <c r="OU132" s="39"/>
      <c r="OV132" s="39"/>
      <c r="OW132" s="39"/>
      <c r="OX132" s="39"/>
      <c r="OY132" s="39"/>
      <c r="OZ132" s="39"/>
      <c r="PA132" s="39"/>
      <c r="PB132" s="39"/>
      <c r="PC132" s="39"/>
      <c r="PD132" s="39"/>
      <c r="PE132" s="39"/>
      <c r="PF132" s="39"/>
      <c r="PG132" s="39"/>
      <c r="PH132" s="39"/>
      <c r="PI132" s="39"/>
      <c r="PJ132" s="39"/>
      <c r="PK132" s="39"/>
      <c r="PL132" s="39"/>
      <c r="PM132" s="39"/>
      <c r="PN132" s="39"/>
      <c r="PO132" s="39"/>
      <c r="PP132" s="39"/>
      <c r="PQ132" s="39"/>
      <c r="PR132" s="39"/>
      <c r="PS132" s="39"/>
      <c r="PT132" s="39"/>
      <c r="PU132" s="39"/>
      <c r="PV132" s="39"/>
      <c r="PW132" s="39"/>
      <c r="PX132" s="39"/>
      <c r="PY132" s="39"/>
      <c r="PZ132" s="39"/>
      <c r="QA132" s="39"/>
      <c r="QB132" s="39"/>
      <c r="QC132" s="39"/>
      <c r="QD132" s="39"/>
      <c r="QE132" s="39"/>
      <c r="QF132" s="39"/>
      <c r="QG132" s="39"/>
      <c r="QH132" s="39"/>
      <c r="QI132" s="39"/>
      <c r="QJ132" s="39"/>
      <c r="QK132" s="39"/>
      <c r="QL132" s="39"/>
      <c r="QM132" s="39"/>
      <c r="QN132" s="39"/>
      <c r="QO132" s="39"/>
      <c r="QP132" s="39"/>
      <c r="QQ132" s="39"/>
      <c r="QR132" s="39"/>
      <c r="QS132" s="39"/>
      <c r="QT132" s="39"/>
      <c r="QU132" s="39"/>
      <c r="QV132" s="39"/>
      <c r="QW132" s="39"/>
      <c r="QX132" s="39"/>
      <c r="QY132" s="39"/>
      <c r="QZ132" s="39"/>
      <c r="RA132" s="39"/>
      <c r="RB132" s="39"/>
      <c r="RC132" s="39"/>
      <c r="RD132" s="39"/>
      <c r="RE132" s="39"/>
      <c r="RF132" s="39"/>
      <c r="RG132" s="39"/>
      <c r="RH132" s="39"/>
      <c r="RI132" s="39"/>
      <c r="RJ132" s="39"/>
      <c r="RK132" s="39"/>
      <c r="RL132" s="39"/>
      <c r="RM132" s="39"/>
      <c r="RN132" s="39"/>
      <c r="RO132" s="39"/>
      <c r="RP132" s="39"/>
      <c r="RQ132" s="39"/>
      <c r="RR132" s="39"/>
      <c r="RS132" s="39"/>
      <c r="RT132" s="39"/>
      <c r="RU132" s="39"/>
      <c r="RV132" s="39"/>
      <c r="RW132" s="39"/>
      <c r="RX132" s="39"/>
      <c r="RY132" s="39"/>
      <c r="RZ132" s="39"/>
      <c r="SA132" s="39"/>
      <c r="SB132" s="39"/>
      <c r="SC132" s="39"/>
      <c r="SD132" s="39"/>
      <c r="SE132" s="39"/>
      <c r="SF132" s="39"/>
      <c r="SG132" s="39"/>
      <c r="SH132" s="39"/>
      <c r="SI132" s="39"/>
      <c r="SJ132" s="39"/>
      <c r="SK132" s="39"/>
      <c r="SL132" s="39"/>
      <c r="SM132" s="39"/>
      <c r="SN132" s="39"/>
      <c r="SO132" s="39"/>
      <c r="SP132" s="39"/>
      <c r="SQ132" s="39"/>
      <c r="SR132" s="39"/>
      <c r="SS132" s="39"/>
      <c r="ST132" s="39"/>
      <c r="SU132" s="39"/>
      <c r="SV132" s="39"/>
      <c r="SW132" s="39"/>
      <c r="SX132" s="39"/>
      <c r="SY132" s="39"/>
      <c r="SZ132" s="39"/>
      <c r="TA132" s="39"/>
      <c r="TB132" s="39"/>
      <c r="TC132" s="39"/>
      <c r="TD132" s="39"/>
      <c r="TE132" s="39"/>
      <c r="TF132" s="39"/>
      <c r="TG132" s="39"/>
      <c r="TH132" s="39"/>
      <c r="TI132" s="39"/>
      <c r="TJ132" s="39"/>
      <c r="TK132" s="39"/>
      <c r="TL132" s="39"/>
      <c r="TM132" s="39"/>
      <c r="TN132" s="39"/>
      <c r="TO132" s="39"/>
      <c r="TP132" s="39"/>
      <c r="TQ132" s="39"/>
      <c r="TR132" s="39"/>
      <c r="TS132" s="39"/>
      <c r="TT132" s="39"/>
      <c r="TU132" s="39"/>
      <c r="TV132" s="39"/>
      <c r="TW132" s="39"/>
      <c r="TX132" s="39"/>
      <c r="TY132" s="39"/>
      <c r="TZ132" s="39"/>
      <c r="UA132" s="39"/>
      <c r="UB132" s="39"/>
      <c r="UC132" s="39"/>
      <c r="UD132" s="39"/>
      <c r="UE132" s="39"/>
      <c r="UF132" s="39"/>
      <c r="UG132" s="39"/>
      <c r="UH132" s="39"/>
      <c r="UI132" s="39"/>
      <c r="UJ132" s="39"/>
      <c r="UK132" s="39"/>
      <c r="UL132" s="39"/>
      <c r="UM132" s="39"/>
      <c r="UN132" s="39"/>
      <c r="UO132" s="39"/>
      <c r="UP132" s="39"/>
      <c r="UQ132" s="39"/>
      <c r="UR132" s="39"/>
      <c r="US132" s="39"/>
      <c r="UT132" s="39"/>
      <c r="UU132" s="39"/>
      <c r="UV132" s="39"/>
      <c r="UW132" s="39"/>
      <c r="UX132" s="39"/>
      <c r="UY132" s="39"/>
      <c r="UZ132" s="39"/>
      <c r="VA132" s="39"/>
      <c r="VB132" s="39"/>
      <c r="VC132" s="39"/>
      <c r="VD132" s="39"/>
      <c r="VE132" s="39"/>
      <c r="VF132" s="39"/>
      <c r="VG132" s="39"/>
      <c r="VH132" s="39"/>
      <c r="VI132" s="39"/>
      <c r="VJ132" s="39"/>
      <c r="VK132" s="39"/>
      <c r="VL132" s="39"/>
      <c r="VM132" s="39"/>
      <c r="VN132" s="39"/>
      <c r="VO132" s="39"/>
      <c r="VP132" s="39"/>
      <c r="VQ132" s="39"/>
      <c r="VR132" s="39"/>
      <c r="VS132" s="39"/>
      <c r="VT132" s="39"/>
      <c r="VU132" s="39"/>
      <c r="VV132" s="39"/>
      <c r="VW132" s="39"/>
      <c r="VX132" s="39"/>
      <c r="VY132" s="39"/>
      <c r="VZ132" s="39"/>
      <c r="WA132" s="39"/>
      <c r="WB132" s="39"/>
      <c r="WC132" s="39"/>
      <c r="WD132" s="39"/>
      <c r="WE132" s="39"/>
      <c r="WF132" s="39"/>
      <c r="WG132" s="39"/>
      <c r="WH132" s="39"/>
      <c r="WI132" s="39"/>
      <c r="WJ132" s="39"/>
      <c r="WK132" s="39"/>
      <c r="WL132" s="39"/>
      <c r="WM132" s="39"/>
      <c r="WN132" s="39"/>
      <c r="WO132" s="39"/>
      <c r="WP132" s="39"/>
      <c r="WQ132" s="39"/>
      <c r="WR132" s="39"/>
      <c r="WS132" s="39"/>
      <c r="WT132" s="39"/>
      <c r="WU132" s="39"/>
      <c r="WV132" s="39"/>
      <c r="WW132" s="39"/>
      <c r="WX132" s="39"/>
      <c r="WY132" s="39"/>
      <c r="WZ132" s="39"/>
      <c r="XA132" s="39"/>
      <c r="XB132" s="39"/>
      <c r="XC132" s="39"/>
      <c r="XD132" s="39"/>
      <c r="XE132" s="39"/>
      <c r="XF132" s="39"/>
      <c r="XG132" s="39"/>
      <c r="XH132" s="39"/>
      <c r="XI132" s="39"/>
      <c r="XJ132" s="39"/>
      <c r="XK132" s="39"/>
      <c r="XL132" s="39"/>
      <c r="XM132" s="39"/>
      <c r="XN132" s="39"/>
      <c r="XO132" s="39"/>
      <c r="XP132" s="39"/>
      <c r="XQ132" s="39"/>
      <c r="XR132" s="39"/>
      <c r="XS132" s="39"/>
      <c r="XT132" s="39"/>
      <c r="XU132" s="39"/>
      <c r="XV132" s="39"/>
      <c r="XW132" s="39"/>
      <c r="XX132" s="39"/>
      <c r="XY132" s="39"/>
      <c r="XZ132" s="39"/>
      <c r="YA132" s="39"/>
      <c r="YB132" s="39"/>
      <c r="YC132" s="39"/>
      <c r="YD132" s="39"/>
      <c r="YE132" s="39"/>
      <c r="YF132" s="39"/>
      <c r="YG132" s="39"/>
      <c r="YH132" s="39"/>
      <c r="YI132" s="39"/>
      <c r="YJ132" s="39"/>
      <c r="YK132" s="39"/>
      <c r="YL132" s="39"/>
      <c r="YM132" s="39"/>
      <c r="YN132" s="39"/>
      <c r="YO132" s="39"/>
      <c r="YP132" s="39"/>
      <c r="YQ132" s="39"/>
      <c r="YR132" s="39"/>
      <c r="YS132" s="39"/>
      <c r="YT132" s="39"/>
      <c r="YU132" s="39"/>
      <c r="YV132" s="39"/>
      <c r="YW132" s="39"/>
      <c r="YX132" s="39"/>
      <c r="YY132" s="39"/>
      <c r="YZ132" s="39"/>
      <c r="ZA132" s="39"/>
      <c r="ZB132" s="39"/>
      <c r="ZC132" s="39"/>
      <c r="ZD132" s="39"/>
      <c r="ZE132" s="39"/>
      <c r="ZF132" s="39"/>
      <c r="ZG132" s="39"/>
      <c r="ZH132" s="39"/>
      <c r="ZI132" s="39"/>
      <c r="ZJ132" s="39"/>
      <c r="ZK132" s="39"/>
      <c r="ZL132" s="39"/>
      <c r="ZM132" s="39"/>
      <c r="ZN132" s="39"/>
      <c r="ZO132" s="39"/>
      <c r="ZP132" s="39"/>
      <c r="ZQ132" s="39"/>
      <c r="ZR132" s="39"/>
      <c r="ZS132" s="39"/>
      <c r="ZT132" s="39"/>
      <c r="ZU132" s="39"/>
      <c r="ZV132" s="39"/>
      <c r="ZW132" s="39"/>
      <c r="ZX132" s="39"/>
    </row>
    <row r="133" spans="1:700" s="41" customFormat="1" ht="12" customHeight="1" x14ac:dyDescent="0.25">
      <c r="A133" s="128" t="s">
        <v>36</v>
      </c>
      <c r="B133" s="15" t="s">
        <v>37</v>
      </c>
      <c r="C133" s="15" t="s">
        <v>37</v>
      </c>
      <c r="D133" s="5" t="s">
        <v>38</v>
      </c>
      <c r="E133" s="6" t="s">
        <v>39</v>
      </c>
      <c r="F133" s="7" t="s">
        <v>38</v>
      </c>
      <c r="G133" s="6" t="s">
        <v>40</v>
      </c>
      <c r="H133" s="8">
        <v>21101</v>
      </c>
      <c r="I133" s="69" t="s">
        <v>46</v>
      </c>
      <c r="J133" s="9" t="s">
        <v>300</v>
      </c>
      <c r="K133" s="10" t="s">
        <v>301</v>
      </c>
      <c r="L133" s="11"/>
      <c r="M133" s="8" t="s">
        <v>43</v>
      </c>
      <c r="N133" s="12" t="s">
        <v>16255</v>
      </c>
      <c r="O133" s="13">
        <v>6</v>
      </c>
      <c r="P133" s="14">
        <f t="shared" si="2"/>
        <v>7.02</v>
      </c>
      <c r="Q133" s="53" t="s">
        <v>45</v>
      </c>
      <c r="R133" s="14">
        <v>42.12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42.12</v>
      </c>
      <c r="AD133" s="14">
        <v>0</v>
      </c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  <c r="JA133" s="39"/>
      <c r="JB133" s="39"/>
      <c r="JC133" s="39"/>
      <c r="JD133" s="39"/>
      <c r="JE133" s="39"/>
      <c r="JF133" s="39"/>
      <c r="JG133" s="39"/>
      <c r="JH133" s="39"/>
      <c r="JI133" s="39"/>
      <c r="JJ133" s="39"/>
      <c r="JK133" s="39"/>
      <c r="JL133" s="39"/>
      <c r="JM133" s="39"/>
      <c r="JN133" s="39"/>
      <c r="JO133" s="39"/>
      <c r="JP133" s="39"/>
      <c r="JQ133" s="39"/>
      <c r="JR133" s="39"/>
      <c r="JS133" s="39"/>
      <c r="JT133" s="39"/>
      <c r="JU133" s="39"/>
      <c r="JV133" s="39"/>
      <c r="JW133" s="39"/>
      <c r="JX133" s="39"/>
      <c r="JY133" s="39"/>
      <c r="JZ133" s="39"/>
      <c r="KA133" s="39"/>
      <c r="KB133" s="39"/>
      <c r="KC133" s="39"/>
      <c r="KD133" s="39"/>
      <c r="KE133" s="39"/>
      <c r="KF133" s="39"/>
      <c r="KG133" s="39"/>
      <c r="KH133" s="39"/>
      <c r="KI133" s="39"/>
      <c r="KJ133" s="39"/>
      <c r="KK133" s="39"/>
      <c r="KL133" s="39"/>
      <c r="KM133" s="39"/>
      <c r="KN133" s="39"/>
      <c r="KO133" s="39"/>
      <c r="KP133" s="39"/>
      <c r="KQ133" s="39"/>
      <c r="KR133" s="39"/>
      <c r="KS133" s="39"/>
      <c r="KT133" s="39"/>
      <c r="KU133" s="39"/>
      <c r="KV133" s="39"/>
      <c r="KW133" s="39"/>
      <c r="KX133" s="39"/>
      <c r="KY133" s="39"/>
      <c r="KZ133" s="39"/>
      <c r="LA133" s="39"/>
      <c r="LB133" s="39"/>
      <c r="LC133" s="39"/>
      <c r="LD133" s="39"/>
      <c r="LE133" s="39"/>
      <c r="LF133" s="39"/>
      <c r="LG133" s="39"/>
      <c r="LH133" s="39"/>
      <c r="LI133" s="39"/>
      <c r="LJ133" s="39"/>
      <c r="LK133" s="39"/>
      <c r="LL133" s="39"/>
      <c r="LM133" s="39"/>
      <c r="LN133" s="39"/>
      <c r="LO133" s="39"/>
      <c r="LP133" s="39"/>
      <c r="LQ133" s="39"/>
      <c r="LR133" s="39"/>
      <c r="LS133" s="39"/>
      <c r="LT133" s="39"/>
      <c r="LU133" s="39"/>
      <c r="LV133" s="39"/>
      <c r="LW133" s="39"/>
      <c r="LX133" s="39"/>
      <c r="LY133" s="39"/>
      <c r="LZ133" s="39"/>
      <c r="MA133" s="39"/>
      <c r="MB133" s="39"/>
      <c r="MC133" s="39"/>
      <c r="MD133" s="39"/>
      <c r="ME133" s="39"/>
      <c r="MF133" s="39"/>
      <c r="MG133" s="39"/>
      <c r="MH133" s="39"/>
      <c r="MI133" s="39"/>
      <c r="MJ133" s="39"/>
      <c r="MK133" s="39"/>
      <c r="ML133" s="39"/>
      <c r="MM133" s="39"/>
      <c r="MN133" s="39"/>
      <c r="MO133" s="39"/>
      <c r="MP133" s="39"/>
      <c r="MQ133" s="39"/>
      <c r="MR133" s="39"/>
      <c r="MS133" s="39"/>
      <c r="MT133" s="39"/>
      <c r="MU133" s="39"/>
      <c r="MV133" s="39"/>
      <c r="MW133" s="39"/>
      <c r="MX133" s="39"/>
      <c r="MY133" s="39"/>
      <c r="MZ133" s="39"/>
      <c r="NA133" s="39"/>
      <c r="NB133" s="39"/>
      <c r="NC133" s="39"/>
      <c r="ND133" s="39"/>
      <c r="NE133" s="39"/>
      <c r="NF133" s="39"/>
      <c r="NG133" s="39"/>
      <c r="NH133" s="39"/>
      <c r="NI133" s="39"/>
      <c r="NJ133" s="39"/>
      <c r="NK133" s="39"/>
      <c r="NL133" s="39"/>
      <c r="NM133" s="39"/>
      <c r="NN133" s="39"/>
      <c r="NO133" s="39"/>
      <c r="NP133" s="39"/>
      <c r="NQ133" s="39"/>
      <c r="NR133" s="39"/>
      <c r="NS133" s="39"/>
      <c r="NT133" s="39"/>
      <c r="NU133" s="39"/>
      <c r="NV133" s="39"/>
      <c r="NW133" s="39"/>
      <c r="NX133" s="39"/>
      <c r="NY133" s="39"/>
      <c r="NZ133" s="39"/>
      <c r="OA133" s="39"/>
      <c r="OB133" s="39"/>
      <c r="OC133" s="39"/>
      <c r="OD133" s="39"/>
      <c r="OE133" s="39"/>
      <c r="OF133" s="39"/>
      <c r="OG133" s="39"/>
      <c r="OH133" s="39"/>
      <c r="OI133" s="39"/>
      <c r="OJ133" s="39"/>
      <c r="OK133" s="39"/>
      <c r="OL133" s="39"/>
      <c r="OM133" s="39"/>
      <c r="ON133" s="39"/>
      <c r="OO133" s="39"/>
      <c r="OP133" s="39"/>
      <c r="OQ133" s="39"/>
      <c r="OR133" s="39"/>
      <c r="OS133" s="39"/>
      <c r="OT133" s="39"/>
      <c r="OU133" s="39"/>
      <c r="OV133" s="39"/>
      <c r="OW133" s="39"/>
      <c r="OX133" s="39"/>
      <c r="OY133" s="39"/>
      <c r="OZ133" s="39"/>
      <c r="PA133" s="39"/>
      <c r="PB133" s="39"/>
      <c r="PC133" s="39"/>
      <c r="PD133" s="39"/>
      <c r="PE133" s="39"/>
      <c r="PF133" s="39"/>
      <c r="PG133" s="39"/>
      <c r="PH133" s="39"/>
      <c r="PI133" s="39"/>
      <c r="PJ133" s="39"/>
      <c r="PK133" s="39"/>
      <c r="PL133" s="39"/>
      <c r="PM133" s="39"/>
      <c r="PN133" s="39"/>
      <c r="PO133" s="39"/>
      <c r="PP133" s="39"/>
      <c r="PQ133" s="39"/>
      <c r="PR133" s="39"/>
      <c r="PS133" s="39"/>
      <c r="PT133" s="39"/>
      <c r="PU133" s="39"/>
      <c r="PV133" s="39"/>
      <c r="PW133" s="39"/>
      <c r="PX133" s="39"/>
      <c r="PY133" s="39"/>
      <c r="PZ133" s="39"/>
      <c r="QA133" s="39"/>
      <c r="QB133" s="39"/>
      <c r="QC133" s="39"/>
      <c r="QD133" s="39"/>
      <c r="QE133" s="39"/>
      <c r="QF133" s="39"/>
      <c r="QG133" s="39"/>
      <c r="QH133" s="39"/>
      <c r="QI133" s="39"/>
      <c r="QJ133" s="39"/>
      <c r="QK133" s="39"/>
      <c r="QL133" s="39"/>
      <c r="QM133" s="39"/>
      <c r="QN133" s="39"/>
      <c r="QO133" s="39"/>
      <c r="QP133" s="39"/>
      <c r="QQ133" s="39"/>
      <c r="QR133" s="39"/>
      <c r="QS133" s="39"/>
      <c r="QT133" s="39"/>
      <c r="QU133" s="39"/>
      <c r="QV133" s="39"/>
      <c r="QW133" s="39"/>
      <c r="QX133" s="39"/>
      <c r="QY133" s="39"/>
      <c r="QZ133" s="39"/>
      <c r="RA133" s="39"/>
      <c r="RB133" s="39"/>
      <c r="RC133" s="39"/>
      <c r="RD133" s="39"/>
      <c r="RE133" s="39"/>
      <c r="RF133" s="39"/>
      <c r="RG133" s="39"/>
      <c r="RH133" s="39"/>
      <c r="RI133" s="39"/>
      <c r="RJ133" s="39"/>
      <c r="RK133" s="39"/>
      <c r="RL133" s="39"/>
      <c r="RM133" s="39"/>
      <c r="RN133" s="39"/>
      <c r="RO133" s="39"/>
      <c r="RP133" s="39"/>
      <c r="RQ133" s="39"/>
      <c r="RR133" s="39"/>
      <c r="RS133" s="39"/>
      <c r="RT133" s="39"/>
      <c r="RU133" s="39"/>
      <c r="RV133" s="39"/>
      <c r="RW133" s="39"/>
      <c r="RX133" s="39"/>
      <c r="RY133" s="39"/>
      <c r="RZ133" s="39"/>
      <c r="SA133" s="39"/>
      <c r="SB133" s="39"/>
      <c r="SC133" s="39"/>
      <c r="SD133" s="39"/>
      <c r="SE133" s="39"/>
      <c r="SF133" s="39"/>
      <c r="SG133" s="39"/>
      <c r="SH133" s="39"/>
      <c r="SI133" s="39"/>
      <c r="SJ133" s="39"/>
      <c r="SK133" s="39"/>
      <c r="SL133" s="39"/>
      <c r="SM133" s="39"/>
      <c r="SN133" s="39"/>
      <c r="SO133" s="39"/>
      <c r="SP133" s="39"/>
      <c r="SQ133" s="39"/>
      <c r="SR133" s="39"/>
      <c r="SS133" s="39"/>
      <c r="ST133" s="39"/>
      <c r="SU133" s="39"/>
      <c r="SV133" s="39"/>
      <c r="SW133" s="39"/>
      <c r="SX133" s="39"/>
      <c r="SY133" s="39"/>
      <c r="SZ133" s="39"/>
      <c r="TA133" s="39"/>
      <c r="TB133" s="39"/>
      <c r="TC133" s="39"/>
      <c r="TD133" s="39"/>
      <c r="TE133" s="39"/>
      <c r="TF133" s="39"/>
      <c r="TG133" s="39"/>
      <c r="TH133" s="39"/>
      <c r="TI133" s="39"/>
      <c r="TJ133" s="39"/>
      <c r="TK133" s="39"/>
      <c r="TL133" s="39"/>
      <c r="TM133" s="39"/>
      <c r="TN133" s="39"/>
      <c r="TO133" s="39"/>
      <c r="TP133" s="39"/>
      <c r="TQ133" s="39"/>
      <c r="TR133" s="39"/>
      <c r="TS133" s="39"/>
      <c r="TT133" s="39"/>
      <c r="TU133" s="39"/>
      <c r="TV133" s="39"/>
      <c r="TW133" s="39"/>
      <c r="TX133" s="39"/>
      <c r="TY133" s="39"/>
      <c r="TZ133" s="39"/>
      <c r="UA133" s="39"/>
      <c r="UB133" s="39"/>
      <c r="UC133" s="39"/>
      <c r="UD133" s="39"/>
      <c r="UE133" s="39"/>
      <c r="UF133" s="39"/>
      <c r="UG133" s="39"/>
      <c r="UH133" s="39"/>
      <c r="UI133" s="39"/>
      <c r="UJ133" s="39"/>
      <c r="UK133" s="39"/>
      <c r="UL133" s="39"/>
      <c r="UM133" s="39"/>
      <c r="UN133" s="39"/>
      <c r="UO133" s="39"/>
      <c r="UP133" s="39"/>
      <c r="UQ133" s="39"/>
      <c r="UR133" s="39"/>
      <c r="US133" s="39"/>
      <c r="UT133" s="39"/>
      <c r="UU133" s="39"/>
      <c r="UV133" s="39"/>
      <c r="UW133" s="39"/>
      <c r="UX133" s="39"/>
      <c r="UY133" s="39"/>
      <c r="UZ133" s="39"/>
      <c r="VA133" s="39"/>
      <c r="VB133" s="39"/>
      <c r="VC133" s="39"/>
      <c r="VD133" s="39"/>
      <c r="VE133" s="39"/>
      <c r="VF133" s="39"/>
      <c r="VG133" s="39"/>
      <c r="VH133" s="39"/>
      <c r="VI133" s="39"/>
      <c r="VJ133" s="39"/>
      <c r="VK133" s="39"/>
      <c r="VL133" s="39"/>
      <c r="VM133" s="39"/>
      <c r="VN133" s="39"/>
      <c r="VO133" s="39"/>
      <c r="VP133" s="39"/>
      <c r="VQ133" s="39"/>
      <c r="VR133" s="39"/>
      <c r="VS133" s="39"/>
      <c r="VT133" s="39"/>
      <c r="VU133" s="39"/>
      <c r="VV133" s="39"/>
      <c r="VW133" s="39"/>
      <c r="VX133" s="39"/>
      <c r="VY133" s="39"/>
      <c r="VZ133" s="39"/>
      <c r="WA133" s="39"/>
      <c r="WB133" s="39"/>
      <c r="WC133" s="39"/>
      <c r="WD133" s="39"/>
      <c r="WE133" s="39"/>
      <c r="WF133" s="39"/>
      <c r="WG133" s="39"/>
      <c r="WH133" s="39"/>
      <c r="WI133" s="39"/>
      <c r="WJ133" s="39"/>
      <c r="WK133" s="39"/>
      <c r="WL133" s="39"/>
      <c r="WM133" s="39"/>
      <c r="WN133" s="39"/>
      <c r="WO133" s="39"/>
      <c r="WP133" s="39"/>
      <c r="WQ133" s="39"/>
      <c r="WR133" s="39"/>
      <c r="WS133" s="39"/>
      <c r="WT133" s="39"/>
      <c r="WU133" s="39"/>
      <c r="WV133" s="39"/>
      <c r="WW133" s="39"/>
      <c r="WX133" s="39"/>
      <c r="WY133" s="39"/>
      <c r="WZ133" s="39"/>
      <c r="XA133" s="39"/>
      <c r="XB133" s="39"/>
      <c r="XC133" s="39"/>
      <c r="XD133" s="39"/>
      <c r="XE133" s="39"/>
      <c r="XF133" s="39"/>
      <c r="XG133" s="39"/>
      <c r="XH133" s="39"/>
      <c r="XI133" s="39"/>
      <c r="XJ133" s="39"/>
      <c r="XK133" s="39"/>
      <c r="XL133" s="39"/>
      <c r="XM133" s="39"/>
      <c r="XN133" s="39"/>
      <c r="XO133" s="39"/>
      <c r="XP133" s="39"/>
      <c r="XQ133" s="39"/>
      <c r="XR133" s="39"/>
      <c r="XS133" s="39"/>
      <c r="XT133" s="39"/>
      <c r="XU133" s="39"/>
      <c r="XV133" s="39"/>
      <c r="XW133" s="39"/>
      <c r="XX133" s="39"/>
      <c r="XY133" s="39"/>
      <c r="XZ133" s="39"/>
      <c r="YA133" s="39"/>
      <c r="YB133" s="39"/>
      <c r="YC133" s="39"/>
      <c r="YD133" s="39"/>
      <c r="YE133" s="39"/>
      <c r="YF133" s="39"/>
      <c r="YG133" s="39"/>
      <c r="YH133" s="39"/>
      <c r="YI133" s="39"/>
      <c r="YJ133" s="39"/>
      <c r="YK133" s="39"/>
      <c r="YL133" s="39"/>
      <c r="YM133" s="39"/>
      <c r="YN133" s="39"/>
      <c r="YO133" s="39"/>
      <c r="YP133" s="39"/>
      <c r="YQ133" s="39"/>
      <c r="YR133" s="39"/>
      <c r="YS133" s="39"/>
      <c r="YT133" s="39"/>
      <c r="YU133" s="39"/>
      <c r="YV133" s="39"/>
      <c r="YW133" s="39"/>
      <c r="YX133" s="39"/>
      <c r="YY133" s="39"/>
      <c r="YZ133" s="39"/>
      <c r="ZA133" s="39"/>
      <c r="ZB133" s="39"/>
      <c r="ZC133" s="39"/>
      <c r="ZD133" s="39"/>
      <c r="ZE133" s="39"/>
      <c r="ZF133" s="39"/>
      <c r="ZG133" s="39"/>
      <c r="ZH133" s="39"/>
      <c r="ZI133" s="39"/>
      <c r="ZJ133" s="39"/>
      <c r="ZK133" s="39"/>
      <c r="ZL133" s="39"/>
      <c r="ZM133" s="39"/>
      <c r="ZN133" s="39"/>
      <c r="ZO133" s="39"/>
      <c r="ZP133" s="39"/>
      <c r="ZQ133" s="39"/>
      <c r="ZR133" s="39"/>
      <c r="ZS133" s="39"/>
      <c r="ZT133" s="39"/>
      <c r="ZU133" s="39"/>
      <c r="ZV133" s="39"/>
      <c r="ZW133" s="39"/>
      <c r="ZX133" s="39"/>
    </row>
    <row r="134" spans="1:700" s="41" customFormat="1" ht="12" customHeight="1" x14ac:dyDescent="0.25">
      <c r="A134" s="128" t="s">
        <v>36</v>
      </c>
      <c r="B134" s="15" t="s">
        <v>37</v>
      </c>
      <c r="C134" s="15" t="s">
        <v>37</v>
      </c>
      <c r="D134" s="5" t="s">
        <v>38</v>
      </c>
      <c r="E134" s="6" t="s">
        <v>39</v>
      </c>
      <c r="F134" s="7" t="s">
        <v>38</v>
      </c>
      <c r="G134" s="6" t="s">
        <v>40</v>
      </c>
      <c r="H134" s="8">
        <v>21101</v>
      </c>
      <c r="I134" s="69" t="s">
        <v>46</v>
      </c>
      <c r="J134" s="9" t="s">
        <v>761</v>
      </c>
      <c r="K134" s="10" t="s">
        <v>16277</v>
      </c>
      <c r="L134" s="11"/>
      <c r="M134" s="8" t="s">
        <v>43</v>
      </c>
      <c r="N134" s="12" t="s">
        <v>16255</v>
      </c>
      <c r="O134" s="13">
        <v>4</v>
      </c>
      <c r="P134" s="14">
        <f t="shared" si="2"/>
        <v>24.08</v>
      </c>
      <c r="Q134" s="53" t="s">
        <v>45</v>
      </c>
      <c r="R134" s="14">
        <v>96.32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96.32</v>
      </c>
      <c r="AD134" s="14">
        <v>0</v>
      </c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  <c r="IV134" s="39"/>
      <c r="IW134" s="39"/>
      <c r="IX134" s="39"/>
      <c r="IY134" s="39"/>
      <c r="IZ134" s="39"/>
      <c r="JA134" s="39"/>
      <c r="JB134" s="39"/>
      <c r="JC134" s="39"/>
      <c r="JD134" s="39"/>
      <c r="JE134" s="39"/>
      <c r="JF134" s="39"/>
      <c r="JG134" s="39"/>
      <c r="JH134" s="39"/>
      <c r="JI134" s="39"/>
      <c r="JJ134" s="39"/>
      <c r="JK134" s="39"/>
      <c r="JL134" s="39"/>
      <c r="JM134" s="39"/>
      <c r="JN134" s="39"/>
      <c r="JO134" s="39"/>
      <c r="JP134" s="39"/>
      <c r="JQ134" s="39"/>
      <c r="JR134" s="39"/>
      <c r="JS134" s="39"/>
      <c r="JT134" s="39"/>
      <c r="JU134" s="39"/>
      <c r="JV134" s="39"/>
      <c r="JW134" s="39"/>
      <c r="JX134" s="39"/>
      <c r="JY134" s="39"/>
      <c r="JZ134" s="39"/>
      <c r="KA134" s="39"/>
      <c r="KB134" s="39"/>
      <c r="KC134" s="39"/>
      <c r="KD134" s="39"/>
      <c r="KE134" s="39"/>
      <c r="KF134" s="39"/>
      <c r="KG134" s="39"/>
      <c r="KH134" s="39"/>
      <c r="KI134" s="39"/>
      <c r="KJ134" s="39"/>
      <c r="KK134" s="39"/>
      <c r="KL134" s="39"/>
      <c r="KM134" s="39"/>
      <c r="KN134" s="39"/>
      <c r="KO134" s="39"/>
      <c r="KP134" s="39"/>
      <c r="KQ134" s="39"/>
      <c r="KR134" s="39"/>
      <c r="KS134" s="39"/>
      <c r="KT134" s="39"/>
      <c r="KU134" s="39"/>
      <c r="KV134" s="39"/>
      <c r="KW134" s="39"/>
      <c r="KX134" s="39"/>
      <c r="KY134" s="39"/>
      <c r="KZ134" s="39"/>
      <c r="LA134" s="39"/>
      <c r="LB134" s="39"/>
      <c r="LC134" s="39"/>
      <c r="LD134" s="39"/>
      <c r="LE134" s="39"/>
      <c r="LF134" s="39"/>
      <c r="LG134" s="39"/>
      <c r="LH134" s="39"/>
      <c r="LI134" s="39"/>
      <c r="LJ134" s="39"/>
      <c r="LK134" s="39"/>
      <c r="LL134" s="39"/>
      <c r="LM134" s="39"/>
      <c r="LN134" s="39"/>
      <c r="LO134" s="39"/>
      <c r="LP134" s="39"/>
      <c r="LQ134" s="39"/>
      <c r="LR134" s="39"/>
      <c r="LS134" s="39"/>
      <c r="LT134" s="39"/>
      <c r="LU134" s="39"/>
      <c r="LV134" s="39"/>
      <c r="LW134" s="39"/>
      <c r="LX134" s="39"/>
      <c r="LY134" s="39"/>
      <c r="LZ134" s="39"/>
      <c r="MA134" s="39"/>
      <c r="MB134" s="39"/>
      <c r="MC134" s="39"/>
      <c r="MD134" s="39"/>
      <c r="ME134" s="39"/>
      <c r="MF134" s="39"/>
      <c r="MG134" s="39"/>
      <c r="MH134" s="39"/>
      <c r="MI134" s="39"/>
      <c r="MJ134" s="39"/>
      <c r="MK134" s="39"/>
      <c r="ML134" s="39"/>
      <c r="MM134" s="39"/>
      <c r="MN134" s="39"/>
      <c r="MO134" s="39"/>
      <c r="MP134" s="39"/>
      <c r="MQ134" s="39"/>
      <c r="MR134" s="39"/>
      <c r="MS134" s="39"/>
      <c r="MT134" s="39"/>
      <c r="MU134" s="39"/>
      <c r="MV134" s="39"/>
      <c r="MW134" s="39"/>
      <c r="MX134" s="39"/>
      <c r="MY134" s="39"/>
      <c r="MZ134" s="39"/>
      <c r="NA134" s="39"/>
      <c r="NB134" s="39"/>
      <c r="NC134" s="39"/>
      <c r="ND134" s="39"/>
      <c r="NE134" s="39"/>
      <c r="NF134" s="39"/>
      <c r="NG134" s="39"/>
      <c r="NH134" s="39"/>
      <c r="NI134" s="39"/>
      <c r="NJ134" s="39"/>
      <c r="NK134" s="39"/>
      <c r="NL134" s="39"/>
      <c r="NM134" s="39"/>
      <c r="NN134" s="39"/>
      <c r="NO134" s="39"/>
      <c r="NP134" s="39"/>
      <c r="NQ134" s="39"/>
      <c r="NR134" s="39"/>
      <c r="NS134" s="39"/>
      <c r="NT134" s="39"/>
      <c r="NU134" s="39"/>
      <c r="NV134" s="39"/>
      <c r="NW134" s="39"/>
      <c r="NX134" s="39"/>
      <c r="NY134" s="39"/>
      <c r="NZ134" s="39"/>
      <c r="OA134" s="39"/>
      <c r="OB134" s="39"/>
      <c r="OC134" s="39"/>
      <c r="OD134" s="39"/>
      <c r="OE134" s="39"/>
      <c r="OF134" s="39"/>
      <c r="OG134" s="39"/>
      <c r="OH134" s="39"/>
      <c r="OI134" s="39"/>
      <c r="OJ134" s="39"/>
      <c r="OK134" s="39"/>
      <c r="OL134" s="39"/>
      <c r="OM134" s="39"/>
      <c r="ON134" s="39"/>
      <c r="OO134" s="39"/>
      <c r="OP134" s="39"/>
      <c r="OQ134" s="39"/>
      <c r="OR134" s="39"/>
      <c r="OS134" s="39"/>
      <c r="OT134" s="39"/>
      <c r="OU134" s="39"/>
      <c r="OV134" s="39"/>
      <c r="OW134" s="39"/>
      <c r="OX134" s="39"/>
      <c r="OY134" s="39"/>
      <c r="OZ134" s="39"/>
      <c r="PA134" s="39"/>
      <c r="PB134" s="39"/>
      <c r="PC134" s="39"/>
      <c r="PD134" s="39"/>
      <c r="PE134" s="39"/>
      <c r="PF134" s="39"/>
      <c r="PG134" s="39"/>
      <c r="PH134" s="39"/>
      <c r="PI134" s="39"/>
      <c r="PJ134" s="39"/>
      <c r="PK134" s="39"/>
      <c r="PL134" s="39"/>
      <c r="PM134" s="39"/>
      <c r="PN134" s="39"/>
      <c r="PO134" s="39"/>
      <c r="PP134" s="39"/>
      <c r="PQ134" s="39"/>
      <c r="PR134" s="39"/>
      <c r="PS134" s="39"/>
      <c r="PT134" s="39"/>
      <c r="PU134" s="39"/>
      <c r="PV134" s="39"/>
      <c r="PW134" s="39"/>
      <c r="PX134" s="39"/>
      <c r="PY134" s="39"/>
      <c r="PZ134" s="39"/>
      <c r="QA134" s="39"/>
      <c r="QB134" s="39"/>
      <c r="QC134" s="39"/>
      <c r="QD134" s="39"/>
      <c r="QE134" s="39"/>
      <c r="QF134" s="39"/>
      <c r="QG134" s="39"/>
      <c r="QH134" s="39"/>
      <c r="QI134" s="39"/>
      <c r="QJ134" s="39"/>
      <c r="QK134" s="39"/>
      <c r="QL134" s="39"/>
      <c r="QM134" s="39"/>
      <c r="QN134" s="39"/>
      <c r="QO134" s="39"/>
      <c r="QP134" s="39"/>
      <c r="QQ134" s="39"/>
      <c r="QR134" s="39"/>
      <c r="QS134" s="39"/>
      <c r="QT134" s="39"/>
      <c r="QU134" s="39"/>
      <c r="QV134" s="39"/>
      <c r="QW134" s="39"/>
      <c r="QX134" s="39"/>
      <c r="QY134" s="39"/>
      <c r="QZ134" s="39"/>
      <c r="RA134" s="39"/>
      <c r="RB134" s="39"/>
      <c r="RC134" s="39"/>
      <c r="RD134" s="39"/>
      <c r="RE134" s="39"/>
      <c r="RF134" s="39"/>
      <c r="RG134" s="39"/>
      <c r="RH134" s="39"/>
      <c r="RI134" s="39"/>
      <c r="RJ134" s="39"/>
      <c r="RK134" s="39"/>
      <c r="RL134" s="39"/>
      <c r="RM134" s="39"/>
      <c r="RN134" s="39"/>
      <c r="RO134" s="39"/>
      <c r="RP134" s="39"/>
      <c r="RQ134" s="39"/>
      <c r="RR134" s="39"/>
      <c r="RS134" s="39"/>
      <c r="RT134" s="39"/>
      <c r="RU134" s="39"/>
      <c r="RV134" s="39"/>
      <c r="RW134" s="39"/>
      <c r="RX134" s="39"/>
      <c r="RY134" s="39"/>
      <c r="RZ134" s="39"/>
      <c r="SA134" s="39"/>
      <c r="SB134" s="39"/>
      <c r="SC134" s="39"/>
      <c r="SD134" s="39"/>
      <c r="SE134" s="39"/>
      <c r="SF134" s="39"/>
      <c r="SG134" s="39"/>
      <c r="SH134" s="39"/>
      <c r="SI134" s="39"/>
      <c r="SJ134" s="39"/>
      <c r="SK134" s="39"/>
      <c r="SL134" s="39"/>
      <c r="SM134" s="39"/>
      <c r="SN134" s="39"/>
      <c r="SO134" s="39"/>
      <c r="SP134" s="39"/>
      <c r="SQ134" s="39"/>
      <c r="SR134" s="39"/>
      <c r="SS134" s="39"/>
      <c r="ST134" s="39"/>
      <c r="SU134" s="39"/>
      <c r="SV134" s="39"/>
      <c r="SW134" s="39"/>
      <c r="SX134" s="39"/>
      <c r="SY134" s="39"/>
      <c r="SZ134" s="39"/>
      <c r="TA134" s="39"/>
      <c r="TB134" s="39"/>
      <c r="TC134" s="39"/>
      <c r="TD134" s="39"/>
      <c r="TE134" s="39"/>
      <c r="TF134" s="39"/>
      <c r="TG134" s="39"/>
      <c r="TH134" s="39"/>
      <c r="TI134" s="39"/>
      <c r="TJ134" s="39"/>
      <c r="TK134" s="39"/>
      <c r="TL134" s="39"/>
      <c r="TM134" s="39"/>
      <c r="TN134" s="39"/>
      <c r="TO134" s="39"/>
      <c r="TP134" s="39"/>
      <c r="TQ134" s="39"/>
      <c r="TR134" s="39"/>
      <c r="TS134" s="39"/>
      <c r="TT134" s="39"/>
      <c r="TU134" s="39"/>
      <c r="TV134" s="39"/>
      <c r="TW134" s="39"/>
      <c r="TX134" s="39"/>
      <c r="TY134" s="39"/>
      <c r="TZ134" s="39"/>
      <c r="UA134" s="39"/>
      <c r="UB134" s="39"/>
      <c r="UC134" s="39"/>
      <c r="UD134" s="39"/>
      <c r="UE134" s="39"/>
      <c r="UF134" s="39"/>
      <c r="UG134" s="39"/>
      <c r="UH134" s="39"/>
      <c r="UI134" s="39"/>
      <c r="UJ134" s="39"/>
      <c r="UK134" s="39"/>
      <c r="UL134" s="39"/>
      <c r="UM134" s="39"/>
      <c r="UN134" s="39"/>
      <c r="UO134" s="39"/>
      <c r="UP134" s="39"/>
      <c r="UQ134" s="39"/>
      <c r="UR134" s="39"/>
      <c r="US134" s="39"/>
      <c r="UT134" s="39"/>
      <c r="UU134" s="39"/>
      <c r="UV134" s="39"/>
      <c r="UW134" s="39"/>
      <c r="UX134" s="39"/>
      <c r="UY134" s="39"/>
      <c r="UZ134" s="39"/>
      <c r="VA134" s="39"/>
      <c r="VB134" s="39"/>
      <c r="VC134" s="39"/>
      <c r="VD134" s="39"/>
      <c r="VE134" s="39"/>
      <c r="VF134" s="39"/>
      <c r="VG134" s="39"/>
      <c r="VH134" s="39"/>
      <c r="VI134" s="39"/>
      <c r="VJ134" s="39"/>
      <c r="VK134" s="39"/>
      <c r="VL134" s="39"/>
      <c r="VM134" s="39"/>
      <c r="VN134" s="39"/>
      <c r="VO134" s="39"/>
      <c r="VP134" s="39"/>
      <c r="VQ134" s="39"/>
      <c r="VR134" s="39"/>
      <c r="VS134" s="39"/>
      <c r="VT134" s="39"/>
      <c r="VU134" s="39"/>
      <c r="VV134" s="39"/>
      <c r="VW134" s="39"/>
      <c r="VX134" s="39"/>
      <c r="VY134" s="39"/>
      <c r="VZ134" s="39"/>
      <c r="WA134" s="39"/>
      <c r="WB134" s="39"/>
      <c r="WC134" s="39"/>
      <c r="WD134" s="39"/>
      <c r="WE134" s="39"/>
      <c r="WF134" s="39"/>
      <c r="WG134" s="39"/>
      <c r="WH134" s="39"/>
      <c r="WI134" s="39"/>
      <c r="WJ134" s="39"/>
      <c r="WK134" s="39"/>
      <c r="WL134" s="39"/>
      <c r="WM134" s="39"/>
      <c r="WN134" s="39"/>
      <c r="WO134" s="39"/>
      <c r="WP134" s="39"/>
      <c r="WQ134" s="39"/>
      <c r="WR134" s="39"/>
      <c r="WS134" s="39"/>
      <c r="WT134" s="39"/>
      <c r="WU134" s="39"/>
      <c r="WV134" s="39"/>
      <c r="WW134" s="39"/>
      <c r="WX134" s="39"/>
      <c r="WY134" s="39"/>
      <c r="WZ134" s="39"/>
      <c r="XA134" s="39"/>
      <c r="XB134" s="39"/>
      <c r="XC134" s="39"/>
      <c r="XD134" s="39"/>
      <c r="XE134" s="39"/>
      <c r="XF134" s="39"/>
      <c r="XG134" s="39"/>
      <c r="XH134" s="39"/>
      <c r="XI134" s="39"/>
      <c r="XJ134" s="39"/>
      <c r="XK134" s="39"/>
      <c r="XL134" s="39"/>
      <c r="XM134" s="39"/>
      <c r="XN134" s="39"/>
      <c r="XO134" s="39"/>
      <c r="XP134" s="39"/>
      <c r="XQ134" s="39"/>
      <c r="XR134" s="39"/>
      <c r="XS134" s="39"/>
      <c r="XT134" s="39"/>
      <c r="XU134" s="39"/>
      <c r="XV134" s="39"/>
      <c r="XW134" s="39"/>
      <c r="XX134" s="39"/>
      <c r="XY134" s="39"/>
      <c r="XZ134" s="39"/>
      <c r="YA134" s="39"/>
      <c r="YB134" s="39"/>
      <c r="YC134" s="39"/>
      <c r="YD134" s="39"/>
      <c r="YE134" s="39"/>
      <c r="YF134" s="39"/>
      <c r="YG134" s="39"/>
      <c r="YH134" s="39"/>
      <c r="YI134" s="39"/>
      <c r="YJ134" s="39"/>
      <c r="YK134" s="39"/>
      <c r="YL134" s="39"/>
      <c r="YM134" s="39"/>
      <c r="YN134" s="39"/>
      <c r="YO134" s="39"/>
      <c r="YP134" s="39"/>
      <c r="YQ134" s="39"/>
      <c r="YR134" s="39"/>
      <c r="YS134" s="39"/>
      <c r="YT134" s="39"/>
      <c r="YU134" s="39"/>
      <c r="YV134" s="39"/>
      <c r="YW134" s="39"/>
      <c r="YX134" s="39"/>
      <c r="YY134" s="39"/>
      <c r="YZ134" s="39"/>
      <c r="ZA134" s="39"/>
      <c r="ZB134" s="39"/>
      <c r="ZC134" s="39"/>
      <c r="ZD134" s="39"/>
      <c r="ZE134" s="39"/>
      <c r="ZF134" s="39"/>
      <c r="ZG134" s="39"/>
      <c r="ZH134" s="39"/>
      <c r="ZI134" s="39"/>
      <c r="ZJ134" s="39"/>
      <c r="ZK134" s="39"/>
      <c r="ZL134" s="39"/>
      <c r="ZM134" s="39"/>
      <c r="ZN134" s="39"/>
      <c r="ZO134" s="39"/>
      <c r="ZP134" s="39"/>
      <c r="ZQ134" s="39"/>
      <c r="ZR134" s="39"/>
      <c r="ZS134" s="39"/>
      <c r="ZT134" s="39"/>
      <c r="ZU134" s="39"/>
      <c r="ZV134" s="39"/>
      <c r="ZW134" s="39"/>
      <c r="ZX134" s="39"/>
    </row>
    <row r="135" spans="1:700" s="41" customFormat="1" ht="12" customHeight="1" x14ac:dyDescent="0.25">
      <c r="A135" s="128" t="s">
        <v>36</v>
      </c>
      <c r="B135" s="15" t="s">
        <v>37</v>
      </c>
      <c r="C135" s="15" t="s">
        <v>37</v>
      </c>
      <c r="D135" s="5" t="s">
        <v>38</v>
      </c>
      <c r="E135" s="6" t="s">
        <v>39</v>
      </c>
      <c r="F135" s="7" t="s">
        <v>38</v>
      </c>
      <c r="G135" s="6" t="s">
        <v>40</v>
      </c>
      <c r="H135" s="8">
        <v>21101</v>
      </c>
      <c r="I135" s="69" t="s">
        <v>46</v>
      </c>
      <c r="J135" s="9" t="s">
        <v>2312</v>
      </c>
      <c r="K135" s="10" t="s">
        <v>87</v>
      </c>
      <c r="L135" s="11"/>
      <c r="M135" s="8" t="s">
        <v>43</v>
      </c>
      <c r="N135" s="12" t="s">
        <v>539</v>
      </c>
      <c r="O135" s="13">
        <v>1</v>
      </c>
      <c r="P135" s="14">
        <f t="shared" si="2"/>
        <v>75.069999999999993</v>
      </c>
      <c r="Q135" s="53" t="s">
        <v>45</v>
      </c>
      <c r="R135" s="14">
        <v>75.069999999999993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75.069999999999993</v>
      </c>
      <c r="AD135" s="14">
        <v>0</v>
      </c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  <c r="IV135" s="39"/>
      <c r="IW135" s="39"/>
      <c r="IX135" s="39"/>
      <c r="IY135" s="39"/>
      <c r="IZ135" s="39"/>
      <c r="JA135" s="39"/>
      <c r="JB135" s="39"/>
      <c r="JC135" s="39"/>
      <c r="JD135" s="39"/>
      <c r="JE135" s="39"/>
      <c r="JF135" s="39"/>
      <c r="JG135" s="39"/>
      <c r="JH135" s="39"/>
      <c r="JI135" s="39"/>
      <c r="JJ135" s="39"/>
      <c r="JK135" s="39"/>
      <c r="JL135" s="39"/>
      <c r="JM135" s="39"/>
      <c r="JN135" s="39"/>
      <c r="JO135" s="39"/>
      <c r="JP135" s="39"/>
      <c r="JQ135" s="39"/>
      <c r="JR135" s="39"/>
      <c r="JS135" s="39"/>
      <c r="JT135" s="39"/>
      <c r="JU135" s="39"/>
      <c r="JV135" s="39"/>
      <c r="JW135" s="39"/>
      <c r="JX135" s="39"/>
      <c r="JY135" s="39"/>
      <c r="JZ135" s="39"/>
      <c r="KA135" s="39"/>
      <c r="KB135" s="39"/>
      <c r="KC135" s="39"/>
      <c r="KD135" s="39"/>
      <c r="KE135" s="39"/>
      <c r="KF135" s="39"/>
      <c r="KG135" s="39"/>
      <c r="KH135" s="39"/>
      <c r="KI135" s="39"/>
      <c r="KJ135" s="39"/>
      <c r="KK135" s="39"/>
      <c r="KL135" s="39"/>
      <c r="KM135" s="39"/>
      <c r="KN135" s="39"/>
      <c r="KO135" s="39"/>
      <c r="KP135" s="39"/>
      <c r="KQ135" s="39"/>
      <c r="KR135" s="39"/>
      <c r="KS135" s="39"/>
      <c r="KT135" s="39"/>
      <c r="KU135" s="39"/>
      <c r="KV135" s="39"/>
      <c r="KW135" s="39"/>
      <c r="KX135" s="39"/>
      <c r="KY135" s="39"/>
      <c r="KZ135" s="39"/>
      <c r="LA135" s="39"/>
      <c r="LB135" s="39"/>
      <c r="LC135" s="39"/>
      <c r="LD135" s="39"/>
      <c r="LE135" s="39"/>
      <c r="LF135" s="39"/>
      <c r="LG135" s="39"/>
      <c r="LH135" s="39"/>
      <c r="LI135" s="39"/>
      <c r="LJ135" s="39"/>
      <c r="LK135" s="39"/>
      <c r="LL135" s="39"/>
      <c r="LM135" s="39"/>
      <c r="LN135" s="39"/>
      <c r="LO135" s="39"/>
      <c r="LP135" s="39"/>
      <c r="LQ135" s="39"/>
      <c r="LR135" s="39"/>
      <c r="LS135" s="39"/>
      <c r="LT135" s="39"/>
      <c r="LU135" s="39"/>
      <c r="LV135" s="39"/>
      <c r="LW135" s="39"/>
      <c r="LX135" s="39"/>
      <c r="LY135" s="39"/>
      <c r="LZ135" s="39"/>
      <c r="MA135" s="39"/>
      <c r="MB135" s="39"/>
      <c r="MC135" s="39"/>
      <c r="MD135" s="39"/>
      <c r="ME135" s="39"/>
      <c r="MF135" s="39"/>
      <c r="MG135" s="39"/>
      <c r="MH135" s="39"/>
      <c r="MI135" s="39"/>
      <c r="MJ135" s="39"/>
      <c r="MK135" s="39"/>
      <c r="ML135" s="39"/>
      <c r="MM135" s="39"/>
      <c r="MN135" s="39"/>
      <c r="MO135" s="39"/>
      <c r="MP135" s="39"/>
      <c r="MQ135" s="39"/>
      <c r="MR135" s="39"/>
      <c r="MS135" s="39"/>
      <c r="MT135" s="39"/>
      <c r="MU135" s="39"/>
      <c r="MV135" s="39"/>
      <c r="MW135" s="39"/>
      <c r="MX135" s="39"/>
      <c r="MY135" s="39"/>
      <c r="MZ135" s="39"/>
      <c r="NA135" s="39"/>
      <c r="NB135" s="39"/>
      <c r="NC135" s="39"/>
      <c r="ND135" s="39"/>
      <c r="NE135" s="39"/>
      <c r="NF135" s="39"/>
      <c r="NG135" s="39"/>
      <c r="NH135" s="39"/>
      <c r="NI135" s="39"/>
      <c r="NJ135" s="39"/>
      <c r="NK135" s="39"/>
      <c r="NL135" s="39"/>
      <c r="NM135" s="39"/>
      <c r="NN135" s="39"/>
      <c r="NO135" s="39"/>
      <c r="NP135" s="39"/>
      <c r="NQ135" s="39"/>
      <c r="NR135" s="39"/>
      <c r="NS135" s="39"/>
      <c r="NT135" s="39"/>
      <c r="NU135" s="39"/>
      <c r="NV135" s="39"/>
      <c r="NW135" s="39"/>
      <c r="NX135" s="39"/>
      <c r="NY135" s="39"/>
      <c r="NZ135" s="39"/>
      <c r="OA135" s="39"/>
      <c r="OB135" s="39"/>
      <c r="OC135" s="39"/>
      <c r="OD135" s="39"/>
      <c r="OE135" s="39"/>
      <c r="OF135" s="39"/>
      <c r="OG135" s="39"/>
      <c r="OH135" s="39"/>
      <c r="OI135" s="39"/>
      <c r="OJ135" s="39"/>
      <c r="OK135" s="39"/>
      <c r="OL135" s="39"/>
      <c r="OM135" s="39"/>
      <c r="ON135" s="39"/>
      <c r="OO135" s="39"/>
      <c r="OP135" s="39"/>
      <c r="OQ135" s="39"/>
      <c r="OR135" s="39"/>
      <c r="OS135" s="39"/>
      <c r="OT135" s="39"/>
      <c r="OU135" s="39"/>
      <c r="OV135" s="39"/>
      <c r="OW135" s="39"/>
      <c r="OX135" s="39"/>
      <c r="OY135" s="39"/>
      <c r="OZ135" s="39"/>
      <c r="PA135" s="39"/>
      <c r="PB135" s="39"/>
      <c r="PC135" s="39"/>
      <c r="PD135" s="39"/>
      <c r="PE135" s="39"/>
      <c r="PF135" s="39"/>
      <c r="PG135" s="39"/>
      <c r="PH135" s="39"/>
      <c r="PI135" s="39"/>
      <c r="PJ135" s="39"/>
      <c r="PK135" s="39"/>
      <c r="PL135" s="39"/>
      <c r="PM135" s="39"/>
      <c r="PN135" s="39"/>
      <c r="PO135" s="39"/>
      <c r="PP135" s="39"/>
      <c r="PQ135" s="39"/>
      <c r="PR135" s="39"/>
      <c r="PS135" s="39"/>
      <c r="PT135" s="39"/>
      <c r="PU135" s="39"/>
      <c r="PV135" s="39"/>
      <c r="PW135" s="39"/>
      <c r="PX135" s="39"/>
      <c r="PY135" s="39"/>
      <c r="PZ135" s="39"/>
      <c r="QA135" s="39"/>
      <c r="QB135" s="39"/>
      <c r="QC135" s="39"/>
      <c r="QD135" s="39"/>
      <c r="QE135" s="39"/>
      <c r="QF135" s="39"/>
      <c r="QG135" s="39"/>
      <c r="QH135" s="39"/>
      <c r="QI135" s="39"/>
      <c r="QJ135" s="39"/>
      <c r="QK135" s="39"/>
      <c r="QL135" s="39"/>
      <c r="QM135" s="39"/>
      <c r="QN135" s="39"/>
      <c r="QO135" s="39"/>
      <c r="QP135" s="39"/>
      <c r="QQ135" s="39"/>
      <c r="QR135" s="39"/>
      <c r="QS135" s="39"/>
      <c r="QT135" s="39"/>
      <c r="QU135" s="39"/>
      <c r="QV135" s="39"/>
      <c r="QW135" s="39"/>
      <c r="QX135" s="39"/>
      <c r="QY135" s="39"/>
      <c r="QZ135" s="39"/>
      <c r="RA135" s="39"/>
      <c r="RB135" s="39"/>
      <c r="RC135" s="39"/>
      <c r="RD135" s="39"/>
      <c r="RE135" s="39"/>
      <c r="RF135" s="39"/>
      <c r="RG135" s="39"/>
      <c r="RH135" s="39"/>
      <c r="RI135" s="39"/>
      <c r="RJ135" s="39"/>
      <c r="RK135" s="39"/>
      <c r="RL135" s="39"/>
      <c r="RM135" s="39"/>
      <c r="RN135" s="39"/>
      <c r="RO135" s="39"/>
      <c r="RP135" s="39"/>
      <c r="RQ135" s="39"/>
      <c r="RR135" s="39"/>
      <c r="RS135" s="39"/>
      <c r="RT135" s="39"/>
      <c r="RU135" s="39"/>
      <c r="RV135" s="39"/>
      <c r="RW135" s="39"/>
      <c r="RX135" s="39"/>
      <c r="RY135" s="39"/>
      <c r="RZ135" s="39"/>
      <c r="SA135" s="39"/>
      <c r="SB135" s="39"/>
      <c r="SC135" s="39"/>
      <c r="SD135" s="39"/>
      <c r="SE135" s="39"/>
      <c r="SF135" s="39"/>
      <c r="SG135" s="39"/>
      <c r="SH135" s="39"/>
      <c r="SI135" s="39"/>
      <c r="SJ135" s="39"/>
      <c r="SK135" s="39"/>
      <c r="SL135" s="39"/>
      <c r="SM135" s="39"/>
      <c r="SN135" s="39"/>
      <c r="SO135" s="39"/>
      <c r="SP135" s="39"/>
      <c r="SQ135" s="39"/>
      <c r="SR135" s="39"/>
      <c r="SS135" s="39"/>
      <c r="ST135" s="39"/>
      <c r="SU135" s="39"/>
      <c r="SV135" s="39"/>
      <c r="SW135" s="39"/>
      <c r="SX135" s="39"/>
      <c r="SY135" s="39"/>
      <c r="SZ135" s="39"/>
      <c r="TA135" s="39"/>
      <c r="TB135" s="39"/>
      <c r="TC135" s="39"/>
      <c r="TD135" s="39"/>
      <c r="TE135" s="39"/>
      <c r="TF135" s="39"/>
      <c r="TG135" s="39"/>
      <c r="TH135" s="39"/>
      <c r="TI135" s="39"/>
      <c r="TJ135" s="39"/>
      <c r="TK135" s="39"/>
      <c r="TL135" s="39"/>
      <c r="TM135" s="39"/>
      <c r="TN135" s="39"/>
      <c r="TO135" s="39"/>
      <c r="TP135" s="39"/>
      <c r="TQ135" s="39"/>
      <c r="TR135" s="39"/>
      <c r="TS135" s="39"/>
      <c r="TT135" s="39"/>
      <c r="TU135" s="39"/>
      <c r="TV135" s="39"/>
      <c r="TW135" s="39"/>
      <c r="TX135" s="39"/>
      <c r="TY135" s="39"/>
      <c r="TZ135" s="39"/>
      <c r="UA135" s="39"/>
      <c r="UB135" s="39"/>
      <c r="UC135" s="39"/>
      <c r="UD135" s="39"/>
      <c r="UE135" s="39"/>
      <c r="UF135" s="39"/>
      <c r="UG135" s="39"/>
      <c r="UH135" s="39"/>
      <c r="UI135" s="39"/>
      <c r="UJ135" s="39"/>
      <c r="UK135" s="39"/>
      <c r="UL135" s="39"/>
      <c r="UM135" s="39"/>
      <c r="UN135" s="39"/>
      <c r="UO135" s="39"/>
      <c r="UP135" s="39"/>
      <c r="UQ135" s="39"/>
      <c r="UR135" s="39"/>
      <c r="US135" s="39"/>
      <c r="UT135" s="39"/>
      <c r="UU135" s="39"/>
      <c r="UV135" s="39"/>
      <c r="UW135" s="39"/>
      <c r="UX135" s="39"/>
      <c r="UY135" s="39"/>
      <c r="UZ135" s="39"/>
      <c r="VA135" s="39"/>
      <c r="VB135" s="39"/>
      <c r="VC135" s="39"/>
      <c r="VD135" s="39"/>
      <c r="VE135" s="39"/>
      <c r="VF135" s="39"/>
      <c r="VG135" s="39"/>
      <c r="VH135" s="39"/>
      <c r="VI135" s="39"/>
      <c r="VJ135" s="39"/>
      <c r="VK135" s="39"/>
      <c r="VL135" s="39"/>
      <c r="VM135" s="39"/>
      <c r="VN135" s="39"/>
      <c r="VO135" s="39"/>
      <c r="VP135" s="39"/>
      <c r="VQ135" s="39"/>
      <c r="VR135" s="39"/>
      <c r="VS135" s="39"/>
      <c r="VT135" s="39"/>
      <c r="VU135" s="39"/>
      <c r="VV135" s="39"/>
      <c r="VW135" s="39"/>
      <c r="VX135" s="39"/>
      <c r="VY135" s="39"/>
      <c r="VZ135" s="39"/>
      <c r="WA135" s="39"/>
      <c r="WB135" s="39"/>
      <c r="WC135" s="39"/>
      <c r="WD135" s="39"/>
      <c r="WE135" s="39"/>
      <c r="WF135" s="39"/>
      <c r="WG135" s="39"/>
      <c r="WH135" s="39"/>
      <c r="WI135" s="39"/>
      <c r="WJ135" s="39"/>
      <c r="WK135" s="39"/>
      <c r="WL135" s="39"/>
      <c r="WM135" s="39"/>
      <c r="WN135" s="39"/>
      <c r="WO135" s="39"/>
      <c r="WP135" s="39"/>
      <c r="WQ135" s="39"/>
      <c r="WR135" s="39"/>
      <c r="WS135" s="39"/>
      <c r="WT135" s="39"/>
      <c r="WU135" s="39"/>
      <c r="WV135" s="39"/>
      <c r="WW135" s="39"/>
      <c r="WX135" s="39"/>
      <c r="WY135" s="39"/>
      <c r="WZ135" s="39"/>
      <c r="XA135" s="39"/>
      <c r="XB135" s="39"/>
      <c r="XC135" s="39"/>
      <c r="XD135" s="39"/>
      <c r="XE135" s="39"/>
      <c r="XF135" s="39"/>
      <c r="XG135" s="39"/>
      <c r="XH135" s="39"/>
      <c r="XI135" s="39"/>
      <c r="XJ135" s="39"/>
      <c r="XK135" s="39"/>
      <c r="XL135" s="39"/>
      <c r="XM135" s="39"/>
      <c r="XN135" s="39"/>
      <c r="XO135" s="39"/>
      <c r="XP135" s="39"/>
      <c r="XQ135" s="39"/>
      <c r="XR135" s="39"/>
      <c r="XS135" s="39"/>
      <c r="XT135" s="39"/>
      <c r="XU135" s="39"/>
      <c r="XV135" s="39"/>
      <c r="XW135" s="39"/>
      <c r="XX135" s="39"/>
      <c r="XY135" s="39"/>
      <c r="XZ135" s="39"/>
      <c r="YA135" s="39"/>
      <c r="YB135" s="39"/>
      <c r="YC135" s="39"/>
      <c r="YD135" s="39"/>
      <c r="YE135" s="39"/>
      <c r="YF135" s="39"/>
      <c r="YG135" s="39"/>
      <c r="YH135" s="39"/>
      <c r="YI135" s="39"/>
      <c r="YJ135" s="39"/>
      <c r="YK135" s="39"/>
      <c r="YL135" s="39"/>
      <c r="YM135" s="39"/>
      <c r="YN135" s="39"/>
      <c r="YO135" s="39"/>
      <c r="YP135" s="39"/>
      <c r="YQ135" s="39"/>
      <c r="YR135" s="39"/>
      <c r="YS135" s="39"/>
      <c r="YT135" s="39"/>
      <c r="YU135" s="39"/>
      <c r="YV135" s="39"/>
      <c r="YW135" s="39"/>
      <c r="YX135" s="39"/>
      <c r="YY135" s="39"/>
      <c r="YZ135" s="39"/>
      <c r="ZA135" s="39"/>
      <c r="ZB135" s="39"/>
      <c r="ZC135" s="39"/>
      <c r="ZD135" s="39"/>
      <c r="ZE135" s="39"/>
      <c r="ZF135" s="39"/>
      <c r="ZG135" s="39"/>
      <c r="ZH135" s="39"/>
      <c r="ZI135" s="39"/>
      <c r="ZJ135" s="39"/>
      <c r="ZK135" s="39"/>
      <c r="ZL135" s="39"/>
      <c r="ZM135" s="39"/>
      <c r="ZN135" s="39"/>
      <c r="ZO135" s="39"/>
      <c r="ZP135" s="39"/>
      <c r="ZQ135" s="39"/>
      <c r="ZR135" s="39"/>
      <c r="ZS135" s="39"/>
      <c r="ZT135" s="39"/>
      <c r="ZU135" s="39"/>
      <c r="ZV135" s="39"/>
      <c r="ZW135" s="39"/>
      <c r="ZX135" s="39"/>
    </row>
    <row r="136" spans="1:700" s="41" customFormat="1" ht="12" customHeight="1" x14ac:dyDescent="0.25">
      <c r="A136" s="128" t="s">
        <v>36</v>
      </c>
      <c r="B136" s="15" t="s">
        <v>37</v>
      </c>
      <c r="C136" s="15" t="s">
        <v>37</v>
      </c>
      <c r="D136" s="5" t="s">
        <v>38</v>
      </c>
      <c r="E136" s="6" t="s">
        <v>39</v>
      </c>
      <c r="F136" s="7" t="s">
        <v>38</v>
      </c>
      <c r="G136" s="6" t="s">
        <v>40</v>
      </c>
      <c r="H136" s="8">
        <v>21101</v>
      </c>
      <c r="I136" s="69" t="s">
        <v>46</v>
      </c>
      <c r="J136" s="9" t="s">
        <v>470</v>
      </c>
      <c r="K136" s="10" t="s">
        <v>471</v>
      </c>
      <c r="L136" s="11"/>
      <c r="M136" s="8" t="s">
        <v>43</v>
      </c>
      <c r="N136" s="12" t="s">
        <v>16255</v>
      </c>
      <c r="O136" s="13">
        <v>12</v>
      </c>
      <c r="P136" s="14">
        <f t="shared" si="2"/>
        <v>14.04</v>
      </c>
      <c r="Q136" s="53" t="s">
        <v>45</v>
      </c>
      <c r="R136" s="14">
        <v>168.48</v>
      </c>
      <c r="S136" s="14">
        <v>0</v>
      </c>
      <c r="T136" s="14">
        <v>0</v>
      </c>
      <c r="U136" s="14">
        <v>0</v>
      </c>
      <c r="V136" s="14">
        <v>0</v>
      </c>
      <c r="W136" s="14">
        <v>14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154.47999999999999</v>
      </c>
      <c r="AD136" s="14">
        <v>0</v>
      </c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  <c r="IV136" s="39"/>
      <c r="IW136" s="39"/>
      <c r="IX136" s="39"/>
      <c r="IY136" s="39"/>
      <c r="IZ136" s="39"/>
      <c r="JA136" s="39"/>
      <c r="JB136" s="39"/>
      <c r="JC136" s="39"/>
      <c r="JD136" s="39"/>
      <c r="JE136" s="39"/>
      <c r="JF136" s="39"/>
      <c r="JG136" s="39"/>
      <c r="JH136" s="39"/>
      <c r="JI136" s="39"/>
      <c r="JJ136" s="39"/>
      <c r="JK136" s="39"/>
      <c r="JL136" s="39"/>
      <c r="JM136" s="39"/>
      <c r="JN136" s="39"/>
      <c r="JO136" s="39"/>
      <c r="JP136" s="39"/>
      <c r="JQ136" s="39"/>
      <c r="JR136" s="39"/>
      <c r="JS136" s="39"/>
      <c r="JT136" s="39"/>
      <c r="JU136" s="39"/>
      <c r="JV136" s="39"/>
      <c r="JW136" s="39"/>
      <c r="JX136" s="39"/>
      <c r="JY136" s="39"/>
      <c r="JZ136" s="39"/>
      <c r="KA136" s="39"/>
      <c r="KB136" s="39"/>
      <c r="KC136" s="39"/>
      <c r="KD136" s="39"/>
      <c r="KE136" s="39"/>
      <c r="KF136" s="39"/>
      <c r="KG136" s="39"/>
      <c r="KH136" s="39"/>
      <c r="KI136" s="39"/>
      <c r="KJ136" s="39"/>
      <c r="KK136" s="39"/>
      <c r="KL136" s="39"/>
      <c r="KM136" s="39"/>
      <c r="KN136" s="39"/>
      <c r="KO136" s="39"/>
      <c r="KP136" s="39"/>
      <c r="KQ136" s="39"/>
      <c r="KR136" s="39"/>
      <c r="KS136" s="39"/>
      <c r="KT136" s="39"/>
      <c r="KU136" s="39"/>
      <c r="KV136" s="39"/>
      <c r="KW136" s="39"/>
      <c r="KX136" s="39"/>
      <c r="KY136" s="39"/>
      <c r="KZ136" s="39"/>
      <c r="LA136" s="39"/>
      <c r="LB136" s="39"/>
      <c r="LC136" s="39"/>
      <c r="LD136" s="39"/>
      <c r="LE136" s="39"/>
      <c r="LF136" s="39"/>
      <c r="LG136" s="39"/>
      <c r="LH136" s="39"/>
      <c r="LI136" s="39"/>
      <c r="LJ136" s="39"/>
      <c r="LK136" s="39"/>
      <c r="LL136" s="39"/>
      <c r="LM136" s="39"/>
      <c r="LN136" s="39"/>
      <c r="LO136" s="39"/>
      <c r="LP136" s="39"/>
      <c r="LQ136" s="39"/>
      <c r="LR136" s="39"/>
      <c r="LS136" s="39"/>
      <c r="LT136" s="39"/>
      <c r="LU136" s="39"/>
      <c r="LV136" s="39"/>
      <c r="LW136" s="39"/>
      <c r="LX136" s="39"/>
      <c r="LY136" s="39"/>
      <c r="LZ136" s="39"/>
      <c r="MA136" s="39"/>
      <c r="MB136" s="39"/>
      <c r="MC136" s="39"/>
      <c r="MD136" s="39"/>
      <c r="ME136" s="39"/>
      <c r="MF136" s="39"/>
      <c r="MG136" s="39"/>
      <c r="MH136" s="39"/>
      <c r="MI136" s="39"/>
      <c r="MJ136" s="39"/>
      <c r="MK136" s="39"/>
      <c r="ML136" s="39"/>
      <c r="MM136" s="39"/>
      <c r="MN136" s="39"/>
      <c r="MO136" s="39"/>
      <c r="MP136" s="39"/>
      <c r="MQ136" s="39"/>
      <c r="MR136" s="39"/>
      <c r="MS136" s="39"/>
      <c r="MT136" s="39"/>
      <c r="MU136" s="39"/>
      <c r="MV136" s="39"/>
      <c r="MW136" s="39"/>
      <c r="MX136" s="39"/>
      <c r="MY136" s="39"/>
      <c r="MZ136" s="39"/>
      <c r="NA136" s="39"/>
      <c r="NB136" s="39"/>
      <c r="NC136" s="39"/>
      <c r="ND136" s="39"/>
      <c r="NE136" s="39"/>
      <c r="NF136" s="39"/>
      <c r="NG136" s="39"/>
      <c r="NH136" s="39"/>
      <c r="NI136" s="39"/>
      <c r="NJ136" s="39"/>
      <c r="NK136" s="39"/>
      <c r="NL136" s="39"/>
      <c r="NM136" s="39"/>
      <c r="NN136" s="39"/>
      <c r="NO136" s="39"/>
      <c r="NP136" s="39"/>
      <c r="NQ136" s="39"/>
      <c r="NR136" s="39"/>
      <c r="NS136" s="39"/>
      <c r="NT136" s="39"/>
      <c r="NU136" s="39"/>
      <c r="NV136" s="39"/>
      <c r="NW136" s="39"/>
      <c r="NX136" s="39"/>
      <c r="NY136" s="39"/>
      <c r="NZ136" s="39"/>
      <c r="OA136" s="39"/>
      <c r="OB136" s="39"/>
      <c r="OC136" s="39"/>
      <c r="OD136" s="39"/>
      <c r="OE136" s="39"/>
      <c r="OF136" s="39"/>
      <c r="OG136" s="39"/>
      <c r="OH136" s="39"/>
      <c r="OI136" s="39"/>
      <c r="OJ136" s="39"/>
      <c r="OK136" s="39"/>
      <c r="OL136" s="39"/>
      <c r="OM136" s="39"/>
      <c r="ON136" s="39"/>
      <c r="OO136" s="39"/>
      <c r="OP136" s="39"/>
      <c r="OQ136" s="39"/>
      <c r="OR136" s="39"/>
      <c r="OS136" s="39"/>
      <c r="OT136" s="39"/>
      <c r="OU136" s="39"/>
      <c r="OV136" s="39"/>
      <c r="OW136" s="39"/>
      <c r="OX136" s="39"/>
      <c r="OY136" s="39"/>
      <c r="OZ136" s="39"/>
      <c r="PA136" s="39"/>
      <c r="PB136" s="39"/>
      <c r="PC136" s="39"/>
      <c r="PD136" s="39"/>
      <c r="PE136" s="39"/>
      <c r="PF136" s="39"/>
      <c r="PG136" s="39"/>
      <c r="PH136" s="39"/>
      <c r="PI136" s="39"/>
      <c r="PJ136" s="39"/>
      <c r="PK136" s="39"/>
      <c r="PL136" s="39"/>
      <c r="PM136" s="39"/>
      <c r="PN136" s="39"/>
      <c r="PO136" s="39"/>
      <c r="PP136" s="39"/>
      <c r="PQ136" s="39"/>
      <c r="PR136" s="39"/>
      <c r="PS136" s="39"/>
      <c r="PT136" s="39"/>
      <c r="PU136" s="39"/>
      <c r="PV136" s="39"/>
      <c r="PW136" s="39"/>
      <c r="PX136" s="39"/>
      <c r="PY136" s="39"/>
      <c r="PZ136" s="39"/>
      <c r="QA136" s="39"/>
      <c r="QB136" s="39"/>
      <c r="QC136" s="39"/>
      <c r="QD136" s="39"/>
      <c r="QE136" s="39"/>
      <c r="QF136" s="39"/>
      <c r="QG136" s="39"/>
      <c r="QH136" s="39"/>
      <c r="QI136" s="39"/>
      <c r="QJ136" s="39"/>
      <c r="QK136" s="39"/>
      <c r="QL136" s="39"/>
      <c r="QM136" s="39"/>
      <c r="QN136" s="39"/>
      <c r="QO136" s="39"/>
      <c r="QP136" s="39"/>
      <c r="QQ136" s="39"/>
      <c r="QR136" s="39"/>
      <c r="QS136" s="39"/>
      <c r="QT136" s="39"/>
      <c r="QU136" s="39"/>
      <c r="QV136" s="39"/>
      <c r="QW136" s="39"/>
      <c r="QX136" s="39"/>
      <c r="QY136" s="39"/>
      <c r="QZ136" s="39"/>
      <c r="RA136" s="39"/>
      <c r="RB136" s="39"/>
      <c r="RC136" s="39"/>
      <c r="RD136" s="39"/>
      <c r="RE136" s="39"/>
      <c r="RF136" s="39"/>
      <c r="RG136" s="39"/>
      <c r="RH136" s="39"/>
      <c r="RI136" s="39"/>
      <c r="RJ136" s="39"/>
      <c r="RK136" s="39"/>
      <c r="RL136" s="39"/>
      <c r="RM136" s="39"/>
      <c r="RN136" s="39"/>
      <c r="RO136" s="39"/>
      <c r="RP136" s="39"/>
      <c r="RQ136" s="39"/>
      <c r="RR136" s="39"/>
      <c r="RS136" s="39"/>
      <c r="RT136" s="39"/>
      <c r="RU136" s="39"/>
      <c r="RV136" s="39"/>
      <c r="RW136" s="39"/>
      <c r="RX136" s="39"/>
      <c r="RY136" s="39"/>
      <c r="RZ136" s="39"/>
      <c r="SA136" s="39"/>
      <c r="SB136" s="39"/>
      <c r="SC136" s="39"/>
      <c r="SD136" s="39"/>
      <c r="SE136" s="39"/>
      <c r="SF136" s="39"/>
      <c r="SG136" s="39"/>
      <c r="SH136" s="39"/>
      <c r="SI136" s="39"/>
      <c r="SJ136" s="39"/>
      <c r="SK136" s="39"/>
      <c r="SL136" s="39"/>
      <c r="SM136" s="39"/>
      <c r="SN136" s="39"/>
      <c r="SO136" s="39"/>
      <c r="SP136" s="39"/>
      <c r="SQ136" s="39"/>
      <c r="SR136" s="39"/>
      <c r="SS136" s="39"/>
      <c r="ST136" s="39"/>
      <c r="SU136" s="39"/>
      <c r="SV136" s="39"/>
      <c r="SW136" s="39"/>
      <c r="SX136" s="39"/>
      <c r="SY136" s="39"/>
      <c r="SZ136" s="39"/>
      <c r="TA136" s="39"/>
      <c r="TB136" s="39"/>
      <c r="TC136" s="39"/>
      <c r="TD136" s="39"/>
      <c r="TE136" s="39"/>
      <c r="TF136" s="39"/>
      <c r="TG136" s="39"/>
      <c r="TH136" s="39"/>
      <c r="TI136" s="39"/>
      <c r="TJ136" s="39"/>
      <c r="TK136" s="39"/>
      <c r="TL136" s="39"/>
      <c r="TM136" s="39"/>
      <c r="TN136" s="39"/>
      <c r="TO136" s="39"/>
      <c r="TP136" s="39"/>
      <c r="TQ136" s="39"/>
      <c r="TR136" s="39"/>
      <c r="TS136" s="39"/>
      <c r="TT136" s="39"/>
      <c r="TU136" s="39"/>
      <c r="TV136" s="39"/>
      <c r="TW136" s="39"/>
      <c r="TX136" s="39"/>
      <c r="TY136" s="39"/>
      <c r="TZ136" s="39"/>
      <c r="UA136" s="39"/>
      <c r="UB136" s="39"/>
      <c r="UC136" s="39"/>
      <c r="UD136" s="39"/>
      <c r="UE136" s="39"/>
      <c r="UF136" s="39"/>
      <c r="UG136" s="39"/>
      <c r="UH136" s="39"/>
      <c r="UI136" s="39"/>
      <c r="UJ136" s="39"/>
      <c r="UK136" s="39"/>
      <c r="UL136" s="39"/>
      <c r="UM136" s="39"/>
      <c r="UN136" s="39"/>
      <c r="UO136" s="39"/>
      <c r="UP136" s="39"/>
      <c r="UQ136" s="39"/>
      <c r="UR136" s="39"/>
      <c r="US136" s="39"/>
      <c r="UT136" s="39"/>
      <c r="UU136" s="39"/>
      <c r="UV136" s="39"/>
      <c r="UW136" s="39"/>
      <c r="UX136" s="39"/>
      <c r="UY136" s="39"/>
      <c r="UZ136" s="39"/>
      <c r="VA136" s="39"/>
      <c r="VB136" s="39"/>
      <c r="VC136" s="39"/>
      <c r="VD136" s="39"/>
      <c r="VE136" s="39"/>
      <c r="VF136" s="39"/>
      <c r="VG136" s="39"/>
      <c r="VH136" s="39"/>
      <c r="VI136" s="39"/>
      <c r="VJ136" s="39"/>
      <c r="VK136" s="39"/>
      <c r="VL136" s="39"/>
      <c r="VM136" s="39"/>
      <c r="VN136" s="39"/>
      <c r="VO136" s="39"/>
      <c r="VP136" s="39"/>
      <c r="VQ136" s="39"/>
      <c r="VR136" s="39"/>
      <c r="VS136" s="39"/>
      <c r="VT136" s="39"/>
      <c r="VU136" s="39"/>
      <c r="VV136" s="39"/>
      <c r="VW136" s="39"/>
      <c r="VX136" s="39"/>
      <c r="VY136" s="39"/>
      <c r="VZ136" s="39"/>
      <c r="WA136" s="39"/>
      <c r="WB136" s="39"/>
      <c r="WC136" s="39"/>
      <c r="WD136" s="39"/>
      <c r="WE136" s="39"/>
      <c r="WF136" s="39"/>
      <c r="WG136" s="39"/>
      <c r="WH136" s="39"/>
      <c r="WI136" s="39"/>
      <c r="WJ136" s="39"/>
      <c r="WK136" s="39"/>
      <c r="WL136" s="39"/>
      <c r="WM136" s="39"/>
      <c r="WN136" s="39"/>
      <c r="WO136" s="39"/>
      <c r="WP136" s="39"/>
      <c r="WQ136" s="39"/>
      <c r="WR136" s="39"/>
      <c r="WS136" s="39"/>
      <c r="WT136" s="39"/>
      <c r="WU136" s="39"/>
      <c r="WV136" s="39"/>
      <c r="WW136" s="39"/>
      <c r="WX136" s="39"/>
      <c r="WY136" s="39"/>
      <c r="WZ136" s="39"/>
      <c r="XA136" s="39"/>
      <c r="XB136" s="39"/>
      <c r="XC136" s="39"/>
      <c r="XD136" s="39"/>
      <c r="XE136" s="39"/>
      <c r="XF136" s="39"/>
      <c r="XG136" s="39"/>
      <c r="XH136" s="39"/>
      <c r="XI136" s="39"/>
      <c r="XJ136" s="39"/>
      <c r="XK136" s="39"/>
      <c r="XL136" s="39"/>
      <c r="XM136" s="39"/>
      <c r="XN136" s="39"/>
      <c r="XO136" s="39"/>
      <c r="XP136" s="39"/>
      <c r="XQ136" s="39"/>
      <c r="XR136" s="39"/>
      <c r="XS136" s="39"/>
      <c r="XT136" s="39"/>
      <c r="XU136" s="39"/>
      <c r="XV136" s="39"/>
      <c r="XW136" s="39"/>
      <c r="XX136" s="39"/>
      <c r="XY136" s="39"/>
      <c r="XZ136" s="39"/>
      <c r="YA136" s="39"/>
      <c r="YB136" s="39"/>
      <c r="YC136" s="39"/>
      <c r="YD136" s="39"/>
      <c r="YE136" s="39"/>
      <c r="YF136" s="39"/>
      <c r="YG136" s="39"/>
      <c r="YH136" s="39"/>
      <c r="YI136" s="39"/>
      <c r="YJ136" s="39"/>
      <c r="YK136" s="39"/>
      <c r="YL136" s="39"/>
      <c r="YM136" s="39"/>
      <c r="YN136" s="39"/>
      <c r="YO136" s="39"/>
      <c r="YP136" s="39"/>
      <c r="YQ136" s="39"/>
      <c r="YR136" s="39"/>
      <c r="YS136" s="39"/>
      <c r="YT136" s="39"/>
      <c r="YU136" s="39"/>
      <c r="YV136" s="39"/>
      <c r="YW136" s="39"/>
      <c r="YX136" s="39"/>
      <c r="YY136" s="39"/>
      <c r="YZ136" s="39"/>
      <c r="ZA136" s="39"/>
      <c r="ZB136" s="39"/>
      <c r="ZC136" s="39"/>
      <c r="ZD136" s="39"/>
      <c r="ZE136" s="39"/>
      <c r="ZF136" s="39"/>
      <c r="ZG136" s="39"/>
      <c r="ZH136" s="39"/>
      <c r="ZI136" s="39"/>
      <c r="ZJ136" s="39"/>
      <c r="ZK136" s="39"/>
      <c r="ZL136" s="39"/>
      <c r="ZM136" s="39"/>
      <c r="ZN136" s="39"/>
      <c r="ZO136" s="39"/>
      <c r="ZP136" s="39"/>
      <c r="ZQ136" s="39"/>
      <c r="ZR136" s="39"/>
      <c r="ZS136" s="39"/>
      <c r="ZT136" s="39"/>
      <c r="ZU136" s="39"/>
      <c r="ZV136" s="39"/>
      <c r="ZW136" s="39"/>
      <c r="ZX136" s="39"/>
    </row>
    <row r="137" spans="1:700" s="41" customFormat="1" ht="12" customHeight="1" x14ac:dyDescent="0.25">
      <c r="A137" s="128" t="s">
        <v>36</v>
      </c>
      <c r="B137" s="15" t="s">
        <v>37</v>
      </c>
      <c r="C137" s="15" t="s">
        <v>37</v>
      </c>
      <c r="D137" s="7" t="s">
        <v>38</v>
      </c>
      <c r="E137" s="6" t="s">
        <v>39</v>
      </c>
      <c r="F137" s="7" t="s">
        <v>38</v>
      </c>
      <c r="G137" s="6" t="s">
        <v>40</v>
      </c>
      <c r="H137" s="8">
        <v>21201</v>
      </c>
      <c r="I137" s="69" t="s">
        <v>16278</v>
      </c>
      <c r="J137" s="9" t="s">
        <v>2975</v>
      </c>
      <c r="K137" s="10" t="s">
        <v>2976</v>
      </c>
      <c r="L137" s="11"/>
      <c r="M137" s="8" t="s">
        <v>43</v>
      </c>
      <c r="N137" s="12" t="s">
        <v>1446</v>
      </c>
      <c r="O137" s="13">
        <v>12</v>
      </c>
      <c r="P137" s="14">
        <v>333.33</v>
      </c>
      <c r="Q137" s="53" t="s">
        <v>16279</v>
      </c>
      <c r="R137" s="14">
        <v>4000</v>
      </c>
      <c r="S137" s="14">
        <v>0</v>
      </c>
      <c r="T137" s="14">
        <v>2000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2000</v>
      </c>
      <c r="AA137" s="14">
        <v>0</v>
      </c>
      <c r="AB137" s="14">
        <v>0</v>
      </c>
      <c r="AC137" s="14">
        <v>0</v>
      </c>
      <c r="AD137" s="14">
        <v>0</v>
      </c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  <c r="IV137" s="39"/>
      <c r="IW137" s="39"/>
      <c r="IX137" s="39"/>
      <c r="IY137" s="39"/>
      <c r="IZ137" s="39"/>
      <c r="JA137" s="39"/>
      <c r="JB137" s="39"/>
      <c r="JC137" s="39"/>
      <c r="JD137" s="39"/>
      <c r="JE137" s="39"/>
      <c r="JF137" s="39"/>
      <c r="JG137" s="39"/>
      <c r="JH137" s="39"/>
      <c r="JI137" s="39"/>
      <c r="JJ137" s="39"/>
      <c r="JK137" s="39"/>
      <c r="JL137" s="39"/>
      <c r="JM137" s="39"/>
      <c r="JN137" s="39"/>
      <c r="JO137" s="39"/>
      <c r="JP137" s="39"/>
      <c r="JQ137" s="39"/>
      <c r="JR137" s="39"/>
      <c r="JS137" s="39"/>
      <c r="JT137" s="39"/>
      <c r="JU137" s="39"/>
      <c r="JV137" s="39"/>
      <c r="JW137" s="39"/>
      <c r="JX137" s="39"/>
      <c r="JY137" s="39"/>
      <c r="JZ137" s="39"/>
      <c r="KA137" s="39"/>
      <c r="KB137" s="39"/>
      <c r="KC137" s="39"/>
      <c r="KD137" s="39"/>
      <c r="KE137" s="39"/>
      <c r="KF137" s="39"/>
      <c r="KG137" s="39"/>
      <c r="KH137" s="39"/>
      <c r="KI137" s="39"/>
      <c r="KJ137" s="39"/>
      <c r="KK137" s="39"/>
      <c r="KL137" s="39"/>
      <c r="KM137" s="39"/>
      <c r="KN137" s="39"/>
      <c r="KO137" s="39"/>
      <c r="KP137" s="39"/>
      <c r="KQ137" s="39"/>
      <c r="KR137" s="39"/>
      <c r="KS137" s="39"/>
      <c r="KT137" s="39"/>
      <c r="KU137" s="39"/>
      <c r="KV137" s="39"/>
      <c r="KW137" s="39"/>
      <c r="KX137" s="39"/>
      <c r="KY137" s="39"/>
      <c r="KZ137" s="39"/>
      <c r="LA137" s="39"/>
      <c r="LB137" s="39"/>
      <c r="LC137" s="39"/>
      <c r="LD137" s="39"/>
      <c r="LE137" s="39"/>
      <c r="LF137" s="39"/>
      <c r="LG137" s="39"/>
      <c r="LH137" s="39"/>
      <c r="LI137" s="39"/>
      <c r="LJ137" s="39"/>
      <c r="LK137" s="39"/>
      <c r="LL137" s="39"/>
      <c r="LM137" s="39"/>
      <c r="LN137" s="39"/>
      <c r="LO137" s="39"/>
      <c r="LP137" s="39"/>
      <c r="LQ137" s="39"/>
      <c r="LR137" s="39"/>
      <c r="LS137" s="39"/>
      <c r="LT137" s="39"/>
      <c r="LU137" s="39"/>
      <c r="LV137" s="39"/>
      <c r="LW137" s="39"/>
      <c r="LX137" s="39"/>
      <c r="LY137" s="39"/>
      <c r="LZ137" s="39"/>
      <c r="MA137" s="39"/>
      <c r="MB137" s="39"/>
      <c r="MC137" s="39"/>
      <c r="MD137" s="39"/>
      <c r="ME137" s="39"/>
      <c r="MF137" s="39"/>
      <c r="MG137" s="39"/>
      <c r="MH137" s="39"/>
      <c r="MI137" s="39"/>
      <c r="MJ137" s="39"/>
      <c r="MK137" s="39"/>
      <c r="ML137" s="39"/>
      <c r="MM137" s="39"/>
      <c r="MN137" s="39"/>
      <c r="MO137" s="39"/>
      <c r="MP137" s="39"/>
      <c r="MQ137" s="39"/>
      <c r="MR137" s="39"/>
      <c r="MS137" s="39"/>
      <c r="MT137" s="39"/>
      <c r="MU137" s="39"/>
      <c r="MV137" s="39"/>
      <c r="MW137" s="39"/>
      <c r="MX137" s="39"/>
      <c r="MY137" s="39"/>
      <c r="MZ137" s="39"/>
      <c r="NA137" s="39"/>
      <c r="NB137" s="39"/>
      <c r="NC137" s="39"/>
      <c r="ND137" s="39"/>
      <c r="NE137" s="39"/>
      <c r="NF137" s="39"/>
      <c r="NG137" s="39"/>
      <c r="NH137" s="39"/>
      <c r="NI137" s="39"/>
      <c r="NJ137" s="39"/>
      <c r="NK137" s="39"/>
      <c r="NL137" s="39"/>
      <c r="NM137" s="39"/>
      <c r="NN137" s="39"/>
      <c r="NO137" s="39"/>
      <c r="NP137" s="39"/>
      <c r="NQ137" s="39"/>
      <c r="NR137" s="39"/>
      <c r="NS137" s="39"/>
      <c r="NT137" s="39"/>
      <c r="NU137" s="39"/>
      <c r="NV137" s="39"/>
      <c r="NW137" s="39"/>
      <c r="NX137" s="39"/>
      <c r="NY137" s="39"/>
      <c r="NZ137" s="39"/>
      <c r="OA137" s="39"/>
      <c r="OB137" s="39"/>
      <c r="OC137" s="39"/>
      <c r="OD137" s="39"/>
      <c r="OE137" s="39"/>
      <c r="OF137" s="39"/>
      <c r="OG137" s="39"/>
      <c r="OH137" s="39"/>
      <c r="OI137" s="39"/>
      <c r="OJ137" s="39"/>
      <c r="OK137" s="39"/>
      <c r="OL137" s="39"/>
      <c r="OM137" s="39"/>
      <c r="ON137" s="39"/>
      <c r="OO137" s="39"/>
      <c r="OP137" s="39"/>
      <c r="OQ137" s="39"/>
      <c r="OR137" s="39"/>
      <c r="OS137" s="39"/>
      <c r="OT137" s="39"/>
      <c r="OU137" s="39"/>
      <c r="OV137" s="39"/>
      <c r="OW137" s="39"/>
      <c r="OX137" s="39"/>
      <c r="OY137" s="39"/>
      <c r="OZ137" s="39"/>
      <c r="PA137" s="39"/>
      <c r="PB137" s="39"/>
      <c r="PC137" s="39"/>
      <c r="PD137" s="39"/>
      <c r="PE137" s="39"/>
      <c r="PF137" s="39"/>
      <c r="PG137" s="39"/>
      <c r="PH137" s="39"/>
      <c r="PI137" s="39"/>
      <c r="PJ137" s="39"/>
      <c r="PK137" s="39"/>
      <c r="PL137" s="39"/>
      <c r="PM137" s="39"/>
      <c r="PN137" s="39"/>
      <c r="PO137" s="39"/>
      <c r="PP137" s="39"/>
      <c r="PQ137" s="39"/>
      <c r="PR137" s="39"/>
      <c r="PS137" s="39"/>
      <c r="PT137" s="39"/>
      <c r="PU137" s="39"/>
      <c r="PV137" s="39"/>
      <c r="PW137" s="39"/>
      <c r="PX137" s="39"/>
      <c r="PY137" s="39"/>
      <c r="PZ137" s="39"/>
      <c r="QA137" s="39"/>
      <c r="QB137" s="39"/>
      <c r="QC137" s="39"/>
      <c r="QD137" s="39"/>
      <c r="QE137" s="39"/>
      <c r="QF137" s="39"/>
      <c r="QG137" s="39"/>
      <c r="QH137" s="39"/>
      <c r="QI137" s="39"/>
      <c r="QJ137" s="39"/>
      <c r="QK137" s="39"/>
      <c r="QL137" s="39"/>
      <c r="QM137" s="39"/>
      <c r="QN137" s="39"/>
      <c r="QO137" s="39"/>
      <c r="QP137" s="39"/>
      <c r="QQ137" s="39"/>
      <c r="QR137" s="39"/>
      <c r="QS137" s="39"/>
      <c r="QT137" s="39"/>
      <c r="QU137" s="39"/>
      <c r="QV137" s="39"/>
      <c r="QW137" s="39"/>
      <c r="QX137" s="39"/>
      <c r="QY137" s="39"/>
      <c r="QZ137" s="39"/>
      <c r="RA137" s="39"/>
      <c r="RB137" s="39"/>
      <c r="RC137" s="39"/>
      <c r="RD137" s="39"/>
      <c r="RE137" s="39"/>
      <c r="RF137" s="39"/>
      <c r="RG137" s="39"/>
      <c r="RH137" s="39"/>
      <c r="RI137" s="39"/>
      <c r="RJ137" s="39"/>
      <c r="RK137" s="39"/>
      <c r="RL137" s="39"/>
      <c r="RM137" s="39"/>
      <c r="RN137" s="39"/>
      <c r="RO137" s="39"/>
      <c r="RP137" s="39"/>
      <c r="RQ137" s="39"/>
      <c r="RR137" s="39"/>
      <c r="RS137" s="39"/>
      <c r="RT137" s="39"/>
      <c r="RU137" s="39"/>
      <c r="RV137" s="39"/>
      <c r="RW137" s="39"/>
      <c r="RX137" s="39"/>
      <c r="RY137" s="39"/>
      <c r="RZ137" s="39"/>
      <c r="SA137" s="39"/>
      <c r="SB137" s="39"/>
      <c r="SC137" s="39"/>
      <c r="SD137" s="39"/>
      <c r="SE137" s="39"/>
      <c r="SF137" s="39"/>
      <c r="SG137" s="39"/>
      <c r="SH137" s="39"/>
      <c r="SI137" s="39"/>
      <c r="SJ137" s="39"/>
      <c r="SK137" s="39"/>
      <c r="SL137" s="39"/>
      <c r="SM137" s="39"/>
      <c r="SN137" s="39"/>
      <c r="SO137" s="39"/>
      <c r="SP137" s="39"/>
      <c r="SQ137" s="39"/>
      <c r="SR137" s="39"/>
      <c r="SS137" s="39"/>
      <c r="ST137" s="39"/>
      <c r="SU137" s="39"/>
      <c r="SV137" s="39"/>
      <c r="SW137" s="39"/>
      <c r="SX137" s="39"/>
      <c r="SY137" s="39"/>
      <c r="SZ137" s="39"/>
      <c r="TA137" s="39"/>
      <c r="TB137" s="39"/>
      <c r="TC137" s="39"/>
      <c r="TD137" s="39"/>
      <c r="TE137" s="39"/>
      <c r="TF137" s="39"/>
      <c r="TG137" s="39"/>
      <c r="TH137" s="39"/>
      <c r="TI137" s="39"/>
      <c r="TJ137" s="39"/>
      <c r="TK137" s="39"/>
      <c r="TL137" s="39"/>
      <c r="TM137" s="39"/>
      <c r="TN137" s="39"/>
      <c r="TO137" s="39"/>
      <c r="TP137" s="39"/>
      <c r="TQ137" s="39"/>
      <c r="TR137" s="39"/>
      <c r="TS137" s="39"/>
      <c r="TT137" s="39"/>
      <c r="TU137" s="39"/>
      <c r="TV137" s="39"/>
      <c r="TW137" s="39"/>
      <c r="TX137" s="39"/>
      <c r="TY137" s="39"/>
      <c r="TZ137" s="39"/>
      <c r="UA137" s="39"/>
      <c r="UB137" s="39"/>
      <c r="UC137" s="39"/>
      <c r="UD137" s="39"/>
      <c r="UE137" s="39"/>
      <c r="UF137" s="39"/>
      <c r="UG137" s="39"/>
      <c r="UH137" s="39"/>
      <c r="UI137" s="39"/>
      <c r="UJ137" s="39"/>
      <c r="UK137" s="39"/>
      <c r="UL137" s="39"/>
      <c r="UM137" s="39"/>
      <c r="UN137" s="39"/>
      <c r="UO137" s="39"/>
      <c r="UP137" s="39"/>
      <c r="UQ137" s="39"/>
      <c r="UR137" s="39"/>
      <c r="US137" s="39"/>
      <c r="UT137" s="39"/>
      <c r="UU137" s="39"/>
      <c r="UV137" s="39"/>
      <c r="UW137" s="39"/>
      <c r="UX137" s="39"/>
      <c r="UY137" s="39"/>
      <c r="UZ137" s="39"/>
      <c r="VA137" s="39"/>
      <c r="VB137" s="39"/>
      <c r="VC137" s="39"/>
      <c r="VD137" s="39"/>
      <c r="VE137" s="39"/>
      <c r="VF137" s="39"/>
      <c r="VG137" s="39"/>
      <c r="VH137" s="39"/>
      <c r="VI137" s="39"/>
      <c r="VJ137" s="39"/>
      <c r="VK137" s="39"/>
      <c r="VL137" s="39"/>
      <c r="VM137" s="39"/>
      <c r="VN137" s="39"/>
      <c r="VO137" s="39"/>
      <c r="VP137" s="39"/>
      <c r="VQ137" s="39"/>
      <c r="VR137" s="39"/>
      <c r="VS137" s="39"/>
      <c r="VT137" s="39"/>
      <c r="VU137" s="39"/>
      <c r="VV137" s="39"/>
      <c r="VW137" s="39"/>
      <c r="VX137" s="39"/>
      <c r="VY137" s="39"/>
      <c r="VZ137" s="39"/>
      <c r="WA137" s="39"/>
      <c r="WB137" s="39"/>
      <c r="WC137" s="39"/>
      <c r="WD137" s="39"/>
      <c r="WE137" s="39"/>
      <c r="WF137" s="39"/>
      <c r="WG137" s="39"/>
      <c r="WH137" s="39"/>
      <c r="WI137" s="39"/>
      <c r="WJ137" s="39"/>
      <c r="WK137" s="39"/>
      <c r="WL137" s="39"/>
      <c r="WM137" s="39"/>
      <c r="WN137" s="39"/>
      <c r="WO137" s="39"/>
      <c r="WP137" s="39"/>
      <c r="WQ137" s="39"/>
      <c r="WR137" s="39"/>
      <c r="WS137" s="39"/>
      <c r="WT137" s="39"/>
      <c r="WU137" s="39"/>
      <c r="WV137" s="39"/>
      <c r="WW137" s="39"/>
      <c r="WX137" s="39"/>
      <c r="WY137" s="39"/>
      <c r="WZ137" s="39"/>
      <c r="XA137" s="39"/>
      <c r="XB137" s="39"/>
      <c r="XC137" s="39"/>
      <c r="XD137" s="39"/>
      <c r="XE137" s="39"/>
      <c r="XF137" s="39"/>
      <c r="XG137" s="39"/>
      <c r="XH137" s="39"/>
      <c r="XI137" s="39"/>
      <c r="XJ137" s="39"/>
      <c r="XK137" s="39"/>
      <c r="XL137" s="39"/>
      <c r="XM137" s="39"/>
      <c r="XN137" s="39"/>
      <c r="XO137" s="39"/>
      <c r="XP137" s="39"/>
      <c r="XQ137" s="39"/>
      <c r="XR137" s="39"/>
      <c r="XS137" s="39"/>
      <c r="XT137" s="39"/>
      <c r="XU137" s="39"/>
      <c r="XV137" s="39"/>
      <c r="XW137" s="39"/>
      <c r="XX137" s="39"/>
      <c r="XY137" s="39"/>
      <c r="XZ137" s="39"/>
      <c r="YA137" s="39"/>
      <c r="YB137" s="39"/>
      <c r="YC137" s="39"/>
      <c r="YD137" s="39"/>
      <c r="YE137" s="39"/>
      <c r="YF137" s="39"/>
      <c r="YG137" s="39"/>
      <c r="YH137" s="39"/>
      <c r="YI137" s="39"/>
      <c r="YJ137" s="39"/>
      <c r="YK137" s="39"/>
      <c r="YL137" s="39"/>
      <c r="YM137" s="39"/>
      <c r="YN137" s="39"/>
      <c r="YO137" s="39"/>
      <c r="YP137" s="39"/>
      <c r="YQ137" s="39"/>
      <c r="YR137" s="39"/>
      <c r="YS137" s="39"/>
      <c r="YT137" s="39"/>
      <c r="YU137" s="39"/>
      <c r="YV137" s="39"/>
      <c r="YW137" s="39"/>
      <c r="YX137" s="39"/>
      <c r="YY137" s="39"/>
      <c r="YZ137" s="39"/>
      <c r="ZA137" s="39"/>
      <c r="ZB137" s="39"/>
      <c r="ZC137" s="39"/>
      <c r="ZD137" s="39"/>
      <c r="ZE137" s="39"/>
      <c r="ZF137" s="39"/>
      <c r="ZG137" s="39"/>
      <c r="ZH137" s="39"/>
      <c r="ZI137" s="39"/>
      <c r="ZJ137" s="39"/>
      <c r="ZK137" s="39"/>
      <c r="ZL137" s="39"/>
      <c r="ZM137" s="39"/>
      <c r="ZN137" s="39"/>
      <c r="ZO137" s="39"/>
      <c r="ZP137" s="39"/>
      <c r="ZQ137" s="39"/>
      <c r="ZR137" s="39"/>
      <c r="ZS137" s="39"/>
      <c r="ZT137" s="39"/>
      <c r="ZU137" s="39"/>
      <c r="ZV137" s="39"/>
      <c r="ZW137" s="39"/>
      <c r="ZX137" s="39"/>
    </row>
    <row r="138" spans="1:700" s="41" customFormat="1" ht="12" customHeight="1" x14ac:dyDescent="0.25">
      <c r="A138" s="128" t="s">
        <v>36</v>
      </c>
      <c r="B138" s="15" t="s">
        <v>37</v>
      </c>
      <c r="C138" s="15" t="s">
        <v>37</v>
      </c>
      <c r="D138" s="7" t="s">
        <v>38</v>
      </c>
      <c r="E138" s="6" t="s">
        <v>39</v>
      </c>
      <c r="F138" s="7" t="s">
        <v>38</v>
      </c>
      <c r="G138" s="6" t="s">
        <v>40</v>
      </c>
      <c r="H138" s="8">
        <v>21201</v>
      </c>
      <c r="I138" s="69" t="s">
        <v>16278</v>
      </c>
      <c r="J138" s="9" t="s">
        <v>2989</v>
      </c>
      <c r="K138" s="10" t="s">
        <v>2990</v>
      </c>
      <c r="L138" s="11"/>
      <c r="M138" s="8" t="s">
        <v>43</v>
      </c>
      <c r="N138" s="12" t="s">
        <v>877</v>
      </c>
      <c r="O138" s="13">
        <v>2</v>
      </c>
      <c r="P138" s="14">
        <v>2000</v>
      </c>
      <c r="Q138" s="53" t="s">
        <v>16279</v>
      </c>
      <c r="R138" s="14">
        <v>4000</v>
      </c>
      <c r="S138" s="14">
        <v>0</v>
      </c>
      <c r="T138" s="14">
        <v>0</v>
      </c>
      <c r="U138" s="14">
        <v>0</v>
      </c>
      <c r="V138" s="14">
        <v>0</v>
      </c>
      <c r="W138" s="14">
        <v>2000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2000</v>
      </c>
      <c r="AD138" s="14">
        <v>0</v>
      </c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  <c r="IV138" s="39"/>
      <c r="IW138" s="39"/>
      <c r="IX138" s="39"/>
      <c r="IY138" s="39"/>
      <c r="IZ138" s="39"/>
      <c r="JA138" s="39"/>
      <c r="JB138" s="39"/>
      <c r="JC138" s="39"/>
      <c r="JD138" s="39"/>
      <c r="JE138" s="39"/>
      <c r="JF138" s="39"/>
      <c r="JG138" s="39"/>
      <c r="JH138" s="39"/>
      <c r="JI138" s="39"/>
      <c r="JJ138" s="39"/>
      <c r="JK138" s="39"/>
      <c r="JL138" s="39"/>
      <c r="JM138" s="39"/>
      <c r="JN138" s="39"/>
      <c r="JO138" s="39"/>
      <c r="JP138" s="39"/>
      <c r="JQ138" s="39"/>
      <c r="JR138" s="39"/>
      <c r="JS138" s="39"/>
      <c r="JT138" s="39"/>
      <c r="JU138" s="39"/>
      <c r="JV138" s="39"/>
      <c r="JW138" s="39"/>
      <c r="JX138" s="39"/>
      <c r="JY138" s="39"/>
      <c r="JZ138" s="39"/>
      <c r="KA138" s="39"/>
      <c r="KB138" s="39"/>
      <c r="KC138" s="39"/>
      <c r="KD138" s="39"/>
      <c r="KE138" s="39"/>
      <c r="KF138" s="39"/>
      <c r="KG138" s="39"/>
      <c r="KH138" s="39"/>
      <c r="KI138" s="39"/>
      <c r="KJ138" s="39"/>
      <c r="KK138" s="39"/>
      <c r="KL138" s="39"/>
      <c r="KM138" s="39"/>
      <c r="KN138" s="39"/>
      <c r="KO138" s="39"/>
      <c r="KP138" s="39"/>
      <c r="KQ138" s="39"/>
      <c r="KR138" s="39"/>
      <c r="KS138" s="39"/>
      <c r="KT138" s="39"/>
      <c r="KU138" s="39"/>
      <c r="KV138" s="39"/>
      <c r="KW138" s="39"/>
      <c r="KX138" s="39"/>
      <c r="KY138" s="39"/>
      <c r="KZ138" s="39"/>
      <c r="LA138" s="39"/>
      <c r="LB138" s="39"/>
      <c r="LC138" s="39"/>
      <c r="LD138" s="39"/>
      <c r="LE138" s="39"/>
      <c r="LF138" s="39"/>
      <c r="LG138" s="39"/>
      <c r="LH138" s="39"/>
      <c r="LI138" s="39"/>
      <c r="LJ138" s="39"/>
      <c r="LK138" s="39"/>
      <c r="LL138" s="39"/>
      <c r="LM138" s="39"/>
      <c r="LN138" s="39"/>
      <c r="LO138" s="39"/>
      <c r="LP138" s="39"/>
      <c r="LQ138" s="39"/>
      <c r="LR138" s="39"/>
      <c r="LS138" s="39"/>
      <c r="LT138" s="39"/>
      <c r="LU138" s="39"/>
      <c r="LV138" s="39"/>
      <c r="LW138" s="39"/>
      <c r="LX138" s="39"/>
      <c r="LY138" s="39"/>
      <c r="LZ138" s="39"/>
      <c r="MA138" s="39"/>
      <c r="MB138" s="39"/>
      <c r="MC138" s="39"/>
      <c r="MD138" s="39"/>
      <c r="ME138" s="39"/>
      <c r="MF138" s="39"/>
      <c r="MG138" s="39"/>
      <c r="MH138" s="39"/>
      <c r="MI138" s="39"/>
      <c r="MJ138" s="39"/>
      <c r="MK138" s="39"/>
      <c r="ML138" s="39"/>
      <c r="MM138" s="39"/>
      <c r="MN138" s="39"/>
      <c r="MO138" s="39"/>
      <c r="MP138" s="39"/>
      <c r="MQ138" s="39"/>
      <c r="MR138" s="39"/>
      <c r="MS138" s="39"/>
      <c r="MT138" s="39"/>
      <c r="MU138" s="39"/>
      <c r="MV138" s="39"/>
      <c r="MW138" s="39"/>
      <c r="MX138" s="39"/>
      <c r="MY138" s="39"/>
      <c r="MZ138" s="39"/>
      <c r="NA138" s="39"/>
      <c r="NB138" s="39"/>
      <c r="NC138" s="39"/>
      <c r="ND138" s="39"/>
      <c r="NE138" s="39"/>
      <c r="NF138" s="39"/>
      <c r="NG138" s="39"/>
      <c r="NH138" s="39"/>
      <c r="NI138" s="39"/>
      <c r="NJ138" s="39"/>
      <c r="NK138" s="39"/>
      <c r="NL138" s="39"/>
      <c r="NM138" s="39"/>
      <c r="NN138" s="39"/>
      <c r="NO138" s="39"/>
      <c r="NP138" s="39"/>
      <c r="NQ138" s="39"/>
      <c r="NR138" s="39"/>
      <c r="NS138" s="39"/>
      <c r="NT138" s="39"/>
      <c r="NU138" s="39"/>
      <c r="NV138" s="39"/>
      <c r="NW138" s="39"/>
      <c r="NX138" s="39"/>
      <c r="NY138" s="39"/>
      <c r="NZ138" s="39"/>
      <c r="OA138" s="39"/>
      <c r="OB138" s="39"/>
      <c r="OC138" s="39"/>
      <c r="OD138" s="39"/>
      <c r="OE138" s="39"/>
      <c r="OF138" s="39"/>
      <c r="OG138" s="39"/>
      <c r="OH138" s="39"/>
      <c r="OI138" s="39"/>
      <c r="OJ138" s="39"/>
      <c r="OK138" s="39"/>
      <c r="OL138" s="39"/>
      <c r="OM138" s="39"/>
      <c r="ON138" s="39"/>
      <c r="OO138" s="39"/>
      <c r="OP138" s="39"/>
      <c r="OQ138" s="39"/>
      <c r="OR138" s="39"/>
      <c r="OS138" s="39"/>
      <c r="OT138" s="39"/>
      <c r="OU138" s="39"/>
      <c r="OV138" s="39"/>
      <c r="OW138" s="39"/>
      <c r="OX138" s="39"/>
      <c r="OY138" s="39"/>
      <c r="OZ138" s="39"/>
      <c r="PA138" s="39"/>
      <c r="PB138" s="39"/>
      <c r="PC138" s="39"/>
      <c r="PD138" s="39"/>
      <c r="PE138" s="39"/>
      <c r="PF138" s="39"/>
      <c r="PG138" s="39"/>
      <c r="PH138" s="39"/>
      <c r="PI138" s="39"/>
      <c r="PJ138" s="39"/>
      <c r="PK138" s="39"/>
      <c r="PL138" s="39"/>
      <c r="PM138" s="39"/>
      <c r="PN138" s="39"/>
      <c r="PO138" s="39"/>
      <c r="PP138" s="39"/>
      <c r="PQ138" s="39"/>
      <c r="PR138" s="39"/>
      <c r="PS138" s="39"/>
      <c r="PT138" s="39"/>
      <c r="PU138" s="39"/>
      <c r="PV138" s="39"/>
      <c r="PW138" s="39"/>
      <c r="PX138" s="39"/>
      <c r="PY138" s="39"/>
      <c r="PZ138" s="39"/>
      <c r="QA138" s="39"/>
      <c r="QB138" s="39"/>
      <c r="QC138" s="39"/>
      <c r="QD138" s="39"/>
      <c r="QE138" s="39"/>
      <c r="QF138" s="39"/>
      <c r="QG138" s="39"/>
      <c r="QH138" s="39"/>
      <c r="QI138" s="39"/>
      <c r="QJ138" s="39"/>
      <c r="QK138" s="39"/>
      <c r="QL138" s="39"/>
      <c r="QM138" s="39"/>
      <c r="QN138" s="39"/>
      <c r="QO138" s="39"/>
      <c r="QP138" s="39"/>
      <c r="QQ138" s="39"/>
      <c r="QR138" s="39"/>
      <c r="QS138" s="39"/>
      <c r="QT138" s="39"/>
      <c r="QU138" s="39"/>
      <c r="QV138" s="39"/>
      <c r="QW138" s="39"/>
      <c r="QX138" s="39"/>
      <c r="QY138" s="39"/>
      <c r="QZ138" s="39"/>
      <c r="RA138" s="39"/>
      <c r="RB138" s="39"/>
      <c r="RC138" s="39"/>
      <c r="RD138" s="39"/>
      <c r="RE138" s="39"/>
      <c r="RF138" s="39"/>
      <c r="RG138" s="39"/>
      <c r="RH138" s="39"/>
      <c r="RI138" s="39"/>
      <c r="RJ138" s="39"/>
      <c r="RK138" s="39"/>
      <c r="RL138" s="39"/>
      <c r="RM138" s="39"/>
      <c r="RN138" s="39"/>
      <c r="RO138" s="39"/>
      <c r="RP138" s="39"/>
      <c r="RQ138" s="39"/>
      <c r="RR138" s="39"/>
      <c r="RS138" s="39"/>
      <c r="RT138" s="39"/>
      <c r="RU138" s="39"/>
      <c r="RV138" s="39"/>
      <c r="RW138" s="39"/>
      <c r="RX138" s="39"/>
      <c r="RY138" s="39"/>
      <c r="RZ138" s="39"/>
      <c r="SA138" s="39"/>
      <c r="SB138" s="39"/>
      <c r="SC138" s="39"/>
      <c r="SD138" s="39"/>
      <c r="SE138" s="39"/>
      <c r="SF138" s="39"/>
      <c r="SG138" s="39"/>
      <c r="SH138" s="39"/>
      <c r="SI138" s="39"/>
      <c r="SJ138" s="39"/>
      <c r="SK138" s="39"/>
      <c r="SL138" s="39"/>
      <c r="SM138" s="39"/>
      <c r="SN138" s="39"/>
      <c r="SO138" s="39"/>
      <c r="SP138" s="39"/>
      <c r="SQ138" s="39"/>
      <c r="SR138" s="39"/>
      <c r="SS138" s="39"/>
      <c r="ST138" s="39"/>
      <c r="SU138" s="39"/>
      <c r="SV138" s="39"/>
      <c r="SW138" s="39"/>
      <c r="SX138" s="39"/>
      <c r="SY138" s="39"/>
      <c r="SZ138" s="39"/>
      <c r="TA138" s="39"/>
      <c r="TB138" s="39"/>
      <c r="TC138" s="39"/>
      <c r="TD138" s="39"/>
      <c r="TE138" s="39"/>
      <c r="TF138" s="39"/>
      <c r="TG138" s="39"/>
      <c r="TH138" s="39"/>
      <c r="TI138" s="39"/>
      <c r="TJ138" s="39"/>
      <c r="TK138" s="39"/>
      <c r="TL138" s="39"/>
      <c r="TM138" s="39"/>
      <c r="TN138" s="39"/>
      <c r="TO138" s="39"/>
      <c r="TP138" s="39"/>
      <c r="TQ138" s="39"/>
      <c r="TR138" s="39"/>
      <c r="TS138" s="39"/>
      <c r="TT138" s="39"/>
      <c r="TU138" s="39"/>
      <c r="TV138" s="39"/>
      <c r="TW138" s="39"/>
      <c r="TX138" s="39"/>
      <c r="TY138" s="39"/>
      <c r="TZ138" s="39"/>
      <c r="UA138" s="39"/>
      <c r="UB138" s="39"/>
      <c r="UC138" s="39"/>
      <c r="UD138" s="39"/>
      <c r="UE138" s="39"/>
      <c r="UF138" s="39"/>
      <c r="UG138" s="39"/>
      <c r="UH138" s="39"/>
      <c r="UI138" s="39"/>
      <c r="UJ138" s="39"/>
      <c r="UK138" s="39"/>
      <c r="UL138" s="39"/>
      <c r="UM138" s="39"/>
      <c r="UN138" s="39"/>
      <c r="UO138" s="39"/>
      <c r="UP138" s="39"/>
      <c r="UQ138" s="39"/>
      <c r="UR138" s="39"/>
      <c r="US138" s="39"/>
      <c r="UT138" s="39"/>
      <c r="UU138" s="39"/>
      <c r="UV138" s="39"/>
      <c r="UW138" s="39"/>
      <c r="UX138" s="39"/>
      <c r="UY138" s="39"/>
      <c r="UZ138" s="39"/>
      <c r="VA138" s="39"/>
      <c r="VB138" s="39"/>
      <c r="VC138" s="39"/>
      <c r="VD138" s="39"/>
      <c r="VE138" s="39"/>
      <c r="VF138" s="39"/>
      <c r="VG138" s="39"/>
      <c r="VH138" s="39"/>
      <c r="VI138" s="39"/>
      <c r="VJ138" s="39"/>
      <c r="VK138" s="39"/>
      <c r="VL138" s="39"/>
      <c r="VM138" s="39"/>
      <c r="VN138" s="39"/>
      <c r="VO138" s="39"/>
      <c r="VP138" s="39"/>
      <c r="VQ138" s="39"/>
      <c r="VR138" s="39"/>
      <c r="VS138" s="39"/>
      <c r="VT138" s="39"/>
      <c r="VU138" s="39"/>
      <c r="VV138" s="39"/>
      <c r="VW138" s="39"/>
      <c r="VX138" s="39"/>
      <c r="VY138" s="39"/>
      <c r="VZ138" s="39"/>
      <c r="WA138" s="39"/>
      <c r="WB138" s="39"/>
      <c r="WC138" s="39"/>
      <c r="WD138" s="39"/>
      <c r="WE138" s="39"/>
      <c r="WF138" s="39"/>
      <c r="WG138" s="39"/>
      <c r="WH138" s="39"/>
      <c r="WI138" s="39"/>
      <c r="WJ138" s="39"/>
      <c r="WK138" s="39"/>
      <c r="WL138" s="39"/>
      <c r="WM138" s="39"/>
      <c r="WN138" s="39"/>
      <c r="WO138" s="39"/>
      <c r="WP138" s="39"/>
      <c r="WQ138" s="39"/>
      <c r="WR138" s="39"/>
      <c r="WS138" s="39"/>
      <c r="WT138" s="39"/>
      <c r="WU138" s="39"/>
      <c r="WV138" s="39"/>
      <c r="WW138" s="39"/>
      <c r="WX138" s="39"/>
      <c r="WY138" s="39"/>
      <c r="WZ138" s="39"/>
      <c r="XA138" s="39"/>
      <c r="XB138" s="39"/>
      <c r="XC138" s="39"/>
      <c r="XD138" s="39"/>
      <c r="XE138" s="39"/>
      <c r="XF138" s="39"/>
      <c r="XG138" s="39"/>
      <c r="XH138" s="39"/>
      <c r="XI138" s="39"/>
      <c r="XJ138" s="39"/>
      <c r="XK138" s="39"/>
      <c r="XL138" s="39"/>
      <c r="XM138" s="39"/>
      <c r="XN138" s="39"/>
      <c r="XO138" s="39"/>
      <c r="XP138" s="39"/>
      <c r="XQ138" s="39"/>
      <c r="XR138" s="39"/>
      <c r="XS138" s="39"/>
      <c r="XT138" s="39"/>
      <c r="XU138" s="39"/>
      <c r="XV138" s="39"/>
      <c r="XW138" s="39"/>
      <c r="XX138" s="39"/>
      <c r="XY138" s="39"/>
      <c r="XZ138" s="39"/>
      <c r="YA138" s="39"/>
      <c r="YB138" s="39"/>
      <c r="YC138" s="39"/>
      <c r="YD138" s="39"/>
      <c r="YE138" s="39"/>
      <c r="YF138" s="39"/>
      <c r="YG138" s="39"/>
      <c r="YH138" s="39"/>
      <c r="YI138" s="39"/>
      <c r="YJ138" s="39"/>
      <c r="YK138" s="39"/>
      <c r="YL138" s="39"/>
      <c r="YM138" s="39"/>
      <c r="YN138" s="39"/>
      <c r="YO138" s="39"/>
      <c r="YP138" s="39"/>
      <c r="YQ138" s="39"/>
      <c r="YR138" s="39"/>
      <c r="YS138" s="39"/>
      <c r="YT138" s="39"/>
      <c r="YU138" s="39"/>
      <c r="YV138" s="39"/>
      <c r="YW138" s="39"/>
      <c r="YX138" s="39"/>
      <c r="YY138" s="39"/>
      <c r="YZ138" s="39"/>
      <c r="ZA138" s="39"/>
      <c r="ZB138" s="39"/>
      <c r="ZC138" s="39"/>
      <c r="ZD138" s="39"/>
      <c r="ZE138" s="39"/>
      <c r="ZF138" s="39"/>
      <c r="ZG138" s="39"/>
      <c r="ZH138" s="39"/>
      <c r="ZI138" s="39"/>
      <c r="ZJ138" s="39"/>
      <c r="ZK138" s="39"/>
      <c r="ZL138" s="39"/>
      <c r="ZM138" s="39"/>
      <c r="ZN138" s="39"/>
      <c r="ZO138" s="39"/>
      <c r="ZP138" s="39"/>
      <c r="ZQ138" s="39"/>
      <c r="ZR138" s="39"/>
      <c r="ZS138" s="39"/>
      <c r="ZT138" s="39"/>
      <c r="ZU138" s="39"/>
      <c r="ZV138" s="39"/>
      <c r="ZW138" s="39"/>
      <c r="ZX138" s="39"/>
    </row>
    <row r="139" spans="1:700" s="41" customFormat="1" ht="12" customHeight="1" x14ac:dyDescent="0.25">
      <c r="A139" s="128" t="s">
        <v>36</v>
      </c>
      <c r="B139" s="15" t="s">
        <v>37</v>
      </c>
      <c r="C139" s="15" t="s">
        <v>37</v>
      </c>
      <c r="D139" s="7" t="s">
        <v>38</v>
      </c>
      <c r="E139" s="6" t="s">
        <v>39</v>
      </c>
      <c r="F139" s="7" t="s">
        <v>38</v>
      </c>
      <c r="G139" s="6" t="s">
        <v>40</v>
      </c>
      <c r="H139" s="8">
        <v>21401</v>
      </c>
      <c r="I139" s="69" t="s">
        <v>217</v>
      </c>
      <c r="J139" s="9" t="s">
        <v>3150</v>
      </c>
      <c r="K139" s="10" t="s">
        <v>95</v>
      </c>
      <c r="L139" s="11"/>
      <c r="M139" s="8" t="s">
        <v>43</v>
      </c>
      <c r="N139" s="12" t="s">
        <v>16255</v>
      </c>
      <c r="O139" s="13">
        <v>50</v>
      </c>
      <c r="P139" s="14">
        <f t="shared" ref="P139:P141" si="3">R139/O139</f>
        <v>122</v>
      </c>
      <c r="Q139" s="53" t="s">
        <v>16279</v>
      </c>
      <c r="R139" s="14">
        <v>6100</v>
      </c>
      <c r="S139" s="14">
        <v>0</v>
      </c>
      <c r="T139" s="14">
        <v>90</v>
      </c>
      <c r="U139" s="14">
        <v>0</v>
      </c>
      <c r="V139" s="14">
        <v>0</v>
      </c>
      <c r="W139" s="14">
        <v>4600</v>
      </c>
      <c r="X139" s="14">
        <v>0</v>
      </c>
      <c r="Y139" s="14">
        <v>0</v>
      </c>
      <c r="Z139" s="14">
        <v>1410</v>
      </c>
      <c r="AA139" s="14">
        <v>0</v>
      </c>
      <c r="AB139" s="14">
        <v>0</v>
      </c>
      <c r="AC139" s="14">
        <v>0</v>
      </c>
      <c r="AD139" s="14">
        <v>0</v>
      </c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  <c r="IV139" s="39"/>
      <c r="IW139" s="39"/>
      <c r="IX139" s="39"/>
      <c r="IY139" s="39"/>
      <c r="IZ139" s="39"/>
      <c r="JA139" s="39"/>
      <c r="JB139" s="39"/>
      <c r="JC139" s="39"/>
      <c r="JD139" s="39"/>
      <c r="JE139" s="39"/>
      <c r="JF139" s="39"/>
      <c r="JG139" s="39"/>
      <c r="JH139" s="39"/>
      <c r="JI139" s="39"/>
      <c r="JJ139" s="39"/>
      <c r="JK139" s="39"/>
      <c r="JL139" s="39"/>
      <c r="JM139" s="39"/>
      <c r="JN139" s="39"/>
      <c r="JO139" s="39"/>
      <c r="JP139" s="39"/>
      <c r="JQ139" s="39"/>
      <c r="JR139" s="39"/>
      <c r="JS139" s="39"/>
      <c r="JT139" s="39"/>
      <c r="JU139" s="39"/>
      <c r="JV139" s="39"/>
      <c r="JW139" s="39"/>
      <c r="JX139" s="39"/>
      <c r="JY139" s="39"/>
      <c r="JZ139" s="39"/>
      <c r="KA139" s="39"/>
      <c r="KB139" s="39"/>
      <c r="KC139" s="39"/>
      <c r="KD139" s="39"/>
      <c r="KE139" s="39"/>
      <c r="KF139" s="39"/>
      <c r="KG139" s="39"/>
      <c r="KH139" s="39"/>
      <c r="KI139" s="39"/>
      <c r="KJ139" s="39"/>
      <c r="KK139" s="39"/>
      <c r="KL139" s="39"/>
      <c r="KM139" s="39"/>
      <c r="KN139" s="39"/>
      <c r="KO139" s="39"/>
      <c r="KP139" s="39"/>
      <c r="KQ139" s="39"/>
      <c r="KR139" s="39"/>
      <c r="KS139" s="39"/>
      <c r="KT139" s="39"/>
      <c r="KU139" s="39"/>
      <c r="KV139" s="39"/>
      <c r="KW139" s="39"/>
      <c r="KX139" s="39"/>
      <c r="KY139" s="39"/>
      <c r="KZ139" s="39"/>
      <c r="LA139" s="39"/>
      <c r="LB139" s="39"/>
      <c r="LC139" s="39"/>
      <c r="LD139" s="39"/>
      <c r="LE139" s="39"/>
      <c r="LF139" s="39"/>
      <c r="LG139" s="39"/>
      <c r="LH139" s="39"/>
      <c r="LI139" s="39"/>
      <c r="LJ139" s="39"/>
      <c r="LK139" s="39"/>
      <c r="LL139" s="39"/>
      <c r="LM139" s="39"/>
      <c r="LN139" s="39"/>
      <c r="LO139" s="39"/>
      <c r="LP139" s="39"/>
      <c r="LQ139" s="39"/>
      <c r="LR139" s="39"/>
      <c r="LS139" s="39"/>
      <c r="LT139" s="39"/>
      <c r="LU139" s="39"/>
      <c r="LV139" s="39"/>
      <c r="LW139" s="39"/>
      <c r="LX139" s="39"/>
      <c r="LY139" s="39"/>
      <c r="LZ139" s="39"/>
      <c r="MA139" s="39"/>
      <c r="MB139" s="39"/>
      <c r="MC139" s="39"/>
      <c r="MD139" s="39"/>
      <c r="ME139" s="39"/>
      <c r="MF139" s="39"/>
      <c r="MG139" s="39"/>
      <c r="MH139" s="39"/>
      <c r="MI139" s="39"/>
      <c r="MJ139" s="39"/>
      <c r="MK139" s="39"/>
      <c r="ML139" s="39"/>
      <c r="MM139" s="39"/>
      <c r="MN139" s="39"/>
      <c r="MO139" s="39"/>
      <c r="MP139" s="39"/>
      <c r="MQ139" s="39"/>
      <c r="MR139" s="39"/>
      <c r="MS139" s="39"/>
      <c r="MT139" s="39"/>
      <c r="MU139" s="39"/>
      <c r="MV139" s="39"/>
      <c r="MW139" s="39"/>
      <c r="MX139" s="39"/>
      <c r="MY139" s="39"/>
      <c r="MZ139" s="39"/>
      <c r="NA139" s="39"/>
      <c r="NB139" s="39"/>
      <c r="NC139" s="39"/>
      <c r="ND139" s="39"/>
      <c r="NE139" s="39"/>
      <c r="NF139" s="39"/>
      <c r="NG139" s="39"/>
      <c r="NH139" s="39"/>
      <c r="NI139" s="39"/>
      <c r="NJ139" s="39"/>
      <c r="NK139" s="39"/>
      <c r="NL139" s="39"/>
      <c r="NM139" s="39"/>
      <c r="NN139" s="39"/>
      <c r="NO139" s="39"/>
      <c r="NP139" s="39"/>
      <c r="NQ139" s="39"/>
      <c r="NR139" s="39"/>
      <c r="NS139" s="39"/>
      <c r="NT139" s="39"/>
      <c r="NU139" s="39"/>
      <c r="NV139" s="39"/>
      <c r="NW139" s="39"/>
      <c r="NX139" s="39"/>
      <c r="NY139" s="39"/>
      <c r="NZ139" s="39"/>
      <c r="OA139" s="39"/>
      <c r="OB139" s="39"/>
      <c r="OC139" s="39"/>
      <c r="OD139" s="39"/>
      <c r="OE139" s="39"/>
      <c r="OF139" s="39"/>
      <c r="OG139" s="39"/>
      <c r="OH139" s="39"/>
      <c r="OI139" s="39"/>
      <c r="OJ139" s="39"/>
      <c r="OK139" s="39"/>
      <c r="OL139" s="39"/>
      <c r="OM139" s="39"/>
      <c r="ON139" s="39"/>
      <c r="OO139" s="39"/>
      <c r="OP139" s="39"/>
      <c r="OQ139" s="39"/>
      <c r="OR139" s="39"/>
      <c r="OS139" s="39"/>
      <c r="OT139" s="39"/>
      <c r="OU139" s="39"/>
      <c r="OV139" s="39"/>
      <c r="OW139" s="39"/>
      <c r="OX139" s="39"/>
      <c r="OY139" s="39"/>
      <c r="OZ139" s="39"/>
      <c r="PA139" s="39"/>
      <c r="PB139" s="39"/>
      <c r="PC139" s="39"/>
      <c r="PD139" s="39"/>
      <c r="PE139" s="39"/>
      <c r="PF139" s="39"/>
      <c r="PG139" s="39"/>
      <c r="PH139" s="39"/>
      <c r="PI139" s="39"/>
      <c r="PJ139" s="39"/>
      <c r="PK139" s="39"/>
      <c r="PL139" s="39"/>
      <c r="PM139" s="39"/>
      <c r="PN139" s="39"/>
      <c r="PO139" s="39"/>
      <c r="PP139" s="39"/>
      <c r="PQ139" s="39"/>
      <c r="PR139" s="39"/>
      <c r="PS139" s="39"/>
      <c r="PT139" s="39"/>
      <c r="PU139" s="39"/>
      <c r="PV139" s="39"/>
      <c r="PW139" s="39"/>
      <c r="PX139" s="39"/>
      <c r="PY139" s="39"/>
      <c r="PZ139" s="39"/>
      <c r="QA139" s="39"/>
      <c r="QB139" s="39"/>
      <c r="QC139" s="39"/>
      <c r="QD139" s="39"/>
      <c r="QE139" s="39"/>
      <c r="QF139" s="39"/>
      <c r="QG139" s="39"/>
      <c r="QH139" s="39"/>
      <c r="QI139" s="39"/>
      <c r="QJ139" s="39"/>
      <c r="QK139" s="39"/>
      <c r="QL139" s="39"/>
      <c r="QM139" s="39"/>
      <c r="QN139" s="39"/>
      <c r="QO139" s="39"/>
      <c r="QP139" s="39"/>
      <c r="QQ139" s="39"/>
      <c r="QR139" s="39"/>
      <c r="QS139" s="39"/>
      <c r="QT139" s="39"/>
      <c r="QU139" s="39"/>
      <c r="QV139" s="39"/>
      <c r="QW139" s="39"/>
      <c r="QX139" s="39"/>
      <c r="QY139" s="39"/>
      <c r="QZ139" s="39"/>
      <c r="RA139" s="39"/>
      <c r="RB139" s="39"/>
      <c r="RC139" s="39"/>
      <c r="RD139" s="39"/>
      <c r="RE139" s="39"/>
      <c r="RF139" s="39"/>
      <c r="RG139" s="39"/>
      <c r="RH139" s="39"/>
      <c r="RI139" s="39"/>
      <c r="RJ139" s="39"/>
      <c r="RK139" s="39"/>
      <c r="RL139" s="39"/>
      <c r="RM139" s="39"/>
      <c r="RN139" s="39"/>
      <c r="RO139" s="39"/>
      <c r="RP139" s="39"/>
      <c r="RQ139" s="39"/>
      <c r="RR139" s="39"/>
      <c r="RS139" s="39"/>
      <c r="RT139" s="39"/>
      <c r="RU139" s="39"/>
      <c r="RV139" s="39"/>
      <c r="RW139" s="39"/>
      <c r="RX139" s="39"/>
      <c r="RY139" s="39"/>
      <c r="RZ139" s="39"/>
      <c r="SA139" s="39"/>
      <c r="SB139" s="39"/>
      <c r="SC139" s="39"/>
      <c r="SD139" s="39"/>
      <c r="SE139" s="39"/>
      <c r="SF139" s="39"/>
      <c r="SG139" s="39"/>
      <c r="SH139" s="39"/>
      <c r="SI139" s="39"/>
      <c r="SJ139" s="39"/>
      <c r="SK139" s="39"/>
      <c r="SL139" s="39"/>
      <c r="SM139" s="39"/>
      <c r="SN139" s="39"/>
      <c r="SO139" s="39"/>
      <c r="SP139" s="39"/>
      <c r="SQ139" s="39"/>
      <c r="SR139" s="39"/>
      <c r="SS139" s="39"/>
      <c r="ST139" s="39"/>
      <c r="SU139" s="39"/>
      <c r="SV139" s="39"/>
      <c r="SW139" s="39"/>
      <c r="SX139" s="39"/>
      <c r="SY139" s="39"/>
      <c r="SZ139" s="39"/>
      <c r="TA139" s="39"/>
      <c r="TB139" s="39"/>
      <c r="TC139" s="39"/>
      <c r="TD139" s="39"/>
      <c r="TE139" s="39"/>
      <c r="TF139" s="39"/>
      <c r="TG139" s="39"/>
      <c r="TH139" s="39"/>
      <c r="TI139" s="39"/>
      <c r="TJ139" s="39"/>
      <c r="TK139" s="39"/>
      <c r="TL139" s="39"/>
      <c r="TM139" s="39"/>
      <c r="TN139" s="39"/>
      <c r="TO139" s="39"/>
      <c r="TP139" s="39"/>
      <c r="TQ139" s="39"/>
      <c r="TR139" s="39"/>
      <c r="TS139" s="39"/>
      <c r="TT139" s="39"/>
      <c r="TU139" s="39"/>
      <c r="TV139" s="39"/>
      <c r="TW139" s="39"/>
      <c r="TX139" s="39"/>
      <c r="TY139" s="39"/>
      <c r="TZ139" s="39"/>
      <c r="UA139" s="39"/>
      <c r="UB139" s="39"/>
      <c r="UC139" s="39"/>
      <c r="UD139" s="39"/>
      <c r="UE139" s="39"/>
      <c r="UF139" s="39"/>
      <c r="UG139" s="39"/>
      <c r="UH139" s="39"/>
      <c r="UI139" s="39"/>
      <c r="UJ139" s="39"/>
      <c r="UK139" s="39"/>
      <c r="UL139" s="39"/>
      <c r="UM139" s="39"/>
      <c r="UN139" s="39"/>
      <c r="UO139" s="39"/>
      <c r="UP139" s="39"/>
      <c r="UQ139" s="39"/>
      <c r="UR139" s="39"/>
      <c r="US139" s="39"/>
      <c r="UT139" s="39"/>
      <c r="UU139" s="39"/>
      <c r="UV139" s="39"/>
      <c r="UW139" s="39"/>
      <c r="UX139" s="39"/>
      <c r="UY139" s="39"/>
      <c r="UZ139" s="39"/>
      <c r="VA139" s="39"/>
      <c r="VB139" s="39"/>
      <c r="VC139" s="39"/>
      <c r="VD139" s="39"/>
      <c r="VE139" s="39"/>
      <c r="VF139" s="39"/>
      <c r="VG139" s="39"/>
      <c r="VH139" s="39"/>
      <c r="VI139" s="39"/>
      <c r="VJ139" s="39"/>
      <c r="VK139" s="39"/>
      <c r="VL139" s="39"/>
      <c r="VM139" s="39"/>
      <c r="VN139" s="39"/>
      <c r="VO139" s="39"/>
      <c r="VP139" s="39"/>
      <c r="VQ139" s="39"/>
      <c r="VR139" s="39"/>
      <c r="VS139" s="39"/>
      <c r="VT139" s="39"/>
      <c r="VU139" s="39"/>
      <c r="VV139" s="39"/>
      <c r="VW139" s="39"/>
      <c r="VX139" s="39"/>
      <c r="VY139" s="39"/>
      <c r="VZ139" s="39"/>
      <c r="WA139" s="39"/>
      <c r="WB139" s="39"/>
      <c r="WC139" s="39"/>
      <c r="WD139" s="39"/>
      <c r="WE139" s="39"/>
      <c r="WF139" s="39"/>
      <c r="WG139" s="39"/>
      <c r="WH139" s="39"/>
      <c r="WI139" s="39"/>
      <c r="WJ139" s="39"/>
      <c r="WK139" s="39"/>
      <c r="WL139" s="39"/>
      <c r="WM139" s="39"/>
      <c r="WN139" s="39"/>
      <c r="WO139" s="39"/>
      <c r="WP139" s="39"/>
      <c r="WQ139" s="39"/>
      <c r="WR139" s="39"/>
      <c r="WS139" s="39"/>
      <c r="WT139" s="39"/>
      <c r="WU139" s="39"/>
      <c r="WV139" s="39"/>
      <c r="WW139" s="39"/>
      <c r="WX139" s="39"/>
      <c r="WY139" s="39"/>
      <c r="WZ139" s="39"/>
      <c r="XA139" s="39"/>
      <c r="XB139" s="39"/>
      <c r="XC139" s="39"/>
      <c r="XD139" s="39"/>
      <c r="XE139" s="39"/>
      <c r="XF139" s="39"/>
      <c r="XG139" s="39"/>
      <c r="XH139" s="39"/>
      <c r="XI139" s="39"/>
      <c r="XJ139" s="39"/>
      <c r="XK139" s="39"/>
      <c r="XL139" s="39"/>
      <c r="XM139" s="39"/>
      <c r="XN139" s="39"/>
      <c r="XO139" s="39"/>
      <c r="XP139" s="39"/>
      <c r="XQ139" s="39"/>
      <c r="XR139" s="39"/>
      <c r="XS139" s="39"/>
      <c r="XT139" s="39"/>
      <c r="XU139" s="39"/>
      <c r="XV139" s="39"/>
      <c r="XW139" s="39"/>
      <c r="XX139" s="39"/>
      <c r="XY139" s="39"/>
      <c r="XZ139" s="39"/>
      <c r="YA139" s="39"/>
      <c r="YB139" s="39"/>
      <c r="YC139" s="39"/>
      <c r="YD139" s="39"/>
      <c r="YE139" s="39"/>
      <c r="YF139" s="39"/>
      <c r="YG139" s="39"/>
      <c r="YH139" s="39"/>
      <c r="YI139" s="39"/>
      <c r="YJ139" s="39"/>
      <c r="YK139" s="39"/>
      <c r="YL139" s="39"/>
      <c r="YM139" s="39"/>
      <c r="YN139" s="39"/>
      <c r="YO139" s="39"/>
      <c r="YP139" s="39"/>
      <c r="YQ139" s="39"/>
      <c r="YR139" s="39"/>
      <c r="YS139" s="39"/>
      <c r="YT139" s="39"/>
      <c r="YU139" s="39"/>
      <c r="YV139" s="39"/>
      <c r="YW139" s="39"/>
      <c r="YX139" s="39"/>
      <c r="YY139" s="39"/>
      <c r="YZ139" s="39"/>
      <c r="ZA139" s="39"/>
      <c r="ZB139" s="39"/>
      <c r="ZC139" s="39"/>
      <c r="ZD139" s="39"/>
      <c r="ZE139" s="39"/>
      <c r="ZF139" s="39"/>
      <c r="ZG139" s="39"/>
      <c r="ZH139" s="39"/>
      <c r="ZI139" s="39"/>
      <c r="ZJ139" s="39"/>
      <c r="ZK139" s="39"/>
      <c r="ZL139" s="39"/>
      <c r="ZM139" s="39"/>
      <c r="ZN139" s="39"/>
      <c r="ZO139" s="39"/>
      <c r="ZP139" s="39"/>
      <c r="ZQ139" s="39"/>
      <c r="ZR139" s="39"/>
      <c r="ZS139" s="39"/>
      <c r="ZT139" s="39"/>
      <c r="ZU139" s="39"/>
      <c r="ZV139" s="39"/>
      <c r="ZW139" s="39"/>
      <c r="ZX139" s="39"/>
    </row>
    <row r="140" spans="1:700" s="41" customFormat="1" ht="12" customHeight="1" x14ac:dyDescent="0.25">
      <c r="A140" s="128" t="s">
        <v>36</v>
      </c>
      <c r="B140" s="15" t="s">
        <v>37</v>
      </c>
      <c r="C140" s="15" t="s">
        <v>37</v>
      </c>
      <c r="D140" s="7" t="s">
        <v>38</v>
      </c>
      <c r="E140" s="6" t="s">
        <v>39</v>
      </c>
      <c r="F140" s="7" t="s">
        <v>38</v>
      </c>
      <c r="G140" s="6" t="s">
        <v>40</v>
      </c>
      <c r="H140" s="8">
        <v>21401</v>
      </c>
      <c r="I140" s="69" t="s">
        <v>217</v>
      </c>
      <c r="J140" s="9" t="s">
        <v>3147</v>
      </c>
      <c r="K140" s="10" t="s">
        <v>216</v>
      </c>
      <c r="L140" s="11"/>
      <c r="M140" s="8" t="s">
        <v>43</v>
      </c>
      <c r="N140" s="12" t="s">
        <v>16255</v>
      </c>
      <c r="O140" s="13">
        <v>50</v>
      </c>
      <c r="P140" s="14">
        <v>95</v>
      </c>
      <c r="Q140" s="53" t="s">
        <v>16279</v>
      </c>
      <c r="R140" s="14">
        <v>4750</v>
      </c>
      <c r="S140" s="14">
        <v>0</v>
      </c>
      <c r="T140" s="14">
        <v>760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3190</v>
      </c>
      <c r="AA140" s="14">
        <v>0</v>
      </c>
      <c r="AB140" s="14">
        <v>0</v>
      </c>
      <c r="AC140" s="14">
        <v>800</v>
      </c>
      <c r="AD140" s="14">
        <v>0</v>
      </c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  <c r="IV140" s="39"/>
      <c r="IW140" s="39"/>
      <c r="IX140" s="39"/>
      <c r="IY140" s="39"/>
      <c r="IZ140" s="39"/>
      <c r="JA140" s="39"/>
      <c r="JB140" s="39"/>
      <c r="JC140" s="39"/>
      <c r="JD140" s="39"/>
      <c r="JE140" s="39"/>
      <c r="JF140" s="39"/>
      <c r="JG140" s="39"/>
      <c r="JH140" s="39"/>
      <c r="JI140" s="39"/>
      <c r="JJ140" s="39"/>
      <c r="JK140" s="39"/>
      <c r="JL140" s="39"/>
      <c r="JM140" s="39"/>
      <c r="JN140" s="39"/>
      <c r="JO140" s="39"/>
      <c r="JP140" s="39"/>
      <c r="JQ140" s="39"/>
      <c r="JR140" s="39"/>
      <c r="JS140" s="39"/>
      <c r="JT140" s="39"/>
      <c r="JU140" s="39"/>
      <c r="JV140" s="39"/>
      <c r="JW140" s="39"/>
      <c r="JX140" s="39"/>
      <c r="JY140" s="39"/>
      <c r="JZ140" s="39"/>
      <c r="KA140" s="39"/>
      <c r="KB140" s="39"/>
      <c r="KC140" s="39"/>
      <c r="KD140" s="39"/>
      <c r="KE140" s="39"/>
      <c r="KF140" s="39"/>
      <c r="KG140" s="39"/>
      <c r="KH140" s="39"/>
      <c r="KI140" s="39"/>
      <c r="KJ140" s="39"/>
      <c r="KK140" s="39"/>
      <c r="KL140" s="39"/>
      <c r="KM140" s="39"/>
      <c r="KN140" s="39"/>
      <c r="KO140" s="39"/>
      <c r="KP140" s="39"/>
      <c r="KQ140" s="39"/>
      <c r="KR140" s="39"/>
      <c r="KS140" s="39"/>
      <c r="KT140" s="39"/>
      <c r="KU140" s="39"/>
      <c r="KV140" s="39"/>
      <c r="KW140" s="39"/>
      <c r="KX140" s="39"/>
      <c r="KY140" s="39"/>
      <c r="KZ140" s="39"/>
      <c r="LA140" s="39"/>
      <c r="LB140" s="39"/>
      <c r="LC140" s="39"/>
      <c r="LD140" s="39"/>
      <c r="LE140" s="39"/>
      <c r="LF140" s="39"/>
      <c r="LG140" s="39"/>
      <c r="LH140" s="39"/>
      <c r="LI140" s="39"/>
      <c r="LJ140" s="39"/>
      <c r="LK140" s="39"/>
      <c r="LL140" s="39"/>
      <c r="LM140" s="39"/>
      <c r="LN140" s="39"/>
      <c r="LO140" s="39"/>
      <c r="LP140" s="39"/>
      <c r="LQ140" s="39"/>
      <c r="LR140" s="39"/>
      <c r="LS140" s="39"/>
      <c r="LT140" s="39"/>
      <c r="LU140" s="39"/>
      <c r="LV140" s="39"/>
      <c r="LW140" s="39"/>
      <c r="LX140" s="39"/>
      <c r="LY140" s="39"/>
      <c r="LZ140" s="39"/>
      <c r="MA140" s="39"/>
      <c r="MB140" s="39"/>
      <c r="MC140" s="39"/>
      <c r="MD140" s="39"/>
      <c r="ME140" s="39"/>
      <c r="MF140" s="39"/>
      <c r="MG140" s="39"/>
      <c r="MH140" s="39"/>
      <c r="MI140" s="39"/>
      <c r="MJ140" s="39"/>
      <c r="MK140" s="39"/>
      <c r="ML140" s="39"/>
      <c r="MM140" s="39"/>
      <c r="MN140" s="39"/>
      <c r="MO140" s="39"/>
      <c r="MP140" s="39"/>
      <c r="MQ140" s="39"/>
      <c r="MR140" s="39"/>
      <c r="MS140" s="39"/>
      <c r="MT140" s="39"/>
      <c r="MU140" s="39"/>
      <c r="MV140" s="39"/>
      <c r="MW140" s="39"/>
      <c r="MX140" s="39"/>
      <c r="MY140" s="39"/>
      <c r="MZ140" s="39"/>
      <c r="NA140" s="39"/>
      <c r="NB140" s="39"/>
      <c r="NC140" s="39"/>
      <c r="ND140" s="39"/>
      <c r="NE140" s="39"/>
      <c r="NF140" s="39"/>
      <c r="NG140" s="39"/>
      <c r="NH140" s="39"/>
      <c r="NI140" s="39"/>
      <c r="NJ140" s="39"/>
      <c r="NK140" s="39"/>
      <c r="NL140" s="39"/>
      <c r="NM140" s="39"/>
      <c r="NN140" s="39"/>
      <c r="NO140" s="39"/>
      <c r="NP140" s="39"/>
      <c r="NQ140" s="39"/>
      <c r="NR140" s="39"/>
      <c r="NS140" s="39"/>
      <c r="NT140" s="39"/>
      <c r="NU140" s="39"/>
      <c r="NV140" s="39"/>
      <c r="NW140" s="39"/>
      <c r="NX140" s="39"/>
      <c r="NY140" s="39"/>
      <c r="NZ140" s="39"/>
      <c r="OA140" s="39"/>
      <c r="OB140" s="39"/>
      <c r="OC140" s="39"/>
      <c r="OD140" s="39"/>
      <c r="OE140" s="39"/>
      <c r="OF140" s="39"/>
      <c r="OG140" s="39"/>
      <c r="OH140" s="39"/>
      <c r="OI140" s="39"/>
      <c r="OJ140" s="39"/>
      <c r="OK140" s="39"/>
      <c r="OL140" s="39"/>
      <c r="OM140" s="39"/>
      <c r="ON140" s="39"/>
      <c r="OO140" s="39"/>
      <c r="OP140" s="39"/>
      <c r="OQ140" s="39"/>
      <c r="OR140" s="39"/>
      <c r="OS140" s="39"/>
      <c r="OT140" s="39"/>
      <c r="OU140" s="39"/>
      <c r="OV140" s="39"/>
      <c r="OW140" s="39"/>
      <c r="OX140" s="39"/>
      <c r="OY140" s="39"/>
      <c r="OZ140" s="39"/>
      <c r="PA140" s="39"/>
      <c r="PB140" s="39"/>
      <c r="PC140" s="39"/>
      <c r="PD140" s="39"/>
      <c r="PE140" s="39"/>
      <c r="PF140" s="39"/>
      <c r="PG140" s="39"/>
      <c r="PH140" s="39"/>
      <c r="PI140" s="39"/>
      <c r="PJ140" s="39"/>
      <c r="PK140" s="39"/>
      <c r="PL140" s="39"/>
      <c r="PM140" s="39"/>
      <c r="PN140" s="39"/>
      <c r="PO140" s="39"/>
      <c r="PP140" s="39"/>
      <c r="PQ140" s="39"/>
      <c r="PR140" s="39"/>
      <c r="PS140" s="39"/>
      <c r="PT140" s="39"/>
      <c r="PU140" s="39"/>
      <c r="PV140" s="39"/>
      <c r="PW140" s="39"/>
      <c r="PX140" s="39"/>
      <c r="PY140" s="39"/>
      <c r="PZ140" s="39"/>
      <c r="QA140" s="39"/>
      <c r="QB140" s="39"/>
      <c r="QC140" s="39"/>
      <c r="QD140" s="39"/>
      <c r="QE140" s="39"/>
      <c r="QF140" s="39"/>
      <c r="QG140" s="39"/>
      <c r="QH140" s="39"/>
      <c r="QI140" s="39"/>
      <c r="QJ140" s="39"/>
      <c r="QK140" s="39"/>
      <c r="QL140" s="39"/>
      <c r="QM140" s="39"/>
      <c r="QN140" s="39"/>
      <c r="QO140" s="39"/>
      <c r="QP140" s="39"/>
      <c r="QQ140" s="39"/>
      <c r="QR140" s="39"/>
      <c r="QS140" s="39"/>
      <c r="QT140" s="39"/>
      <c r="QU140" s="39"/>
      <c r="QV140" s="39"/>
      <c r="QW140" s="39"/>
      <c r="QX140" s="39"/>
      <c r="QY140" s="39"/>
      <c r="QZ140" s="39"/>
      <c r="RA140" s="39"/>
      <c r="RB140" s="39"/>
      <c r="RC140" s="39"/>
      <c r="RD140" s="39"/>
      <c r="RE140" s="39"/>
      <c r="RF140" s="39"/>
      <c r="RG140" s="39"/>
      <c r="RH140" s="39"/>
      <c r="RI140" s="39"/>
      <c r="RJ140" s="39"/>
      <c r="RK140" s="39"/>
      <c r="RL140" s="39"/>
      <c r="RM140" s="39"/>
      <c r="RN140" s="39"/>
      <c r="RO140" s="39"/>
      <c r="RP140" s="39"/>
      <c r="RQ140" s="39"/>
      <c r="RR140" s="39"/>
      <c r="RS140" s="39"/>
      <c r="RT140" s="39"/>
      <c r="RU140" s="39"/>
      <c r="RV140" s="39"/>
      <c r="RW140" s="39"/>
      <c r="RX140" s="39"/>
      <c r="RY140" s="39"/>
      <c r="RZ140" s="39"/>
      <c r="SA140" s="39"/>
      <c r="SB140" s="39"/>
      <c r="SC140" s="39"/>
      <c r="SD140" s="39"/>
      <c r="SE140" s="39"/>
      <c r="SF140" s="39"/>
      <c r="SG140" s="39"/>
      <c r="SH140" s="39"/>
      <c r="SI140" s="39"/>
      <c r="SJ140" s="39"/>
      <c r="SK140" s="39"/>
      <c r="SL140" s="39"/>
      <c r="SM140" s="39"/>
      <c r="SN140" s="39"/>
      <c r="SO140" s="39"/>
      <c r="SP140" s="39"/>
      <c r="SQ140" s="39"/>
      <c r="SR140" s="39"/>
      <c r="SS140" s="39"/>
      <c r="ST140" s="39"/>
      <c r="SU140" s="39"/>
      <c r="SV140" s="39"/>
      <c r="SW140" s="39"/>
      <c r="SX140" s="39"/>
      <c r="SY140" s="39"/>
      <c r="SZ140" s="39"/>
      <c r="TA140" s="39"/>
      <c r="TB140" s="39"/>
      <c r="TC140" s="39"/>
      <c r="TD140" s="39"/>
      <c r="TE140" s="39"/>
      <c r="TF140" s="39"/>
      <c r="TG140" s="39"/>
      <c r="TH140" s="39"/>
      <c r="TI140" s="39"/>
      <c r="TJ140" s="39"/>
      <c r="TK140" s="39"/>
      <c r="TL140" s="39"/>
      <c r="TM140" s="39"/>
      <c r="TN140" s="39"/>
      <c r="TO140" s="39"/>
      <c r="TP140" s="39"/>
      <c r="TQ140" s="39"/>
      <c r="TR140" s="39"/>
      <c r="TS140" s="39"/>
      <c r="TT140" s="39"/>
      <c r="TU140" s="39"/>
      <c r="TV140" s="39"/>
      <c r="TW140" s="39"/>
      <c r="TX140" s="39"/>
      <c r="TY140" s="39"/>
      <c r="TZ140" s="39"/>
      <c r="UA140" s="39"/>
      <c r="UB140" s="39"/>
      <c r="UC140" s="39"/>
      <c r="UD140" s="39"/>
      <c r="UE140" s="39"/>
      <c r="UF140" s="39"/>
      <c r="UG140" s="39"/>
      <c r="UH140" s="39"/>
      <c r="UI140" s="39"/>
      <c r="UJ140" s="39"/>
      <c r="UK140" s="39"/>
      <c r="UL140" s="39"/>
      <c r="UM140" s="39"/>
      <c r="UN140" s="39"/>
      <c r="UO140" s="39"/>
      <c r="UP140" s="39"/>
      <c r="UQ140" s="39"/>
      <c r="UR140" s="39"/>
      <c r="US140" s="39"/>
      <c r="UT140" s="39"/>
      <c r="UU140" s="39"/>
      <c r="UV140" s="39"/>
      <c r="UW140" s="39"/>
      <c r="UX140" s="39"/>
      <c r="UY140" s="39"/>
      <c r="UZ140" s="39"/>
      <c r="VA140" s="39"/>
      <c r="VB140" s="39"/>
      <c r="VC140" s="39"/>
      <c r="VD140" s="39"/>
      <c r="VE140" s="39"/>
      <c r="VF140" s="39"/>
      <c r="VG140" s="39"/>
      <c r="VH140" s="39"/>
      <c r="VI140" s="39"/>
      <c r="VJ140" s="39"/>
      <c r="VK140" s="39"/>
      <c r="VL140" s="39"/>
      <c r="VM140" s="39"/>
      <c r="VN140" s="39"/>
      <c r="VO140" s="39"/>
      <c r="VP140" s="39"/>
      <c r="VQ140" s="39"/>
      <c r="VR140" s="39"/>
      <c r="VS140" s="39"/>
      <c r="VT140" s="39"/>
      <c r="VU140" s="39"/>
      <c r="VV140" s="39"/>
      <c r="VW140" s="39"/>
      <c r="VX140" s="39"/>
      <c r="VY140" s="39"/>
      <c r="VZ140" s="39"/>
      <c r="WA140" s="39"/>
      <c r="WB140" s="39"/>
      <c r="WC140" s="39"/>
      <c r="WD140" s="39"/>
      <c r="WE140" s="39"/>
      <c r="WF140" s="39"/>
      <c r="WG140" s="39"/>
      <c r="WH140" s="39"/>
      <c r="WI140" s="39"/>
      <c r="WJ140" s="39"/>
      <c r="WK140" s="39"/>
      <c r="WL140" s="39"/>
      <c r="WM140" s="39"/>
      <c r="WN140" s="39"/>
      <c r="WO140" s="39"/>
      <c r="WP140" s="39"/>
      <c r="WQ140" s="39"/>
      <c r="WR140" s="39"/>
      <c r="WS140" s="39"/>
      <c r="WT140" s="39"/>
      <c r="WU140" s="39"/>
      <c r="WV140" s="39"/>
      <c r="WW140" s="39"/>
      <c r="WX140" s="39"/>
      <c r="WY140" s="39"/>
      <c r="WZ140" s="39"/>
      <c r="XA140" s="39"/>
      <c r="XB140" s="39"/>
      <c r="XC140" s="39"/>
      <c r="XD140" s="39"/>
      <c r="XE140" s="39"/>
      <c r="XF140" s="39"/>
      <c r="XG140" s="39"/>
      <c r="XH140" s="39"/>
      <c r="XI140" s="39"/>
      <c r="XJ140" s="39"/>
      <c r="XK140" s="39"/>
      <c r="XL140" s="39"/>
      <c r="XM140" s="39"/>
      <c r="XN140" s="39"/>
      <c r="XO140" s="39"/>
      <c r="XP140" s="39"/>
      <c r="XQ140" s="39"/>
      <c r="XR140" s="39"/>
      <c r="XS140" s="39"/>
      <c r="XT140" s="39"/>
      <c r="XU140" s="39"/>
      <c r="XV140" s="39"/>
      <c r="XW140" s="39"/>
      <c r="XX140" s="39"/>
      <c r="XY140" s="39"/>
      <c r="XZ140" s="39"/>
      <c r="YA140" s="39"/>
      <c r="YB140" s="39"/>
      <c r="YC140" s="39"/>
      <c r="YD140" s="39"/>
      <c r="YE140" s="39"/>
      <c r="YF140" s="39"/>
      <c r="YG140" s="39"/>
      <c r="YH140" s="39"/>
      <c r="YI140" s="39"/>
      <c r="YJ140" s="39"/>
      <c r="YK140" s="39"/>
      <c r="YL140" s="39"/>
      <c r="YM140" s="39"/>
      <c r="YN140" s="39"/>
      <c r="YO140" s="39"/>
      <c r="YP140" s="39"/>
      <c r="YQ140" s="39"/>
      <c r="YR140" s="39"/>
      <c r="YS140" s="39"/>
      <c r="YT140" s="39"/>
      <c r="YU140" s="39"/>
      <c r="YV140" s="39"/>
      <c r="YW140" s="39"/>
      <c r="YX140" s="39"/>
      <c r="YY140" s="39"/>
      <c r="YZ140" s="39"/>
      <c r="ZA140" s="39"/>
      <c r="ZB140" s="39"/>
      <c r="ZC140" s="39"/>
      <c r="ZD140" s="39"/>
      <c r="ZE140" s="39"/>
      <c r="ZF140" s="39"/>
      <c r="ZG140" s="39"/>
      <c r="ZH140" s="39"/>
      <c r="ZI140" s="39"/>
      <c r="ZJ140" s="39"/>
      <c r="ZK140" s="39"/>
      <c r="ZL140" s="39"/>
      <c r="ZM140" s="39"/>
      <c r="ZN140" s="39"/>
      <c r="ZO140" s="39"/>
      <c r="ZP140" s="39"/>
      <c r="ZQ140" s="39"/>
      <c r="ZR140" s="39"/>
      <c r="ZS140" s="39"/>
      <c r="ZT140" s="39"/>
      <c r="ZU140" s="39"/>
      <c r="ZV140" s="39"/>
      <c r="ZW140" s="39"/>
      <c r="ZX140" s="39"/>
    </row>
    <row r="141" spans="1:700" s="41" customFormat="1" ht="12" customHeight="1" x14ac:dyDescent="0.25">
      <c r="A141" s="128" t="s">
        <v>36</v>
      </c>
      <c r="B141" s="15" t="s">
        <v>37</v>
      </c>
      <c r="C141" s="15" t="s">
        <v>37</v>
      </c>
      <c r="D141" s="7" t="s">
        <v>38</v>
      </c>
      <c r="E141" s="6" t="s">
        <v>39</v>
      </c>
      <c r="F141" s="7" t="s">
        <v>38</v>
      </c>
      <c r="G141" s="6" t="s">
        <v>40</v>
      </c>
      <c r="H141" s="8">
        <v>21401</v>
      </c>
      <c r="I141" s="69" t="s">
        <v>217</v>
      </c>
      <c r="J141" s="9" t="s">
        <v>4725</v>
      </c>
      <c r="K141" s="10" t="s">
        <v>4726</v>
      </c>
      <c r="L141" s="11"/>
      <c r="M141" s="8" t="s">
        <v>43</v>
      </c>
      <c r="N141" s="12" t="s">
        <v>16255</v>
      </c>
      <c r="O141" s="13">
        <v>6</v>
      </c>
      <c r="P141" s="14">
        <f t="shared" si="3"/>
        <v>3800</v>
      </c>
      <c r="Q141" s="53" t="s">
        <v>16279</v>
      </c>
      <c r="R141" s="14">
        <v>22800</v>
      </c>
      <c r="S141" s="14">
        <v>0</v>
      </c>
      <c r="T141" s="14">
        <v>7600</v>
      </c>
      <c r="U141" s="14">
        <v>0</v>
      </c>
      <c r="V141" s="14">
        <v>0</v>
      </c>
      <c r="W141" s="14">
        <v>3800</v>
      </c>
      <c r="X141" s="14">
        <v>0</v>
      </c>
      <c r="Y141" s="14">
        <v>0</v>
      </c>
      <c r="Z141" s="14">
        <v>3800</v>
      </c>
      <c r="AA141" s="14">
        <v>0</v>
      </c>
      <c r="AB141" s="14">
        <v>0</v>
      </c>
      <c r="AC141" s="14">
        <v>7600</v>
      </c>
      <c r="AD141" s="14">
        <v>0</v>
      </c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  <c r="IV141" s="39"/>
      <c r="IW141" s="39"/>
      <c r="IX141" s="39"/>
      <c r="IY141" s="39"/>
      <c r="IZ141" s="39"/>
      <c r="JA141" s="39"/>
      <c r="JB141" s="39"/>
      <c r="JC141" s="39"/>
      <c r="JD141" s="39"/>
      <c r="JE141" s="39"/>
      <c r="JF141" s="39"/>
      <c r="JG141" s="39"/>
      <c r="JH141" s="39"/>
      <c r="JI141" s="39"/>
      <c r="JJ141" s="39"/>
      <c r="JK141" s="39"/>
      <c r="JL141" s="39"/>
      <c r="JM141" s="39"/>
      <c r="JN141" s="39"/>
      <c r="JO141" s="39"/>
      <c r="JP141" s="39"/>
      <c r="JQ141" s="39"/>
      <c r="JR141" s="39"/>
      <c r="JS141" s="39"/>
      <c r="JT141" s="39"/>
      <c r="JU141" s="39"/>
      <c r="JV141" s="39"/>
      <c r="JW141" s="39"/>
      <c r="JX141" s="39"/>
      <c r="JY141" s="39"/>
      <c r="JZ141" s="39"/>
      <c r="KA141" s="39"/>
      <c r="KB141" s="39"/>
      <c r="KC141" s="39"/>
      <c r="KD141" s="39"/>
      <c r="KE141" s="39"/>
      <c r="KF141" s="39"/>
      <c r="KG141" s="39"/>
      <c r="KH141" s="39"/>
      <c r="KI141" s="39"/>
      <c r="KJ141" s="39"/>
      <c r="KK141" s="39"/>
      <c r="KL141" s="39"/>
      <c r="KM141" s="39"/>
      <c r="KN141" s="39"/>
      <c r="KO141" s="39"/>
      <c r="KP141" s="39"/>
      <c r="KQ141" s="39"/>
      <c r="KR141" s="39"/>
      <c r="KS141" s="39"/>
      <c r="KT141" s="39"/>
      <c r="KU141" s="39"/>
      <c r="KV141" s="39"/>
      <c r="KW141" s="39"/>
      <c r="KX141" s="39"/>
      <c r="KY141" s="39"/>
      <c r="KZ141" s="39"/>
      <c r="LA141" s="39"/>
      <c r="LB141" s="39"/>
      <c r="LC141" s="39"/>
      <c r="LD141" s="39"/>
      <c r="LE141" s="39"/>
      <c r="LF141" s="39"/>
      <c r="LG141" s="39"/>
      <c r="LH141" s="39"/>
      <c r="LI141" s="39"/>
      <c r="LJ141" s="39"/>
      <c r="LK141" s="39"/>
      <c r="LL141" s="39"/>
      <c r="LM141" s="39"/>
      <c r="LN141" s="39"/>
      <c r="LO141" s="39"/>
      <c r="LP141" s="39"/>
      <c r="LQ141" s="39"/>
      <c r="LR141" s="39"/>
      <c r="LS141" s="39"/>
      <c r="LT141" s="39"/>
      <c r="LU141" s="39"/>
      <c r="LV141" s="39"/>
      <c r="LW141" s="39"/>
      <c r="LX141" s="39"/>
      <c r="LY141" s="39"/>
      <c r="LZ141" s="39"/>
      <c r="MA141" s="39"/>
      <c r="MB141" s="39"/>
      <c r="MC141" s="39"/>
      <c r="MD141" s="39"/>
      <c r="ME141" s="39"/>
      <c r="MF141" s="39"/>
      <c r="MG141" s="39"/>
      <c r="MH141" s="39"/>
      <c r="MI141" s="39"/>
      <c r="MJ141" s="39"/>
      <c r="MK141" s="39"/>
      <c r="ML141" s="39"/>
      <c r="MM141" s="39"/>
      <c r="MN141" s="39"/>
      <c r="MO141" s="39"/>
      <c r="MP141" s="39"/>
      <c r="MQ141" s="39"/>
      <c r="MR141" s="39"/>
      <c r="MS141" s="39"/>
      <c r="MT141" s="39"/>
      <c r="MU141" s="39"/>
      <c r="MV141" s="39"/>
      <c r="MW141" s="39"/>
      <c r="MX141" s="39"/>
      <c r="MY141" s="39"/>
      <c r="MZ141" s="39"/>
      <c r="NA141" s="39"/>
      <c r="NB141" s="39"/>
      <c r="NC141" s="39"/>
      <c r="ND141" s="39"/>
      <c r="NE141" s="39"/>
      <c r="NF141" s="39"/>
      <c r="NG141" s="39"/>
      <c r="NH141" s="39"/>
      <c r="NI141" s="39"/>
      <c r="NJ141" s="39"/>
      <c r="NK141" s="39"/>
      <c r="NL141" s="39"/>
      <c r="NM141" s="39"/>
      <c r="NN141" s="39"/>
      <c r="NO141" s="39"/>
      <c r="NP141" s="39"/>
      <c r="NQ141" s="39"/>
      <c r="NR141" s="39"/>
      <c r="NS141" s="39"/>
      <c r="NT141" s="39"/>
      <c r="NU141" s="39"/>
      <c r="NV141" s="39"/>
      <c r="NW141" s="39"/>
      <c r="NX141" s="39"/>
      <c r="NY141" s="39"/>
      <c r="NZ141" s="39"/>
      <c r="OA141" s="39"/>
      <c r="OB141" s="39"/>
      <c r="OC141" s="39"/>
      <c r="OD141" s="39"/>
      <c r="OE141" s="39"/>
      <c r="OF141" s="39"/>
      <c r="OG141" s="39"/>
      <c r="OH141" s="39"/>
      <c r="OI141" s="39"/>
      <c r="OJ141" s="39"/>
      <c r="OK141" s="39"/>
      <c r="OL141" s="39"/>
      <c r="OM141" s="39"/>
      <c r="ON141" s="39"/>
      <c r="OO141" s="39"/>
      <c r="OP141" s="39"/>
      <c r="OQ141" s="39"/>
      <c r="OR141" s="39"/>
      <c r="OS141" s="39"/>
      <c r="OT141" s="39"/>
      <c r="OU141" s="39"/>
      <c r="OV141" s="39"/>
      <c r="OW141" s="39"/>
      <c r="OX141" s="39"/>
      <c r="OY141" s="39"/>
      <c r="OZ141" s="39"/>
      <c r="PA141" s="39"/>
      <c r="PB141" s="39"/>
      <c r="PC141" s="39"/>
      <c r="PD141" s="39"/>
      <c r="PE141" s="39"/>
      <c r="PF141" s="39"/>
      <c r="PG141" s="39"/>
      <c r="PH141" s="39"/>
      <c r="PI141" s="39"/>
      <c r="PJ141" s="39"/>
      <c r="PK141" s="39"/>
      <c r="PL141" s="39"/>
      <c r="PM141" s="39"/>
      <c r="PN141" s="39"/>
      <c r="PO141" s="39"/>
      <c r="PP141" s="39"/>
      <c r="PQ141" s="39"/>
      <c r="PR141" s="39"/>
      <c r="PS141" s="39"/>
      <c r="PT141" s="39"/>
      <c r="PU141" s="39"/>
      <c r="PV141" s="39"/>
      <c r="PW141" s="39"/>
      <c r="PX141" s="39"/>
      <c r="PY141" s="39"/>
      <c r="PZ141" s="39"/>
      <c r="QA141" s="39"/>
      <c r="QB141" s="39"/>
      <c r="QC141" s="39"/>
      <c r="QD141" s="39"/>
      <c r="QE141" s="39"/>
      <c r="QF141" s="39"/>
      <c r="QG141" s="39"/>
      <c r="QH141" s="39"/>
      <c r="QI141" s="39"/>
      <c r="QJ141" s="39"/>
      <c r="QK141" s="39"/>
      <c r="QL141" s="39"/>
      <c r="QM141" s="39"/>
      <c r="QN141" s="39"/>
      <c r="QO141" s="39"/>
      <c r="QP141" s="39"/>
      <c r="QQ141" s="39"/>
      <c r="QR141" s="39"/>
      <c r="QS141" s="39"/>
      <c r="QT141" s="39"/>
      <c r="QU141" s="39"/>
      <c r="QV141" s="39"/>
      <c r="QW141" s="39"/>
      <c r="QX141" s="39"/>
      <c r="QY141" s="39"/>
      <c r="QZ141" s="39"/>
      <c r="RA141" s="39"/>
      <c r="RB141" s="39"/>
      <c r="RC141" s="39"/>
      <c r="RD141" s="39"/>
      <c r="RE141" s="39"/>
      <c r="RF141" s="39"/>
      <c r="RG141" s="39"/>
      <c r="RH141" s="39"/>
      <c r="RI141" s="39"/>
      <c r="RJ141" s="39"/>
      <c r="RK141" s="39"/>
      <c r="RL141" s="39"/>
      <c r="RM141" s="39"/>
      <c r="RN141" s="39"/>
      <c r="RO141" s="39"/>
      <c r="RP141" s="39"/>
      <c r="RQ141" s="39"/>
      <c r="RR141" s="39"/>
      <c r="RS141" s="39"/>
      <c r="RT141" s="39"/>
      <c r="RU141" s="39"/>
      <c r="RV141" s="39"/>
      <c r="RW141" s="39"/>
      <c r="RX141" s="39"/>
      <c r="RY141" s="39"/>
      <c r="RZ141" s="39"/>
      <c r="SA141" s="39"/>
      <c r="SB141" s="39"/>
      <c r="SC141" s="39"/>
      <c r="SD141" s="39"/>
      <c r="SE141" s="39"/>
      <c r="SF141" s="39"/>
      <c r="SG141" s="39"/>
      <c r="SH141" s="39"/>
      <c r="SI141" s="39"/>
      <c r="SJ141" s="39"/>
      <c r="SK141" s="39"/>
      <c r="SL141" s="39"/>
      <c r="SM141" s="39"/>
      <c r="SN141" s="39"/>
      <c r="SO141" s="39"/>
      <c r="SP141" s="39"/>
      <c r="SQ141" s="39"/>
      <c r="SR141" s="39"/>
      <c r="SS141" s="39"/>
      <c r="ST141" s="39"/>
      <c r="SU141" s="39"/>
      <c r="SV141" s="39"/>
      <c r="SW141" s="39"/>
      <c r="SX141" s="39"/>
      <c r="SY141" s="39"/>
      <c r="SZ141" s="39"/>
      <c r="TA141" s="39"/>
      <c r="TB141" s="39"/>
      <c r="TC141" s="39"/>
      <c r="TD141" s="39"/>
      <c r="TE141" s="39"/>
      <c r="TF141" s="39"/>
      <c r="TG141" s="39"/>
      <c r="TH141" s="39"/>
      <c r="TI141" s="39"/>
      <c r="TJ141" s="39"/>
      <c r="TK141" s="39"/>
      <c r="TL141" s="39"/>
      <c r="TM141" s="39"/>
      <c r="TN141" s="39"/>
      <c r="TO141" s="39"/>
      <c r="TP141" s="39"/>
      <c r="TQ141" s="39"/>
      <c r="TR141" s="39"/>
      <c r="TS141" s="39"/>
      <c r="TT141" s="39"/>
      <c r="TU141" s="39"/>
      <c r="TV141" s="39"/>
      <c r="TW141" s="39"/>
      <c r="TX141" s="39"/>
      <c r="TY141" s="39"/>
      <c r="TZ141" s="39"/>
      <c r="UA141" s="39"/>
      <c r="UB141" s="39"/>
      <c r="UC141" s="39"/>
      <c r="UD141" s="39"/>
      <c r="UE141" s="39"/>
      <c r="UF141" s="39"/>
      <c r="UG141" s="39"/>
      <c r="UH141" s="39"/>
      <c r="UI141" s="39"/>
      <c r="UJ141" s="39"/>
      <c r="UK141" s="39"/>
      <c r="UL141" s="39"/>
      <c r="UM141" s="39"/>
      <c r="UN141" s="39"/>
      <c r="UO141" s="39"/>
      <c r="UP141" s="39"/>
      <c r="UQ141" s="39"/>
      <c r="UR141" s="39"/>
      <c r="US141" s="39"/>
      <c r="UT141" s="39"/>
      <c r="UU141" s="39"/>
      <c r="UV141" s="39"/>
      <c r="UW141" s="39"/>
      <c r="UX141" s="39"/>
      <c r="UY141" s="39"/>
      <c r="UZ141" s="39"/>
      <c r="VA141" s="39"/>
      <c r="VB141" s="39"/>
      <c r="VC141" s="39"/>
      <c r="VD141" s="39"/>
      <c r="VE141" s="39"/>
      <c r="VF141" s="39"/>
      <c r="VG141" s="39"/>
      <c r="VH141" s="39"/>
      <c r="VI141" s="39"/>
      <c r="VJ141" s="39"/>
      <c r="VK141" s="39"/>
      <c r="VL141" s="39"/>
      <c r="VM141" s="39"/>
      <c r="VN141" s="39"/>
      <c r="VO141" s="39"/>
      <c r="VP141" s="39"/>
      <c r="VQ141" s="39"/>
      <c r="VR141" s="39"/>
      <c r="VS141" s="39"/>
      <c r="VT141" s="39"/>
      <c r="VU141" s="39"/>
      <c r="VV141" s="39"/>
      <c r="VW141" s="39"/>
      <c r="VX141" s="39"/>
      <c r="VY141" s="39"/>
      <c r="VZ141" s="39"/>
      <c r="WA141" s="39"/>
      <c r="WB141" s="39"/>
      <c r="WC141" s="39"/>
      <c r="WD141" s="39"/>
      <c r="WE141" s="39"/>
      <c r="WF141" s="39"/>
      <c r="WG141" s="39"/>
      <c r="WH141" s="39"/>
      <c r="WI141" s="39"/>
      <c r="WJ141" s="39"/>
      <c r="WK141" s="39"/>
      <c r="WL141" s="39"/>
      <c r="WM141" s="39"/>
      <c r="WN141" s="39"/>
      <c r="WO141" s="39"/>
      <c r="WP141" s="39"/>
      <c r="WQ141" s="39"/>
      <c r="WR141" s="39"/>
      <c r="WS141" s="39"/>
      <c r="WT141" s="39"/>
      <c r="WU141" s="39"/>
      <c r="WV141" s="39"/>
      <c r="WW141" s="39"/>
      <c r="WX141" s="39"/>
      <c r="WY141" s="39"/>
      <c r="WZ141" s="39"/>
      <c r="XA141" s="39"/>
      <c r="XB141" s="39"/>
      <c r="XC141" s="39"/>
      <c r="XD141" s="39"/>
      <c r="XE141" s="39"/>
      <c r="XF141" s="39"/>
      <c r="XG141" s="39"/>
      <c r="XH141" s="39"/>
      <c r="XI141" s="39"/>
      <c r="XJ141" s="39"/>
      <c r="XK141" s="39"/>
      <c r="XL141" s="39"/>
      <c r="XM141" s="39"/>
      <c r="XN141" s="39"/>
      <c r="XO141" s="39"/>
      <c r="XP141" s="39"/>
      <c r="XQ141" s="39"/>
      <c r="XR141" s="39"/>
      <c r="XS141" s="39"/>
      <c r="XT141" s="39"/>
      <c r="XU141" s="39"/>
      <c r="XV141" s="39"/>
      <c r="XW141" s="39"/>
      <c r="XX141" s="39"/>
      <c r="XY141" s="39"/>
      <c r="XZ141" s="39"/>
      <c r="YA141" s="39"/>
      <c r="YB141" s="39"/>
      <c r="YC141" s="39"/>
      <c r="YD141" s="39"/>
      <c r="YE141" s="39"/>
      <c r="YF141" s="39"/>
      <c r="YG141" s="39"/>
      <c r="YH141" s="39"/>
      <c r="YI141" s="39"/>
      <c r="YJ141" s="39"/>
      <c r="YK141" s="39"/>
      <c r="YL141" s="39"/>
      <c r="YM141" s="39"/>
      <c r="YN141" s="39"/>
      <c r="YO141" s="39"/>
      <c r="YP141" s="39"/>
      <c r="YQ141" s="39"/>
      <c r="YR141" s="39"/>
      <c r="YS141" s="39"/>
      <c r="YT141" s="39"/>
      <c r="YU141" s="39"/>
      <c r="YV141" s="39"/>
      <c r="YW141" s="39"/>
      <c r="YX141" s="39"/>
      <c r="YY141" s="39"/>
      <c r="YZ141" s="39"/>
      <c r="ZA141" s="39"/>
      <c r="ZB141" s="39"/>
      <c r="ZC141" s="39"/>
      <c r="ZD141" s="39"/>
      <c r="ZE141" s="39"/>
      <c r="ZF141" s="39"/>
      <c r="ZG141" s="39"/>
      <c r="ZH141" s="39"/>
      <c r="ZI141" s="39"/>
      <c r="ZJ141" s="39"/>
      <c r="ZK141" s="39"/>
      <c r="ZL141" s="39"/>
      <c r="ZM141" s="39"/>
      <c r="ZN141" s="39"/>
      <c r="ZO141" s="39"/>
      <c r="ZP141" s="39"/>
      <c r="ZQ141" s="39"/>
      <c r="ZR141" s="39"/>
      <c r="ZS141" s="39"/>
      <c r="ZT141" s="39"/>
      <c r="ZU141" s="39"/>
      <c r="ZV141" s="39"/>
      <c r="ZW141" s="39"/>
      <c r="ZX141" s="39"/>
    </row>
    <row r="142" spans="1:700" s="41" customFormat="1" ht="12" customHeight="1" x14ac:dyDescent="0.25">
      <c r="A142" s="128" t="s">
        <v>36</v>
      </c>
      <c r="B142" s="15" t="s">
        <v>37</v>
      </c>
      <c r="C142" s="15" t="s">
        <v>37</v>
      </c>
      <c r="D142" s="5" t="s">
        <v>38</v>
      </c>
      <c r="E142" s="6" t="s">
        <v>39</v>
      </c>
      <c r="F142" s="7" t="s">
        <v>38</v>
      </c>
      <c r="G142" s="6" t="s">
        <v>40</v>
      </c>
      <c r="H142" s="8">
        <v>21601</v>
      </c>
      <c r="I142" s="69" t="s">
        <v>98</v>
      </c>
      <c r="J142" s="9" t="s">
        <v>5773</v>
      </c>
      <c r="K142" s="10" t="s">
        <v>99</v>
      </c>
      <c r="L142" s="11"/>
      <c r="M142" s="8" t="s">
        <v>43</v>
      </c>
      <c r="N142" s="12" t="s">
        <v>2955</v>
      </c>
      <c r="O142" s="13">
        <v>1</v>
      </c>
      <c r="P142" s="14">
        <f>R142/O142</f>
        <v>178.3</v>
      </c>
      <c r="Q142" s="53" t="s">
        <v>16279</v>
      </c>
      <c r="R142" s="14">
        <v>178.3</v>
      </c>
      <c r="S142" s="14">
        <v>0</v>
      </c>
      <c r="T142" s="14">
        <v>178.3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f>SUM(A142)</f>
        <v>0</v>
      </c>
      <c r="AA142" s="14">
        <v>0</v>
      </c>
      <c r="AB142" s="14">
        <v>0</v>
      </c>
      <c r="AC142" s="14">
        <v>0</v>
      </c>
      <c r="AD142" s="14">
        <v>0</v>
      </c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  <c r="IV142" s="39"/>
      <c r="IW142" s="39"/>
      <c r="IX142" s="39"/>
      <c r="IY142" s="39"/>
      <c r="IZ142" s="39"/>
      <c r="JA142" s="39"/>
      <c r="JB142" s="39"/>
      <c r="JC142" s="39"/>
      <c r="JD142" s="39"/>
      <c r="JE142" s="39"/>
      <c r="JF142" s="39"/>
      <c r="JG142" s="39"/>
      <c r="JH142" s="39"/>
      <c r="JI142" s="39"/>
      <c r="JJ142" s="39"/>
      <c r="JK142" s="39"/>
      <c r="JL142" s="39"/>
      <c r="JM142" s="39"/>
      <c r="JN142" s="39"/>
      <c r="JO142" s="39"/>
      <c r="JP142" s="39"/>
      <c r="JQ142" s="39"/>
      <c r="JR142" s="39"/>
      <c r="JS142" s="39"/>
      <c r="JT142" s="39"/>
      <c r="JU142" s="39"/>
      <c r="JV142" s="39"/>
      <c r="JW142" s="39"/>
      <c r="JX142" s="39"/>
      <c r="JY142" s="39"/>
      <c r="JZ142" s="39"/>
      <c r="KA142" s="39"/>
      <c r="KB142" s="39"/>
      <c r="KC142" s="39"/>
      <c r="KD142" s="39"/>
      <c r="KE142" s="39"/>
      <c r="KF142" s="39"/>
      <c r="KG142" s="39"/>
      <c r="KH142" s="39"/>
      <c r="KI142" s="39"/>
      <c r="KJ142" s="39"/>
      <c r="KK142" s="39"/>
      <c r="KL142" s="39"/>
      <c r="KM142" s="39"/>
      <c r="KN142" s="39"/>
      <c r="KO142" s="39"/>
      <c r="KP142" s="39"/>
      <c r="KQ142" s="39"/>
      <c r="KR142" s="39"/>
      <c r="KS142" s="39"/>
      <c r="KT142" s="39"/>
      <c r="KU142" s="39"/>
      <c r="KV142" s="39"/>
      <c r="KW142" s="39"/>
      <c r="KX142" s="39"/>
      <c r="KY142" s="39"/>
      <c r="KZ142" s="39"/>
      <c r="LA142" s="39"/>
      <c r="LB142" s="39"/>
      <c r="LC142" s="39"/>
      <c r="LD142" s="39"/>
      <c r="LE142" s="39"/>
      <c r="LF142" s="39"/>
      <c r="LG142" s="39"/>
      <c r="LH142" s="39"/>
      <c r="LI142" s="39"/>
      <c r="LJ142" s="39"/>
      <c r="LK142" s="39"/>
      <c r="LL142" s="39"/>
      <c r="LM142" s="39"/>
      <c r="LN142" s="39"/>
      <c r="LO142" s="39"/>
      <c r="LP142" s="39"/>
      <c r="LQ142" s="39"/>
      <c r="LR142" s="39"/>
      <c r="LS142" s="39"/>
      <c r="LT142" s="39"/>
      <c r="LU142" s="39"/>
      <c r="LV142" s="39"/>
      <c r="LW142" s="39"/>
      <c r="LX142" s="39"/>
      <c r="LY142" s="39"/>
      <c r="LZ142" s="39"/>
      <c r="MA142" s="39"/>
      <c r="MB142" s="39"/>
      <c r="MC142" s="39"/>
      <c r="MD142" s="39"/>
      <c r="ME142" s="39"/>
      <c r="MF142" s="39"/>
      <c r="MG142" s="39"/>
      <c r="MH142" s="39"/>
      <c r="MI142" s="39"/>
      <c r="MJ142" s="39"/>
      <c r="MK142" s="39"/>
      <c r="ML142" s="39"/>
      <c r="MM142" s="39"/>
      <c r="MN142" s="39"/>
      <c r="MO142" s="39"/>
      <c r="MP142" s="39"/>
      <c r="MQ142" s="39"/>
      <c r="MR142" s="39"/>
      <c r="MS142" s="39"/>
      <c r="MT142" s="39"/>
      <c r="MU142" s="39"/>
      <c r="MV142" s="39"/>
      <c r="MW142" s="39"/>
      <c r="MX142" s="39"/>
      <c r="MY142" s="39"/>
      <c r="MZ142" s="39"/>
      <c r="NA142" s="39"/>
      <c r="NB142" s="39"/>
      <c r="NC142" s="39"/>
      <c r="ND142" s="39"/>
      <c r="NE142" s="39"/>
      <c r="NF142" s="39"/>
      <c r="NG142" s="39"/>
      <c r="NH142" s="39"/>
      <c r="NI142" s="39"/>
      <c r="NJ142" s="39"/>
      <c r="NK142" s="39"/>
      <c r="NL142" s="39"/>
      <c r="NM142" s="39"/>
      <c r="NN142" s="39"/>
      <c r="NO142" s="39"/>
      <c r="NP142" s="39"/>
      <c r="NQ142" s="39"/>
      <c r="NR142" s="39"/>
      <c r="NS142" s="39"/>
      <c r="NT142" s="39"/>
      <c r="NU142" s="39"/>
      <c r="NV142" s="39"/>
      <c r="NW142" s="39"/>
      <c r="NX142" s="39"/>
      <c r="NY142" s="39"/>
      <c r="NZ142" s="39"/>
      <c r="OA142" s="39"/>
      <c r="OB142" s="39"/>
      <c r="OC142" s="39"/>
      <c r="OD142" s="39"/>
      <c r="OE142" s="39"/>
      <c r="OF142" s="39"/>
      <c r="OG142" s="39"/>
      <c r="OH142" s="39"/>
      <c r="OI142" s="39"/>
      <c r="OJ142" s="39"/>
      <c r="OK142" s="39"/>
      <c r="OL142" s="39"/>
      <c r="OM142" s="39"/>
      <c r="ON142" s="39"/>
      <c r="OO142" s="39"/>
      <c r="OP142" s="39"/>
      <c r="OQ142" s="39"/>
      <c r="OR142" s="39"/>
      <c r="OS142" s="39"/>
      <c r="OT142" s="39"/>
      <c r="OU142" s="39"/>
      <c r="OV142" s="39"/>
      <c r="OW142" s="39"/>
      <c r="OX142" s="39"/>
      <c r="OY142" s="39"/>
      <c r="OZ142" s="39"/>
      <c r="PA142" s="39"/>
      <c r="PB142" s="39"/>
      <c r="PC142" s="39"/>
      <c r="PD142" s="39"/>
      <c r="PE142" s="39"/>
      <c r="PF142" s="39"/>
      <c r="PG142" s="39"/>
      <c r="PH142" s="39"/>
      <c r="PI142" s="39"/>
      <c r="PJ142" s="39"/>
      <c r="PK142" s="39"/>
      <c r="PL142" s="39"/>
      <c r="PM142" s="39"/>
      <c r="PN142" s="39"/>
      <c r="PO142" s="39"/>
      <c r="PP142" s="39"/>
      <c r="PQ142" s="39"/>
      <c r="PR142" s="39"/>
      <c r="PS142" s="39"/>
      <c r="PT142" s="39"/>
      <c r="PU142" s="39"/>
      <c r="PV142" s="39"/>
      <c r="PW142" s="39"/>
      <c r="PX142" s="39"/>
      <c r="PY142" s="39"/>
      <c r="PZ142" s="39"/>
      <c r="QA142" s="39"/>
      <c r="QB142" s="39"/>
      <c r="QC142" s="39"/>
      <c r="QD142" s="39"/>
      <c r="QE142" s="39"/>
      <c r="QF142" s="39"/>
      <c r="QG142" s="39"/>
      <c r="QH142" s="39"/>
      <c r="QI142" s="39"/>
      <c r="QJ142" s="39"/>
      <c r="QK142" s="39"/>
      <c r="QL142" s="39"/>
      <c r="QM142" s="39"/>
      <c r="QN142" s="39"/>
      <c r="QO142" s="39"/>
      <c r="QP142" s="39"/>
      <c r="QQ142" s="39"/>
      <c r="QR142" s="39"/>
      <c r="QS142" s="39"/>
      <c r="QT142" s="39"/>
      <c r="QU142" s="39"/>
      <c r="QV142" s="39"/>
      <c r="QW142" s="39"/>
      <c r="QX142" s="39"/>
      <c r="QY142" s="39"/>
      <c r="QZ142" s="39"/>
      <c r="RA142" s="39"/>
      <c r="RB142" s="39"/>
      <c r="RC142" s="39"/>
      <c r="RD142" s="39"/>
      <c r="RE142" s="39"/>
      <c r="RF142" s="39"/>
      <c r="RG142" s="39"/>
      <c r="RH142" s="39"/>
      <c r="RI142" s="39"/>
      <c r="RJ142" s="39"/>
      <c r="RK142" s="39"/>
      <c r="RL142" s="39"/>
      <c r="RM142" s="39"/>
      <c r="RN142" s="39"/>
      <c r="RO142" s="39"/>
      <c r="RP142" s="39"/>
      <c r="RQ142" s="39"/>
      <c r="RR142" s="39"/>
      <c r="RS142" s="39"/>
      <c r="RT142" s="39"/>
      <c r="RU142" s="39"/>
      <c r="RV142" s="39"/>
      <c r="RW142" s="39"/>
      <c r="RX142" s="39"/>
      <c r="RY142" s="39"/>
      <c r="RZ142" s="39"/>
      <c r="SA142" s="39"/>
      <c r="SB142" s="39"/>
      <c r="SC142" s="39"/>
      <c r="SD142" s="39"/>
      <c r="SE142" s="39"/>
      <c r="SF142" s="39"/>
      <c r="SG142" s="39"/>
      <c r="SH142" s="39"/>
      <c r="SI142" s="39"/>
      <c r="SJ142" s="39"/>
      <c r="SK142" s="39"/>
      <c r="SL142" s="39"/>
      <c r="SM142" s="39"/>
      <c r="SN142" s="39"/>
      <c r="SO142" s="39"/>
      <c r="SP142" s="39"/>
      <c r="SQ142" s="39"/>
      <c r="SR142" s="39"/>
      <c r="SS142" s="39"/>
      <c r="ST142" s="39"/>
      <c r="SU142" s="39"/>
      <c r="SV142" s="39"/>
      <c r="SW142" s="39"/>
      <c r="SX142" s="39"/>
      <c r="SY142" s="39"/>
      <c r="SZ142" s="39"/>
      <c r="TA142" s="39"/>
      <c r="TB142" s="39"/>
      <c r="TC142" s="39"/>
      <c r="TD142" s="39"/>
      <c r="TE142" s="39"/>
      <c r="TF142" s="39"/>
      <c r="TG142" s="39"/>
      <c r="TH142" s="39"/>
      <c r="TI142" s="39"/>
      <c r="TJ142" s="39"/>
      <c r="TK142" s="39"/>
      <c r="TL142" s="39"/>
      <c r="TM142" s="39"/>
      <c r="TN142" s="39"/>
      <c r="TO142" s="39"/>
      <c r="TP142" s="39"/>
      <c r="TQ142" s="39"/>
      <c r="TR142" s="39"/>
      <c r="TS142" s="39"/>
      <c r="TT142" s="39"/>
      <c r="TU142" s="39"/>
      <c r="TV142" s="39"/>
      <c r="TW142" s="39"/>
      <c r="TX142" s="39"/>
      <c r="TY142" s="39"/>
      <c r="TZ142" s="39"/>
      <c r="UA142" s="39"/>
      <c r="UB142" s="39"/>
      <c r="UC142" s="39"/>
      <c r="UD142" s="39"/>
      <c r="UE142" s="39"/>
      <c r="UF142" s="39"/>
      <c r="UG142" s="39"/>
      <c r="UH142" s="39"/>
      <c r="UI142" s="39"/>
      <c r="UJ142" s="39"/>
      <c r="UK142" s="39"/>
      <c r="UL142" s="39"/>
      <c r="UM142" s="39"/>
      <c r="UN142" s="39"/>
      <c r="UO142" s="39"/>
      <c r="UP142" s="39"/>
      <c r="UQ142" s="39"/>
      <c r="UR142" s="39"/>
      <c r="US142" s="39"/>
      <c r="UT142" s="39"/>
      <c r="UU142" s="39"/>
      <c r="UV142" s="39"/>
      <c r="UW142" s="39"/>
      <c r="UX142" s="39"/>
      <c r="UY142" s="39"/>
      <c r="UZ142" s="39"/>
      <c r="VA142" s="39"/>
      <c r="VB142" s="39"/>
      <c r="VC142" s="39"/>
      <c r="VD142" s="39"/>
      <c r="VE142" s="39"/>
      <c r="VF142" s="39"/>
      <c r="VG142" s="39"/>
      <c r="VH142" s="39"/>
      <c r="VI142" s="39"/>
      <c r="VJ142" s="39"/>
      <c r="VK142" s="39"/>
      <c r="VL142" s="39"/>
      <c r="VM142" s="39"/>
      <c r="VN142" s="39"/>
      <c r="VO142" s="39"/>
      <c r="VP142" s="39"/>
      <c r="VQ142" s="39"/>
      <c r="VR142" s="39"/>
      <c r="VS142" s="39"/>
      <c r="VT142" s="39"/>
      <c r="VU142" s="39"/>
      <c r="VV142" s="39"/>
      <c r="VW142" s="39"/>
      <c r="VX142" s="39"/>
      <c r="VY142" s="39"/>
      <c r="VZ142" s="39"/>
      <c r="WA142" s="39"/>
      <c r="WB142" s="39"/>
      <c r="WC142" s="39"/>
      <c r="WD142" s="39"/>
      <c r="WE142" s="39"/>
      <c r="WF142" s="39"/>
      <c r="WG142" s="39"/>
      <c r="WH142" s="39"/>
      <c r="WI142" s="39"/>
      <c r="WJ142" s="39"/>
      <c r="WK142" s="39"/>
      <c r="WL142" s="39"/>
      <c r="WM142" s="39"/>
      <c r="WN142" s="39"/>
      <c r="WO142" s="39"/>
      <c r="WP142" s="39"/>
      <c r="WQ142" s="39"/>
      <c r="WR142" s="39"/>
      <c r="WS142" s="39"/>
      <c r="WT142" s="39"/>
      <c r="WU142" s="39"/>
      <c r="WV142" s="39"/>
      <c r="WW142" s="39"/>
      <c r="WX142" s="39"/>
      <c r="WY142" s="39"/>
      <c r="WZ142" s="39"/>
      <c r="XA142" s="39"/>
      <c r="XB142" s="39"/>
      <c r="XC142" s="39"/>
      <c r="XD142" s="39"/>
      <c r="XE142" s="39"/>
      <c r="XF142" s="39"/>
      <c r="XG142" s="39"/>
      <c r="XH142" s="39"/>
      <c r="XI142" s="39"/>
      <c r="XJ142" s="39"/>
      <c r="XK142" s="39"/>
      <c r="XL142" s="39"/>
      <c r="XM142" s="39"/>
      <c r="XN142" s="39"/>
      <c r="XO142" s="39"/>
      <c r="XP142" s="39"/>
      <c r="XQ142" s="39"/>
      <c r="XR142" s="39"/>
      <c r="XS142" s="39"/>
      <c r="XT142" s="39"/>
      <c r="XU142" s="39"/>
      <c r="XV142" s="39"/>
      <c r="XW142" s="39"/>
      <c r="XX142" s="39"/>
      <c r="XY142" s="39"/>
      <c r="XZ142" s="39"/>
      <c r="YA142" s="39"/>
      <c r="YB142" s="39"/>
      <c r="YC142" s="39"/>
      <c r="YD142" s="39"/>
      <c r="YE142" s="39"/>
      <c r="YF142" s="39"/>
      <c r="YG142" s="39"/>
      <c r="YH142" s="39"/>
      <c r="YI142" s="39"/>
      <c r="YJ142" s="39"/>
      <c r="YK142" s="39"/>
      <c r="YL142" s="39"/>
      <c r="YM142" s="39"/>
      <c r="YN142" s="39"/>
      <c r="YO142" s="39"/>
      <c r="YP142" s="39"/>
      <c r="YQ142" s="39"/>
      <c r="YR142" s="39"/>
      <c r="YS142" s="39"/>
      <c r="YT142" s="39"/>
      <c r="YU142" s="39"/>
      <c r="YV142" s="39"/>
      <c r="YW142" s="39"/>
      <c r="YX142" s="39"/>
      <c r="YY142" s="39"/>
      <c r="YZ142" s="39"/>
      <c r="ZA142" s="39"/>
      <c r="ZB142" s="39"/>
      <c r="ZC142" s="39"/>
      <c r="ZD142" s="39"/>
      <c r="ZE142" s="39"/>
      <c r="ZF142" s="39"/>
      <c r="ZG142" s="39"/>
      <c r="ZH142" s="39"/>
      <c r="ZI142" s="39"/>
      <c r="ZJ142" s="39"/>
      <c r="ZK142" s="39"/>
      <c r="ZL142" s="39"/>
      <c r="ZM142" s="39"/>
      <c r="ZN142" s="39"/>
      <c r="ZO142" s="39"/>
      <c r="ZP142" s="39"/>
      <c r="ZQ142" s="39"/>
      <c r="ZR142" s="39"/>
      <c r="ZS142" s="39"/>
      <c r="ZT142" s="39"/>
      <c r="ZU142" s="39"/>
      <c r="ZV142" s="39"/>
      <c r="ZW142" s="39"/>
      <c r="ZX142" s="39"/>
    </row>
    <row r="143" spans="1:700" s="41" customFormat="1" ht="12" customHeight="1" x14ac:dyDescent="0.25">
      <c r="A143" s="128" t="s">
        <v>36</v>
      </c>
      <c r="B143" s="15" t="s">
        <v>37</v>
      </c>
      <c r="C143" s="15" t="s">
        <v>37</v>
      </c>
      <c r="D143" s="5" t="s">
        <v>38</v>
      </c>
      <c r="E143" s="6" t="s">
        <v>39</v>
      </c>
      <c r="F143" s="7" t="s">
        <v>38</v>
      </c>
      <c r="G143" s="6" t="s">
        <v>40</v>
      </c>
      <c r="H143" s="8">
        <v>21601</v>
      </c>
      <c r="I143" s="69" t="s">
        <v>98</v>
      </c>
      <c r="J143" s="9" t="s">
        <v>5715</v>
      </c>
      <c r="K143" s="10" t="s">
        <v>102</v>
      </c>
      <c r="L143" s="11"/>
      <c r="M143" s="8" t="s">
        <v>43</v>
      </c>
      <c r="N143" s="12" t="s">
        <v>16255</v>
      </c>
      <c r="O143" s="13">
        <v>9</v>
      </c>
      <c r="P143" s="14">
        <f t="shared" ref="P143:P206" si="4">R143/O143</f>
        <v>68.388888888888886</v>
      </c>
      <c r="Q143" s="53" t="s">
        <v>16279</v>
      </c>
      <c r="R143" s="14">
        <v>615.5</v>
      </c>
      <c r="S143" s="14">
        <v>0</v>
      </c>
      <c r="T143" s="14">
        <v>615.5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  <c r="IV143" s="39"/>
      <c r="IW143" s="39"/>
      <c r="IX143" s="39"/>
      <c r="IY143" s="39"/>
      <c r="IZ143" s="39"/>
      <c r="JA143" s="39"/>
      <c r="JB143" s="39"/>
      <c r="JC143" s="39"/>
      <c r="JD143" s="39"/>
      <c r="JE143" s="39"/>
      <c r="JF143" s="39"/>
      <c r="JG143" s="39"/>
      <c r="JH143" s="39"/>
      <c r="JI143" s="39"/>
      <c r="JJ143" s="39"/>
      <c r="JK143" s="39"/>
      <c r="JL143" s="39"/>
      <c r="JM143" s="39"/>
      <c r="JN143" s="39"/>
      <c r="JO143" s="39"/>
      <c r="JP143" s="39"/>
      <c r="JQ143" s="39"/>
      <c r="JR143" s="39"/>
      <c r="JS143" s="39"/>
      <c r="JT143" s="39"/>
      <c r="JU143" s="39"/>
      <c r="JV143" s="39"/>
      <c r="JW143" s="39"/>
      <c r="JX143" s="39"/>
      <c r="JY143" s="39"/>
      <c r="JZ143" s="39"/>
      <c r="KA143" s="39"/>
      <c r="KB143" s="39"/>
      <c r="KC143" s="39"/>
      <c r="KD143" s="39"/>
      <c r="KE143" s="39"/>
      <c r="KF143" s="39"/>
      <c r="KG143" s="39"/>
      <c r="KH143" s="39"/>
      <c r="KI143" s="39"/>
      <c r="KJ143" s="39"/>
      <c r="KK143" s="39"/>
      <c r="KL143" s="39"/>
      <c r="KM143" s="39"/>
      <c r="KN143" s="39"/>
      <c r="KO143" s="39"/>
      <c r="KP143" s="39"/>
      <c r="KQ143" s="39"/>
      <c r="KR143" s="39"/>
      <c r="KS143" s="39"/>
      <c r="KT143" s="39"/>
      <c r="KU143" s="39"/>
      <c r="KV143" s="39"/>
      <c r="KW143" s="39"/>
      <c r="KX143" s="39"/>
      <c r="KY143" s="39"/>
      <c r="KZ143" s="39"/>
      <c r="LA143" s="39"/>
      <c r="LB143" s="39"/>
      <c r="LC143" s="39"/>
      <c r="LD143" s="39"/>
      <c r="LE143" s="39"/>
      <c r="LF143" s="39"/>
      <c r="LG143" s="39"/>
      <c r="LH143" s="39"/>
      <c r="LI143" s="39"/>
      <c r="LJ143" s="39"/>
      <c r="LK143" s="39"/>
      <c r="LL143" s="39"/>
      <c r="LM143" s="39"/>
      <c r="LN143" s="39"/>
      <c r="LO143" s="39"/>
      <c r="LP143" s="39"/>
      <c r="LQ143" s="39"/>
      <c r="LR143" s="39"/>
      <c r="LS143" s="39"/>
      <c r="LT143" s="39"/>
      <c r="LU143" s="39"/>
      <c r="LV143" s="39"/>
      <c r="LW143" s="39"/>
      <c r="LX143" s="39"/>
      <c r="LY143" s="39"/>
      <c r="LZ143" s="39"/>
      <c r="MA143" s="39"/>
      <c r="MB143" s="39"/>
      <c r="MC143" s="39"/>
      <c r="MD143" s="39"/>
      <c r="ME143" s="39"/>
      <c r="MF143" s="39"/>
      <c r="MG143" s="39"/>
      <c r="MH143" s="39"/>
      <c r="MI143" s="39"/>
      <c r="MJ143" s="39"/>
      <c r="MK143" s="39"/>
      <c r="ML143" s="39"/>
      <c r="MM143" s="39"/>
      <c r="MN143" s="39"/>
      <c r="MO143" s="39"/>
      <c r="MP143" s="39"/>
      <c r="MQ143" s="39"/>
      <c r="MR143" s="39"/>
      <c r="MS143" s="39"/>
      <c r="MT143" s="39"/>
      <c r="MU143" s="39"/>
      <c r="MV143" s="39"/>
      <c r="MW143" s="39"/>
      <c r="MX143" s="39"/>
      <c r="MY143" s="39"/>
      <c r="MZ143" s="39"/>
      <c r="NA143" s="39"/>
      <c r="NB143" s="39"/>
      <c r="NC143" s="39"/>
      <c r="ND143" s="39"/>
      <c r="NE143" s="39"/>
      <c r="NF143" s="39"/>
      <c r="NG143" s="39"/>
      <c r="NH143" s="39"/>
      <c r="NI143" s="39"/>
      <c r="NJ143" s="39"/>
      <c r="NK143" s="39"/>
      <c r="NL143" s="39"/>
      <c r="NM143" s="39"/>
      <c r="NN143" s="39"/>
      <c r="NO143" s="39"/>
      <c r="NP143" s="39"/>
      <c r="NQ143" s="39"/>
      <c r="NR143" s="39"/>
      <c r="NS143" s="39"/>
      <c r="NT143" s="39"/>
      <c r="NU143" s="39"/>
      <c r="NV143" s="39"/>
      <c r="NW143" s="39"/>
      <c r="NX143" s="39"/>
      <c r="NY143" s="39"/>
      <c r="NZ143" s="39"/>
      <c r="OA143" s="39"/>
      <c r="OB143" s="39"/>
      <c r="OC143" s="39"/>
      <c r="OD143" s="39"/>
      <c r="OE143" s="39"/>
      <c r="OF143" s="39"/>
      <c r="OG143" s="39"/>
      <c r="OH143" s="39"/>
      <c r="OI143" s="39"/>
      <c r="OJ143" s="39"/>
      <c r="OK143" s="39"/>
      <c r="OL143" s="39"/>
      <c r="OM143" s="39"/>
      <c r="ON143" s="39"/>
      <c r="OO143" s="39"/>
      <c r="OP143" s="39"/>
      <c r="OQ143" s="39"/>
      <c r="OR143" s="39"/>
      <c r="OS143" s="39"/>
      <c r="OT143" s="39"/>
      <c r="OU143" s="39"/>
      <c r="OV143" s="39"/>
      <c r="OW143" s="39"/>
      <c r="OX143" s="39"/>
      <c r="OY143" s="39"/>
      <c r="OZ143" s="39"/>
      <c r="PA143" s="39"/>
      <c r="PB143" s="39"/>
      <c r="PC143" s="39"/>
      <c r="PD143" s="39"/>
      <c r="PE143" s="39"/>
      <c r="PF143" s="39"/>
      <c r="PG143" s="39"/>
      <c r="PH143" s="39"/>
      <c r="PI143" s="39"/>
      <c r="PJ143" s="39"/>
      <c r="PK143" s="39"/>
      <c r="PL143" s="39"/>
      <c r="PM143" s="39"/>
      <c r="PN143" s="39"/>
      <c r="PO143" s="39"/>
      <c r="PP143" s="39"/>
      <c r="PQ143" s="39"/>
      <c r="PR143" s="39"/>
      <c r="PS143" s="39"/>
      <c r="PT143" s="39"/>
      <c r="PU143" s="39"/>
      <c r="PV143" s="39"/>
      <c r="PW143" s="39"/>
      <c r="PX143" s="39"/>
      <c r="PY143" s="39"/>
      <c r="PZ143" s="39"/>
      <c r="QA143" s="39"/>
      <c r="QB143" s="39"/>
      <c r="QC143" s="39"/>
      <c r="QD143" s="39"/>
      <c r="QE143" s="39"/>
      <c r="QF143" s="39"/>
      <c r="QG143" s="39"/>
      <c r="QH143" s="39"/>
      <c r="QI143" s="39"/>
      <c r="QJ143" s="39"/>
      <c r="QK143" s="39"/>
      <c r="QL143" s="39"/>
      <c r="QM143" s="39"/>
      <c r="QN143" s="39"/>
      <c r="QO143" s="39"/>
      <c r="QP143" s="39"/>
      <c r="QQ143" s="39"/>
      <c r="QR143" s="39"/>
      <c r="QS143" s="39"/>
      <c r="QT143" s="39"/>
      <c r="QU143" s="39"/>
      <c r="QV143" s="39"/>
      <c r="QW143" s="39"/>
      <c r="QX143" s="39"/>
      <c r="QY143" s="39"/>
      <c r="QZ143" s="39"/>
      <c r="RA143" s="39"/>
      <c r="RB143" s="39"/>
      <c r="RC143" s="39"/>
      <c r="RD143" s="39"/>
      <c r="RE143" s="39"/>
      <c r="RF143" s="39"/>
      <c r="RG143" s="39"/>
      <c r="RH143" s="39"/>
      <c r="RI143" s="39"/>
      <c r="RJ143" s="39"/>
      <c r="RK143" s="39"/>
      <c r="RL143" s="39"/>
      <c r="RM143" s="39"/>
      <c r="RN143" s="39"/>
      <c r="RO143" s="39"/>
      <c r="RP143" s="39"/>
      <c r="RQ143" s="39"/>
      <c r="RR143" s="39"/>
      <c r="RS143" s="39"/>
      <c r="RT143" s="39"/>
      <c r="RU143" s="39"/>
      <c r="RV143" s="39"/>
      <c r="RW143" s="39"/>
      <c r="RX143" s="39"/>
      <c r="RY143" s="39"/>
      <c r="RZ143" s="39"/>
      <c r="SA143" s="39"/>
      <c r="SB143" s="39"/>
      <c r="SC143" s="39"/>
      <c r="SD143" s="39"/>
      <c r="SE143" s="39"/>
      <c r="SF143" s="39"/>
      <c r="SG143" s="39"/>
      <c r="SH143" s="39"/>
      <c r="SI143" s="39"/>
      <c r="SJ143" s="39"/>
      <c r="SK143" s="39"/>
      <c r="SL143" s="39"/>
      <c r="SM143" s="39"/>
      <c r="SN143" s="39"/>
      <c r="SO143" s="39"/>
      <c r="SP143" s="39"/>
      <c r="SQ143" s="39"/>
      <c r="SR143" s="39"/>
      <c r="SS143" s="39"/>
      <c r="ST143" s="39"/>
      <c r="SU143" s="39"/>
      <c r="SV143" s="39"/>
      <c r="SW143" s="39"/>
      <c r="SX143" s="39"/>
      <c r="SY143" s="39"/>
      <c r="SZ143" s="39"/>
      <c r="TA143" s="39"/>
      <c r="TB143" s="39"/>
      <c r="TC143" s="39"/>
      <c r="TD143" s="39"/>
      <c r="TE143" s="39"/>
      <c r="TF143" s="39"/>
      <c r="TG143" s="39"/>
      <c r="TH143" s="39"/>
      <c r="TI143" s="39"/>
      <c r="TJ143" s="39"/>
      <c r="TK143" s="39"/>
      <c r="TL143" s="39"/>
      <c r="TM143" s="39"/>
      <c r="TN143" s="39"/>
      <c r="TO143" s="39"/>
      <c r="TP143" s="39"/>
      <c r="TQ143" s="39"/>
      <c r="TR143" s="39"/>
      <c r="TS143" s="39"/>
      <c r="TT143" s="39"/>
      <c r="TU143" s="39"/>
      <c r="TV143" s="39"/>
      <c r="TW143" s="39"/>
      <c r="TX143" s="39"/>
      <c r="TY143" s="39"/>
      <c r="TZ143" s="39"/>
      <c r="UA143" s="39"/>
      <c r="UB143" s="39"/>
      <c r="UC143" s="39"/>
      <c r="UD143" s="39"/>
      <c r="UE143" s="39"/>
      <c r="UF143" s="39"/>
      <c r="UG143" s="39"/>
      <c r="UH143" s="39"/>
      <c r="UI143" s="39"/>
      <c r="UJ143" s="39"/>
      <c r="UK143" s="39"/>
      <c r="UL143" s="39"/>
      <c r="UM143" s="39"/>
      <c r="UN143" s="39"/>
      <c r="UO143" s="39"/>
      <c r="UP143" s="39"/>
      <c r="UQ143" s="39"/>
      <c r="UR143" s="39"/>
      <c r="US143" s="39"/>
      <c r="UT143" s="39"/>
      <c r="UU143" s="39"/>
      <c r="UV143" s="39"/>
      <c r="UW143" s="39"/>
      <c r="UX143" s="39"/>
      <c r="UY143" s="39"/>
      <c r="UZ143" s="39"/>
      <c r="VA143" s="39"/>
      <c r="VB143" s="39"/>
      <c r="VC143" s="39"/>
      <c r="VD143" s="39"/>
      <c r="VE143" s="39"/>
      <c r="VF143" s="39"/>
      <c r="VG143" s="39"/>
      <c r="VH143" s="39"/>
      <c r="VI143" s="39"/>
      <c r="VJ143" s="39"/>
      <c r="VK143" s="39"/>
      <c r="VL143" s="39"/>
      <c r="VM143" s="39"/>
      <c r="VN143" s="39"/>
      <c r="VO143" s="39"/>
      <c r="VP143" s="39"/>
      <c r="VQ143" s="39"/>
      <c r="VR143" s="39"/>
      <c r="VS143" s="39"/>
      <c r="VT143" s="39"/>
      <c r="VU143" s="39"/>
      <c r="VV143" s="39"/>
      <c r="VW143" s="39"/>
      <c r="VX143" s="39"/>
      <c r="VY143" s="39"/>
      <c r="VZ143" s="39"/>
      <c r="WA143" s="39"/>
      <c r="WB143" s="39"/>
      <c r="WC143" s="39"/>
      <c r="WD143" s="39"/>
      <c r="WE143" s="39"/>
      <c r="WF143" s="39"/>
      <c r="WG143" s="39"/>
      <c r="WH143" s="39"/>
      <c r="WI143" s="39"/>
      <c r="WJ143" s="39"/>
      <c r="WK143" s="39"/>
      <c r="WL143" s="39"/>
      <c r="WM143" s="39"/>
      <c r="WN143" s="39"/>
      <c r="WO143" s="39"/>
      <c r="WP143" s="39"/>
      <c r="WQ143" s="39"/>
      <c r="WR143" s="39"/>
      <c r="WS143" s="39"/>
      <c r="WT143" s="39"/>
      <c r="WU143" s="39"/>
      <c r="WV143" s="39"/>
      <c r="WW143" s="39"/>
      <c r="WX143" s="39"/>
      <c r="WY143" s="39"/>
      <c r="WZ143" s="39"/>
      <c r="XA143" s="39"/>
      <c r="XB143" s="39"/>
      <c r="XC143" s="39"/>
      <c r="XD143" s="39"/>
      <c r="XE143" s="39"/>
      <c r="XF143" s="39"/>
      <c r="XG143" s="39"/>
      <c r="XH143" s="39"/>
      <c r="XI143" s="39"/>
      <c r="XJ143" s="39"/>
      <c r="XK143" s="39"/>
      <c r="XL143" s="39"/>
      <c r="XM143" s="39"/>
      <c r="XN143" s="39"/>
      <c r="XO143" s="39"/>
      <c r="XP143" s="39"/>
      <c r="XQ143" s="39"/>
      <c r="XR143" s="39"/>
      <c r="XS143" s="39"/>
      <c r="XT143" s="39"/>
      <c r="XU143" s="39"/>
      <c r="XV143" s="39"/>
      <c r="XW143" s="39"/>
      <c r="XX143" s="39"/>
      <c r="XY143" s="39"/>
      <c r="XZ143" s="39"/>
      <c r="YA143" s="39"/>
      <c r="YB143" s="39"/>
      <c r="YC143" s="39"/>
      <c r="YD143" s="39"/>
      <c r="YE143" s="39"/>
      <c r="YF143" s="39"/>
      <c r="YG143" s="39"/>
      <c r="YH143" s="39"/>
      <c r="YI143" s="39"/>
      <c r="YJ143" s="39"/>
      <c r="YK143" s="39"/>
      <c r="YL143" s="39"/>
      <c r="YM143" s="39"/>
      <c r="YN143" s="39"/>
      <c r="YO143" s="39"/>
      <c r="YP143" s="39"/>
      <c r="YQ143" s="39"/>
      <c r="YR143" s="39"/>
      <c r="YS143" s="39"/>
      <c r="YT143" s="39"/>
      <c r="YU143" s="39"/>
      <c r="YV143" s="39"/>
      <c r="YW143" s="39"/>
      <c r="YX143" s="39"/>
      <c r="YY143" s="39"/>
      <c r="YZ143" s="39"/>
      <c r="ZA143" s="39"/>
      <c r="ZB143" s="39"/>
      <c r="ZC143" s="39"/>
      <c r="ZD143" s="39"/>
      <c r="ZE143" s="39"/>
      <c r="ZF143" s="39"/>
      <c r="ZG143" s="39"/>
      <c r="ZH143" s="39"/>
      <c r="ZI143" s="39"/>
      <c r="ZJ143" s="39"/>
      <c r="ZK143" s="39"/>
      <c r="ZL143" s="39"/>
      <c r="ZM143" s="39"/>
      <c r="ZN143" s="39"/>
      <c r="ZO143" s="39"/>
      <c r="ZP143" s="39"/>
      <c r="ZQ143" s="39"/>
      <c r="ZR143" s="39"/>
      <c r="ZS143" s="39"/>
      <c r="ZT143" s="39"/>
      <c r="ZU143" s="39"/>
      <c r="ZV143" s="39"/>
      <c r="ZW143" s="39"/>
      <c r="ZX143" s="39"/>
    </row>
    <row r="144" spans="1:700" s="41" customFormat="1" ht="12" customHeight="1" x14ac:dyDescent="0.25">
      <c r="A144" s="128" t="s">
        <v>36</v>
      </c>
      <c r="B144" s="15" t="s">
        <v>37</v>
      </c>
      <c r="C144" s="15" t="s">
        <v>37</v>
      </c>
      <c r="D144" s="5" t="s">
        <v>38</v>
      </c>
      <c r="E144" s="6" t="s">
        <v>39</v>
      </c>
      <c r="F144" s="7" t="s">
        <v>38</v>
      </c>
      <c r="G144" s="6" t="s">
        <v>40</v>
      </c>
      <c r="H144" s="8">
        <v>21601</v>
      </c>
      <c r="I144" s="69" t="s">
        <v>98</v>
      </c>
      <c r="J144" s="9" t="s">
        <v>5785</v>
      </c>
      <c r="K144" s="10" t="s">
        <v>112</v>
      </c>
      <c r="L144" s="11"/>
      <c r="M144" s="8" t="s">
        <v>43</v>
      </c>
      <c r="N144" s="12" t="s">
        <v>372</v>
      </c>
      <c r="O144" s="13">
        <v>5</v>
      </c>
      <c r="P144" s="14">
        <f t="shared" si="4"/>
        <v>23.327999999999999</v>
      </c>
      <c r="Q144" s="53" t="s">
        <v>16279</v>
      </c>
      <c r="R144" s="14">
        <v>116.64</v>
      </c>
      <c r="S144" s="14">
        <v>0</v>
      </c>
      <c r="T144" s="14">
        <v>116.64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  <c r="IV144" s="39"/>
      <c r="IW144" s="39"/>
      <c r="IX144" s="39"/>
      <c r="IY144" s="39"/>
      <c r="IZ144" s="39"/>
      <c r="JA144" s="39"/>
      <c r="JB144" s="39"/>
      <c r="JC144" s="39"/>
      <c r="JD144" s="39"/>
      <c r="JE144" s="39"/>
      <c r="JF144" s="39"/>
      <c r="JG144" s="39"/>
      <c r="JH144" s="39"/>
      <c r="JI144" s="39"/>
      <c r="JJ144" s="39"/>
      <c r="JK144" s="39"/>
      <c r="JL144" s="39"/>
      <c r="JM144" s="39"/>
      <c r="JN144" s="39"/>
      <c r="JO144" s="39"/>
      <c r="JP144" s="39"/>
      <c r="JQ144" s="39"/>
      <c r="JR144" s="39"/>
      <c r="JS144" s="39"/>
      <c r="JT144" s="39"/>
      <c r="JU144" s="39"/>
      <c r="JV144" s="39"/>
      <c r="JW144" s="39"/>
      <c r="JX144" s="39"/>
      <c r="JY144" s="39"/>
      <c r="JZ144" s="39"/>
      <c r="KA144" s="39"/>
      <c r="KB144" s="39"/>
      <c r="KC144" s="39"/>
      <c r="KD144" s="39"/>
      <c r="KE144" s="39"/>
      <c r="KF144" s="39"/>
      <c r="KG144" s="39"/>
      <c r="KH144" s="39"/>
      <c r="KI144" s="39"/>
      <c r="KJ144" s="39"/>
      <c r="KK144" s="39"/>
      <c r="KL144" s="39"/>
      <c r="KM144" s="39"/>
      <c r="KN144" s="39"/>
      <c r="KO144" s="39"/>
      <c r="KP144" s="39"/>
      <c r="KQ144" s="39"/>
      <c r="KR144" s="39"/>
      <c r="KS144" s="39"/>
      <c r="KT144" s="39"/>
      <c r="KU144" s="39"/>
      <c r="KV144" s="39"/>
      <c r="KW144" s="39"/>
      <c r="KX144" s="39"/>
      <c r="KY144" s="39"/>
      <c r="KZ144" s="39"/>
      <c r="LA144" s="39"/>
      <c r="LB144" s="39"/>
      <c r="LC144" s="39"/>
      <c r="LD144" s="39"/>
      <c r="LE144" s="39"/>
      <c r="LF144" s="39"/>
      <c r="LG144" s="39"/>
      <c r="LH144" s="39"/>
      <c r="LI144" s="39"/>
      <c r="LJ144" s="39"/>
      <c r="LK144" s="39"/>
      <c r="LL144" s="39"/>
      <c r="LM144" s="39"/>
      <c r="LN144" s="39"/>
      <c r="LO144" s="39"/>
      <c r="LP144" s="39"/>
      <c r="LQ144" s="39"/>
      <c r="LR144" s="39"/>
      <c r="LS144" s="39"/>
      <c r="LT144" s="39"/>
      <c r="LU144" s="39"/>
      <c r="LV144" s="39"/>
      <c r="LW144" s="39"/>
      <c r="LX144" s="39"/>
      <c r="LY144" s="39"/>
      <c r="LZ144" s="39"/>
      <c r="MA144" s="39"/>
      <c r="MB144" s="39"/>
      <c r="MC144" s="39"/>
      <c r="MD144" s="39"/>
      <c r="ME144" s="39"/>
      <c r="MF144" s="39"/>
      <c r="MG144" s="39"/>
      <c r="MH144" s="39"/>
      <c r="MI144" s="39"/>
      <c r="MJ144" s="39"/>
      <c r="MK144" s="39"/>
      <c r="ML144" s="39"/>
      <c r="MM144" s="39"/>
      <c r="MN144" s="39"/>
      <c r="MO144" s="39"/>
      <c r="MP144" s="39"/>
      <c r="MQ144" s="39"/>
      <c r="MR144" s="39"/>
      <c r="MS144" s="39"/>
      <c r="MT144" s="39"/>
      <c r="MU144" s="39"/>
      <c r="MV144" s="39"/>
      <c r="MW144" s="39"/>
      <c r="MX144" s="39"/>
      <c r="MY144" s="39"/>
      <c r="MZ144" s="39"/>
      <c r="NA144" s="39"/>
      <c r="NB144" s="39"/>
      <c r="NC144" s="39"/>
      <c r="ND144" s="39"/>
      <c r="NE144" s="39"/>
      <c r="NF144" s="39"/>
      <c r="NG144" s="39"/>
      <c r="NH144" s="39"/>
      <c r="NI144" s="39"/>
      <c r="NJ144" s="39"/>
      <c r="NK144" s="39"/>
      <c r="NL144" s="39"/>
      <c r="NM144" s="39"/>
      <c r="NN144" s="39"/>
      <c r="NO144" s="39"/>
      <c r="NP144" s="39"/>
      <c r="NQ144" s="39"/>
      <c r="NR144" s="39"/>
      <c r="NS144" s="39"/>
      <c r="NT144" s="39"/>
      <c r="NU144" s="39"/>
      <c r="NV144" s="39"/>
      <c r="NW144" s="39"/>
      <c r="NX144" s="39"/>
      <c r="NY144" s="39"/>
      <c r="NZ144" s="39"/>
      <c r="OA144" s="39"/>
      <c r="OB144" s="39"/>
      <c r="OC144" s="39"/>
      <c r="OD144" s="39"/>
      <c r="OE144" s="39"/>
      <c r="OF144" s="39"/>
      <c r="OG144" s="39"/>
      <c r="OH144" s="39"/>
      <c r="OI144" s="39"/>
      <c r="OJ144" s="39"/>
      <c r="OK144" s="39"/>
      <c r="OL144" s="39"/>
      <c r="OM144" s="39"/>
      <c r="ON144" s="39"/>
      <c r="OO144" s="39"/>
      <c r="OP144" s="39"/>
      <c r="OQ144" s="39"/>
      <c r="OR144" s="39"/>
      <c r="OS144" s="39"/>
      <c r="OT144" s="39"/>
      <c r="OU144" s="39"/>
      <c r="OV144" s="39"/>
      <c r="OW144" s="39"/>
      <c r="OX144" s="39"/>
      <c r="OY144" s="39"/>
      <c r="OZ144" s="39"/>
      <c r="PA144" s="39"/>
      <c r="PB144" s="39"/>
      <c r="PC144" s="39"/>
      <c r="PD144" s="39"/>
      <c r="PE144" s="39"/>
      <c r="PF144" s="39"/>
      <c r="PG144" s="39"/>
      <c r="PH144" s="39"/>
      <c r="PI144" s="39"/>
      <c r="PJ144" s="39"/>
      <c r="PK144" s="39"/>
      <c r="PL144" s="39"/>
      <c r="PM144" s="39"/>
      <c r="PN144" s="39"/>
      <c r="PO144" s="39"/>
      <c r="PP144" s="39"/>
      <c r="PQ144" s="39"/>
      <c r="PR144" s="39"/>
      <c r="PS144" s="39"/>
      <c r="PT144" s="39"/>
      <c r="PU144" s="39"/>
      <c r="PV144" s="39"/>
      <c r="PW144" s="39"/>
      <c r="PX144" s="39"/>
      <c r="PY144" s="39"/>
      <c r="PZ144" s="39"/>
      <c r="QA144" s="39"/>
      <c r="QB144" s="39"/>
      <c r="QC144" s="39"/>
      <c r="QD144" s="39"/>
      <c r="QE144" s="39"/>
      <c r="QF144" s="39"/>
      <c r="QG144" s="39"/>
      <c r="QH144" s="39"/>
      <c r="QI144" s="39"/>
      <c r="QJ144" s="39"/>
      <c r="QK144" s="39"/>
      <c r="QL144" s="39"/>
      <c r="QM144" s="39"/>
      <c r="QN144" s="39"/>
      <c r="QO144" s="39"/>
      <c r="QP144" s="39"/>
      <c r="QQ144" s="39"/>
      <c r="QR144" s="39"/>
      <c r="QS144" s="39"/>
      <c r="QT144" s="39"/>
      <c r="QU144" s="39"/>
      <c r="QV144" s="39"/>
      <c r="QW144" s="39"/>
      <c r="QX144" s="39"/>
      <c r="QY144" s="39"/>
      <c r="QZ144" s="39"/>
      <c r="RA144" s="39"/>
      <c r="RB144" s="39"/>
      <c r="RC144" s="39"/>
      <c r="RD144" s="39"/>
      <c r="RE144" s="39"/>
      <c r="RF144" s="39"/>
      <c r="RG144" s="39"/>
      <c r="RH144" s="39"/>
      <c r="RI144" s="39"/>
      <c r="RJ144" s="39"/>
      <c r="RK144" s="39"/>
      <c r="RL144" s="39"/>
      <c r="RM144" s="39"/>
      <c r="RN144" s="39"/>
      <c r="RO144" s="39"/>
      <c r="RP144" s="39"/>
      <c r="RQ144" s="39"/>
      <c r="RR144" s="39"/>
      <c r="RS144" s="39"/>
      <c r="RT144" s="39"/>
      <c r="RU144" s="39"/>
      <c r="RV144" s="39"/>
      <c r="RW144" s="39"/>
      <c r="RX144" s="39"/>
      <c r="RY144" s="39"/>
      <c r="RZ144" s="39"/>
      <c r="SA144" s="39"/>
      <c r="SB144" s="39"/>
      <c r="SC144" s="39"/>
      <c r="SD144" s="39"/>
      <c r="SE144" s="39"/>
      <c r="SF144" s="39"/>
      <c r="SG144" s="39"/>
      <c r="SH144" s="39"/>
      <c r="SI144" s="39"/>
      <c r="SJ144" s="39"/>
      <c r="SK144" s="39"/>
      <c r="SL144" s="39"/>
      <c r="SM144" s="39"/>
      <c r="SN144" s="39"/>
      <c r="SO144" s="39"/>
      <c r="SP144" s="39"/>
      <c r="SQ144" s="39"/>
      <c r="SR144" s="39"/>
      <c r="SS144" s="39"/>
      <c r="ST144" s="39"/>
      <c r="SU144" s="39"/>
      <c r="SV144" s="39"/>
      <c r="SW144" s="39"/>
      <c r="SX144" s="39"/>
      <c r="SY144" s="39"/>
      <c r="SZ144" s="39"/>
      <c r="TA144" s="39"/>
      <c r="TB144" s="39"/>
      <c r="TC144" s="39"/>
      <c r="TD144" s="39"/>
      <c r="TE144" s="39"/>
      <c r="TF144" s="39"/>
      <c r="TG144" s="39"/>
      <c r="TH144" s="39"/>
      <c r="TI144" s="39"/>
      <c r="TJ144" s="39"/>
      <c r="TK144" s="39"/>
      <c r="TL144" s="39"/>
      <c r="TM144" s="39"/>
      <c r="TN144" s="39"/>
      <c r="TO144" s="39"/>
      <c r="TP144" s="39"/>
      <c r="TQ144" s="39"/>
      <c r="TR144" s="39"/>
      <c r="TS144" s="39"/>
      <c r="TT144" s="39"/>
      <c r="TU144" s="39"/>
      <c r="TV144" s="39"/>
      <c r="TW144" s="39"/>
      <c r="TX144" s="39"/>
      <c r="TY144" s="39"/>
      <c r="TZ144" s="39"/>
      <c r="UA144" s="39"/>
      <c r="UB144" s="39"/>
      <c r="UC144" s="39"/>
      <c r="UD144" s="39"/>
      <c r="UE144" s="39"/>
      <c r="UF144" s="39"/>
      <c r="UG144" s="39"/>
      <c r="UH144" s="39"/>
      <c r="UI144" s="39"/>
      <c r="UJ144" s="39"/>
      <c r="UK144" s="39"/>
      <c r="UL144" s="39"/>
      <c r="UM144" s="39"/>
      <c r="UN144" s="39"/>
      <c r="UO144" s="39"/>
      <c r="UP144" s="39"/>
      <c r="UQ144" s="39"/>
      <c r="UR144" s="39"/>
      <c r="US144" s="39"/>
      <c r="UT144" s="39"/>
      <c r="UU144" s="39"/>
      <c r="UV144" s="39"/>
      <c r="UW144" s="39"/>
      <c r="UX144" s="39"/>
      <c r="UY144" s="39"/>
      <c r="UZ144" s="39"/>
      <c r="VA144" s="39"/>
      <c r="VB144" s="39"/>
      <c r="VC144" s="39"/>
      <c r="VD144" s="39"/>
      <c r="VE144" s="39"/>
      <c r="VF144" s="39"/>
      <c r="VG144" s="39"/>
      <c r="VH144" s="39"/>
      <c r="VI144" s="39"/>
      <c r="VJ144" s="39"/>
      <c r="VK144" s="39"/>
      <c r="VL144" s="39"/>
      <c r="VM144" s="39"/>
      <c r="VN144" s="39"/>
      <c r="VO144" s="39"/>
      <c r="VP144" s="39"/>
      <c r="VQ144" s="39"/>
      <c r="VR144" s="39"/>
      <c r="VS144" s="39"/>
      <c r="VT144" s="39"/>
      <c r="VU144" s="39"/>
      <c r="VV144" s="39"/>
      <c r="VW144" s="39"/>
      <c r="VX144" s="39"/>
      <c r="VY144" s="39"/>
      <c r="VZ144" s="39"/>
      <c r="WA144" s="39"/>
      <c r="WB144" s="39"/>
      <c r="WC144" s="39"/>
      <c r="WD144" s="39"/>
      <c r="WE144" s="39"/>
      <c r="WF144" s="39"/>
      <c r="WG144" s="39"/>
      <c r="WH144" s="39"/>
      <c r="WI144" s="39"/>
      <c r="WJ144" s="39"/>
      <c r="WK144" s="39"/>
      <c r="WL144" s="39"/>
      <c r="WM144" s="39"/>
      <c r="WN144" s="39"/>
      <c r="WO144" s="39"/>
      <c r="WP144" s="39"/>
      <c r="WQ144" s="39"/>
      <c r="WR144" s="39"/>
      <c r="WS144" s="39"/>
      <c r="WT144" s="39"/>
      <c r="WU144" s="39"/>
      <c r="WV144" s="39"/>
      <c r="WW144" s="39"/>
      <c r="WX144" s="39"/>
      <c r="WY144" s="39"/>
      <c r="WZ144" s="39"/>
      <c r="XA144" s="39"/>
      <c r="XB144" s="39"/>
      <c r="XC144" s="39"/>
      <c r="XD144" s="39"/>
      <c r="XE144" s="39"/>
      <c r="XF144" s="39"/>
      <c r="XG144" s="39"/>
      <c r="XH144" s="39"/>
      <c r="XI144" s="39"/>
      <c r="XJ144" s="39"/>
      <c r="XK144" s="39"/>
      <c r="XL144" s="39"/>
      <c r="XM144" s="39"/>
      <c r="XN144" s="39"/>
      <c r="XO144" s="39"/>
      <c r="XP144" s="39"/>
      <c r="XQ144" s="39"/>
      <c r="XR144" s="39"/>
      <c r="XS144" s="39"/>
      <c r="XT144" s="39"/>
      <c r="XU144" s="39"/>
      <c r="XV144" s="39"/>
      <c r="XW144" s="39"/>
      <c r="XX144" s="39"/>
      <c r="XY144" s="39"/>
      <c r="XZ144" s="39"/>
      <c r="YA144" s="39"/>
      <c r="YB144" s="39"/>
      <c r="YC144" s="39"/>
      <c r="YD144" s="39"/>
      <c r="YE144" s="39"/>
      <c r="YF144" s="39"/>
      <c r="YG144" s="39"/>
      <c r="YH144" s="39"/>
      <c r="YI144" s="39"/>
      <c r="YJ144" s="39"/>
      <c r="YK144" s="39"/>
      <c r="YL144" s="39"/>
      <c r="YM144" s="39"/>
      <c r="YN144" s="39"/>
      <c r="YO144" s="39"/>
      <c r="YP144" s="39"/>
      <c r="YQ144" s="39"/>
      <c r="YR144" s="39"/>
      <c r="YS144" s="39"/>
      <c r="YT144" s="39"/>
      <c r="YU144" s="39"/>
      <c r="YV144" s="39"/>
      <c r="YW144" s="39"/>
      <c r="YX144" s="39"/>
      <c r="YY144" s="39"/>
      <c r="YZ144" s="39"/>
      <c r="ZA144" s="39"/>
      <c r="ZB144" s="39"/>
      <c r="ZC144" s="39"/>
      <c r="ZD144" s="39"/>
      <c r="ZE144" s="39"/>
      <c r="ZF144" s="39"/>
      <c r="ZG144" s="39"/>
      <c r="ZH144" s="39"/>
      <c r="ZI144" s="39"/>
      <c r="ZJ144" s="39"/>
      <c r="ZK144" s="39"/>
      <c r="ZL144" s="39"/>
      <c r="ZM144" s="39"/>
      <c r="ZN144" s="39"/>
      <c r="ZO144" s="39"/>
      <c r="ZP144" s="39"/>
      <c r="ZQ144" s="39"/>
      <c r="ZR144" s="39"/>
      <c r="ZS144" s="39"/>
      <c r="ZT144" s="39"/>
      <c r="ZU144" s="39"/>
      <c r="ZV144" s="39"/>
      <c r="ZW144" s="39"/>
      <c r="ZX144" s="39"/>
    </row>
    <row r="145" spans="1:30" ht="12" customHeight="1" x14ac:dyDescent="0.25">
      <c r="A145" s="128" t="s">
        <v>36</v>
      </c>
      <c r="B145" s="15" t="s">
        <v>37</v>
      </c>
      <c r="C145" s="15" t="s">
        <v>37</v>
      </c>
      <c r="D145" s="5" t="s">
        <v>38</v>
      </c>
      <c r="E145" s="6" t="s">
        <v>39</v>
      </c>
      <c r="F145" s="7" t="s">
        <v>38</v>
      </c>
      <c r="G145" s="6" t="s">
        <v>40</v>
      </c>
      <c r="H145" s="8">
        <v>21601</v>
      </c>
      <c r="I145" s="69" t="s">
        <v>98</v>
      </c>
      <c r="J145" s="9" t="s">
        <v>5714</v>
      </c>
      <c r="K145" s="10" t="s">
        <v>100</v>
      </c>
      <c r="L145" s="11"/>
      <c r="M145" s="8" t="s">
        <v>43</v>
      </c>
      <c r="N145" s="12" t="s">
        <v>16255</v>
      </c>
      <c r="O145" s="13">
        <v>34</v>
      </c>
      <c r="P145" s="14">
        <f t="shared" si="4"/>
        <v>83.064705882352939</v>
      </c>
      <c r="Q145" s="53" t="s">
        <v>16279</v>
      </c>
      <c r="R145" s="14">
        <v>2824.2</v>
      </c>
      <c r="S145" s="14">
        <v>0</v>
      </c>
      <c r="T145" s="14">
        <v>2824.2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</row>
    <row r="146" spans="1:30" ht="12" customHeight="1" x14ac:dyDescent="0.25">
      <c r="A146" s="128" t="s">
        <v>36</v>
      </c>
      <c r="B146" s="15" t="s">
        <v>37</v>
      </c>
      <c r="C146" s="15" t="s">
        <v>37</v>
      </c>
      <c r="D146" s="5" t="s">
        <v>38</v>
      </c>
      <c r="E146" s="6" t="s">
        <v>39</v>
      </c>
      <c r="F146" s="7" t="s">
        <v>38</v>
      </c>
      <c r="G146" s="6" t="s">
        <v>40</v>
      </c>
      <c r="H146" s="8">
        <v>21601</v>
      </c>
      <c r="I146" s="69" t="s">
        <v>98</v>
      </c>
      <c r="J146" s="9" t="s">
        <v>5808</v>
      </c>
      <c r="K146" s="10" t="s">
        <v>16280</v>
      </c>
      <c r="L146" s="11"/>
      <c r="M146" s="8" t="s">
        <v>43</v>
      </c>
      <c r="N146" s="12" t="s">
        <v>2955</v>
      </c>
      <c r="O146" s="13">
        <v>6</v>
      </c>
      <c r="P146" s="14">
        <f t="shared" si="4"/>
        <v>158.76</v>
      </c>
      <c r="Q146" s="53" t="s">
        <v>16279</v>
      </c>
      <c r="R146" s="14">
        <v>952.56</v>
      </c>
      <c r="S146" s="14">
        <v>0</v>
      </c>
      <c r="T146" s="14">
        <v>952.56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</row>
    <row r="147" spans="1:30" ht="12" customHeight="1" x14ac:dyDescent="0.25">
      <c r="A147" s="128" t="s">
        <v>36</v>
      </c>
      <c r="B147" s="15" t="s">
        <v>37</v>
      </c>
      <c r="C147" s="15" t="s">
        <v>37</v>
      </c>
      <c r="D147" s="5" t="s">
        <v>38</v>
      </c>
      <c r="E147" s="6" t="s">
        <v>39</v>
      </c>
      <c r="F147" s="7" t="s">
        <v>38</v>
      </c>
      <c r="G147" s="6" t="s">
        <v>40</v>
      </c>
      <c r="H147" s="8">
        <v>21601</v>
      </c>
      <c r="I147" s="69" t="s">
        <v>98</v>
      </c>
      <c r="J147" s="9" t="s">
        <v>5734</v>
      </c>
      <c r="K147" s="10" t="s">
        <v>97</v>
      </c>
      <c r="L147" s="11"/>
      <c r="M147" s="8" t="s">
        <v>43</v>
      </c>
      <c r="N147" s="12" t="s">
        <v>16255</v>
      </c>
      <c r="O147" s="13">
        <v>6</v>
      </c>
      <c r="P147" s="14">
        <f t="shared" si="4"/>
        <v>34.56</v>
      </c>
      <c r="Q147" s="53" t="s">
        <v>16279</v>
      </c>
      <c r="R147" s="14">
        <v>207.36</v>
      </c>
      <c r="S147" s="14">
        <v>0</v>
      </c>
      <c r="T147" s="14">
        <v>207.36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</row>
    <row r="148" spans="1:30" ht="12" customHeight="1" x14ac:dyDescent="0.25">
      <c r="A148" s="128" t="s">
        <v>36</v>
      </c>
      <c r="B148" s="15" t="s">
        <v>37</v>
      </c>
      <c r="C148" s="15" t="s">
        <v>37</v>
      </c>
      <c r="D148" s="5" t="s">
        <v>38</v>
      </c>
      <c r="E148" s="6" t="s">
        <v>39</v>
      </c>
      <c r="F148" s="7" t="s">
        <v>38</v>
      </c>
      <c r="G148" s="6" t="s">
        <v>40</v>
      </c>
      <c r="H148" s="8">
        <v>21601</v>
      </c>
      <c r="I148" s="69" t="s">
        <v>98</v>
      </c>
      <c r="J148" s="9" t="s">
        <v>5909</v>
      </c>
      <c r="K148" s="10" t="s">
        <v>5910</v>
      </c>
      <c r="L148" s="11"/>
      <c r="M148" s="8" t="s">
        <v>43</v>
      </c>
      <c r="N148" s="12" t="s">
        <v>372</v>
      </c>
      <c r="O148" s="13">
        <v>2</v>
      </c>
      <c r="P148" s="14">
        <f t="shared" si="4"/>
        <v>23.76</v>
      </c>
      <c r="Q148" s="53" t="s">
        <v>16279</v>
      </c>
      <c r="R148" s="14">
        <v>47.52</v>
      </c>
      <c r="S148" s="14">
        <v>0</v>
      </c>
      <c r="T148" s="14">
        <v>47.52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</row>
    <row r="149" spans="1:30" ht="12" customHeight="1" x14ac:dyDescent="0.25">
      <c r="A149" s="128" t="s">
        <v>36</v>
      </c>
      <c r="B149" s="15" t="s">
        <v>37</v>
      </c>
      <c r="C149" s="15" t="s">
        <v>37</v>
      </c>
      <c r="D149" s="5" t="s">
        <v>38</v>
      </c>
      <c r="E149" s="6" t="s">
        <v>39</v>
      </c>
      <c r="F149" s="7" t="s">
        <v>38</v>
      </c>
      <c r="G149" s="6" t="s">
        <v>40</v>
      </c>
      <c r="H149" s="8">
        <v>21601</v>
      </c>
      <c r="I149" s="69" t="s">
        <v>98</v>
      </c>
      <c r="J149" s="9" t="s">
        <v>5793</v>
      </c>
      <c r="K149" s="10" t="s">
        <v>279</v>
      </c>
      <c r="L149" s="11"/>
      <c r="M149" s="8" t="s">
        <v>43</v>
      </c>
      <c r="N149" s="12" t="s">
        <v>16255</v>
      </c>
      <c r="O149" s="13">
        <v>8</v>
      </c>
      <c r="P149" s="14">
        <f t="shared" si="4"/>
        <v>17.684999999999999</v>
      </c>
      <c r="Q149" s="53" t="s">
        <v>16279</v>
      </c>
      <c r="R149" s="14">
        <v>141.47999999999999</v>
      </c>
      <c r="S149" s="14">
        <v>0</v>
      </c>
      <c r="T149" s="14">
        <v>141.47999999999999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</row>
    <row r="150" spans="1:30" ht="12" customHeight="1" x14ac:dyDescent="0.25">
      <c r="A150" s="128" t="s">
        <v>36</v>
      </c>
      <c r="B150" s="15" t="s">
        <v>37</v>
      </c>
      <c r="C150" s="15" t="s">
        <v>37</v>
      </c>
      <c r="D150" s="5" t="s">
        <v>38</v>
      </c>
      <c r="E150" s="6" t="s">
        <v>39</v>
      </c>
      <c r="F150" s="7" t="s">
        <v>38</v>
      </c>
      <c r="G150" s="6" t="s">
        <v>40</v>
      </c>
      <c r="H150" s="8">
        <v>21601</v>
      </c>
      <c r="I150" s="69" t="s">
        <v>98</v>
      </c>
      <c r="J150" s="9" t="s">
        <v>5646</v>
      </c>
      <c r="K150" s="10" t="s">
        <v>5647</v>
      </c>
      <c r="L150" s="11"/>
      <c r="M150" s="8" t="s">
        <v>43</v>
      </c>
      <c r="N150" s="12" t="s">
        <v>16255</v>
      </c>
      <c r="O150" s="13">
        <v>2</v>
      </c>
      <c r="P150" s="14">
        <f t="shared" si="4"/>
        <v>66.42</v>
      </c>
      <c r="Q150" s="53" t="s">
        <v>16279</v>
      </c>
      <c r="R150" s="14">
        <v>132.84</v>
      </c>
      <c r="S150" s="14">
        <v>0</v>
      </c>
      <c r="T150" s="14">
        <v>132.84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</row>
    <row r="151" spans="1:30" ht="12" customHeight="1" x14ac:dyDescent="0.25">
      <c r="A151" s="128" t="s">
        <v>36</v>
      </c>
      <c r="B151" s="15" t="s">
        <v>37</v>
      </c>
      <c r="C151" s="15" t="s">
        <v>37</v>
      </c>
      <c r="D151" s="5" t="s">
        <v>38</v>
      </c>
      <c r="E151" s="6" t="s">
        <v>39</v>
      </c>
      <c r="F151" s="7" t="s">
        <v>38</v>
      </c>
      <c r="G151" s="6" t="s">
        <v>40</v>
      </c>
      <c r="H151" s="8">
        <v>21601</v>
      </c>
      <c r="I151" s="69" t="s">
        <v>98</v>
      </c>
      <c r="J151" s="9" t="s">
        <v>6008</v>
      </c>
      <c r="K151" s="10" t="s">
        <v>6009</v>
      </c>
      <c r="L151" s="11"/>
      <c r="M151" s="8" t="s">
        <v>43</v>
      </c>
      <c r="N151" s="12" t="s">
        <v>16255</v>
      </c>
      <c r="O151" s="13">
        <v>3</v>
      </c>
      <c r="P151" s="14">
        <f t="shared" si="4"/>
        <v>24.400000000000002</v>
      </c>
      <c r="Q151" s="53" t="s">
        <v>16279</v>
      </c>
      <c r="R151" s="14">
        <v>73.2</v>
      </c>
      <c r="S151" s="14">
        <v>0</v>
      </c>
      <c r="T151" s="14">
        <v>73.2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</row>
    <row r="152" spans="1:30" ht="12" customHeight="1" x14ac:dyDescent="0.25">
      <c r="A152" s="128" t="s">
        <v>36</v>
      </c>
      <c r="B152" s="15" t="s">
        <v>37</v>
      </c>
      <c r="C152" s="15" t="s">
        <v>37</v>
      </c>
      <c r="D152" s="5" t="s">
        <v>38</v>
      </c>
      <c r="E152" s="6" t="s">
        <v>39</v>
      </c>
      <c r="F152" s="7" t="s">
        <v>38</v>
      </c>
      <c r="G152" s="6" t="s">
        <v>40</v>
      </c>
      <c r="H152" s="8">
        <v>21601</v>
      </c>
      <c r="I152" s="69" t="s">
        <v>98</v>
      </c>
      <c r="J152" s="9" t="s">
        <v>5783</v>
      </c>
      <c r="K152" s="10" t="s">
        <v>117</v>
      </c>
      <c r="L152" s="11"/>
      <c r="M152" s="8" t="s">
        <v>43</v>
      </c>
      <c r="N152" s="12" t="s">
        <v>1446</v>
      </c>
      <c r="O152" s="13">
        <v>8</v>
      </c>
      <c r="P152" s="14">
        <f t="shared" si="4"/>
        <v>136.35</v>
      </c>
      <c r="Q152" s="53" t="s">
        <v>16279</v>
      </c>
      <c r="R152" s="14">
        <v>1090.8</v>
      </c>
      <c r="S152" s="14">
        <v>0</v>
      </c>
      <c r="T152" s="14">
        <v>1090.8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</row>
    <row r="153" spans="1:30" ht="12" customHeight="1" x14ac:dyDescent="0.25">
      <c r="A153" s="128" t="s">
        <v>36</v>
      </c>
      <c r="B153" s="15" t="s">
        <v>37</v>
      </c>
      <c r="C153" s="15" t="s">
        <v>37</v>
      </c>
      <c r="D153" s="5" t="s">
        <v>38</v>
      </c>
      <c r="E153" s="6" t="s">
        <v>39</v>
      </c>
      <c r="F153" s="7" t="s">
        <v>38</v>
      </c>
      <c r="G153" s="6" t="s">
        <v>40</v>
      </c>
      <c r="H153" s="8">
        <v>21601</v>
      </c>
      <c r="I153" s="69" t="s">
        <v>98</v>
      </c>
      <c r="J153" s="9" t="s">
        <v>5807</v>
      </c>
      <c r="K153" s="10" t="s">
        <v>16281</v>
      </c>
      <c r="L153" s="11"/>
      <c r="M153" s="8" t="s">
        <v>43</v>
      </c>
      <c r="N153" s="12" t="s">
        <v>405</v>
      </c>
      <c r="O153" s="13">
        <v>14</v>
      </c>
      <c r="P153" s="14">
        <f t="shared" si="4"/>
        <v>14.115</v>
      </c>
      <c r="Q153" s="53" t="s">
        <v>16279</v>
      </c>
      <c r="R153" s="14">
        <v>197.61</v>
      </c>
      <c r="S153" s="14">
        <v>0</v>
      </c>
      <c r="T153" s="14">
        <v>14.61</v>
      </c>
      <c r="U153" s="14">
        <v>0</v>
      </c>
      <c r="V153" s="14">
        <v>0</v>
      </c>
      <c r="W153" s="14">
        <v>183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</row>
    <row r="154" spans="1:30" ht="12" customHeight="1" x14ac:dyDescent="0.25">
      <c r="A154" s="128" t="s">
        <v>36</v>
      </c>
      <c r="B154" s="15" t="s">
        <v>37</v>
      </c>
      <c r="C154" s="15" t="s">
        <v>37</v>
      </c>
      <c r="D154" s="5" t="s">
        <v>38</v>
      </c>
      <c r="E154" s="6" t="s">
        <v>39</v>
      </c>
      <c r="F154" s="7" t="s">
        <v>38</v>
      </c>
      <c r="G154" s="6" t="s">
        <v>40</v>
      </c>
      <c r="H154" s="8">
        <v>21601</v>
      </c>
      <c r="I154" s="69" t="s">
        <v>98</v>
      </c>
      <c r="J154" s="9" t="s">
        <v>5700</v>
      </c>
      <c r="K154" s="10" t="s">
        <v>5701</v>
      </c>
      <c r="L154" s="11"/>
      <c r="M154" s="8" t="s">
        <v>43</v>
      </c>
      <c r="N154" s="12" t="s">
        <v>16255</v>
      </c>
      <c r="O154" s="13">
        <v>103</v>
      </c>
      <c r="P154" s="14">
        <f t="shared" si="4"/>
        <v>16.884271844660194</v>
      </c>
      <c r="Q154" s="53" t="s">
        <v>16279</v>
      </c>
      <c r="R154" s="14">
        <v>1739.08</v>
      </c>
      <c r="S154" s="14">
        <v>0</v>
      </c>
      <c r="T154" s="14">
        <v>1722</v>
      </c>
      <c r="U154" s="14">
        <v>0</v>
      </c>
      <c r="V154" s="14">
        <v>0</v>
      </c>
      <c r="W154" s="14">
        <v>17.079999999999998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</row>
    <row r="155" spans="1:30" ht="12" customHeight="1" x14ac:dyDescent="0.25">
      <c r="A155" s="128" t="s">
        <v>36</v>
      </c>
      <c r="B155" s="15" t="s">
        <v>37</v>
      </c>
      <c r="C155" s="15" t="s">
        <v>37</v>
      </c>
      <c r="D155" s="5" t="s">
        <v>38</v>
      </c>
      <c r="E155" s="6" t="s">
        <v>39</v>
      </c>
      <c r="F155" s="7" t="s">
        <v>38</v>
      </c>
      <c r="G155" s="6" t="s">
        <v>40</v>
      </c>
      <c r="H155" s="8">
        <v>21601</v>
      </c>
      <c r="I155" s="69" t="s">
        <v>98</v>
      </c>
      <c r="J155" s="9" t="s">
        <v>5761</v>
      </c>
      <c r="K155" s="10" t="s">
        <v>5762</v>
      </c>
      <c r="L155" s="11"/>
      <c r="M155" s="8" t="s">
        <v>43</v>
      </c>
      <c r="N155" s="12" t="s">
        <v>16255</v>
      </c>
      <c r="O155" s="13">
        <v>1</v>
      </c>
      <c r="P155" s="14">
        <f t="shared" si="4"/>
        <v>93.62</v>
      </c>
      <c r="Q155" s="53" t="s">
        <v>16279</v>
      </c>
      <c r="R155" s="14">
        <v>93.62</v>
      </c>
      <c r="S155" s="14">
        <v>0</v>
      </c>
      <c r="T155" s="14">
        <v>94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</row>
    <row r="156" spans="1:30" ht="12" customHeight="1" x14ac:dyDescent="0.25">
      <c r="A156" s="128" t="s">
        <v>36</v>
      </c>
      <c r="B156" s="15" t="s">
        <v>37</v>
      </c>
      <c r="C156" s="15" t="s">
        <v>37</v>
      </c>
      <c r="D156" s="5" t="s">
        <v>38</v>
      </c>
      <c r="E156" s="6" t="s">
        <v>39</v>
      </c>
      <c r="F156" s="7" t="s">
        <v>38</v>
      </c>
      <c r="G156" s="6" t="s">
        <v>40</v>
      </c>
      <c r="H156" s="8">
        <v>21601</v>
      </c>
      <c r="I156" s="69" t="s">
        <v>98</v>
      </c>
      <c r="J156" s="9" t="s">
        <v>6071</v>
      </c>
      <c r="K156" s="10" t="s">
        <v>16282</v>
      </c>
      <c r="L156" s="11"/>
      <c r="M156" s="8" t="s">
        <v>43</v>
      </c>
      <c r="N156" s="12" t="s">
        <v>2955</v>
      </c>
      <c r="O156" s="13">
        <v>1</v>
      </c>
      <c r="P156" s="14">
        <f t="shared" si="4"/>
        <v>149.05000000000001</v>
      </c>
      <c r="Q156" s="53" t="s">
        <v>16279</v>
      </c>
      <c r="R156" s="14">
        <v>149.05000000000001</v>
      </c>
      <c r="S156" s="14">
        <v>0</v>
      </c>
      <c r="T156" s="14">
        <v>149.05000000000001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</row>
    <row r="157" spans="1:30" ht="12" customHeight="1" x14ac:dyDescent="0.25">
      <c r="A157" s="128" t="s">
        <v>36</v>
      </c>
      <c r="B157" s="15" t="s">
        <v>37</v>
      </c>
      <c r="C157" s="15" t="s">
        <v>37</v>
      </c>
      <c r="D157" s="5" t="s">
        <v>38</v>
      </c>
      <c r="E157" s="6" t="s">
        <v>39</v>
      </c>
      <c r="F157" s="7" t="s">
        <v>38</v>
      </c>
      <c r="G157" s="6" t="s">
        <v>40</v>
      </c>
      <c r="H157" s="8">
        <v>21601</v>
      </c>
      <c r="I157" s="69" t="s">
        <v>98</v>
      </c>
      <c r="J157" s="9" t="s">
        <v>5749</v>
      </c>
      <c r="K157" s="10" t="s">
        <v>16283</v>
      </c>
      <c r="L157" s="11"/>
      <c r="M157" s="8" t="s">
        <v>43</v>
      </c>
      <c r="N157" s="12" t="s">
        <v>16255</v>
      </c>
      <c r="O157" s="13">
        <v>1</v>
      </c>
      <c r="P157" s="14">
        <f t="shared" si="4"/>
        <v>48.67</v>
      </c>
      <c r="Q157" s="53" t="s">
        <v>16279</v>
      </c>
      <c r="R157" s="14">
        <v>48.67</v>
      </c>
      <c r="S157" s="14">
        <v>0</v>
      </c>
      <c r="T157" s="14">
        <v>0</v>
      </c>
      <c r="U157" s="14">
        <v>0</v>
      </c>
      <c r="V157" s="14">
        <v>0</v>
      </c>
      <c r="W157" s="14">
        <v>49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</row>
    <row r="158" spans="1:30" ht="12" customHeight="1" x14ac:dyDescent="0.25">
      <c r="A158" s="128" t="s">
        <v>36</v>
      </c>
      <c r="B158" s="15" t="s">
        <v>37</v>
      </c>
      <c r="C158" s="15" t="s">
        <v>37</v>
      </c>
      <c r="D158" s="5" t="s">
        <v>38</v>
      </c>
      <c r="E158" s="6" t="s">
        <v>39</v>
      </c>
      <c r="F158" s="7" t="s">
        <v>38</v>
      </c>
      <c r="G158" s="6" t="s">
        <v>40</v>
      </c>
      <c r="H158" s="8">
        <v>21601</v>
      </c>
      <c r="I158" s="69" t="s">
        <v>98</v>
      </c>
      <c r="J158" s="9" t="s">
        <v>5637</v>
      </c>
      <c r="K158" s="10" t="s">
        <v>5638</v>
      </c>
      <c r="L158" s="11"/>
      <c r="M158" s="8" t="s">
        <v>43</v>
      </c>
      <c r="N158" s="12" t="s">
        <v>16255</v>
      </c>
      <c r="O158" s="13">
        <v>3</v>
      </c>
      <c r="P158" s="14">
        <v>79</v>
      </c>
      <c r="Q158" s="53" t="s">
        <v>16279</v>
      </c>
      <c r="R158" s="14">
        <f>+P158*O158</f>
        <v>237</v>
      </c>
      <c r="S158" s="14">
        <v>0</v>
      </c>
      <c r="T158" s="14">
        <v>0</v>
      </c>
      <c r="U158" s="14">
        <v>0</v>
      </c>
      <c r="V158" s="14">
        <v>0</v>
      </c>
      <c r="W158" s="14">
        <v>237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</row>
    <row r="159" spans="1:30" ht="12" customHeight="1" x14ac:dyDescent="0.25">
      <c r="A159" s="128" t="s">
        <v>36</v>
      </c>
      <c r="B159" s="15" t="s">
        <v>37</v>
      </c>
      <c r="C159" s="15" t="s">
        <v>37</v>
      </c>
      <c r="D159" s="5" t="s">
        <v>38</v>
      </c>
      <c r="E159" s="6" t="s">
        <v>39</v>
      </c>
      <c r="F159" s="7" t="s">
        <v>38</v>
      </c>
      <c r="G159" s="6" t="s">
        <v>40</v>
      </c>
      <c r="H159" s="8">
        <v>21601</v>
      </c>
      <c r="I159" s="69" t="s">
        <v>98</v>
      </c>
      <c r="J159" s="9" t="s">
        <v>5810</v>
      </c>
      <c r="K159" s="10" t="s">
        <v>16284</v>
      </c>
      <c r="L159" s="11"/>
      <c r="M159" s="8" t="s">
        <v>43</v>
      </c>
      <c r="N159" s="12" t="s">
        <v>2955</v>
      </c>
      <c r="O159" s="13">
        <v>7</v>
      </c>
      <c r="P159" s="14">
        <f t="shared" si="4"/>
        <v>93.965714285714284</v>
      </c>
      <c r="Q159" s="53" t="s">
        <v>16279</v>
      </c>
      <c r="R159" s="14">
        <v>657.76</v>
      </c>
      <c r="S159" s="14">
        <v>0</v>
      </c>
      <c r="T159" s="14">
        <v>0</v>
      </c>
      <c r="U159" s="14">
        <v>0</v>
      </c>
      <c r="V159" s="14">
        <v>0</v>
      </c>
      <c r="W159" s="14">
        <v>658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</row>
    <row r="160" spans="1:30" ht="12" customHeight="1" x14ac:dyDescent="0.25">
      <c r="A160" s="128" t="s">
        <v>36</v>
      </c>
      <c r="B160" s="15" t="s">
        <v>37</v>
      </c>
      <c r="C160" s="15" t="s">
        <v>37</v>
      </c>
      <c r="D160" s="5" t="s">
        <v>38</v>
      </c>
      <c r="E160" s="6" t="s">
        <v>39</v>
      </c>
      <c r="F160" s="7" t="s">
        <v>38</v>
      </c>
      <c r="G160" s="6" t="s">
        <v>40</v>
      </c>
      <c r="H160" s="8">
        <v>21601</v>
      </c>
      <c r="I160" s="69" t="s">
        <v>98</v>
      </c>
      <c r="J160" s="9" t="s">
        <v>5921</v>
      </c>
      <c r="K160" s="10" t="s">
        <v>111</v>
      </c>
      <c r="L160" s="11"/>
      <c r="M160" s="8" t="s">
        <v>43</v>
      </c>
      <c r="N160" s="12" t="s">
        <v>16255</v>
      </c>
      <c r="O160" s="13">
        <v>4</v>
      </c>
      <c r="P160" s="14">
        <v>17</v>
      </c>
      <c r="Q160" s="53" t="s">
        <v>16279</v>
      </c>
      <c r="R160" s="14">
        <f>+P160*O160</f>
        <v>68</v>
      </c>
      <c r="S160" s="14">
        <v>0</v>
      </c>
      <c r="T160" s="14">
        <v>68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</row>
    <row r="161" spans="1:30" ht="12" customHeight="1" x14ac:dyDescent="0.25">
      <c r="A161" s="128" t="s">
        <v>36</v>
      </c>
      <c r="B161" s="15" t="s">
        <v>37</v>
      </c>
      <c r="C161" s="15" t="s">
        <v>37</v>
      </c>
      <c r="D161" s="5" t="s">
        <v>38</v>
      </c>
      <c r="E161" s="6" t="s">
        <v>39</v>
      </c>
      <c r="F161" s="7" t="s">
        <v>38</v>
      </c>
      <c r="G161" s="6" t="s">
        <v>40</v>
      </c>
      <c r="H161" s="8">
        <v>21601</v>
      </c>
      <c r="I161" s="69" t="s">
        <v>98</v>
      </c>
      <c r="J161" s="9" t="s">
        <v>5886</v>
      </c>
      <c r="K161" s="10" t="s">
        <v>238</v>
      </c>
      <c r="L161" s="11"/>
      <c r="M161" s="8" t="s">
        <v>43</v>
      </c>
      <c r="N161" s="12" t="s">
        <v>1446</v>
      </c>
      <c r="O161" s="13">
        <v>58</v>
      </c>
      <c r="P161" s="14">
        <v>64</v>
      </c>
      <c r="Q161" s="53" t="s">
        <v>16279</v>
      </c>
      <c r="R161" s="14">
        <f>+P161*O161</f>
        <v>3712</v>
      </c>
      <c r="S161" s="14">
        <v>0</v>
      </c>
      <c r="T161" s="14">
        <v>0</v>
      </c>
      <c r="U161" s="14">
        <v>0</v>
      </c>
      <c r="V161" s="14">
        <v>0</v>
      </c>
      <c r="W161" s="14">
        <v>3712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</row>
    <row r="162" spans="1:30" ht="12" customHeight="1" x14ac:dyDescent="0.25">
      <c r="A162" s="128" t="s">
        <v>36</v>
      </c>
      <c r="B162" s="15" t="s">
        <v>37</v>
      </c>
      <c r="C162" s="15" t="s">
        <v>37</v>
      </c>
      <c r="D162" s="5" t="s">
        <v>38</v>
      </c>
      <c r="E162" s="6" t="s">
        <v>39</v>
      </c>
      <c r="F162" s="7" t="s">
        <v>38</v>
      </c>
      <c r="G162" s="6" t="s">
        <v>40</v>
      </c>
      <c r="H162" s="8">
        <v>21601</v>
      </c>
      <c r="I162" s="69" t="s">
        <v>98</v>
      </c>
      <c r="J162" s="9" t="s">
        <v>5735</v>
      </c>
      <c r="K162" s="10" t="s">
        <v>5736</v>
      </c>
      <c r="L162" s="11"/>
      <c r="M162" s="8" t="s">
        <v>43</v>
      </c>
      <c r="N162" s="12" t="s">
        <v>405</v>
      </c>
      <c r="O162" s="13">
        <v>1</v>
      </c>
      <c r="P162" s="14">
        <f t="shared" si="4"/>
        <v>37.81</v>
      </c>
      <c r="Q162" s="53" t="s">
        <v>16279</v>
      </c>
      <c r="R162" s="14">
        <v>37.81</v>
      </c>
      <c r="S162" s="14">
        <v>0</v>
      </c>
      <c r="T162" s="14">
        <v>37.81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</row>
    <row r="163" spans="1:30" ht="12" customHeight="1" x14ac:dyDescent="0.25">
      <c r="A163" s="128" t="s">
        <v>36</v>
      </c>
      <c r="B163" s="15" t="s">
        <v>37</v>
      </c>
      <c r="C163" s="15" t="s">
        <v>37</v>
      </c>
      <c r="D163" s="5" t="s">
        <v>38</v>
      </c>
      <c r="E163" s="6" t="s">
        <v>39</v>
      </c>
      <c r="F163" s="7" t="s">
        <v>38</v>
      </c>
      <c r="G163" s="6" t="s">
        <v>40</v>
      </c>
      <c r="H163" s="8">
        <v>21601</v>
      </c>
      <c r="I163" s="69" t="s">
        <v>98</v>
      </c>
      <c r="J163" s="9" t="s">
        <v>5770</v>
      </c>
      <c r="K163" s="10" t="s">
        <v>109</v>
      </c>
      <c r="L163" s="11"/>
      <c r="M163" s="8" t="s">
        <v>43</v>
      </c>
      <c r="N163" s="12" t="s">
        <v>16255</v>
      </c>
      <c r="O163" s="13">
        <v>8</v>
      </c>
      <c r="P163" s="14">
        <f t="shared" si="4"/>
        <v>17.28</v>
      </c>
      <c r="Q163" s="53" t="s">
        <v>16279</v>
      </c>
      <c r="R163" s="14">
        <v>138.24</v>
      </c>
      <c r="S163" s="14">
        <v>0</v>
      </c>
      <c r="T163" s="14">
        <v>0</v>
      </c>
      <c r="U163" s="14">
        <v>0</v>
      </c>
      <c r="V163" s="14">
        <v>0</v>
      </c>
      <c r="W163" s="14">
        <v>126</v>
      </c>
      <c r="X163" s="14">
        <v>0</v>
      </c>
      <c r="Y163" s="14">
        <v>0</v>
      </c>
      <c r="Z163" s="14">
        <v>12</v>
      </c>
      <c r="AA163" s="14">
        <v>0</v>
      </c>
      <c r="AB163" s="14">
        <v>0</v>
      </c>
      <c r="AC163" s="14">
        <v>0</v>
      </c>
      <c r="AD163" s="14">
        <v>0</v>
      </c>
    </row>
    <row r="164" spans="1:30" ht="12" customHeight="1" x14ac:dyDescent="0.25">
      <c r="A164" s="128" t="s">
        <v>36</v>
      </c>
      <c r="B164" s="15" t="s">
        <v>37</v>
      </c>
      <c r="C164" s="15" t="s">
        <v>37</v>
      </c>
      <c r="D164" s="5" t="s">
        <v>38</v>
      </c>
      <c r="E164" s="6" t="s">
        <v>39</v>
      </c>
      <c r="F164" s="7" t="s">
        <v>38</v>
      </c>
      <c r="G164" s="6" t="s">
        <v>40</v>
      </c>
      <c r="H164" s="8">
        <v>21601</v>
      </c>
      <c r="I164" s="69" t="s">
        <v>98</v>
      </c>
      <c r="J164" s="9" t="s">
        <v>5863</v>
      </c>
      <c r="K164" s="10" t="s">
        <v>115</v>
      </c>
      <c r="L164" s="11"/>
      <c r="M164" s="8" t="s">
        <v>43</v>
      </c>
      <c r="N164" s="12" t="s">
        <v>16255</v>
      </c>
      <c r="O164" s="13">
        <v>4</v>
      </c>
      <c r="P164" s="14">
        <f t="shared" si="4"/>
        <v>46.305</v>
      </c>
      <c r="Q164" s="53" t="s">
        <v>16279</v>
      </c>
      <c r="R164" s="14">
        <v>185.22</v>
      </c>
      <c r="S164" s="14">
        <v>0</v>
      </c>
      <c r="T164" s="14">
        <v>0</v>
      </c>
      <c r="U164" s="14">
        <v>0</v>
      </c>
      <c r="V164" s="14">
        <v>0</v>
      </c>
      <c r="W164" s="14">
        <v>185.22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</row>
    <row r="165" spans="1:30" ht="12" customHeight="1" x14ac:dyDescent="0.25">
      <c r="A165" s="128" t="s">
        <v>36</v>
      </c>
      <c r="B165" s="15" t="s">
        <v>37</v>
      </c>
      <c r="C165" s="15" t="s">
        <v>37</v>
      </c>
      <c r="D165" s="5" t="s">
        <v>38</v>
      </c>
      <c r="E165" s="6" t="s">
        <v>39</v>
      </c>
      <c r="F165" s="7" t="s">
        <v>38</v>
      </c>
      <c r="G165" s="6" t="s">
        <v>40</v>
      </c>
      <c r="H165" s="8">
        <v>21601</v>
      </c>
      <c r="I165" s="69" t="s">
        <v>98</v>
      </c>
      <c r="J165" s="9" t="s">
        <v>5868</v>
      </c>
      <c r="K165" s="10" t="s">
        <v>106</v>
      </c>
      <c r="L165" s="11"/>
      <c r="M165" s="8" t="s">
        <v>43</v>
      </c>
      <c r="N165" s="12" t="s">
        <v>2955</v>
      </c>
      <c r="O165" s="13">
        <v>9</v>
      </c>
      <c r="P165" s="14">
        <f t="shared" si="4"/>
        <v>43.383333333333333</v>
      </c>
      <c r="Q165" s="53" t="s">
        <v>16279</v>
      </c>
      <c r="R165" s="14">
        <v>390.45</v>
      </c>
      <c r="S165" s="14">
        <v>0</v>
      </c>
      <c r="T165" s="14">
        <v>0</v>
      </c>
      <c r="U165" s="14">
        <v>0</v>
      </c>
      <c r="V165" s="14">
        <v>0</v>
      </c>
      <c r="W165" s="14">
        <v>390.45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</row>
    <row r="166" spans="1:30" ht="12" customHeight="1" x14ac:dyDescent="0.25">
      <c r="A166" s="128" t="s">
        <v>36</v>
      </c>
      <c r="B166" s="15" t="s">
        <v>37</v>
      </c>
      <c r="C166" s="15" t="s">
        <v>37</v>
      </c>
      <c r="D166" s="5" t="s">
        <v>38</v>
      </c>
      <c r="E166" s="6" t="s">
        <v>39</v>
      </c>
      <c r="F166" s="7" t="s">
        <v>38</v>
      </c>
      <c r="G166" s="6" t="s">
        <v>40</v>
      </c>
      <c r="H166" s="8">
        <v>21601</v>
      </c>
      <c r="I166" s="69" t="s">
        <v>98</v>
      </c>
      <c r="J166" s="9" t="s">
        <v>5699</v>
      </c>
      <c r="K166" s="10" t="s">
        <v>108</v>
      </c>
      <c r="L166" s="11"/>
      <c r="M166" s="8" t="s">
        <v>43</v>
      </c>
      <c r="N166" s="12" t="s">
        <v>2955</v>
      </c>
      <c r="O166" s="13">
        <v>10</v>
      </c>
      <c r="P166" s="14">
        <f t="shared" si="4"/>
        <v>63.720000000000006</v>
      </c>
      <c r="Q166" s="53" t="s">
        <v>16279</v>
      </c>
      <c r="R166" s="14">
        <v>637.20000000000005</v>
      </c>
      <c r="S166" s="14">
        <v>0</v>
      </c>
      <c r="T166" s="14">
        <v>0</v>
      </c>
      <c r="U166" s="14">
        <v>0</v>
      </c>
      <c r="V166" s="14">
        <v>0</v>
      </c>
      <c r="W166" s="14">
        <v>637.20000000000005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</row>
    <row r="167" spans="1:30" ht="12" customHeight="1" x14ac:dyDescent="0.25">
      <c r="A167" s="128" t="s">
        <v>36</v>
      </c>
      <c r="B167" s="15" t="s">
        <v>37</v>
      </c>
      <c r="C167" s="15" t="s">
        <v>37</v>
      </c>
      <c r="D167" s="5" t="s">
        <v>38</v>
      </c>
      <c r="E167" s="6" t="s">
        <v>39</v>
      </c>
      <c r="F167" s="7" t="s">
        <v>38</v>
      </c>
      <c r="G167" s="6" t="s">
        <v>40</v>
      </c>
      <c r="H167" s="8">
        <v>21601</v>
      </c>
      <c r="I167" s="69" t="s">
        <v>98</v>
      </c>
      <c r="J167" s="9" t="s">
        <v>5893</v>
      </c>
      <c r="K167" s="10" t="s">
        <v>116</v>
      </c>
      <c r="L167" s="11"/>
      <c r="M167" s="8" t="s">
        <v>43</v>
      </c>
      <c r="N167" s="12" t="s">
        <v>16255</v>
      </c>
      <c r="O167" s="13">
        <v>48</v>
      </c>
      <c r="P167" s="14">
        <f t="shared" si="4"/>
        <v>34.490416666666668</v>
      </c>
      <c r="Q167" s="53" t="s">
        <v>16279</v>
      </c>
      <c r="R167" s="14">
        <v>1655.54</v>
      </c>
      <c r="S167" s="14">
        <v>0</v>
      </c>
      <c r="T167" s="14">
        <v>0</v>
      </c>
      <c r="U167" s="14">
        <v>0</v>
      </c>
      <c r="V167" s="14">
        <v>0</v>
      </c>
      <c r="W167" s="14">
        <v>1656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</row>
    <row r="168" spans="1:30" ht="12" customHeight="1" x14ac:dyDescent="0.25">
      <c r="A168" s="128" t="s">
        <v>36</v>
      </c>
      <c r="B168" s="15" t="s">
        <v>37</v>
      </c>
      <c r="C168" s="15" t="s">
        <v>37</v>
      </c>
      <c r="D168" s="5" t="s">
        <v>38</v>
      </c>
      <c r="E168" s="6" t="s">
        <v>39</v>
      </c>
      <c r="F168" s="7" t="s">
        <v>38</v>
      </c>
      <c r="G168" s="6" t="s">
        <v>40</v>
      </c>
      <c r="H168" s="8">
        <v>21601</v>
      </c>
      <c r="I168" s="69" t="s">
        <v>98</v>
      </c>
      <c r="J168" s="9" t="s">
        <v>5737</v>
      </c>
      <c r="K168" s="10" t="s">
        <v>5738</v>
      </c>
      <c r="L168" s="11"/>
      <c r="M168" s="8" t="s">
        <v>43</v>
      </c>
      <c r="N168" s="12" t="s">
        <v>5711</v>
      </c>
      <c r="O168" s="13">
        <v>4</v>
      </c>
      <c r="P168" s="14">
        <f t="shared" si="4"/>
        <v>37.26</v>
      </c>
      <c r="Q168" s="53" t="s">
        <v>16279</v>
      </c>
      <c r="R168" s="14">
        <v>149.04</v>
      </c>
      <c r="S168" s="14">
        <v>0</v>
      </c>
      <c r="T168" s="14">
        <v>0</v>
      </c>
      <c r="U168" s="14">
        <v>0</v>
      </c>
      <c r="V168" s="14">
        <v>0</v>
      </c>
      <c r="W168" s="14">
        <v>149.04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</row>
    <row r="169" spans="1:30" ht="12" customHeight="1" x14ac:dyDescent="0.25">
      <c r="A169" s="128" t="s">
        <v>36</v>
      </c>
      <c r="B169" s="15" t="s">
        <v>37</v>
      </c>
      <c r="C169" s="15" t="s">
        <v>37</v>
      </c>
      <c r="D169" s="5" t="s">
        <v>38</v>
      </c>
      <c r="E169" s="6" t="s">
        <v>39</v>
      </c>
      <c r="F169" s="7" t="s">
        <v>38</v>
      </c>
      <c r="G169" s="6" t="s">
        <v>40</v>
      </c>
      <c r="H169" s="8">
        <v>21601</v>
      </c>
      <c r="I169" s="69" t="s">
        <v>98</v>
      </c>
      <c r="J169" s="9" t="s">
        <v>5818</v>
      </c>
      <c r="K169" s="10" t="s">
        <v>16285</v>
      </c>
      <c r="L169" s="11"/>
      <c r="M169" s="8" t="s">
        <v>43</v>
      </c>
      <c r="N169" s="12" t="s">
        <v>2955</v>
      </c>
      <c r="O169" s="13">
        <v>2</v>
      </c>
      <c r="P169" s="14">
        <f t="shared" si="4"/>
        <v>84.24</v>
      </c>
      <c r="Q169" s="53" t="s">
        <v>16279</v>
      </c>
      <c r="R169" s="14">
        <v>168.48</v>
      </c>
      <c r="S169" s="14">
        <v>0</v>
      </c>
      <c r="T169" s="14">
        <v>0</v>
      </c>
      <c r="U169" s="14">
        <v>0</v>
      </c>
      <c r="V169" s="14">
        <v>0</v>
      </c>
      <c r="W169" s="14">
        <v>168.48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</row>
    <row r="170" spans="1:30" ht="12" customHeight="1" x14ac:dyDescent="0.25">
      <c r="A170" s="128" t="s">
        <v>36</v>
      </c>
      <c r="B170" s="15" t="s">
        <v>37</v>
      </c>
      <c r="C170" s="15" t="s">
        <v>37</v>
      </c>
      <c r="D170" s="5" t="s">
        <v>38</v>
      </c>
      <c r="E170" s="6" t="s">
        <v>39</v>
      </c>
      <c r="F170" s="7" t="s">
        <v>38</v>
      </c>
      <c r="G170" s="6" t="s">
        <v>40</v>
      </c>
      <c r="H170" s="8">
        <v>21601</v>
      </c>
      <c r="I170" s="69" t="s">
        <v>98</v>
      </c>
      <c r="J170" s="9" t="s">
        <v>5683</v>
      </c>
      <c r="K170" s="10" t="s">
        <v>103</v>
      </c>
      <c r="L170" s="11"/>
      <c r="M170" s="8" t="s">
        <v>43</v>
      </c>
      <c r="N170" s="12" t="s">
        <v>539</v>
      </c>
      <c r="O170" s="13">
        <v>2</v>
      </c>
      <c r="P170" s="14">
        <v>472</v>
      </c>
      <c r="Q170" s="53" t="s">
        <v>16279</v>
      </c>
      <c r="R170" s="14">
        <f>+P170*O170</f>
        <v>944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944</v>
      </c>
      <c r="AA170" s="14">
        <v>0</v>
      </c>
      <c r="AB170" s="14">
        <v>0</v>
      </c>
      <c r="AC170" s="14">
        <v>0</v>
      </c>
      <c r="AD170" s="14">
        <v>0</v>
      </c>
    </row>
    <row r="171" spans="1:30" ht="12" customHeight="1" x14ac:dyDescent="0.25">
      <c r="A171" s="128" t="s">
        <v>36</v>
      </c>
      <c r="B171" s="15" t="s">
        <v>37</v>
      </c>
      <c r="C171" s="15" t="s">
        <v>37</v>
      </c>
      <c r="D171" s="5" t="s">
        <v>38</v>
      </c>
      <c r="E171" s="6" t="s">
        <v>39</v>
      </c>
      <c r="F171" s="7" t="s">
        <v>38</v>
      </c>
      <c r="G171" s="6" t="s">
        <v>40</v>
      </c>
      <c r="H171" s="8">
        <v>21601</v>
      </c>
      <c r="I171" s="69" t="s">
        <v>98</v>
      </c>
      <c r="J171" s="9" t="s">
        <v>5804</v>
      </c>
      <c r="K171" s="10" t="s">
        <v>16286</v>
      </c>
      <c r="L171" s="11"/>
      <c r="M171" s="8" t="s">
        <v>43</v>
      </c>
      <c r="N171" s="12" t="s">
        <v>405</v>
      </c>
      <c r="O171" s="13">
        <v>2</v>
      </c>
      <c r="P171" s="14">
        <f t="shared" si="4"/>
        <v>28.02</v>
      </c>
      <c r="Q171" s="53" t="s">
        <v>16279</v>
      </c>
      <c r="R171" s="14">
        <v>56.04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28</v>
      </c>
      <c r="AA171" s="14">
        <v>0</v>
      </c>
      <c r="AB171" s="14">
        <v>0</v>
      </c>
      <c r="AC171" s="14">
        <v>28</v>
      </c>
      <c r="AD171" s="14">
        <v>0</v>
      </c>
    </row>
    <row r="172" spans="1:30" ht="12" customHeight="1" x14ac:dyDescent="0.25">
      <c r="A172" s="128" t="s">
        <v>36</v>
      </c>
      <c r="B172" s="15" t="s">
        <v>37</v>
      </c>
      <c r="C172" s="15" t="s">
        <v>37</v>
      </c>
      <c r="D172" s="5" t="s">
        <v>38</v>
      </c>
      <c r="E172" s="6" t="s">
        <v>39</v>
      </c>
      <c r="F172" s="7" t="s">
        <v>38</v>
      </c>
      <c r="G172" s="6" t="s">
        <v>40</v>
      </c>
      <c r="H172" s="8">
        <v>21601</v>
      </c>
      <c r="I172" s="69" t="s">
        <v>98</v>
      </c>
      <c r="J172" s="9" t="s">
        <v>5685</v>
      </c>
      <c r="K172" s="10" t="s">
        <v>5686</v>
      </c>
      <c r="L172" s="11"/>
      <c r="M172" s="8" t="s">
        <v>43</v>
      </c>
      <c r="N172" s="12" t="s">
        <v>539</v>
      </c>
      <c r="O172" s="13">
        <v>1</v>
      </c>
      <c r="P172" s="14">
        <f t="shared" si="4"/>
        <v>528.53</v>
      </c>
      <c r="Q172" s="53" t="s">
        <v>16279</v>
      </c>
      <c r="R172" s="14">
        <v>528.53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528.53</v>
      </c>
      <c r="AA172" s="14">
        <v>0</v>
      </c>
      <c r="AB172" s="14">
        <v>0</v>
      </c>
      <c r="AC172" s="14">
        <v>0</v>
      </c>
      <c r="AD172" s="14">
        <v>0</v>
      </c>
    </row>
    <row r="173" spans="1:30" ht="12" customHeight="1" x14ac:dyDescent="0.25">
      <c r="A173" s="128" t="s">
        <v>36</v>
      </c>
      <c r="B173" s="15" t="s">
        <v>37</v>
      </c>
      <c r="C173" s="15" t="s">
        <v>37</v>
      </c>
      <c r="D173" s="5" t="s">
        <v>38</v>
      </c>
      <c r="E173" s="6" t="s">
        <v>39</v>
      </c>
      <c r="F173" s="7" t="s">
        <v>38</v>
      </c>
      <c r="G173" s="6" t="s">
        <v>40</v>
      </c>
      <c r="H173" s="8">
        <v>21601</v>
      </c>
      <c r="I173" s="69" t="s">
        <v>98</v>
      </c>
      <c r="J173" s="9" t="s">
        <v>5874</v>
      </c>
      <c r="K173" s="10" t="s">
        <v>236</v>
      </c>
      <c r="L173" s="11"/>
      <c r="M173" s="8" t="s">
        <v>43</v>
      </c>
      <c r="N173" s="12" t="s">
        <v>16255</v>
      </c>
      <c r="O173" s="13">
        <v>35</v>
      </c>
      <c r="P173" s="14">
        <v>185</v>
      </c>
      <c r="Q173" s="53" t="s">
        <v>16279</v>
      </c>
      <c r="R173" s="14">
        <f>+P173*O173</f>
        <v>6475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6475</v>
      </c>
      <c r="AA173" s="14">
        <v>0</v>
      </c>
      <c r="AB173" s="14">
        <v>0</v>
      </c>
      <c r="AC173" s="14">
        <v>0</v>
      </c>
      <c r="AD173" s="14">
        <v>0</v>
      </c>
    </row>
    <row r="174" spans="1:30" ht="12" customHeight="1" x14ac:dyDescent="0.25">
      <c r="A174" s="128" t="s">
        <v>36</v>
      </c>
      <c r="B174" s="15" t="s">
        <v>37</v>
      </c>
      <c r="C174" s="15" t="s">
        <v>37</v>
      </c>
      <c r="D174" s="5" t="s">
        <v>38</v>
      </c>
      <c r="E174" s="6" t="s">
        <v>39</v>
      </c>
      <c r="F174" s="7" t="s">
        <v>38</v>
      </c>
      <c r="G174" s="6" t="s">
        <v>40</v>
      </c>
      <c r="H174" s="8">
        <v>21601</v>
      </c>
      <c r="I174" s="69" t="s">
        <v>98</v>
      </c>
      <c r="J174" s="9" t="s">
        <v>5744</v>
      </c>
      <c r="K174" s="10" t="s">
        <v>243</v>
      </c>
      <c r="L174" s="11"/>
      <c r="M174" s="8" t="s">
        <v>43</v>
      </c>
      <c r="N174" s="12" t="s">
        <v>877</v>
      </c>
      <c r="O174" s="13">
        <v>150</v>
      </c>
      <c r="P174" s="14">
        <v>61</v>
      </c>
      <c r="Q174" s="53" t="s">
        <v>16279</v>
      </c>
      <c r="R174" s="14">
        <f>+P174*O174</f>
        <v>9150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1220</v>
      </c>
      <c r="AA174" s="14">
        <v>0</v>
      </c>
      <c r="AB174" s="14">
        <v>0</v>
      </c>
      <c r="AC174" s="14">
        <v>7930</v>
      </c>
      <c r="AD174" s="14">
        <v>0</v>
      </c>
    </row>
    <row r="175" spans="1:30" ht="12" customHeight="1" x14ac:dyDescent="0.25">
      <c r="A175" s="128" t="s">
        <v>36</v>
      </c>
      <c r="B175" s="15" t="s">
        <v>37</v>
      </c>
      <c r="C175" s="15" t="s">
        <v>37</v>
      </c>
      <c r="D175" s="5" t="s">
        <v>38</v>
      </c>
      <c r="E175" s="6" t="s">
        <v>39</v>
      </c>
      <c r="F175" s="7" t="s">
        <v>38</v>
      </c>
      <c r="G175" s="6" t="s">
        <v>40</v>
      </c>
      <c r="H175" s="8">
        <v>22104</v>
      </c>
      <c r="I175" s="74" t="s">
        <v>120</v>
      </c>
      <c r="J175" s="9" t="s">
        <v>6287</v>
      </c>
      <c r="K175" s="10" t="s">
        <v>122</v>
      </c>
      <c r="L175" s="11"/>
      <c r="M175" s="8" t="s">
        <v>43</v>
      </c>
      <c r="N175" s="12" t="s">
        <v>539</v>
      </c>
      <c r="O175" s="13">
        <v>40</v>
      </c>
      <c r="P175" s="14">
        <f t="shared" si="4"/>
        <v>132</v>
      </c>
      <c r="Q175" s="53" t="s">
        <v>16279</v>
      </c>
      <c r="R175" s="14">
        <v>5280</v>
      </c>
      <c r="S175" s="14">
        <v>0</v>
      </c>
      <c r="T175" s="14">
        <v>1320</v>
      </c>
      <c r="U175" s="14">
        <v>0</v>
      </c>
      <c r="V175" s="14">
        <v>0</v>
      </c>
      <c r="W175" s="14">
        <v>1320</v>
      </c>
      <c r="X175" s="14">
        <v>0</v>
      </c>
      <c r="Y175" s="14">
        <v>0</v>
      </c>
      <c r="Z175" s="14">
        <v>1320</v>
      </c>
      <c r="AA175" s="14">
        <v>0</v>
      </c>
      <c r="AB175" s="14">
        <v>0</v>
      </c>
      <c r="AC175" s="14">
        <v>1320</v>
      </c>
      <c r="AD175" s="14">
        <v>0</v>
      </c>
    </row>
    <row r="176" spans="1:30" ht="12" customHeight="1" x14ac:dyDescent="0.25">
      <c r="A176" s="128" t="s">
        <v>36</v>
      </c>
      <c r="B176" s="15" t="s">
        <v>37</v>
      </c>
      <c r="C176" s="15" t="s">
        <v>37</v>
      </c>
      <c r="D176" s="5" t="s">
        <v>38</v>
      </c>
      <c r="E176" s="6" t="s">
        <v>39</v>
      </c>
      <c r="F176" s="7" t="s">
        <v>38</v>
      </c>
      <c r="G176" s="6" t="s">
        <v>40</v>
      </c>
      <c r="H176" s="8">
        <v>22104</v>
      </c>
      <c r="I176" s="74" t="s">
        <v>120</v>
      </c>
      <c r="J176" s="9" t="s">
        <v>6140</v>
      </c>
      <c r="K176" s="10" t="s">
        <v>16287</v>
      </c>
      <c r="L176" s="11"/>
      <c r="M176" s="8" t="s">
        <v>43</v>
      </c>
      <c r="N176" s="12" t="s">
        <v>539</v>
      </c>
      <c r="O176" s="13">
        <v>10</v>
      </c>
      <c r="P176" s="14">
        <f t="shared" si="4"/>
        <v>124</v>
      </c>
      <c r="Q176" s="53" t="s">
        <v>16279</v>
      </c>
      <c r="R176" s="14">
        <v>1240</v>
      </c>
      <c r="S176" s="14">
        <v>0</v>
      </c>
      <c r="T176" s="14">
        <v>372</v>
      </c>
      <c r="U176" s="14">
        <v>0</v>
      </c>
      <c r="V176" s="14">
        <v>0</v>
      </c>
      <c r="W176" s="14">
        <v>372</v>
      </c>
      <c r="X176" s="14">
        <v>0</v>
      </c>
      <c r="Y176" s="14">
        <v>0</v>
      </c>
      <c r="Z176" s="14">
        <v>372</v>
      </c>
      <c r="AA176" s="14">
        <v>0</v>
      </c>
      <c r="AB176" s="14">
        <v>0</v>
      </c>
      <c r="AC176" s="14">
        <v>124</v>
      </c>
      <c r="AD176" s="14">
        <v>0</v>
      </c>
    </row>
    <row r="177" spans="1:700" s="41" customFormat="1" ht="12" customHeight="1" x14ac:dyDescent="0.25">
      <c r="A177" s="128" t="s">
        <v>36</v>
      </c>
      <c r="B177" s="15" t="s">
        <v>37</v>
      </c>
      <c r="C177" s="15" t="s">
        <v>37</v>
      </c>
      <c r="D177" s="5" t="s">
        <v>38</v>
      </c>
      <c r="E177" s="6" t="s">
        <v>39</v>
      </c>
      <c r="F177" s="7" t="s">
        <v>38</v>
      </c>
      <c r="G177" s="6" t="s">
        <v>40</v>
      </c>
      <c r="H177" s="8">
        <v>22104</v>
      </c>
      <c r="I177" s="74" t="s">
        <v>120</v>
      </c>
      <c r="J177" s="9" t="s">
        <v>6263</v>
      </c>
      <c r="K177" s="10" t="s">
        <v>6264</v>
      </c>
      <c r="L177" s="11"/>
      <c r="M177" s="8" t="s">
        <v>43</v>
      </c>
      <c r="N177" s="12" t="s">
        <v>877</v>
      </c>
      <c r="O177" s="13">
        <v>55</v>
      </c>
      <c r="P177" s="14">
        <f t="shared" si="4"/>
        <v>143.05454545454546</v>
      </c>
      <c r="Q177" s="53" t="s">
        <v>16279</v>
      </c>
      <c r="R177" s="14">
        <v>7868</v>
      </c>
      <c r="S177" s="14">
        <v>0</v>
      </c>
      <c r="T177" s="14">
        <v>2002</v>
      </c>
      <c r="U177" s="14">
        <v>0</v>
      </c>
      <c r="V177" s="14">
        <v>0</v>
      </c>
      <c r="W177" s="14">
        <v>2002</v>
      </c>
      <c r="X177" s="14">
        <v>0</v>
      </c>
      <c r="Y177" s="14">
        <v>0</v>
      </c>
      <c r="Z177" s="14">
        <v>2002</v>
      </c>
      <c r="AA177" s="14">
        <v>0</v>
      </c>
      <c r="AB177" s="14">
        <v>0</v>
      </c>
      <c r="AC177" s="14">
        <v>1862</v>
      </c>
      <c r="AD177" s="14">
        <v>0</v>
      </c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  <c r="IV177" s="39"/>
      <c r="IW177" s="39"/>
      <c r="IX177" s="39"/>
      <c r="IY177" s="39"/>
      <c r="IZ177" s="39"/>
      <c r="JA177" s="39"/>
      <c r="JB177" s="39"/>
      <c r="JC177" s="39"/>
      <c r="JD177" s="39"/>
      <c r="JE177" s="39"/>
      <c r="JF177" s="39"/>
      <c r="JG177" s="39"/>
      <c r="JH177" s="39"/>
      <c r="JI177" s="39"/>
      <c r="JJ177" s="39"/>
      <c r="JK177" s="39"/>
      <c r="JL177" s="39"/>
      <c r="JM177" s="39"/>
      <c r="JN177" s="39"/>
      <c r="JO177" s="39"/>
      <c r="JP177" s="39"/>
      <c r="JQ177" s="39"/>
      <c r="JR177" s="39"/>
      <c r="JS177" s="39"/>
      <c r="JT177" s="39"/>
      <c r="JU177" s="39"/>
      <c r="JV177" s="39"/>
      <c r="JW177" s="39"/>
      <c r="JX177" s="39"/>
      <c r="JY177" s="39"/>
      <c r="JZ177" s="39"/>
      <c r="KA177" s="39"/>
      <c r="KB177" s="39"/>
      <c r="KC177" s="39"/>
      <c r="KD177" s="39"/>
      <c r="KE177" s="39"/>
      <c r="KF177" s="39"/>
      <c r="KG177" s="39"/>
      <c r="KH177" s="39"/>
      <c r="KI177" s="39"/>
      <c r="KJ177" s="39"/>
      <c r="KK177" s="39"/>
      <c r="KL177" s="39"/>
      <c r="KM177" s="39"/>
      <c r="KN177" s="39"/>
      <c r="KO177" s="39"/>
      <c r="KP177" s="39"/>
      <c r="KQ177" s="39"/>
      <c r="KR177" s="39"/>
      <c r="KS177" s="39"/>
      <c r="KT177" s="39"/>
      <c r="KU177" s="39"/>
      <c r="KV177" s="39"/>
      <c r="KW177" s="39"/>
      <c r="KX177" s="39"/>
      <c r="KY177" s="39"/>
      <c r="KZ177" s="39"/>
      <c r="LA177" s="39"/>
      <c r="LB177" s="39"/>
      <c r="LC177" s="39"/>
      <c r="LD177" s="39"/>
      <c r="LE177" s="39"/>
      <c r="LF177" s="39"/>
      <c r="LG177" s="39"/>
      <c r="LH177" s="39"/>
      <c r="LI177" s="39"/>
      <c r="LJ177" s="39"/>
      <c r="LK177" s="39"/>
      <c r="LL177" s="39"/>
      <c r="LM177" s="39"/>
      <c r="LN177" s="39"/>
      <c r="LO177" s="39"/>
      <c r="LP177" s="39"/>
      <c r="LQ177" s="39"/>
      <c r="LR177" s="39"/>
      <c r="LS177" s="39"/>
      <c r="LT177" s="39"/>
      <c r="LU177" s="39"/>
      <c r="LV177" s="39"/>
      <c r="LW177" s="39"/>
      <c r="LX177" s="39"/>
      <c r="LY177" s="39"/>
      <c r="LZ177" s="39"/>
      <c r="MA177" s="39"/>
      <c r="MB177" s="39"/>
      <c r="MC177" s="39"/>
      <c r="MD177" s="39"/>
      <c r="ME177" s="39"/>
      <c r="MF177" s="39"/>
      <c r="MG177" s="39"/>
      <c r="MH177" s="39"/>
      <c r="MI177" s="39"/>
      <c r="MJ177" s="39"/>
      <c r="MK177" s="39"/>
      <c r="ML177" s="39"/>
      <c r="MM177" s="39"/>
      <c r="MN177" s="39"/>
      <c r="MO177" s="39"/>
      <c r="MP177" s="39"/>
      <c r="MQ177" s="39"/>
      <c r="MR177" s="39"/>
      <c r="MS177" s="39"/>
      <c r="MT177" s="39"/>
      <c r="MU177" s="39"/>
      <c r="MV177" s="39"/>
      <c r="MW177" s="39"/>
      <c r="MX177" s="39"/>
      <c r="MY177" s="39"/>
      <c r="MZ177" s="39"/>
      <c r="NA177" s="39"/>
      <c r="NB177" s="39"/>
      <c r="NC177" s="39"/>
      <c r="ND177" s="39"/>
      <c r="NE177" s="39"/>
      <c r="NF177" s="39"/>
      <c r="NG177" s="39"/>
      <c r="NH177" s="39"/>
      <c r="NI177" s="39"/>
      <c r="NJ177" s="39"/>
      <c r="NK177" s="39"/>
      <c r="NL177" s="39"/>
      <c r="NM177" s="39"/>
      <c r="NN177" s="39"/>
      <c r="NO177" s="39"/>
      <c r="NP177" s="39"/>
      <c r="NQ177" s="39"/>
      <c r="NR177" s="39"/>
      <c r="NS177" s="39"/>
      <c r="NT177" s="39"/>
      <c r="NU177" s="39"/>
      <c r="NV177" s="39"/>
      <c r="NW177" s="39"/>
      <c r="NX177" s="39"/>
      <c r="NY177" s="39"/>
      <c r="NZ177" s="39"/>
      <c r="OA177" s="39"/>
      <c r="OB177" s="39"/>
      <c r="OC177" s="39"/>
      <c r="OD177" s="39"/>
      <c r="OE177" s="39"/>
      <c r="OF177" s="39"/>
      <c r="OG177" s="39"/>
      <c r="OH177" s="39"/>
      <c r="OI177" s="39"/>
      <c r="OJ177" s="39"/>
      <c r="OK177" s="39"/>
      <c r="OL177" s="39"/>
      <c r="OM177" s="39"/>
      <c r="ON177" s="39"/>
      <c r="OO177" s="39"/>
      <c r="OP177" s="39"/>
      <c r="OQ177" s="39"/>
      <c r="OR177" s="39"/>
      <c r="OS177" s="39"/>
      <c r="OT177" s="39"/>
      <c r="OU177" s="39"/>
      <c r="OV177" s="39"/>
      <c r="OW177" s="39"/>
      <c r="OX177" s="39"/>
      <c r="OY177" s="39"/>
      <c r="OZ177" s="39"/>
      <c r="PA177" s="39"/>
      <c r="PB177" s="39"/>
      <c r="PC177" s="39"/>
      <c r="PD177" s="39"/>
      <c r="PE177" s="39"/>
      <c r="PF177" s="39"/>
      <c r="PG177" s="39"/>
      <c r="PH177" s="39"/>
      <c r="PI177" s="39"/>
      <c r="PJ177" s="39"/>
      <c r="PK177" s="39"/>
      <c r="PL177" s="39"/>
      <c r="PM177" s="39"/>
      <c r="PN177" s="39"/>
      <c r="PO177" s="39"/>
      <c r="PP177" s="39"/>
      <c r="PQ177" s="39"/>
      <c r="PR177" s="39"/>
      <c r="PS177" s="39"/>
      <c r="PT177" s="39"/>
      <c r="PU177" s="39"/>
      <c r="PV177" s="39"/>
      <c r="PW177" s="39"/>
      <c r="PX177" s="39"/>
      <c r="PY177" s="39"/>
      <c r="PZ177" s="39"/>
      <c r="QA177" s="39"/>
      <c r="QB177" s="39"/>
      <c r="QC177" s="39"/>
      <c r="QD177" s="39"/>
      <c r="QE177" s="39"/>
      <c r="QF177" s="39"/>
      <c r="QG177" s="39"/>
      <c r="QH177" s="39"/>
      <c r="QI177" s="39"/>
      <c r="QJ177" s="39"/>
      <c r="QK177" s="39"/>
      <c r="QL177" s="39"/>
      <c r="QM177" s="39"/>
      <c r="QN177" s="39"/>
      <c r="QO177" s="39"/>
      <c r="QP177" s="39"/>
      <c r="QQ177" s="39"/>
      <c r="QR177" s="39"/>
      <c r="QS177" s="39"/>
      <c r="QT177" s="39"/>
      <c r="QU177" s="39"/>
      <c r="QV177" s="39"/>
      <c r="QW177" s="39"/>
      <c r="QX177" s="39"/>
      <c r="QY177" s="39"/>
      <c r="QZ177" s="39"/>
      <c r="RA177" s="39"/>
      <c r="RB177" s="39"/>
      <c r="RC177" s="39"/>
      <c r="RD177" s="39"/>
      <c r="RE177" s="39"/>
      <c r="RF177" s="39"/>
      <c r="RG177" s="39"/>
      <c r="RH177" s="39"/>
      <c r="RI177" s="39"/>
      <c r="RJ177" s="39"/>
      <c r="RK177" s="39"/>
      <c r="RL177" s="39"/>
      <c r="RM177" s="39"/>
      <c r="RN177" s="39"/>
      <c r="RO177" s="39"/>
      <c r="RP177" s="39"/>
      <c r="RQ177" s="39"/>
      <c r="RR177" s="39"/>
      <c r="RS177" s="39"/>
      <c r="RT177" s="39"/>
      <c r="RU177" s="39"/>
      <c r="RV177" s="39"/>
      <c r="RW177" s="39"/>
      <c r="RX177" s="39"/>
      <c r="RY177" s="39"/>
      <c r="RZ177" s="39"/>
      <c r="SA177" s="39"/>
      <c r="SB177" s="39"/>
      <c r="SC177" s="39"/>
      <c r="SD177" s="39"/>
      <c r="SE177" s="39"/>
      <c r="SF177" s="39"/>
      <c r="SG177" s="39"/>
      <c r="SH177" s="39"/>
      <c r="SI177" s="39"/>
      <c r="SJ177" s="39"/>
      <c r="SK177" s="39"/>
      <c r="SL177" s="39"/>
      <c r="SM177" s="39"/>
      <c r="SN177" s="39"/>
      <c r="SO177" s="39"/>
      <c r="SP177" s="39"/>
      <c r="SQ177" s="39"/>
      <c r="SR177" s="39"/>
      <c r="SS177" s="39"/>
      <c r="ST177" s="39"/>
      <c r="SU177" s="39"/>
      <c r="SV177" s="39"/>
      <c r="SW177" s="39"/>
      <c r="SX177" s="39"/>
      <c r="SY177" s="39"/>
      <c r="SZ177" s="39"/>
      <c r="TA177" s="39"/>
      <c r="TB177" s="39"/>
      <c r="TC177" s="39"/>
      <c r="TD177" s="39"/>
      <c r="TE177" s="39"/>
      <c r="TF177" s="39"/>
      <c r="TG177" s="39"/>
      <c r="TH177" s="39"/>
      <c r="TI177" s="39"/>
      <c r="TJ177" s="39"/>
      <c r="TK177" s="39"/>
      <c r="TL177" s="39"/>
      <c r="TM177" s="39"/>
      <c r="TN177" s="39"/>
      <c r="TO177" s="39"/>
      <c r="TP177" s="39"/>
      <c r="TQ177" s="39"/>
      <c r="TR177" s="39"/>
      <c r="TS177" s="39"/>
      <c r="TT177" s="39"/>
      <c r="TU177" s="39"/>
      <c r="TV177" s="39"/>
      <c r="TW177" s="39"/>
      <c r="TX177" s="39"/>
      <c r="TY177" s="39"/>
      <c r="TZ177" s="39"/>
      <c r="UA177" s="39"/>
      <c r="UB177" s="39"/>
      <c r="UC177" s="39"/>
      <c r="UD177" s="39"/>
      <c r="UE177" s="39"/>
      <c r="UF177" s="39"/>
      <c r="UG177" s="39"/>
      <c r="UH177" s="39"/>
      <c r="UI177" s="39"/>
      <c r="UJ177" s="39"/>
      <c r="UK177" s="39"/>
      <c r="UL177" s="39"/>
      <c r="UM177" s="39"/>
      <c r="UN177" s="39"/>
      <c r="UO177" s="39"/>
      <c r="UP177" s="39"/>
      <c r="UQ177" s="39"/>
      <c r="UR177" s="39"/>
      <c r="US177" s="39"/>
      <c r="UT177" s="39"/>
      <c r="UU177" s="39"/>
      <c r="UV177" s="39"/>
      <c r="UW177" s="39"/>
      <c r="UX177" s="39"/>
      <c r="UY177" s="39"/>
      <c r="UZ177" s="39"/>
      <c r="VA177" s="39"/>
      <c r="VB177" s="39"/>
      <c r="VC177" s="39"/>
      <c r="VD177" s="39"/>
      <c r="VE177" s="39"/>
      <c r="VF177" s="39"/>
      <c r="VG177" s="39"/>
      <c r="VH177" s="39"/>
      <c r="VI177" s="39"/>
      <c r="VJ177" s="39"/>
      <c r="VK177" s="39"/>
      <c r="VL177" s="39"/>
      <c r="VM177" s="39"/>
      <c r="VN177" s="39"/>
      <c r="VO177" s="39"/>
      <c r="VP177" s="39"/>
      <c r="VQ177" s="39"/>
      <c r="VR177" s="39"/>
      <c r="VS177" s="39"/>
      <c r="VT177" s="39"/>
      <c r="VU177" s="39"/>
      <c r="VV177" s="39"/>
      <c r="VW177" s="39"/>
      <c r="VX177" s="39"/>
      <c r="VY177" s="39"/>
      <c r="VZ177" s="39"/>
      <c r="WA177" s="39"/>
      <c r="WB177" s="39"/>
      <c r="WC177" s="39"/>
      <c r="WD177" s="39"/>
      <c r="WE177" s="39"/>
      <c r="WF177" s="39"/>
      <c r="WG177" s="39"/>
      <c r="WH177" s="39"/>
      <c r="WI177" s="39"/>
      <c r="WJ177" s="39"/>
      <c r="WK177" s="39"/>
      <c r="WL177" s="39"/>
      <c r="WM177" s="39"/>
      <c r="WN177" s="39"/>
      <c r="WO177" s="39"/>
      <c r="WP177" s="39"/>
      <c r="WQ177" s="39"/>
      <c r="WR177" s="39"/>
      <c r="WS177" s="39"/>
      <c r="WT177" s="39"/>
      <c r="WU177" s="39"/>
      <c r="WV177" s="39"/>
      <c r="WW177" s="39"/>
      <c r="WX177" s="39"/>
      <c r="WY177" s="39"/>
      <c r="WZ177" s="39"/>
      <c r="XA177" s="39"/>
      <c r="XB177" s="39"/>
      <c r="XC177" s="39"/>
      <c r="XD177" s="39"/>
      <c r="XE177" s="39"/>
      <c r="XF177" s="39"/>
      <c r="XG177" s="39"/>
      <c r="XH177" s="39"/>
      <c r="XI177" s="39"/>
      <c r="XJ177" s="39"/>
      <c r="XK177" s="39"/>
      <c r="XL177" s="39"/>
      <c r="XM177" s="39"/>
      <c r="XN177" s="39"/>
      <c r="XO177" s="39"/>
      <c r="XP177" s="39"/>
      <c r="XQ177" s="39"/>
      <c r="XR177" s="39"/>
      <c r="XS177" s="39"/>
      <c r="XT177" s="39"/>
      <c r="XU177" s="39"/>
      <c r="XV177" s="39"/>
      <c r="XW177" s="39"/>
      <c r="XX177" s="39"/>
      <c r="XY177" s="39"/>
      <c r="XZ177" s="39"/>
      <c r="YA177" s="39"/>
      <c r="YB177" s="39"/>
      <c r="YC177" s="39"/>
      <c r="YD177" s="39"/>
      <c r="YE177" s="39"/>
      <c r="YF177" s="39"/>
      <c r="YG177" s="39"/>
      <c r="YH177" s="39"/>
      <c r="YI177" s="39"/>
      <c r="YJ177" s="39"/>
      <c r="YK177" s="39"/>
      <c r="YL177" s="39"/>
      <c r="YM177" s="39"/>
      <c r="YN177" s="39"/>
      <c r="YO177" s="39"/>
      <c r="YP177" s="39"/>
      <c r="YQ177" s="39"/>
      <c r="YR177" s="39"/>
      <c r="YS177" s="39"/>
      <c r="YT177" s="39"/>
      <c r="YU177" s="39"/>
      <c r="YV177" s="39"/>
      <c r="YW177" s="39"/>
      <c r="YX177" s="39"/>
      <c r="YY177" s="39"/>
      <c r="YZ177" s="39"/>
      <c r="ZA177" s="39"/>
      <c r="ZB177" s="39"/>
      <c r="ZC177" s="39"/>
      <c r="ZD177" s="39"/>
      <c r="ZE177" s="39"/>
      <c r="ZF177" s="39"/>
      <c r="ZG177" s="39"/>
      <c r="ZH177" s="39"/>
      <c r="ZI177" s="39"/>
      <c r="ZJ177" s="39"/>
      <c r="ZK177" s="39"/>
      <c r="ZL177" s="39"/>
      <c r="ZM177" s="39"/>
      <c r="ZN177" s="39"/>
      <c r="ZO177" s="39"/>
      <c r="ZP177" s="39"/>
      <c r="ZQ177" s="39"/>
      <c r="ZR177" s="39"/>
      <c r="ZS177" s="39"/>
      <c r="ZT177" s="39"/>
      <c r="ZU177" s="39"/>
      <c r="ZV177" s="39"/>
      <c r="ZW177" s="39"/>
      <c r="ZX177" s="39"/>
    </row>
    <row r="178" spans="1:700" s="41" customFormat="1" ht="12" customHeight="1" x14ac:dyDescent="0.25">
      <c r="A178" s="128" t="s">
        <v>36</v>
      </c>
      <c r="B178" s="15" t="s">
        <v>37</v>
      </c>
      <c r="C178" s="15" t="s">
        <v>37</v>
      </c>
      <c r="D178" s="5" t="s">
        <v>38</v>
      </c>
      <c r="E178" s="6" t="s">
        <v>39</v>
      </c>
      <c r="F178" s="7" t="s">
        <v>38</v>
      </c>
      <c r="G178" s="6" t="s">
        <v>40</v>
      </c>
      <c r="H178" s="8">
        <v>22104</v>
      </c>
      <c r="I178" s="74" t="s">
        <v>120</v>
      </c>
      <c r="J178" s="9" t="s">
        <v>6182</v>
      </c>
      <c r="K178" s="10" t="s">
        <v>6184</v>
      </c>
      <c r="L178" s="11"/>
      <c r="M178" s="8" t="s">
        <v>43</v>
      </c>
      <c r="N178" s="12" t="s">
        <v>5711</v>
      </c>
      <c r="O178" s="13">
        <v>24</v>
      </c>
      <c r="P178" s="14">
        <f t="shared" si="4"/>
        <v>363.58333333333331</v>
      </c>
      <c r="Q178" s="53" t="s">
        <v>16279</v>
      </c>
      <c r="R178" s="14">
        <v>8726</v>
      </c>
      <c r="S178" s="14">
        <v>0</v>
      </c>
      <c r="T178" s="14">
        <v>2184</v>
      </c>
      <c r="U178" s="14">
        <v>0</v>
      </c>
      <c r="V178" s="14">
        <v>0</v>
      </c>
      <c r="W178" s="14">
        <v>2184</v>
      </c>
      <c r="X178" s="14">
        <v>0</v>
      </c>
      <c r="Y178" s="14">
        <v>0</v>
      </c>
      <c r="Z178" s="14">
        <v>2184</v>
      </c>
      <c r="AA178" s="14">
        <v>0</v>
      </c>
      <c r="AB178" s="14">
        <v>0</v>
      </c>
      <c r="AC178" s="14">
        <v>2174</v>
      </c>
      <c r="AD178" s="14">
        <v>0</v>
      </c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  <c r="IV178" s="39"/>
      <c r="IW178" s="39"/>
      <c r="IX178" s="39"/>
      <c r="IY178" s="39"/>
      <c r="IZ178" s="39"/>
      <c r="JA178" s="39"/>
      <c r="JB178" s="39"/>
      <c r="JC178" s="39"/>
      <c r="JD178" s="39"/>
      <c r="JE178" s="39"/>
      <c r="JF178" s="39"/>
      <c r="JG178" s="39"/>
      <c r="JH178" s="39"/>
      <c r="JI178" s="39"/>
      <c r="JJ178" s="39"/>
      <c r="JK178" s="39"/>
      <c r="JL178" s="39"/>
      <c r="JM178" s="39"/>
      <c r="JN178" s="39"/>
      <c r="JO178" s="39"/>
      <c r="JP178" s="39"/>
      <c r="JQ178" s="39"/>
      <c r="JR178" s="39"/>
      <c r="JS178" s="39"/>
      <c r="JT178" s="39"/>
      <c r="JU178" s="39"/>
      <c r="JV178" s="39"/>
      <c r="JW178" s="39"/>
      <c r="JX178" s="39"/>
      <c r="JY178" s="39"/>
      <c r="JZ178" s="39"/>
      <c r="KA178" s="39"/>
      <c r="KB178" s="39"/>
      <c r="KC178" s="39"/>
      <c r="KD178" s="39"/>
      <c r="KE178" s="39"/>
      <c r="KF178" s="39"/>
      <c r="KG178" s="39"/>
      <c r="KH178" s="39"/>
      <c r="KI178" s="39"/>
      <c r="KJ178" s="39"/>
      <c r="KK178" s="39"/>
      <c r="KL178" s="39"/>
      <c r="KM178" s="39"/>
      <c r="KN178" s="39"/>
      <c r="KO178" s="39"/>
      <c r="KP178" s="39"/>
      <c r="KQ178" s="39"/>
      <c r="KR178" s="39"/>
      <c r="KS178" s="39"/>
      <c r="KT178" s="39"/>
      <c r="KU178" s="39"/>
      <c r="KV178" s="39"/>
      <c r="KW178" s="39"/>
      <c r="KX178" s="39"/>
      <c r="KY178" s="39"/>
      <c r="KZ178" s="39"/>
      <c r="LA178" s="39"/>
      <c r="LB178" s="39"/>
      <c r="LC178" s="39"/>
      <c r="LD178" s="39"/>
      <c r="LE178" s="39"/>
      <c r="LF178" s="39"/>
      <c r="LG178" s="39"/>
      <c r="LH178" s="39"/>
      <c r="LI178" s="39"/>
      <c r="LJ178" s="39"/>
      <c r="LK178" s="39"/>
      <c r="LL178" s="39"/>
      <c r="LM178" s="39"/>
      <c r="LN178" s="39"/>
      <c r="LO178" s="39"/>
      <c r="LP178" s="39"/>
      <c r="LQ178" s="39"/>
      <c r="LR178" s="39"/>
      <c r="LS178" s="39"/>
      <c r="LT178" s="39"/>
      <c r="LU178" s="39"/>
      <c r="LV178" s="39"/>
      <c r="LW178" s="39"/>
      <c r="LX178" s="39"/>
      <c r="LY178" s="39"/>
      <c r="LZ178" s="39"/>
      <c r="MA178" s="39"/>
      <c r="MB178" s="39"/>
      <c r="MC178" s="39"/>
      <c r="MD178" s="39"/>
      <c r="ME178" s="39"/>
      <c r="MF178" s="39"/>
      <c r="MG178" s="39"/>
      <c r="MH178" s="39"/>
      <c r="MI178" s="39"/>
      <c r="MJ178" s="39"/>
      <c r="MK178" s="39"/>
      <c r="ML178" s="39"/>
      <c r="MM178" s="39"/>
      <c r="MN178" s="39"/>
      <c r="MO178" s="39"/>
      <c r="MP178" s="39"/>
      <c r="MQ178" s="39"/>
      <c r="MR178" s="39"/>
      <c r="MS178" s="39"/>
      <c r="MT178" s="39"/>
      <c r="MU178" s="39"/>
      <c r="MV178" s="39"/>
      <c r="MW178" s="39"/>
      <c r="MX178" s="39"/>
      <c r="MY178" s="39"/>
      <c r="MZ178" s="39"/>
      <c r="NA178" s="39"/>
      <c r="NB178" s="39"/>
      <c r="NC178" s="39"/>
      <c r="ND178" s="39"/>
      <c r="NE178" s="39"/>
      <c r="NF178" s="39"/>
      <c r="NG178" s="39"/>
      <c r="NH178" s="39"/>
      <c r="NI178" s="39"/>
      <c r="NJ178" s="39"/>
      <c r="NK178" s="39"/>
      <c r="NL178" s="39"/>
      <c r="NM178" s="39"/>
      <c r="NN178" s="39"/>
      <c r="NO178" s="39"/>
      <c r="NP178" s="39"/>
      <c r="NQ178" s="39"/>
      <c r="NR178" s="39"/>
      <c r="NS178" s="39"/>
      <c r="NT178" s="39"/>
      <c r="NU178" s="39"/>
      <c r="NV178" s="39"/>
      <c r="NW178" s="39"/>
      <c r="NX178" s="39"/>
      <c r="NY178" s="39"/>
      <c r="NZ178" s="39"/>
      <c r="OA178" s="39"/>
      <c r="OB178" s="39"/>
      <c r="OC178" s="39"/>
      <c r="OD178" s="39"/>
      <c r="OE178" s="39"/>
      <c r="OF178" s="39"/>
      <c r="OG178" s="39"/>
      <c r="OH178" s="39"/>
      <c r="OI178" s="39"/>
      <c r="OJ178" s="39"/>
      <c r="OK178" s="39"/>
      <c r="OL178" s="39"/>
      <c r="OM178" s="39"/>
      <c r="ON178" s="39"/>
      <c r="OO178" s="39"/>
      <c r="OP178" s="39"/>
      <c r="OQ178" s="39"/>
      <c r="OR178" s="39"/>
      <c r="OS178" s="39"/>
      <c r="OT178" s="39"/>
      <c r="OU178" s="39"/>
      <c r="OV178" s="39"/>
      <c r="OW178" s="39"/>
      <c r="OX178" s="39"/>
      <c r="OY178" s="39"/>
      <c r="OZ178" s="39"/>
      <c r="PA178" s="39"/>
      <c r="PB178" s="39"/>
      <c r="PC178" s="39"/>
      <c r="PD178" s="39"/>
      <c r="PE178" s="39"/>
      <c r="PF178" s="39"/>
      <c r="PG178" s="39"/>
      <c r="PH178" s="39"/>
      <c r="PI178" s="39"/>
      <c r="PJ178" s="39"/>
      <c r="PK178" s="39"/>
      <c r="PL178" s="39"/>
      <c r="PM178" s="39"/>
      <c r="PN178" s="39"/>
      <c r="PO178" s="39"/>
      <c r="PP178" s="39"/>
      <c r="PQ178" s="39"/>
      <c r="PR178" s="39"/>
      <c r="PS178" s="39"/>
      <c r="PT178" s="39"/>
      <c r="PU178" s="39"/>
      <c r="PV178" s="39"/>
      <c r="PW178" s="39"/>
      <c r="PX178" s="39"/>
      <c r="PY178" s="39"/>
      <c r="PZ178" s="39"/>
      <c r="QA178" s="39"/>
      <c r="QB178" s="39"/>
      <c r="QC178" s="39"/>
      <c r="QD178" s="39"/>
      <c r="QE178" s="39"/>
      <c r="QF178" s="39"/>
      <c r="QG178" s="39"/>
      <c r="QH178" s="39"/>
      <c r="QI178" s="39"/>
      <c r="QJ178" s="39"/>
      <c r="QK178" s="39"/>
      <c r="QL178" s="39"/>
      <c r="QM178" s="39"/>
      <c r="QN178" s="39"/>
      <c r="QO178" s="39"/>
      <c r="QP178" s="39"/>
      <c r="QQ178" s="39"/>
      <c r="QR178" s="39"/>
      <c r="QS178" s="39"/>
      <c r="QT178" s="39"/>
      <c r="QU178" s="39"/>
      <c r="QV178" s="39"/>
      <c r="QW178" s="39"/>
      <c r="QX178" s="39"/>
      <c r="QY178" s="39"/>
      <c r="QZ178" s="39"/>
      <c r="RA178" s="39"/>
      <c r="RB178" s="39"/>
      <c r="RC178" s="39"/>
      <c r="RD178" s="39"/>
      <c r="RE178" s="39"/>
      <c r="RF178" s="39"/>
      <c r="RG178" s="39"/>
      <c r="RH178" s="39"/>
      <c r="RI178" s="39"/>
      <c r="RJ178" s="39"/>
      <c r="RK178" s="39"/>
      <c r="RL178" s="39"/>
      <c r="RM178" s="39"/>
      <c r="RN178" s="39"/>
      <c r="RO178" s="39"/>
      <c r="RP178" s="39"/>
      <c r="RQ178" s="39"/>
      <c r="RR178" s="39"/>
      <c r="RS178" s="39"/>
      <c r="RT178" s="39"/>
      <c r="RU178" s="39"/>
      <c r="RV178" s="39"/>
      <c r="RW178" s="39"/>
      <c r="RX178" s="39"/>
      <c r="RY178" s="39"/>
      <c r="RZ178" s="39"/>
      <c r="SA178" s="39"/>
      <c r="SB178" s="39"/>
      <c r="SC178" s="39"/>
      <c r="SD178" s="39"/>
      <c r="SE178" s="39"/>
      <c r="SF178" s="39"/>
      <c r="SG178" s="39"/>
      <c r="SH178" s="39"/>
      <c r="SI178" s="39"/>
      <c r="SJ178" s="39"/>
      <c r="SK178" s="39"/>
      <c r="SL178" s="39"/>
      <c r="SM178" s="39"/>
      <c r="SN178" s="39"/>
      <c r="SO178" s="39"/>
      <c r="SP178" s="39"/>
      <c r="SQ178" s="39"/>
      <c r="SR178" s="39"/>
      <c r="SS178" s="39"/>
      <c r="ST178" s="39"/>
      <c r="SU178" s="39"/>
      <c r="SV178" s="39"/>
      <c r="SW178" s="39"/>
      <c r="SX178" s="39"/>
      <c r="SY178" s="39"/>
      <c r="SZ178" s="39"/>
      <c r="TA178" s="39"/>
      <c r="TB178" s="39"/>
      <c r="TC178" s="39"/>
      <c r="TD178" s="39"/>
      <c r="TE178" s="39"/>
      <c r="TF178" s="39"/>
      <c r="TG178" s="39"/>
      <c r="TH178" s="39"/>
      <c r="TI178" s="39"/>
      <c r="TJ178" s="39"/>
      <c r="TK178" s="39"/>
      <c r="TL178" s="39"/>
      <c r="TM178" s="39"/>
      <c r="TN178" s="39"/>
      <c r="TO178" s="39"/>
      <c r="TP178" s="39"/>
      <c r="TQ178" s="39"/>
      <c r="TR178" s="39"/>
      <c r="TS178" s="39"/>
      <c r="TT178" s="39"/>
      <c r="TU178" s="39"/>
      <c r="TV178" s="39"/>
      <c r="TW178" s="39"/>
      <c r="TX178" s="39"/>
      <c r="TY178" s="39"/>
      <c r="TZ178" s="39"/>
      <c r="UA178" s="39"/>
      <c r="UB178" s="39"/>
      <c r="UC178" s="39"/>
      <c r="UD178" s="39"/>
      <c r="UE178" s="39"/>
      <c r="UF178" s="39"/>
      <c r="UG178" s="39"/>
      <c r="UH178" s="39"/>
      <c r="UI178" s="39"/>
      <c r="UJ178" s="39"/>
      <c r="UK178" s="39"/>
      <c r="UL178" s="39"/>
      <c r="UM178" s="39"/>
      <c r="UN178" s="39"/>
      <c r="UO178" s="39"/>
      <c r="UP178" s="39"/>
      <c r="UQ178" s="39"/>
      <c r="UR178" s="39"/>
      <c r="US178" s="39"/>
      <c r="UT178" s="39"/>
      <c r="UU178" s="39"/>
      <c r="UV178" s="39"/>
      <c r="UW178" s="39"/>
      <c r="UX178" s="39"/>
      <c r="UY178" s="39"/>
      <c r="UZ178" s="39"/>
      <c r="VA178" s="39"/>
      <c r="VB178" s="39"/>
      <c r="VC178" s="39"/>
      <c r="VD178" s="39"/>
      <c r="VE178" s="39"/>
      <c r="VF178" s="39"/>
      <c r="VG178" s="39"/>
      <c r="VH178" s="39"/>
      <c r="VI178" s="39"/>
      <c r="VJ178" s="39"/>
      <c r="VK178" s="39"/>
      <c r="VL178" s="39"/>
      <c r="VM178" s="39"/>
      <c r="VN178" s="39"/>
      <c r="VO178" s="39"/>
      <c r="VP178" s="39"/>
      <c r="VQ178" s="39"/>
      <c r="VR178" s="39"/>
      <c r="VS178" s="39"/>
      <c r="VT178" s="39"/>
      <c r="VU178" s="39"/>
      <c r="VV178" s="39"/>
      <c r="VW178" s="39"/>
      <c r="VX178" s="39"/>
      <c r="VY178" s="39"/>
      <c r="VZ178" s="39"/>
      <c r="WA178" s="39"/>
      <c r="WB178" s="39"/>
      <c r="WC178" s="39"/>
      <c r="WD178" s="39"/>
      <c r="WE178" s="39"/>
      <c r="WF178" s="39"/>
      <c r="WG178" s="39"/>
      <c r="WH178" s="39"/>
      <c r="WI178" s="39"/>
      <c r="WJ178" s="39"/>
      <c r="WK178" s="39"/>
      <c r="WL178" s="39"/>
      <c r="WM178" s="39"/>
      <c r="WN178" s="39"/>
      <c r="WO178" s="39"/>
      <c r="WP178" s="39"/>
      <c r="WQ178" s="39"/>
      <c r="WR178" s="39"/>
      <c r="WS178" s="39"/>
      <c r="WT178" s="39"/>
      <c r="WU178" s="39"/>
      <c r="WV178" s="39"/>
      <c r="WW178" s="39"/>
      <c r="WX178" s="39"/>
      <c r="WY178" s="39"/>
      <c r="WZ178" s="39"/>
      <c r="XA178" s="39"/>
      <c r="XB178" s="39"/>
      <c r="XC178" s="39"/>
      <c r="XD178" s="39"/>
      <c r="XE178" s="39"/>
      <c r="XF178" s="39"/>
      <c r="XG178" s="39"/>
      <c r="XH178" s="39"/>
      <c r="XI178" s="39"/>
      <c r="XJ178" s="39"/>
      <c r="XK178" s="39"/>
      <c r="XL178" s="39"/>
      <c r="XM178" s="39"/>
      <c r="XN178" s="39"/>
      <c r="XO178" s="39"/>
      <c r="XP178" s="39"/>
      <c r="XQ178" s="39"/>
      <c r="XR178" s="39"/>
      <c r="XS178" s="39"/>
      <c r="XT178" s="39"/>
      <c r="XU178" s="39"/>
      <c r="XV178" s="39"/>
      <c r="XW178" s="39"/>
      <c r="XX178" s="39"/>
      <c r="XY178" s="39"/>
      <c r="XZ178" s="39"/>
      <c r="YA178" s="39"/>
      <c r="YB178" s="39"/>
      <c r="YC178" s="39"/>
      <c r="YD178" s="39"/>
      <c r="YE178" s="39"/>
      <c r="YF178" s="39"/>
      <c r="YG178" s="39"/>
      <c r="YH178" s="39"/>
      <c r="YI178" s="39"/>
      <c r="YJ178" s="39"/>
      <c r="YK178" s="39"/>
      <c r="YL178" s="39"/>
      <c r="YM178" s="39"/>
      <c r="YN178" s="39"/>
      <c r="YO178" s="39"/>
      <c r="YP178" s="39"/>
      <c r="YQ178" s="39"/>
      <c r="YR178" s="39"/>
      <c r="YS178" s="39"/>
      <c r="YT178" s="39"/>
      <c r="YU178" s="39"/>
      <c r="YV178" s="39"/>
      <c r="YW178" s="39"/>
      <c r="YX178" s="39"/>
      <c r="YY178" s="39"/>
      <c r="YZ178" s="39"/>
      <c r="ZA178" s="39"/>
      <c r="ZB178" s="39"/>
      <c r="ZC178" s="39"/>
      <c r="ZD178" s="39"/>
      <c r="ZE178" s="39"/>
      <c r="ZF178" s="39"/>
      <c r="ZG178" s="39"/>
      <c r="ZH178" s="39"/>
      <c r="ZI178" s="39"/>
      <c r="ZJ178" s="39"/>
      <c r="ZK178" s="39"/>
      <c r="ZL178" s="39"/>
      <c r="ZM178" s="39"/>
      <c r="ZN178" s="39"/>
      <c r="ZO178" s="39"/>
      <c r="ZP178" s="39"/>
      <c r="ZQ178" s="39"/>
      <c r="ZR178" s="39"/>
      <c r="ZS178" s="39"/>
      <c r="ZT178" s="39"/>
      <c r="ZU178" s="39"/>
      <c r="ZV178" s="39"/>
      <c r="ZW178" s="39"/>
      <c r="ZX178" s="39"/>
    </row>
    <row r="179" spans="1:700" s="41" customFormat="1" ht="12" customHeight="1" x14ac:dyDescent="0.25">
      <c r="A179" s="128" t="s">
        <v>36</v>
      </c>
      <c r="B179" s="15" t="s">
        <v>37</v>
      </c>
      <c r="C179" s="15" t="s">
        <v>37</v>
      </c>
      <c r="D179" s="5" t="s">
        <v>38</v>
      </c>
      <c r="E179" s="6" t="s">
        <v>39</v>
      </c>
      <c r="F179" s="7" t="s">
        <v>38</v>
      </c>
      <c r="G179" s="6" t="s">
        <v>40</v>
      </c>
      <c r="H179" s="8">
        <v>22104</v>
      </c>
      <c r="I179" s="74" t="s">
        <v>120</v>
      </c>
      <c r="J179" s="9" t="s">
        <v>6098</v>
      </c>
      <c r="K179" s="10" t="s">
        <v>249</v>
      </c>
      <c r="L179" s="11"/>
      <c r="M179" s="8" t="s">
        <v>43</v>
      </c>
      <c r="N179" s="12" t="s">
        <v>16255</v>
      </c>
      <c r="O179" s="13">
        <v>200</v>
      </c>
      <c r="P179" s="14">
        <f t="shared" si="4"/>
        <v>20.6</v>
      </c>
      <c r="Q179" s="53" t="s">
        <v>16279</v>
      </c>
      <c r="R179" s="14">
        <v>4120</v>
      </c>
      <c r="S179" s="14">
        <v>0</v>
      </c>
      <c r="T179" s="14">
        <v>1050</v>
      </c>
      <c r="U179" s="14">
        <v>0</v>
      </c>
      <c r="V179" s="14">
        <v>0</v>
      </c>
      <c r="W179" s="14">
        <v>1050</v>
      </c>
      <c r="X179" s="14">
        <v>0</v>
      </c>
      <c r="Y179" s="14">
        <v>0</v>
      </c>
      <c r="Z179" s="14">
        <v>1050</v>
      </c>
      <c r="AA179" s="14">
        <v>0</v>
      </c>
      <c r="AB179" s="14">
        <v>0</v>
      </c>
      <c r="AC179" s="14">
        <v>970</v>
      </c>
      <c r="AD179" s="14">
        <v>0</v>
      </c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  <c r="IV179" s="39"/>
      <c r="IW179" s="39"/>
      <c r="IX179" s="39"/>
      <c r="IY179" s="39"/>
      <c r="IZ179" s="39"/>
      <c r="JA179" s="39"/>
      <c r="JB179" s="39"/>
      <c r="JC179" s="39"/>
      <c r="JD179" s="39"/>
      <c r="JE179" s="39"/>
      <c r="JF179" s="39"/>
      <c r="JG179" s="39"/>
      <c r="JH179" s="39"/>
      <c r="JI179" s="39"/>
      <c r="JJ179" s="39"/>
      <c r="JK179" s="39"/>
      <c r="JL179" s="39"/>
      <c r="JM179" s="39"/>
      <c r="JN179" s="39"/>
      <c r="JO179" s="39"/>
      <c r="JP179" s="39"/>
      <c r="JQ179" s="39"/>
      <c r="JR179" s="39"/>
      <c r="JS179" s="39"/>
      <c r="JT179" s="39"/>
      <c r="JU179" s="39"/>
      <c r="JV179" s="39"/>
      <c r="JW179" s="39"/>
      <c r="JX179" s="39"/>
      <c r="JY179" s="39"/>
      <c r="JZ179" s="39"/>
      <c r="KA179" s="39"/>
      <c r="KB179" s="39"/>
      <c r="KC179" s="39"/>
      <c r="KD179" s="39"/>
      <c r="KE179" s="39"/>
      <c r="KF179" s="39"/>
      <c r="KG179" s="39"/>
      <c r="KH179" s="39"/>
      <c r="KI179" s="39"/>
      <c r="KJ179" s="39"/>
      <c r="KK179" s="39"/>
      <c r="KL179" s="39"/>
      <c r="KM179" s="39"/>
      <c r="KN179" s="39"/>
      <c r="KO179" s="39"/>
      <c r="KP179" s="39"/>
      <c r="KQ179" s="39"/>
      <c r="KR179" s="39"/>
      <c r="KS179" s="39"/>
      <c r="KT179" s="39"/>
      <c r="KU179" s="39"/>
      <c r="KV179" s="39"/>
      <c r="KW179" s="39"/>
      <c r="KX179" s="39"/>
      <c r="KY179" s="39"/>
      <c r="KZ179" s="39"/>
      <c r="LA179" s="39"/>
      <c r="LB179" s="39"/>
      <c r="LC179" s="39"/>
      <c r="LD179" s="39"/>
      <c r="LE179" s="39"/>
      <c r="LF179" s="39"/>
      <c r="LG179" s="39"/>
      <c r="LH179" s="39"/>
      <c r="LI179" s="39"/>
      <c r="LJ179" s="39"/>
      <c r="LK179" s="39"/>
      <c r="LL179" s="39"/>
      <c r="LM179" s="39"/>
      <c r="LN179" s="39"/>
      <c r="LO179" s="39"/>
      <c r="LP179" s="39"/>
      <c r="LQ179" s="39"/>
      <c r="LR179" s="39"/>
      <c r="LS179" s="39"/>
      <c r="LT179" s="39"/>
      <c r="LU179" s="39"/>
      <c r="LV179" s="39"/>
      <c r="LW179" s="39"/>
      <c r="LX179" s="39"/>
      <c r="LY179" s="39"/>
      <c r="LZ179" s="39"/>
      <c r="MA179" s="39"/>
      <c r="MB179" s="39"/>
      <c r="MC179" s="39"/>
      <c r="MD179" s="39"/>
      <c r="ME179" s="39"/>
      <c r="MF179" s="39"/>
      <c r="MG179" s="39"/>
      <c r="MH179" s="39"/>
      <c r="MI179" s="39"/>
      <c r="MJ179" s="39"/>
      <c r="MK179" s="39"/>
      <c r="ML179" s="39"/>
      <c r="MM179" s="39"/>
      <c r="MN179" s="39"/>
      <c r="MO179" s="39"/>
      <c r="MP179" s="39"/>
      <c r="MQ179" s="39"/>
      <c r="MR179" s="39"/>
      <c r="MS179" s="39"/>
      <c r="MT179" s="39"/>
      <c r="MU179" s="39"/>
      <c r="MV179" s="39"/>
      <c r="MW179" s="39"/>
      <c r="MX179" s="39"/>
      <c r="MY179" s="39"/>
      <c r="MZ179" s="39"/>
      <c r="NA179" s="39"/>
      <c r="NB179" s="39"/>
      <c r="NC179" s="39"/>
      <c r="ND179" s="39"/>
      <c r="NE179" s="39"/>
      <c r="NF179" s="39"/>
      <c r="NG179" s="39"/>
      <c r="NH179" s="39"/>
      <c r="NI179" s="39"/>
      <c r="NJ179" s="39"/>
      <c r="NK179" s="39"/>
      <c r="NL179" s="39"/>
      <c r="NM179" s="39"/>
      <c r="NN179" s="39"/>
      <c r="NO179" s="39"/>
      <c r="NP179" s="39"/>
      <c r="NQ179" s="39"/>
      <c r="NR179" s="39"/>
      <c r="NS179" s="39"/>
      <c r="NT179" s="39"/>
      <c r="NU179" s="39"/>
      <c r="NV179" s="39"/>
      <c r="NW179" s="39"/>
      <c r="NX179" s="39"/>
      <c r="NY179" s="39"/>
      <c r="NZ179" s="39"/>
      <c r="OA179" s="39"/>
      <c r="OB179" s="39"/>
      <c r="OC179" s="39"/>
      <c r="OD179" s="39"/>
      <c r="OE179" s="39"/>
      <c r="OF179" s="39"/>
      <c r="OG179" s="39"/>
      <c r="OH179" s="39"/>
      <c r="OI179" s="39"/>
      <c r="OJ179" s="39"/>
      <c r="OK179" s="39"/>
      <c r="OL179" s="39"/>
      <c r="OM179" s="39"/>
      <c r="ON179" s="39"/>
      <c r="OO179" s="39"/>
      <c r="OP179" s="39"/>
      <c r="OQ179" s="39"/>
      <c r="OR179" s="39"/>
      <c r="OS179" s="39"/>
      <c r="OT179" s="39"/>
      <c r="OU179" s="39"/>
      <c r="OV179" s="39"/>
      <c r="OW179" s="39"/>
      <c r="OX179" s="39"/>
      <c r="OY179" s="39"/>
      <c r="OZ179" s="39"/>
      <c r="PA179" s="39"/>
      <c r="PB179" s="39"/>
      <c r="PC179" s="39"/>
      <c r="PD179" s="39"/>
      <c r="PE179" s="39"/>
      <c r="PF179" s="39"/>
      <c r="PG179" s="39"/>
      <c r="PH179" s="39"/>
      <c r="PI179" s="39"/>
      <c r="PJ179" s="39"/>
      <c r="PK179" s="39"/>
      <c r="PL179" s="39"/>
      <c r="PM179" s="39"/>
      <c r="PN179" s="39"/>
      <c r="PO179" s="39"/>
      <c r="PP179" s="39"/>
      <c r="PQ179" s="39"/>
      <c r="PR179" s="39"/>
      <c r="PS179" s="39"/>
      <c r="PT179" s="39"/>
      <c r="PU179" s="39"/>
      <c r="PV179" s="39"/>
      <c r="PW179" s="39"/>
      <c r="PX179" s="39"/>
      <c r="PY179" s="39"/>
      <c r="PZ179" s="39"/>
      <c r="QA179" s="39"/>
      <c r="QB179" s="39"/>
      <c r="QC179" s="39"/>
      <c r="QD179" s="39"/>
      <c r="QE179" s="39"/>
      <c r="QF179" s="39"/>
      <c r="QG179" s="39"/>
      <c r="QH179" s="39"/>
      <c r="QI179" s="39"/>
      <c r="QJ179" s="39"/>
      <c r="QK179" s="39"/>
      <c r="QL179" s="39"/>
      <c r="QM179" s="39"/>
      <c r="QN179" s="39"/>
      <c r="QO179" s="39"/>
      <c r="QP179" s="39"/>
      <c r="QQ179" s="39"/>
      <c r="QR179" s="39"/>
      <c r="QS179" s="39"/>
      <c r="QT179" s="39"/>
      <c r="QU179" s="39"/>
      <c r="QV179" s="39"/>
      <c r="QW179" s="39"/>
      <c r="QX179" s="39"/>
      <c r="QY179" s="39"/>
      <c r="QZ179" s="39"/>
      <c r="RA179" s="39"/>
      <c r="RB179" s="39"/>
      <c r="RC179" s="39"/>
      <c r="RD179" s="39"/>
      <c r="RE179" s="39"/>
      <c r="RF179" s="39"/>
      <c r="RG179" s="39"/>
      <c r="RH179" s="39"/>
      <c r="RI179" s="39"/>
      <c r="RJ179" s="39"/>
      <c r="RK179" s="39"/>
      <c r="RL179" s="39"/>
      <c r="RM179" s="39"/>
      <c r="RN179" s="39"/>
      <c r="RO179" s="39"/>
      <c r="RP179" s="39"/>
      <c r="RQ179" s="39"/>
      <c r="RR179" s="39"/>
      <c r="RS179" s="39"/>
      <c r="RT179" s="39"/>
      <c r="RU179" s="39"/>
      <c r="RV179" s="39"/>
      <c r="RW179" s="39"/>
      <c r="RX179" s="39"/>
      <c r="RY179" s="39"/>
      <c r="RZ179" s="39"/>
      <c r="SA179" s="39"/>
      <c r="SB179" s="39"/>
      <c r="SC179" s="39"/>
      <c r="SD179" s="39"/>
      <c r="SE179" s="39"/>
      <c r="SF179" s="39"/>
      <c r="SG179" s="39"/>
      <c r="SH179" s="39"/>
      <c r="SI179" s="39"/>
      <c r="SJ179" s="39"/>
      <c r="SK179" s="39"/>
      <c r="SL179" s="39"/>
      <c r="SM179" s="39"/>
      <c r="SN179" s="39"/>
      <c r="SO179" s="39"/>
      <c r="SP179" s="39"/>
      <c r="SQ179" s="39"/>
      <c r="SR179" s="39"/>
      <c r="SS179" s="39"/>
      <c r="ST179" s="39"/>
      <c r="SU179" s="39"/>
      <c r="SV179" s="39"/>
      <c r="SW179" s="39"/>
      <c r="SX179" s="39"/>
      <c r="SY179" s="39"/>
      <c r="SZ179" s="39"/>
      <c r="TA179" s="39"/>
      <c r="TB179" s="39"/>
      <c r="TC179" s="39"/>
      <c r="TD179" s="39"/>
      <c r="TE179" s="39"/>
      <c r="TF179" s="39"/>
      <c r="TG179" s="39"/>
      <c r="TH179" s="39"/>
      <c r="TI179" s="39"/>
      <c r="TJ179" s="39"/>
      <c r="TK179" s="39"/>
      <c r="TL179" s="39"/>
      <c r="TM179" s="39"/>
      <c r="TN179" s="39"/>
      <c r="TO179" s="39"/>
      <c r="TP179" s="39"/>
      <c r="TQ179" s="39"/>
      <c r="TR179" s="39"/>
      <c r="TS179" s="39"/>
      <c r="TT179" s="39"/>
      <c r="TU179" s="39"/>
      <c r="TV179" s="39"/>
      <c r="TW179" s="39"/>
      <c r="TX179" s="39"/>
      <c r="TY179" s="39"/>
      <c r="TZ179" s="39"/>
      <c r="UA179" s="39"/>
      <c r="UB179" s="39"/>
      <c r="UC179" s="39"/>
      <c r="UD179" s="39"/>
      <c r="UE179" s="39"/>
      <c r="UF179" s="39"/>
      <c r="UG179" s="39"/>
      <c r="UH179" s="39"/>
      <c r="UI179" s="39"/>
      <c r="UJ179" s="39"/>
      <c r="UK179" s="39"/>
      <c r="UL179" s="39"/>
      <c r="UM179" s="39"/>
      <c r="UN179" s="39"/>
      <c r="UO179" s="39"/>
      <c r="UP179" s="39"/>
      <c r="UQ179" s="39"/>
      <c r="UR179" s="39"/>
      <c r="US179" s="39"/>
      <c r="UT179" s="39"/>
      <c r="UU179" s="39"/>
      <c r="UV179" s="39"/>
      <c r="UW179" s="39"/>
      <c r="UX179" s="39"/>
      <c r="UY179" s="39"/>
      <c r="UZ179" s="39"/>
      <c r="VA179" s="39"/>
      <c r="VB179" s="39"/>
      <c r="VC179" s="39"/>
      <c r="VD179" s="39"/>
      <c r="VE179" s="39"/>
      <c r="VF179" s="39"/>
      <c r="VG179" s="39"/>
      <c r="VH179" s="39"/>
      <c r="VI179" s="39"/>
      <c r="VJ179" s="39"/>
      <c r="VK179" s="39"/>
      <c r="VL179" s="39"/>
      <c r="VM179" s="39"/>
      <c r="VN179" s="39"/>
      <c r="VO179" s="39"/>
      <c r="VP179" s="39"/>
      <c r="VQ179" s="39"/>
      <c r="VR179" s="39"/>
      <c r="VS179" s="39"/>
      <c r="VT179" s="39"/>
      <c r="VU179" s="39"/>
      <c r="VV179" s="39"/>
      <c r="VW179" s="39"/>
      <c r="VX179" s="39"/>
      <c r="VY179" s="39"/>
      <c r="VZ179" s="39"/>
      <c r="WA179" s="39"/>
      <c r="WB179" s="39"/>
      <c r="WC179" s="39"/>
      <c r="WD179" s="39"/>
      <c r="WE179" s="39"/>
      <c r="WF179" s="39"/>
      <c r="WG179" s="39"/>
      <c r="WH179" s="39"/>
      <c r="WI179" s="39"/>
      <c r="WJ179" s="39"/>
      <c r="WK179" s="39"/>
      <c r="WL179" s="39"/>
      <c r="WM179" s="39"/>
      <c r="WN179" s="39"/>
      <c r="WO179" s="39"/>
      <c r="WP179" s="39"/>
      <c r="WQ179" s="39"/>
      <c r="WR179" s="39"/>
      <c r="WS179" s="39"/>
      <c r="WT179" s="39"/>
      <c r="WU179" s="39"/>
      <c r="WV179" s="39"/>
      <c r="WW179" s="39"/>
      <c r="WX179" s="39"/>
      <c r="WY179" s="39"/>
      <c r="WZ179" s="39"/>
      <c r="XA179" s="39"/>
      <c r="XB179" s="39"/>
      <c r="XC179" s="39"/>
      <c r="XD179" s="39"/>
      <c r="XE179" s="39"/>
      <c r="XF179" s="39"/>
      <c r="XG179" s="39"/>
      <c r="XH179" s="39"/>
      <c r="XI179" s="39"/>
      <c r="XJ179" s="39"/>
      <c r="XK179" s="39"/>
      <c r="XL179" s="39"/>
      <c r="XM179" s="39"/>
      <c r="XN179" s="39"/>
      <c r="XO179" s="39"/>
      <c r="XP179" s="39"/>
      <c r="XQ179" s="39"/>
      <c r="XR179" s="39"/>
      <c r="XS179" s="39"/>
      <c r="XT179" s="39"/>
      <c r="XU179" s="39"/>
      <c r="XV179" s="39"/>
      <c r="XW179" s="39"/>
      <c r="XX179" s="39"/>
      <c r="XY179" s="39"/>
      <c r="XZ179" s="39"/>
      <c r="YA179" s="39"/>
      <c r="YB179" s="39"/>
      <c r="YC179" s="39"/>
      <c r="YD179" s="39"/>
      <c r="YE179" s="39"/>
      <c r="YF179" s="39"/>
      <c r="YG179" s="39"/>
      <c r="YH179" s="39"/>
      <c r="YI179" s="39"/>
      <c r="YJ179" s="39"/>
      <c r="YK179" s="39"/>
      <c r="YL179" s="39"/>
      <c r="YM179" s="39"/>
      <c r="YN179" s="39"/>
      <c r="YO179" s="39"/>
      <c r="YP179" s="39"/>
      <c r="YQ179" s="39"/>
      <c r="YR179" s="39"/>
      <c r="YS179" s="39"/>
      <c r="YT179" s="39"/>
      <c r="YU179" s="39"/>
      <c r="YV179" s="39"/>
      <c r="YW179" s="39"/>
      <c r="YX179" s="39"/>
      <c r="YY179" s="39"/>
      <c r="YZ179" s="39"/>
      <c r="ZA179" s="39"/>
      <c r="ZB179" s="39"/>
      <c r="ZC179" s="39"/>
      <c r="ZD179" s="39"/>
      <c r="ZE179" s="39"/>
      <c r="ZF179" s="39"/>
      <c r="ZG179" s="39"/>
      <c r="ZH179" s="39"/>
      <c r="ZI179" s="39"/>
      <c r="ZJ179" s="39"/>
      <c r="ZK179" s="39"/>
      <c r="ZL179" s="39"/>
      <c r="ZM179" s="39"/>
      <c r="ZN179" s="39"/>
      <c r="ZO179" s="39"/>
      <c r="ZP179" s="39"/>
      <c r="ZQ179" s="39"/>
      <c r="ZR179" s="39"/>
      <c r="ZS179" s="39"/>
      <c r="ZT179" s="39"/>
      <c r="ZU179" s="39"/>
      <c r="ZV179" s="39"/>
      <c r="ZW179" s="39"/>
      <c r="ZX179" s="39"/>
    </row>
    <row r="180" spans="1:700" s="41" customFormat="1" ht="12" customHeight="1" x14ac:dyDescent="0.25">
      <c r="A180" s="128" t="s">
        <v>36</v>
      </c>
      <c r="B180" s="15" t="s">
        <v>37</v>
      </c>
      <c r="C180" s="15" t="s">
        <v>37</v>
      </c>
      <c r="D180" s="5" t="s">
        <v>38</v>
      </c>
      <c r="E180" s="6" t="s">
        <v>39</v>
      </c>
      <c r="F180" s="7" t="s">
        <v>38</v>
      </c>
      <c r="G180" s="6" t="s">
        <v>40</v>
      </c>
      <c r="H180" s="8">
        <v>22104</v>
      </c>
      <c r="I180" s="74" t="s">
        <v>120</v>
      </c>
      <c r="J180" s="9" t="s">
        <v>9264</v>
      </c>
      <c r="K180" s="10" t="s">
        <v>119</v>
      </c>
      <c r="L180" s="11"/>
      <c r="M180" s="8" t="s">
        <v>43</v>
      </c>
      <c r="N180" s="12" t="s">
        <v>877</v>
      </c>
      <c r="O180" s="13">
        <v>67</v>
      </c>
      <c r="P180" s="14">
        <f t="shared" si="4"/>
        <v>44.876119402985069</v>
      </c>
      <c r="Q180" s="53" t="s">
        <v>16279</v>
      </c>
      <c r="R180" s="14">
        <v>3006.7</v>
      </c>
      <c r="S180" s="14">
        <v>0</v>
      </c>
      <c r="T180" s="14">
        <v>720</v>
      </c>
      <c r="U180" s="14">
        <v>0</v>
      </c>
      <c r="V180" s="14">
        <v>0</v>
      </c>
      <c r="W180" s="14">
        <v>720</v>
      </c>
      <c r="X180" s="14">
        <v>0</v>
      </c>
      <c r="Y180" s="14">
        <v>0</v>
      </c>
      <c r="Z180" s="14">
        <v>720</v>
      </c>
      <c r="AA180" s="14">
        <v>0</v>
      </c>
      <c r="AB180" s="14">
        <v>0</v>
      </c>
      <c r="AC180" s="14">
        <v>846.7</v>
      </c>
      <c r="AD180" s="14">
        <v>0</v>
      </c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  <c r="IV180" s="39"/>
      <c r="IW180" s="39"/>
      <c r="IX180" s="39"/>
      <c r="IY180" s="39"/>
      <c r="IZ180" s="39"/>
      <c r="JA180" s="39"/>
      <c r="JB180" s="39"/>
      <c r="JC180" s="39"/>
      <c r="JD180" s="39"/>
      <c r="JE180" s="39"/>
      <c r="JF180" s="39"/>
      <c r="JG180" s="39"/>
      <c r="JH180" s="39"/>
      <c r="JI180" s="39"/>
      <c r="JJ180" s="39"/>
      <c r="JK180" s="39"/>
      <c r="JL180" s="39"/>
      <c r="JM180" s="39"/>
      <c r="JN180" s="39"/>
      <c r="JO180" s="39"/>
      <c r="JP180" s="39"/>
      <c r="JQ180" s="39"/>
      <c r="JR180" s="39"/>
      <c r="JS180" s="39"/>
      <c r="JT180" s="39"/>
      <c r="JU180" s="39"/>
      <c r="JV180" s="39"/>
      <c r="JW180" s="39"/>
      <c r="JX180" s="39"/>
      <c r="JY180" s="39"/>
      <c r="JZ180" s="39"/>
      <c r="KA180" s="39"/>
      <c r="KB180" s="39"/>
      <c r="KC180" s="39"/>
      <c r="KD180" s="39"/>
      <c r="KE180" s="39"/>
      <c r="KF180" s="39"/>
      <c r="KG180" s="39"/>
      <c r="KH180" s="39"/>
      <c r="KI180" s="39"/>
      <c r="KJ180" s="39"/>
      <c r="KK180" s="39"/>
      <c r="KL180" s="39"/>
      <c r="KM180" s="39"/>
      <c r="KN180" s="39"/>
      <c r="KO180" s="39"/>
      <c r="KP180" s="39"/>
      <c r="KQ180" s="39"/>
      <c r="KR180" s="39"/>
      <c r="KS180" s="39"/>
      <c r="KT180" s="39"/>
      <c r="KU180" s="39"/>
      <c r="KV180" s="39"/>
      <c r="KW180" s="39"/>
      <c r="KX180" s="39"/>
      <c r="KY180" s="39"/>
      <c r="KZ180" s="39"/>
      <c r="LA180" s="39"/>
      <c r="LB180" s="39"/>
      <c r="LC180" s="39"/>
      <c r="LD180" s="39"/>
      <c r="LE180" s="39"/>
      <c r="LF180" s="39"/>
      <c r="LG180" s="39"/>
      <c r="LH180" s="39"/>
      <c r="LI180" s="39"/>
      <c r="LJ180" s="39"/>
      <c r="LK180" s="39"/>
      <c r="LL180" s="39"/>
      <c r="LM180" s="39"/>
      <c r="LN180" s="39"/>
      <c r="LO180" s="39"/>
      <c r="LP180" s="39"/>
      <c r="LQ180" s="39"/>
      <c r="LR180" s="39"/>
      <c r="LS180" s="39"/>
      <c r="LT180" s="39"/>
      <c r="LU180" s="39"/>
      <c r="LV180" s="39"/>
      <c r="LW180" s="39"/>
      <c r="LX180" s="39"/>
      <c r="LY180" s="39"/>
      <c r="LZ180" s="39"/>
      <c r="MA180" s="39"/>
      <c r="MB180" s="39"/>
      <c r="MC180" s="39"/>
      <c r="MD180" s="39"/>
      <c r="ME180" s="39"/>
      <c r="MF180" s="39"/>
      <c r="MG180" s="39"/>
      <c r="MH180" s="39"/>
      <c r="MI180" s="39"/>
      <c r="MJ180" s="39"/>
      <c r="MK180" s="39"/>
      <c r="ML180" s="39"/>
      <c r="MM180" s="39"/>
      <c r="MN180" s="39"/>
      <c r="MO180" s="39"/>
      <c r="MP180" s="39"/>
      <c r="MQ180" s="39"/>
      <c r="MR180" s="39"/>
      <c r="MS180" s="39"/>
      <c r="MT180" s="39"/>
      <c r="MU180" s="39"/>
      <c r="MV180" s="39"/>
      <c r="MW180" s="39"/>
      <c r="MX180" s="39"/>
      <c r="MY180" s="39"/>
      <c r="MZ180" s="39"/>
      <c r="NA180" s="39"/>
      <c r="NB180" s="39"/>
      <c r="NC180" s="39"/>
      <c r="ND180" s="39"/>
      <c r="NE180" s="39"/>
      <c r="NF180" s="39"/>
      <c r="NG180" s="39"/>
      <c r="NH180" s="39"/>
      <c r="NI180" s="39"/>
      <c r="NJ180" s="39"/>
      <c r="NK180" s="39"/>
      <c r="NL180" s="39"/>
      <c r="NM180" s="39"/>
      <c r="NN180" s="39"/>
      <c r="NO180" s="39"/>
      <c r="NP180" s="39"/>
      <c r="NQ180" s="39"/>
      <c r="NR180" s="39"/>
      <c r="NS180" s="39"/>
      <c r="NT180" s="39"/>
      <c r="NU180" s="39"/>
      <c r="NV180" s="39"/>
      <c r="NW180" s="39"/>
      <c r="NX180" s="39"/>
      <c r="NY180" s="39"/>
      <c r="NZ180" s="39"/>
      <c r="OA180" s="39"/>
      <c r="OB180" s="39"/>
      <c r="OC180" s="39"/>
      <c r="OD180" s="39"/>
      <c r="OE180" s="39"/>
      <c r="OF180" s="39"/>
      <c r="OG180" s="39"/>
      <c r="OH180" s="39"/>
      <c r="OI180" s="39"/>
      <c r="OJ180" s="39"/>
      <c r="OK180" s="39"/>
      <c r="OL180" s="39"/>
      <c r="OM180" s="39"/>
      <c r="ON180" s="39"/>
      <c r="OO180" s="39"/>
      <c r="OP180" s="39"/>
      <c r="OQ180" s="39"/>
      <c r="OR180" s="39"/>
      <c r="OS180" s="39"/>
      <c r="OT180" s="39"/>
      <c r="OU180" s="39"/>
      <c r="OV180" s="39"/>
      <c r="OW180" s="39"/>
      <c r="OX180" s="39"/>
      <c r="OY180" s="39"/>
      <c r="OZ180" s="39"/>
      <c r="PA180" s="39"/>
      <c r="PB180" s="39"/>
      <c r="PC180" s="39"/>
      <c r="PD180" s="39"/>
      <c r="PE180" s="39"/>
      <c r="PF180" s="39"/>
      <c r="PG180" s="39"/>
      <c r="PH180" s="39"/>
      <c r="PI180" s="39"/>
      <c r="PJ180" s="39"/>
      <c r="PK180" s="39"/>
      <c r="PL180" s="39"/>
      <c r="PM180" s="39"/>
      <c r="PN180" s="39"/>
      <c r="PO180" s="39"/>
      <c r="PP180" s="39"/>
      <c r="PQ180" s="39"/>
      <c r="PR180" s="39"/>
      <c r="PS180" s="39"/>
      <c r="PT180" s="39"/>
      <c r="PU180" s="39"/>
      <c r="PV180" s="39"/>
      <c r="PW180" s="39"/>
      <c r="PX180" s="39"/>
      <c r="PY180" s="39"/>
      <c r="PZ180" s="39"/>
      <c r="QA180" s="39"/>
      <c r="QB180" s="39"/>
      <c r="QC180" s="39"/>
      <c r="QD180" s="39"/>
      <c r="QE180" s="39"/>
      <c r="QF180" s="39"/>
      <c r="QG180" s="39"/>
      <c r="QH180" s="39"/>
      <c r="QI180" s="39"/>
      <c r="QJ180" s="39"/>
      <c r="QK180" s="39"/>
      <c r="QL180" s="39"/>
      <c r="QM180" s="39"/>
      <c r="QN180" s="39"/>
      <c r="QO180" s="39"/>
      <c r="QP180" s="39"/>
      <c r="QQ180" s="39"/>
      <c r="QR180" s="39"/>
      <c r="QS180" s="39"/>
      <c r="QT180" s="39"/>
      <c r="QU180" s="39"/>
      <c r="QV180" s="39"/>
      <c r="QW180" s="39"/>
      <c r="QX180" s="39"/>
      <c r="QY180" s="39"/>
      <c r="QZ180" s="39"/>
      <c r="RA180" s="39"/>
      <c r="RB180" s="39"/>
      <c r="RC180" s="39"/>
      <c r="RD180" s="39"/>
      <c r="RE180" s="39"/>
      <c r="RF180" s="39"/>
      <c r="RG180" s="39"/>
      <c r="RH180" s="39"/>
      <c r="RI180" s="39"/>
      <c r="RJ180" s="39"/>
      <c r="RK180" s="39"/>
      <c r="RL180" s="39"/>
      <c r="RM180" s="39"/>
      <c r="RN180" s="39"/>
      <c r="RO180" s="39"/>
      <c r="RP180" s="39"/>
      <c r="RQ180" s="39"/>
      <c r="RR180" s="39"/>
      <c r="RS180" s="39"/>
      <c r="RT180" s="39"/>
      <c r="RU180" s="39"/>
      <c r="RV180" s="39"/>
      <c r="RW180" s="39"/>
      <c r="RX180" s="39"/>
      <c r="RY180" s="39"/>
      <c r="RZ180" s="39"/>
      <c r="SA180" s="39"/>
      <c r="SB180" s="39"/>
      <c r="SC180" s="39"/>
      <c r="SD180" s="39"/>
      <c r="SE180" s="39"/>
      <c r="SF180" s="39"/>
      <c r="SG180" s="39"/>
      <c r="SH180" s="39"/>
      <c r="SI180" s="39"/>
      <c r="SJ180" s="39"/>
      <c r="SK180" s="39"/>
      <c r="SL180" s="39"/>
      <c r="SM180" s="39"/>
      <c r="SN180" s="39"/>
      <c r="SO180" s="39"/>
      <c r="SP180" s="39"/>
      <c r="SQ180" s="39"/>
      <c r="SR180" s="39"/>
      <c r="SS180" s="39"/>
      <c r="ST180" s="39"/>
      <c r="SU180" s="39"/>
      <c r="SV180" s="39"/>
      <c r="SW180" s="39"/>
      <c r="SX180" s="39"/>
      <c r="SY180" s="39"/>
      <c r="SZ180" s="39"/>
      <c r="TA180" s="39"/>
      <c r="TB180" s="39"/>
      <c r="TC180" s="39"/>
      <c r="TD180" s="39"/>
      <c r="TE180" s="39"/>
      <c r="TF180" s="39"/>
      <c r="TG180" s="39"/>
      <c r="TH180" s="39"/>
      <c r="TI180" s="39"/>
      <c r="TJ180" s="39"/>
      <c r="TK180" s="39"/>
      <c r="TL180" s="39"/>
      <c r="TM180" s="39"/>
      <c r="TN180" s="39"/>
      <c r="TO180" s="39"/>
      <c r="TP180" s="39"/>
      <c r="TQ180" s="39"/>
      <c r="TR180" s="39"/>
      <c r="TS180" s="39"/>
      <c r="TT180" s="39"/>
      <c r="TU180" s="39"/>
      <c r="TV180" s="39"/>
      <c r="TW180" s="39"/>
      <c r="TX180" s="39"/>
      <c r="TY180" s="39"/>
      <c r="TZ180" s="39"/>
      <c r="UA180" s="39"/>
      <c r="UB180" s="39"/>
      <c r="UC180" s="39"/>
      <c r="UD180" s="39"/>
      <c r="UE180" s="39"/>
      <c r="UF180" s="39"/>
      <c r="UG180" s="39"/>
      <c r="UH180" s="39"/>
      <c r="UI180" s="39"/>
      <c r="UJ180" s="39"/>
      <c r="UK180" s="39"/>
      <c r="UL180" s="39"/>
      <c r="UM180" s="39"/>
      <c r="UN180" s="39"/>
      <c r="UO180" s="39"/>
      <c r="UP180" s="39"/>
      <c r="UQ180" s="39"/>
      <c r="UR180" s="39"/>
      <c r="US180" s="39"/>
      <c r="UT180" s="39"/>
      <c r="UU180" s="39"/>
      <c r="UV180" s="39"/>
      <c r="UW180" s="39"/>
      <c r="UX180" s="39"/>
      <c r="UY180" s="39"/>
      <c r="UZ180" s="39"/>
      <c r="VA180" s="39"/>
      <c r="VB180" s="39"/>
      <c r="VC180" s="39"/>
      <c r="VD180" s="39"/>
      <c r="VE180" s="39"/>
      <c r="VF180" s="39"/>
      <c r="VG180" s="39"/>
      <c r="VH180" s="39"/>
      <c r="VI180" s="39"/>
      <c r="VJ180" s="39"/>
      <c r="VK180" s="39"/>
      <c r="VL180" s="39"/>
      <c r="VM180" s="39"/>
      <c r="VN180" s="39"/>
      <c r="VO180" s="39"/>
      <c r="VP180" s="39"/>
      <c r="VQ180" s="39"/>
      <c r="VR180" s="39"/>
      <c r="VS180" s="39"/>
      <c r="VT180" s="39"/>
      <c r="VU180" s="39"/>
      <c r="VV180" s="39"/>
      <c r="VW180" s="39"/>
      <c r="VX180" s="39"/>
      <c r="VY180" s="39"/>
      <c r="VZ180" s="39"/>
      <c r="WA180" s="39"/>
      <c r="WB180" s="39"/>
      <c r="WC180" s="39"/>
      <c r="WD180" s="39"/>
      <c r="WE180" s="39"/>
      <c r="WF180" s="39"/>
      <c r="WG180" s="39"/>
      <c r="WH180" s="39"/>
      <c r="WI180" s="39"/>
      <c r="WJ180" s="39"/>
      <c r="WK180" s="39"/>
      <c r="WL180" s="39"/>
      <c r="WM180" s="39"/>
      <c r="WN180" s="39"/>
      <c r="WO180" s="39"/>
      <c r="WP180" s="39"/>
      <c r="WQ180" s="39"/>
      <c r="WR180" s="39"/>
      <c r="WS180" s="39"/>
      <c r="WT180" s="39"/>
      <c r="WU180" s="39"/>
      <c r="WV180" s="39"/>
      <c r="WW180" s="39"/>
      <c r="WX180" s="39"/>
      <c r="WY180" s="39"/>
      <c r="WZ180" s="39"/>
      <c r="XA180" s="39"/>
      <c r="XB180" s="39"/>
      <c r="XC180" s="39"/>
      <c r="XD180" s="39"/>
      <c r="XE180" s="39"/>
      <c r="XF180" s="39"/>
      <c r="XG180" s="39"/>
      <c r="XH180" s="39"/>
      <c r="XI180" s="39"/>
      <c r="XJ180" s="39"/>
      <c r="XK180" s="39"/>
      <c r="XL180" s="39"/>
      <c r="XM180" s="39"/>
      <c r="XN180" s="39"/>
      <c r="XO180" s="39"/>
      <c r="XP180" s="39"/>
      <c r="XQ180" s="39"/>
      <c r="XR180" s="39"/>
      <c r="XS180" s="39"/>
      <c r="XT180" s="39"/>
      <c r="XU180" s="39"/>
      <c r="XV180" s="39"/>
      <c r="XW180" s="39"/>
      <c r="XX180" s="39"/>
      <c r="XY180" s="39"/>
      <c r="XZ180" s="39"/>
      <c r="YA180" s="39"/>
      <c r="YB180" s="39"/>
      <c r="YC180" s="39"/>
      <c r="YD180" s="39"/>
      <c r="YE180" s="39"/>
      <c r="YF180" s="39"/>
      <c r="YG180" s="39"/>
      <c r="YH180" s="39"/>
      <c r="YI180" s="39"/>
      <c r="YJ180" s="39"/>
      <c r="YK180" s="39"/>
      <c r="YL180" s="39"/>
      <c r="YM180" s="39"/>
      <c r="YN180" s="39"/>
      <c r="YO180" s="39"/>
      <c r="YP180" s="39"/>
      <c r="YQ180" s="39"/>
      <c r="YR180" s="39"/>
      <c r="YS180" s="39"/>
      <c r="YT180" s="39"/>
      <c r="YU180" s="39"/>
      <c r="YV180" s="39"/>
      <c r="YW180" s="39"/>
      <c r="YX180" s="39"/>
      <c r="YY180" s="39"/>
      <c r="YZ180" s="39"/>
      <c r="ZA180" s="39"/>
      <c r="ZB180" s="39"/>
      <c r="ZC180" s="39"/>
      <c r="ZD180" s="39"/>
      <c r="ZE180" s="39"/>
      <c r="ZF180" s="39"/>
      <c r="ZG180" s="39"/>
      <c r="ZH180" s="39"/>
      <c r="ZI180" s="39"/>
      <c r="ZJ180" s="39"/>
      <c r="ZK180" s="39"/>
      <c r="ZL180" s="39"/>
      <c r="ZM180" s="39"/>
      <c r="ZN180" s="39"/>
      <c r="ZO180" s="39"/>
      <c r="ZP180" s="39"/>
      <c r="ZQ180" s="39"/>
      <c r="ZR180" s="39"/>
      <c r="ZS180" s="39"/>
      <c r="ZT180" s="39"/>
      <c r="ZU180" s="39"/>
      <c r="ZV180" s="39"/>
      <c r="ZW180" s="39"/>
      <c r="ZX180" s="39"/>
    </row>
    <row r="181" spans="1:700" s="41" customFormat="1" ht="12" customHeight="1" x14ac:dyDescent="0.25">
      <c r="A181" s="128" t="s">
        <v>36</v>
      </c>
      <c r="B181" s="15" t="s">
        <v>37</v>
      </c>
      <c r="C181" s="15" t="s">
        <v>37</v>
      </c>
      <c r="D181" s="5" t="s">
        <v>38</v>
      </c>
      <c r="E181" s="6" t="s">
        <v>39</v>
      </c>
      <c r="F181" s="7" t="s">
        <v>38</v>
      </c>
      <c r="G181" s="6" t="s">
        <v>40</v>
      </c>
      <c r="H181" s="8">
        <v>22104</v>
      </c>
      <c r="I181" s="74" t="s">
        <v>120</v>
      </c>
      <c r="J181" s="9" t="s">
        <v>6132</v>
      </c>
      <c r="K181" s="10" t="s">
        <v>6174</v>
      </c>
      <c r="L181" s="11"/>
      <c r="M181" s="8" t="s">
        <v>43</v>
      </c>
      <c r="N181" s="12" t="s">
        <v>16288</v>
      </c>
      <c r="O181" s="13">
        <v>20</v>
      </c>
      <c r="P181" s="14">
        <f t="shared" si="4"/>
        <v>30.53</v>
      </c>
      <c r="Q181" s="53" t="s">
        <v>16279</v>
      </c>
      <c r="R181" s="14">
        <v>610.6</v>
      </c>
      <c r="S181" s="14">
        <v>0</v>
      </c>
      <c r="T181" s="14">
        <v>155</v>
      </c>
      <c r="U181" s="14">
        <v>0</v>
      </c>
      <c r="V181" s="14">
        <v>0</v>
      </c>
      <c r="W181" s="14">
        <v>155</v>
      </c>
      <c r="X181" s="14">
        <v>0</v>
      </c>
      <c r="Y181" s="14">
        <v>0</v>
      </c>
      <c r="Z181" s="14">
        <v>155</v>
      </c>
      <c r="AA181" s="14">
        <v>0</v>
      </c>
      <c r="AB181" s="14">
        <v>0</v>
      </c>
      <c r="AC181" s="14">
        <v>145.6</v>
      </c>
      <c r="AD181" s="14">
        <v>0</v>
      </c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  <c r="IV181" s="39"/>
      <c r="IW181" s="39"/>
      <c r="IX181" s="39"/>
      <c r="IY181" s="39"/>
      <c r="IZ181" s="39"/>
      <c r="JA181" s="39"/>
      <c r="JB181" s="39"/>
      <c r="JC181" s="39"/>
      <c r="JD181" s="39"/>
      <c r="JE181" s="39"/>
      <c r="JF181" s="39"/>
      <c r="JG181" s="39"/>
      <c r="JH181" s="39"/>
      <c r="JI181" s="39"/>
      <c r="JJ181" s="39"/>
      <c r="JK181" s="39"/>
      <c r="JL181" s="39"/>
      <c r="JM181" s="39"/>
      <c r="JN181" s="39"/>
      <c r="JO181" s="39"/>
      <c r="JP181" s="39"/>
      <c r="JQ181" s="39"/>
      <c r="JR181" s="39"/>
      <c r="JS181" s="39"/>
      <c r="JT181" s="39"/>
      <c r="JU181" s="39"/>
      <c r="JV181" s="39"/>
      <c r="JW181" s="39"/>
      <c r="JX181" s="39"/>
      <c r="JY181" s="39"/>
      <c r="JZ181" s="39"/>
      <c r="KA181" s="39"/>
      <c r="KB181" s="39"/>
      <c r="KC181" s="39"/>
      <c r="KD181" s="39"/>
      <c r="KE181" s="39"/>
      <c r="KF181" s="39"/>
      <c r="KG181" s="39"/>
      <c r="KH181" s="39"/>
      <c r="KI181" s="39"/>
      <c r="KJ181" s="39"/>
      <c r="KK181" s="39"/>
      <c r="KL181" s="39"/>
      <c r="KM181" s="39"/>
      <c r="KN181" s="39"/>
      <c r="KO181" s="39"/>
      <c r="KP181" s="39"/>
      <c r="KQ181" s="39"/>
      <c r="KR181" s="39"/>
      <c r="KS181" s="39"/>
      <c r="KT181" s="39"/>
      <c r="KU181" s="39"/>
      <c r="KV181" s="39"/>
      <c r="KW181" s="39"/>
      <c r="KX181" s="39"/>
      <c r="KY181" s="39"/>
      <c r="KZ181" s="39"/>
      <c r="LA181" s="39"/>
      <c r="LB181" s="39"/>
      <c r="LC181" s="39"/>
      <c r="LD181" s="39"/>
      <c r="LE181" s="39"/>
      <c r="LF181" s="39"/>
      <c r="LG181" s="39"/>
      <c r="LH181" s="39"/>
      <c r="LI181" s="39"/>
      <c r="LJ181" s="39"/>
      <c r="LK181" s="39"/>
      <c r="LL181" s="39"/>
      <c r="LM181" s="39"/>
      <c r="LN181" s="39"/>
      <c r="LO181" s="39"/>
      <c r="LP181" s="39"/>
      <c r="LQ181" s="39"/>
      <c r="LR181" s="39"/>
      <c r="LS181" s="39"/>
      <c r="LT181" s="39"/>
      <c r="LU181" s="39"/>
      <c r="LV181" s="39"/>
      <c r="LW181" s="39"/>
      <c r="LX181" s="39"/>
      <c r="LY181" s="39"/>
      <c r="LZ181" s="39"/>
      <c r="MA181" s="39"/>
      <c r="MB181" s="39"/>
      <c r="MC181" s="39"/>
      <c r="MD181" s="39"/>
      <c r="ME181" s="39"/>
      <c r="MF181" s="39"/>
      <c r="MG181" s="39"/>
      <c r="MH181" s="39"/>
      <c r="MI181" s="39"/>
      <c r="MJ181" s="39"/>
      <c r="MK181" s="39"/>
      <c r="ML181" s="39"/>
      <c r="MM181" s="39"/>
      <c r="MN181" s="39"/>
      <c r="MO181" s="39"/>
      <c r="MP181" s="39"/>
      <c r="MQ181" s="39"/>
      <c r="MR181" s="39"/>
      <c r="MS181" s="39"/>
      <c r="MT181" s="39"/>
      <c r="MU181" s="39"/>
      <c r="MV181" s="39"/>
      <c r="MW181" s="39"/>
      <c r="MX181" s="39"/>
      <c r="MY181" s="39"/>
      <c r="MZ181" s="39"/>
      <c r="NA181" s="39"/>
      <c r="NB181" s="39"/>
      <c r="NC181" s="39"/>
      <c r="ND181" s="39"/>
      <c r="NE181" s="39"/>
      <c r="NF181" s="39"/>
      <c r="NG181" s="39"/>
      <c r="NH181" s="39"/>
      <c r="NI181" s="39"/>
      <c r="NJ181" s="39"/>
      <c r="NK181" s="39"/>
      <c r="NL181" s="39"/>
      <c r="NM181" s="39"/>
      <c r="NN181" s="39"/>
      <c r="NO181" s="39"/>
      <c r="NP181" s="39"/>
      <c r="NQ181" s="39"/>
      <c r="NR181" s="39"/>
      <c r="NS181" s="39"/>
      <c r="NT181" s="39"/>
      <c r="NU181" s="39"/>
      <c r="NV181" s="39"/>
      <c r="NW181" s="39"/>
      <c r="NX181" s="39"/>
      <c r="NY181" s="39"/>
      <c r="NZ181" s="39"/>
      <c r="OA181" s="39"/>
      <c r="OB181" s="39"/>
      <c r="OC181" s="39"/>
      <c r="OD181" s="39"/>
      <c r="OE181" s="39"/>
      <c r="OF181" s="39"/>
      <c r="OG181" s="39"/>
      <c r="OH181" s="39"/>
      <c r="OI181" s="39"/>
      <c r="OJ181" s="39"/>
      <c r="OK181" s="39"/>
      <c r="OL181" s="39"/>
      <c r="OM181" s="39"/>
      <c r="ON181" s="39"/>
      <c r="OO181" s="39"/>
      <c r="OP181" s="39"/>
      <c r="OQ181" s="39"/>
      <c r="OR181" s="39"/>
      <c r="OS181" s="39"/>
      <c r="OT181" s="39"/>
      <c r="OU181" s="39"/>
      <c r="OV181" s="39"/>
      <c r="OW181" s="39"/>
      <c r="OX181" s="39"/>
      <c r="OY181" s="39"/>
      <c r="OZ181" s="39"/>
      <c r="PA181" s="39"/>
      <c r="PB181" s="39"/>
      <c r="PC181" s="39"/>
      <c r="PD181" s="39"/>
      <c r="PE181" s="39"/>
      <c r="PF181" s="39"/>
      <c r="PG181" s="39"/>
      <c r="PH181" s="39"/>
      <c r="PI181" s="39"/>
      <c r="PJ181" s="39"/>
      <c r="PK181" s="39"/>
      <c r="PL181" s="39"/>
      <c r="PM181" s="39"/>
      <c r="PN181" s="39"/>
      <c r="PO181" s="39"/>
      <c r="PP181" s="39"/>
      <c r="PQ181" s="39"/>
      <c r="PR181" s="39"/>
      <c r="PS181" s="39"/>
      <c r="PT181" s="39"/>
      <c r="PU181" s="39"/>
      <c r="PV181" s="39"/>
      <c r="PW181" s="39"/>
      <c r="PX181" s="39"/>
      <c r="PY181" s="39"/>
      <c r="PZ181" s="39"/>
      <c r="QA181" s="39"/>
      <c r="QB181" s="39"/>
      <c r="QC181" s="39"/>
      <c r="QD181" s="39"/>
      <c r="QE181" s="39"/>
      <c r="QF181" s="39"/>
      <c r="QG181" s="39"/>
      <c r="QH181" s="39"/>
      <c r="QI181" s="39"/>
      <c r="QJ181" s="39"/>
      <c r="QK181" s="39"/>
      <c r="QL181" s="39"/>
      <c r="QM181" s="39"/>
      <c r="QN181" s="39"/>
      <c r="QO181" s="39"/>
      <c r="QP181" s="39"/>
      <c r="QQ181" s="39"/>
      <c r="QR181" s="39"/>
      <c r="QS181" s="39"/>
      <c r="QT181" s="39"/>
      <c r="QU181" s="39"/>
      <c r="QV181" s="39"/>
      <c r="QW181" s="39"/>
      <c r="QX181" s="39"/>
      <c r="QY181" s="39"/>
      <c r="QZ181" s="39"/>
      <c r="RA181" s="39"/>
      <c r="RB181" s="39"/>
      <c r="RC181" s="39"/>
      <c r="RD181" s="39"/>
      <c r="RE181" s="39"/>
      <c r="RF181" s="39"/>
      <c r="RG181" s="39"/>
      <c r="RH181" s="39"/>
      <c r="RI181" s="39"/>
      <c r="RJ181" s="39"/>
      <c r="RK181" s="39"/>
      <c r="RL181" s="39"/>
      <c r="RM181" s="39"/>
      <c r="RN181" s="39"/>
      <c r="RO181" s="39"/>
      <c r="RP181" s="39"/>
      <c r="RQ181" s="39"/>
      <c r="RR181" s="39"/>
      <c r="RS181" s="39"/>
      <c r="RT181" s="39"/>
      <c r="RU181" s="39"/>
      <c r="RV181" s="39"/>
      <c r="RW181" s="39"/>
      <c r="RX181" s="39"/>
      <c r="RY181" s="39"/>
      <c r="RZ181" s="39"/>
      <c r="SA181" s="39"/>
      <c r="SB181" s="39"/>
      <c r="SC181" s="39"/>
      <c r="SD181" s="39"/>
      <c r="SE181" s="39"/>
      <c r="SF181" s="39"/>
      <c r="SG181" s="39"/>
      <c r="SH181" s="39"/>
      <c r="SI181" s="39"/>
      <c r="SJ181" s="39"/>
      <c r="SK181" s="39"/>
      <c r="SL181" s="39"/>
      <c r="SM181" s="39"/>
      <c r="SN181" s="39"/>
      <c r="SO181" s="39"/>
      <c r="SP181" s="39"/>
      <c r="SQ181" s="39"/>
      <c r="SR181" s="39"/>
      <c r="SS181" s="39"/>
      <c r="ST181" s="39"/>
      <c r="SU181" s="39"/>
      <c r="SV181" s="39"/>
      <c r="SW181" s="39"/>
      <c r="SX181" s="39"/>
      <c r="SY181" s="39"/>
      <c r="SZ181" s="39"/>
      <c r="TA181" s="39"/>
      <c r="TB181" s="39"/>
      <c r="TC181" s="39"/>
      <c r="TD181" s="39"/>
      <c r="TE181" s="39"/>
      <c r="TF181" s="39"/>
      <c r="TG181" s="39"/>
      <c r="TH181" s="39"/>
      <c r="TI181" s="39"/>
      <c r="TJ181" s="39"/>
      <c r="TK181" s="39"/>
      <c r="TL181" s="39"/>
      <c r="TM181" s="39"/>
      <c r="TN181" s="39"/>
      <c r="TO181" s="39"/>
      <c r="TP181" s="39"/>
      <c r="TQ181" s="39"/>
      <c r="TR181" s="39"/>
      <c r="TS181" s="39"/>
      <c r="TT181" s="39"/>
      <c r="TU181" s="39"/>
      <c r="TV181" s="39"/>
      <c r="TW181" s="39"/>
      <c r="TX181" s="39"/>
      <c r="TY181" s="39"/>
      <c r="TZ181" s="39"/>
      <c r="UA181" s="39"/>
      <c r="UB181" s="39"/>
      <c r="UC181" s="39"/>
      <c r="UD181" s="39"/>
      <c r="UE181" s="39"/>
      <c r="UF181" s="39"/>
      <c r="UG181" s="39"/>
      <c r="UH181" s="39"/>
      <c r="UI181" s="39"/>
      <c r="UJ181" s="39"/>
      <c r="UK181" s="39"/>
      <c r="UL181" s="39"/>
      <c r="UM181" s="39"/>
      <c r="UN181" s="39"/>
      <c r="UO181" s="39"/>
      <c r="UP181" s="39"/>
      <c r="UQ181" s="39"/>
      <c r="UR181" s="39"/>
      <c r="US181" s="39"/>
      <c r="UT181" s="39"/>
      <c r="UU181" s="39"/>
      <c r="UV181" s="39"/>
      <c r="UW181" s="39"/>
      <c r="UX181" s="39"/>
      <c r="UY181" s="39"/>
      <c r="UZ181" s="39"/>
      <c r="VA181" s="39"/>
      <c r="VB181" s="39"/>
      <c r="VC181" s="39"/>
      <c r="VD181" s="39"/>
      <c r="VE181" s="39"/>
      <c r="VF181" s="39"/>
      <c r="VG181" s="39"/>
      <c r="VH181" s="39"/>
      <c r="VI181" s="39"/>
      <c r="VJ181" s="39"/>
      <c r="VK181" s="39"/>
      <c r="VL181" s="39"/>
      <c r="VM181" s="39"/>
      <c r="VN181" s="39"/>
      <c r="VO181" s="39"/>
      <c r="VP181" s="39"/>
      <c r="VQ181" s="39"/>
      <c r="VR181" s="39"/>
      <c r="VS181" s="39"/>
      <c r="VT181" s="39"/>
      <c r="VU181" s="39"/>
      <c r="VV181" s="39"/>
      <c r="VW181" s="39"/>
      <c r="VX181" s="39"/>
      <c r="VY181" s="39"/>
      <c r="VZ181" s="39"/>
      <c r="WA181" s="39"/>
      <c r="WB181" s="39"/>
      <c r="WC181" s="39"/>
      <c r="WD181" s="39"/>
      <c r="WE181" s="39"/>
      <c r="WF181" s="39"/>
      <c r="WG181" s="39"/>
      <c r="WH181" s="39"/>
      <c r="WI181" s="39"/>
      <c r="WJ181" s="39"/>
      <c r="WK181" s="39"/>
      <c r="WL181" s="39"/>
      <c r="WM181" s="39"/>
      <c r="WN181" s="39"/>
      <c r="WO181" s="39"/>
      <c r="WP181" s="39"/>
      <c r="WQ181" s="39"/>
      <c r="WR181" s="39"/>
      <c r="WS181" s="39"/>
      <c r="WT181" s="39"/>
      <c r="WU181" s="39"/>
      <c r="WV181" s="39"/>
      <c r="WW181" s="39"/>
      <c r="WX181" s="39"/>
      <c r="WY181" s="39"/>
      <c r="WZ181" s="39"/>
      <c r="XA181" s="39"/>
      <c r="XB181" s="39"/>
      <c r="XC181" s="39"/>
      <c r="XD181" s="39"/>
      <c r="XE181" s="39"/>
      <c r="XF181" s="39"/>
      <c r="XG181" s="39"/>
      <c r="XH181" s="39"/>
      <c r="XI181" s="39"/>
      <c r="XJ181" s="39"/>
      <c r="XK181" s="39"/>
      <c r="XL181" s="39"/>
      <c r="XM181" s="39"/>
      <c r="XN181" s="39"/>
      <c r="XO181" s="39"/>
      <c r="XP181" s="39"/>
      <c r="XQ181" s="39"/>
      <c r="XR181" s="39"/>
      <c r="XS181" s="39"/>
      <c r="XT181" s="39"/>
      <c r="XU181" s="39"/>
      <c r="XV181" s="39"/>
      <c r="XW181" s="39"/>
      <c r="XX181" s="39"/>
      <c r="XY181" s="39"/>
      <c r="XZ181" s="39"/>
      <c r="YA181" s="39"/>
      <c r="YB181" s="39"/>
      <c r="YC181" s="39"/>
      <c r="YD181" s="39"/>
      <c r="YE181" s="39"/>
      <c r="YF181" s="39"/>
      <c r="YG181" s="39"/>
      <c r="YH181" s="39"/>
      <c r="YI181" s="39"/>
      <c r="YJ181" s="39"/>
      <c r="YK181" s="39"/>
      <c r="YL181" s="39"/>
      <c r="YM181" s="39"/>
      <c r="YN181" s="39"/>
      <c r="YO181" s="39"/>
      <c r="YP181" s="39"/>
      <c r="YQ181" s="39"/>
      <c r="YR181" s="39"/>
      <c r="YS181" s="39"/>
      <c r="YT181" s="39"/>
      <c r="YU181" s="39"/>
      <c r="YV181" s="39"/>
      <c r="YW181" s="39"/>
      <c r="YX181" s="39"/>
      <c r="YY181" s="39"/>
      <c r="YZ181" s="39"/>
      <c r="ZA181" s="39"/>
      <c r="ZB181" s="39"/>
      <c r="ZC181" s="39"/>
      <c r="ZD181" s="39"/>
      <c r="ZE181" s="39"/>
      <c r="ZF181" s="39"/>
      <c r="ZG181" s="39"/>
      <c r="ZH181" s="39"/>
      <c r="ZI181" s="39"/>
      <c r="ZJ181" s="39"/>
      <c r="ZK181" s="39"/>
      <c r="ZL181" s="39"/>
      <c r="ZM181" s="39"/>
      <c r="ZN181" s="39"/>
      <c r="ZO181" s="39"/>
      <c r="ZP181" s="39"/>
      <c r="ZQ181" s="39"/>
      <c r="ZR181" s="39"/>
      <c r="ZS181" s="39"/>
      <c r="ZT181" s="39"/>
      <c r="ZU181" s="39"/>
      <c r="ZV181" s="39"/>
      <c r="ZW181" s="39"/>
      <c r="ZX181" s="39"/>
    </row>
    <row r="182" spans="1:700" s="41" customFormat="1" ht="12" customHeight="1" x14ac:dyDescent="0.25">
      <c r="A182" s="128" t="s">
        <v>36</v>
      </c>
      <c r="B182" s="15" t="s">
        <v>37</v>
      </c>
      <c r="C182" s="15" t="s">
        <v>37</v>
      </c>
      <c r="D182" s="5" t="s">
        <v>38</v>
      </c>
      <c r="E182" s="6" t="s">
        <v>39</v>
      </c>
      <c r="F182" s="7" t="s">
        <v>38</v>
      </c>
      <c r="G182" s="6" t="s">
        <v>40</v>
      </c>
      <c r="H182" s="8">
        <v>22104</v>
      </c>
      <c r="I182" s="74" t="s">
        <v>120</v>
      </c>
      <c r="J182" s="9" t="s">
        <v>6137</v>
      </c>
      <c r="K182" s="10" t="s">
        <v>121</v>
      </c>
      <c r="L182" s="11"/>
      <c r="M182" s="8" t="s">
        <v>43</v>
      </c>
      <c r="N182" s="12" t="s">
        <v>5711</v>
      </c>
      <c r="O182" s="13">
        <v>24</v>
      </c>
      <c r="P182" s="14">
        <f t="shared" si="4"/>
        <v>193.75</v>
      </c>
      <c r="Q182" s="53" t="s">
        <v>16279</v>
      </c>
      <c r="R182" s="14">
        <v>4650</v>
      </c>
      <c r="S182" s="14">
        <v>0</v>
      </c>
      <c r="T182" s="14">
        <v>1164</v>
      </c>
      <c r="U182" s="14">
        <v>0</v>
      </c>
      <c r="V182" s="14">
        <v>0</v>
      </c>
      <c r="W182" s="14">
        <v>1164</v>
      </c>
      <c r="X182" s="14">
        <v>0</v>
      </c>
      <c r="Y182" s="14">
        <v>0</v>
      </c>
      <c r="Z182" s="14">
        <v>1164</v>
      </c>
      <c r="AA182" s="14">
        <v>0</v>
      </c>
      <c r="AB182" s="14">
        <v>0</v>
      </c>
      <c r="AC182" s="14">
        <v>1158</v>
      </c>
      <c r="AD182" s="14">
        <v>0</v>
      </c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  <c r="IV182" s="39"/>
      <c r="IW182" s="39"/>
      <c r="IX182" s="39"/>
      <c r="IY182" s="39"/>
      <c r="IZ182" s="39"/>
      <c r="JA182" s="39"/>
      <c r="JB182" s="39"/>
      <c r="JC182" s="39"/>
      <c r="JD182" s="39"/>
      <c r="JE182" s="39"/>
      <c r="JF182" s="39"/>
      <c r="JG182" s="39"/>
      <c r="JH182" s="39"/>
      <c r="JI182" s="39"/>
      <c r="JJ182" s="39"/>
      <c r="JK182" s="39"/>
      <c r="JL182" s="39"/>
      <c r="JM182" s="39"/>
      <c r="JN182" s="39"/>
      <c r="JO182" s="39"/>
      <c r="JP182" s="39"/>
      <c r="JQ182" s="39"/>
      <c r="JR182" s="39"/>
      <c r="JS182" s="39"/>
      <c r="JT182" s="39"/>
      <c r="JU182" s="39"/>
      <c r="JV182" s="39"/>
      <c r="JW182" s="39"/>
      <c r="JX182" s="39"/>
      <c r="JY182" s="39"/>
      <c r="JZ182" s="39"/>
      <c r="KA182" s="39"/>
      <c r="KB182" s="39"/>
      <c r="KC182" s="39"/>
      <c r="KD182" s="39"/>
      <c r="KE182" s="39"/>
      <c r="KF182" s="39"/>
      <c r="KG182" s="39"/>
      <c r="KH182" s="39"/>
      <c r="KI182" s="39"/>
      <c r="KJ182" s="39"/>
      <c r="KK182" s="39"/>
      <c r="KL182" s="39"/>
      <c r="KM182" s="39"/>
      <c r="KN182" s="39"/>
      <c r="KO182" s="39"/>
      <c r="KP182" s="39"/>
      <c r="KQ182" s="39"/>
      <c r="KR182" s="39"/>
      <c r="KS182" s="39"/>
      <c r="KT182" s="39"/>
      <c r="KU182" s="39"/>
      <c r="KV182" s="39"/>
      <c r="KW182" s="39"/>
      <c r="KX182" s="39"/>
      <c r="KY182" s="39"/>
      <c r="KZ182" s="39"/>
      <c r="LA182" s="39"/>
      <c r="LB182" s="39"/>
      <c r="LC182" s="39"/>
      <c r="LD182" s="39"/>
      <c r="LE182" s="39"/>
      <c r="LF182" s="39"/>
      <c r="LG182" s="39"/>
      <c r="LH182" s="39"/>
      <c r="LI182" s="39"/>
      <c r="LJ182" s="39"/>
      <c r="LK182" s="39"/>
      <c r="LL182" s="39"/>
      <c r="LM182" s="39"/>
      <c r="LN182" s="39"/>
      <c r="LO182" s="39"/>
      <c r="LP182" s="39"/>
      <c r="LQ182" s="39"/>
      <c r="LR182" s="39"/>
      <c r="LS182" s="39"/>
      <c r="LT182" s="39"/>
      <c r="LU182" s="39"/>
      <c r="LV182" s="39"/>
      <c r="LW182" s="39"/>
      <c r="LX182" s="39"/>
      <c r="LY182" s="39"/>
      <c r="LZ182" s="39"/>
      <c r="MA182" s="39"/>
      <c r="MB182" s="39"/>
      <c r="MC182" s="39"/>
      <c r="MD182" s="39"/>
      <c r="ME182" s="39"/>
      <c r="MF182" s="39"/>
      <c r="MG182" s="39"/>
      <c r="MH182" s="39"/>
      <c r="MI182" s="39"/>
      <c r="MJ182" s="39"/>
      <c r="MK182" s="39"/>
      <c r="ML182" s="39"/>
      <c r="MM182" s="39"/>
      <c r="MN182" s="39"/>
      <c r="MO182" s="39"/>
      <c r="MP182" s="39"/>
      <c r="MQ182" s="39"/>
      <c r="MR182" s="39"/>
      <c r="MS182" s="39"/>
      <c r="MT182" s="39"/>
      <c r="MU182" s="39"/>
      <c r="MV182" s="39"/>
      <c r="MW182" s="39"/>
      <c r="MX182" s="39"/>
      <c r="MY182" s="39"/>
      <c r="MZ182" s="39"/>
      <c r="NA182" s="39"/>
      <c r="NB182" s="39"/>
      <c r="NC182" s="39"/>
      <c r="ND182" s="39"/>
      <c r="NE182" s="39"/>
      <c r="NF182" s="39"/>
      <c r="NG182" s="39"/>
      <c r="NH182" s="39"/>
      <c r="NI182" s="39"/>
      <c r="NJ182" s="39"/>
      <c r="NK182" s="39"/>
      <c r="NL182" s="39"/>
      <c r="NM182" s="39"/>
      <c r="NN182" s="39"/>
      <c r="NO182" s="39"/>
      <c r="NP182" s="39"/>
      <c r="NQ182" s="39"/>
      <c r="NR182" s="39"/>
      <c r="NS182" s="39"/>
      <c r="NT182" s="39"/>
      <c r="NU182" s="39"/>
      <c r="NV182" s="39"/>
      <c r="NW182" s="39"/>
      <c r="NX182" s="39"/>
      <c r="NY182" s="39"/>
      <c r="NZ182" s="39"/>
      <c r="OA182" s="39"/>
      <c r="OB182" s="39"/>
      <c r="OC182" s="39"/>
      <c r="OD182" s="39"/>
      <c r="OE182" s="39"/>
      <c r="OF182" s="39"/>
      <c r="OG182" s="39"/>
      <c r="OH182" s="39"/>
      <c r="OI182" s="39"/>
      <c r="OJ182" s="39"/>
      <c r="OK182" s="39"/>
      <c r="OL182" s="39"/>
      <c r="OM182" s="39"/>
      <c r="ON182" s="39"/>
      <c r="OO182" s="39"/>
      <c r="OP182" s="39"/>
      <c r="OQ182" s="39"/>
      <c r="OR182" s="39"/>
      <c r="OS182" s="39"/>
      <c r="OT182" s="39"/>
      <c r="OU182" s="39"/>
      <c r="OV182" s="39"/>
      <c r="OW182" s="39"/>
      <c r="OX182" s="39"/>
      <c r="OY182" s="39"/>
      <c r="OZ182" s="39"/>
      <c r="PA182" s="39"/>
      <c r="PB182" s="39"/>
      <c r="PC182" s="39"/>
      <c r="PD182" s="39"/>
      <c r="PE182" s="39"/>
      <c r="PF182" s="39"/>
      <c r="PG182" s="39"/>
      <c r="PH182" s="39"/>
      <c r="PI182" s="39"/>
      <c r="PJ182" s="39"/>
      <c r="PK182" s="39"/>
      <c r="PL182" s="39"/>
      <c r="PM182" s="39"/>
      <c r="PN182" s="39"/>
      <c r="PO182" s="39"/>
      <c r="PP182" s="39"/>
      <c r="PQ182" s="39"/>
      <c r="PR182" s="39"/>
      <c r="PS182" s="39"/>
      <c r="PT182" s="39"/>
      <c r="PU182" s="39"/>
      <c r="PV182" s="39"/>
      <c r="PW182" s="39"/>
      <c r="PX182" s="39"/>
      <c r="PY182" s="39"/>
      <c r="PZ182" s="39"/>
      <c r="QA182" s="39"/>
      <c r="QB182" s="39"/>
      <c r="QC182" s="39"/>
      <c r="QD182" s="39"/>
      <c r="QE182" s="39"/>
      <c r="QF182" s="39"/>
      <c r="QG182" s="39"/>
      <c r="QH182" s="39"/>
      <c r="QI182" s="39"/>
      <c r="QJ182" s="39"/>
      <c r="QK182" s="39"/>
      <c r="QL182" s="39"/>
      <c r="QM182" s="39"/>
      <c r="QN182" s="39"/>
      <c r="QO182" s="39"/>
      <c r="QP182" s="39"/>
      <c r="QQ182" s="39"/>
      <c r="QR182" s="39"/>
      <c r="QS182" s="39"/>
      <c r="QT182" s="39"/>
      <c r="QU182" s="39"/>
      <c r="QV182" s="39"/>
      <c r="QW182" s="39"/>
      <c r="QX182" s="39"/>
      <c r="QY182" s="39"/>
      <c r="QZ182" s="39"/>
      <c r="RA182" s="39"/>
      <c r="RB182" s="39"/>
      <c r="RC182" s="39"/>
      <c r="RD182" s="39"/>
      <c r="RE182" s="39"/>
      <c r="RF182" s="39"/>
      <c r="RG182" s="39"/>
      <c r="RH182" s="39"/>
      <c r="RI182" s="39"/>
      <c r="RJ182" s="39"/>
      <c r="RK182" s="39"/>
      <c r="RL182" s="39"/>
      <c r="RM182" s="39"/>
      <c r="RN182" s="39"/>
      <c r="RO182" s="39"/>
      <c r="RP182" s="39"/>
      <c r="RQ182" s="39"/>
      <c r="RR182" s="39"/>
      <c r="RS182" s="39"/>
      <c r="RT182" s="39"/>
      <c r="RU182" s="39"/>
      <c r="RV182" s="39"/>
      <c r="RW182" s="39"/>
      <c r="RX182" s="39"/>
      <c r="RY182" s="39"/>
      <c r="RZ182" s="39"/>
      <c r="SA182" s="39"/>
      <c r="SB182" s="39"/>
      <c r="SC182" s="39"/>
      <c r="SD182" s="39"/>
      <c r="SE182" s="39"/>
      <c r="SF182" s="39"/>
      <c r="SG182" s="39"/>
      <c r="SH182" s="39"/>
      <c r="SI182" s="39"/>
      <c r="SJ182" s="39"/>
      <c r="SK182" s="39"/>
      <c r="SL182" s="39"/>
      <c r="SM182" s="39"/>
      <c r="SN182" s="39"/>
      <c r="SO182" s="39"/>
      <c r="SP182" s="39"/>
      <c r="SQ182" s="39"/>
      <c r="SR182" s="39"/>
      <c r="SS182" s="39"/>
      <c r="ST182" s="39"/>
      <c r="SU182" s="39"/>
      <c r="SV182" s="39"/>
      <c r="SW182" s="39"/>
      <c r="SX182" s="39"/>
      <c r="SY182" s="39"/>
      <c r="SZ182" s="39"/>
      <c r="TA182" s="39"/>
      <c r="TB182" s="39"/>
      <c r="TC182" s="39"/>
      <c r="TD182" s="39"/>
      <c r="TE182" s="39"/>
      <c r="TF182" s="39"/>
      <c r="TG182" s="39"/>
      <c r="TH182" s="39"/>
      <c r="TI182" s="39"/>
      <c r="TJ182" s="39"/>
      <c r="TK182" s="39"/>
      <c r="TL182" s="39"/>
      <c r="TM182" s="39"/>
      <c r="TN182" s="39"/>
      <c r="TO182" s="39"/>
      <c r="TP182" s="39"/>
      <c r="TQ182" s="39"/>
      <c r="TR182" s="39"/>
      <c r="TS182" s="39"/>
      <c r="TT182" s="39"/>
      <c r="TU182" s="39"/>
      <c r="TV182" s="39"/>
      <c r="TW182" s="39"/>
      <c r="TX182" s="39"/>
      <c r="TY182" s="39"/>
      <c r="TZ182" s="39"/>
      <c r="UA182" s="39"/>
      <c r="UB182" s="39"/>
      <c r="UC182" s="39"/>
      <c r="UD182" s="39"/>
      <c r="UE182" s="39"/>
      <c r="UF182" s="39"/>
      <c r="UG182" s="39"/>
      <c r="UH182" s="39"/>
      <c r="UI182" s="39"/>
      <c r="UJ182" s="39"/>
      <c r="UK182" s="39"/>
      <c r="UL182" s="39"/>
      <c r="UM182" s="39"/>
      <c r="UN182" s="39"/>
      <c r="UO182" s="39"/>
      <c r="UP182" s="39"/>
      <c r="UQ182" s="39"/>
      <c r="UR182" s="39"/>
      <c r="US182" s="39"/>
      <c r="UT182" s="39"/>
      <c r="UU182" s="39"/>
      <c r="UV182" s="39"/>
      <c r="UW182" s="39"/>
      <c r="UX182" s="39"/>
      <c r="UY182" s="39"/>
      <c r="UZ182" s="39"/>
      <c r="VA182" s="39"/>
      <c r="VB182" s="39"/>
      <c r="VC182" s="39"/>
      <c r="VD182" s="39"/>
      <c r="VE182" s="39"/>
      <c r="VF182" s="39"/>
      <c r="VG182" s="39"/>
      <c r="VH182" s="39"/>
      <c r="VI182" s="39"/>
      <c r="VJ182" s="39"/>
      <c r="VK182" s="39"/>
      <c r="VL182" s="39"/>
      <c r="VM182" s="39"/>
      <c r="VN182" s="39"/>
      <c r="VO182" s="39"/>
      <c r="VP182" s="39"/>
      <c r="VQ182" s="39"/>
      <c r="VR182" s="39"/>
      <c r="VS182" s="39"/>
      <c r="VT182" s="39"/>
      <c r="VU182" s="39"/>
      <c r="VV182" s="39"/>
      <c r="VW182" s="39"/>
      <c r="VX182" s="39"/>
      <c r="VY182" s="39"/>
      <c r="VZ182" s="39"/>
      <c r="WA182" s="39"/>
      <c r="WB182" s="39"/>
      <c r="WC182" s="39"/>
      <c r="WD182" s="39"/>
      <c r="WE182" s="39"/>
      <c r="WF182" s="39"/>
      <c r="WG182" s="39"/>
      <c r="WH182" s="39"/>
      <c r="WI182" s="39"/>
      <c r="WJ182" s="39"/>
      <c r="WK182" s="39"/>
      <c r="WL182" s="39"/>
      <c r="WM182" s="39"/>
      <c r="WN182" s="39"/>
      <c r="WO182" s="39"/>
      <c r="WP182" s="39"/>
      <c r="WQ182" s="39"/>
      <c r="WR182" s="39"/>
      <c r="WS182" s="39"/>
      <c r="WT182" s="39"/>
      <c r="WU182" s="39"/>
      <c r="WV182" s="39"/>
      <c r="WW182" s="39"/>
      <c r="WX182" s="39"/>
      <c r="WY182" s="39"/>
      <c r="WZ182" s="39"/>
      <c r="XA182" s="39"/>
      <c r="XB182" s="39"/>
      <c r="XC182" s="39"/>
      <c r="XD182" s="39"/>
      <c r="XE182" s="39"/>
      <c r="XF182" s="39"/>
      <c r="XG182" s="39"/>
      <c r="XH182" s="39"/>
      <c r="XI182" s="39"/>
      <c r="XJ182" s="39"/>
      <c r="XK182" s="39"/>
      <c r="XL182" s="39"/>
      <c r="XM182" s="39"/>
      <c r="XN182" s="39"/>
      <c r="XO182" s="39"/>
      <c r="XP182" s="39"/>
      <c r="XQ182" s="39"/>
      <c r="XR182" s="39"/>
      <c r="XS182" s="39"/>
      <c r="XT182" s="39"/>
      <c r="XU182" s="39"/>
      <c r="XV182" s="39"/>
      <c r="XW182" s="39"/>
      <c r="XX182" s="39"/>
      <c r="XY182" s="39"/>
      <c r="XZ182" s="39"/>
      <c r="YA182" s="39"/>
      <c r="YB182" s="39"/>
      <c r="YC182" s="39"/>
      <c r="YD182" s="39"/>
      <c r="YE182" s="39"/>
      <c r="YF182" s="39"/>
      <c r="YG182" s="39"/>
      <c r="YH182" s="39"/>
      <c r="YI182" s="39"/>
      <c r="YJ182" s="39"/>
      <c r="YK182" s="39"/>
      <c r="YL182" s="39"/>
      <c r="YM182" s="39"/>
      <c r="YN182" s="39"/>
      <c r="YO182" s="39"/>
      <c r="YP182" s="39"/>
      <c r="YQ182" s="39"/>
      <c r="YR182" s="39"/>
      <c r="YS182" s="39"/>
      <c r="YT182" s="39"/>
      <c r="YU182" s="39"/>
      <c r="YV182" s="39"/>
      <c r="YW182" s="39"/>
      <c r="YX182" s="39"/>
      <c r="YY182" s="39"/>
      <c r="YZ182" s="39"/>
      <c r="ZA182" s="39"/>
      <c r="ZB182" s="39"/>
      <c r="ZC182" s="39"/>
      <c r="ZD182" s="39"/>
      <c r="ZE182" s="39"/>
      <c r="ZF182" s="39"/>
      <c r="ZG182" s="39"/>
      <c r="ZH182" s="39"/>
      <c r="ZI182" s="39"/>
      <c r="ZJ182" s="39"/>
      <c r="ZK182" s="39"/>
      <c r="ZL182" s="39"/>
      <c r="ZM182" s="39"/>
      <c r="ZN182" s="39"/>
      <c r="ZO182" s="39"/>
      <c r="ZP182" s="39"/>
      <c r="ZQ182" s="39"/>
      <c r="ZR182" s="39"/>
      <c r="ZS182" s="39"/>
      <c r="ZT182" s="39"/>
      <c r="ZU182" s="39"/>
      <c r="ZV182" s="39"/>
      <c r="ZW182" s="39"/>
      <c r="ZX182" s="39"/>
    </row>
    <row r="183" spans="1:700" s="41" customFormat="1" ht="12" customHeight="1" x14ac:dyDescent="0.25">
      <c r="A183" s="128" t="s">
        <v>36</v>
      </c>
      <c r="B183" s="15" t="s">
        <v>37</v>
      </c>
      <c r="C183" s="15" t="s">
        <v>37</v>
      </c>
      <c r="D183" s="5" t="s">
        <v>38</v>
      </c>
      <c r="E183" s="6" t="s">
        <v>39</v>
      </c>
      <c r="F183" s="7" t="s">
        <v>38</v>
      </c>
      <c r="G183" s="6" t="s">
        <v>40</v>
      </c>
      <c r="H183" s="8">
        <v>22104</v>
      </c>
      <c r="I183" s="74" t="s">
        <v>120</v>
      </c>
      <c r="J183" s="9" t="s">
        <v>6216</v>
      </c>
      <c r="K183" s="10" t="s">
        <v>6217</v>
      </c>
      <c r="L183" s="11"/>
      <c r="M183" s="8" t="s">
        <v>43</v>
      </c>
      <c r="N183" s="12" t="s">
        <v>877</v>
      </c>
      <c r="O183" s="13">
        <v>5</v>
      </c>
      <c r="P183" s="14">
        <f t="shared" si="4"/>
        <v>105.84</v>
      </c>
      <c r="Q183" s="53" t="s">
        <v>16279</v>
      </c>
      <c r="R183" s="14">
        <v>529.20000000000005</v>
      </c>
      <c r="S183" s="14">
        <v>0</v>
      </c>
      <c r="T183" s="14">
        <v>318</v>
      </c>
      <c r="U183" s="14">
        <v>0</v>
      </c>
      <c r="V183" s="14">
        <v>0</v>
      </c>
      <c r="W183" s="14">
        <v>106</v>
      </c>
      <c r="X183" s="14">
        <v>0</v>
      </c>
      <c r="Y183" s="14">
        <v>0</v>
      </c>
      <c r="Z183" s="14">
        <v>105.2</v>
      </c>
      <c r="AA183" s="14">
        <v>0</v>
      </c>
      <c r="AB183" s="14">
        <v>0</v>
      </c>
      <c r="AC183" s="14">
        <v>0</v>
      </c>
      <c r="AD183" s="14">
        <v>0</v>
      </c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  <c r="IV183" s="39"/>
      <c r="IW183" s="39"/>
      <c r="IX183" s="39"/>
      <c r="IY183" s="39"/>
      <c r="IZ183" s="39"/>
      <c r="JA183" s="39"/>
      <c r="JB183" s="39"/>
      <c r="JC183" s="39"/>
      <c r="JD183" s="39"/>
      <c r="JE183" s="39"/>
      <c r="JF183" s="39"/>
      <c r="JG183" s="39"/>
      <c r="JH183" s="39"/>
      <c r="JI183" s="39"/>
      <c r="JJ183" s="39"/>
      <c r="JK183" s="39"/>
      <c r="JL183" s="39"/>
      <c r="JM183" s="39"/>
      <c r="JN183" s="39"/>
      <c r="JO183" s="39"/>
      <c r="JP183" s="39"/>
      <c r="JQ183" s="39"/>
      <c r="JR183" s="39"/>
      <c r="JS183" s="39"/>
      <c r="JT183" s="39"/>
      <c r="JU183" s="39"/>
      <c r="JV183" s="39"/>
      <c r="JW183" s="39"/>
      <c r="JX183" s="39"/>
      <c r="JY183" s="39"/>
      <c r="JZ183" s="39"/>
      <c r="KA183" s="39"/>
      <c r="KB183" s="39"/>
      <c r="KC183" s="39"/>
      <c r="KD183" s="39"/>
      <c r="KE183" s="39"/>
      <c r="KF183" s="39"/>
      <c r="KG183" s="39"/>
      <c r="KH183" s="39"/>
      <c r="KI183" s="39"/>
      <c r="KJ183" s="39"/>
      <c r="KK183" s="39"/>
      <c r="KL183" s="39"/>
      <c r="KM183" s="39"/>
      <c r="KN183" s="39"/>
      <c r="KO183" s="39"/>
      <c r="KP183" s="39"/>
      <c r="KQ183" s="39"/>
      <c r="KR183" s="39"/>
      <c r="KS183" s="39"/>
      <c r="KT183" s="39"/>
      <c r="KU183" s="39"/>
      <c r="KV183" s="39"/>
      <c r="KW183" s="39"/>
      <c r="KX183" s="39"/>
      <c r="KY183" s="39"/>
      <c r="KZ183" s="39"/>
      <c r="LA183" s="39"/>
      <c r="LB183" s="39"/>
      <c r="LC183" s="39"/>
      <c r="LD183" s="39"/>
      <c r="LE183" s="39"/>
      <c r="LF183" s="39"/>
      <c r="LG183" s="39"/>
      <c r="LH183" s="39"/>
      <c r="LI183" s="39"/>
      <c r="LJ183" s="39"/>
      <c r="LK183" s="39"/>
      <c r="LL183" s="39"/>
      <c r="LM183" s="39"/>
      <c r="LN183" s="39"/>
      <c r="LO183" s="39"/>
      <c r="LP183" s="39"/>
      <c r="LQ183" s="39"/>
      <c r="LR183" s="39"/>
      <c r="LS183" s="39"/>
      <c r="LT183" s="39"/>
      <c r="LU183" s="39"/>
      <c r="LV183" s="39"/>
      <c r="LW183" s="39"/>
      <c r="LX183" s="39"/>
      <c r="LY183" s="39"/>
      <c r="LZ183" s="39"/>
      <c r="MA183" s="39"/>
      <c r="MB183" s="39"/>
      <c r="MC183" s="39"/>
      <c r="MD183" s="39"/>
      <c r="ME183" s="39"/>
      <c r="MF183" s="39"/>
      <c r="MG183" s="39"/>
      <c r="MH183" s="39"/>
      <c r="MI183" s="39"/>
      <c r="MJ183" s="39"/>
      <c r="MK183" s="39"/>
      <c r="ML183" s="39"/>
      <c r="MM183" s="39"/>
      <c r="MN183" s="39"/>
      <c r="MO183" s="39"/>
      <c r="MP183" s="39"/>
      <c r="MQ183" s="39"/>
      <c r="MR183" s="39"/>
      <c r="MS183" s="39"/>
      <c r="MT183" s="39"/>
      <c r="MU183" s="39"/>
      <c r="MV183" s="39"/>
      <c r="MW183" s="39"/>
      <c r="MX183" s="39"/>
      <c r="MY183" s="39"/>
      <c r="MZ183" s="39"/>
      <c r="NA183" s="39"/>
      <c r="NB183" s="39"/>
      <c r="NC183" s="39"/>
      <c r="ND183" s="39"/>
      <c r="NE183" s="39"/>
      <c r="NF183" s="39"/>
      <c r="NG183" s="39"/>
      <c r="NH183" s="39"/>
      <c r="NI183" s="39"/>
      <c r="NJ183" s="39"/>
      <c r="NK183" s="39"/>
      <c r="NL183" s="39"/>
      <c r="NM183" s="39"/>
      <c r="NN183" s="39"/>
      <c r="NO183" s="39"/>
      <c r="NP183" s="39"/>
      <c r="NQ183" s="39"/>
      <c r="NR183" s="39"/>
      <c r="NS183" s="39"/>
      <c r="NT183" s="39"/>
      <c r="NU183" s="39"/>
      <c r="NV183" s="39"/>
      <c r="NW183" s="39"/>
      <c r="NX183" s="39"/>
      <c r="NY183" s="39"/>
      <c r="NZ183" s="39"/>
      <c r="OA183" s="39"/>
      <c r="OB183" s="39"/>
      <c r="OC183" s="39"/>
      <c r="OD183" s="39"/>
      <c r="OE183" s="39"/>
      <c r="OF183" s="39"/>
      <c r="OG183" s="39"/>
      <c r="OH183" s="39"/>
      <c r="OI183" s="39"/>
      <c r="OJ183" s="39"/>
      <c r="OK183" s="39"/>
      <c r="OL183" s="39"/>
      <c r="OM183" s="39"/>
      <c r="ON183" s="39"/>
      <c r="OO183" s="39"/>
      <c r="OP183" s="39"/>
      <c r="OQ183" s="39"/>
      <c r="OR183" s="39"/>
      <c r="OS183" s="39"/>
      <c r="OT183" s="39"/>
      <c r="OU183" s="39"/>
      <c r="OV183" s="39"/>
      <c r="OW183" s="39"/>
      <c r="OX183" s="39"/>
      <c r="OY183" s="39"/>
      <c r="OZ183" s="39"/>
      <c r="PA183" s="39"/>
      <c r="PB183" s="39"/>
      <c r="PC183" s="39"/>
      <c r="PD183" s="39"/>
      <c r="PE183" s="39"/>
      <c r="PF183" s="39"/>
      <c r="PG183" s="39"/>
      <c r="PH183" s="39"/>
      <c r="PI183" s="39"/>
      <c r="PJ183" s="39"/>
      <c r="PK183" s="39"/>
      <c r="PL183" s="39"/>
      <c r="PM183" s="39"/>
      <c r="PN183" s="39"/>
      <c r="PO183" s="39"/>
      <c r="PP183" s="39"/>
      <c r="PQ183" s="39"/>
      <c r="PR183" s="39"/>
      <c r="PS183" s="39"/>
      <c r="PT183" s="39"/>
      <c r="PU183" s="39"/>
      <c r="PV183" s="39"/>
      <c r="PW183" s="39"/>
      <c r="PX183" s="39"/>
      <c r="PY183" s="39"/>
      <c r="PZ183" s="39"/>
      <c r="QA183" s="39"/>
      <c r="QB183" s="39"/>
      <c r="QC183" s="39"/>
      <c r="QD183" s="39"/>
      <c r="QE183" s="39"/>
      <c r="QF183" s="39"/>
      <c r="QG183" s="39"/>
      <c r="QH183" s="39"/>
      <c r="QI183" s="39"/>
      <c r="QJ183" s="39"/>
      <c r="QK183" s="39"/>
      <c r="QL183" s="39"/>
      <c r="QM183" s="39"/>
      <c r="QN183" s="39"/>
      <c r="QO183" s="39"/>
      <c r="QP183" s="39"/>
      <c r="QQ183" s="39"/>
      <c r="QR183" s="39"/>
      <c r="QS183" s="39"/>
      <c r="QT183" s="39"/>
      <c r="QU183" s="39"/>
      <c r="QV183" s="39"/>
      <c r="QW183" s="39"/>
      <c r="QX183" s="39"/>
      <c r="QY183" s="39"/>
      <c r="QZ183" s="39"/>
      <c r="RA183" s="39"/>
      <c r="RB183" s="39"/>
      <c r="RC183" s="39"/>
      <c r="RD183" s="39"/>
      <c r="RE183" s="39"/>
      <c r="RF183" s="39"/>
      <c r="RG183" s="39"/>
      <c r="RH183" s="39"/>
      <c r="RI183" s="39"/>
      <c r="RJ183" s="39"/>
      <c r="RK183" s="39"/>
      <c r="RL183" s="39"/>
      <c r="RM183" s="39"/>
      <c r="RN183" s="39"/>
      <c r="RO183" s="39"/>
      <c r="RP183" s="39"/>
      <c r="RQ183" s="39"/>
      <c r="RR183" s="39"/>
      <c r="RS183" s="39"/>
      <c r="RT183" s="39"/>
      <c r="RU183" s="39"/>
      <c r="RV183" s="39"/>
      <c r="RW183" s="39"/>
      <c r="RX183" s="39"/>
      <c r="RY183" s="39"/>
      <c r="RZ183" s="39"/>
      <c r="SA183" s="39"/>
      <c r="SB183" s="39"/>
      <c r="SC183" s="39"/>
      <c r="SD183" s="39"/>
      <c r="SE183" s="39"/>
      <c r="SF183" s="39"/>
      <c r="SG183" s="39"/>
      <c r="SH183" s="39"/>
      <c r="SI183" s="39"/>
      <c r="SJ183" s="39"/>
      <c r="SK183" s="39"/>
      <c r="SL183" s="39"/>
      <c r="SM183" s="39"/>
      <c r="SN183" s="39"/>
      <c r="SO183" s="39"/>
      <c r="SP183" s="39"/>
      <c r="SQ183" s="39"/>
      <c r="SR183" s="39"/>
      <c r="SS183" s="39"/>
      <c r="ST183" s="39"/>
      <c r="SU183" s="39"/>
      <c r="SV183" s="39"/>
      <c r="SW183" s="39"/>
      <c r="SX183" s="39"/>
      <c r="SY183" s="39"/>
      <c r="SZ183" s="39"/>
      <c r="TA183" s="39"/>
      <c r="TB183" s="39"/>
      <c r="TC183" s="39"/>
      <c r="TD183" s="39"/>
      <c r="TE183" s="39"/>
      <c r="TF183" s="39"/>
      <c r="TG183" s="39"/>
      <c r="TH183" s="39"/>
      <c r="TI183" s="39"/>
      <c r="TJ183" s="39"/>
      <c r="TK183" s="39"/>
      <c r="TL183" s="39"/>
      <c r="TM183" s="39"/>
      <c r="TN183" s="39"/>
      <c r="TO183" s="39"/>
      <c r="TP183" s="39"/>
      <c r="TQ183" s="39"/>
      <c r="TR183" s="39"/>
      <c r="TS183" s="39"/>
      <c r="TT183" s="39"/>
      <c r="TU183" s="39"/>
      <c r="TV183" s="39"/>
      <c r="TW183" s="39"/>
      <c r="TX183" s="39"/>
      <c r="TY183" s="39"/>
      <c r="TZ183" s="39"/>
      <c r="UA183" s="39"/>
      <c r="UB183" s="39"/>
      <c r="UC183" s="39"/>
      <c r="UD183" s="39"/>
      <c r="UE183" s="39"/>
      <c r="UF183" s="39"/>
      <c r="UG183" s="39"/>
      <c r="UH183" s="39"/>
      <c r="UI183" s="39"/>
      <c r="UJ183" s="39"/>
      <c r="UK183" s="39"/>
      <c r="UL183" s="39"/>
      <c r="UM183" s="39"/>
      <c r="UN183" s="39"/>
      <c r="UO183" s="39"/>
      <c r="UP183" s="39"/>
      <c r="UQ183" s="39"/>
      <c r="UR183" s="39"/>
      <c r="US183" s="39"/>
      <c r="UT183" s="39"/>
      <c r="UU183" s="39"/>
      <c r="UV183" s="39"/>
      <c r="UW183" s="39"/>
      <c r="UX183" s="39"/>
      <c r="UY183" s="39"/>
      <c r="UZ183" s="39"/>
      <c r="VA183" s="39"/>
      <c r="VB183" s="39"/>
      <c r="VC183" s="39"/>
      <c r="VD183" s="39"/>
      <c r="VE183" s="39"/>
      <c r="VF183" s="39"/>
      <c r="VG183" s="39"/>
      <c r="VH183" s="39"/>
      <c r="VI183" s="39"/>
      <c r="VJ183" s="39"/>
      <c r="VK183" s="39"/>
      <c r="VL183" s="39"/>
      <c r="VM183" s="39"/>
      <c r="VN183" s="39"/>
      <c r="VO183" s="39"/>
      <c r="VP183" s="39"/>
      <c r="VQ183" s="39"/>
      <c r="VR183" s="39"/>
      <c r="VS183" s="39"/>
      <c r="VT183" s="39"/>
      <c r="VU183" s="39"/>
      <c r="VV183" s="39"/>
      <c r="VW183" s="39"/>
      <c r="VX183" s="39"/>
      <c r="VY183" s="39"/>
      <c r="VZ183" s="39"/>
      <c r="WA183" s="39"/>
      <c r="WB183" s="39"/>
      <c r="WC183" s="39"/>
      <c r="WD183" s="39"/>
      <c r="WE183" s="39"/>
      <c r="WF183" s="39"/>
      <c r="WG183" s="39"/>
      <c r="WH183" s="39"/>
      <c r="WI183" s="39"/>
      <c r="WJ183" s="39"/>
      <c r="WK183" s="39"/>
      <c r="WL183" s="39"/>
      <c r="WM183" s="39"/>
      <c r="WN183" s="39"/>
      <c r="WO183" s="39"/>
      <c r="WP183" s="39"/>
      <c r="WQ183" s="39"/>
      <c r="WR183" s="39"/>
      <c r="WS183" s="39"/>
      <c r="WT183" s="39"/>
      <c r="WU183" s="39"/>
      <c r="WV183" s="39"/>
      <c r="WW183" s="39"/>
      <c r="WX183" s="39"/>
      <c r="WY183" s="39"/>
      <c r="WZ183" s="39"/>
      <c r="XA183" s="39"/>
      <c r="XB183" s="39"/>
      <c r="XC183" s="39"/>
      <c r="XD183" s="39"/>
      <c r="XE183" s="39"/>
      <c r="XF183" s="39"/>
      <c r="XG183" s="39"/>
      <c r="XH183" s="39"/>
      <c r="XI183" s="39"/>
      <c r="XJ183" s="39"/>
      <c r="XK183" s="39"/>
      <c r="XL183" s="39"/>
      <c r="XM183" s="39"/>
      <c r="XN183" s="39"/>
      <c r="XO183" s="39"/>
      <c r="XP183" s="39"/>
      <c r="XQ183" s="39"/>
      <c r="XR183" s="39"/>
      <c r="XS183" s="39"/>
      <c r="XT183" s="39"/>
      <c r="XU183" s="39"/>
      <c r="XV183" s="39"/>
      <c r="XW183" s="39"/>
      <c r="XX183" s="39"/>
      <c r="XY183" s="39"/>
      <c r="XZ183" s="39"/>
      <c r="YA183" s="39"/>
      <c r="YB183" s="39"/>
      <c r="YC183" s="39"/>
      <c r="YD183" s="39"/>
      <c r="YE183" s="39"/>
      <c r="YF183" s="39"/>
      <c r="YG183" s="39"/>
      <c r="YH183" s="39"/>
      <c r="YI183" s="39"/>
      <c r="YJ183" s="39"/>
      <c r="YK183" s="39"/>
      <c r="YL183" s="39"/>
      <c r="YM183" s="39"/>
      <c r="YN183" s="39"/>
      <c r="YO183" s="39"/>
      <c r="YP183" s="39"/>
      <c r="YQ183" s="39"/>
      <c r="YR183" s="39"/>
      <c r="YS183" s="39"/>
      <c r="YT183" s="39"/>
      <c r="YU183" s="39"/>
      <c r="YV183" s="39"/>
      <c r="YW183" s="39"/>
      <c r="YX183" s="39"/>
      <c r="YY183" s="39"/>
      <c r="YZ183" s="39"/>
      <c r="ZA183" s="39"/>
      <c r="ZB183" s="39"/>
      <c r="ZC183" s="39"/>
      <c r="ZD183" s="39"/>
      <c r="ZE183" s="39"/>
      <c r="ZF183" s="39"/>
      <c r="ZG183" s="39"/>
      <c r="ZH183" s="39"/>
      <c r="ZI183" s="39"/>
      <c r="ZJ183" s="39"/>
      <c r="ZK183" s="39"/>
      <c r="ZL183" s="39"/>
      <c r="ZM183" s="39"/>
      <c r="ZN183" s="39"/>
      <c r="ZO183" s="39"/>
      <c r="ZP183" s="39"/>
      <c r="ZQ183" s="39"/>
      <c r="ZR183" s="39"/>
      <c r="ZS183" s="39"/>
      <c r="ZT183" s="39"/>
      <c r="ZU183" s="39"/>
      <c r="ZV183" s="39"/>
      <c r="ZW183" s="39"/>
      <c r="ZX183" s="39"/>
    </row>
    <row r="184" spans="1:700" s="41" customFormat="1" ht="12" customHeight="1" x14ac:dyDescent="0.25">
      <c r="A184" s="128" t="s">
        <v>36</v>
      </c>
      <c r="B184" s="15" t="s">
        <v>37</v>
      </c>
      <c r="C184" s="15" t="s">
        <v>37</v>
      </c>
      <c r="D184" s="5" t="s">
        <v>38</v>
      </c>
      <c r="E184" s="6" t="s">
        <v>39</v>
      </c>
      <c r="F184" s="7" t="s">
        <v>38</v>
      </c>
      <c r="G184" s="6" t="s">
        <v>40</v>
      </c>
      <c r="H184" s="8">
        <v>22104</v>
      </c>
      <c r="I184" s="74" t="s">
        <v>120</v>
      </c>
      <c r="J184" s="9" t="s">
        <v>9758</v>
      </c>
      <c r="K184" s="10" t="s">
        <v>9759</v>
      </c>
      <c r="L184" s="11"/>
      <c r="M184" s="8" t="s">
        <v>43</v>
      </c>
      <c r="N184" s="12" t="s">
        <v>877</v>
      </c>
      <c r="O184" s="13">
        <v>1</v>
      </c>
      <c r="P184" s="14">
        <f t="shared" si="4"/>
        <v>120</v>
      </c>
      <c r="Q184" s="53" t="s">
        <v>16279</v>
      </c>
      <c r="R184" s="14">
        <v>120</v>
      </c>
      <c r="S184" s="14">
        <v>0</v>
      </c>
      <c r="T184" s="14">
        <v>0</v>
      </c>
      <c r="U184" s="14">
        <v>0</v>
      </c>
      <c r="V184" s="14">
        <v>0</v>
      </c>
      <c r="W184" s="14">
        <v>120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  <c r="IV184" s="39"/>
      <c r="IW184" s="39"/>
      <c r="IX184" s="39"/>
      <c r="IY184" s="39"/>
      <c r="IZ184" s="39"/>
      <c r="JA184" s="39"/>
      <c r="JB184" s="39"/>
      <c r="JC184" s="39"/>
      <c r="JD184" s="39"/>
      <c r="JE184" s="39"/>
      <c r="JF184" s="39"/>
      <c r="JG184" s="39"/>
      <c r="JH184" s="39"/>
      <c r="JI184" s="39"/>
      <c r="JJ184" s="39"/>
      <c r="JK184" s="39"/>
      <c r="JL184" s="39"/>
      <c r="JM184" s="39"/>
      <c r="JN184" s="39"/>
      <c r="JO184" s="39"/>
      <c r="JP184" s="39"/>
      <c r="JQ184" s="39"/>
      <c r="JR184" s="39"/>
      <c r="JS184" s="39"/>
      <c r="JT184" s="39"/>
      <c r="JU184" s="39"/>
      <c r="JV184" s="39"/>
      <c r="JW184" s="39"/>
      <c r="JX184" s="39"/>
      <c r="JY184" s="39"/>
      <c r="JZ184" s="39"/>
      <c r="KA184" s="39"/>
      <c r="KB184" s="39"/>
      <c r="KC184" s="39"/>
      <c r="KD184" s="39"/>
      <c r="KE184" s="39"/>
      <c r="KF184" s="39"/>
      <c r="KG184" s="39"/>
      <c r="KH184" s="39"/>
      <c r="KI184" s="39"/>
      <c r="KJ184" s="39"/>
      <c r="KK184" s="39"/>
      <c r="KL184" s="39"/>
      <c r="KM184" s="39"/>
      <c r="KN184" s="39"/>
      <c r="KO184" s="39"/>
      <c r="KP184" s="39"/>
      <c r="KQ184" s="39"/>
      <c r="KR184" s="39"/>
      <c r="KS184" s="39"/>
      <c r="KT184" s="39"/>
      <c r="KU184" s="39"/>
      <c r="KV184" s="39"/>
      <c r="KW184" s="39"/>
      <c r="KX184" s="39"/>
      <c r="KY184" s="39"/>
      <c r="KZ184" s="39"/>
      <c r="LA184" s="39"/>
      <c r="LB184" s="39"/>
      <c r="LC184" s="39"/>
      <c r="LD184" s="39"/>
      <c r="LE184" s="39"/>
      <c r="LF184" s="39"/>
      <c r="LG184" s="39"/>
      <c r="LH184" s="39"/>
      <c r="LI184" s="39"/>
      <c r="LJ184" s="39"/>
      <c r="LK184" s="39"/>
      <c r="LL184" s="39"/>
      <c r="LM184" s="39"/>
      <c r="LN184" s="39"/>
      <c r="LO184" s="39"/>
      <c r="LP184" s="39"/>
      <c r="LQ184" s="39"/>
      <c r="LR184" s="39"/>
      <c r="LS184" s="39"/>
      <c r="LT184" s="39"/>
      <c r="LU184" s="39"/>
      <c r="LV184" s="39"/>
      <c r="LW184" s="39"/>
      <c r="LX184" s="39"/>
      <c r="LY184" s="39"/>
      <c r="LZ184" s="39"/>
      <c r="MA184" s="39"/>
      <c r="MB184" s="39"/>
      <c r="MC184" s="39"/>
      <c r="MD184" s="39"/>
      <c r="ME184" s="39"/>
      <c r="MF184" s="39"/>
      <c r="MG184" s="39"/>
      <c r="MH184" s="39"/>
      <c r="MI184" s="39"/>
      <c r="MJ184" s="39"/>
      <c r="MK184" s="39"/>
      <c r="ML184" s="39"/>
      <c r="MM184" s="39"/>
      <c r="MN184" s="39"/>
      <c r="MO184" s="39"/>
      <c r="MP184" s="39"/>
      <c r="MQ184" s="39"/>
      <c r="MR184" s="39"/>
      <c r="MS184" s="39"/>
      <c r="MT184" s="39"/>
      <c r="MU184" s="39"/>
      <c r="MV184" s="39"/>
      <c r="MW184" s="39"/>
      <c r="MX184" s="39"/>
      <c r="MY184" s="39"/>
      <c r="MZ184" s="39"/>
      <c r="NA184" s="39"/>
      <c r="NB184" s="39"/>
      <c r="NC184" s="39"/>
      <c r="ND184" s="39"/>
      <c r="NE184" s="39"/>
      <c r="NF184" s="39"/>
      <c r="NG184" s="39"/>
      <c r="NH184" s="39"/>
      <c r="NI184" s="39"/>
      <c r="NJ184" s="39"/>
      <c r="NK184" s="39"/>
      <c r="NL184" s="39"/>
      <c r="NM184" s="39"/>
      <c r="NN184" s="39"/>
      <c r="NO184" s="39"/>
      <c r="NP184" s="39"/>
      <c r="NQ184" s="39"/>
      <c r="NR184" s="39"/>
      <c r="NS184" s="39"/>
      <c r="NT184" s="39"/>
      <c r="NU184" s="39"/>
      <c r="NV184" s="39"/>
      <c r="NW184" s="39"/>
      <c r="NX184" s="39"/>
      <c r="NY184" s="39"/>
      <c r="NZ184" s="39"/>
      <c r="OA184" s="39"/>
      <c r="OB184" s="39"/>
      <c r="OC184" s="39"/>
      <c r="OD184" s="39"/>
      <c r="OE184" s="39"/>
      <c r="OF184" s="39"/>
      <c r="OG184" s="39"/>
      <c r="OH184" s="39"/>
      <c r="OI184" s="39"/>
      <c r="OJ184" s="39"/>
      <c r="OK184" s="39"/>
      <c r="OL184" s="39"/>
      <c r="OM184" s="39"/>
      <c r="ON184" s="39"/>
      <c r="OO184" s="39"/>
      <c r="OP184" s="39"/>
      <c r="OQ184" s="39"/>
      <c r="OR184" s="39"/>
      <c r="OS184" s="39"/>
      <c r="OT184" s="39"/>
      <c r="OU184" s="39"/>
      <c r="OV184" s="39"/>
      <c r="OW184" s="39"/>
      <c r="OX184" s="39"/>
      <c r="OY184" s="39"/>
      <c r="OZ184" s="39"/>
      <c r="PA184" s="39"/>
      <c r="PB184" s="39"/>
      <c r="PC184" s="39"/>
      <c r="PD184" s="39"/>
      <c r="PE184" s="39"/>
      <c r="PF184" s="39"/>
      <c r="PG184" s="39"/>
      <c r="PH184" s="39"/>
      <c r="PI184" s="39"/>
      <c r="PJ184" s="39"/>
      <c r="PK184" s="39"/>
      <c r="PL184" s="39"/>
      <c r="PM184" s="39"/>
      <c r="PN184" s="39"/>
      <c r="PO184" s="39"/>
      <c r="PP184" s="39"/>
      <c r="PQ184" s="39"/>
      <c r="PR184" s="39"/>
      <c r="PS184" s="39"/>
      <c r="PT184" s="39"/>
      <c r="PU184" s="39"/>
      <c r="PV184" s="39"/>
      <c r="PW184" s="39"/>
      <c r="PX184" s="39"/>
      <c r="PY184" s="39"/>
      <c r="PZ184" s="39"/>
      <c r="QA184" s="39"/>
      <c r="QB184" s="39"/>
      <c r="QC184" s="39"/>
      <c r="QD184" s="39"/>
      <c r="QE184" s="39"/>
      <c r="QF184" s="39"/>
      <c r="QG184" s="39"/>
      <c r="QH184" s="39"/>
      <c r="QI184" s="39"/>
      <c r="QJ184" s="39"/>
      <c r="QK184" s="39"/>
      <c r="QL184" s="39"/>
      <c r="QM184" s="39"/>
      <c r="QN184" s="39"/>
      <c r="QO184" s="39"/>
      <c r="QP184" s="39"/>
      <c r="QQ184" s="39"/>
      <c r="QR184" s="39"/>
      <c r="QS184" s="39"/>
      <c r="QT184" s="39"/>
      <c r="QU184" s="39"/>
      <c r="QV184" s="39"/>
      <c r="QW184" s="39"/>
      <c r="QX184" s="39"/>
      <c r="QY184" s="39"/>
      <c r="QZ184" s="39"/>
      <c r="RA184" s="39"/>
      <c r="RB184" s="39"/>
      <c r="RC184" s="39"/>
      <c r="RD184" s="39"/>
      <c r="RE184" s="39"/>
      <c r="RF184" s="39"/>
      <c r="RG184" s="39"/>
      <c r="RH184" s="39"/>
      <c r="RI184" s="39"/>
      <c r="RJ184" s="39"/>
      <c r="RK184" s="39"/>
      <c r="RL184" s="39"/>
      <c r="RM184" s="39"/>
      <c r="RN184" s="39"/>
      <c r="RO184" s="39"/>
      <c r="RP184" s="39"/>
      <c r="RQ184" s="39"/>
      <c r="RR184" s="39"/>
      <c r="RS184" s="39"/>
      <c r="RT184" s="39"/>
      <c r="RU184" s="39"/>
      <c r="RV184" s="39"/>
      <c r="RW184" s="39"/>
      <c r="RX184" s="39"/>
      <c r="RY184" s="39"/>
      <c r="RZ184" s="39"/>
      <c r="SA184" s="39"/>
      <c r="SB184" s="39"/>
      <c r="SC184" s="39"/>
      <c r="SD184" s="39"/>
      <c r="SE184" s="39"/>
      <c r="SF184" s="39"/>
      <c r="SG184" s="39"/>
      <c r="SH184" s="39"/>
      <c r="SI184" s="39"/>
      <c r="SJ184" s="39"/>
      <c r="SK184" s="39"/>
      <c r="SL184" s="39"/>
      <c r="SM184" s="39"/>
      <c r="SN184" s="39"/>
      <c r="SO184" s="39"/>
      <c r="SP184" s="39"/>
      <c r="SQ184" s="39"/>
      <c r="SR184" s="39"/>
      <c r="SS184" s="39"/>
      <c r="ST184" s="39"/>
      <c r="SU184" s="39"/>
      <c r="SV184" s="39"/>
      <c r="SW184" s="39"/>
      <c r="SX184" s="39"/>
      <c r="SY184" s="39"/>
      <c r="SZ184" s="39"/>
      <c r="TA184" s="39"/>
      <c r="TB184" s="39"/>
      <c r="TC184" s="39"/>
      <c r="TD184" s="39"/>
      <c r="TE184" s="39"/>
      <c r="TF184" s="39"/>
      <c r="TG184" s="39"/>
      <c r="TH184" s="39"/>
      <c r="TI184" s="39"/>
      <c r="TJ184" s="39"/>
      <c r="TK184" s="39"/>
      <c r="TL184" s="39"/>
      <c r="TM184" s="39"/>
      <c r="TN184" s="39"/>
      <c r="TO184" s="39"/>
      <c r="TP184" s="39"/>
      <c r="TQ184" s="39"/>
      <c r="TR184" s="39"/>
      <c r="TS184" s="39"/>
      <c r="TT184" s="39"/>
      <c r="TU184" s="39"/>
      <c r="TV184" s="39"/>
      <c r="TW184" s="39"/>
      <c r="TX184" s="39"/>
      <c r="TY184" s="39"/>
      <c r="TZ184" s="39"/>
      <c r="UA184" s="39"/>
      <c r="UB184" s="39"/>
      <c r="UC184" s="39"/>
      <c r="UD184" s="39"/>
      <c r="UE184" s="39"/>
      <c r="UF184" s="39"/>
      <c r="UG184" s="39"/>
      <c r="UH184" s="39"/>
      <c r="UI184" s="39"/>
      <c r="UJ184" s="39"/>
      <c r="UK184" s="39"/>
      <c r="UL184" s="39"/>
      <c r="UM184" s="39"/>
      <c r="UN184" s="39"/>
      <c r="UO184" s="39"/>
      <c r="UP184" s="39"/>
      <c r="UQ184" s="39"/>
      <c r="UR184" s="39"/>
      <c r="US184" s="39"/>
      <c r="UT184" s="39"/>
      <c r="UU184" s="39"/>
      <c r="UV184" s="39"/>
      <c r="UW184" s="39"/>
      <c r="UX184" s="39"/>
      <c r="UY184" s="39"/>
      <c r="UZ184" s="39"/>
      <c r="VA184" s="39"/>
      <c r="VB184" s="39"/>
      <c r="VC184" s="39"/>
      <c r="VD184" s="39"/>
      <c r="VE184" s="39"/>
      <c r="VF184" s="39"/>
      <c r="VG184" s="39"/>
      <c r="VH184" s="39"/>
      <c r="VI184" s="39"/>
      <c r="VJ184" s="39"/>
      <c r="VK184" s="39"/>
      <c r="VL184" s="39"/>
      <c r="VM184" s="39"/>
      <c r="VN184" s="39"/>
      <c r="VO184" s="39"/>
      <c r="VP184" s="39"/>
      <c r="VQ184" s="39"/>
      <c r="VR184" s="39"/>
      <c r="VS184" s="39"/>
      <c r="VT184" s="39"/>
      <c r="VU184" s="39"/>
      <c r="VV184" s="39"/>
      <c r="VW184" s="39"/>
      <c r="VX184" s="39"/>
      <c r="VY184" s="39"/>
      <c r="VZ184" s="39"/>
      <c r="WA184" s="39"/>
      <c r="WB184" s="39"/>
      <c r="WC184" s="39"/>
      <c r="WD184" s="39"/>
      <c r="WE184" s="39"/>
      <c r="WF184" s="39"/>
      <c r="WG184" s="39"/>
      <c r="WH184" s="39"/>
      <c r="WI184" s="39"/>
      <c r="WJ184" s="39"/>
      <c r="WK184" s="39"/>
      <c r="WL184" s="39"/>
      <c r="WM184" s="39"/>
      <c r="WN184" s="39"/>
      <c r="WO184" s="39"/>
      <c r="WP184" s="39"/>
      <c r="WQ184" s="39"/>
      <c r="WR184" s="39"/>
      <c r="WS184" s="39"/>
      <c r="WT184" s="39"/>
      <c r="WU184" s="39"/>
      <c r="WV184" s="39"/>
      <c r="WW184" s="39"/>
      <c r="WX184" s="39"/>
      <c r="WY184" s="39"/>
      <c r="WZ184" s="39"/>
      <c r="XA184" s="39"/>
      <c r="XB184" s="39"/>
      <c r="XC184" s="39"/>
      <c r="XD184" s="39"/>
      <c r="XE184" s="39"/>
      <c r="XF184" s="39"/>
      <c r="XG184" s="39"/>
      <c r="XH184" s="39"/>
      <c r="XI184" s="39"/>
      <c r="XJ184" s="39"/>
      <c r="XK184" s="39"/>
      <c r="XL184" s="39"/>
      <c r="XM184" s="39"/>
      <c r="XN184" s="39"/>
      <c r="XO184" s="39"/>
      <c r="XP184" s="39"/>
      <c r="XQ184" s="39"/>
      <c r="XR184" s="39"/>
      <c r="XS184" s="39"/>
      <c r="XT184" s="39"/>
      <c r="XU184" s="39"/>
      <c r="XV184" s="39"/>
      <c r="XW184" s="39"/>
      <c r="XX184" s="39"/>
      <c r="XY184" s="39"/>
      <c r="XZ184" s="39"/>
      <c r="YA184" s="39"/>
      <c r="YB184" s="39"/>
      <c r="YC184" s="39"/>
      <c r="YD184" s="39"/>
      <c r="YE184" s="39"/>
      <c r="YF184" s="39"/>
      <c r="YG184" s="39"/>
      <c r="YH184" s="39"/>
      <c r="YI184" s="39"/>
      <c r="YJ184" s="39"/>
      <c r="YK184" s="39"/>
      <c r="YL184" s="39"/>
      <c r="YM184" s="39"/>
      <c r="YN184" s="39"/>
      <c r="YO184" s="39"/>
      <c r="YP184" s="39"/>
      <c r="YQ184" s="39"/>
      <c r="YR184" s="39"/>
      <c r="YS184" s="39"/>
      <c r="YT184" s="39"/>
      <c r="YU184" s="39"/>
      <c r="YV184" s="39"/>
      <c r="YW184" s="39"/>
      <c r="YX184" s="39"/>
      <c r="YY184" s="39"/>
      <c r="YZ184" s="39"/>
      <c r="ZA184" s="39"/>
      <c r="ZB184" s="39"/>
      <c r="ZC184" s="39"/>
      <c r="ZD184" s="39"/>
      <c r="ZE184" s="39"/>
      <c r="ZF184" s="39"/>
      <c r="ZG184" s="39"/>
      <c r="ZH184" s="39"/>
      <c r="ZI184" s="39"/>
      <c r="ZJ184" s="39"/>
      <c r="ZK184" s="39"/>
      <c r="ZL184" s="39"/>
      <c r="ZM184" s="39"/>
      <c r="ZN184" s="39"/>
      <c r="ZO184" s="39"/>
      <c r="ZP184" s="39"/>
      <c r="ZQ184" s="39"/>
      <c r="ZR184" s="39"/>
      <c r="ZS184" s="39"/>
      <c r="ZT184" s="39"/>
      <c r="ZU184" s="39"/>
      <c r="ZV184" s="39"/>
      <c r="ZW184" s="39"/>
      <c r="ZX184" s="39"/>
    </row>
    <row r="185" spans="1:700" s="41" customFormat="1" ht="12" customHeight="1" x14ac:dyDescent="0.25">
      <c r="A185" s="128" t="s">
        <v>36</v>
      </c>
      <c r="B185" s="15" t="s">
        <v>37</v>
      </c>
      <c r="C185" s="15" t="s">
        <v>37</v>
      </c>
      <c r="D185" s="5" t="s">
        <v>38</v>
      </c>
      <c r="E185" s="6" t="s">
        <v>39</v>
      </c>
      <c r="F185" s="7" t="s">
        <v>38</v>
      </c>
      <c r="G185" s="6" t="s">
        <v>40</v>
      </c>
      <c r="H185" s="8">
        <v>22104</v>
      </c>
      <c r="I185" s="74" t="s">
        <v>120</v>
      </c>
      <c r="J185" s="9" t="s">
        <v>8808</v>
      </c>
      <c r="K185" s="10" t="s">
        <v>9231</v>
      </c>
      <c r="L185" s="11"/>
      <c r="M185" s="8" t="s">
        <v>43</v>
      </c>
      <c r="N185" s="12" t="s">
        <v>877</v>
      </c>
      <c r="O185" s="13">
        <v>4</v>
      </c>
      <c r="P185" s="14">
        <f t="shared" si="4"/>
        <v>101.5</v>
      </c>
      <c r="Q185" s="53" t="s">
        <v>16279</v>
      </c>
      <c r="R185" s="14">
        <v>406</v>
      </c>
      <c r="S185" s="14">
        <v>0</v>
      </c>
      <c r="T185" s="14">
        <v>0</v>
      </c>
      <c r="U185" s="14">
        <v>0</v>
      </c>
      <c r="V185" s="14">
        <v>0</v>
      </c>
      <c r="W185" s="14">
        <v>102</v>
      </c>
      <c r="X185" s="14">
        <v>0</v>
      </c>
      <c r="Y185" s="14">
        <v>0</v>
      </c>
      <c r="Z185" s="14">
        <v>202</v>
      </c>
      <c r="AA185" s="14">
        <v>0</v>
      </c>
      <c r="AB185" s="14">
        <v>0</v>
      </c>
      <c r="AC185" s="14">
        <v>102</v>
      </c>
      <c r="AD185" s="14">
        <v>0</v>
      </c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  <c r="IV185" s="39"/>
      <c r="IW185" s="39"/>
      <c r="IX185" s="39"/>
      <c r="IY185" s="39"/>
      <c r="IZ185" s="39"/>
      <c r="JA185" s="39"/>
      <c r="JB185" s="39"/>
      <c r="JC185" s="39"/>
      <c r="JD185" s="39"/>
      <c r="JE185" s="39"/>
      <c r="JF185" s="39"/>
      <c r="JG185" s="39"/>
      <c r="JH185" s="39"/>
      <c r="JI185" s="39"/>
      <c r="JJ185" s="39"/>
      <c r="JK185" s="39"/>
      <c r="JL185" s="39"/>
      <c r="JM185" s="39"/>
      <c r="JN185" s="39"/>
      <c r="JO185" s="39"/>
      <c r="JP185" s="39"/>
      <c r="JQ185" s="39"/>
      <c r="JR185" s="39"/>
      <c r="JS185" s="39"/>
      <c r="JT185" s="39"/>
      <c r="JU185" s="39"/>
      <c r="JV185" s="39"/>
      <c r="JW185" s="39"/>
      <c r="JX185" s="39"/>
      <c r="JY185" s="39"/>
      <c r="JZ185" s="39"/>
      <c r="KA185" s="39"/>
      <c r="KB185" s="39"/>
      <c r="KC185" s="39"/>
      <c r="KD185" s="39"/>
      <c r="KE185" s="39"/>
      <c r="KF185" s="39"/>
      <c r="KG185" s="39"/>
      <c r="KH185" s="39"/>
      <c r="KI185" s="39"/>
      <c r="KJ185" s="39"/>
      <c r="KK185" s="39"/>
      <c r="KL185" s="39"/>
      <c r="KM185" s="39"/>
      <c r="KN185" s="39"/>
      <c r="KO185" s="39"/>
      <c r="KP185" s="39"/>
      <c r="KQ185" s="39"/>
      <c r="KR185" s="39"/>
      <c r="KS185" s="39"/>
      <c r="KT185" s="39"/>
      <c r="KU185" s="39"/>
      <c r="KV185" s="39"/>
      <c r="KW185" s="39"/>
      <c r="KX185" s="39"/>
      <c r="KY185" s="39"/>
      <c r="KZ185" s="39"/>
      <c r="LA185" s="39"/>
      <c r="LB185" s="39"/>
      <c r="LC185" s="39"/>
      <c r="LD185" s="39"/>
      <c r="LE185" s="39"/>
      <c r="LF185" s="39"/>
      <c r="LG185" s="39"/>
      <c r="LH185" s="39"/>
      <c r="LI185" s="39"/>
      <c r="LJ185" s="39"/>
      <c r="LK185" s="39"/>
      <c r="LL185" s="39"/>
      <c r="LM185" s="39"/>
      <c r="LN185" s="39"/>
      <c r="LO185" s="39"/>
      <c r="LP185" s="39"/>
      <c r="LQ185" s="39"/>
      <c r="LR185" s="39"/>
      <c r="LS185" s="39"/>
      <c r="LT185" s="39"/>
      <c r="LU185" s="39"/>
      <c r="LV185" s="39"/>
      <c r="LW185" s="39"/>
      <c r="LX185" s="39"/>
      <c r="LY185" s="39"/>
      <c r="LZ185" s="39"/>
      <c r="MA185" s="39"/>
      <c r="MB185" s="39"/>
      <c r="MC185" s="39"/>
      <c r="MD185" s="39"/>
      <c r="ME185" s="39"/>
      <c r="MF185" s="39"/>
      <c r="MG185" s="39"/>
      <c r="MH185" s="39"/>
      <c r="MI185" s="39"/>
      <c r="MJ185" s="39"/>
      <c r="MK185" s="39"/>
      <c r="ML185" s="39"/>
      <c r="MM185" s="39"/>
      <c r="MN185" s="39"/>
      <c r="MO185" s="39"/>
      <c r="MP185" s="39"/>
      <c r="MQ185" s="39"/>
      <c r="MR185" s="39"/>
      <c r="MS185" s="39"/>
      <c r="MT185" s="39"/>
      <c r="MU185" s="39"/>
      <c r="MV185" s="39"/>
      <c r="MW185" s="39"/>
      <c r="MX185" s="39"/>
      <c r="MY185" s="39"/>
      <c r="MZ185" s="39"/>
      <c r="NA185" s="39"/>
      <c r="NB185" s="39"/>
      <c r="NC185" s="39"/>
      <c r="ND185" s="39"/>
      <c r="NE185" s="39"/>
      <c r="NF185" s="39"/>
      <c r="NG185" s="39"/>
      <c r="NH185" s="39"/>
      <c r="NI185" s="39"/>
      <c r="NJ185" s="39"/>
      <c r="NK185" s="39"/>
      <c r="NL185" s="39"/>
      <c r="NM185" s="39"/>
      <c r="NN185" s="39"/>
      <c r="NO185" s="39"/>
      <c r="NP185" s="39"/>
      <c r="NQ185" s="39"/>
      <c r="NR185" s="39"/>
      <c r="NS185" s="39"/>
      <c r="NT185" s="39"/>
      <c r="NU185" s="39"/>
      <c r="NV185" s="39"/>
      <c r="NW185" s="39"/>
      <c r="NX185" s="39"/>
      <c r="NY185" s="39"/>
      <c r="NZ185" s="39"/>
      <c r="OA185" s="39"/>
      <c r="OB185" s="39"/>
      <c r="OC185" s="39"/>
      <c r="OD185" s="39"/>
      <c r="OE185" s="39"/>
      <c r="OF185" s="39"/>
      <c r="OG185" s="39"/>
      <c r="OH185" s="39"/>
      <c r="OI185" s="39"/>
      <c r="OJ185" s="39"/>
      <c r="OK185" s="39"/>
      <c r="OL185" s="39"/>
      <c r="OM185" s="39"/>
      <c r="ON185" s="39"/>
      <c r="OO185" s="39"/>
      <c r="OP185" s="39"/>
      <c r="OQ185" s="39"/>
      <c r="OR185" s="39"/>
      <c r="OS185" s="39"/>
      <c r="OT185" s="39"/>
      <c r="OU185" s="39"/>
      <c r="OV185" s="39"/>
      <c r="OW185" s="39"/>
      <c r="OX185" s="39"/>
      <c r="OY185" s="39"/>
      <c r="OZ185" s="39"/>
      <c r="PA185" s="39"/>
      <c r="PB185" s="39"/>
      <c r="PC185" s="39"/>
      <c r="PD185" s="39"/>
      <c r="PE185" s="39"/>
      <c r="PF185" s="39"/>
      <c r="PG185" s="39"/>
      <c r="PH185" s="39"/>
      <c r="PI185" s="39"/>
      <c r="PJ185" s="39"/>
      <c r="PK185" s="39"/>
      <c r="PL185" s="39"/>
      <c r="PM185" s="39"/>
      <c r="PN185" s="39"/>
      <c r="PO185" s="39"/>
      <c r="PP185" s="39"/>
      <c r="PQ185" s="39"/>
      <c r="PR185" s="39"/>
      <c r="PS185" s="39"/>
      <c r="PT185" s="39"/>
      <c r="PU185" s="39"/>
      <c r="PV185" s="39"/>
      <c r="PW185" s="39"/>
      <c r="PX185" s="39"/>
      <c r="PY185" s="39"/>
      <c r="PZ185" s="39"/>
      <c r="QA185" s="39"/>
      <c r="QB185" s="39"/>
      <c r="QC185" s="39"/>
      <c r="QD185" s="39"/>
      <c r="QE185" s="39"/>
      <c r="QF185" s="39"/>
      <c r="QG185" s="39"/>
      <c r="QH185" s="39"/>
      <c r="QI185" s="39"/>
      <c r="QJ185" s="39"/>
      <c r="QK185" s="39"/>
      <c r="QL185" s="39"/>
      <c r="QM185" s="39"/>
      <c r="QN185" s="39"/>
      <c r="QO185" s="39"/>
      <c r="QP185" s="39"/>
      <c r="QQ185" s="39"/>
      <c r="QR185" s="39"/>
      <c r="QS185" s="39"/>
      <c r="QT185" s="39"/>
      <c r="QU185" s="39"/>
      <c r="QV185" s="39"/>
      <c r="QW185" s="39"/>
      <c r="QX185" s="39"/>
      <c r="QY185" s="39"/>
      <c r="QZ185" s="39"/>
      <c r="RA185" s="39"/>
      <c r="RB185" s="39"/>
      <c r="RC185" s="39"/>
      <c r="RD185" s="39"/>
      <c r="RE185" s="39"/>
      <c r="RF185" s="39"/>
      <c r="RG185" s="39"/>
      <c r="RH185" s="39"/>
      <c r="RI185" s="39"/>
      <c r="RJ185" s="39"/>
      <c r="RK185" s="39"/>
      <c r="RL185" s="39"/>
      <c r="RM185" s="39"/>
      <c r="RN185" s="39"/>
      <c r="RO185" s="39"/>
      <c r="RP185" s="39"/>
      <c r="RQ185" s="39"/>
      <c r="RR185" s="39"/>
      <c r="RS185" s="39"/>
      <c r="RT185" s="39"/>
      <c r="RU185" s="39"/>
      <c r="RV185" s="39"/>
      <c r="RW185" s="39"/>
      <c r="RX185" s="39"/>
      <c r="RY185" s="39"/>
      <c r="RZ185" s="39"/>
      <c r="SA185" s="39"/>
      <c r="SB185" s="39"/>
      <c r="SC185" s="39"/>
      <c r="SD185" s="39"/>
      <c r="SE185" s="39"/>
      <c r="SF185" s="39"/>
      <c r="SG185" s="39"/>
      <c r="SH185" s="39"/>
      <c r="SI185" s="39"/>
      <c r="SJ185" s="39"/>
      <c r="SK185" s="39"/>
      <c r="SL185" s="39"/>
      <c r="SM185" s="39"/>
      <c r="SN185" s="39"/>
      <c r="SO185" s="39"/>
      <c r="SP185" s="39"/>
      <c r="SQ185" s="39"/>
      <c r="SR185" s="39"/>
      <c r="SS185" s="39"/>
      <c r="ST185" s="39"/>
      <c r="SU185" s="39"/>
      <c r="SV185" s="39"/>
      <c r="SW185" s="39"/>
      <c r="SX185" s="39"/>
      <c r="SY185" s="39"/>
      <c r="SZ185" s="39"/>
      <c r="TA185" s="39"/>
      <c r="TB185" s="39"/>
      <c r="TC185" s="39"/>
      <c r="TD185" s="39"/>
      <c r="TE185" s="39"/>
      <c r="TF185" s="39"/>
      <c r="TG185" s="39"/>
      <c r="TH185" s="39"/>
      <c r="TI185" s="39"/>
      <c r="TJ185" s="39"/>
      <c r="TK185" s="39"/>
      <c r="TL185" s="39"/>
      <c r="TM185" s="39"/>
      <c r="TN185" s="39"/>
      <c r="TO185" s="39"/>
      <c r="TP185" s="39"/>
      <c r="TQ185" s="39"/>
      <c r="TR185" s="39"/>
      <c r="TS185" s="39"/>
      <c r="TT185" s="39"/>
      <c r="TU185" s="39"/>
      <c r="TV185" s="39"/>
      <c r="TW185" s="39"/>
      <c r="TX185" s="39"/>
      <c r="TY185" s="39"/>
      <c r="TZ185" s="39"/>
      <c r="UA185" s="39"/>
      <c r="UB185" s="39"/>
      <c r="UC185" s="39"/>
      <c r="UD185" s="39"/>
      <c r="UE185" s="39"/>
      <c r="UF185" s="39"/>
      <c r="UG185" s="39"/>
      <c r="UH185" s="39"/>
      <c r="UI185" s="39"/>
      <c r="UJ185" s="39"/>
      <c r="UK185" s="39"/>
      <c r="UL185" s="39"/>
      <c r="UM185" s="39"/>
      <c r="UN185" s="39"/>
      <c r="UO185" s="39"/>
      <c r="UP185" s="39"/>
      <c r="UQ185" s="39"/>
      <c r="UR185" s="39"/>
      <c r="US185" s="39"/>
      <c r="UT185" s="39"/>
      <c r="UU185" s="39"/>
      <c r="UV185" s="39"/>
      <c r="UW185" s="39"/>
      <c r="UX185" s="39"/>
      <c r="UY185" s="39"/>
      <c r="UZ185" s="39"/>
      <c r="VA185" s="39"/>
      <c r="VB185" s="39"/>
      <c r="VC185" s="39"/>
      <c r="VD185" s="39"/>
      <c r="VE185" s="39"/>
      <c r="VF185" s="39"/>
      <c r="VG185" s="39"/>
      <c r="VH185" s="39"/>
      <c r="VI185" s="39"/>
      <c r="VJ185" s="39"/>
      <c r="VK185" s="39"/>
      <c r="VL185" s="39"/>
      <c r="VM185" s="39"/>
      <c r="VN185" s="39"/>
      <c r="VO185" s="39"/>
      <c r="VP185" s="39"/>
      <c r="VQ185" s="39"/>
      <c r="VR185" s="39"/>
      <c r="VS185" s="39"/>
      <c r="VT185" s="39"/>
      <c r="VU185" s="39"/>
      <c r="VV185" s="39"/>
      <c r="VW185" s="39"/>
      <c r="VX185" s="39"/>
      <c r="VY185" s="39"/>
      <c r="VZ185" s="39"/>
      <c r="WA185" s="39"/>
      <c r="WB185" s="39"/>
      <c r="WC185" s="39"/>
      <c r="WD185" s="39"/>
      <c r="WE185" s="39"/>
      <c r="WF185" s="39"/>
      <c r="WG185" s="39"/>
      <c r="WH185" s="39"/>
      <c r="WI185" s="39"/>
      <c r="WJ185" s="39"/>
      <c r="WK185" s="39"/>
      <c r="WL185" s="39"/>
      <c r="WM185" s="39"/>
      <c r="WN185" s="39"/>
      <c r="WO185" s="39"/>
      <c r="WP185" s="39"/>
      <c r="WQ185" s="39"/>
      <c r="WR185" s="39"/>
      <c r="WS185" s="39"/>
      <c r="WT185" s="39"/>
      <c r="WU185" s="39"/>
      <c r="WV185" s="39"/>
      <c r="WW185" s="39"/>
      <c r="WX185" s="39"/>
      <c r="WY185" s="39"/>
      <c r="WZ185" s="39"/>
      <c r="XA185" s="39"/>
      <c r="XB185" s="39"/>
      <c r="XC185" s="39"/>
      <c r="XD185" s="39"/>
      <c r="XE185" s="39"/>
      <c r="XF185" s="39"/>
      <c r="XG185" s="39"/>
      <c r="XH185" s="39"/>
      <c r="XI185" s="39"/>
      <c r="XJ185" s="39"/>
      <c r="XK185" s="39"/>
      <c r="XL185" s="39"/>
      <c r="XM185" s="39"/>
      <c r="XN185" s="39"/>
      <c r="XO185" s="39"/>
      <c r="XP185" s="39"/>
      <c r="XQ185" s="39"/>
      <c r="XR185" s="39"/>
      <c r="XS185" s="39"/>
      <c r="XT185" s="39"/>
      <c r="XU185" s="39"/>
      <c r="XV185" s="39"/>
      <c r="XW185" s="39"/>
      <c r="XX185" s="39"/>
      <c r="XY185" s="39"/>
      <c r="XZ185" s="39"/>
      <c r="YA185" s="39"/>
      <c r="YB185" s="39"/>
      <c r="YC185" s="39"/>
      <c r="YD185" s="39"/>
      <c r="YE185" s="39"/>
      <c r="YF185" s="39"/>
      <c r="YG185" s="39"/>
      <c r="YH185" s="39"/>
      <c r="YI185" s="39"/>
      <c r="YJ185" s="39"/>
      <c r="YK185" s="39"/>
      <c r="YL185" s="39"/>
      <c r="YM185" s="39"/>
      <c r="YN185" s="39"/>
      <c r="YO185" s="39"/>
      <c r="YP185" s="39"/>
      <c r="YQ185" s="39"/>
      <c r="YR185" s="39"/>
      <c r="YS185" s="39"/>
      <c r="YT185" s="39"/>
      <c r="YU185" s="39"/>
      <c r="YV185" s="39"/>
      <c r="YW185" s="39"/>
      <c r="YX185" s="39"/>
      <c r="YY185" s="39"/>
      <c r="YZ185" s="39"/>
      <c r="ZA185" s="39"/>
      <c r="ZB185" s="39"/>
      <c r="ZC185" s="39"/>
      <c r="ZD185" s="39"/>
      <c r="ZE185" s="39"/>
      <c r="ZF185" s="39"/>
      <c r="ZG185" s="39"/>
      <c r="ZH185" s="39"/>
      <c r="ZI185" s="39"/>
      <c r="ZJ185" s="39"/>
      <c r="ZK185" s="39"/>
      <c r="ZL185" s="39"/>
      <c r="ZM185" s="39"/>
      <c r="ZN185" s="39"/>
      <c r="ZO185" s="39"/>
      <c r="ZP185" s="39"/>
      <c r="ZQ185" s="39"/>
      <c r="ZR185" s="39"/>
      <c r="ZS185" s="39"/>
      <c r="ZT185" s="39"/>
      <c r="ZU185" s="39"/>
      <c r="ZV185" s="39"/>
      <c r="ZW185" s="39"/>
      <c r="ZX185" s="39"/>
    </row>
    <row r="186" spans="1:700" s="41" customFormat="1" ht="12" customHeight="1" x14ac:dyDescent="0.25">
      <c r="A186" s="128" t="s">
        <v>36</v>
      </c>
      <c r="B186" s="15" t="s">
        <v>37</v>
      </c>
      <c r="C186" s="15" t="s">
        <v>37</v>
      </c>
      <c r="D186" s="5" t="s">
        <v>38</v>
      </c>
      <c r="E186" s="6" t="s">
        <v>39</v>
      </c>
      <c r="F186" s="7" t="s">
        <v>38</v>
      </c>
      <c r="G186" s="6" t="s">
        <v>40</v>
      </c>
      <c r="H186" s="8">
        <v>22104</v>
      </c>
      <c r="I186" s="74" t="s">
        <v>120</v>
      </c>
      <c r="J186" s="9" t="s">
        <v>6178</v>
      </c>
      <c r="K186" s="10" t="s">
        <v>6179</v>
      </c>
      <c r="L186" s="11"/>
      <c r="M186" s="8" t="s">
        <v>43</v>
      </c>
      <c r="N186" s="12" t="s">
        <v>539</v>
      </c>
      <c r="O186" s="13">
        <v>1</v>
      </c>
      <c r="P186" s="14">
        <f t="shared" si="4"/>
        <v>340</v>
      </c>
      <c r="Q186" s="53" t="s">
        <v>16279</v>
      </c>
      <c r="R186" s="14">
        <v>340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340</v>
      </c>
      <c r="AD186" s="14">
        <v>0</v>
      </c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  <c r="IV186" s="39"/>
      <c r="IW186" s="39"/>
      <c r="IX186" s="39"/>
      <c r="IY186" s="39"/>
      <c r="IZ186" s="39"/>
      <c r="JA186" s="39"/>
      <c r="JB186" s="39"/>
      <c r="JC186" s="39"/>
      <c r="JD186" s="39"/>
      <c r="JE186" s="39"/>
      <c r="JF186" s="39"/>
      <c r="JG186" s="39"/>
      <c r="JH186" s="39"/>
      <c r="JI186" s="39"/>
      <c r="JJ186" s="39"/>
      <c r="JK186" s="39"/>
      <c r="JL186" s="39"/>
      <c r="JM186" s="39"/>
      <c r="JN186" s="39"/>
      <c r="JO186" s="39"/>
      <c r="JP186" s="39"/>
      <c r="JQ186" s="39"/>
      <c r="JR186" s="39"/>
      <c r="JS186" s="39"/>
      <c r="JT186" s="39"/>
      <c r="JU186" s="39"/>
      <c r="JV186" s="39"/>
      <c r="JW186" s="39"/>
      <c r="JX186" s="39"/>
      <c r="JY186" s="39"/>
      <c r="JZ186" s="39"/>
      <c r="KA186" s="39"/>
      <c r="KB186" s="39"/>
      <c r="KC186" s="39"/>
      <c r="KD186" s="39"/>
      <c r="KE186" s="39"/>
      <c r="KF186" s="39"/>
      <c r="KG186" s="39"/>
      <c r="KH186" s="39"/>
      <c r="KI186" s="39"/>
      <c r="KJ186" s="39"/>
      <c r="KK186" s="39"/>
      <c r="KL186" s="39"/>
      <c r="KM186" s="39"/>
      <c r="KN186" s="39"/>
      <c r="KO186" s="39"/>
      <c r="KP186" s="39"/>
      <c r="KQ186" s="39"/>
      <c r="KR186" s="39"/>
      <c r="KS186" s="39"/>
      <c r="KT186" s="39"/>
      <c r="KU186" s="39"/>
      <c r="KV186" s="39"/>
      <c r="KW186" s="39"/>
      <c r="KX186" s="39"/>
      <c r="KY186" s="39"/>
      <c r="KZ186" s="39"/>
      <c r="LA186" s="39"/>
      <c r="LB186" s="39"/>
      <c r="LC186" s="39"/>
      <c r="LD186" s="39"/>
      <c r="LE186" s="39"/>
      <c r="LF186" s="39"/>
      <c r="LG186" s="39"/>
      <c r="LH186" s="39"/>
      <c r="LI186" s="39"/>
      <c r="LJ186" s="39"/>
      <c r="LK186" s="39"/>
      <c r="LL186" s="39"/>
      <c r="LM186" s="39"/>
      <c r="LN186" s="39"/>
      <c r="LO186" s="39"/>
      <c r="LP186" s="39"/>
      <c r="LQ186" s="39"/>
      <c r="LR186" s="39"/>
      <c r="LS186" s="39"/>
      <c r="LT186" s="39"/>
      <c r="LU186" s="39"/>
      <c r="LV186" s="39"/>
      <c r="LW186" s="39"/>
      <c r="LX186" s="39"/>
      <c r="LY186" s="39"/>
      <c r="LZ186" s="39"/>
      <c r="MA186" s="39"/>
      <c r="MB186" s="39"/>
      <c r="MC186" s="39"/>
      <c r="MD186" s="39"/>
      <c r="ME186" s="39"/>
      <c r="MF186" s="39"/>
      <c r="MG186" s="39"/>
      <c r="MH186" s="39"/>
      <c r="MI186" s="39"/>
      <c r="MJ186" s="39"/>
      <c r="MK186" s="39"/>
      <c r="ML186" s="39"/>
      <c r="MM186" s="39"/>
      <c r="MN186" s="39"/>
      <c r="MO186" s="39"/>
      <c r="MP186" s="39"/>
      <c r="MQ186" s="39"/>
      <c r="MR186" s="39"/>
      <c r="MS186" s="39"/>
      <c r="MT186" s="39"/>
      <c r="MU186" s="39"/>
      <c r="MV186" s="39"/>
      <c r="MW186" s="39"/>
      <c r="MX186" s="39"/>
      <c r="MY186" s="39"/>
      <c r="MZ186" s="39"/>
      <c r="NA186" s="39"/>
      <c r="NB186" s="39"/>
      <c r="NC186" s="39"/>
      <c r="ND186" s="39"/>
      <c r="NE186" s="39"/>
      <c r="NF186" s="39"/>
      <c r="NG186" s="39"/>
      <c r="NH186" s="39"/>
      <c r="NI186" s="39"/>
      <c r="NJ186" s="39"/>
      <c r="NK186" s="39"/>
      <c r="NL186" s="39"/>
      <c r="NM186" s="39"/>
      <c r="NN186" s="39"/>
      <c r="NO186" s="39"/>
      <c r="NP186" s="39"/>
      <c r="NQ186" s="39"/>
      <c r="NR186" s="39"/>
      <c r="NS186" s="39"/>
      <c r="NT186" s="39"/>
      <c r="NU186" s="39"/>
      <c r="NV186" s="39"/>
      <c r="NW186" s="39"/>
      <c r="NX186" s="39"/>
      <c r="NY186" s="39"/>
      <c r="NZ186" s="39"/>
      <c r="OA186" s="39"/>
      <c r="OB186" s="39"/>
      <c r="OC186" s="39"/>
      <c r="OD186" s="39"/>
      <c r="OE186" s="39"/>
      <c r="OF186" s="39"/>
      <c r="OG186" s="39"/>
      <c r="OH186" s="39"/>
      <c r="OI186" s="39"/>
      <c r="OJ186" s="39"/>
      <c r="OK186" s="39"/>
      <c r="OL186" s="39"/>
      <c r="OM186" s="39"/>
      <c r="ON186" s="39"/>
      <c r="OO186" s="39"/>
      <c r="OP186" s="39"/>
      <c r="OQ186" s="39"/>
      <c r="OR186" s="39"/>
      <c r="OS186" s="39"/>
      <c r="OT186" s="39"/>
      <c r="OU186" s="39"/>
      <c r="OV186" s="39"/>
      <c r="OW186" s="39"/>
      <c r="OX186" s="39"/>
      <c r="OY186" s="39"/>
      <c r="OZ186" s="39"/>
      <c r="PA186" s="39"/>
      <c r="PB186" s="39"/>
      <c r="PC186" s="39"/>
      <c r="PD186" s="39"/>
      <c r="PE186" s="39"/>
      <c r="PF186" s="39"/>
      <c r="PG186" s="39"/>
      <c r="PH186" s="39"/>
      <c r="PI186" s="39"/>
      <c r="PJ186" s="39"/>
      <c r="PK186" s="39"/>
      <c r="PL186" s="39"/>
      <c r="PM186" s="39"/>
      <c r="PN186" s="39"/>
      <c r="PO186" s="39"/>
      <c r="PP186" s="39"/>
      <c r="PQ186" s="39"/>
      <c r="PR186" s="39"/>
      <c r="PS186" s="39"/>
      <c r="PT186" s="39"/>
      <c r="PU186" s="39"/>
      <c r="PV186" s="39"/>
      <c r="PW186" s="39"/>
      <c r="PX186" s="39"/>
      <c r="PY186" s="39"/>
      <c r="PZ186" s="39"/>
      <c r="QA186" s="39"/>
      <c r="QB186" s="39"/>
      <c r="QC186" s="39"/>
      <c r="QD186" s="39"/>
      <c r="QE186" s="39"/>
      <c r="QF186" s="39"/>
      <c r="QG186" s="39"/>
      <c r="QH186" s="39"/>
      <c r="QI186" s="39"/>
      <c r="QJ186" s="39"/>
      <c r="QK186" s="39"/>
      <c r="QL186" s="39"/>
      <c r="QM186" s="39"/>
      <c r="QN186" s="39"/>
      <c r="QO186" s="39"/>
      <c r="QP186" s="39"/>
      <c r="QQ186" s="39"/>
      <c r="QR186" s="39"/>
      <c r="QS186" s="39"/>
      <c r="QT186" s="39"/>
      <c r="QU186" s="39"/>
      <c r="QV186" s="39"/>
      <c r="QW186" s="39"/>
      <c r="QX186" s="39"/>
      <c r="QY186" s="39"/>
      <c r="QZ186" s="39"/>
      <c r="RA186" s="39"/>
      <c r="RB186" s="39"/>
      <c r="RC186" s="39"/>
      <c r="RD186" s="39"/>
      <c r="RE186" s="39"/>
      <c r="RF186" s="39"/>
      <c r="RG186" s="39"/>
      <c r="RH186" s="39"/>
      <c r="RI186" s="39"/>
      <c r="RJ186" s="39"/>
      <c r="RK186" s="39"/>
      <c r="RL186" s="39"/>
      <c r="RM186" s="39"/>
      <c r="RN186" s="39"/>
      <c r="RO186" s="39"/>
      <c r="RP186" s="39"/>
      <c r="RQ186" s="39"/>
      <c r="RR186" s="39"/>
      <c r="RS186" s="39"/>
      <c r="RT186" s="39"/>
      <c r="RU186" s="39"/>
      <c r="RV186" s="39"/>
      <c r="RW186" s="39"/>
      <c r="RX186" s="39"/>
      <c r="RY186" s="39"/>
      <c r="RZ186" s="39"/>
      <c r="SA186" s="39"/>
      <c r="SB186" s="39"/>
      <c r="SC186" s="39"/>
      <c r="SD186" s="39"/>
      <c r="SE186" s="39"/>
      <c r="SF186" s="39"/>
      <c r="SG186" s="39"/>
      <c r="SH186" s="39"/>
      <c r="SI186" s="39"/>
      <c r="SJ186" s="39"/>
      <c r="SK186" s="39"/>
      <c r="SL186" s="39"/>
      <c r="SM186" s="39"/>
      <c r="SN186" s="39"/>
      <c r="SO186" s="39"/>
      <c r="SP186" s="39"/>
      <c r="SQ186" s="39"/>
      <c r="SR186" s="39"/>
      <c r="SS186" s="39"/>
      <c r="ST186" s="39"/>
      <c r="SU186" s="39"/>
      <c r="SV186" s="39"/>
      <c r="SW186" s="39"/>
      <c r="SX186" s="39"/>
      <c r="SY186" s="39"/>
      <c r="SZ186" s="39"/>
      <c r="TA186" s="39"/>
      <c r="TB186" s="39"/>
      <c r="TC186" s="39"/>
      <c r="TD186" s="39"/>
      <c r="TE186" s="39"/>
      <c r="TF186" s="39"/>
      <c r="TG186" s="39"/>
      <c r="TH186" s="39"/>
      <c r="TI186" s="39"/>
      <c r="TJ186" s="39"/>
      <c r="TK186" s="39"/>
      <c r="TL186" s="39"/>
      <c r="TM186" s="39"/>
      <c r="TN186" s="39"/>
      <c r="TO186" s="39"/>
      <c r="TP186" s="39"/>
      <c r="TQ186" s="39"/>
      <c r="TR186" s="39"/>
      <c r="TS186" s="39"/>
      <c r="TT186" s="39"/>
      <c r="TU186" s="39"/>
      <c r="TV186" s="39"/>
      <c r="TW186" s="39"/>
      <c r="TX186" s="39"/>
      <c r="TY186" s="39"/>
      <c r="TZ186" s="39"/>
      <c r="UA186" s="39"/>
      <c r="UB186" s="39"/>
      <c r="UC186" s="39"/>
      <c r="UD186" s="39"/>
      <c r="UE186" s="39"/>
      <c r="UF186" s="39"/>
      <c r="UG186" s="39"/>
      <c r="UH186" s="39"/>
      <c r="UI186" s="39"/>
      <c r="UJ186" s="39"/>
      <c r="UK186" s="39"/>
      <c r="UL186" s="39"/>
      <c r="UM186" s="39"/>
      <c r="UN186" s="39"/>
      <c r="UO186" s="39"/>
      <c r="UP186" s="39"/>
      <c r="UQ186" s="39"/>
      <c r="UR186" s="39"/>
      <c r="US186" s="39"/>
      <c r="UT186" s="39"/>
      <c r="UU186" s="39"/>
      <c r="UV186" s="39"/>
      <c r="UW186" s="39"/>
      <c r="UX186" s="39"/>
      <c r="UY186" s="39"/>
      <c r="UZ186" s="39"/>
      <c r="VA186" s="39"/>
      <c r="VB186" s="39"/>
      <c r="VC186" s="39"/>
      <c r="VD186" s="39"/>
      <c r="VE186" s="39"/>
      <c r="VF186" s="39"/>
      <c r="VG186" s="39"/>
      <c r="VH186" s="39"/>
      <c r="VI186" s="39"/>
      <c r="VJ186" s="39"/>
      <c r="VK186" s="39"/>
      <c r="VL186" s="39"/>
      <c r="VM186" s="39"/>
      <c r="VN186" s="39"/>
      <c r="VO186" s="39"/>
      <c r="VP186" s="39"/>
      <c r="VQ186" s="39"/>
      <c r="VR186" s="39"/>
      <c r="VS186" s="39"/>
      <c r="VT186" s="39"/>
      <c r="VU186" s="39"/>
      <c r="VV186" s="39"/>
      <c r="VW186" s="39"/>
      <c r="VX186" s="39"/>
      <c r="VY186" s="39"/>
      <c r="VZ186" s="39"/>
      <c r="WA186" s="39"/>
      <c r="WB186" s="39"/>
      <c r="WC186" s="39"/>
      <c r="WD186" s="39"/>
      <c r="WE186" s="39"/>
      <c r="WF186" s="39"/>
      <c r="WG186" s="39"/>
      <c r="WH186" s="39"/>
      <c r="WI186" s="39"/>
      <c r="WJ186" s="39"/>
      <c r="WK186" s="39"/>
      <c r="WL186" s="39"/>
      <c r="WM186" s="39"/>
      <c r="WN186" s="39"/>
      <c r="WO186" s="39"/>
      <c r="WP186" s="39"/>
      <c r="WQ186" s="39"/>
      <c r="WR186" s="39"/>
      <c r="WS186" s="39"/>
      <c r="WT186" s="39"/>
      <c r="WU186" s="39"/>
      <c r="WV186" s="39"/>
      <c r="WW186" s="39"/>
      <c r="WX186" s="39"/>
      <c r="WY186" s="39"/>
      <c r="WZ186" s="39"/>
      <c r="XA186" s="39"/>
      <c r="XB186" s="39"/>
      <c r="XC186" s="39"/>
      <c r="XD186" s="39"/>
      <c r="XE186" s="39"/>
      <c r="XF186" s="39"/>
      <c r="XG186" s="39"/>
      <c r="XH186" s="39"/>
      <c r="XI186" s="39"/>
      <c r="XJ186" s="39"/>
      <c r="XK186" s="39"/>
      <c r="XL186" s="39"/>
      <c r="XM186" s="39"/>
      <c r="XN186" s="39"/>
      <c r="XO186" s="39"/>
      <c r="XP186" s="39"/>
      <c r="XQ186" s="39"/>
      <c r="XR186" s="39"/>
      <c r="XS186" s="39"/>
      <c r="XT186" s="39"/>
      <c r="XU186" s="39"/>
      <c r="XV186" s="39"/>
      <c r="XW186" s="39"/>
      <c r="XX186" s="39"/>
      <c r="XY186" s="39"/>
      <c r="XZ186" s="39"/>
      <c r="YA186" s="39"/>
      <c r="YB186" s="39"/>
      <c r="YC186" s="39"/>
      <c r="YD186" s="39"/>
      <c r="YE186" s="39"/>
      <c r="YF186" s="39"/>
      <c r="YG186" s="39"/>
      <c r="YH186" s="39"/>
      <c r="YI186" s="39"/>
      <c r="YJ186" s="39"/>
      <c r="YK186" s="39"/>
      <c r="YL186" s="39"/>
      <c r="YM186" s="39"/>
      <c r="YN186" s="39"/>
      <c r="YO186" s="39"/>
      <c r="YP186" s="39"/>
      <c r="YQ186" s="39"/>
      <c r="YR186" s="39"/>
      <c r="YS186" s="39"/>
      <c r="YT186" s="39"/>
      <c r="YU186" s="39"/>
      <c r="YV186" s="39"/>
      <c r="YW186" s="39"/>
      <c r="YX186" s="39"/>
      <c r="YY186" s="39"/>
      <c r="YZ186" s="39"/>
      <c r="ZA186" s="39"/>
      <c r="ZB186" s="39"/>
      <c r="ZC186" s="39"/>
      <c r="ZD186" s="39"/>
      <c r="ZE186" s="39"/>
      <c r="ZF186" s="39"/>
      <c r="ZG186" s="39"/>
      <c r="ZH186" s="39"/>
      <c r="ZI186" s="39"/>
      <c r="ZJ186" s="39"/>
      <c r="ZK186" s="39"/>
      <c r="ZL186" s="39"/>
      <c r="ZM186" s="39"/>
      <c r="ZN186" s="39"/>
      <c r="ZO186" s="39"/>
      <c r="ZP186" s="39"/>
      <c r="ZQ186" s="39"/>
      <c r="ZR186" s="39"/>
      <c r="ZS186" s="39"/>
      <c r="ZT186" s="39"/>
      <c r="ZU186" s="39"/>
      <c r="ZV186" s="39"/>
      <c r="ZW186" s="39"/>
      <c r="ZX186" s="39"/>
    </row>
    <row r="187" spans="1:700" s="41" customFormat="1" ht="12" customHeight="1" x14ac:dyDescent="0.25">
      <c r="A187" s="128" t="s">
        <v>36</v>
      </c>
      <c r="B187" s="15" t="s">
        <v>37</v>
      </c>
      <c r="C187" s="15" t="s">
        <v>37</v>
      </c>
      <c r="D187" s="5" t="s">
        <v>38</v>
      </c>
      <c r="E187" s="6" t="s">
        <v>39</v>
      </c>
      <c r="F187" s="7" t="s">
        <v>38</v>
      </c>
      <c r="G187" s="6" t="s">
        <v>40</v>
      </c>
      <c r="H187" s="8">
        <v>22104</v>
      </c>
      <c r="I187" s="74" t="s">
        <v>120</v>
      </c>
      <c r="J187" s="9" t="s">
        <v>8808</v>
      </c>
      <c r="K187" s="10" t="s">
        <v>8809</v>
      </c>
      <c r="L187" s="11"/>
      <c r="M187" s="8" t="s">
        <v>43</v>
      </c>
      <c r="N187" s="12" t="s">
        <v>877</v>
      </c>
      <c r="O187" s="13">
        <v>2</v>
      </c>
      <c r="P187" s="14">
        <f t="shared" si="4"/>
        <v>131.75</v>
      </c>
      <c r="Q187" s="53" t="s">
        <v>16279</v>
      </c>
      <c r="R187" s="14">
        <v>263.5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263.5</v>
      </c>
      <c r="AD187" s="14">
        <v>0</v>
      </c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  <c r="IV187" s="39"/>
      <c r="IW187" s="39"/>
      <c r="IX187" s="39"/>
      <c r="IY187" s="39"/>
      <c r="IZ187" s="39"/>
      <c r="JA187" s="39"/>
      <c r="JB187" s="39"/>
      <c r="JC187" s="39"/>
      <c r="JD187" s="39"/>
      <c r="JE187" s="39"/>
      <c r="JF187" s="39"/>
      <c r="JG187" s="39"/>
      <c r="JH187" s="39"/>
      <c r="JI187" s="39"/>
      <c r="JJ187" s="39"/>
      <c r="JK187" s="39"/>
      <c r="JL187" s="39"/>
      <c r="JM187" s="39"/>
      <c r="JN187" s="39"/>
      <c r="JO187" s="39"/>
      <c r="JP187" s="39"/>
      <c r="JQ187" s="39"/>
      <c r="JR187" s="39"/>
      <c r="JS187" s="39"/>
      <c r="JT187" s="39"/>
      <c r="JU187" s="39"/>
      <c r="JV187" s="39"/>
      <c r="JW187" s="39"/>
      <c r="JX187" s="39"/>
      <c r="JY187" s="39"/>
      <c r="JZ187" s="39"/>
      <c r="KA187" s="39"/>
      <c r="KB187" s="39"/>
      <c r="KC187" s="39"/>
      <c r="KD187" s="39"/>
      <c r="KE187" s="39"/>
      <c r="KF187" s="39"/>
      <c r="KG187" s="39"/>
      <c r="KH187" s="39"/>
      <c r="KI187" s="39"/>
      <c r="KJ187" s="39"/>
      <c r="KK187" s="39"/>
      <c r="KL187" s="39"/>
      <c r="KM187" s="39"/>
      <c r="KN187" s="39"/>
      <c r="KO187" s="39"/>
      <c r="KP187" s="39"/>
      <c r="KQ187" s="39"/>
      <c r="KR187" s="39"/>
      <c r="KS187" s="39"/>
      <c r="KT187" s="39"/>
      <c r="KU187" s="39"/>
      <c r="KV187" s="39"/>
      <c r="KW187" s="39"/>
      <c r="KX187" s="39"/>
      <c r="KY187" s="39"/>
      <c r="KZ187" s="39"/>
      <c r="LA187" s="39"/>
      <c r="LB187" s="39"/>
      <c r="LC187" s="39"/>
      <c r="LD187" s="39"/>
      <c r="LE187" s="39"/>
      <c r="LF187" s="39"/>
      <c r="LG187" s="39"/>
      <c r="LH187" s="39"/>
      <c r="LI187" s="39"/>
      <c r="LJ187" s="39"/>
      <c r="LK187" s="39"/>
      <c r="LL187" s="39"/>
      <c r="LM187" s="39"/>
      <c r="LN187" s="39"/>
      <c r="LO187" s="39"/>
      <c r="LP187" s="39"/>
      <c r="LQ187" s="39"/>
      <c r="LR187" s="39"/>
      <c r="LS187" s="39"/>
      <c r="LT187" s="39"/>
      <c r="LU187" s="39"/>
      <c r="LV187" s="39"/>
      <c r="LW187" s="39"/>
      <c r="LX187" s="39"/>
      <c r="LY187" s="39"/>
      <c r="LZ187" s="39"/>
      <c r="MA187" s="39"/>
      <c r="MB187" s="39"/>
      <c r="MC187" s="39"/>
      <c r="MD187" s="39"/>
      <c r="ME187" s="39"/>
      <c r="MF187" s="39"/>
      <c r="MG187" s="39"/>
      <c r="MH187" s="39"/>
      <c r="MI187" s="39"/>
      <c r="MJ187" s="39"/>
      <c r="MK187" s="39"/>
      <c r="ML187" s="39"/>
      <c r="MM187" s="39"/>
      <c r="MN187" s="39"/>
      <c r="MO187" s="39"/>
      <c r="MP187" s="39"/>
      <c r="MQ187" s="39"/>
      <c r="MR187" s="39"/>
      <c r="MS187" s="39"/>
      <c r="MT187" s="39"/>
      <c r="MU187" s="39"/>
      <c r="MV187" s="39"/>
      <c r="MW187" s="39"/>
      <c r="MX187" s="39"/>
      <c r="MY187" s="39"/>
      <c r="MZ187" s="39"/>
      <c r="NA187" s="39"/>
      <c r="NB187" s="39"/>
      <c r="NC187" s="39"/>
      <c r="ND187" s="39"/>
      <c r="NE187" s="39"/>
      <c r="NF187" s="39"/>
      <c r="NG187" s="39"/>
      <c r="NH187" s="39"/>
      <c r="NI187" s="39"/>
      <c r="NJ187" s="39"/>
      <c r="NK187" s="39"/>
      <c r="NL187" s="39"/>
      <c r="NM187" s="39"/>
      <c r="NN187" s="39"/>
      <c r="NO187" s="39"/>
      <c r="NP187" s="39"/>
      <c r="NQ187" s="39"/>
      <c r="NR187" s="39"/>
      <c r="NS187" s="39"/>
      <c r="NT187" s="39"/>
      <c r="NU187" s="39"/>
      <c r="NV187" s="39"/>
      <c r="NW187" s="39"/>
      <c r="NX187" s="39"/>
      <c r="NY187" s="39"/>
      <c r="NZ187" s="39"/>
      <c r="OA187" s="39"/>
      <c r="OB187" s="39"/>
      <c r="OC187" s="39"/>
      <c r="OD187" s="39"/>
      <c r="OE187" s="39"/>
      <c r="OF187" s="39"/>
      <c r="OG187" s="39"/>
      <c r="OH187" s="39"/>
      <c r="OI187" s="39"/>
      <c r="OJ187" s="39"/>
      <c r="OK187" s="39"/>
      <c r="OL187" s="39"/>
      <c r="OM187" s="39"/>
      <c r="ON187" s="39"/>
      <c r="OO187" s="39"/>
      <c r="OP187" s="39"/>
      <c r="OQ187" s="39"/>
      <c r="OR187" s="39"/>
      <c r="OS187" s="39"/>
      <c r="OT187" s="39"/>
      <c r="OU187" s="39"/>
      <c r="OV187" s="39"/>
      <c r="OW187" s="39"/>
      <c r="OX187" s="39"/>
      <c r="OY187" s="39"/>
      <c r="OZ187" s="39"/>
      <c r="PA187" s="39"/>
      <c r="PB187" s="39"/>
      <c r="PC187" s="39"/>
      <c r="PD187" s="39"/>
      <c r="PE187" s="39"/>
      <c r="PF187" s="39"/>
      <c r="PG187" s="39"/>
      <c r="PH187" s="39"/>
      <c r="PI187" s="39"/>
      <c r="PJ187" s="39"/>
      <c r="PK187" s="39"/>
      <c r="PL187" s="39"/>
      <c r="PM187" s="39"/>
      <c r="PN187" s="39"/>
      <c r="PO187" s="39"/>
      <c r="PP187" s="39"/>
      <c r="PQ187" s="39"/>
      <c r="PR187" s="39"/>
      <c r="PS187" s="39"/>
      <c r="PT187" s="39"/>
      <c r="PU187" s="39"/>
      <c r="PV187" s="39"/>
      <c r="PW187" s="39"/>
      <c r="PX187" s="39"/>
      <c r="PY187" s="39"/>
      <c r="PZ187" s="39"/>
      <c r="QA187" s="39"/>
      <c r="QB187" s="39"/>
      <c r="QC187" s="39"/>
      <c r="QD187" s="39"/>
      <c r="QE187" s="39"/>
      <c r="QF187" s="39"/>
      <c r="QG187" s="39"/>
      <c r="QH187" s="39"/>
      <c r="QI187" s="39"/>
      <c r="QJ187" s="39"/>
      <c r="QK187" s="39"/>
      <c r="QL187" s="39"/>
      <c r="QM187" s="39"/>
      <c r="QN187" s="39"/>
      <c r="QO187" s="39"/>
      <c r="QP187" s="39"/>
      <c r="QQ187" s="39"/>
      <c r="QR187" s="39"/>
      <c r="QS187" s="39"/>
      <c r="QT187" s="39"/>
      <c r="QU187" s="39"/>
      <c r="QV187" s="39"/>
      <c r="QW187" s="39"/>
      <c r="QX187" s="39"/>
      <c r="QY187" s="39"/>
      <c r="QZ187" s="39"/>
      <c r="RA187" s="39"/>
      <c r="RB187" s="39"/>
      <c r="RC187" s="39"/>
      <c r="RD187" s="39"/>
      <c r="RE187" s="39"/>
      <c r="RF187" s="39"/>
      <c r="RG187" s="39"/>
      <c r="RH187" s="39"/>
      <c r="RI187" s="39"/>
      <c r="RJ187" s="39"/>
      <c r="RK187" s="39"/>
      <c r="RL187" s="39"/>
      <c r="RM187" s="39"/>
      <c r="RN187" s="39"/>
      <c r="RO187" s="39"/>
      <c r="RP187" s="39"/>
      <c r="RQ187" s="39"/>
      <c r="RR187" s="39"/>
      <c r="RS187" s="39"/>
      <c r="RT187" s="39"/>
      <c r="RU187" s="39"/>
      <c r="RV187" s="39"/>
      <c r="RW187" s="39"/>
      <c r="RX187" s="39"/>
      <c r="RY187" s="39"/>
      <c r="RZ187" s="39"/>
      <c r="SA187" s="39"/>
      <c r="SB187" s="39"/>
      <c r="SC187" s="39"/>
      <c r="SD187" s="39"/>
      <c r="SE187" s="39"/>
      <c r="SF187" s="39"/>
      <c r="SG187" s="39"/>
      <c r="SH187" s="39"/>
      <c r="SI187" s="39"/>
      <c r="SJ187" s="39"/>
      <c r="SK187" s="39"/>
      <c r="SL187" s="39"/>
      <c r="SM187" s="39"/>
      <c r="SN187" s="39"/>
      <c r="SO187" s="39"/>
      <c r="SP187" s="39"/>
      <c r="SQ187" s="39"/>
      <c r="SR187" s="39"/>
      <c r="SS187" s="39"/>
      <c r="ST187" s="39"/>
      <c r="SU187" s="39"/>
      <c r="SV187" s="39"/>
      <c r="SW187" s="39"/>
      <c r="SX187" s="39"/>
      <c r="SY187" s="39"/>
      <c r="SZ187" s="39"/>
      <c r="TA187" s="39"/>
      <c r="TB187" s="39"/>
      <c r="TC187" s="39"/>
      <c r="TD187" s="39"/>
      <c r="TE187" s="39"/>
      <c r="TF187" s="39"/>
      <c r="TG187" s="39"/>
      <c r="TH187" s="39"/>
      <c r="TI187" s="39"/>
      <c r="TJ187" s="39"/>
      <c r="TK187" s="39"/>
      <c r="TL187" s="39"/>
      <c r="TM187" s="39"/>
      <c r="TN187" s="39"/>
      <c r="TO187" s="39"/>
      <c r="TP187" s="39"/>
      <c r="TQ187" s="39"/>
      <c r="TR187" s="39"/>
      <c r="TS187" s="39"/>
      <c r="TT187" s="39"/>
      <c r="TU187" s="39"/>
      <c r="TV187" s="39"/>
      <c r="TW187" s="39"/>
      <c r="TX187" s="39"/>
      <c r="TY187" s="39"/>
      <c r="TZ187" s="39"/>
      <c r="UA187" s="39"/>
      <c r="UB187" s="39"/>
      <c r="UC187" s="39"/>
      <c r="UD187" s="39"/>
      <c r="UE187" s="39"/>
      <c r="UF187" s="39"/>
      <c r="UG187" s="39"/>
      <c r="UH187" s="39"/>
      <c r="UI187" s="39"/>
      <c r="UJ187" s="39"/>
      <c r="UK187" s="39"/>
      <c r="UL187" s="39"/>
      <c r="UM187" s="39"/>
      <c r="UN187" s="39"/>
      <c r="UO187" s="39"/>
      <c r="UP187" s="39"/>
      <c r="UQ187" s="39"/>
      <c r="UR187" s="39"/>
      <c r="US187" s="39"/>
      <c r="UT187" s="39"/>
      <c r="UU187" s="39"/>
      <c r="UV187" s="39"/>
      <c r="UW187" s="39"/>
      <c r="UX187" s="39"/>
      <c r="UY187" s="39"/>
      <c r="UZ187" s="39"/>
      <c r="VA187" s="39"/>
      <c r="VB187" s="39"/>
      <c r="VC187" s="39"/>
      <c r="VD187" s="39"/>
      <c r="VE187" s="39"/>
      <c r="VF187" s="39"/>
      <c r="VG187" s="39"/>
      <c r="VH187" s="39"/>
      <c r="VI187" s="39"/>
      <c r="VJ187" s="39"/>
      <c r="VK187" s="39"/>
      <c r="VL187" s="39"/>
      <c r="VM187" s="39"/>
      <c r="VN187" s="39"/>
      <c r="VO187" s="39"/>
      <c r="VP187" s="39"/>
      <c r="VQ187" s="39"/>
      <c r="VR187" s="39"/>
      <c r="VS187" s="39"/>
      <c r="VT187" s="39"/>
      <c r="VU187" s="39"/>
      <c r="VV187" s="39"/>
      <c r="VW187" s="39"/>
      <c r="VX187" s="39"/>
      <c r="VY187" s="39"/>
      <c r="VZ187" s="39"/>
      <c r="WA187" s="39"/>
      <c r="WB187" s="39"/>
      <c r="WC187" s="39"/>
      <c r="WD187" s="39"/>
      <c r="WE187" s="39"/>
      <c r="WF187" s="39"/>
      <c r="WG187" s="39"/>
      <c r="WH187" s="39"/>
      <c r="WI187" s="39"/>
      <c r="WJ187" s="39"/>
      <c r="WK187" s="39"/>
      <c r="WL187" s="39"/>
      <c r="WM187" s="39"/>
      <c r="WN187" s="39"/>
      <c r="WO187" s="39"/>
      <c r="WP187" s="39"/>
      <c r="WQ187" s="39"/>
      <c r="WR187" s="39"/>
      <c r="WS187" s="39"/>
      <c r="WT187" s="39"/>
      <c r="WU187" s="39"/>
      <c r="WV187" s="39"/>
      <c r="WW187" s="39"/>
      <c r="WX187" s="39"/>
      <c r="WY187" s="39"/>
      <c r="WZ187" s="39"/>
      <c r="XA187" s="39"/>
      <c r="XB187" s="39"/>
      <c r="XC187" s="39"/>
      <c r="XD187" s="39"/>
      <c r="XE187" s="39"/>
      <c r="XF187" s="39"/>
      <c r="XG187" s="39"/>
      <c r="XH187" s="39"/>
      <c r="XI187" s="39"/>
      <c r="XJ187" s="39"/>
      <c r="XK187" s="39"/>
      <c r="XL187" s="39"/>
      <c r="XM187" s="39"/>
      <c r="XN187" s="39"/>
      <c r="XO187" s="39"/>
      <c r="XP187" s="39"/>
      <c r="XQ187" s="39"/>
      <c r="XR187" s="39"/>
      <c r="XS187" s="39"/>
      <c r="XT187" s="39"/>
      <c r="XU187" s="39"/>
      <c r="XV187" s="39"/>
      <c r="XW187" s="39"/>
      <c r="XX187" s="39"/>
      <c r="XY187" s="39"/>
      <c r="XZ187" s="39"/>
      <c r="YA187" s="39"/>
      <c r="YB187" s="39"/>
      <c r="YC187" s="39"/>
      <c r="YD187" s="39"/>
      <c r="YE187" s="39"/>
      <c r="YF187" s="39"/>
      <c r="YG187" s="39"/>
      <c r="YH187" s="39"/>
      <c r="YI187" s="39"/>
      <c r="YJ187" s="39"/>
      <c r="YK187" s="39"/>
      <c r="YL187" s="39"/>
      <c r="YM187" s="39"/>
      <c r="YN187" s="39"/>
      <c r="YO187" s="39"/>
      <c r="YP187" s="39"/>
      <c r="YQ187" s="39"/>
      <c r="YR187" s="39"/>
      <c r="YS187" s="39"/>
      <c r="YT187" s="39"/>
      <c r="YU187" s="39"/>
      <c r="YV187" s="39"/>
      <c r="YW187" s="39"/>
      <c r="YX187" s="39"/>
      <c r="YY187" s="39"/>
      <c r="YZ187" s="39"/>
      <c r="ZA187" s="39"/>
      <c r="ZB187" s="39"/>
      <c r="ZC187" s="39"/>
      <c r="ZD187" s="39"/>
      <c r="ZE187" s="39"/>
      <c r="ZF187" s="39"/>
      <c r="ZG187" s="39"/>
      <c r="ZH187" s="39"/>
      <c r="ZI187" s="39"/>
      <c r="ZJ187" s="39"/>
      <c r="ZK187" s="39"/>
      <c r="ZL187" s="39"/>
      <c r="ZM187" s="39"/>
      <c r="ZN187" s="39"/>
      <c r="ZO187" s="39"/>
      <c r="ZP187" s="39"/>
      <c r="ZQ187" s="39"/>
      <c r="ZR187" s="39"/>
      <c r="ZS187" s="39"/>
      <c r="ZT187" s="39"/>
      <c r="ZU187" s="39"/>
      <c r="ZV187" s="39"/>
      <c r="ZW187" s="39"/>
      <c r="ZX187" s="39"/>
    </row>
    <row r="188" spans="1:700" s="41" customFormat="1" ht="12" customHeight="1" x14ac:dyDescent="0.25">
      <c r="A188" s="128" t="s">
        <v>36</v>
      </c>
      <c r="B188" s="15" t="s">
        <v>37</v>
      </c>
      <c r="C188" s="15" t="s">
        <v>37</v>
      </c>
      <c r="D188" s="5" t="s">
        <v>38</v>
      </c>
      <c r="E188" s="6" t="s">
        <v>39</v>
      </c>
      <c r="F188" s="7" t="s">
        <v>38</v>
      </c>
      <c r="G188" s="6" t="s">
        <v>40</v>
      </c>
      <c r="H188" s="8">
        <v>22104</v>
      </c>
      <c r="I188" s="74" t="s">
        <v>120</v>
      </c>
      <c r="J188" s="9" t="s">
        <v>6162</v>
      </c>
      <c r="K188" s="10" t="s">
        <v>16289</v>
      </c>
      <c r="L188" s="11"/>
      <c r="M188" s="8" t="s">
        <v>43</v>
      </c>
      <c r="N188" s="12" t="s">
        <v>16255</v>
      </c>
      <c r="O188" s="13">
        <v>14</v>
      </c>
      <c r="P188" s="14">
        <f t="shared" si="4"/>
        <v>20</v>
      </c>
      <c r="Q188" s="53" t="s">
        <v>16279</v>
      </c>
      <c r="R188" s="14">
        <v>280</v>
      </c>
      <c r="S188" s="14">
        <v>0</v>
      </c>
      <c r="T188" s="14">
        <v>75</v>
      </c>
      <c r="U188" s="14">
        <v>0</v>
      </c>
      <c r="V188" s="14">
        <v>0</v>
      </c>
      <c r="W188" s="14">
        <v>65</v>
      </c>
      <c r="X188" s="14">
        <v>0</v>
      </c>
      <c r="Y188" s="14">
        <v>0</v>
      </c>
      <c r="Z188" s="14">
        <v>86</v>
      </c>
      <c r="AA188" s="14">
        <v>0</v>
      </c>
      <c r="AB188" s="14">
        <v>0</v>
      </c>
      <c r="AC188" s="14">
        <v>54</v>
      </c>
      <c r="AD188" s="14">
        <v>0</v>
      </c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  <c r="IB188" s="39"/>
      <c r="IC188" s="39"/>
      <c r="ID188" s="39"/>
      <c r="IE188" s="39"/>
      <c r="IF188" s="39"/>
      <c r="IG188" s="39"/>
      <c r="IH188" s="39"/>
      <c r="II188" s="39"/>
      <c r="IJ188" s="39"/>
      <c r="IK188" s="39"/>
      <c r="IL188" s="39"/>
      <c r="IM188" s="39"/>
      <c r="IN188" s="39"/>
      <c r="IO188" s="39"/>
      <c r="IP188" s="39"/>
      <c r="IQ188" s="39"/>
      <c r="IR188" s="39"/>
      <c r="IS188" s="39"/>
      <c r="IT188" s="39"/>
      <c r="IU188" s="39"/>
      <c r="IV188" s="39"/>
      <c r="IW188" s="39"/>
      <c r="IX188" s="39"/>
      <c r="IY188" s="39"/>
      <c r="IZ188" s="39"/>
      <c r="JA188" s="39"/>
      <c r="JB188" s="39"/>
      <c r="JC188" s="39"/>
      <c r="JD188" s="39"/>
      <c r="JE188" s="39"/>
      <c r="JF188" s="39"/>
      <c r="JG188" s="39"/>
      <c r="JH188" s="39"/>
      <c r="JI188" s="39"/>
      <c r="JJ188" s="39"/>
      <c r="JK188" s="39"/>
      <c r="JL188" s="39"/>
      <c r="JM188" s="39"/>
      <c r="JN188" s="39"/>
      <c r="JO188" s="39"/>
      <c r="JP188" s="39"/>
      <c r="JQ188" s="39"/>
      <c r="JR188" s="39"/>
      <c r="JS188" s="39"/>
      <c r="JT188" s="39"/>
      <c r="JU188" s="39"/>
      <c r="JV188" s="39"/>
      <c r="JW188" s="39"/>
      <c r="JX188" s="39"/>
      <c r="JY188" s="39"/>
      <c r="JZ188" s="39"/>
      <c r="KA188" s="39"/>
      <c r="KB188" s="39"/>
      <c r="KC188" s="39"/>
      <c r="KD188" s="39"/>
      <c r="KE188" s="39"/>
      <c r="KF188" s="39"/>
      <c r="KG188" s="39"/>
      <c r="KH188" s="39"/>
      <c r="KI188" s="39"/>
      <c r="KJ188" s="39"/>
      <c r="KK188" s="39"/>
      <c r="KL188" s="39"/>
      <c r="KM188" s="39"/>
      <c r="KN188" s="39"/>
      <c r="KO188" s="39"/>
      <c r="KP188" s="39"/>
      <c r="KQ188" s="39"/>
      <c r="KR188" s="39"/>
      <c r="KS188" s="39"/>
      <c r="KT188" s="39"/>
      <c r="KU188" s="39"/>
      <c r="KV188" s="39"/>
      <c r="KW188" s="39"/>
      <c r="KX188" s="39"/>
      <c r="KY188" s="39"/>
      <c r="KZ188" s="39"/>
      <c r="LA188" s="39"/>
      <c r="LB188" s="39"/>
      <c r="LC188" s="39"/>
      <c r="LD188" s="39"/>
      <c r="LE188" s="39"/>
      <c r="LF188" s="39"/>
      <c r="LG188" s="39"/>
      <c r="LH188" s="39"/>
      <c r="LI188" s="39"/>
      <c r="LJ188" s="39"/>
      <c r="LK188" s="39"/>
      <c r="LL188" s="39"/>
      <c r="LM188" s="39"/>
      <c r="LN188" s="39"/>
      <c r="LO188" s="39"/>
      <c r="LP188" s="39"/>
      <c r="LQ188" s="39"/>
      <c r="LR188" s="39"/>
      <c r="LS188" s="39"/>
      <c r="LT188" s="39"/>
      <c r="LU188" s="39"/>
      <c r="LV188" s="39"/>
      <c r="LW188" s="39"/>
      <c r="LX188" s="39"/>
      <c r="LY188" s="39"/>
      <c r="LZ188" s="39"/>
      <c r="MA188" s="39"/>
      <c r="MB188" s="39"/>
      <c r="MC188" s="39"/>
      <c r="MD188" s="39"/>
      <c r="ME188" s="39"/>
      <c r="MF188" s="39"/>
      <c r="MG188" s="39"/>
      <c r="MH188" s="39"/>
      <c r="MI188" s="39"/>
      <c r="MJ188" s="39"/>
      <c r="MK188" s="39"/>
      <c r="ML188" s="39"/>
      <c r="MM188" s="39"/>
      <c r="MN188" s="39"/>
      <c r="MO188" s="39"/>
      <c r="MP188" s="39"/>
      <c r="MQ188" s="39"/>
      <c r="MR188" s="39"/>
      <c r="MS188" s="39"/>
      <c r="MT188" s="39"/>
      <c r="MU188" s="39"/>
      <c r="MV188" s="39"/>
      <c r="MW188" s="39"/>
      <c r="MX188" s="39"/>
      <c r="MY188" s="39"/>
      <c r="MZ188" s="39"/>
      <c r="NA188" s="39"/>
      <c r="NB188" s="39"/>
      <c r="NC188" s="39"/>
      <c r="ND188" s="39"/>
      <c r="NE188" s="39"/>
      <c r="NF188" s="39"/>
      <c r="NG188" s="39"/>
      <c r="NH188" s="39"/>
      <c r="NI188" s="39"/>
      <c r="NJ188" s="39"/>
      <c r="NK188" s="39"/>
      <c r="NL188" s="39"/>
      <c r="NM188" s="39"/>
      <c r="NN188" s="39"/>
      <c r="NO188" s="39"/>
      <c r="NP188" s="39"/>
      <c r="NQ188" s="39"/>
      <c r="NR188" s="39"/>
      <c r="NS188" s="39"/>
      <c r="NT188" s="39"/>
      <c r="NU188" s="39"/>
      <c r="NV188" s="39"/>
      <c r="NW188" s="39"/>
      <c r="NX188" s="39"/>
      <c r="NY188" s="39"/>
      <c r="NZ188" s="39"/>
      <c r="OA188" s="39"/>
      <c r="OB188" s="39"/>
      <c r="OC188" s="39"/>
      <c r="OD188" s="39"/>
      <c r="OE188" s="39"/>
      <c r="OF188" s="39"/>
      <c r="OG188" s="39"/>
      <c r="OH188" s="39"/>
      <c r="OI188" s="39"/>
      <c r="OJ188" s="39"/>
      <c r="OK188" s="39"/>
      <c r="OL188" s="39"/>
      <c r="OM188" s="39"/>
      <c r="ON188" s="39"/>
      <c r="OO188" s="39"/>
      <c r="OP188" s="39"/>
      <c r="OQ188" s="39"/>
      <c r="OR188" s="39"/>
      <c r="OS188" s="39"/>
      <c r="OT188" s="39"/>
      <c r="OU188" s="39"/>
      <c r="OV188" s="39"/>
      <c r="OW188" s="39"/>
      <c r="OX188" s="39"/>
      <c r="OY188" s="39"/>
      <c r="OZ188" s="39"/>
      <c r="PA188" s="39"/>
      <c r="PB188" s="39"/>
      <c r="PC188" s="39"/>
      <c r="PD188" s="39"/>
      <c r="PE188" s="39"/>
      <c r="PF188" s="39"/>
      <c r="PG188" s="39"/>
      <c r="PH188" s="39"/>
      <c r="PI188" s="39"/>
      <c r="PJ188" s="39"/>
      <c r="PK188" s="39"/>
      <c r="PL188" s="39"/>
      <c r="PM188" s="39"/>
      <c r="PN188" s="39"/>
      <c r="PO188" s="39"/>
      <c r="PP188" s="39"/>
      <c r="PQ188" s="39"/>
      <c r="PR188" s="39"/>
      <c r="PS188" s="39"/>
      <c r="PT188" s="39"/>
      <c r="PU188" s="39"/>
      <c r="PV188" s="39"/>
      <c r="PW188" s="39"/>
      <c r="PX188" s="39"/>
      <c r="PY188" s="39"/>
      <c r="PZ188" s="39"/>
      <c r="QA188" s="39"/>
      <c r="QB188" s="39"/>
      <c r="QC188" s="39"/>
      <c r="QD188" s="39"/>
      <c r="QE188" s="39"/>
      <c r="QF188" s="39"/>
      <c r="QG188" s="39"/>
      <c r="QH188" s="39"/>
      <c r="QI188" s="39"/>
      <c r="QJ188" s="39"/>
      <c r="QK188" s="39"/>
      <c r="QL188" s="39"/>
      <c r="QM188" s="39"/>
      <c r="QN188" s="39"/>
      <c r="QO188" s="39"/>
      <c r="QP188" s="39"/>
      <c r="QQ188" s="39"/>
      <c r="QR188" s="39"/>
      <c r="QS188" s="39"/>
      <c r="QT188" s="39"/>
      <c r="QU188" s="39"/>
      <c r="QV188" s="39"/>
      <c r="QW188" s="39"/>
      <c r="QX188" s="39"/>
      <c r="QY188" s="39"/>
      <c r="QZ188" s="39"/>
      <c r="RA188" s="39"/>
      <c r="RB188" s="39"/>
      <c r="RC188" s="39"/>
      <c r="RD188" s="39"/>
      <c r="RE188" s="39"/>
      <c r="RF188" s="39"/>
      <c r="RG188" s="39"/>
      <c r="RH188" s="39"/>
      <c r="RI188" s="39"/>
      <c r="RJ188" s="39"/>
      <c r="RK188" s="39"/>
      <c r="RL188" s="39"/>
      <c r="RM188" s="39"/>
      <c r="RN188" s="39"/>
      <c r="RO188" s="39"/>
      <c r="RP188" s="39"/>
      <c r="RQ188" s="39"/>
      <c r="RR188" s="39"/>
      <c r="RS188" s="39"/>
      <c r="RT188" s="39"/>
      <c r="RU188" s="39"/>
      <c r="RV188" s="39"/>
      <c r="RW188" s="39"/>
      <c r="RX188" s="39"/>
      <c r="RY188" s="39"/>
      <c r="RZ188" s="39"/>
      <c r="SA188" s="39"/>
      <c r="SB188" s="39"/>
      <c r="SC188" s="39"/>
      <c r="SD188" s="39"/>
      <c r="SE188" s="39"/>
      <c r="SF188" s="39"/>
      <c r="SG188" s="39"/>
      <c r="SH188" s="39"/>
      <c r="SI188" s="39"/>
      <c r="SJ188" s="39"/>
      <c r="SK188" s="39"/>
      <c r="SL188" s="39"/>
      <c r="SM188" s="39"/>
      <c r="SN188" s="39"/>
      <c r="SO188" s="39"/>
      <c r="SP188" s="39"/>
      <c r="SQ188" s="39"/>
      <c r="SR188" s="39"/>
      <c r="SS188" s="39"/>
      <c r="ST188" s="39"/>
      <c r="SU188" s="39"/>
      <c r="SV188" s="39"/>
      <c r="SW188" s="39"/>
      <c r="SX188" s="39"/>
      <c r="SY188" s="39"/>
      <c r="SZ188" s="39"/>
      <c r="TA188" s="39"/>
      <c r="TB188" s="39"/>
      <c r="TC188" s="39"/>
      <c r="TD188" s="39"/>
      <c r="TE188" s="39"/>
      <c r="TF188" s="39"/>
      <c r="TG188" s="39"/>
      <c r="TH188" s="39"/>
      <c r="TI188" s="39"/>
      <c r="TJ188" s="39"/>
      <c r="TK188" s="39"/>
      <c r="TL188" s="39"/>
      <c r="TM188" s="39"/>
      <c r="TN188" s="39"/>
      <c r="TO188" s="39"/>
      <c r="TP188" s="39"/>
      <c r="TQ188" s="39"/>
      <c r="TR188" s="39"/>
      <c r="TS188" s="39"/>
      <c r="TT188" s="39"/>
      <c r="TU188" s="39"/>
      <c r="TV188" s="39"/>
      <c r="TW188" s="39"/>
      <c r="TX188" s="39"/>
      <c r="TY188" s="39"/>
      <c r="TZ188" s="39"/>
      <c r="UA188" s="39"/>
      <c r="UB188" s="39"/>
      <c r="UC188" s="39"/>
      <c r="UD188" s="39"/>
      <c r="UE188" s="39"/>
      <c r="UF188" s="39"/>
      <c r="UG188" s="39"/>
      <c r="UH188" s="39"/>
      <c r="UI188" s="39"/>
      <c r="UJ188" s="39"/>
      <c r="UK188" s="39"/>
      <c r="UL188" s="39"/>
      <c r="UM188" s="39"/>
      <c r="UN188" s="39"/>
      <c r="UO188" s="39"/>
      <c r="UP188" s="39"/>
      <c r="UQ188" s="39"/>
      <c r="UR188" s="39"/>
      <c r="US188" s="39"/>
      <c r="UT188" s="39"/>
      <c r="UU188" s="39"/>
      <c r="UV188" s="39"/>
      <c r="UW188" s="39"/>
      <c r="UX188" s="39"/>
      <c r="UY188" s="39"/>
      <c r="UZ188" s="39"/>
      <c r="VA188" s="39"/>
      <c r="VB188" s="39"/>
      <c r="VC188" s="39"/>
      <c r="VD188" s="39"/>
      <c r="VE188" s="39"/>
      <c r="VF188" s="39"/>
      <c r="VG188" s="39"/>
      <c r="VH188" s="39"/>
      <c r="VI188" s="39"/>
      <c r="VJ188" s="39"/>
      <c r="VK188" s="39"/>
      <c r="VL188" s="39"/>
      <c r="VM188" s="39"/>
      <c r="VN188" s="39"/>
      <c r="VO188" s="39"/>
      <c r="VP188" s="39"/>
      <c r="VQ188" s="39"/>
      <c r="VR188" s="39"/>
      <c r="VS188" s="39"/>
      <c r="VT188" s="39"/>
      <c r="VU188" s="39"/>
      <c r="VV188" s="39"/>
      <c r="VW188" s="39"/>
      <c r="VX188" s="39"/>
      <c r="VY188" s="39"/>
      <c r="VZ188" s="39"/>
      <c r="WA188" s="39"/>
      <c r="WB188" s="39"/>
      <c r="WC188" s="39"/>
      <c r="WD188" s="39"/>
      <c r="WE188" s="39"/>
      <c r="WF188" s="39"/>
      <c r="WG188" s="39"/>
      <c r="WH188" s="39"/>
      <c r="WI188" s="39"/>
      <c r="WJ188" s="39"/>
      <c r="WK188" s="39"/>
      <c r="WL188" s="39"/>
      <c r="WM188" s="39"/>
      <c r="WN188" s="39"/>
      <c r="WO188" s="39"/>
      <c r="WP188" s="39"/>
      <c r="WQ188" s="39"/>
      <c r="WR188" s="39"/>
      <c r="WS188" s="39"/>
      <c r="WT188" s="39"/>
      <c r="WU188" s="39"/>
      <c r="WV188" s="39"/>
      <c r="WW188" s="39"/>
      <c r="WX188" s="39"/>
      <c r="WY188" s="39"/>
      <c r="WZ188" s="39"/>
      <c r="XA188" s="39"/>
      <c r="XB188" s="39"/>
      <c r="XC188" s="39"/>
      <c r="XD188" s="39"/>
      <c r="XE188" s="39"/>
      <c r="XF188" s="39"/>
      <c r="XG188" s="39"/>
      <c r="XH188" s="39"/>
      <c r="XI188" s="39"/>
      <c r="XJ188" s="39"/>
      <c r="XK188" s="39"/>
      <c r="XL188" s="39"/>
      <c r="XM188" s="39"/>
      <c r="XN188" s="39"/>
      <c r="XO188" s="39"/>
      <c r="XP188" s="39"/>
      <c r="XQ188" s="39"/>
      <c r="XR188" s="39"/>
      <c r="XS188" s="39"/>
      <c r="XT188" s="39"/>
      <c r="XU188" s="39"/>
      <c r="XV188" s="39"/>
      <c r="XW188" s="39"/>
      <c r="XX188" s="39"/>
      <c r="XY188" s="39"/>
      <c r="XZ188" s="39"/>
      <c r="YA188" s="39"/>
      <c r="YB188" s="39"/>
      <c r="YC188" s="39"/>
      <c r="YD188" s="39"/>
      <c r="YE188" s="39"/>
      <c r="YF188" s="39"/>
      <c r="YG188" s="39"/>
      <c r="YH188" s="39"/>
      <c r="YI188" s="39"/>
      <c r="YJ188" s="39"/>
      <c r="YK188" s="39"/>
      <c r="YL188" s="39"/>
      <c r="YM188" s="39"/>
      <c r="YN188" s="39"/>
      <c r="YO188" s="39"/>
      <c r="YP188" s="39"/>
      <c r="YQ188" s="39"/>
      <c r="YR188" s="39"/>
      <c r="YS188" s="39"/>
      <c r="YT188" s="39"/>
      <c r="YU188" s="39"/>
      <c r="YV188" s="39"/>
      <c r="YW188" s="39"/>
      <c r="YX188" s="39"/>
      <c r="YY188" s="39"/>
      <c r="YZ188" s="39"/>
      <c r="ZA188" s="39"/>
      <c r="ZB188" s="39"/>
      <c r="ZC188" s="39"/>
      <c r="ZD188" s="39"/>
      <c r="ZE188" s="39"/>
      <c r="ZF188" s="39"/>
      <c r="ZG188" s="39"/>
      <c r="ZH188" s="39"/>
      <c r="ZI188" s="39"/>
      <c r="ZJ188" s="39"/>
      <c r="ZK188" s="39"/>
      <c r="ZL188" s="39"/>
      <c r="ZM188" s="39"/>
      <c r="ZN188" s="39"/>
      <c r="ZO188" s="39"/>
      <c r="ZP188" s="39"/>
      <c r="ZQ188" s="39"/>
      <c r="ZR188" s="39"/>
      <c r="ZS188" s="39"/>
      <c r="ZT188" s="39"/>
      <c r="ZU188" s="39"/>
      <c r="ZV188" s="39"/>
      <c r="ZW188" s="39"/>
      <c r="ZX188" s="39"/>
    </row>
    <row r="189" spans="1:700" s="41" customFormat="1" ht="12" customHeight="1" x14ac:dyDescent="0.25">
      <c r="A189" s="128" t="s">
        <v>36</v>
      </c>
      <c r="B189" s="15" t="s">
        <v>37</v>
      </c>
      <c r="C189" s="15" t="s">
        <v>37</v>
      </c>
      <c r="D189" s="5" t="s">
        <v>38</v>
      </c>
      <c r="E189" s="6" t="s">
        <v>39</v>
      </c>
      <c r="F189" s="7" t="s">
        <v>38</v>
      </c>
      <c r="G189" s="6" t="s">
        <v>40</v>
      </c>
      <c r="H189" s="8">
        <v>24601</v>
      </c>
      <c r="I189" s="69" t="s">
        <v>184</v>
      </c>
      <c r="J189" s="9" t="s">
        <v>7376</v>
      </c>
      <c r="K189" s="10" t="s">
        <v>221</v>
      </c>
      <c r="L189" s="11"/>
      <c r="M189" s="8" t="s">
        <v>43</v>
      </c>
      <c r="N189" s="12" t="s">
        <v>877</v>
      </c>
      <c r="O189" s="13">
        <v>6</v>
      </c>
      <c r="P189" s="14">
        <f t="shared" si="4"/>
        <v>183.33333333333334</v>
      </c>
      <c r="Q189" s="53" t="s">
        <v>16279</v>
      </c>
      <c r="R189" s="14">
        <v>1100</v>
      </c>
      <c r="S189" s="14">
        <v>0</v>
      </c>
      <c r="T189" s="14">
        <v>1100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  <c r="IB189" s="39"/>
      <c r="IC189" s="39"/>
      <c r="ID189" s="39"/>
      <c r="IE189" s="39"/>
      <c r="IF189" s="39"/>
      <c r="IG189" s="39"/>
      <c r="IH189" s="39"/>
      <c r="II189" s="39"/>
      <c r="IJ189" s="39"/>
      <c r="IK189" s="39"/>
      <c r="IL189" s="39"/>
      <c r="IM189" s="39"/>
      <c r="IN189" s="39"/>
      <c r="IO189" s="39"/>
      <c r="IP189" s="39"/>
      <c r="IQ189" s="39"/>
      <c r="IR189" s="39"/>
      <c r="IS189" s="39"/>
      <c r="IT189" s="39"/>
      <c r="IU189" s="39"/>
      <c r="IV189" s="39"/>
      <c r="IW189" s="39"/>
      <c r="IX189" s="39"/>
      <c r="IY189" s="39"/>
      <c r="IZ189" s="39"/>
      <c r="JA189" s="39"/>
      <c r="JB189" s="39"/>
      <c r="JC189" s="39"/>
      <c r="JD189" s="39"/>
      <c r="JE189" s="39"/>
      <c r="JF189" s="39"/>
      <c r="JG189" s="39"/>
      <c r="JH189" s="39"/>
      <c r="JI189" s="39"/>
      <c r="JJ189" s="39"/>
      <c r="JK189" s="39"/>
      <c r="JL189" s="39"/>
      <c r="JM189" s="39"/>
      <c r="JN189" s="39"/>
      <c r="JO189" s="39"/>
      <c r="JP189" s="39"/>
      <c r="JQ189" s="39"/>
      <c r="JR189" s="39"/>
      <c r="JS189" s="39"/>
      <c r="JT189" s="39"/>
      <c r="JU189" s="39"/>
      <c r="JV189" s="39"/>
      <c r="JW189" s="39"/>
      <c r="JX189" s="39"/>
      <c r="JY189" s="39"/>
      <c r="JZ189" s="39"/>
      <c r="KA189" s="39"/>
      <c r="KB189" s="39"/>
      <c r="KC189" s="39"/>
      <c r="KD189" s="39"/>
      <c r="KE189" s="39"/>
      <c r="KF189" s="39"/>
      <c r="KG189" s="39"/>
      <c r="KH189" s="39"/>
      <c r="KI189" s="39"/>
      <c r="KJ189" s="39"/>
      <c r="KK189" s="39"/>
      <c r="KL189" s="39"/>
      <c r="KM189" s="39"/>
      <c r="KN189" s="39"/>
      <c r="KO189" s="39"/>
      <c r="KP189" s="39"/>
      <c r="KQ189" s="39"/>
      <c r="KR189" s="39"/>
      <c r="KS189" s="39"/>
      <c r="KT189" s="39"/>
      <c r="KU189" s="39"/>
      <c r="KV189" s="39"/>
      <c r="KW189" s="39"/>
      <c r="KX189" s="39"/>
      <c r="KY189" s="39"/>
      <c r="KZ189" s="39"/>
      <c r="LA189" s="39"/>
      <c r="LB189" s="39"/>
      <c r="LC189" s="39"/>
      <c r="LD189" s="39"/>
      <c r="LE189" s="39"/>
      <c r="LF189" s="39"/>
      <c r="LG189" s="39"/>
      <c r="LH189" s="39"/>
      <c r="LI189" s="39"/>
      <c r="LJ189" s="39"/>
      <c r="LK189" s="39"/>
      <c r="LL189" s="39"/>
      <c r="LM189" s="39"/>
      <c r="LN189" s="39"/>
      <c r="LO189" s="39"/>
      <c r="LP189" s="39"/>
      <c r="LQ189" s="39"/>
      <c r="LR189" s="39"/>
      <c r="LS189" s="39"/>
      <c r="LT189" s="39"/>
      <c r="LU189" s="39"/>
      <c r="LV189" s="39"/>
      <c r="LW189" s="39"/>
      <c r="LX189" s="39"/>
      <c r="LY189" s="39"/>
      <c r="LZ189" s="39"/>
      <c r="MA189" s="39"/>
      <c r="MB189" s="39"/>
      <c r="MC189" s="39"/>
      <c r="MD189" s="39"/>
      <c r="ME189" s="39"/>
      <c r="MF189" s="39"/>
      <c r="MG189" s="39"/>
      <c r="MH189" s="39"/>
      <c r="MI189" s="39"/>
      <c r="MJ189" s="39"/>
      <c r="MK189" s="39"/>
      <c r="ML189" s="39"/>
      <c r="MM189" s="39"/>
      <c r="MN189" s="39"/>
      <c r="MO189" s="39"/>
      <c r="MP189" s="39"/>
      <c r="MQ189" s="39"/>
      <c r="MR189" s="39"/>
      <c r="MS189" s="39"/>
      <c r="MT189" s="39"/>
      <c r="MU189" s="39"/>
      <c r="MV189" s="39"/>
      <c r="MW189" s="39"/>
      <c r="MX189" s="39"/>
      <c r="MY189" s="39"/>
      <c r="MZ189" s="39"/>
      <c r="NA189" s="39"/>
      <c r="NB189" s="39"/>
      <c r="NC189" s="39"/>
      <c r="ND189" s="39"/>
      <c r="NE189" s="39"/>
      <c r="NF189" s="39"/>
      <c r="NG189" s="39"/>
      <c r="NH189" s="39"/>
      <c r="NI189" s="39"/>
      <c r="NJ189" s="39"/>
      <c r="NK189" s="39"/>
      <c r="NL189" s="39"/>
      <c r="NM189" s="39"/>
      <c r="NN189" s="39"/>
      <c r="NO189" s="39"/>
      <c r="NP189" s="39"/>
      <c r="NQ189" s="39"/>
      <c r="NR189" s="39"/>
      <c r="NS189" s="39"/>
      <c r="NT189" s="39"/>
      <c r="NU189" s="39"/>
      <c r="NV189" s="39"/>
      <c r="NW189" s="39"/>
      <c r="NX189" s="39"/>
      <c r="NY189" s="39"/>
      <c r="NZ189" s="39"/>
      <c r="OA189" s="39"/>
      <c r="OB189" s="39"/>
      <c r="OC189" s="39"/>
      <c r="OD189" s="39"/>
      <c r="OE189" s="39"/>
      <c r="OF189" s="39"/>
      <c r="OG189" s="39"/>
      <c r="OH189" s="39"/>
      <c r="OI189" s="39"/>
      <c r="OJ189" s="39"/>
      <c r="OK189" s="39"/>
      <c r="OL189" s="39"/>
      <c r="OM189" s="39"/>
      <c r="ON189" s="39"/>
      <c r="OO189" s="39"/>
      <c r="OP189" s="39"/>
      <c r="OQ189" s="39"/>
      <c r="OR189" s="39"/>
      <c r="OS189" s="39"/>
      <c r="OT189" s="39"/>
      <c r="OU189" s="39"/>
      <c r="OV189" s="39"/>
      <c r="OW189" s="39"/>
      <c r="OX189" s="39"/>
      <c r="OY189" s="39"/>
      <c r="OZ189" s="39"/>
      <c r="PA189" s="39"/>
      <c r="PB189" s="39"/>
      <c r="PC189" s="39"/>
      <c r="PD189" s="39"/>
      <c r="PE189" s="39"/>
      <c r="PF189" s="39"/>
      <c r="PG189" s="39"/>
      <c r="PH189" s="39"/>
      <c r="PI189" s="39"/>
      <c r="PJ189" s="39"/>
      <c r="PK189" s="39"/>
      <c r="PL189" s="39"/>
      <c r="PM189" s="39"/>
      <c r="PN189" s="39"/>
      <c r="PO189" s="39"/>
      <c r="PP189" s="39"/>
      <c r="PQ189" s="39"/>
      <c r="PR189" s="39"/>
      <c r="PS189" s="39"/>
      <c r="PT189" s="39"/>
      <c r="PU189" s="39"/>
      <c r="PV189" s="39"/>
      <c r="PW189" s="39"/>
      <c r="PX189" s="39"/>
      <c r="PY189" s="39"/>
      <c r="PZ189" s="39"/>
      <c r="QA189" s="39"/>
      <c r="QB189" s="39"/>
      <c r="QC189" s="39"/>
      <c r="QD189" s="39"/>
      <c r="QE189" s="39"/>
      <c r="QF189" s="39"/>
      <c r="QG189" s="39"/>
      <c r="QH189" s="39"/>
      <c r="QI189" s="39"/>
      <c r="QJ189" s="39"/>
      <c r="QK189" s="39"/>
      <c r="QL189" s="39"/>
      <c r="QM189" s="39"/>
      <c r="QN189" s="39"/>
      <c r="QO189" s="39"/>
      <c r="QP189" s="39"/>
      <c r="QQ189" s="39"/>
      <c r="QR189" s="39"/>
      <c r="QS189" s="39"/>
      <c r="QT189" s="39"/>
      <c r="QU189" s="39"/>
      <c r="QV189" s="39"/>
      <c r="QW189" s="39"/>
      <c r="QX189" s="39"/>
      <c r="QY189" s="39"/>
      <c r="QZ189" s="39"/>
      <c r="RA189" s="39"/>
      <c r="RB189" s="39"/>
      <c r="RC189" s="39"/>
      <c r="RD189" s="39"/>
      <c r="RE189" s="39"/>
      <c r="RF189" s="39"/>
      <c r="RG189" s="39"/>
      <c r="RH189" s="39"/>
      <c r="RI189" s="39"/>
      <c r="RJ189" s="39"/>
      <c r="RK189" s="39"/>
      <c r="RL189" s="39"/>
      <c r="RM189" s="39"/>
      <c r="RN189" s="39"/>
      <c r="RO189" s="39"/>
      <c r="RP189" s="39"/>
      <c r="RQ189" s="39"/>
      <c r="RR189" s="39"/>
      <c r="RS189" s="39"/>
      <c r="RT189" s="39"/>
      <c r="RU189" s="39"/>
      <c r="RV189" s="39"/>
      <c r="RW189" s="39"/>
      <c r="RX189" s="39"/>
      <c r="RY189" s="39"/>
      <c r="RZ189" s="39"/>
      <c r="SA189" s="39"/>
      <c r="SB189" s="39"/>
      <c r="SC189" s="39"/>
      <c r="SD189" s="39"/>
      <c r="SE189" s="39"/>
      <c r="SF189" s="39"/>
      <c r="SG189" s="39"/>
      <c r="SH189" s="39"/>
      <c r="SI189" s="39"/>
      <c r="SJ189" s="39"/>
      <c r="SK189" s="39"/>
      <c r="SL189" s="39"/>
      <c r="SM189" s="39"/>
      <c r="SN189" s="39"/>
      <c r="SO189" s="39"/>
      <c r="SP189" s="39"/>
      <c r="SQ189" s="39"/>
      <c r="SR189" s="39"/>
      <c r="SS189" s="39"/>
      <c r="ST189" s="39"/>
      <c r="SU189" s="39"/>
      <c r="SV189" s="39"/>
      <c r="SW189" s="39"/>
      <c r="SX189" s="39"/>
      <c r="SY189" s="39"/>
      <c r="SZ189" s="39"/>
      <c r="TA189" s="39"/>
      <c r="TB189" s="39"/>
      <c r="TC189" s="39"/>
      <c r="TD189" s="39"/>
      <c r="TE189" s="39"/>
      <c r="TF189" s="39"/>
      <c r="TG189" s="39"/>
      <c r="TH189" s="39"/>
      <c r="TI189" s="39"/>
      <c r="TJ189" s="39"/>
      <c r="TK189" s="39"/>
      <c r="TL189" s="39"/>
      <c r="TM189" s="39"/>
      <c r="TN189" s="39"/>
      <c r="TO189" s="39"/>
      <c r="TP189" s="39"/>
      <c r="TQ189" s="39"/>
      <c r="TR189" s="39"/>
      <c r="TS189" s="39"/>
      <c r="TT189" s="39"/>
      <c r="TU189" s="39"/>
      <c r="TV189" s="39"/>
      <c r="TW189" s="39"/>
      <c r="TX189" s="39"/>
      <c r="TY189" s="39"/>
      <c r="TZ189" s="39"/>
      <c r="UA189" s="39"/>
      <c r="UB189" s="39"/>
      <c r="UC189" s="39"/>
      <c r="UD189" s="39"/>
      <c r="UE189" s="39"/>
      <c r="UF189" s="39"/>
      <c r="UG189" s="39"/>
      <c r="UH189" s="39"/>
      <c r="UI189" s="39"/>
      <c r="UJ189" s="39"/>
      <c r="UK189" s="39"/>
      <c r="UL189" s="39"/>
      <c r="UM189" s="39"/>
      <c r="UN189" s="39"/>
      <c r="UO189" s="39"/>
      <c r="UP189" s="39"/>
      <c r="UQ189" s="39"/>
      <c r="UR189" s="39"/>
      <c r="US189" s="39"/>
      <c r="UT189" s="39"/>
      <c r="UU189" s="39"/>
      <c r="UV189" s="39"/>
      <c r="UW189" s="39"/>
      <c r="UX189" s="39"/>
      <c r="UY189" s="39"/>
      <c r="UZ189" s="39"/>
      <c r="VA189" s="39"/>
      <c r="VB189" s="39"/>
      <c r="VC189" s="39"/>
      <c r="VD189" s="39"/>
      <c r="VE189" s="39"/>
      <c r="VF189" s="39"/>
      <c r="VG189" s="39"/>
      <c r="VH189" s="39"/>
      <c r="VI189" s="39"/>
      <c r="VJ189" s="39"/>
      <c r="VK189" s="39"/>
      <c r="VL189" s="39"/>
      <c r="VM189" s="39"/>
      <c r="VN189" s="39"/>
      <c r="VO189" s="39"/>
      <c r="VP189" s="39"/>
      <c r="VQ189" s="39"/>
      <c r="VR189" s="39"/>
      <c r="VS189" s="39"/>
      <c r="VT189" s="39"/>
      <c r="VU189" s="39"/>
      <c r="VV189" s="39"/>
      <c r="VW189" s="39"/>
      <c r="VX189" s="39"/>
      <c r="VY189" s="39"/>
      <c r="VZ189" s="39"/>
      <c r="WA189" s="39"/>
      <c r="WB189" s="39"/>
      <c r="WC189" s="39"/>
      <c r="WD189" s="39"/>
      <c r="WE189" s="39"/>
      <c r="WF189" s="39"/>
      <c r="WG189" s="39"/>
      <c r="WH189" s="39"/>
      <c r="WI189" s="39"/>
      <c r="WJ189" s="39"/>
      <c r="WK189" s="39"/>
      <c r="WL189" s="39"/>
      <c r="WM189" s="39"/>
      <c r="WN189" s="39"/>
      <c r="WO189" s="39"/>
      <c r="WP189" s="39"/>
      <c r="WQ189" s="39"/>
      <c r="WR189" s="39"/>
      <c r="WS189" s="39"/>
      <c r="WT189" s="39"/>
      <c r="WU189" s="39"/>
      <c r="WV189" s="39"/>
      <c r="WW189" s="39"/>
      <c r="WX189" s="39"/>
      <c r="WY189" s="39"/>
      <c r="WZ189" s="39"/>
      <c r="XA189" s="39"/>
      <c r="XB189" s="39"/>
      <c r="XC189" s="39"/>
      <c r="XD189" s="39"/>
      <c r="XE189" s="39"/>
      <c r="XF189" s="39"/>
      <c r="XG189" s="39"/>
      <c r="XH189" s="39"/>
      <c r="XI189" s="39"/>
      <c r="XJ189" s="39"/>
      <c r="XK189" s="39"/>
      <c r="XL189" s="39"/>
      <c r="XM189" s="39"/>
      <c r="XN189" s="39"/>
      <c r="XO189" s="39"/>
      <c r="XP189" s="39"/>
      <c r="XQ189" s="39"/>
      <c r="XR189" s="39"/>
      <c r="XS189" s="39"/>
      <c r="XT189" s="39"/>
      <c r="XU189" s="39"/>
      <c r="XV189" s="39"/>
      <c r="XW189" s="39"/>
      <c r="XX189" s="39"/>
      <c r="XY189" s="39"/>
      <c r="XZ189" s="39"/>
      <c r="YA189" s="39"/>
      <c r="YB189" s="39"/>
      <c r="YC189" s="39"/>
      <c r="YD189" s="39"/>
      <c r="YE189" s="39"/>
      <c r="YF189" s="39"/>
      <c r="YG189" s="39"/>
      <c r="YH189" s="39"/>
      <c r="YI189" s="39"/>
      <c r="YJ189" s="39"/>
      <c r="YK189" s="39"/>
      <c r="YL189" s="39"/>
      <c r="YM189" s="39"/>
      <c r="YN189" s="39"/>
      <c r="YO189" s="39"/>
      <c r="YP189" s="39"/>
      <c r="YQ189" s="39"/>
      <c r="YR189" s="39"/>
      <c r="YS189" s="39"/>
      <c r="YT189" s="39"/>
      <c r="YU189" s="39"/>
      <c r="YV189" s="39"/>
      <c r="YW189" s="39"/>
      <c r="YX189" s="39"/>
      <c r="YY189" s="39"/>
      <c r="YZ189" s="39"/>
      <c r="ZA189" s="39"/>
      <c r="ZB189" s="39"/>
      <c r="ZC189" s="39"/>
      <c r="ZD189" s="39"/>
      <c r="ZE189" s="39"/>
      <c r="ZF189" s="39"/>
      <c r="ZG189" s="39"/>
      <c r="ZH189" s="39"/>
      <c r="ZI189" s="39"/>
      <c r="ZJ189" s="39"/>
      <c r="ZK189" s="39"/>
      <c r="ZL189" s="39"/>
      <c r="ZM189" s="39"/>
      <c r="ZN189" s="39"/>
      <c r="ZO189" s="39"/>
      <c r="ZP189" s="39"/>
      <c r="ZQ189" s="39"/>
      <c r="ZR189" s="39"/>
      <c r="ZS189" s="39"/>
      <c r="ZT189" s="39"/>
      <c r="ZU189" s="39"/>
      <c r="ZV189" s="39"/>
      <c r="ZW189" s="39"/>
      <c r="ZX189" s="39"/>
    </row>
    <row r="190" spans="1:700" s="41" customFormat="1" ht="12" customHeight="1" x14ac:dyDescent="0.25">
      <c r="A190" s="128" t="s">
        <v>36</v>
      </c>
      <c r="B190" s="15" t="s">
        <v>37</v>
      </c>
      <c r="C190" s="15" t="s">
        <v>37</v>
      </c>
      <c r="D190" s="5" t="s">
        <v>38</v>
      </c>
      <c r="E190" s="6" t="s">
        <v>39</v>
      </c>
      <c r="F190" s="7" t="s">
        <v>38</v>
      </c>
      <c r="G190" s="6" t="s">
        <v>40</v>
      </c>
      <c r="H190" s="8">
        <v>24601</v>
      </c>
      <c r="I190" s="69" t="s">
        <v>184</v>
      </c>
      <c r="J190" s="9" t="s">
        <v>7136</v>
      </c>
      <c r="K190" s="10" t="s">
        <v>126</v>
      </c>
      <c r="L190" s="11"/>
      <c r="M190" s="8" t="s">
        <v>43</v>
      </c>
      <c r="N190" s="12" t="s">
        <v>877</v>
      </c>
      <c r="O190" s="13">
        <v>6</v>
      </c>
      <c r="P190" s="14">
        <f t="shared" si="4"/>
        <v>122.5</v>
      </c>
      <c r="Q190" s="53" t="s">
        <v>16279</v>
      </c>
      <c r="R190" s="14">
        <v>735</v>
      </c>
      <c r="S190" s="14">
        <v>0</v>
      </c>
      <c r="T190" s="14">
        <v>735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  <c r="IV190" s="39"/>
      <c r="IW190" s="39"/>
      <c r="IX190" s="39"/>
      <c r="IY190" s="39"/>
      <c r="IZ190" s="39"/>
      <c r="JA190" s="39"/>
      <c r="JB190" s="39"/>
      <c r="JC190" s="39"/>
      <c r="JD190" s="39"/>
      <c r="JE190" s="39"/>
      <c r="JF190" s="39"/>
      <c r="JG190" s="39"/>
      <c r="JH190" s="39"/>
      <c r="JI190" s="39"/>
      <c r="JJ190" s="39"/>
      <c r="JK190" s="39"/>
      <c r="JL190" s="39"/>
      <c r="JM190" s="39"/>
      <c r="JN190" s="39"/>
      <c r="JO190" s="39"/>
      <c r="JP190" s="39"/>
      <c r="JQ190" s="39"/>
      <c r="JR190" s="39"/>
      <c r="JS190" s="39"/>
      <c r="JT190" s="39"/>
      <c r="JU190" s="39"/>
      <c r="JV190" s="39"/>
      <c r="JW190" s="39"/>
      <c r="JX190" s="39"/>
      <c r="JY190" s="39"/>
      <c r="JZ190" s="39"/>
      <c r="KA190" s="39"/>
      <c r="KB190" s="39"/>
      <c r="KC190" s="39"/>
      <c r="KD190" s="39"/>
      <c r="KE190" s="39"/>
      <c r="KF190" s="39"/>
      <c r="KG190" s="39"/>
      <c r="KH190" s="39"/>
      <c r="KI190" s="39"/>
      <c r="KJ190" s="39"/>
      <c r="KK190" s="39"/>
      <c r="KL190" s="39"/>
      <c r="KM190" s="39"/>
      <c r="KN190" s="39"/>
      <c r="KO190" s="39"/>
      <c r="KP190" s="39"/>
      <c r="KQ190" s="39"/>
      <c r="KR190" s="39"/>
      <c r="KS190" s="39"/>
      <c r="KT190" s="39"/>
      <c r="KU190" s="39"/>
      <c r="KV190" s="39"/>
      <c r="KW190" s="39"/>
      <c r="KX190" s="39"/>
      <c r="KY190" s="39"/>
      <c r="KZ190" s="39"/>
      <c r="LA190" s="39"/>
      <c r="LB190" s="39"/>
      <c r="LC190" s="39"/>
      <c r="LD190" s="39"/>
      <c r="LE190" s="39"/>
      <c r="LF190" s="39"/>
      <c r="LG190" s="39"/>
      <c r="LH190" s="39"/>
      <c r="LI190" s="39"/>
      <c r="LJ190" s="39"/>
      <c r="LK190" s="39"/>
      <c r="LL190" s="39"/>
      <c r="LM190" s="39"/>
      <c r="LN190" s="39"/>
      <c r="LO190" s="39"/>
      <c r="LP190" s="39"/>
      <c r="LQ190" s="39"/>
      <c r="LR190" s="39"/>
      <c r="LS190" s="39"/>
      <c r="LT190" s="39"/>
      <c r="LU190" s="39"/>
      <c r="LV190" s="39"/>
      <c r="LW190" s="39"/>
      <c r="LX190" s="39"/>
      <c r="LY190" s="39"/>
      <c r="LZ190" s="39"/>
      <c r="MA190" s="39"/>
      <c r="MB190" s="39"/>
      <c r="MC190" s="39"/>
      <c r="MD190" s="39"/>
      <c r="ME190" s="39"/>
      <c r="MF190" s="39"/>
      <c r="MG190" s="39"/>
      <c r="MH190" s="39"/>
      <c r="MI190" s="39"/>
      <c r="MJ190" s="39"/>
      <c r="MK190" s="39"/>
      <c r="ML190" s="39"/>
      <c r="MM190" s="39"/>
      <c r="MN190" s="39"/>
      <c r="MO190" s="39"/>
      <c r="MP190" s="39"/>
      <c r="MQ190" s="39"/>
      <c r="MR190" s="39"/>
      <c r="MS190" s="39"/>
      <c r="MT190" s="39"/>
      <c r="MU190" s="39"/>
      <c r="MV190" s="39"/>
      <c r="MW190" s="39"/>
      <c r="MX190" s="39"/>
      <c r="MY190" s="39"/>
      <c r="MZ190" s="39"/>
      <c r="NA190" s="39"/>
      <c r="NB190" s="39"/>
      <c r="NC190" s="39"/>
      <c r="ND190" s="39"/>
      <c r="NE190" s="39"/>
      <c r="NF190" s="39"/>
      <c r="NG190" s="39"/>
      <c r="NH190" s="39"/>
      <c r="NI190" s="39"/>
      <c r="NJ190" s="39"/>
      <c r="NK190" s="39"/>
      <c r="NL190" s="39"/>
      <c r="NM190" s="39"/>
      <c r="NN190" s="39"/>
      <c r="NO190" s="39"/>
      <c r="NP190" s="39"/>
      <c r="NQ190" s="39"/>
      <c r="NR190" s="39"/>
      <c r="NS190" s="39"/>
      <c r="NT190" s="39"/>
      <c r="NU190" s="39"/>
      <c r="NV190" s="39"/>
      <c r="NW190" s="39"/>
      <c r="NX190" s="39"/>
      <c r="NY190" s="39"/>
      <c r="NZ190" s="39"/>
      <c r="OA190" s="39"/>
      <c r="OB190" s="39"/>
      <c r="OC190" s="39"/>
      <c r="OD190" s="39"/>
      <c r="OE190" s="39"/>
      <c r="OF190" s="39"/>
      <c r="OG190" s="39"/>
      <c r="OH190" s="39"/>
      <c r="OI190" s="39"/>
      <c r="OJ190" s="39"/>
      <c r="OK190" s="39"/>
      <c r="OL190" s="39"/>
      <c r="OM190" s="39"/>
      <c r="ON190" s="39"/>
      <c r="OO190" s="39"/>
      <c r="OP190" s="39"/>
      <c r="OQ190" s="39"/>
      <c r="OR190" s="39"/>
      <c r="OS190" s="39"/>
      <c r="OT190" s="39"/>
      <c r="OU190" s="39"/>
      <c r="OV190" s="39"/>
      <c r="OW190" s="39"/>
      <c r="OX190" s="39"/>
      <c r="OY190" s="39"/>
      <c r="OZ190" s="39"/>
      <c r="PA190" s="39"/>
      <c r="PB190" s="39"/>
      <c r="PC190" s="39"/>
      <c r="PD190" s="39"/>
      <c r="PE190" s="39"/>
      <c r="PF190" s="39"/>
      <c r="PG190" s="39"/>
      <c r="PH190" s="39"/>
      <c r="PI190" s="39"/>
      <c r="PJ190" s="39"/>
      <c r="PK190" s="39"/>
      <c r="PL190" s="39"/>
      <c r="PM190" s="39"/>
      <c r="PN190" s="39"/>
      <c r="PO190" s="39"/>
      <c r="PP190" s="39"/>
      <c r="PQ190" s="39"/>
      <c r="PR190" s="39"/>
      <c r="PS190" s="39"/>
      <c r="PT190" s="39"/>
      <c r="PU190" s="39"/>
      <c r="PV190" s="39"/>
      <c r="PW190" s="39"/>
      <c r="PX190" s="39"/>
      <c r="PY190" s="39"/>
      <c r="PZ190" s="39"/>
      <c r="QA190" s="39"/>
      <c r="QB190" s="39"/>
      <c r="QC190" s="39"/>
      <c r="QD190" s="39"/>
      <c r="QE190" s="39"/>
      <c r="QF190" s="39"/>
      <c r="QG190" s="39"/>
      <c r="QH190" s="39"/>
      <c r="QI190" s="39"/>
      <c r="QJ190" s="39"/>
      <c r="QK190" s="39"/>
      <c r="QL190" s="39"/>
      <c r="QM190" s="39"/>
      <c r="QN190" s="39"/>
      <c r="QO190" s="39"/>
      <c r="QP190" s="39"/>
      <c r="QQ190" s="39"/>
      <c r="QR190" s="39"/>
      <c r="QS190" s="39"/>
      <c r="QT190" s="39"/>
      <c r="QU190" s="39"/>
      <c r="QV190" s="39"/>
      <c r="QW190" s="39"/>
      <c r="QX190" s="39"/>
      <c r="QY190" s="39"/>
      <c r="QZ190" s="39"/>
      <c r="RA190" s="39"/>
      <c r="RB190" s="39"/>
      <c r="RC190" s="39"/>
      <c r="RD190" s="39"/>
      <c r="RE190" s="39"/>
      <c r="RF190" s="39"/>
      <c r="RG190" s="39"/>
      <c r="RH190" s="39"/>
      <c r="RI190" s="39"/>
      <c r="RJ190" s="39"/>
      <c r="RK190" s="39"/>
      <c r="RL190" s="39"/>
      <c r="RM190" s="39"/>
      <c r="RN190" s="39"/>
      <c r="RO190" s="39"/>
      <c r="RP190" s="39"/>
      <c r="RQ190" s="39"/>
      <c r="RR190" s="39"/>
      <c r="RS190" s="39"/>
      <c r="RT190" s="39"/>
      <c r="RU190" s="39"/>
      <c r="RV190" s="39"/>
      <c r="RW190" s="39"/>
      <c r="RX190" s="39"/>
      <c r="RY190" s="39"/>
      <c r="RZ190" s="39"/>
      <c r="SA190" s="39"/>
      <c r="SB190" s="39"/>
      <c r="SC190" s="39"/>
      <c r="SD190" s="39"/>
      <c r="SE190" s="39"/>
      <c r="SF190" s="39"/>
      <c r="SG190" s="39"/>
      <c r="SH190" s="39"/>
      <c r="SI190" s="39"/>
      <c r="SJ190" s="39"/>
      <c r="SK190" s="39"/>
      <c r="SL190" s="39"/>
      <c r="SM190" s="39"/>
      <c r="SN190" s="39"/>
      <c r="SO190" s="39"/>
      <c r="SP190" s="39"/>
      <c r="SQ190" s="39"/>
      <c r="SR190" s="39"/>
      <c r="SS190" s="39"/>
      <c r="ST190" s="39"/>
      <c r="SU190" s="39"/>
      <c r="SV190" s="39"/>
      <c r="SW190" s="39"/>
      <c r="SX190" s="39"/>
      <c r="SY190" s="39"/>
      <c r="SZ190" s="39"/>
      <c r="TA190" s="39"/>
      <c r="TB190" s="39"/>
      <c r="TC190" s="39"/>
      <c r="TD190" s="39"/>
      <c r="TE190" s="39"/>
      <c r="TF190" s="39"/>
      <c r="TG190" s="39"/>
      <c r="TH190" s="39"/>
      <c r="TI190" s="39"/>
      <c r="TJ190" s="39"/>
      <c r="TK190" s="39"/>
      <c r="TL190" s="39"/>
      <c r="TM190" s="39"/>
      <c r="TN190" s="39"/>
      <c r="TO190" s="39"/>
      <c r="TP190" s="39"/>
      <c r="TQ190" s="39"/>
      <c r="TR190" s="39"/>
      <c r="TS190" s="39"/>
      <c r="TT190" s="39"/>
      <c r="TU190" s="39"/>
      <c r="TV190" s="39"/>
      <c r="TW190" s="39"/>
      <c r="TX190" s="39"/>
      <c r="TY190" s="39"/>
      <c r="TZ190" s="39"/>
      <c r="UA190" s="39"/>
      <c r="UB190" s="39"/>
      <c r="UC190" s="39"/>
      <c r="UD190" s="39"/>
      <c r="UE190" s="39"/>
      <c r="UF190" s="39"/>
      <c r="UG190" s="39"/>
      <c r="UH190" s="39"/>
      <c r="UI190" s="39"/>
      <c r="UJ190" s="39"/>
      <c r="UK190" s="39"/>
      <c r="UL190" s="39"/>
      <c r="UM190" s="39"/>
      <c r="UN190" s="39"/>
      <c r="UO190" s="39"/>
      <c r="UP190" s="39"/>
      <c r="UQ190" s="39"/>
      <c r="UR190" s="39"/>
      <c r="US190" s="39"/>
      <c r="UT190" s="39"/>
      <c r="UU190" s="39"/>
      <c r="UV190" s="39"/>
      <c r="UW190" s="39"/>
      <c r="UX190" s="39"/>
      <c r="UY190" s="39"/>
      <c r="UZ190" s="39"/>
      <c r="VA190" s="39"/>
      <c r="VB190" s="39"/>
      <c r="VC190" s="39"/>
      <c r="VD190" s="39"/>
      <c r="VE190" s="39"/>
      <c r="VF190" s="39"/>
      <c r="VG190" s="39"/>
      <c r="VH190" s="39"/>
      <c r="VI190" s="39"/>
      <c r="VJ190" s="39"/>
      <c r="VK190" s="39"/>
      <c r="VL190" s="39"/>
      <c r="VM190" s="39"/>
      <c r="VN190" s="39"/>
      <c r="VO190" s="39"/>
      <c r="VP190" s="39"/>
      <c r="VQ190" s="39"/>
      <c r="VR190" s="39"/>
      <c r="VS190" s="39"/>
      <c r="VT190" s="39"/>
      <c r="VU190" s="39"/>
      <c r="VV190" s="39"/>
      <c r="VW190" s="39"/>
      <c r="VX190" s="39"/>
      <c r="VY190" s="39"/>
      <c r="VZ190" s="39"/>
      <c r="WA190" s="39"/>
      <c r="WB190" s="39"/>
      <c r="WC190" s="39"/>
      <c r="WD190" s="39"/>
      <c r="WE190" s="39"/>
      <c r="WF190" s="39"/>
      <c r="WG190" s="39"/>
      <c r="WH190" s="39"/>
      <c r="WI190" s="39"/>
      <c r="WJ190" s="39"/>
      <c r="WK190" s="39"/>
      <c r="WL190" s="39"/>
      <c r="WM190" s="39"/>
      <c r="WN190" s="39"/>
      <c r="WO190" s="39"/>
      <c r="WP190" s="39"/>
      <c r="WQ190" s="39"/>
      <c r="WR190" s="39"/>
      <c r="WS190" s="39"/>
      <c r="WT190" s="39"/>
      <c r="WU190" s="39"/>
      <c r="WV190" s="39"/>
      <c r="WW190" s="39"/>
      <c r="WX190" s="39"/>
      <c r="WY190" s="39"/>
      <c r="WZ190" s="39"/>
      <c r="XA190" s="39"/>
      <c r="XB190" s="39"/>
      <c r="XC190" s="39"/>
      <c r="XD190" s="39"/>
      <c r="XE190" s="39"/>
      <c r="XF190" s="39"/>
      <c r="XG190" s="39"/>
      <c r="XH190" s="39"/>
      <c r="XI190" s="39"/>
      <c r="XJ190" s="39"/>
      <c r="XK190" s="39"/>
      <c r="XL190" s="39"/>
      <c r="XM190" s="39"/>
      <c r="XN190" s="39"/>
      <c r="XO190" s="39"/>
      <c r="XP190" s="39"/>
      <c r="XQ190" s="39"/>
      <c r="XR190" s="39"/>
      <c r="XS190" s="39"/>
      <c r="XT190" s="39"/>
      <c r="XU190" s="39"/>
      <c r="XV190" s="39"/>
      <c r="XW190" s="39"/>
      <c r="XX190" s="39"/>
      <c r="XY190" s="39"/>
      <c r="XZ190" s="39"/>
      <c r="YA190" s="39"/>
      <c r="YB190" s="39"/>
      <c r="YC190" s="39"/>
      <c r="YD190" s="39"/>
      <c r="YE190" s="39"/>
      <c r="YF190" s="39"/>
      <c r="YG190" s="39"/>
      <c r="YH190" s="39"/>
      <c r="YI190" s="39"/>
      <c r="YJ190" s="39"/>
      <c r="YK190" s="39"/>
      <c r="YL190" s="39"/>
      <c r="YM190" s="39"/>
      <c r="YN190" s="39"/>
      <c r="YO190" s="39"/>
      <c r="YP190" s="39"/>
      <c r="YQ190" s="39"/>
      <c r="YR190" s="39"/>
      <c r="YS190" s="39"/>
      <c r="YT190" s="39"/>
      <c r="YU190" s="39"/>
      <c r="YV190" s="39"/>
      <c r="YW190" s="39"/>
      <c r="YX190" s="39"/>
      <c r="YY190" s="39"/>
      <c r="YZ190" s="39"/>
      <c r="ZA190" s="39"/>
      <c r="ZB190" s="39"/>
      <c r="ZC190" s="39"/>
      <c r="ZD190" s="39"/>
      <c r="ZE190" s="39"/>
      <c r="ZF190" s="39"/>
      <c r="ZG190" s="39"/>
      <c r="ZH190" s="39"/>
      <c r="ZI190" s="39"/>
      <c r="ZJ190" s="39"/>
      <c r="ZK190" s="39"/>
      <c r="ZL190" s="39"/>
      <c r="ZM190" s="39"/>
      <c r="ZN190" s="39"/>
      <c r="ZO190" s="39"/>
      <c r="ZP190" s="39"/>
      <c r="ZQ190" s="39"/>
      <c r="ZR190" s="39"/>
      <c r="ZS190" s="39"/>
      <c r="ZT190" s="39"/>
      <c r="ZU190" s="39"/>
      <c r="ZV190" s="39"/>
      <c r="ZW190" s="39"/>
      <c r="ZX190" s="39"/>
    </row>
    <row r="191" spans="1:700" s="41" customFormat="1" ht="12" customHeight="1" x14ac:dyDescent="0.25">
      <c r="A191" s="128" t="s">
        <v>36</v>
      </c>
      <c r="B191" s="15" t="s">
        <v>37</v>
      </c>
      <c r="C191" s="15" t="s">
        <v>37</v>
      </c>
      <c r="D191" s="5" t="s">
        <v>38</v>
      </c>
      <c r="E191" s="6" t="s">
        <v>39</v>
      </c>
      <c r="F191" s="7" t="s">
        <v>38</v>
      </c>
      <c r="G191" s="6" t="s">
        <v>40</v>
      </c>
      <c r="H191" s="8">
        <v>24601</v>
      </c>
      <c r="I191" s="69" t="s">
        <v>184</v>
      </c>
      <c r="J191" s="9" t="s">
        <v>7995</v>
      </c>
      <c r="K191" s="10" t="s">
        <v>220</v>
      </c>
      <c r="L191" s="11"/>
      <c r="M191" s="8" t="s">
        <v>43</v>
      </c>
      <c r="N191" s="12" t="s">
        <v>16255</v>
      </c>
      <c r="O191" s="13">
        <v>4</v>
      </c>
      <c r="P191" s="14">
        <f t="shared" si="4"/>
        <v>300</v>
      </c>
      <c r="Q191" s="53" t="s">
        <v>16279</v>
      </c>
      <c r="R191" s="14">
        <v>1200</v>
      </c>
      <c r="S191" s="14">
        <v>0</v>
      </c>
      <c r="T191" s="14">
        <v>614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586</v>
      </c>
      <c r="AD191" s="14">
        <v>0</v>
      </c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  <c r="IV191" s="39"/>
      <c r="IW191" s="39"/>
      <c r="IX191" s="39"/>
      <c r="IY191" s="39"/>
      <c r="IZ191" s="39"/>
      <c r="JA191" s="39"/>
      <c r="JB191" s="39"/>
      <c r="JC191" s="39"/>
      <c r="JD191" s="39"/>
      <c r="JE191" s="39"/>
      <c r="JF191" s="39"/>
      <c r="JG191" s="39"/>
      <c r="JH191" s="39"/>
      <c r="JI191" s="39"/>
      <c r="JJ191" s="39"/>
      <c r="JK191" s="39"/>
      <c r="JL191" s="39"/>
      <c r="JM191" s="39"/>
      <c r="JN191" s="39"/>
      <c r="JO191" s="39"/>
      <c r="JP191" s="39"/>
      <c r="JQ191" s="39"/>
      <c r="JR191" s="39"/>
      <c r="JS191" s="39"/>
      <c r="JT191" s="39"/>
      <c r="JU191" s="39"/>
      <c r="JV191" s="39"/>
      <c r="JW191" s="39"/>
      <c r="JX191" s="39"/>
      <c r="JY191" s="39"/>
      <c r="JZ191" s="39"/>
      <c r="KA191" s="39"/>
      <c r="KB191" s="39"/>
      <c r="KC191" s="39"/>
      <c r="KD191" s="39"/>
      <c r="KE191" s="39"/>
      <c r="KF191" s="39"/>
      <c r="KG191" s="39"/>
      <c r="KH191" s="39"/>
      <c r="KI191" s="39"/>
      <c r="KJ191" s="39"/>
      <c r="KK191" s="39"/>
      <c r="KL191" s="39"/>
      <c r="KM191" s="39"/>
      <c r="KN191" s="39"/>
      <c r="KO191" s="39"/>
      <c r="KP191" s="39"/>
      <c r="KQ191" s="39"/>
      <c r="KR191" s="39"/>
      <c r="KS191" s="39"/>
      <c r="KT191" s="39"/>
      <c r="KU191" s="39"/>
      <c r="KV191" s="39"/>
      <c r="KW191" s="39"/>
      <c r="KX191" s="39"/>
      <c r="KY191" s="39"/>
      <c r="KZ191" s="39"/>
      <c r="LA191" s="39"/>
      <c r="LB191" s="39"/>
      <c r="LC191" s="39"/>
      <c r="LD191" s="39"/>
      <c r="LE191" s="39"/>
      <c r="LF191" s="39"/>
      <c r="LG191" s="39"/>
      <c r="LH191" s="39"/>
      <c r="LI191" s="39"/>
      <c r="LJ191" s="39"/>
      <c r="LK191" s="39"/>
      <c r="LL191" s="39"/>
      <c r="LM191" s="39"/>
      <c r="LN191" s="39"/>
      <c r="LO191" s="39"/>
      <c r="LP191" s="39"/>
      <c r="LQ191" s="39"/>
      <c r="LR191" s="39"/>
      <c r="LS191" s="39"/>
      <c r="LT191" s="39"/>
      <c r="LU191" s="39"/>
      <c r="LV191" s="39"/>
      <c r="LW191" s="39"/>
      <c r="LX191" s="39"/>
      <c r="LY191" s="39"/>
      <c r="LZ191" s="39"/>
      <c r="MA191" s="39"/>
      <c r="MB191" s="39"/>
      <c r="MC191" s="39"/>
      <c r="MD191" s="39"/>
      <c r="ME191" s="39"/>
      <c r="MF191" s="39"/>
      <c r="MG191" s="39"/>
      <c r="MH191" s="39"/>
      <c r="MI191" s="39"/>
      <c r="MJ191" s="39"/>
      <c r="MK191" s="39"/>
      <c r="ML191" s="39"/>
      <c r="MM191" s="39"/>
      <c r="MN191" s="39"/>
      <c r="MO191" s="39"/>
      <c r="MP191" s="39"/>
      <c r="MQ191" s="39"/>
      <c r="MR191" s="39"/>
      <c r="MS191" s="39"/>
      <c r="MT191" s="39"/>
      <c r="MU191" s="39"/>
      <c r="MV191" s="39"/>
      <c r="MW191" s="39"/>
      <c r="MX191" s="39"/>
      <c r="MY191" s="39"/>
      <c r="MZ191" s="39"/>
      <c r="NA191" s="39"/>
      <c r="NB191" s="39"/>
      <c r="NC191" s="39"/>
      <c r="ND191" s="39"/>
      <c r="NE191" s="39"/>
      <c r="NF191" s="39"/>
      <c r="NG191" s="39"/>
      <c r="NH191" s="39"/>
      <c r="NI191" s="39"/>
      <c r="NJ191" s="39"/>
      <c r="NK191" s="39"/>
      <c r="NL191" s="39"/>
      <c r="NM191" s="39"/>
      <c r="NN191" s="39"/>
      <c r="NO191" s="39"/>
      <c r="NP191" s="39"/>
      <c r="NQ191" s="39"/>
      <c r="NR191" s="39"/>
      <c r="NS191" s="39"/>
      <c r="NT191" s="39"/>
      <c r="NU191" s="39"/>
      <c r="NV191" s="39"/>
      <c r="NW191" s="39"/>
      <c r="NX191" s="39"/>
      <c r="NY191" s="39"/>
      <c r="NZ191" s="39"/>
      <c r="OA191" s="39"/>
      <c r="OB191" s="39"/>
      <c r="OC191" s="39"/>
      <c r="OD191" s="39"/>
      <c r="OE191" s="39"/>
      <c r="OF191" s="39"/>
      <c r="OG191" s="39"/>
      <c r="OH191" s="39"/>
      <c r="OI191" s="39"/>
      <c r="OJ191" s="39"/>
      <c r="OK191" s="39"/>
      <c r="OL191" s="39"/>
      <c r="OM191" s="39"/>
      <c r="ON191" s="39"/>
      <c r="OO191" s="39"/>
      <c r="OP191" s="39"/>
      <c r="OQ191" s="39"/>
      <c r="OR191" s="39"/>
      <c r="OS191" s="39"/>
      <c r="OT191" s="39"/>
      <c r="OU191" s="39"/>
      <c r="OV191" s="39"/>
      <c r="OW191" s="39"/>
      <c r="OX191" s="39"/>
      <c r="OY191" s="39"/>
      <c r="OZ191" s="39"/>
      <c r="PA191" s="39"/>
      <c r="PB191" s="39"/>
      <c r="PC191" s="39"/>
      <c r="PD191" s="39"/>
      <c r="PE191" s="39"/>
      <c r="PF191" s="39"/>
      <c r="PG191" s="39"/>
      <c r="PH191" s="39"/>
      <c r="PI191" s="39"/>
      <c r="PJ191" s="39"/>
      <c r="PK191" s="39"/>
      <c r="PL191" s="39"/>
      <c r="PM191" s="39"/>
      <c r="PN191" s="39"/>
      <c r="PO191" s="39"/>
      <c r="PP191" s="39"/>
      <c r="PQ191" s="39"/>
      <c r="PR191" s="39"/>
      <c r="PS191" s="39"/>
      <c r="PT191" s="39"/>
      <c r="PU191" s="39"/>
      <c r="PV191" s="39"/>
      <c r="PW191" s="39"/>
      <c r="PX191" s="39"/>
      <c r="PY191" s="39"/>
      <c r="PZ191" s="39"/>
      <c r="QA191" s="39"/>
      <c r="QB191" s="39"/>
      <c r="QC191" s="39"/>
      <c r="QD191" s="39"/>
      <c r="QE191" s="39"/>
      <c r="QF191" s="39"/>
      <c r="QG191" s="39"/>
      <c r="QH191" s="39"/>
      <c r="QI191" s="39"/>
      <c r="QJ191" s="39"/>
      <c r="QK191" s="39"/>
      <c r="QL191" s="39"/>
      <c r="QM191" s="39"/>
      <c r="QN191" s="39"/>
      <c r="QO191" s="39"/>
      <c r="QP191" s="39"/>
      <c r="QQ191" s="39"/>
      <c r="QR191" s="39"/>
      <c r="QS191" s="39"/>
      <c r="QT191" s="39"/>
      <c r="QU191" s="39"/>
      <c r="QV191" s="39"/>
      <c r="QW191" s="39"/>
      <c r="QX191" s="39"/>
      <c r="QY191" s="39"/>
      <c r="QZ191" s="39"/>
      <c r="RA191" s="39"/>
      <c r="RB191" s="39"/>
      <c r="RC191" s="39"/>
      <c r="RD191" s="39"/>
      <c r="RE191" s="39"/>
      <c r="RF191" s="39"/>
      <c r="RG191" s="39"/>
      <c r="RH191" s="39"/>
      <c r="RI191" s="39"/>
      <c r="RJ191" s="39"/>
      <c r="RK191" s="39"/>
      <c r="RL191" s="39"/>
      <c r="RM191" s="39"/>
      <c r="RN191" s="39"/>
      <c r="RO191" s="39"/>
      <c r="RP191" s="39"/>
      <c r="RQ191" s="39"/>
      <c r="RR191" s="39"/>
      <c r="RS191" s="39"/>
      <c r="RT191" s="39"/>
      <c r="RU191" s="39"/>
      <c r="RV191" s="39"/>
      <c r="RW191" s="39"/>
      <c r="RX191" s="39"/>
      <c r="RY191" s="39"/>
      <c r="RZ191" s="39"/>
      <c r="SA191" s="39"/>
      <c r="SB191" s="39"/>
      <c r="SC191" s="39"/>
      <c r="SD191" s="39"/>
      <c r="SE191" s="39"/>
      <c r="SF191" s="39"/>
      <c r="SG191" s="39"/>
      <c r="SH191" s="39"/>
      <c r="SI191" s="39"/>
      <c r="SJ191" s="39"/>
      <c r="SK191" s="39"/>
      <c r="SL191" s="39"/>
      <c r="SM191" s="39"/>
      <c r="SN191" s="39"/>
      <c r="SO191" s="39"/>
      <c r="SP191" s="39"/>
      <c r="SQ191" s="39"/>
      <c r="SR191" s="39"/>
      <c r="SS191" s="39"/>
      <c r="ST191" s="39"/>
      <c r="SU191" s="39"/>
      <c r="SV191" s="39"/>
      <c r="SW191" s="39"/>
      <c r="SX191" s="39"/>
      <c r="SY191" s="39"/>
      <c r="SZ191" s="39"/>
      <c r="TA191" s="39"/>
      <c r="TB191" s="39"/>
      <c r="TC191" s="39"/>
      <c r="TD191" s="39"/>
      <c r="TE191" s="39"/>
      <c r="TF191" s="39"/>
      <c r="TG191" s="39"/>
      <c r="TH191" s="39"/>
      <c r="TI191" s="39"/>
      <c r="TJ191" s="39"/>
      <c r="TK191" s="39"/>
      <c r="TL191" s="39"/>
      <c r="TM191" s="39"/>
      <c r="TN191" s="39"/>
      <c r="TO191" s="39"/>
      <c r="TP191" s="39"/>
      <c r="TQ191" s="39"/>
      <c r="TR191" s="39"/>
      <c r="TS191" s="39"/>
      <c r="TT191" s="39"/>
      <c r="TU191" s="39"/>
      <c r="TV191" s="39"/>
      <c r="TW191" s="39"/>
      <c r="TX191" s="39"/>
      <c r="TY191" s="39"/>
      <c r="TZ191" s="39"/>
      <c r="UA191" s="39"/>
      <c r="UB191" s="39"/>
      <c r="UC191" s="39"/>
      <c r="UD191" s="39"/>
      <c r="UE191" s="39"/>
      <c r="UF191" s="39"/>
      <c r="UG191" s="39"/>
      <c r="UH191" s="39"/>
      <c r="UI191" s="39"/>
      <c r="UJ191" s="39"/>
      <c r="UK191" s="39"/>
      <c r="UL191" s="39"/>
      <c r="UM191" s="39"/>
      <c r="UN191" s="39"/>
      <c r="UO191" s="39"/>
      <c r="UP191" s="39"/>
      <c r="UQ191" s="39"/>
      <c r="UR191" s="39"/>
      <c r="US191" s="39"/>
      <c r="UT191" s="39"/>
      <c r="UU191" s="39"/>
      <c r="UV191" s="39"/>
      <c r="UW191" s="39"/>
      <c r="UX191" s="39"/>
      <c r="UY191" s="39"/>
      <c r="UZ191" s="39"/>
      <c r="VA191" s="39"/>
      <c r="VB191" s="39"/>
      <c r="VC191" s="39"/>
      <c r="VD191" s="39"/>
      <c r="VE191" s="39"/>
      <c r="VF191" s="39"/>
      <c r="VG191" s="39"/>
      <c r="VH191" s="39"/>
      <c r="VI191" s="39"/>
      <c r="VJ191" s="39"/>
      <c r="VK191" s="39"/>
      <c r="VL191" s="39"/>
      <c r="VM191" s="39"/>
      <c r="VN191" s="39"/>
      <c r="VO191" s="39"/>
      <c r="VP191" s="39"/>
      <c r="VQ191" s="39"/>
      <c r="VR191" s="39"/>
      <c r="VS191" s="39"/>
      <c r="VT191" s="39"/>
      <c r="VU191" s="39"/>
      <c r="VV191" s="39"/>
      <c r="VW191" s="39"/>
      <c r="VX191" s="39"/>
      <c r="VY191" s="39"/>
      <c r="VZ191" s="39"/>
      <c r="WA191" s="39"/>
      <c r="WB191" s="39"/>
      <c r="WC191" s="39"/>
      <c r="WD191" s="39"/>
      <c r="WE191" s="39"/>
      <c r="WF191" s="39"/>
      <c r="WG191" s="39"/>
      <c r="WH191" s="39"/>
      <c r="WI191" s="39"/>
      <c r="WJ191" s="39"/>
      <c r="WK191" s="39"/>
      <c r="WL191" s="39"/>
      <c r="WM191" s="39"/>
      <c r="WN191" s="39"/>
      <c r="WO191" s="39"/>
      <c r="WP191" s="39"/>
      <c r="WQ191" s="39"/>
      <c r="WR191" s="39"/>
      <c r="WS191" s="39"/>
      <c r="WT191" s="39"/>
      <c r="WU191" s="39"/>
      <c r="WV191" s="39"/>
      <c r="WW191" s="39"/>
      <c r="WX191" s="39"/>
      <c r="WY191" s="39"/>
      <c r="WZ191" s="39"/>
      <c r="XA191" s="39"/>
      <c r="XB191" s="39"/>
      <c r="XC191" s="39"/>
      <c r="XD191" s="39"/>
      <c r="XE191" s="39"/>
      <c r="XF191" s="39"/>
      <c r="XG191" s="39"/>
      <c r="XH191" s="39"/>
      <c r="XI191" s="39"/>
      <c r="XJ191" s="39"/>
      <c r="XK191" s="39"/>
      <c r="XL191" s="39"/>
      <c r="XM191" s="39"/>
      <c r="XN191" s="39"/>
      <c r="XO191" s="39"/>
      <c r="XP191" s="39"/>
      <c r="XQ191" s="39"/>
      <c r="XR191" s="39"/>
      <c r="XS191" s="39"/>
      <c r="XT191" s="39"/>
      <c r="XU191" s="39"/>
      <c r="XV191" s="39"/>
      <c r="XW191" s="39"/>
      <c r="XX191" s="39"/>
      <c r="XY191" s="39"/>
      <c r="XZ191" s="39"/>
      <c r="YA191" s="39"/>
      <c r="YB191" s="39"/>
      <c r="YC191" s="39"/>
      <c r="YD191" s="39"/>
      <c r="YE191" s="39"/>
      <c r="YF191" s="39"/>
      <c r="YG191" s="39"/>
      <c r="YH191" s="39"/>
      <c r="YI191" s="39"/>
      <c r="YJ191" s="39"/>
      <c r="YK191" s="39"/>
      <c r="YL191" s="39"/>
      <c r="YM191" s="39"/>
      <c r="YN191" s="39"/>
      <c r="YO191" s="39"/>
      <c r="YP191" s="39"/>
      <c r="YQ191" s="39"/>
      <c r="YR191" s="39"/>
      <c r="YS191" s="39"/>
      <c r="YT191" s="39"/>
      <c r="YU191" s="39"/>
      <c r="YV191" s="39"/>
      <c r="YW191" s="39"/>
      <c r="YX191" s="39"/>
      <c r="YY191" s="39"/>
      <c r="YZ191" s="39"/>
      <c r="ZA191" s="39"/>
      <c r="ZB191" s="39"/>
      <c r="ZC191" s="39"/>
      <c r="ZD191" s="39"/>
      <c r="ZE191" s="39"/>
      <c r="ZF191" s="39"/>
      <c r="ZG191" s="39"/>
      <c r="ZH191" s="39"/>
      <c r="ZI191" s="39"/>
      <c r="ZJ191" s="39"/>
      <c r="ZK191" s="39"/>
      <c r="ZL191" s="39"/>
      <c r="ZM191" s="39"/>
      <c r="ZN191" s="39"/>
      <c r="ZO191" s="39"/>
      <c r="ZP191" s="39"/>
      <c r="ZQ191" s="39"/>
      <c r="ZR191" s="39"/>
      <c r="ZS191" s="39"/>
      <c r="ZT191" s="39"/>
      <c r="ZU191" s="39"/>
      <c r="ZV191" s="39"/>
      <c r="ZW191" s="39"/>
      <c r="ZX191" s="39"/>
    </row>
    <row r="192" spans="1:700" s="41" customFormat="1" ht="12" customHeight="1" x14ac:dyDescent="0.25">
      <c r="A192" s="128" t="s">
        <v>36</v>
      </c>
      <c r="B192" s="15" t="s">
        <v>37</v>
      </c>
      <c r="C192" s="15" t="s">
        <v>37</v>
      </c>
      <c r="D192" s="5" t="s">
        <v>38</v>
      </c>
      <c r="E192" s="6" t="s">
        <v>39</v>
      </c>
      <c r="F192" s="7" t="s">
        <v>38</v>
      </c>
      <c r="G192" s="6" t="s">
        <v>40</v>
      </c>
      <c r="H192" s="8">
        <v>24601</v>
      </c>
      <c r="I192" s="69" t="s">
        <v>184</v>
      </c>
      <c r="J192" s="9" t="s">
        <v>7842</v>
      </c>
      <c r="K192" s="10" t="s">
        <v>16290</v>
      </c>
      <c r="L192" s="11"/>
      <c r="M192" s="8" t="s">
        <v>43</v>
      </c>
      <c r="N192" s="12" t="s">
        <v>877</v>
      </c>
      <c r="O192" s="13">
        <v>3</v>
      </c>
      <c r="P192" s="14">
        <f t="shared" si="4"/>
        <v>129.6</v>
      </c>
      <c r="Q192" s="53" t="s">
        <v>16279</v>
      </c>
      <c r="R192" s="14">
        <v>388.8</v>
      </c>
      <c r="S192" s="14">
        <v>0</v>
      </c>
      <c r="T192" s="14">
        <v>130</v>
      </c>
      <c r="U192" s="14">
        <v>0</v>
      </c>
      <c r="V192" s="14">
        <v>0</v>
      </c>
      <c r="W192" s="14">
        <v>258.8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  <c r="IV192" s="39"/>
      <c r="IW192" s="39"/>
      <c r="IX192" s="39"/>
      <c r="IY192" s="39"/>
      <c r="IZ192" s="39"/>
      <c r="JA192" s="39"/>
      <c r="JB192" s="39"/>
      <c r="JC192" s="39"/>
      <c r="JD192" s="39"/>
      <c r="JE192" s="39"/>
      <c r="JF192" s="39"/>
      <c r="JG192" s="39"/>
      <c r="JH192" s="39"/>
      <c r="JI192" s="39"/>
      <c r="JJ192" s="39"/>
      <c r="JK192" s="39"/>
      <c r="JL192" s="39"/>
      <c r="JM192" s="39"/>
      <c r="JN192" s="39"/>
      <c r="JO192" s="39"/>
      <c r="JP192" s="39"/>
      <c r="JQ192" s="39"/>
      <c r="JR192" s="39"/>
      <c r="JS192" s="39"/>
      <c r="JT192" s="39"/>
      <c r="JU192" s="39"/>
      <c r="JV192" s="39"/>
      <c r="JW192" s="39"/>
      <c r="JX192" s="39"/>
      <c r="JY192" s="39"/>
      <c r="JZ192" s="39"/>
      <c r="KA192" s="39"/>
      <c r="KB192" s="39"/>
      <c r="KC192" s="39"/>
      <c r="KD192" s="39"/>
      <c r="KE192" s="39"/>
      <c r="KF192" s="39"/>
      <c r="KG192" s="39"/>
      <c r="KH192" s="39"/>
      <c r="KI192" s="39"/>
      <c r="KJ192" s="39"/>
      <c r="KK192" s="39"/>
      <c r="KL192" s="39"/>
      <c r="KM192" s="39"/>
      <c r="KN192" s="39"/>
      <c r="KO192" s="39"/>
      <c r="KP192" s="39"/>
      <c r="KQ192" s="39"/>
      <c r="KR192" s="39"/>
      <c r="KS192" s="39"/>
      <c r="KT192" s="39"/>
      <c r="KU192" s="39"/>
      <c r="KV192" s="39"/>
      <c r="KW192" s="39"/>
      <c r="KX192" s="39"/>
      <c r="KY192" s="39"/>
      <c r="KZ192" s="39"/>
      <c r="LA192" s="39"/>
      <c r="LB192" s="39"/>
      <c r="LC192" s="39"/>
      <c r="LD192" s="39"/>
      <c r="LE192" s="39"/>
      <c r="LF192" s="39"/>
      <c r="LG192" s="39"/>
      <c r="LH192" s="39"/>
      <c r="LI192" s="39"/>
      <c r="LJ192" s="39"/>
      <c r="LK192" s="39"/>
      <c r="LL192" s="39"/>
      <c r="LM192" s="39"/>
      <c r="LN192" s="39"/>
      <c r="LO192" s="39"/>
      <c r="LP192" s="39"/>
      <c r="LQ192" s="39"/>
      <c r="LR192" s="39"/>
      <c r="LS192" s="39"/>
      <c r="LT192" s="39"/>
      <c r="LU192" s="39"/>
      <c r="LV192" s="39"/>
      <c r="LW192" s="39"/>
      <c r="LX192" s="39"/>
      <c r="LY192" s="39"/>
      <c r="LZ192" s="39"/>
      <c r="MA192" s="39"/>
      <c r="MB192" s="39"/>
      <c r="MC192" s="39"/>
      <c r="MD192" s="39"/>
      <c r="ME192" s="39"/>
      <c r="MF192" s="39"/>
      <c r="MG192" s="39"/>
      <c r="MH192" s="39"/>
      <c r="MI192" s="39"/>
      <c r="MJ192" s="39"/>
      <c r="MK192" s="39"/>
      <c r="ML192" s="39"/>
      <c r="MM192" s="39"/>
      <c r="MN192" s="39"/>
      <c r="MO192" s="39"/>
      <c r="MP192" s="39"/>
      <c r="MQ192" s="39"/>
      <c r="MR192" s="39"/>
      <c r="MS192" s="39"/>
      <c r="MT192" s="39"/>
      <c r="MU192" s="39"/>
      <c r="MV192" s="39"/>
      <c r="MW192" s="39"/>
      <c r="MX192" s="39"/>
      <c r="MY192" s="39"/>
      <c r="MZ192" s="39"/>
      <c r="NA192" s="39"/>
      <c r="NB192" s="39"/>
      <c r="NC192" s="39"/>
      <c r="ND192" s="39"/>
      <c r="NE192" s="39"/>
      <c r="NF192" s="39"/>
      <c r="NG192" s="39"/>
      <c r="NH192" s="39"/>
      <c r="NI192" s="39"/>
      <c r="NJ192" s="39"/>
      <c r="NK192" s="39"/>
      <c r="NL192" s="39"/>
      <c r="NM192" s="39"/>
      <c r="NN192" s="39"/>
      <c r="NO192" s="39"/>
      <c r="NP192" s="39"/>
      <c r="NQ192" s="39"/>
      <c r="NR192" s="39"/>
      <c r="NS192" s="39"/>
      <c r="NT192" s="39"/>
      <c r="NU192" s="39"/>
      <c r="NV192" s="39"/>
      <c r="NW192" s="39"/>
      <c r="NX192" s="39"/>
      <c r="NY192" s="39"/>
      <c r="NZ192" s="39"/>
      <c r="OA192" s="39"/>
      <c r="OB192" s="39"/>
      <c r="OC192" s="39"/>
      <c r="OD192" s="39"/>
      <c r="OE192" s="39"/>
      <c r="OF192" s="39"/>
      <c r="OG192" s="39"/>
      <c r="OH192" s="39"/>
      <c r="OI192" s="39"/>
      <c r="OJ192" s="39"/>
      <c r="OK192" s="39"/>
      <c r="OL192" s="39"/>
      <c r="OM192" s="39"/>
      <c r="ON192" s="39"/>
      <c r="OO192" s="39"/>
      <c r="OP192" s="39"/>
      <c r="OQ192" s="39"/>
      <c r="OR192" s="39"/>
      <c r="OS192" s="39"/>
      <c r="OT192" s="39"/>
      <c r="OU192" s="39"/>
      <c r="OV192" s="39"/>
      <c r="OW192" s="39"/>
      <c r="OX192" s="39"/>
      <c r="OY192" s="39"/>
      <c r="OZ192" s="39"/>
      <c r="PA192" s="39"/>
      <c r="PB192" s="39"/>
      <c r="PC192" s="39"/>
      <c r="PD192" s="39"/>
      <c r="PE192" s="39"/>
      <c r="PF192" s="39"/>
      <c r="PG192" s="39"/>
      <c r="PH192" s="39"/>
      <c r="PI192" s="39"/>
      <c r="PJ192" s="39"/>
      <c r="PK192" s="39"/>
      <c r="PL192" s="39"/>
      <c r="PM192" s="39"/>
      <c r="PN192" s="39"/>
      <c r="PO192" s="39"/>
      <c r="PP192" s="39"/>
      <c r="PQ192" s="39"/>
      <c r="PR192" s="39"/>
      <c r="PS192" s="39"/>
      <c r="PT192" s="39"/>
      <c r="PU192" s="39"/>
      <c r="PV192" s="39"/>
      <c r="PW192" s="39"/>
      <c r="PX192" s="39"/>
      <c r="PY192" s="39"/>
      <c r="PZ192" s="39"/>
      <c r="QA192" s="39"/>
      <c r="QB192" s="39"/>
      <c r="QC192" s="39"/>
      <c r="QD192" s="39"/>
      <c r="QE192" s="39"/>
      <c r="QF192" s="39"/>
      <c r="QG192" s="39"/>
      <c r="QH192" s="39"/>
      <c r="QI192" s="39"/>
      <c r="QJ192" s="39"/>
      <c r="QK192" s="39"/>
      <c r="QL192" s="39"/>
      <c r="QM192" s="39"/>
      <c r="QN192" s="39"/>
      <c r="QO192" s="39"/>
      <c r="QP192" s="39"/>
      <c r="QQ192" s="39"/>
      <c r="QR192" s="39"/>
      <c r="QS192" s="39"/>
      <c r="QT192" s="39"/>
      <c r="QU192" s="39"/>
      <c r="QV192" s="39"/>
      <c r="QW192" s="39"/>
      <c r="QX192" s="39"/>
      <c r="QY192" s="39"/>
      <c r="QZ192" s="39"/>
      <c r="RA192" s="39"/>
      <c r="RB192" s="39"/>
      <c r="RC192" s="39"/>
      <c r="RD192" s="39"/>
      <c r="RE192" s="39"/>
      <c r="RF192" s="39"/>
      <c r="RG192" s="39"/>
      <c r="RH192" s="39"/>
      <c r="RI192" s="39"/>
      <c r="RJ192" s="39"/>
      <c r="RK192" s="39"/>
      <c r="RL192" s="39"/>
      <c r="RM192" s="39"/>
      <c r="RN192" s="39"/>
      <c r="RO192" s="39"/>
      <c r="RP192" s="39"/>
      <c r="RQ192" s="39"/>
      <c r="RR192" s="39"/>
      <c r="RS192" s="39"/>
      <c r="RT192" s="39"/>
      <c r="RU192" s="39"/>
      <c r="RV192" s="39"/>
      <c r="RW192" s="39"/>
      <c r="RX192" s="39"/>
      <c r="RY192" s="39"/>
      <c r="RZ192" s="39"/>
      <c r="SA192" s="39"/>
      <c r="SB192" s="39"/>
      <c r="SC192" s="39"/>
      <c r="SD192" s="39"/>
      <c r="SE192" s="39"/>
      <c r="SF192" s="39"/>
      <c r="SG192" s="39"/>
      <c r="SH192" s="39"/>
      <c r="SI192" s="39"/>
      <c r="SJ192" s="39"/>
      <c r="SK192" s="39"/>
      <c r="SL192" s="39"/>
      <c r="SM192" s="39"/>
      <c r="SN192" s="39"/>
      <c r="SO192" s="39"/>
      <c r="SP192" s="39"/>
      <c r="SQ192" s="39"/>
      <c r="SR192" s="39"/>
      <c r="SS192" s="39"/>
      <c r="ST192" s="39"/>
      <c r="SU192" s="39"/>
      <c r="SV192" s="39"/>
      <c r="SW192" s="39"/>
      <c r="SX192" s="39"/>
      <c r="SY192" s="39"/>
      <c r="SZ192" s="39"/>
      <c r="TA192" s="39"/>
      <c r="TB192" s="39"/>
      <c r="TC192" s="39"/>
      <c r="TD192" s="39"/>
      <c r="TE192" s="39"/>
      <c r="TF192" s="39"/>
      <c r="TG192" s="39"/>
      <c r="TH192" s="39"/>
      <c r="TI192" s="39"/>
      <c r="TJ192" s="39"/>
      <c r="TK192" s="39"/>
      <c r="TL192" s="39"/>
      <c r="TM192" s="39"/>
      <c r="TN192" s="39"/>
      <c r="TO192" s="39"/>
      <c r="TP192" s="39"/>
      <c r="TQ192" s="39"/>
      <c r="TR192" s="39"/>
      <c r="TS192" s="39"/>
      <c r="TT192" s="39"/>
      <c r="TU192" s="39"/>
      <c r="TV192" s="39"/>
      <c r="TW192" s="39"/>
      <c r="TX192" s="39"/>
      <c r="TY192" s="39"/>
      <c r="TZ192" s="39"/>
      <c r="UA192" s="39"/>
      <c r="UB192" s="39"/>
      <c r="UC192" s="39"/>
      <c r="UD192" s="39"/>
      <c r="UE192" s="39"/>
      <c r="UF192" s="39"/>
      <c r="UG192" s="39"/>
      <c r="UH192" s="39"/>
      <c r="UI192" s="39"/>
      <c r="UJ192" s="39"/>
      <c r="UK192" s="39"/>
      <c r="UL192" s="39"/>
      <c r="UM192" s="39"/>
      <c r="UN192" s="39"/>
      <c r="UO192" s="39"/>
      <c r="UP192" s="39"/>
      <c r="UQ192" s="39"/>
      <c r="UR192" s="39"/>
      <c r="US192" s="39"/>
      <c r="UT192" s="39"/>
      <c r="UU192" s="39"/>
      <c r="UV192" s="39"/>
      <c r="UW192" s="39"/>
      <c r="UX192" s="39"/>
      <c r="UY192" s="39"/>
      <c r="UZ192" s="39"/>
      <c r="VA192" s="39"/>
      <c r="VB192" s="39"/>
      <c r="VC192" s="39"/>
      <c r="VD192" s="39"/>
      <c r="VE192" s="39"/>
      <c r="VF192" s="39"/>
      <c r="VG192" s="39"/>
      <c r="VH192" s="39"/>
      <c r="VI192" s="39"/>
      <c r="VJ192" s="39"/>
      <c r="VK192" s="39"/>
      <c r="VL192" s="39"/>
      <c r="VM192" s="39"/>
      <c r="VN192" s="39"/>
      <c r="VO192" s="39"/>
      <c r="VP192" s="39"/>
      <c r="VQ192" s="39"/>
      <c r="VR192" s="39"/>
      <c r="VS192" s="39"/>
      <c r="VT192" s="39"/>
      <c r="VU192" s="39"/>
      <c r="VV192" s="39"/>
      <c r="VW192" s="39"/>
      <c r="VX192" s="39"/>
      <c r="VY192" s="39"/>
      <c r="VZ192" s="39"/>
      <c r="WA192" s="39"/>
      <c r="WB192" s="39"/>
      <c r="WC192" s="39"/>
      <c r="WD192" s="39"/>
      <c r="WE192" s="39"/>
      <c r="WF192" s="39"/>
      <c r="WG192" s="39"/>
      <c r="WH192" s="39"/>
      <c r="WI192" s="39"/>
      <c r="WJ192" s="39"/>
      <c r="WK192" s="39"/>
      <c r="WL192" s="39"/>
      <c r="WM192" s="39"/>
      <c r="WN192" s="39"/>
      <c r="WO192" s="39"/>
      <c r="WP192" s="39"/>
      <c r="WQ192" s="39"/>
      <c r="WR192" s="39"/>
      <c r="WS192" s="39"/>
      <c r="WT192" s="39"/>
      <c r="WU192" s="39"/>
      <c r="WV192" s="39"/>
      <c r="WW192" s="39"/>
      <c r="WX192" s="39"/>
      <c r="WY192" s="39"/>
      <c r="WZ192" s="39"/>
      <c r="XA192" s="39"/>
      <c r="XB192" s="39"/>
      <c r="XC192" s="39"/>
      <c r="XD192" s="39"/>
      <c r="XE192" s="39"/>
      <c r="XF192" s="39"/>
      <c r="XG192" s="39"/>
      <c r="XH192" s="39"/>
      <c r="XI192" s="39"/>
      <c r="XJ192" s="39"/>
      <c r="XK192" s="39"/>
      <c r="XL192" s="39"/>
      <c r="XM192" s="39"/>
      <c r="XN192" s="39"/>
      <c r="XO192" s="39"/>
      <c r="XP192" s="39"/>
      <c r="XQ192" s="39"/>
      <c r="XR192" s="39"/>
      <c r="XS192" s="39"/>
      <c r="XT192" s="39"/>
      <c r="XU192" s="39"/>
      <c r="XV192" s="39"/>
      <c r="XW192" s="39"/>
      <c r="XX192" s="39"/>
      <c r="XY192" s="39"/>
      <c r="XZ192" s="39"/>
      <c r="YA192" s="39"/>
      <c r="YB192" s="39"/>
      <c r="YC192" s="39"/>
      <c r="YD192" s="39"/>
      <c r="YE192" s="39"/>
      <c r="YF192" s="39"/>
      <c r="YG192" s="39"/>
      <c r="YH192" s="39"/>
      <c r="YI192" s="39"/>
      <c r="YJ192" s="39"/>
      <c r="YK192" s="39"/>
      <c r="YL192" s="39"/>
      <c r="YM192" s="39"/>
      <c r="YN192" s="39"/>
      <c r="YO192" s="39"/>
      <c r="YP192" s="39"/>
      <c r="YQ192" s="39"/>
      <c r="YR192" s="39"/>
      <c r="YS192" s="39"/>
      <c r="YT192" s="39"/>
      <c r="YU192" s="39"/>
      <c r="YV192" s="39"/>
      <c r="YW192" s="39"/>
      <c r="YX192" s="39"/>
      <c r="YY192" s="39"/>
      <c r="YZ192" s="39"/>
      <c r="ZA192" s="39"/>
      <c r="ZB192" s="39"/>
      <c r="ZC192" s="39"/>
      <c r="ZD192" s="39"/>
      <c r="ZE192" s="39"/>
      <c r="ZF192" s="39"/>
      <c r="ZG192" s="39"/>
      <c r="ZH192" s="39"/>
      <c r="ZI192" s="39"/>
      <c r="ZJ192" s="39"/>
      <c r="ZK192" s="39"/>
      <c r="ZL192" s="39"/>
      <c r="ZM192" s="39"/>
      <c r="ZN192" s="39"/>
      <c r="ZO192" s="39"/>
      <c r="ZP192" s="39"/>
      <c r="ZQ192" s="39"/>
      <c r="ZR192" s="39"/>
      <c r="ZS192" s="39"/>
      <c r="ZT192" s="39"/>
      <c r="ZU192" s="39"/>
      <c r="ZV192" s="39"/>
      <c r="ZW192" s="39"/>
      <c r="ZX192" s="39"/>
    </row>
    <row r="193" spans="1:700" s="41" customFormat="1" ht="12" customHeight="1" x14ac:dyDescent="0.25">
      <c r="A193" s="128" t="s">
        <v>36</v>
      </c>
      <c r="B193" s="15" t="s">
        <v>37</v>
      </c>
      <c r="C193" s="15" t="s">
        <v>37</v>
      </c>
      <c r="D193" s="5" t="s">
        <v>38</v>
      </c>
      <c r="E193" s="6" t="s">
        <v>39</v>
      </c>
      <c r="F193" s="7" t="s">
        <v>38</v>
      </c>
      <c r="G193" s="6" t="s">
        <v>40</v>
      </c>
      <c r="H193" s="8">
        <v>24601</v>
      </c>
      <c r="I193" s="69" t="s">
        <v>184</v>
      </c>
      <c r="J193" s="9" t="s">
        <v>7841</v>
      </c>
      <c r="K193" s="10" t="s">
        <v>16291</v>
      </c>
      <c r="L193" s="11"/>
      <c r="M193" s="8" t="s">
        <v>43</v>
      </c>
      <c r="N193" s="12" t="s">
        <v>877</v>
      </c>
      <c r="O193" s="13">
        <v>1</v>
      </c>
      <c r="P193" s="14">
        <f t="shared" si="4"/>
        <v>130</v>
      </c>
      <c r="Q193" s="53" t="s">
        <v>16279</v>
      </c>
      <c r="R193" s="14">
        <v>130</v>
      </c>
      <c r="S193" s="14">
        <v>0</v>
      </c>
      <c r="T193" s="14">
        <v>0</v>
      </c>
      <c r="U193" s="14">
        <v>0</v>
      </c>
      <c r="V193" s="14">
        <v>0</v>
      </c>
      <c r="W193" s="14">
        <v>130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  <c r="IV193" s="39"/>
      <c r="IW193" s="39"/>
      <c r="IX193" s="39"/>
      <c r="IY193" s="39"/>
      <c r="IZ193" s="39"/>
      <c r="JA193" s="39"/>
      <c r="JB193" s="39"/>
      <c r="JC193" s="39"/>
      <c r="JD193" s="39"/>
      <c r="JE193" s="39"/>
      <c r="JF193" s="39"/>
      <c r="JG193" s="39"/>
      <c r="JH193" s="39"/>
      <c r="JI193" s="39"/>
      <c r="JJ193" s="39"/>
      <c r="JK193" s="39"/>
      <c r="JL193" s="39"/>
      <c r="JM193" s="39"/>
      <c r="JN193" s="39"/>
      <c r="JO193" s="39"/>
      <c r="JP193" s="39"/>
      <c r="JQ193" s="39"/>
      <c r="JR193" s="39"/>
      <c r="JS193" s="39"/>
      <c r="JT193" s="39"/>
      <c r="JU193" s="39"/>
      <c r="JV193" s="39"/>
      <c r="JW193" s="39"/>
      <c r="JX193" s="39"/>
      <c r="JY193" s="39"/>
      <c r="JZ193" s="39"/>
      <c r="KA193" s="39"/>
      <c r="KB193" s="39"/>
      <c r="KC193" s="39"/>
      <c r="KD193" s="39"/>
      <c r="KE193" s="39"/>
      <c r="KF193" s="39"/>
      <c r="KG193" s="39"/>
      <c r="KH193" s="39"/>
      <c r="KI193" s="39"/>
      <c r="KJ193" s="39"/>
      <c r="KK193" s="39"/>
      <c r="KL193" s="39"/>
      <c r="KM193" s="39"/>
      <c r="KN193" s="39"/>
      <c r="KO193" s="39"/>
      <c r="KP193" s="39"/>
      <c r="KQ193" s="39"/>
      <c r="KR193" s="39"/>
      <c r="KS193" s="39"/>
      <c r="KT193" s="39"/>
      <c r="KU193" s="39"/>
      <c r="KV193" s="39"/>
      <c r="KW193" s="39"/>
      <c r="KX193" s="39"/>
      <c r="KY193" s="39"/>
      <c r="KZ193" s="39"/>
      <c r="LA193" s="39"/>
      <c r="LB193" s="39"/>
      <c r="LC193" s="39"/>
      <c r="LD193" s="39"/>
      <c r="LE193" s="39"/>
      <c r="LF193" s="39"/>
      <c r="LG193" s="39"/>
      <c r="LH193" s="39"/>
      <c r="LI193" s="39"/>
      <c r="LJ193" s="39"/>
      <c r="LK193" s="39"/>
      <c r="LL193" s="39"/>
      <c r="LM193" s="39"/>
      <c r="LN193" s="39"/>
      <c r="LO193" s="39"/>
      <c r="LP193" s="39"/>
      <c r="LQ193" s="39"/>
      <c r="LR193" s="39"/>
      <c r="LS193" s="39"/>
      <c r="LT193" s="39"/>
      <c r="LU193" s="39"/>
      <c r="LV193" s="39"/>
      <c r="LW193" s="39"/>
      <c r="LX193" s="39"/>
      <c r="LY193" s="39"/>
      <c r="LZ193" s="39"/>
      <c r="MA193" s="39"/>
      <c r="MB193" s="39"/>
      <c r="MC193" s="39"/>
      <c r="MD193" s="39"/>
      <c r="ME193" s="39"/>
      <c r="MF193" s="39"/>
      <c r="MG193" s="39"/>
      <c r="MH193" s="39"/>
      <c r="MI193" s="39"/>
      <c r="MJ193" s="39"/>
      <c r="MK193" s="39"/>
      <c r="ML193" s="39"/>
      <c r="MM193" s="39"/>
      <c r="MN193" s="39"/>
      <c r="MO193" s="39"/>
      <c r="MP193" s="39"/>
      <c r="MQ193" s="39"/>
      <c r="MR193" s="39"/>
      <c r="MS193" s="39"/>
      <c r="MT193" s="39"/>
      <c r="MU193" s="39"/>
      <c r="MV193" s="39"/>
      <c r="MW193" s="39"/>
      <c r="MX193" s="39"/>
      <c r="MY193" s="39"/>
      <c r="MZ193" s="39"/>
      <c r="NA193" s="39"/>
      <c r="NB193" s="39"/>
      <c r="NC193" s="39"/>
      <c r="ND193" s="39"/>
      <c r="NE193" s="39"/>
      <c r="NF193" s="39"/>
      <c r="NG193" s="39"/>
      <c r="NH193" s="39"/>
      <c r="NI193" s="39"/>
      <c r="NJ193" s="39"/>
      <c r="NK193" s="39"/>
      <c r="NL193" s="39"/>
      <c r="NM193" s="39"/>
      <c r="NN193" s="39"/>
      <c r="NO193" s="39"/>
      <c r="NP193" s="39"/>
      <c r="NQ193" s="39"/>
      <c r="NR193" s="39"/>
      <c r="NS193" s="39"/>
      <c r="NT193" s="39"/>
      <c r="NU193" s="39"/>
      <c r="NV193" s="39"/>
      <c r="NW193" s="39"/>
      <c r="NX193" s="39"/>
      <c r="NY193" s="39"/>
      <c r="NZ193" s="39"/>
      <c r="OA193" s="39"/>
      <c r="OB193" s="39"/>
      <c r="OC193" s="39"/>
      <c r="OD193" s="39"/>
      <c r="OE193" s="39"/>
      <c r="OF193" s="39"/>
      <c r="OG193" s="39"/>
      <c r="OH193" s="39"/>
      <c r="OI193" s="39"/>
      <c r="OJ193" s="39"/>
      <c r="OK193" s="39"/>
      <c r="OL193" s="39"/>
      <c r="OM193" s="39"/>
      <c r="ON193" s="39"/>
      <c r="OO193" s="39"/>
      <c r="OP193" s="39"/>
      <c r="OQ193" s="39"/>
      <c r="OR193" s="39"/>
      <c r="OS193" s="39"/>
      <c r="OT193" s="39"/>
      <c r="OU193" s="39"/>
      <c r="OV193" s="39"/>
      <c r="OW193" s="39"/>
      <c r="OX193" s="39"/>
      <c r="OY193" s="39"/>
      <c r="OZ193" s="39"/>
      <c r="PA193" s="39"/>
      <c r="PB193" s="39"/>
      <c r="PC193" s="39"/>
      <c r="PD193" s="39"/>
      <c r="PE193" s="39"/>
      <c r="PF193" s="39"/>
      <c r="PG193" s="39"/>
      <c r="PH193" s="39"/>
      <c r="PI193" s="39"/>
      <c r="PJ193" s="39"/>
      <c r="PK193" s="39"/>
      <c r="PL193" s="39"/>
      <c r="PM193" s="39"/>
      <c r="PN193" s="39"/>
      <c r="PO193" s="39"/>
      <c r="PP193" s="39"/>
      <c r="PQ193" s="39"/>
      <c r="PR193" s="39"/>
      <c r="PS193" s="39"/>
      <c r="PT193" s="39"/>
      <c r="PU193" s="39"/>
      <c r="PV193" s="39"/>
      <c r="PW193" s="39"/>
      <c r="PX193" s="39"/>
      <c r="PY193" s="39"/>
      <c r="PZ193" s="39"/>
      <c r="QA193" s="39"/>
      <c r="QB193" s="39"/>
      <c r="QC193" s="39"/>
      <c r="QD193" s="39"/>
      <c r="QE193" s="39"/>
      <c r="QF193" s="39"/>
      <c r="QG193" s="39"/>
      <c r="QH193" s="39"/>
      <c r="QI193" s="39"/>
      <c r="QJ193" s="39"/>
      <c r="QK193" s="39"/>
      <c r="QL193" s="39"/>
      <c r="QM193" s="39"/>
      <c r="QN193" s="39"/>
      <c r="QO193" s="39"/>
      <c r="QP193" s="39"/>
      <c r="QQ193" s="39"/>
      <c r="QR193" s="39"/>
      <c r="QS193" s="39"/>
      <c r="QT193" s="39"/>
      <c r="QU193" s="39"/>
      <c r="QV193" s="39"/>
      <c r="QW193" s="39"/>
      <c r="QX193" s="39"/>
      <c r="QY193" s="39"/>
      <c r="QZ193" s="39"/>
      <c r="RA193" s="39"/>
      <c r="RB193" s="39"/>
      <c r="RC193" s="39"/>
      <c r="RD193" s="39"/>
      <c r="RE193" s="39"/>
      <c r="RF193" s="39"/>
      <c r="RG193" s="39"/>
      <c r="RH193" s="39"/>
      <c r="RI193" s="39"/>
      <c r="RJ193" s="39"/>
      <c r="RK193" s="39"/>
      <c r="RL193" s="39"/>
      <c r="RM193" s="39"/>
      <c r="RN193" s="39"/>
      <c r="RO193" s="39"/>
      <c r="RP193" s="39"/>
      <c r="RQ193" s="39"/>
      <c r="RR193" s="39"/>
      <c r="RS193" s="39"/>
      <c r="RT193" s="39"/>
      <c r="RU193" s="39"/>
      <c r="RV193" s="39"/>
      <c r="RW193" s="39"/>
      <c r="RX193" s="39"/>
      <c r="RY193" s="39"/>
      <c r="RZ193" s="39"/>
      <c r="SA193" s="39"/>
      <c r="SB193" s="39"/>
      <c r="SC193" s="39"/>
      <c r="SD193" s="39"/>
      <c r="SE193" s="39"/>
      <c r="SF193" s="39"/>
      <c r="SG193" s="39"/>
      <c r="SH193" s="39"/>
      <c r="SI193" s="39"/>
      <c r="SJ193" s="39"/>
      <c r="SK193" s="39"/>
      <c r="SL193" s="39"/>
      <c r="SM193" s="39"/>
      <c r="SN193" s="39"/>
      <c r="SO193" s="39"/>
      <c r="SP193" s="39"/>
      <c r="SQ193" s="39"/>
      <c r="SR193" s="39"/>
      <c r="SS193" s="39"/>
      <c r="ST193" s="39"/>
      <c r="SU193" s="39"/>
      <c r="SV193" s="39"/>
      <c r="SW193" s="39"/>
      <c r="SX193" s="39"/>
      <c r="SY193" s="39"/>
      <c r="SZ193" s="39"/>
      <c r="TA193" s="39"/>
      <c r="TB193" s="39"/>
      <c r="TC193" s="39"/>
      <c r="TD193" s="39"/>
      <c r="TE193" s="39"/>
      <c r="TF193" s="39"/>
      <c r="TG193" s="39"/>
      <c r="TH193" s="39"/>
      <c r="TI193" s="39"/>
      <c r="TJ193" s="39"/>
      <c r="TK193" s="39"/>
      <c r="TL193" s="39"/>
      <c r="TM193" s="39"/>
      <c r="TN193" s="39"/>
      <c r="TO193" s="39"/>
      <c r="TP193" s="39"/>
      <c r="TQ193" s="39"/>
      <c r="TR193" s="39"/>
      <c r="TS193" s="39"/>
      <c r="TT193" s="39"/>
      <c r="TU193" s="39"/>
      <c r="TV193" s="39"/>
      <c r="TW193" s="39"/>
      <c r="TX193" s="39"/>
      <c r="TY193" s="39"/>
      <c r="TZ193" s="39"/>
      <c r="UA193" s="39"/>
      <c r="UB193" s="39"/>
      <c r="UC193" s="39"/>
      <c r="UD193" s="39"/>
      <c r="UE193" s="39"/>
      <c r="UF193" s="39"/>
      <c r="UG193" s="39"/>
      <c r="UH193" s="39"/>
      <c r="UI193" s="39"/>
      <c r="UJ193" s="39"/>
      <c r="UK193" s="39"/>
      <c r="UL193" s="39"/>
      <c r="UM193" s="39"/>
      <c r="UN193" s="39"/>
      <c r="UO193" s="39"/>
      <c r="UP193" s="39"/>
      <c r="UQ193" s="39"/>
      <c r="UR193" s="39"/>
      <c r="US193" s="39"/>
      <c r="UT193" s="39"/>
      <c r="UU193" s="39"/>
      <c r="UV193" s="39"/>
      <c r="UW193" s="39"/>
      <c r="UX193" s="39"/>
      <c r="UY193" s="39"/>
      <c r="UZ193" s="39"/>
      <c r="VA193" s="39"/>
      <c r="VB193" s="39"/>
      <c r="VC193" s="39"/>
      <c r="VD193" s="39"/>
      <c r="VE193" s="39"/>
      <c r="VF193" s="39"/>
      <c r="VG193" s="39"/>
      <c r="VH193" s="39"/>
      <c r="VI193" s="39"/>
      <c r="VJ193" s="39"/>
      <c r="VK193" s="39"/>
      <c r="VL193" s="39"/>
      <c r="VM193" s="39"/>
      <c r="VN193" s="39"/>
      <c r="VO193" s="39"/>
      <c r="VP193" s="39"/>
      <c r="VQ193" s="39"/>
      <c r="VR193" s="39"/>
      <c r="VS193" s="39"/>
      <c r="VT193" s="39"/>
      <c r="VU193" s="39"/>
      <c r="VV193" s="39"/>
      <c r="VW193" s="39"/>
      <c r="VX193" s="39"/>
      <c r="VY193" s="39"/>
      <c r="VZ193" s="39"/>
      <c r="WA193" s="39"/>
      <c r="WB193" s="39"/>
      <c r="WC193" s="39"/>
      <c r="WD193" s="39"/>
      <c r="WE193" s="39"/>
      <c r="WF193" s="39"/>
      <c r="WG193" s="39"/>
      <c r="WH193" s="39"/>
      <c r="WI193" s="39"/>
      <c r="WJ193" s="39"/>
      <c r="WK193" s="39"/>
      <c r="WL193" s="39"/>
      <c r="WM193" s="39"/>
      <c r="WN193" s="39"/>
      <c r="WO193" s="39"/>
      <c r="WP193" s="39"/>
      <c r="WQ193" s="39"/>
      <c r="WR193" s="39"/>
      <c r="WS193" s="39"/>
      <c r="WT193" s="39"/>
      <c r="WU193" s="39"/>
      <c r="WV193" s="39"/>
      <c r="WW193" s="39"/>
      <c r="WX193" s="39"/>
      <c r="WY193" s="39"/>
      <c r="WZ193" s="39"/>
      <c r="XA193" s="39"/>
      <c r="XB193" s="39"/>
      <c r="XC193" s="39"/>
      <c r="XD193" s="39"/>
      <c r="XE193" s="39"/>
      <c r="XF193" s="39"/>
      <c r="XG193" s="39"/>
      <c r="XH193" s="39"/>
      <c r="XI193" s="39"/>
      <c r="XJ193" s="39"/>
      <c r="XK193" s="39"/>
      <c r="XL193" s="39"/>
      <c r="XM193" s="39"/>
      <c r="XN193" s="39"/>
      <c r="XO193" s="39"/>
      <c r="XP193" s="39"/>
      <c r="XQ193" s="39"/>
      <c r="XR193" s="39"/>
      <c r="XS193" s="39"/>
      <c r="XT193" s="39"/>
      <c r="XU193" s="39"/>
      <c r="XV193" s="39"/>
      <c r="XW193" s="39"/>
      <c r="XX193" s="39"/>
      <c r="XY193" s="39"/>
      <c r="XZ193" s="39"/>
      <c r="YA193" s="39"/>
      <c r="YB193" s="39"/>
      <c r="YC193" s="39"/>
      <c r="YD193" s="39"/>
      <c r="YE193" s="39"/>
      <c r="YF193" s="39"/>
      <c r="YG193" s="39"/>
      <c r="YH193" s="39"/>
      <c r="YI193" s="39"/>
      <c r="YJ193" s="39"/>
      <c r="YK193" s="39"/>
      <c r="YL193" s="39"/>
      <c r="YM193" s="39"/>
      <c r="YN193" s="39"/>
      <c r="YO193" s="39"/>
      <c r="YP193" s="39"/>
      <c r="YQ193" s="39"/>
      <c r="YR193" s="39"/>
      <c r="YS193" s="39"/>
      <c r="YT193" s="39"/>
      <c r="YU193" s="39"/>
      <c r="YV193" s="39"/>
      <c r="YW193" s="39"/>
      <c r="YX193" s="39"/>
      <c r="YY193" s="39"/>
      <c r="YZ193" s="39"/>
      <c r="ZA193" s="39"/>
      <c r="ZB193" s="39"/>
      <c r="ZC193" s="39"/>
      <c r="ZD193" s="39"/>
      <c r="ZE193" s="39"/>
      <c r="ZF193" s="39"/>
      <c r="ZG193" s="39"/>
      <c r="ZH193" s="39"/>
      <c r="ZI193" s="39"/>
      <c r="ZJ193" s="39"/>
      <c r="ZK193" s="39"/>
      <c r="ZL193" s="39"/>
      <c r="ZM193" s="39"/>
      <c r="ZN193" s="39"/>
      <c r="ZO193" s="39"/>
      <c r="ZP193" s="39"/>
      <c r="ZQ193" s="39"/>
      <c r="ZR193" s="39"/>
      <c r="ZS193" s="39"/>
      <c r="ZT193" s="39"/>
      <c r="ZU193" s="39"/>
      <c r="ZV193" s="39"/>
      <c r="ZW193" s="39"/>
      <c r="ZX193" s="39"/>
    </row>
    <row r="194" spans="1:700" s="41" customFormat="1" ht="12" customHeight="1" x14ac:dyDescent="0.25">
      <c r="A194" s="128" t="s">
        <v>36</v>
      </c>
      <c r="B194" s="15" t="s">
        <v>37</v>
      </c>
      <c r="C194" s="15" t="s">
        <v>37</v>
      </c>
      <c r="D194" s="5" t="s">
        <v>38</v>
      </c>
      <c r="E194" s="6" t="s">
        <v>39</v>
      </c>
      <c r="F194" s="7" t="s">
        <v>38</v>
      </c>
      <c r="G194" s="6" t="s">
        <v>40</v>
      </c>
      <c r="H194" s="8">
        <v>24601</v>
      </c>
      <c r="I194" s="69" t="s">
        <v>184</v>
      </c>
      <c r="J194" s="9" t="s">
        <v>7181</v>
      </c>
      <c r="K194" s="10" t="s">
        <v>7182</v>
      </c>
      <c r="L194" s="11"/>
      <c r="M194" s="8" t="s">
        <v>43</v>
      </c>
      <c r="N194" s="12" t="s">
        <v>16255</v>
      </c>
      <c r="O194" s="13">
        <v>40</v>
      </c>
      <c r="P194" s="14">
        <f t="shared" si="4"/>
        <v>18.350000000000001</v>
      </c>
      <c r="Q194" s="53" t="s">
        <v>16279</v>
      </c>
      <c r="R194" s="14">
        <v>734</v>
      </c>
      <c r="S194" s="14">
        <v>0</v>
      </c>
      <c r="T194" s="14">
        <v>54</v>
      </c>
      <c r="U194" s="14">
        <v>0</v>
      </c>
      <c r="V194" s="14">
        <v>0</v>
      </c>
      <c r="W194" s="14">
        <v>680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  <c r="IB194" s="39"/>
      <c r="IC194" s="39"/>
      <c r="ID194" s="39"/>
      <c r="IE194" s="39"/>
      <c r="IF194" s="39"/>
      <c r="IG194" s="39"/>
      <c r="IH194" s="39"/>
      <c r="II194" s="39"/>
      <c r="IJ194" s="39"/>
      <c r="IK194" s="39"/>
      <c r="IL194" s="39"/>
      <c r="IM194" s="39"/>
      <c r="IN194" s="39"/>
      <c r="IO194" s="39"/>
      <c r="IP194" s="39"/>
      <c r="IQ194" s="39"/>
      <c r="IR194" s="39"/>
      <c r="IS194" s="39"/>
      <c r="IT194" s="39"/>
      <c r="IU194" s="39"/>
      <c r="IV194" s="39"/>
      <c r="IW194" s="39"/>
      <c r="IX194" s="39"/>
      <c r="IY194" s="39"/>
      <c r="IZ194" s="39"/>
      <c r="JA194" s="39"/>
      <c r="JB194" s="39"/>
      <c r="JC194" s="39"/>
      <c r="JD194" s="39"/>
      <c r="JE194" s="39"/>
      <c r="JF194" s="39"/>
      <c r="JG194" s="39"/>
      <c r="JH194" s="39"/>
      <c r="JI194" s="39"/>
      <c r="JJ194" s="39"/>
      <c r="JK194" s="39"/>
      <c r="JL194" s="39"/>
      <c r="JM194" s="39"/>
      <c r="JN194" s="39"/>
      <c r="JO194" s="39"/>
      <c r="JP194" s="39"/>
      <c r="JQ194" s="39"/>
      <c r="JR194" s="39"/>
      <c r="JS194" s="39"/>
      <c r="JT194" s="39"/>
      <c r="JU194" s="39"/>
      <c r="JV194" s="39"/>
      <c r="JW194" s="39"/>
      <c r="JX194" s="39"/>
      <c r="JY194" s="39"/>
      <c r="JZ194" s="39"/>
      <c r="KA194" s="39"/>
      <c r="KB194" s="39"/>
      <c r="KC194" s="39"/>
      <c r="KD194" s="39"/>
      <c r="KE194" s="39"/>
      <c r="KF194" s="39"/>
      <c r="KG194" s="39"/>
      <c r="KH194" s="39"/>
      <c r="KI194" s="39"/>
      <c r="KJ194" s="39"/>
      <c r="KK194" s="39"/>
      <c r="KL194" s="39"/>
      <c r="KM194" s="39"/>
      <c r="KN194" s="39"/>
      <c r="KO194" s="39"/>
      <c r="KP194" s="39"/>
      <c r="KQ194" s="39"/>
      <c r="KR194" s="39"/>
      <c r="KS194" s="39"/>
      <c r="KT194" s="39"/>
      <c r="KU194" s="39"/>
      <c r="KV194" s="39"/>
      <c r="KW194" s="39"/>
      <c r="KX194" s="39"/>
      <c r="KY194" s="39"/>
      <c r="KZ194" s="39"/>
      <c r="LA194" s="39"/>
      <c r="LB194" s="39"/>
      <c r="LC194" s="39"/>
      <c r="LD194" s="39"/>
      <c r="LE194" s="39"/>
      <c r="LF194" s="39"/>
      <c r="LG194" s="39"/>
      <c r="LH194" s="39"/>
      <c r="LI194" s="39"/>
      <c r="LJ194" s="39"/>
      <c r="LK194" s="39"/>
      <c r="LL194" s="39"/>
      <c r="LM194" s="39"/>
      <c r="LN194" s="39"/>
      <c r="LO194" s="39"/>
      <c r="LP194" s="39"/>
      <c r="LQ194" s="39"/>
      <c r="LR194" s="39"/>
      <c r="LS194" s="39"/>
      <c r="LT194" s="39"/>
      <c r="LU194" s="39"/>
      <c r="LV194" s="39"/>
      <c r="LW194" s="39"/>
      <c r="LX194" s="39"/>
      <c r="LY194" s="39"/>
      <c r="LZ194" s="39"/>
      <c r="MA194" s="39"/>
      <c r="MB194" s="39"/>
      <c r="MC194" s="39"/>
      <c r="MD194" s="39"/>
      <c r="ME194" s="39"/>
      <c r="MF194" s="39"/>
      <c r="MG194" s="39"/>
      <c r="MH194" s="39"/>
      <c r="MI194" s="39"/>
      <c r="MJ194" s="39"/>
      <c r="MK194" s="39"/>
      <c r="ML194" s="39"/>
      <c r="MM194" s="39"/>
      <c r="MN194" s="39"/>
      <c r="MO194" s="39"/>
      <c r="MP194" s="39"/>
      <c r="MQ194" s="39"/>
      <c r="MR194" s="39"/>
      <c r="MS194" s="39"/>
      <c r="MT194" s="39"/>
      <c r="MU194" s="39"/>
      <c r="MV194" s="39"/>
      <c r="MW194" s="39"/>
      <c r="MX194" s="39"/>
      <c r="MY194" s="39"/>
      <c r="MZ194" s="39"/>
      <c r="NA194" s="39"/>
      <c r="NB194" s="39"/>
      <c r="NC194" s="39"/>
      <c r="ND194" s="39"/>
      <c r="NE194" s="39"/>
      <c r="NF194" s="39"/>
      <c r="NG194" s="39"/>
      <c r="NH194" s="39"/>
      <c r="NI194" s="39"/>
      <c r="NJ194" s="39"/>
      <c r="NK194" s="39"/>
      <c r="NL194" s="39"/>
      <c r="NM194" s="39"/>
      <c r="NN194" s="39"/>
      <c r="NO194" s="39"/>
      <c r="NP194" s="39"/>
      <c r="NQ194" s="39"/>
      <c r="NR194" s="39"/>
      <c r="NS194" s="39"/>
      <c r="NT194" s="39"/>
      <c r="NU194" s="39"/>
      <c r="NV194" s="39"/>
      <c r="NW194" s="39"/>
      <c r="NX194" s="39"/>
      <c r="NY194" s="39"/>
      <c r="NZ194" s="39"/>
      <c r="OA194" s="39"/>
      <c r="OB194" s="39"/>
      <c r="OC194" s="39"/>
      <c r="OD194" s="39"/>
      <c r="OE194" s="39"/>
      <c r="OF194" s="39"/>
      <c r="OG194" s="39"/>
      <c r="OH194" s="39"/>
      <c r="OI194" s="39"/>
      <c r="OJ194" s="39"/>
      <c r="OK194" s="39"/>
      <c r="OL194" s="39"/>
      <c r="OM194" s="39"/>
      <c r="ON194" s="39"/>
      <c r="OO194" s="39"/>
      <c r="OP194" s="39"/>
      <c r="OQ194" s="39"/>
      <c r="OR194" s="39"/>
      <c r="OS194" s="39"/>
      <c r="OT194" s="39"/>
      <c r="OU194" s="39"/>
      <c r="OV194" s="39"/>
      <c r="OW194" s="39"/>
      <c r="OX194" s="39"/>
      <c r="OY194" s="39"/>
      <c r="OZ194" s="39"/>
      <c r="PA194" s="39"/>
      <c r="PB194" s="39"/>
      <c r="PC194" s="39"/>
      <c r="PD194" s="39"/>
      <c r="PE194" s="39"/>
      <c r="PF194" s="39"/>
      <c r="PG194" s="39"/>
      <c r="PH194" s="39"/>
      <c r="PI194" s="39"/>
      <c r="PJ194" s="39"/>
      <c r="PK194" s="39"/>
      <c r="PL194" s="39"/>
      <c r="PM194" s="39"/>
      <c r="PN194" s="39"/>
      <c r="PO194" s="39"/>
      <c r="PP194" s="39"/>
      <c r="PQ194" s="39"/>
      <c r="PR194" s="39"/>
      <c r="PS194" s="39"/>
      <c r="PT194" s="39"/>
      <c r="PU194" s="39"/>
      <c r="PV194" s="39"/>
      <c r="PW194" s="39"/>
      <c r="PX194" s="39"/>
      <c r="PY194" s="39"/>
      <c r="PZ194" s="39"/>
      <c r="QA194" s="39"/>
      <c r="QB194" s="39"/>
      <c r="QC194" s="39"/>
      <c r="QD194" s="39"/>
      <c r="QE194" s="39"/>
      <c r="QF194" s="39"/>
      <c r="QG194" s="39"/>
      <c r="QH194" s="39"/>
      <c r="QI194" s="39"/>
      <c r="QJ194" s="39"/>
      <c r="QK194" s="39"/>
      <c r="QL194" s="39"/>
      <c r="QM194" s="39"/>
      <c r="QN194" s="39"/>
      <c r="QO194" s="39"/>
      <c r="QP194" s="39"/>
      <c r="QQ194" s="39"/>
      <c r="QR194" s="39"/>
      <c r="QS194" s="39"/>
      <c r="QT194" s="39"/>
      <c r="QU194" s="39"/>
      <c r="QV194" s="39"/>
      <c r="QW194" s="39"/>
      <c r="QX194" s="39"/>
      <c r="QY194" s="39"/>
      <c r="QZ194" s="39"/>
      <c r="RA194" s="39"/>
      <c r="RB194" s="39"/>
      <c r="RC194" s="39"/>
      <c r="RD194" s="39"/>
      <c r="RE194" s="39"/>
      <c r="RF194" s="39"/>
      <c r="RG194" s="39"/>
      <c r="RH194" s="39"/>
      <c r="RI194" s="39"/>
      <c r="RJ194" s="39"/>
      <c r="RK194" s="39"/>
      <c r="RL194" s="39"/>
      <c r="RM194" s="39"/>
      <c r="RN194" s="39"/>
      <c r="RO194" s="39"/>
      <c r="RP194" s="39"/>
      <c r="RQ194" s="39"/>
      <c r="RR194" s="39"/>
      <c r="RS194" s="39"/>
      <c r="RT194" s="39"/>
      <c r="RU194" s="39"/>
      <c r="RV194" s="39"/>
      <c r="RW194" s="39"/>
      <c r="RX194" s="39"/>
      <c r="RY194" s="39"/>
      <c r="RZ194" s="39"/>
      <c r="SA194" s="39"/>
      <c r="SB194" s="39"/>
      <c r="SC194" s="39"/>
      <c r="SD194" s="39"/>
      <c r="SE194" s="39"/>
      <c r="SF194" s="39"/>
      <c r="SG194" s="39"/>
      <c r="SH194" s="39"/>
      <c r="SI194" s="39"/>
      <c r="SJ194" s="39"/>
      <c r="SK194" s="39"/>
      <c r="SL194" s="39"/>
      <c r="SM194" s="39"/>
      <c r="SN194" s="39"/>
      <c r="SO194" s="39"/>
      <c r="SP194" s="39"/>
      <c r="SQ194" s="39"/>
      <c r="SR194" s="39"/>
      <c r="SS194" s="39"/>
      <c r="ST194" s="39"/>
      <c r="SU194" s="39"/>
      <c r="SV194" s="39"/>
      <c r="SW194" s="39"/>
      <c r="SX194" s="39"/>
      <c r="SY194" s="39"/>
      <c r="SZ194" s="39"/>
      <c r="TA194" s="39"/>
      <c r="TB194" s="39"/>
      <c r="TC194" s="39"/>
      <c r="TD194" s="39"/>
      <c r="TE194" s="39"/>
      <c r="TF194" s="39"/>
      <c r="TG194" s="39"/>
      <c r="TH194" s="39"/>
      <c r="TI194" s="39"/>
      <c r="TJ194" s="39"/>
      <c r="TK194" s="39"/>
      <c r="TL194" s="39"/>
      <c r="TM194" s="39"/>
      <c r="TN194" s="39"/>
      <c r="TO194" s="39"/>
      <c r="TP194" s="39"/>
      <c r="TQ194" s="39"/>
      <c r="TR194" s="39"/>
      <c r="TS194" s="39"/>
      <c r="TT194" s="39"/>
      <c r="TU194" s="39"/>
      <c r="TV194" s="39"/>
      <c r="TW194" s="39"/>
      <c r="TX194" s="39"/>
      <c r="TY194" s="39"/>
      <c r="TZ194" s="39"/>
      <c r="UA194" s="39"/>
      <c r="UB194" s="39"/>
      <c r="UC194" s="39"/>
      <c r="UD194" s="39"/>
      <c r="UE194" s="39"/>
      <c r="UF194" s="39"/>
      <c r="UG194" s="39"/>
      <c r="UH194" s="39"/>
      <c r="UI194" s="39"/>
      <c r="UJ194" s="39"/>
      <c r="UK194" s="39"/>
      <c r="UL194" s="39"/>
      <c r="UM194" s="39"/>
      <c r="UN194" s="39"/>
      <c r="UO194" s="39"/>
      <c r="UP194" s="39"/>
      <c r="UQ194" s="39"/>
      <c r="UR194" s="39"/>
      <c r="US194" s="39"/>
      <c r="UT194" s="39"/>
      <c r="UU194" s="39"/>
      <c r="UV194" s="39"/>
      <c r="UW194" s="39"/>
      <c r="UX194" s="39"/>
      <c r="UY194" s="39"/>
      <c r="UZ194" s="39"/>
      <c r="VA194" s="39"/>
      <c r="VB194" s="39"/>
      <c r="VC194" s="39"/>
      <c r="VD194" s="39"/>
      <c r="VE194" s="39"/>
      <c r="VF194" s="39"/>
      <c r="VG194" s="39"/>
      <c r="VH194" s="39"/>
      <c r="VI194" s="39"/>
      <c r="VJ194" s="39"/>
      <c r="VK194" s="39"/>
      <c r="VL194" s="39"/>
      <c r="VM194" s="39"/>
      <c r="VN194" s="39"/>
      <c r="VO194" s="39"/>
      <c r="VP194" s="39"/>
      <c r="VQ194" s="39"/>
      <c r="VR194" s="39"/>
      <c r="VS194" s="39"/>
      <c r="VT194" s="39"/>
      <c r="VU194" s="39"/>
      <c r="VV194" s="39"/>
      <c r="VW194" s="39"/>
      <c r="VX194" s="39"/>
      <c r="VY194" s="39"/>
      <c r="VZ194" s="39"/>
      <c r="WA194" s="39"/>
      <c r="WB194" s="39"/>
      <c r="WC194" s="39"/>
      <c r="WD194" s="39"/>
      <c r="WE194" s="39"/>
      <c r="WF194" s="39"/>
      <c r="WG194" s="39"/>
      <c r="WH194" s="39"/>
      <c r="WI194" s="39"/>
      <c r="WJ194" s="39"/>
      <c r="WK194" s="39"/>
      <c r="WL194" s="39"/>
      <c r="WM194" s="39"/>
      <c r="WN194" s="39"/>
      <c r="WO194" s="39"/>
      <c r="WP194" s="39"/>
      <c r="WQ194" s="39"/>
      <c r="WR194" s="39"/>
      <c r="WS194" s="39"/>
      <c r="WT194" s="39"/>
      <c r="WU194" s="39"/>
      <c r="WV194" s="39"/>
      <c r="WW194" s="39"/>
      <c r="WX194" s="39"/>
      <c r="WY194" s="39"/>
      <c r="WZ194" s="39"/>
      <c r="XA194" s="39"/>
      <c r="XB194" s="39"/>
      <c r="XC194" s="39"/>
      <c r="XD194" s="39"/>
      <c r="XE194" s="39"/>
      <c r="XF194" s="39"/>
      <c r="XG194" s="39"/>
      <c r="XH194" s="39"/>
      <c r="XI194" s="39"/>
      <c r="XJ194" s="39"/>
      <c r="XK194" s="39"/>
      <c r="XL194" s="39"/>
      <c r="XM194" s="39"/>
      <c r="XN194" s="39"/>
      <c r="XO194" s="39"/>
      <c r="XP194" s="39"/>
      <c r="XQ194" s="39"/>
      <c r="XR194" s="39"/>
      <c r="XS194" s="39"/>
      <c r="XT194" s="39"/>
      <c r="XU194" s="39"/>
      <c r="XV194" s="39"/>
      <c r="XW194" s="39"/>
      <c r="XX194" s="39"/>
      <c r="XY194" s="39"/>
      <c r="XZ194" s="39"/>
      <c r="YA194" s="39"/>
      <c r="YB194" s="39"/>
      <c r="YC194" s="39"/>
      <c r="YD194" s="39"/>
      <c r="YE194" s="39"/>
      <c r="YF194" s="39"/>
      <c r="YG194" s="39"/>
      <c r="YH194" s="39"/>
      <c r="YI194" s="39"/>
      <c r="YJ194" s="39"/>
      <c r="YK194" s="39"/>
      <c r="YL194" s="39"/>
      <c r="YM194" s="39"/>
      <c r="YN194" s="39"/>
      <c r="YO194" s="39"/>
      <c r="YP194" s="39"/>
      <c r="YQ194" s="39"/>
      <c r="YR194" s="39"/>
      <c r="YS194" s="39"/>
      <c r="YT194" s="39"/>
      <c r="YU194" s="39"/>
      <c r="YV194" s="39"/>
      <c r="YW194" s="39"/>
      <c r="YX194" s="39"/>
      <c r="YY194" s="39"/>
      <c r="YZ194" s="39"/>
      <c r="ZA194" s="39"/>
      <c r="ZB194" s="39"/>
      <c r="ZC194" s="39"/>
      <c r="ZD194" s="39"/>
      <c r="ZE194" s="39"/>
      <c r="ZF194" s="39"/>
      <c r="ZG194" s="39"/>
      <c r="ZH194" s="39"/>
      <c r="ZI194" s="39"/>
      <c r="ZJ194" s="39"/>
      <c r="ZK194" s="39"/>
      <c r="ZL194" s="39"/>
      <c r="ZM194" s="39"/>
      <c r="ZN194" s="39"/>
      <c r="ZO194" s="39"/>
      <c r="ZP194" s="39"/>
      <c r="ZQ194" s="39"/>
      <c r="ZR194" s="39"/>
      <c r="ZS194" s="39"/>
      <c r="ZT194" s="39"/>
      <c r="ZU194" s="39"/>
      <c r="ZV194" s="39"/>
      <c r="ZW194" s="39"/>
      <c r="ZX194" s="39"/>
    </row>
    <row r="195" spans="1:700" s="41" customFormat="1" ht="12" customHeight="1" x14ac:dyDescent="0.25">
      <c r="A195" s="128" t="s">
        <v>36</v>
      </c>
      <c r="B195" s="15" t="s">
        <v>37</v>
      </c>
      <c r="C195" s="15" t="s">
        <v>37</v>
      </c>
      <c r="D195" s="5" t="s">
        <v>38</v>
      </c>
      <c r="E195" s="6" t="s">
        <v>39</v>
      </c>
      <c r="F195" s="7" t="s">
        <v>38</v>
      </c>
      <c r="G195" s="6" t="s">
        <v>40</v>
      </c>
      <c r="H195" s="8">
        <v>24601</v>
      </c>
      <c r="I195" s="69" t="s">
        <v>184</v>
      </c>
      <c r="J195" s="9" t="s">
        <v>6950</v>
      </c>
      <c r="K195" s="10" t="s">
        <v>6951</v>
      </c>
      <c r="L195" s="11"/>
      <c r="M195" s="8" t="s">
        <v>43</v>
      </c>
      <c r="N195" s="12" t="s">
        <v>16255</v>
      </c>
      <c r="O195" s="13">
        <v>10</v>
      </c>
      <c r="P195" s="14">
        <f t="shared" si="4"/>
        <v>19</v>
      </c>
      <c r="Q195" s="53" t="s">
        <v>16279</v>
      </c>
      <c r="R195" s="14">
        <v>190</v>
      </c>
      <c r="S195" s="14">
        <v>0</v>
      </c>
      <c r="T195" s="14">
        <v>0</v>
      </c>
      <c r="U195" s="14">
        <v>0</v>
      </c>
      <c r="V195" s="14">
        <v>0</v>
      </c>
      <c r="W195" s="14">
        <v>181</v>
      </c>
      <c r="X195" s="14">
        <v>0</v>
      </c>
      <c r="Y195" s="14">
        <v>0</v>
      </c>
      <c r="Z195" s="14">
        <v>9</v>
      </c>
      <c r="AA195" s="14">
        <v>0</v>
      </c>
      <c r="AB195" s="14">
        <v>0</v>
      </c>
      <c r="AC195" s="14">
        <v>0</v>
      </c>
      <c r="AD195" s="14">
        <v>0</v>
      </c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  <c r="IB195" s="39"/>
      <c r="IC195" s="39"/>
      <c r="ID195" s="39"/>
      <c r="IE195" s="39"/>
      <c r="IF195" s="39"/>
      <c r="IG195" s="39"/>
      <c r="IH195" s="39"/>
      <c r="II195" s="39"/>
      <c r="IJ195" s="39"/>
      <c r="IK195" s="39"/>
      <c r="IL195" s="39"/>
      <c r="IM195" s="39"/>
      <c r="IN195" s="39"/>
      <c r="IO195" s="39"/>
      <c r="IP195" s="39"/>
      <c r="IQ195" s="39"/>
      <c r="IR195" s="39"/>
      <c r="IS195" s="39"/>
      <c r="IT195" s="39"/>
      <c r="IU195" s="39"/>
      <c r="IV195" s="39"/>
      <c r="IW195" s="39"/>
      <c r="IX195" s="39"/>
      <c r="IY195" s="39"/>
      <c r="IZ195" s="39"/>
      <c r="JA195" s="39"/>
      <c r="JB195" s="39"/>
      <c r="JC195" s="39"/>
      <c r="JD195" s="39"/>
      <c r="JE195" s="39"/>
      <c r="JF195" s="39"/>
      <c r="JG195" s="39"/>
      <c r="JH195" s="39"/>
      <c r="JI195" s="39"/>
      <c r="JJ195" s="39"/>
      <c r="JK195" s="39"/>
      <c r="JL195" s="39"/>
      <c r="JM195" s="39"/>
      <c r="JN195" s="39"/>
      <c r="JO195" s="39"/>
      <c r="JP195" s="39"/>
      <c r="JQ195" s="39"/>
      <c r="JR195" s="39"/>
      <c r="JS195" s="39"/>
      <c r="JT195" s="39"/>
      <c r="JU195" s="39"/>
      <c r="JV195" s="39"/>
      <c r="JW195" s="39"/>
      <c r="JX195" s="39"/>
      <c r="JY195" s="39"/>
      <c r="JZ195" s="39"/>
      <c r="KA195" s="39"/>
      <c r="KB195" s="39"/>
      <c r="KC195" s="39"/>
      <c r="KD195" s="39"/>
      <c r="KE195" s="39"/>
      <c r="KF195" s="39"/>
      <c r="KG195" s="39"/>
      <c r="KH195" s="39"/>
      <c r="KI195" s="39"/>
      <c r="KJ195" s="39"/>
      <c r="KK195" s="39"/>
      <c r="KL195" s="39"/>
      <c r="KM195" s="39"/>
      <c r="KN195" s="39"/>
      <c r="KO195" s="39"/>
      <c r="KP195" s="39"/>
      <c r="KQ195" s="39"/>
      <c r="KR195" s="39"/>
      <c r="KS195" s="39"/>
      <c r="KT195" s="39"/>
      <c r="KU195" s="39"/>
      <c r="KV195" s="39"/>
      <c r="KW195" s="39"/>
      <c r="KX195" s="39"/>
      <c r="KY195" s="39"/>
      <c r="KZ195" s="39"/>
      <c r="LA195" s="39"/>
      <c r="LB195" s="39"/>
      <c r="LC195" s="39"/>
      <c r="LD195" s="39"/>
      <c r="LE195" s="39"/>
      <c r="LF195" s="39"/>
      <c r="LG195" s="39"/>
      <c r="LH195" s="39"/>
      <c r="LI195" s="39"/>
      <c r="LJ195" s="39"/>
      <c r="LK195" s="39"/>
      <c r="LL195" s="39"/>
      <c r="LM195" s="39"/>
      <c r="LN195" s="39"/>
      <c r="LO195" s="39"/>
      <c r="LP195" s="39"/>
      <c r="LQ195" s="39"/>
      <c r="LR195" s="39"/>
      <c r="LS195" s="39"/>
      <c r="LT195" s="39"/>
      <c r="LU195" s="39"/>
      <c r="LV195" s="39"/>
      <c r="LW195" s="39"/>
      <c r="LX195" s="39"/>
      <c r="LY195" s="39"/>
      <c r="LZ195" s="39"/>
      <c r="MA195" s="39"/>
      <c r="MB195" s="39"/>
      <c r="MC195" s="39"/>
      <c r="MD195" s="39"/>
      <c r="ME195" s="39"/>
      <c r="MF195" s="39"/>
      <c r="MG195" s="39"/>
      <c r="MH195" s="39"/>
      <c r="MI195" s="39"/>
      <c r="MJ195" s="39"/>
      <c r="MK195" s="39"/>
      <c r="ML195" s="39"/>
      <c r="MM195" s="39"/>
      <c r="MN195" s="39"/>
      <c r="MO195" s="39"/>
      <c r="MP195" s="39"/>
      <c r="MQ195" s="39"/>
      <c r="MR195" s="39"/>
      <c r="MS195" s="39"/>
      <c r="MT195" s="39"/>
      <c r="MU195" s="39"/>
      <c r="MV195" s="39"/>
      <c r="MW195" s="39"/>
      <c r="MX195" s="39"/>
      <c r="MY195" s="39"/>
      <c r="MZ195" s="39"/>
      <c r="NA195" s="39"/>
      <c r="NB195" s="39"/>
      <c r="NC195" s="39"/>
      <c r="ND195" s="39"/>
      <c r="NE195" s="39"/>
      <c r="NF195" s="39"/>
      <c r="NG195" s="39"/>
      <c r="NH195" s="39"/>
      <c r="NI195" s="39"/>
      <c r="NJ195" s="39"/>
      <c r="NK195" s="39"/>
      <c r="NL195" s="39"/>
      <c r="NM195" s="39"/>
      <c r="NN195" s="39"/>
      <c r="NO195" s="39"/>
      <c r="NP195" s="39"/>
      <c r="NQ195" s="39"/>
      <c r="NR195" s="39"/>
      <c r="NS195" s="39"/>
      <c r="NT195" s="39"/>
      <c r="NU195" s="39"/>
      <c r="NV195" s="39"/>
      <c r="NW195" s="39"/>
      <c r="NX195" s="39"/>
      <c r="NY195" s="39"/>
      <c r="NZ195" s="39"/>
      <c r="OA195" s="39"/>
      <c r="OB195" s="39"/>
      <c r="OC195" s="39"/>
      <c r="OD195" s="39"/>
      <c r="OE195" s="39"/>
      <c r="OF195" s="39"/>
      <c r="OG195" s="39"/>
      <c r="OH195" s="39"/>
      <c r="OI195" s="39"/>
      <c r="OJ195" s="39"/>
      <c r="OK195" s="39"/>
      <c r="OL195" s="39"/>
      <c r="OM195" s="39"/>
      <c r="ON195" s="39"/>
      <c r="OO195" s="39"/>
      <c r="OP195" s="39"/>
      <c r="OQ195" s="39"/>
      <c r="OR195" s="39"/>
      <c r="OS195" s="39"/>
      <c r="OT195" s="39"/>
      <c r="OU195" s="39"/>
      <c r="OV195" s="39"/>
      <c r="OW195" s="39"/>
      <c r="OX195" s="39"/>
      <c r="OY195" s="39"/>
      <c r="OZ195" s="39"/>
      <c r="PA195" s="39"/>
      <c r="PB195" s="39"/>
      <c r="PC195" s="39"/>
      <c r="PD195" s="39"/>
      <c r="PE195" s="39"/>
      <c r="PF195" s="39"/>
      <c r="PG195" s="39"/>
      <c r="PH195" s="39"/>
      <c r="PI195" s="39"/>
      <c r="PJ195" s="39"/>
      <c r="PK195" s="39"/>
      <c r="PL195" s="39"/>
      <c r="PM195" s="39"/>
      <c r="PN195" s="39"/>
      <c r="PO195" s="39"/>
      <c r="PP195" s="39"/>
      <c r="PQ195" s="39"/>
      <c r="PR195" s="39"/>
      <c r="PS195" s="39"/>
      <c r="PT195" s="39"/>
      <c r="PU195" s="39"/>
      <c r="PV195" s="39"/>
      <c r="PW195" s="39"/>
      <c r="PX195" s="39"/>
      <c r="PY195" s="39"/>
      <c r="PZ195" s="39"/>
      <c r="QA195" s="39"/>
      <c r="QB195" s="39"/>
      <c r="QC195" s="39"/>
      <c r="QD195" s="39"/>
      <c r="QE195" s="39"/>
      <c r="QF195" s="39"/>
      <c r="QG195" s="39"/>
      <c r="QH195" s="39"/>
      <c r="QI195" s="39"/>
      <c r="QJ195" s="39"/>
      <c r="QK195" s="39"/>
      <c r="QL195" s="39"/>
      <c r="QM195" s="39"/>
      <c r="QN195" s="39"/>
      <c r="QO195" s="39"/>
      <c r="QP195" s="39"/>
      <c r="QQ195" s="39"/>
      <c r="QR195" s="39"/>
      <c r="QS195" s="39"/>
      <c r="QT195" s="39"/>
      <c r="QU195" s="39"/>
      <c r="QV195" s="39"/>
      <c r="QW195" s="39"/>
      <c r="QX195" s="39"/>
      <c r="QY195" s="39"/>
      <c r="QZ195" s="39"/>
      <c r="RA195" s="39"/>
      <c r="RB195" s="39"/>
      <c r="RC195" s="39"/>
      <c r="RD195" s="39"/>
      <c r="RE195" s="39"/>
      <c r="RF195" s="39"/>
      <c r="RG195" s="39"/>
      <c r="RH195" s="39"/>
      <c r="RI195" s="39"/>
      <c r="RJ195" s="39"/>
      <c r="RK195" s="39"/>
      <c r="RL195" s="39"/>
      <c r="RM195" s="39"/>
      <c r="RN195" s="39"/>
      <c r="RO195" s="39"/>
      <c r="RP195" s="39"/>
      <c r="RQ195" s="39"/>
      <c r="RR195" s="39"/>
      <c r="RS195" s="39"/>
      <c r="RT195" s="39"/>
      <c r="RU195" s="39"/>
      <c r="RV195" s="39"/>
      <c r="RW195" s="39"/>
      <c r="RX195" s="39"/>
      <c r="RY195" s="39"/>
      <c r="RZ195" s="39"/>
      <c r="SA195" s="39"/>
      <c r="SB195" s="39"/>
      <c r="SC195" s="39"/>
      <c r="SD195" s="39"/>
      <c r="SE195" s="39"/>
      <c r="SF195" s="39"/>
      <c r="SG195" s="39"/>
      <c r="SH195" s="39"/>
      <c r="SI195" s="39"/>
      <c r="SJ195" s="39"/>
      <c r="SK195" s="39"/>
      <c r="SL195" s="39"/>
      <c r="SM195" s="39"/>
      <c r="SN195" s="39"/>
      <c r="SO195" s="39"/>
      <c r="SP195" s="39"/>
      <c r="SQ195" s="39"/>
      <c r="SR195" s="39"/>
      <c r="SS195" s="39"/>
      <c r="ST195" s="39"/>
      <c r="SU195" s="39"/>
      <c r="SV195" s="39"/>
      <c r="SW195" s="39"/>
      <c r="SX195" s="39"/>
      <c r="SY195" s="39"/>
      <c r="SZ195" s="39"/>
      <c r="TA195" s="39"/>
      <c r="TB195" s="39"/>
      <c r="TC195" s="39"/>
      <c r="TD195" s="39"/>
      <c r="TE195" s="39"/>
      <c r="TF195" s="39"/>
      <c r="TG195" s="39"/>
      <c r="TH195" s="39"/>
      <c r="TI195" s="39"/>
      <c r="TJ195" s="39"/>
      <c r="TK195" s="39"/>
      <c r="TL195" s="39"/>
      <c r="TM195" s="39"/>
      <c r="TN195" s="39"/>
      <c r="TO195" s="39"/>
      <c r="TP195" s="39"/>
      <c r="TQ195" s="39"/>
      <c r="TR195" s="39"/>
      <c r="TS195" s="39"/>
      <c r="TT195" s="39"/>
      <c r="TU195" s="39"/>
      <c r="TV195" s="39"/>
      <c r="TW195" s="39"/>
      <c r="TX195" s="39"/>
      <c r="TY195" s="39"/>
      <c r="TZ195" s="39"/>
      <c r="UA195" s="39"/>
      <c r="UB195" s="39"/>
      <c r="UC195" s="39"/>
      <c r="UD195" s="39"/>
      <c r="UE195" s="39"/>
      <c r="UF195" s="39"/>
      <c r="UG195" s="39"/>
      <c r="UH195" s="39"/>
      <c r="UI195" s="39"/>
      <c r="UJ195" s="39"/>
      <c r="UK195" s="39"/>
      <c r="UL195" s="39"/>
      <c r="UM195" s="39"/>
      <c r="UN195" s="39"/>
      <c r="UO195" s="39"/>
      <c r="UP195" s="39"/>
      <c r="UQ195" s="39"/>
      <c r="UR195" s="39"/>
      <c r="US195" s="39"/>
      <c r="UT195" s="39"/>
      <c r="UU195" s="39"/>
      <c r="UV195" s="39"/>
      <c r="UW195" s="39"/>
      <c r="UX195" s="39"/>
      <c r="UY195" s="39"/>
      <c r="UZ195" s="39"/>
      <c r="VA195" s="39"/>
      <c r="VB195" s="39"/>
      <c r="VC195" s="39"/>
      <c r="VD195" s="39"/>
      <c r="VE195" s="39"/>
      <c r="VF195" s="39"/>
      <c r="VG195" s="39"/>
      <c r="VH195" s="39"/>
      <c r="VI195" s="39"/>
      <c r="VJ195" s="39"/>
      <c r="VK195" s="39"/>
      <c r="VL195" s="39"/>
      <c r="VM195" s="39"/>
      <c r="VN195" s="39"/>
      <c r="VO195" s="39"/>
      <c r="VP195" s="39"/>
      <c r="VQ195" s="39"/>
      <c r="VR195" s="39"/>
      <c r="VS195" s="39"/>
      <c r="VT195" s="39"/>
      <c r="VU195" s="39"/>
      <c r="VV195" s="39"/>
      <c r="VW195" s="39"/>
      <c r="VX195" s="39"/>
      <c r="VY195" s="39"/>
      <c r="VZ195" s="39"/>
      <c r="WA195" s="39"/>
      <c r="WB195" s="39"/>
      <c r="WC195" s="39"/>
      <c r="WD195" s="39"/>
      <c r="WE195" s="39"/>
      <c r="WF195" s="39"/>
      <c r="WG195" s="39"/>
      <c r="WH195" s="39"/>
      <c r="WI195" s="39"/>
      <c r="WJ195" s="39"/>
      <c r="WK195" s="39"/>
      <c r="WL195" s="39"/>
      <c r="WM195" s="39"/>
      <c r="WN195" s="39"/>
      <c r="WO195" s="39"/>
      <c r="WP195" s="39"/>
      <c r="WQ195" s="39"/>
      <c r="WR195" s="39"/>
      <c r="WS195" s="39"/>
      <c r="WT195" s="39"/>
      <c r="WU195" s="39"/>
      <c r="WV195" s="39"/>
      <c r="WW195" s="39"/>
      <c r="WX195" s="39"/>
      <c r="WY195" s="39"/>
      <c r="WZ195" s="39"/>
      <c r="XA195" s="39"/>
      <c r="XB195" s="39"/>
      <c r="XC195" s="39"/>
      <c r="XD195" s="39"/>
      <c r="XE195" s="39"/>
      <c r="XF195" s="39"/>
      <c r="XG195" s="39"/>
      <c r="XH195" s="39"/>
      <c r="XI195" s="39"/>
      <c r="XJ195" s="39"/>
      <c r="XK195" s="39"/>
      <c r="XL195" s="39"/>
      <c r="XM195" s="39"/>
      <c r="XN195" s="39"/>
      <c r="XO195" s="39"/>
      <c r="XP195" s="39"/>
      <c r="XQ195" s="39"/>
      <c r="XR195" s="39"/>
      <c r="XS195" s="39"/>
      <c r="XT195" s="39"/>
      <c r="XU195" s="39"/>
      <c r="XV195" s="39"/>
      <c r="XW195" s="39"/>
      <c r="XX195" s="39"/>
      <c r="XY195" s="39"/>
      <c r="XZ195" s="39"/>
      <c r="YA195" s="39"/>
      <c r="YB195" s="39"/>
      <c r="YC195" s="39"/>
      <c r="YD195" s="39"/>
      <c r="YE195" s="39"/>
      <c r="YF195" s="39"/>
      <c r="YG195" s="39"/>
      <c r="YH195" s="39"/>
      <c r="YI195" s="39"/>
      <c r="YJ195" s="39"/>
      <c r="YK195" s="39"/>
      <c r="YL195" s="39"/>
      <c r="YM195" s="39"/>
      <c r="YN195" s="39"/>
      <c r="YO195" s="39"/>
      <c r="YP195" s="39"/>
      <c r="YQ195" s="39"/>
      <c r="YR195" s="39"/>
      <c r="YS195" s="39"/>
      <c r="YT195" s="39"/>
      <c r="YU195" s="39"/>
      <c r="YV195" s="39"/>
      <c r="YW195" s="39"/>
      <c r="YX195" s="39"/>
      <c r="YY195" s="39"/>
      <c r="YZ195" s="39"/>
      <c r="ZA195" s="39"/>
      <c r="ZB195" s="39"/>
      <c r="ZC195" s="39"/>
      <c r="ZD195" s="39"/>
      <c r="ZE195" s="39"/>
      <c r="ZF195" s="39"/>
      <c r="ZG195" s="39"/>
      <c r="ZH195" s="39"/>
      <c r="ZI195" s="39"/>
      <c r="ZJ195" s="39"/>
      <c r="ZK195" s="39"/>
      <c r="ZL195" s="39"/>
      <c r="ZM195" s="39"/>
      <c r="ZN195" s="39"/>
      <c r="ZO195" s="39"/>
      <c r="ZP195" s="39"/>
      <c r="ZQ195" s="39"/>
      <c r="ZR195" s="39"/>
      <c r="ZS195" s="39"/>
      <c r="ZT195" s="39"/>
      <c r="ZU195" s="39"/>
      <c r="ZV195" s="39"/>
      <c r="ZW195" s="39"/>
      <c r="ZX195" s="39"/>
    </row>
    <row r="196" spans="1:700" s="41" customFormat="1" ht="12" customHeight="1" x14ac:dyDescent="0.25">
      <c r="A196" s="128" t="s">
        <v>36</v>
      </c>
      <c r="B196" s="15" t="s">
        <v>37</v>
      </c>
      <c r="C196" s="15" t="s">
        <v>37</v>
      </c>
      <c r="D196" s="5" t="s">
        <v>38</v>
      </c>
      <c r="E196" s="6" t="s">
        <v>39</v>
      </c>
      <c r="F196" s="7" t="s">
        <v>38</v>
      </c>
      <c r="G196" s="6" t="s">
        <v>40</v>
      </c>
      <c r="H196" s="8">
        <v>24601</v>
      </c>
      <c r="I196" s="69" t="s">
        <v>184</v>
      </c>
      <c r="J196" s="9" t="s">
        <v>7941</v>
      </c>
      <c r="K196" s="10" t="s">
        <v>7942</v>
      </c>
      <c r="L196" s="11"/>
      <c r="M196" s="8" t="s">
        <v>43</v>
      </c>
      <c r="N196" s="12" t="s">
        <v>877</v>
      </c>
      <c r="O196" s="13">
        <v>1</v>
      </c>
      <c r="P196" s="14">
        <f t="shared" si="4"/>
        <v>150</v>
      </c>
      <c r="Q196" s="53" t="s">
        <v>16279</v>
      </c>
      <c r="R196" s="14">
        <v>150</v>
      </c>
      <c r="S196" s="14">
        <v>0</v>
      </c>
      <c r="T196" s="14">
        <v>0</v>
      </c>
      <c r="U196" s="14">
        <v>0</v>
      </c>
      <c r="V196" s="14">
        <v>0</v>
      </c>
      <c r="W196" s="14">
        <v>150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  <c r="IB196" s="39"/>
      <c r="IC196" s="39"/>
      <c r="ID196" s="39"/>
      <c r="IE196" s="39"/>
      <c r="IF196" s="39"/>
      <c r="IG196" s="39"/>
      <c r="IH196" s="39"/>
      <c r="II196" s="39"/>
      <c r="IJ196" s="39"/>
      <c r="IK196" s="39"/>
      <c r="IL196" s="39"/>
      <c r="IM196" s="39"/>
      <c r="IN196" s="39"/>
      <c r="IO196" s="39"/>
      <c r="IP196" s="39"/>
      <c r="IQ196" s="39"/>
      <c r="IR196" s="39"/>
      <c r="IS196" s="39"/>
      <c r="IT196" s="39"/>
      <c r="IU196" s="39"/>
      <c r="IV196" s="39"/>
      <c r="IW196" s="39"/>
      <c r="IX196" s="39"/>
      <c r="IY196" s="39"/>
      <c r="IZ196" s="39"/>
      <c r="JA196" s="39"/>
      <c r="JB196" s="39"/>
      <c r="JC196" s="39"/>
      <c r="JD196" s="39"/>
      <c r="JE196" s="39"/>
      <c r="JF196" s="39"/>
      <c r="JG196" s="39"/>
      <c r="JH196" s="39"/>
      <c r="JI196" s="39"/>
      <c r="JJ196" s="39"/>
      <c r="JK196" s="39"/>
      <c r="JL196" s="39"/>
      <c r="JM196" s="39"/>
      <c r="JN196" s="39"/>
      <c r="JO196" s="39"/>
      <c r="JP196" s="39"/>
      <c r="JQ196" s="39"/>
      <c r="JR196" s="39"/>
      <c r="JS196" s="39"/>
      <c r="JT196" s="39"/>
      <c r="JU196" s="39"/>
      <c r="JV196" s="39"/>
      <c r="JW196" s="39"/>
      <c r="JX196" s="39"/>
      <c r="JY196" s="39"/>
      <c r="JZ196" s="39"/>
      <c r="KA196" s="39"/>
      <c r="KB196" s="39"/>
      <c r="KC196" s="39"/>
      <c r="KD196" s="39"/>
      <c r="KE196" s="39"/>
      <c r="KF196" s="39"/>
      <c r="KG196" s="39"/>
      <c r="KH196" s="39"/>
      <c r="KI196" s="39"/>
      <c r="KJ196" s="39"/>
      <c r="KK196" s="39"/>
      <c r="KL196" s="39"/>
      <c r="KM196" s="39"/>
      <c r="KN196" s="39"/>
      <c r="KO196" s="39"/>
      <c r="KP196" s="39"/>
      <c r="KQ196" s="39"/>
      <c r="KR196" s="39"/>
      <c r="KS196" s="39"/>
      <c r="KT196" s="39"/>
      <c r="KU196" s="39"/>
      <c r="KV196" s="39"/>
      <c r="KW196" s="39"/>
      <c r="KX196" s="39"/>
      <c r="KY196" s="39"/>
      <c r="KZ196" s="39"/>
      <c r="LA196" s="39"/>
      <c r="LB196" s="39"/>
      <c r="LC196" s="39"/>
      <c r="LD196" s="39"/>
      <c r="LE196" s="39"/>
      <c r="LF196" s="39"/>
      <c r="LG196" s="39"/>
      <c r="LH196" s="39"/>
      <c r="LI196" s="39"/>
      <c r="LJ196" s="39"/>
      <c r="LK196" s="39"/>
      <c r="LL196" s="39"/>
      <c r="LM196" s="39"/>
      <c r="LN196" s="39"/>
      <c r="LO196" s="39"/>
      <c r="LP196" s="39"/>
      <c r="LQ196" s="39"/>
      <c r="LR196" s="39"/>
      <c r="LS196" s="39"/>
      <c r="LT196" s="39"/>
      <c r="LU196" s="39"/>
      <c r="LV196" s="39"/>
      <c r="LW196" s="39"/>
      <c r="LX196" s="39"/>
      <c r="LY196" s="39"/>
      <c r="LZ196" s="39"/>
      <c r="MA196" s="39"/>
      <c r="MB196" s="39"/>
      <c r="MC196" s="39"/>
      <c r="MD196" s="39"/>
      <c r="ME196" s="39"/>
      <c r="MF196" s="39"/>
      <c r="MG196" s="39"/>
      <c r="MH196" s="39"/>
      <c r="MI196" s="39"/>
      <c r="MJ196" s="39"/>
      <c r="MK196" s="39"/>
      <c r="ML196" s="39"/>
      <c r="MM196" s="39"/>
      <c r="MN196" s="39"/>
      <c r="MO196" s="39"/>
      <c r="MP196" s="39"/>
      <c r="MQ196" s="39"/>
      <c r="MR196" s="39"/>
      <c r="MS196" s="39"/>
      <c r="MT196" s="39"/>
      <c r="MU196" s="39"/>
      <c r="MV196" s="39"/>
      <c r="MW196" s="39"/>
      <c r="MX196" s="39"/>
      <c r="MY196" s="39"/>
      <c r="MZ196" s="39"/>
      <c r="NA196" s="39"/>
      <c r="NB196" s="39"/>
      <c r="NC196" s="39"/>
      <c r="ND196" s="39"/>
      <c r="NE196" s="39"/>
      <c r="NF196" s="39"/>
      <c r="NG196" s="39"/>
      <c r="NH196" s="39"/>
      <c r="NI196" s="39"/>
      <c r="NJ196" s="39"/>
      <c r="NK196" s="39"/>
      <c r="NL196" s="39"/>
      <c r="NM196" s="39"/>
      <c r="NN196" s="39"/>
      <c r="NO196" s="39"/>
      <c r="NP196" s="39"/>
      <c r="NQ196" s="39"/>
      <c r="NR196" s="39"/>
      <c r="NS196" s="39"/>
      <c r="NT196" s="39"/>
      <c r="NU196" s="39"/>
      <c r="NV196" s="39"/>
      <c r="NW196" s="39"/>
      <c r="NX196" s="39"/>
      <c r="NY196" s="39"/>
      <c r="NZ196" s="39"/>
      <c r="OA196" s="39"/>
      <c r="OB196" s="39"/>
      <c r="OC196" s="39"/>
      <c r="OD196" s="39"/>
      <c r="OE196" s="39"/>
      <c r="OF196" s="39"/>
      <c r="OG196" s="39"/>
      <c r="OH196" s="39"/>
      <c r="OI196" s="39"/>
      <c r="OJ196" s="39"/>
      <c r="OK196" s="39"/>
      <c r="OL196" s="39"/>
      <c r="OM196" s="39"/>
      <c r="ON196" s="39"/>
      <c r="OO196" s="39"/>
      <c r="OP196" s="39"/>
      <c r="OQ196" s="39"/>
      <c r="OR196" s="39"/>
      <c r="OS196" s="39"/>
      <c r="OT196" s="39"/>
      <c r="OU196" s="39"/>
      <c r="OV196" s="39"/>
      <c r="OW196" s="39"/>
      <c r="OX196" s="39"/>
      <c r="OY196" s="39"/>
      <c r="OZ196" s="39"/>
      <c r="PA196" s="39"/>
      <c r="PB196" s="39"/>
      <c r="PC196" s="39"/>
      <c r="PD196" s="39"/>
      <c r="PE196" s="39"/>
      <c r="PF196" s="39"/>
      <c r="PG196" s="39"/>
      <c r="PH196" s="39"/>
      <c r="PI196" s="39"/>
      <c r="PJ196" s="39"/>
      <c r="PK196" s="39"/>
      <c r="PL196" s="39"/>
      <c r="PM196" s="39"/>
      <c r="PN196" s="39"/>
      <c r="PO196" s="39"/>
      <c r="PP196" s="39"/>
      <c r="PQ196" s="39"/>
      <c r="PR196" s="39"/>
      <c r="PS196" s="39"/>
      <c r="PT196" s="39"/>
      <c r="PU196" s="39"/>
      <c r="PV196" s="39"/>
      <c r="PW196" s="39"/>
      <c r="PX196" s="39"/>
      <c r="PY196" s="39"/>
      <c r="PZ196" s="39"/>
      <c r="QA196" s="39"/>
      <c r="QB196" s="39"/>
      <c r="QC196" s="39"/>
      <c r="QD196" s="39"/>
      <c r="QE196" s="39"/>
      <c r="QF196" s="39"/>
      <c r="QG196" s="39"/>
      <c r="QH196" s="39"/>
      <c r="QI196" s="39"/>
      <c r="QJ196" s="39"/>
      <c r="QK196" s="39"/>
      <c r="QL196" s="39"/>
      <c r="QM196" s="39"/>
      <c r="QN196" s="39"/>
      <c r="QO196" s="39"/>
      <c r="QP196" s="39"/>
      <c r="QQ196" s="39"/>
      <c r="QR196" s="39"/>
      <c r="QS196" s="39"/>
      <c r="QT196" s="39"/>
      <c r="QU196" s="39"/>
      <c r="QV196" s="39"/>
      <c r="QW196" s="39"/>
      <c r="QX196" s="39"/>
      <c r="QY196" s="39"/>
      <c r="QZ196" s="39"/>
      <c r="RA196" s="39"/>
      <c r="RB196" s="39"/>
      <c r="RC196" s="39"/>
      <c r="RD196" s="39"/>
      <c r="RE196" s="39"/>
      <c r="RF196" s="39"/>
      <c r="RG196" s="39"/>
      <c r="RH196" s="39"/>
      <c r="RI196" s="39"/>
      <c r="RJ196" s="39"/>
      <c r="RK196" s="39"/>
      <c r="RL196" s="39"/>
      <c r="RM196" s="39"/>
      <c r="RN196" s="39"/>
      <c r="RO196" s="39"/>
      <c r="RP196" s="39"/>
      <c r="RQ196" s="39"/>
      <c r="RR196" s="39"/>
      <c r="RS196" s="39"/>
      <c r="RT196" s="39"/>
      <c r="RU196" s="39"/>
      <c r="RV196" s="39"/>
      <c r="RW196" s="39"/>
      <c r="RX196" s="39"/>
      <c r="RY196" s="39"/>
      <c r="RZ196" s="39"/>
      <c r="SA196" s="39"/>
      <c r="SB196" s="39"/>
      <c r="SC196" s="39"/>
      <c r="SD196" s="39"/>
      <c r="SE196" s="39"/>
      <c r="SF196" s="39"/>
      <c r="SG196" s="39"/>
      <c r="SH196" s="39"/>
      <c r="SI196" s="39"/>
      <c r="SJ196" s="39"/>
      <c r="SK196" s="39"/>
      <c r="SL196" s="39"/>
      <c r="SM196" s="39"/>
      <c r="SN196" s="39"/>
      <c r="SO196" s="39"/>
      <c r="SP196" s="39"/>
      <c r="SQ196" s="39"/>
      <c r="SR196" s="39"/>
      <c r="SS196" s="39"/>
      <c r="ST196" s="39"/>
      <c r="SU196" s="39"/>
      <c r="SV196" s="39"/>
      <c r="SW196" s="39"/>
      <c r="SX196" s="39"/>
      <c r="SY196" s="39"/>
      <c r="SZ196" s="39"/>
      <c r="TA196" s="39"/>
      <c r="TB196" s="39"/>
      <c r="TC196" s="39"/>
      <c r="TD196" s="39"/>
      <c r="TE196" s="39"/>
      <c r="TF196" s="39"/>
      <c r="TG196" s="39"/>
      <c r="TH196" s="39"/>
      <c r="TI196" s="39"/>
      <c r="TJ196" s="39"/>
      <c r="TK196" s="39"/>
      <c r="TL196" s="39"/>
      <c r="TM196" s="39"/>
      <c r="TN196" s="39"/>
      <c r="TO196" s="39"/>
      <c r="TP196" s="39"/>
      <c r="TQ196" s="39"/>
      <c r="TR196" s="39"/>
      <c r="TS196" s="39"/>
      <c r="TT196" s="39"/>
      <c r="TU196" s="39"/>
      <c r="TV196" s="39"/>
      <c r="TW196" s="39"/>
      <c r="TX196" s="39"/>
      <c r="TY196" s="39"/>
      <c r="TZ196" s="39"/>
      <c r="UA196" s="39"/>
      <c r="UB196" s="39"/>
      <c r="UC196" s="39"/>
      <c r="UD196" s="39"/>
      <c r="UE196" s="39"/>
      <c r="UF196" s="39"/>
      <c r="UG196" s="39"/>
      <c r="UH196" s="39"/>
      <c r="UI196" s="39"/>
      <c r="UJ196" s="39"/>
      <c r="UK196" s="39"/>
      <c r="UL196" s="39"/>
      <c r="UM196" s="39"/>
      <c r="UN196" s="39"/>
      <c r="UO196" s="39"/>
      <c r="UP196" s="39"/>
      <c r="UQ196" s="39"/>
      <c r="UR196" s="39"/>
      <c r="US196" s="39"/>
      <c r="UT196" s="39"/>
      <c r="UU196" s="39"/>
      <c r="UV196" s="39"/>
      <c r="UW196" s="39"/>
      <c r="UX196" s="39"/>
      <c r="UY196" s="39"/>
      <c r="UZ196" s="39"/>
      <c r="VA196" s="39"/>
      <c r="VB196" s="39"/>
      <c r="VC196" s="39"/>
      <c r="VD196" s="39"/>
      <c r="VE196" s="39"/>
      <c r="VF196" s="39"/>
      <c r="VG196" s="39"/>
      <c r="VH196" s="39"/>
      <c r="VI196" s="39"/>
      <c r="VJ196" s="39"/>
      <c r="VK196" s="39"/>
      <c r="VL196" s="39"/>
      <c r="VM196" s="39"/>
      <c r="VN196" s="39"/>
      <c r="VO196" s="39"/>
      <c r="VP196" s="39"/>
      <c r="VQ196" s="39"/>
      <c r="VR196" s="39"/>
      <c r="VS196" s="39"/>
      <c r="VT196" s="39"/>
      <c r="VU196" s="39"/>
      <c r="VV196" s="39"/>
      <c r="VW196" s="39"/>
      <c r="VX196" s="39"/>
      <c r="VY196" s="39"/>
      <c r="VZ196" s="39"/>
      <c r="WA196" s="39"/>
      <c r="WB196" s="39"/>
      <c r="WC196" s="39"/>
      <c r="WD196" s="39"/>
      <c r="WE196" s="39"/>
      <c r="WF196" s="39"/>
      <c r="WG196" s="39"/>
      <c r="WH196" s="39"/>
      <c r="WI196" s="39"/>
      <c r="WJ196" s="39"/>
      <c r="WK196" s="39"/>
      <c r="WL196" s="39"/>
      <c r="WM196" s="39"/>
      <c r="WN196" s="39"/>
      <c r="WO196" s="39"/>
      <c r="WP196" s="39"/>
      <c r="WQ196" s="39"/>
      <c r="WR196" s="39"/>
      <c r="WS196" s="39"/>
      <c r="WT196" s="39"/>
      <c r="WU196" s="39"/>
      <c r="WV196" s="39"/>
      <c r="WW196" s="39"/>
      <c r="WX196" s="39"/>
      <c r="WY196" s="39"/>
      <c r="WZ196" s="39"/>
      <c r="XA196" s="39"/>
      <c r="XB196" s="39"/>
      <c r="XC196" s="39"/>
      <c r="XD196" s="39"/>
      <c r="XE196" s="39"/>
      <c r="XF196" s="39"/>
      <c r="XG196" s="39"/>
      <c r="XH196" s="39"/>
      <c r="XI196" s="39"/>
      <c r="XJ196" s="39"/>
      <c r="XK196" s="39"/>
      <c r="XL196" s="39"/>
      <c r="XM196" s="39"/>
      <c r="XN196" s="39"/>
      <c r="XO196" s="39"/>
      <c r="XP196" s="39"/>
      <c r="XQ196" s="39"/>
      <c r="XR196" s="39"/>
      <c r="XS196" s="39"/>
      <c r="XT196" s="39"/>
      <c r="XU196" s="39"/>
      <c r="XV196" s="39"/>
      <c r="XW196" s="39"/>
      <c r="XX196" s="39"/>
      <c r="XY196" s="39"/>
      <c r="XZ196" s="39"/>
      <c r="YA196" s="39"/>
      <c r="YB196" s="39"/>
      <c r="YC196" s="39"/>
      <c r="YD196" s="39"/>
      <c r="YE196" s="39"/>
      <c r="YF196" s="39"/>
      <c r="YG196" s="39"/>
      <c r="YH196" s="39"/>
      <c r="YI196" s="39"/>
      <c r="YJ196" s="39"/>
      <c r="YK196" s="39"/>
      <c r="YL196" s="39"/>
      <c r="YM196" s="39"/>
      <c r="YN196" s="39"/>
      <c r="YO196" s="39"/>
      <c r="YP196" s="39"/>
      <c r="YQ196" s="39"/>
      <c r="YR196" s="39"/>
      <c r="YS196" s="39"/>
      <c r="YT196" s="39"/>
      <c r="YU196" s="39"/>
      <c r="YV196" s="39"/>
      <c r="YW196" s="39"/>
      <c r="YX196" s="39"/>
      <c r="YY196" s="39"/>
      <c r="YZ196" s="39"/>
      <c r="ZA196" s="39"/>
      <c r="ZB196" s="39"/>
      <c r="ZC196" s="39"/>
      <c r="ZD196" s="39"/>
      <c r="ZE196" s="39"/>
      <c r="ZF196" s="39"/>
      <c r="ZG196" s="39"/>
      <c r="ZH196" s="39"/>
      <c r="ZI196" s="39"/>
      <c r="ZJ196" s="39"/>
      <c r="ZK196" s="39"/>
      <c r="ZL196" s="39"/>
      <c r="ZM196" s="39"/>
      <c r="ZN196" s="39"/>
      <c r="ZO196" s="39"/>
      <c r="ZP196" s="39"/>
      <c r="ZQ196" s="39"/>
      <c r="ZR196" s="39"/>
      <c r="ZS196" s="39"/>
      <c r="ZT196" s="39"/>
      <c r="ZU196" s="39"/>
      <c r="ZV196" s="39"/>
      <c r="ZW196" s="39"/>
      <c r="ZX196" s="39"/>
    </row>
    <row r="197" spans="1:700" s="41" customFormat="1" ht="12" customHeight="1" x14ac:dyDescent="0.25">
      <c r="A197" s="128" t="s">
        <v>36</v>
      </c>
      <c r="B197" s="15" t="s">
        <v>37</v>
      </c>
      <c r="C197" s="15" t="s">
        <v>37</v>
      </c>
      <c r="D197" s="5" t="s">
        <v>38</v>
      </c>
      <c r="E197" s="6" t="s">
        <v>39</v>
      </c>
      <c r="F197" s="7" t="s">
        <v>38</v>
      </c>
      <c r="G197" s="6" t="s">
        <v>40</v>
      </c>
      <c r="H197" s="8">
        <v>24601</v>
      </c>
      <c r="I197" s="69" t="s">
        <v>184</v>
      </c>
      <c r="J197" s="9" t="s">
        <v>7397</v>
      </c>
      <c r="K197" s="10" t="s">
        <v>7398</v>
      </c>
      <c r="L197" s="11"/>
      <c r="M197" s="8" t="s">
        <v>43</v>
      </c>
      <c r="N197" s="12" t="s">
        <v>16255</v>
      </c>
      <c r="O197" s="13">
        <v>1</v>
      </c>
      <c r="P197" s="14">
        <f t="shared" si="4"/>
        <v>200</v>
      </c>
      <c r="Q197" s="53" t="s">
        <v>16279</v>
      </c>
      <c r="R197" s="14">
        <v>200</v>
      </c>
      <c r="S197" s="14">
        <v>0</v>
      </c>
      <c r="T197" s="14">
        <v>0</v>
      </c>
      <c r="U197" s="14">
        <v>0</v>
      </c>
      <c r="V197" s="14">
        <v>0</v>
      </c>
      <c r="W197" s="14">
        <v>200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  <c r="IB197" s="39"/>
      <c r="IC197" s="39"/>
      <c r="ID197" s="39"/>
      <c r="IE197" s="39"/>
      <c r="IF197" s="39"/>
      <c r="IG197" s="39"/>
      <c r="IH197" s="39"/>
      <c r="II197" s="39"/>
      <c r="IJ197" s="39"/>
      <c r="IK197" s="39"/>
      <c r="IL197" s="39"/>
      <c r="IM197" s="39"/>
      <c r="IN197" s="39"/>
      <c r="IO197" s="39"/>
      <c r="IP197" s="39"/>
      <c r="IQ197" s="39"/>
      <c r="IR197" s="39"/>
      <c r="IS197" s="39"/>
      <c r="IT197" s="39"/>
      <c r="IU197" s="39"/>
      <c r="IV197" s="39"/>
      <c r="IW197" s="39"/>
      <c r="IX197" s="39"/>
      <c r="IY197" s="39"/>
      <c r="IZ197" s="39"/>
      <c r="JA197" s="39"/>
      <c r="JB197" s="39"/>
      <c r="JC197" s="39"/>
      <c r="JD197" s="39"/>
      <c r="JE197" s="39"/>
      <c r="JF197" s="39"/>
      <c r="JG197" s="39"/>
      <c r="JH197" s="39"/>
      <c r="JI197" s="39"/>
      <c r="JJ197" s="39"/>
      <c r="JK197" s="39"/>
      <c r="JL197" s="39"/>
      <c r="JM197" s="39"/>
      <c r="JN197" s="39"/>
      <c r="JO197" s="39"/>
      <c r="JP197" s="39"/>
      <c r="JQ197" s="39"/>
      <c r="JR197" s="39"/>
      <c r="JS197" s="39"/>
      <c r="JT197" s="39"/>
      <c r="JU197" s="39"/>
      <c r="JV197" s="39"/>
      <c r="JW197" s="39"/>
      <c r="JX197" s="39"/>
      <c r="JY197" s="39"/>
      <c r="JZ197" s="39"/>
      <c r="KA197" s="39"/>
      <c r="KB197" s="39"/>
      <c r="KC197" s="39"/>
      <c r="KD197" s="39"/>
      <c r="KE197" s="39"/>
      <c r="KF197" s="39"/>
      <c r="KG197" s="39"/>
      <c r="KH197" s="39"/>
      <c r="KI197" s="39"/>
      <c r="KJ197" s="39"/>
      <c r="KK197" s="39"/>
      <c r="KL197" s="39"/>
      <c r="KM197" s="39"/>
      <c r="KN197" s="39"/>
      <c r="KO197" s="39"/>
      <c r="KP197" s="39"/>
      <c r="KQ197" s="39"/>
      <c r="KR197" s="39"/>
      <c r="KS197" s="39"/>
      <c r="KT197" s="39"/>
      <c r="KU197" s="39"/>
      <c r="KV197" s="39"/>
      <c r="KW197" s="39"/>
      <c r="KX197" s="39"/>
      <c r="KY197" s="39"/>
      <c r="KZ197" s="39"/>
      <c r="LA197" s="39"/>
      <c r="LB197" s="39"/>
      <c r="LC197" s="39"/>
      <c r="LD197" s="39"/>
      <c r="LE197" s="39"/>
      <c r="LF197" s="39"/>
      <c r="LG197" s="39"/>
      <c r="LH197" s="39"/>
      <c r="LI197" s="39"/>
      <c r="LJ197" s="39"/>
      <c r="LK197" s="39"/>
      <c r="LL197" s="39"/>
      <c r="LM197" s="39"/>
      <c r="LN197" s="39"/>
      <c r="LO197" s="39"/>
      <c r="LP197" s="39"/>
      <c r="LQ197" s="39"/>
      <c r="LR197" s="39"/>
      <c r="LS197" s="39"/>
      <c r="LT197" s="39"/>
      <c r="LU197" s="39"/>
      <c r="LV197" s="39"/>
      <c r="LW197" s="39"/>
      <c r="LX197" s="39"/>
      <c r="LY197" s="39"/>
      <c r="LZ197" s="39"/>
      <c r="MA197" s="39"/>
      <c r="MB197" s="39"/>
      <c r="MC197" s="39"/>
      <c r="MD197" s="39"/>
      <c r="ME197" s="39"/>
      <c r="MF197" s="39"/>
      <c r="MG197" s="39"/>
      <c r="MH197" s="39"/>
      <c r="MI197" s="39"/>
      <c r="MJ197" s="39"/>
      <c r="MK197" s="39"/>
      <c r="ML197" s="39"/>
      <c r="MM197" s="39"/>
      <c r="MN197" s="39"/>
      <c r="MO197" s="39"/>
      <c r="MP197" s="39"/>
      <c r="MQ197" s="39"/>
      <c r="MR197" s="39"/>
      <c r="MS197" s="39"/>
      <c r="MT197" s="39"/>
      <c r="MU197" s="39"/>
      <c r="MV197" s="39"/>
      <c r="MW197" s="39"/>
      <c r="MX197" s="39"/>
      <c r="MY197" s="39"/>
      <c r="MZ197" s="39"/>
      <c r="NA197" s="39"/>
      <c r="NB197" s="39"/>
      <c r="NC197" s="39"/>
      <c r="ND197" s="39"/>
      <c r="NE197" s="39"/>
      <c r="NF197" s="39"/>
      <c r="NG197" s="39"/>
      <c r="NH197" s="39"/>
      <c r="NI197" s="39"/>
      <c r="NJ197" s="39"/>
      <c r="NK197" s="39"/>
      <c r="NL197" s="39"/>
      <c r="NM197" s="39"/>
      <c r="NN197" s="39"/>
      <c r="NO197" s="39"/>
      <c r="NP197" s="39"/>
      <c r="NQ197" s="39"/>
      <c r="NR197" s="39"/>
      <c r="NS197" s="39"/>
      <c r="NT197" s="39"/>
      <c r="NU197" s="39"/>
      <c r="NV197" s="39"/>
      <c r="NW197" s="39"/>
      <c r="NX197" s="39"/>
      <c r="NY197" s="39"/>
      <c r="NZ197" s="39"/>
      <c r="OA197" s="39"/>
      <c r="OB197" s="39"/>
      <c r="OC197" s="39"/>
      <c r="OD197" s="39"/>
      <c r="OE197" s="39"/>
      <c r="OF197" s="39"/>
      <c r="OG197" s="39"/>
      <c r="OH197" s="39"/>
      <c r="OI197" s="39"/>
      <c r="OJ197" s="39"/>
      <c r="OK197" s="39"/>
      <c r="OL197" s="39"/>
      <c r="OM197" s="39"/>
      <c r="ON197" s="39"/>
      <c r="OO197" s="39"/>
      <c r="OP197" s="39"/>
      <c r="OQ197" s="39"/>
      <c r="OR197" s="39"/>
      <c r="OS197" s="39"/>
      <c r="OT197" s="39"/>
      <c r="OU197" s="39"/>
      <c r="OV197" s="39"/>
      <c r="OW197" s="39"/>
      <c r="OX197" s="39"/>
      <c r="OY197" s="39"/>
      <c r="OZ197" s="39"/>
      <c r="PA197" s="39"/>
      <c r="PB197" s="39"/>
      <c r="PC197" s="39"/>
      <c r="PD197" s="39"/>
      <c r="PE197" s="39"/>
      <c r="PF197" s="39"/>
      <c r="PG197" s="39"/>
      <c r="PH197" s="39"/>
      <c r="PI197" s="39"/>
      <c r="PJ197" s="39"/>
      <c r="PK197" s="39"/>
      <c r="PL197" s="39"/>
      <c r="PM197" s="39"/>
      <c r="PN197" s="39"/>
      <c r="PO197" s="39"/>
      <c r="PP197" s="39"/>
      <c r="PQ197" s="39"/>
      <c r="PR197" s="39"/>
      <c r="PS197" s="39"/>
      <c r="PT197" s="39"/>
      <c r="PU197" s="39"/>
      <c r="PV197" s="39"/>
      <c r="PW197" s="39"/>
      <c r="PX197" s="39"/>
      <c r="PY197" s="39"/>
      <c r="PZ197" s="39"/>
      <c r="QA197" s="39"/>
      <c r="QB197" s="39"/>
      <c r="QC197" s="39"/>
      <c r="QD197" s="39"/>
      <c r="QE197" s="39"/>
      <c r="QF197" s="39"/>
      <c r="QG197" s="39"/>
      <c r="QH197" s="39"/>
      <c r="QI197" s="39"/>
      <c r="QJ197" s="39"/>
      <c r="QK197" s="39"/>
      <c r="QL197" s="39"/>
      <c r="QM197" s="39"/>
      <c r="QN197" s="39"/>
      <c r="QO197" s="39"/>
      <c r="QP197" s="39"/>
      <c r="QQ197" s="39"/>
      <c r="QR197" s="39"/>
      <c r="QS197" s="39"/>
      <c r="QT197" s="39"/>
      <c r="QU197" s="39"/>
      <c r="QV197" s="39"/>
      <c r="QW197" s="39"/>
      <c r="QX197" s="39"/>
      <c r="QY197" s="39"/>
      <c r="QZ197" s="39"/>
      <c r="RA197" s="39"/>
      <c r="RB197" s="39"/>
      <c r="RC197" s="39"/>
      <c r="RD197" s="39"/>
      <c r="RE197" s="39"/>
      <c r="RF197" s="39"/>
      <c r="RG197" s="39"/>
      <c r="RH197" s="39"/>
      <c r="RI197" s="39"/>
      <c r="RJ197" s="39"/>
      <c r="RK197" s="39"/>
      <c r="RL197" s="39"/>
      <c r="RM197" s="39"/>
      <c r="RN197" s="39"/>
      <c r="RO197" s="39"/>
      <c r="RP197" s="39"/>
      <c r="RQ197" s="39"/>
      <c r="RR197" s="39"/>
      <c r="RS197" s="39"/>
      <c r="RT197" s="39"/>
      <c r="RU197" s="39"/>
      <c r="RV197" s="39"/>
      <c r="RW197" s="39"/>
      <c r="RX197" s="39"/>
      <c r="RY197" s="39"/>
      <c r="RZ197" s="39"/>
      <c r="SA197" s="39"/>
      <c r="SB197" s="39"/>
      <c r="SC197" s="39"/>
      <c r="SD197" s="39"/>
      <c r="SE197" s="39"/>
      <c r="SF197" s="39"/>
      <c r="SG197" s="39"/>
      <c r="SH197" s="39"/>
      <c r="SI197" s="39"/>
      <c r="SJ197" s="39"/>
      <c r="SK197" s="39"/>
      <c r="SL197" s="39"/>
      <c r="SM197" s="39"/>
      <c r="SN197" s="39"/>
      <c r="SO197" s="39"/>
      <c r="SP197" s="39"/>
      <c r="SQ197" s="39"/>
      <c r="SR197" s="39"/>
      <c r="SS197" s="39"/>
      <c r="ST197" s="39"/>
      <c r="SU197" s="39"/>
      <c r="SV197" s="39"/>
      <c r="SW197" s="39"/>
      <c r="SX197" s="39"/>
      <c r="SY197" s="39"/>
      <c r="SZ197" s="39"/>
      <c r="TA197" s="39"/>
      <c r="TB197" s="39"/>
      <c r="TC197" s="39"/>
      <c r="TD197" s="39"/>
      <c r="TE197" s="39"/>
      <c r="TF197" s="39"/>
      <c r="TG197" s="39"/>
      <c r="TH197" s="39"/>
      <c r="TI197" s="39"/>
      <c r="TJ197" s="39"/>
      <c r="TK197" s="39"/>
      <c r="TL197" s="39"/>
      <c r="TM197" s="39"/>
      <c r="TN197" s="39"/>
      <c r="TO197" s="39"/>
      <c r="TP197" s="39"/>
      <c r="TQ197" s="39"/>
      <c r="TR197" s="39"/>
      <c r="TS197" s="39"/>
      <c r="TT197" s="39"/>
      <c r="TU197" s="39"/>
      <c r="TV197" s="39"/>
      <c r="TW197" s="39"/>
      <c r="TX197" s="39"/>
      <c r="TY197" s="39"/>
      <c r="TZ197" s="39"/>
      <c r="UA197" s="39"/>
      <c r="UB197" s="39"/>
      <c r="UC197" s="39"/>
      <c r="UD197" s="39"/>
      <c r="UE197" s="39"/>
      <c r="UF197" s="39"/>
      <c r="UG197" s="39"/>
      <c r="UH197" s="39"/>
      <c r="UI197" s="39"/>
      <c r="UJ197" s="39"/>
      <c r="UK197" s="39"/>
      <c r="UL197" s="39"/>
      <c r="UM197" s="39"/>
      <c r="UN197" s="39"/>
      <c r="UO197" s="39"/>
      <c r="UP197" s="39"/>
      <c r="UQ197" s="39"/>
      <c r="UR197" s="39"/>
      <c r="US197" s="39"/>
      <c r="UT197" s="39"/>
      <c r="UU197" s="39"/>
      <c r="UV197" s="39"/>
      <c r="UW197" s="39"/>
      <c r="UX197" s="39"/>
      <c r="UY197" s="39"/>
      <c r="UZ197" s="39"/>
      <c r="VA197" s="39"/>
      <c r="VB197" s="39"/>
      <c r="VC197" s="39"/>
      <c r="VD197" s="39"/>
      <c r="VE197" s="39"/>
      <c r="VF197" s="39"/>
      <c r="VG197" s="39"/>
      <c r="VH197" s="39"/>
      <c r="VI197" s="39"/>
      <c r="VJ197" s="39"/>
      <c r="VK197" s="39"/>
      <c r="VL197" s="39"/>
      <c r="VM197" s="39"/>
      <c r="VN197" s="39"/>
      <c r="VO197" s="39"/>
      <c r="VP197" s="39"/>
      <c r="VQ197" s="39"/>
      <c r="VR197" s="39"/>
      <c r="VS197" s="39"/>
      <c r="VT197" s="39"/>
      <c r="VU197" s="39"/>
      <c r="VV197" s="39"/>
      <c r="VW197" s="39"/>
      <c r="VX197" s="39"/>
      <c r="VY197" s="39"/>
      <c r="VZ197" s="39"/>
      <c r="WA197" s="39"/>
      <c r="WB197" s="39"/>
      <c r="WC197" s="39"/>
      <c r="WD197" s="39"/>
      <c r="WE197" s="39"/>
      <c r="WF197" s="39"/>
      <c r="WG197" s="39"/>
      <c r="WH197" s="39"/>
      <c r="WI197" s="39"/>
      <c r="WJ197" s="39"/>
      <c r="WK197" s="39"/>
      <c r="WL197" s="39"/>
      <c r="WM197" s="39"/>
      <c r="WN197" s="39"/>
      <c r="WO197" s="39"/>
      <c r="WP197" s="39"/>
      <c r="WQ197" s="39"/>
      <c r="WR197" s="39"/>
      <c r="WS197" s="39"/>
      <c r="WT197" s="39"/>
      <c r="WU197" s="39"/>
      <c r="WV197" s="39"/>
      <c r="WW197" s="39"/>
      <c r="WX197" s="39"/>
      <c r="WY197" s="39"/>
      <c r="WZ197" s="39"/>
      <c r="XA197" s="39"/>
      <c r="XB197" s="39"/>
      <c r="XC197" s="39"/>
      <c r="XD197" s="39"/>
      <c r="XE197" s="39"/>
      <c r="XF197" s="39"/>
      <c r="XG197" s="39"/>
      <c r="XH197" s="39"/>
      <c r="XI197" s="39"/>
      <c r="XJ197" s="39"/>
      <c r="XK197" s="39"/>
      <c r="XL197" s="39"/>
      <c r="XM197" s="39"/>
      <c r="XN197" s="39"/>
      <c r="XO197" s="39"/>
      <c r="XP197" s="39"/>
      <c r="XQ197" s="39"/>
      <c r="XR197" s="39"/>
      <c r="XS197" s="39"/>
      <c r="XT197" s="39"/>
      <c r="XU197" s="39"/>
      <c r="XV197" s="39"/>
      <c r="XW197" s="39"/>
      <c r="XX197" s="39"/>
      <c r="XY197" s="39"/>
      <c r="XZ197" s="39"/>
      <c r="YA197" s="39"/>
      <c r="YB197" s="39"/>
      <c r="YC197" s="39"/>
      <c r="YD197" s="39"/>
      <c r="YE197" s="39"/>
      <c r="YF197" s="39"/>
      <c r="YG197" s="39"/>
      <c r="YH197" s="39"/>
      <c r="YI197" s="39"/>
      <c r="YJ197" s="39"/>
      <c r="YK197" s="39"/>
      <c r="YL197" s="39"/>
      <c r="YM197" s="39"/>
      <c r="YN197" s="39"/>
      <c r="YO197" s="39"/>
      <c r="YP197" s="39"/>
      <c r="YQ197" s="39"/>
      <c r="YR197" s="39"/>
      <c r="YS197" s="39"/>
      <c r="YT197" s="39"/>
      <c r="YU197" s="39"/>
      <c r="YV197" s="39"/>
      <c r="YW197" s="39"/>
      <c r="YX197" s="39"/>
      <c r="YY197" s="39"/>
      <c r="YZ197" s="39"/>
      <c r="ZA197" s="39"/>
      <c r="ZB197" s="39"/>
      <c r="ZC197" s="39"/>
      <c r="ZD197" s="39"/>
      <c r="ZE197" s="39"/>
      <c r="ZF197" s="39"/>
      <c r="ZG197" s="39"/>
      <c r="ZH197" s="39"/>
      <c r="ZI197" s="39"/>
      <c r="ZJ197" s="39"/>
      <c r="ZK197" s="39"/>
      <c r="ZL197" s="39"/>
      <c r="ZM197" s="39"/>
      <c r="ZN197" s="39"/>
      <c r="ZO197" s="39"/>
      <c r="ZP197" s="39"/>
      <c r="ZQ197" s="39"/>
      <c r="ZR197" s="39"/>
      <c r="ZS197" s="39"/>
      <c r="ZT197" s="39"/>
      <c r="ZU197" s="39"/>
      <c r="ZV197" s="39"/>
      <c r="ZW197" s="39"/>
      <c r="ZX197" s="39"/>
    </row>
    <row r="198" spans="1:700" s="41" customFormat="1" ht="12" customHeight="1" x14ac:dyDescent="0.25">
      <c r="A198" s="128" t="s">
        <v>36</v>
      </c>
      <c r="B198" s="15" t="s">
        <v>37</v>
      </c>
      <c r="C198" s="15" t="s">
        <v>37</v>
      </c>
      <c r="D198" s="5" t="s">
        <v>38</v>
      </c>
      <c r="E198" s="6" t="s">
        <v>39</v>
      </c>
      <c r="F198" s="7" t="s">
        <v>38</v>
      </c>
      <c r="G198" s="6" t="s">
        <v>40</v>
      </c>
      <c r="H198" s="8">
        <v>24601</v>
      </c>
      <c r="I198" s="69" t="s">
        <v>184</v>
      </c>
      <c r="J198" s="9" t="s">
        <v>7199</v>
      </c>
      <c r="K198" s="10" t="s">
        <v>7200</v>
      </c>
      <c r="L198" s="11"/>
      <c r="M198" s="8" t="s">
        <v>43</v>
      </c>
      <c r="N198" s="12" t="s">
        <v>16255</v>
      </c>
      <c r="O198" s="13">
        <v>8</v>
      </c>
      <c r="P198" s="14">
        <f t="shared" si="4"/>
        <v>131.25</v>
      </c>
      <c r="Q198" s="53" t="s">
        <v>16279</v>
      </c>
      <c r="R198" s="14">
        <v>1050</v>
      </c>
      <c r="S198" s="14">
        <v>0</v>
      </c>
      <c r="T198" s="14">
        <v>0</v>
      </c>
      <c r="U198" s="14">
        <v>0</v>
      </c>
      <c r="V198" s="14">
        <v>0</v>
      </c>
      <c r="W198" s="14">
        <v>1050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  <c r="IB198" s="39"/>
      <c r="IC198" s="39"/>
      <c r="ID198" s="39"/>
      <c r="IE198" s="39"/>
      <c r="IF198" s="39"/>
      <c r="IG198" s="39"/>
      <c r="IH198" s="39"/>
      <c r="II198" s="39"/>
      <c r="IJ198" s="39"/>
      <c r="IK198" s="39"/>
      <c r="IL198" s="39"/>
      <c r="IM198" s="39"/>
      <c r="IN198" s="39"/>
      <c r="IO198" s="39"/>
      <c r="IP198" s="39"/>
      <c r="IQ198" s="39"/>
      <c r="IR198" s="39"/>
      <c r="IS198" s="39"/>
      <c r="IT198" s="39"/>
      <c r="IU198" s="39"/>
      <c r="IV198" s="39"/>
      <c r="IW198" s="39"/>
      <c r="IX198" s="39"/>
      <c r="IY198" s="39"/>
      <c r="IZ198" s="39"/>
      <c r="JA198" s="39"/>
      <c r="JB198" s="39"/>
      <c r="JC198" s="39"/>
      <c r="JD198" s="39"/>
      <c r="JE198" s="39"/>
      <c r="JF198" s="39"/>
      <c r="JG198" s="39"/>
      <c r="JH198" s="39"/>
      <c r="JI198" s="39"/>
      <c r="JJ198" s="39"/>
      <c r="JK198" s="39"/>
      <c r="JL198" s="39"/>
      <c r="JM198" s="39"/>
      <c r="JN198" s="39"/>
      <c r="JO198" s="39"/>
      <c r="JP198" s="39"/>
      <c r="JQ198" s="39"/>
      <c r="JR198" s="39"/>
      <c r="JS198" s="39"/>
      <c r="JT198" s="39"/>
      <c r="JU198" s="39"/>
      <c r="JV198" s="39"/>
      <c r="JW198" s="39"/>
      <c r="JX198" s="39"/>
      <c r="JY198" s="39"/>
      <c r="JZ198" s="39"/>
      <c r="KA198" s="39"/>
      <c r="KB198" s="39"/>
      <c r="KC198" s="39"/>
      <c r="KD198" s="39"/>
      <c r="KE198" s="39"/>
      <c r="KF198" s="39"/>
      <c r="KG198" s="39"/>
      <c r="KH198" s="39"/>
      <c r="KI198" s="39"/>
      <c r="KJ198" s="39"/>
      <c r="KK198" s="39"/>
      <c r="KL198" s="39"/>
      <c r="KM198" s="39"/>
      <c r="KN198" s="39"/>
      <c r="KO198" s="39"/>
      <c r="KP198" s="39"/>
      <c r="KQ198" s="39"/>
      <c r="KR198" s="39"/>
      <c r="KS198" s="39"/>
      <c r="KT198" s="39"/>
      <c r="KU198" s="39"/>
      <c r="KV198" s="39"/>
      <c r="KW198" s="39"/>
      <c r="KX198" s="39"/>
      <c r="KY198" s="39"/>
      <c r="KZ198" s="39"/>
      <c r="LA198" s="39"/>
      <c r="LB198" s="39"/>
      <c r="LC198" s="39"/>
      <c r="LD198" s="39"/>
      <c r="LE198" s="39"/>
      <c r="LF198" s="39"/>
      <c r="LG198" s="39"/>
      <c r="LH198" s="39"/>
      <c r="LI198" s="39"/>
      <c r="LJ198" s="39"/>
      <c r="LK198" s="39"/>
      <c r="LL198" s="39"/>
      <c r="LM198" s="39"/>
      <c r="LN198" s="39"/>
      <c r="LO198" s="39"/>
      <c r="LP198" s="39"/>
      <c r="LQ198" s="39"/>
      <c r="LR198" s="39"/>
      <c r="LS198" s="39"/>
      <c r="LT198" s="39"/>
      <c r="LU198" s="39"/>
      <c r="LV198" s="39"/>
      <c r="LW198" s="39"/>
      <c r="LX198" s="39"/>
      <c r="LY198" s="39"/>
      <c r="LZ198" s="39"/>
      <c r="MA198" s="39"/>
      <c r="MB198" s="39"/>
      <c r="MC198" s="39"/>
      <c r="MD198" s="39"/>
      <c r="ME198" s="39"/>
      <c r="MF198" s="39"/>
      <c r="MG198" s="39"/>
      <c r="MH198" s="39"/>
      <c r="MI198" s="39"/>
      <c r="MJ198" s="39"/>
      <c r="MK198" s="39"/>
      <c r="ML198" s="39"/>
      <c r="MM198" s="39"/>
      <c r="MN198" s="39"/>
      <c r="MO198" s="39"/>
      <c r="MP198" s="39"/>
      <c r="MQ198" s="39"/>
      <c r="MR198" s="39"/>
      <c r="MS198" s="39"/>
      <c r="MT198" s="39"/>
      <c r="MU198" s="39"/>
      <c r="MV198" s="39"/>
      <c r="MW198" s="39"/>
      <c r="MX198" s="39"/>
      <c r="MY198" s="39"/>
      <c r="MZ198" s="39"/>
      <c r="NA198" s="39"/>
      <c r="NB198" s="39"/>
      <c r="NC198" s="39"/>
      <c r="ND198" s="39"/>
      <c r="NE198" s="39"/>
      <c r="NF198" s="39"/>
      <c r="NG198" s="39"/>
      <c r="NH198" s="39"/>
      <c r="NI198" s="39"/>
      <c r="NJ198" s="39"/>
      <c r="NK198" s="39"/>
      <c r="NL198" s="39"/>
      <c r="NM198" s="39"/>
      <c r="NN198" s="39"/>
      <c r="NO198" s="39"/>
      <c r="NP198" s="39"/>
      <c r="NQ198" s="39"/>
      <c r="NR198" s="39"/>
      <c r="NS198" s="39"/>
      <c r="NT198" s="39"/>
      <c r="NU198" s="39"/>
      <c r="NV198" s="39"/>
      <c r="NW198" s="39"/>
      <c r="NX198" s="39"/>
      <c r="NY198" s="39"/>
      <c r="NZ198" s="39"/>
      <c r="OA198" s="39"/>
      <c r="OB198" s="39"/>
      <c r="OC198" s="39"/>
      <c r="OD198" s="39"/>
      <c r="OE198" s="39"/>
      <c r="OF198" s="39"/>
      <c r="OG198" s="39"/>
      <c r="OH198" s="39"/>
      <c r="OI198" s="39"/>
      <c r="OJ198" s="39"/>
      <c r="OK198" s="39"/>
      <c r="OL198" s="39"/>
      <c r="OM198" s="39"/>
      <c r="ON198" s="39"/>
      <c r="OO198" s="39"/>
      <c r="OP198" s="39"/>
      <c r="OQ198" s="39"/>
      <c r="OR198" s="39"/>
      <c r="OS198" s="39"/>
      <c r="OT198" s="39"/>
      <c r="OU198" s="39"/>
      <c r="OV198" s="39"/>
      <c r="OW198" s="39"/>
      <c r="OX198" s="39"/>
      <c r="OY198" s="39"/>
      <c r="OZ198" s="39"/>
      <c r="PA198" s="39"/>
      <c r="PB198" s="39"/>
      <c r="PC198" s="39"/>
      <c r="PD198" s="39"/>
      <c r="PE198" s="39"/>
      <c r="PF198" s="39"/>
      <c r="PG198" s="39"/>
      <c r="PH198" s="39"/>
      <c r="PI198" s="39"/>
      <c r="PJ198" s="39"/>
      <c r="PK198" s="39"/>
      <c r="PL198" s="39"/>
      <c r="PM198" s="39"/>
      <c r="PN198" s="39"/>
      <c r="PO198" s="39"/>
      <c r="PP198" s="39"/>
      <c r="PQ198" s="39"/>
      <c r="PR198" s="39"/>
      <c r="PS198" s="39"/>
      <c r="PT198" s="39"/>
      <c r="PU198" s="39"/>
      <c r="PV198" s="39"/>
      <c r="PW198" s="39"/>
      <c r="PX198" s="39"/>
      <c r="PY198" s="39"/>
      <c r="PZ198" s="39"/>
      <c r="QA198" s="39"/>
      <c r="QB198" s="39"/>
      <c r="QC198" s="39"/>
      <c r="QD198" s="39"/>
      <c r="QE198" s="39"/>
      <c r="QF198" s="39"/>
      <c r="QG198" s="39"/>
      <c r="QH198" s="39"/>
      <c r="QI198" s="39"/>
      <c r="QJ198" s="39"/>
      <c r="QK198" s="39"/>
      <c r="QL198" s="39"/>
      <c r="QM198" s="39"/>
      <c r="QN198" s="39"/>
      <c r="QO198" s="39"/>
      <c r="QP198" s="39"/>
      <c r="QQ198" s="39"/>
      <c r="QR198" s="39"/>
      <c r="QS198" s="39"/>
      <c r="QT198" s="39"/>
      <c r="QU198" s="39"/>
      <c r="QV198" s="39"/>
      <c r="QW198" s="39"/>
      <c r="QX198" s="39"/>
      <c r="QY198" s="39"/>
      <c r="QZ198" s="39"/>
      <c r="RA198" s="39"/>
      <c r="RB198" s="39"/>
      <c r="RC198" s="39"/>
      <c r="RD198" s="39"/>
      <c r="RE198" s="39"/>
      <c r="RF198" s="39"/>
      <c r="RG198" s="39"/>
      <c r="RH198" s="39"/>
      <c r="RI198" s="39"/>
      <c r="RJ198" s="39"/>
      <c r="RK198" s="39"/>
      <c r="RL198" s="39"/>
      <c r="RM198" s="39"/>
      <c r="RN198" s="39"/>
      <c r="RO198" s="39"/>
      <c r="RP198" s="39"/>
      <c r="RQ198" s="39"/>
      <c r="RR198" s="39"/>
      <c r="RS198" s="39"/>
      <c r="RT198" s="39"/>
      <c r="RU198" s="39"/>
      <c r="RV198" s="39"/>
      <c r="RW198" s="39"/>
      <c r="RX198" s="39"/>
      <c r="RY198" s="39"/>
      <c r="RZ198" s="39"/>
      <c r="SA198" s="39"/>
      <c r="SB198" s="39"/>
      <c r="SC198" s="39"/>
      <c r="SD198" s="39"/>
      <c r="SE198" s="39"/>
      <c r="SF198" s="39"/>
      <c r="SG198" s="39"/>
      <c r="SH198" s="39"/>
      <c r="SI198" s="39"/>
      <c r="SJ198" s="39"/>
      <c r="SK198" s="39"/>
      <c r="SL198" s="39"/>
      <c r="SM198" s="39"/>
      <c r="SN198" s="39"/>
      <c r="SO198" s="39"/>
      <c r="SP198" s="39"/>
      <c r="SQ198" s="39"/>
      <c r="SR198" s="39"/>
      <c r="SS198" s="39"/>
      <c r="ST198" s="39"/>
      <c r="SU198" s="39"/>
      <c r="SV198" s="39"/>
      <c r="SW198" s="39"/>
      <c r="SX198" s="39"/>
      <c r="SY198" s="39"/>
      <c r="SZ198" s="39"/>
      <c r="TA198" s="39"/>
      <c r="TB198" s="39"/>
      <c r="TC198" s="39"/>
      <c r="TD198" s="39"/>
      <c r="TE198" s="39"/>
      <c r="TF198" s="39"/>
      <c r="TG198" s="39"/>
      <c r="TH198" s="39"/>
      <c r="TI198" s="39"/>
      <c r="TJ198" s="39"/>
      <c r="TK198" s="39"/>
      <c r="TL198" s="39"/>
      <c r="TM198" s="39"/>
      <c r="TN198" s="39"/>
      <c r="TO198" s="39"/>
      <c r="TP198" s="39"/>
      <c r="TQ198" s="39"/>
      <c r="TR198" s="39"/>
      <c r="TS198" s="39"/>
      <c r="TT198" s="39"/>
      <c r="TU198" s="39"/>
      <c r="TV198" s="39"/>
      <c r="TW198" s="39"/>
      <c r="TX198" s="39"/>
      <c r="TY198" s="39"/>
      <c r="TZ198" s="39"/>
      <c r="UA198" s="39"/>
      <c r="UB198" s="39"/>
      <c r="UC198" s="39"/>
      <c r="UD198" s="39"/>
      <c r="UE198" s="39"/>
      <c r="UF198" s="39"/>
      <c r="UG198" s="39"/>
      <c r="UH198" s="39"/>
      <c r="UI198" s="39"/>
      <c r="UJ198" s="39"/>
      <c r="UK198" s="39"/>
      <c r="UL198" s="39"/>
      <c r="UM198" s="39"/>
      <c r="UN198" s="39"/>
      <c r="UO198" s="39"/>
      <c r="UP198" s="39"/>
      <c r="UQ198" s="39"/>
      <c r="UR198" s="39"/>
      <c r="US198" s="39"/>
      <c r="UT198" s="39"/>
      <c r="UU198" s="39"/>
      <c r="UV198" s="39"/>
      <c r="UW198" s="39"/>
      <c r="UX198" s="39"/>
      <c r="UY198" s="39"/>
      <c r="UZ198" s="39"/>
      <c r="VA198" s="39"/>
      <c r="VB198" s="39"/>
      <c r="VC198" s="39"/>
      <c r="VD198" s="39"/>
      <c r="VE198" s="39"/>
      <c r="VF198" s="39"/>
      <c r="VG198" s="39"/>
      <c r="VH198" s="39"/>
      <c r="VI198" s="39"/>
      <c r="VJ198" s="39"/>
      <c r="VK198" s="39"/>
      <c r="VL198" s="39"/>
      <c r="VM198" s="39"/>
      <c r="VN198" s="39"/>
      <c r="VO198" s="39"/>
      <c r="VP198" s="39"/>
      <c r="VQ198" s="39"/>
      <c r="VR198" s="39"/>
      <c r="VS198" s="39"/>
      <c r="VT198" s="39"/>
      <c r="VU198" s="39"/>
      <c r="VV198" s="39"/>
      <c r="VW198" s="39"/>
      <c r="VX198" s="39"/>
      <c r="VY198" s="39"/>
      <c r="VZ198" s="39"/>
      <c r="WA198" s="39"/>
      <c r="WB198" s="39"/>
      <c r="WC198" s="39"/>
      <c r="WD198" s="39"/>
      <c r="WE198" s="39"/>
      <c r="WF198" s="39"/>
      <c r="WG198" s="39"/>
      <c r="WH198" s="39"/>
      <c r="WI198" s="39"/>
      <c r="WJ198" s="39"/>
      <c r="WK198" s="39"/>
      <c r="WL198" s="39"/>
      <c r="WM198" s="39"/>
      <c r="WN198" s="39"/>
      <c r="WO198" s="39"/>
      <c r="WP198" s="39"/>
      <c r="WQ198" s="39"/>
      <c r="WR198" s="39"/>
      <c r="WS198" s="39"/>
      <c r="WT198" s="39"/>
      <c r="WU198" s="39"/>
      <c r="WV198" s="39"/>
      <c r="WW198" s="39"/>
      <c r="WX198" s="39"/>
      <c r="WY198" s="39"/>
      <c r="WZ198" s="39"/>
      <c r="XA198" s="39"/>
      <c r="XB198" s="39"/>
      <c r="XC198" s="39"/>
      <c r="XD198" s="39"/>
      <c r="XE198" s="39"/>
      <c r="XF198" s="39"/>
      <c r="XG198" s="39"/>
      <c r="XH198" s="39"/>
      <c r="XI198" s="39"/>
      <c r="XJ198" s="39"/>
      <c r="XK198" s="39"/>
      <c r="XL198" s="39"/>
      <c r="XM198" s="39"/>
      <c r="XN198" s="39"/>
      <c r="XO198" s="39"/>
      <c r="XP198" s="39"/>
      <c r="XQ198" s="39"/>
      <c r="XR198" s="39"/>
      <c r="XS198" s="39"/>
      <c r="XT198" s="39"/>
      <c r="XU198" s="39"/>
      <c r="XV198" s="39"/>
      <c r="XW198" s="39"/>
      <c r="XX198" s="39"/>
      <c r="XY198" s="39"/>
      <c r="XZ198" s="39"/>
      <c r="YA198" s="39"/>
      <c r="YB198" s="39"/>
      <c r="YC198" s="39"/>
      <c r="YD198" s="39"/>
      <c r="YE198" s="39"/>
      <c r="YF198" s="39"/>
      <c r="YG198" s="39"/>
      <c r="YH198" s="39"/>
      <c r="YI198" s="39"/>
      <c r="YJ198" s="39"/>
      <c r="YK198" s="39"/>
      <c r="YL198" s="39"/>
      <c r="YM198" s="39"/>
      <c r="YN198" s="39"/>
      <c r="YO198" s="39"/>
      <c r="YP198" s="39"/>
      <c r="YQ198" s="39"/>
      <c r="YR198" s="39"/>
      <c r="YS198" s="39"/>
      <c r="YT198" s="39"/>
      <c r="YU198" s="39"/>
      <c r="YV198" s="39"/>
      <c r="YW198" s="39"/>
      <c r="YX198" s="39"/>
      <c r="YY198" s="39"/>
      <c r="YZ198" s="39"/>
      <c r="ZA198" s="39"/>
      <c r="ZB198" s="39"/>
      <c r="ZC198" s="39"/>
      <c r="ZD198" s="39"/>
      <c r="ZE198" s="39"/>
      <c r="ZF198" s="39"/>
      <c r="ZG198" s="39"/>
      <c r="ZH198" s="39"/>
      <c r="ZI198" s="39"/>
      <c r="ZJ198" s="39"/>
      <c r="ZK198" s="39"/>
      <c r="ZL198" s="39"/>
      <c r="ZM198" s="39"/>
      <c r="ZN198" s="39"/>
      <c r="ZO198" s="39"/>
      <c r="ZP198" s="39"/>
      <c r="ZQ198" s="39"/>
      <c r="ZR198" s="39"/>
      <c r="ZS198" s="39"/>
      <c r="ZT198" s="39"/>
      <c r="ZU198" s="39"/>
      <c r="ZV198" s="39"/>
      <c r="ZW198" s="39"/>
      <c r="ZX198" s="39"/>
    </row>
    <row r="199" spans="1:700" s="41" customFormat="1" ht="12" customHeight="1" x14ac:dyDescent="0.25">
      <c r="A199" s="128" t="s">
        <v>36</v>
      </c>
      <c r="B199" s="15" t="s">
        <v>37</v>
      </c>
      <c r="C199" s="15" t="s">
        <v>37</v>
      </c>
      <c r="D199" s="5" t="s">
        <v>38</v>
      </c>
      <c r="E199" s="6" t="s">
        <v>39</v>
      </c>
      <c r="F199" s="7" t="s">
        <v>38</v>
      </c>
      <c r="G199" s="6" t="s">
        <v>40</v>
      </c>
      <c r="H199" s="8">
        <v>24601</v>
      </c>
      <c r="I199" s="69" t="s">
        <v>184</v>
      </c>
      <c r="J199" s="9" t="s">
        <v>7261</v>
      </c>
      <c r="K199" s="10" t="s">
        <v>7262</v>
      </c>
      <c r="L199" s="11"/>
      <c r="M199" s="8" t="s">
        <v>43</v>
      </c>
      <c r="N199" s="12" t="s">
        <v>16255</v>
      </c>
      <c r="O199" s="13">
        <v>8</v>
      </c>
      <c r="P199" s="14">
        <f t="shared" si="4"/>
        <v>70</v>
      </c>
      <c r="Q199" s="53" t="s">
        <v>16279</v>
      </c>
      <c r="R199" s="14">
        <v>560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560</v>
      </c>
      <c r="AA199" s="14">
        <v>0</v>
      </c>
      <c r="AB199" s="14">
        <v>0</v>
      </c>
      <c r="AC199" s="14">
        <v>0</v>
      </c>
      <c r="AD199" s="14">
        <v>0</v>
      </c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  <c r="IB199" s="39"/>
      <c r="IC199" s="39"/>
      <c r="ID199" s="39"/>
      <c r="IE199" s="39"/>
      <c r="IF199" s="39"/>
      <c r="IG199" s="39"/>
      <c r="IH199" s="39"/>
      <c r="II199" s="39"/>
      <c r="IJ199" s="39"/>
      <c r="IK199" s="39"/>
      <c r="IL199" s="39"/>
      <c r="IM199" s="39"/>
      <c r="IN199" s="39"/>
      <c r="IO199" s="39"/>
      <c r="IP199" s="39"/>
      <c r="IQ199" s="39"/>
      <c r="IR199" s="39"/>
      <c r="IS199" s="39"/>
      <c r="IT199" s="39"/>
      <c r="IU199" s="39"/>
      <c r="IV199" s="39"/>
      <c r="IW199" s="39"/>
      <c r="IX199" s="39"/>
      <c r="IY199" s="39"/>
      <c r="IZ199" s="39"/>
      <c r="JA199" s="39"/>
      <c r="JB199" s="39"/>
      <c r="JC199" s="39"/>
      <c r="JD199" s="39"/>
      <c r="JE199" s="39"/>
      <c r="JF199" s="39"/>
      <c r="JG199" s="39"/>
      <c r="JH199" s="39"/>
      <c r="JI199" s="39"/>
      <c r="JJ199" s="39"/>
      <c r="JK199" s="39"/>
      <c r="JL199" s="39"/>
      <c r="JM199" s="39"/>
      <c r="JN199" s="39"/>
      <c r="JO199" s="39"/>
      <c r="JP199" s="39"/>
      <c r="JQ199" s="39"/>
      <c r="JR199" s="39"/>
      <c r="JS199" s="39"/>
      <c r="JT199" s="39"/>
      <c r="JU199" s="39"/>
      <c r="JV199" s="39"/>
      <c r="JW199" s="39"/>
      <c r="JX199" s="39"/>
      <c r="JY199" s="39"/>
      <c r="JZ199" s="39"/>
      <c r="KA199" s="39"/>
      <c r="KB199" s="39"/>
      <c r="KC199" s="39"/>
      <c r="KD199" s="39"/>
      <c r="KE199" s="39"/>
      <c r="KF199" s="39"/>
      <c r="KG199" s="39"/>
      <c r="KH199" s="39"/>
      <c r="KI199" s="39"/>
      <c r="KJ199" s="39"/>
      <c r="KK199" s="39"/>
      <c r="KL199" s="39"/>
      <c r="KM199" s="39"/>
      <c r="KN199" s="39"/>
      <c r="KO199" s="39"/>
      <c r="KP199" s="39"/>
      <c r="KQ199" s="39"/>
      <c r="KR199" s="39"/>
      <c r="KS199" s="39"/>
      <c r="KT199" s="39"/>
      <c r="KU199" s="39"/>
      <c r="KV199" s="39"/>
      <c r="KW199" s="39"/>
      <c r="KX199" s="39"/>
      <c r="KY199" s="39"/>
      <c r="KZ199" s="39"/>
      <c r="LA199" s="39"/>
      <c r="LB199" s="39"/>
      <c r="LC199" s="39"/>
      <c r="LD199" s="39"/>
      <c r="LE199" s="39"/>
      <c r="LF199" s="39"/>
      <c r="LG199" s="39"/>
      <c r="LH199" s="39"/>
      <c r="LI199" s="39"/>
      <c r="LJ199" s="39"/>
      <c r="LK199" s="39"/>
      <c r="LL199" s="39"/>
      <c r="LM199" s="39"/>
      <c r="LN199" s="39"/>
      <c r="LO199" s="39"/>
      <c r="LP199" s="39"/>
      <c r="LQ199" s="39"/>
      <c r="LR199" s="39"/>
      <c r="LS199" s="39"/>
      <c r="LT199" s="39"/>
      <c r="LU199" s="39"/>
      <c r="LV199" s="39"/>
      <c r="LW199" s="39"/>
      <c r="LX199" s="39"/>
      <c r="LY199" s="39"/>
      <c r="LZ199" s="39"/>
      <c r="MA199" s="39"/>
      <c r="MB199" s="39"/>
      <c r="MC199" s="39"/>
      <c r="MD199" s="39"/>
      <c r="ME199" s="39"/>
      <c r="MF199" s="39"/>
      <c r="MG199" s="39"/>
      <c r="MH199" s="39"/>
      <c r="MI199" s="39"/>
      <c r="MJ199" s="39"/>
      <c r="MK199" s="39"/>
      <c r="ML199" s="39"/>
      <c r="MM199" s="39"/>
      <c r="MN199" s="39"/>
      <c r="MO199" s="39"/>
      <c r="MP199" s="39"/>
      <c r="MQ199" s="39"/>
      <c r="MR199" s="39"/>
      <c r="MS199" s="39"/>
      <c r="MT199" s="39"/>
      <c r="MU199" s="39"/>
      <c r="MV199" s="39"/>
      <c r="MW199" s="39"/>
      <c r="MX199" s="39"/>
      <c r="MY199" s="39"/>
      <c r="MZ199" s="39"/>
      <c r="NA199" s="39"/>
      <c r="NB199" s="39"/>
      <c r="NC199" s="39"/>
      <c r="ND199" s="39"/>
      <c r="NE199" s="39"/>
      <c r="NF199" s="39"/>
      <c r="NG199" s="39"/>
      <c r="NH199" s="39"/>
      <c r="NI199" s="39"/>
      <c r="NJ199" s="39"/>
      <c r="NK199" s="39"/>
      <c r="NL199" s="39"/>
      <c r="NM199" s="39"/>
      <c r="NN199" s="39"/>
      <c r="NO199" s="39"/>
      <c r="NP199" s="39"/>
      <c r="NQ199" s="39"/>
      <c r="NR199" s="39"/>
      <c r="NS199" s="39"/>
      <c r="NT199" s="39"/>
      <c r="NU199" s="39"/>
      <c r="NV199" s="39"/>
      <c r="NW199" s="39"/>
      <c r="NX199" s="39"/>
      <c r="NY199" s="39"/>
      <c r="NZ199" s="39"/>
      <c r="OA199" s="39"/>
      <c r="OB199" s="39"/>
      <c r="OC199" s="39"/>
      <c r="OD199" s="39"/>
      <c r="OE199" s="39"/>
      <c r="OF199" s="39"/>
      <c r="OG199" s="39"/>
      <c r="OH199" s="39"/>
      <c r="OI199" s="39"/>
      <c r="OJ199" s="39"/>
      <c r="OK199" s="39"/>
      <c r="OL199" s="39"/>
      <c r="OM199" s="39"/>
      <c r="ON199" s="39"/>
      <c r="OO199" s="39"/>
      <c r="OP199" s="39"/>
      <c r="OQ199" s="39"/>
      <c r="OR199" s="39"/>
      <c r="OS199" s="39"/>
      <c r="OT199" s="39"/>
      <c r="OU199" s="39"/>
      <c r="OV199" s="39"/>
      <c r="OW199" s="39"/>
      <c r="OX199" s="39"/>
      <c r="OY199" s="39"/>
      <c r="OZ199" s="39"/>
      <c r="PA199" s="39"/>
      <c r="PB199" s="39"/>
      <c r="PC199" s="39"/>
      <c r="PD199" s="39"/>
      <c r="PE199" s="39"/>
      <c r="PF199" s="39"/>
      <c r="PG199" s="39"/>
      <c r="PH199" s="39"/>
      <c r="PI199" s="39"/>
      <c r="PJ199" s="39"/>
      <c r="PK199" s="39"/>
      <c r="PL199" s="39"/>
      <c r="PM199" s="39"/>
      <c r="PN199" s="39"/>
      <c r="PO199" s="39"/>
      <c r="PP199" s="39"/>
      <c r="PQ199" s="39"/>
      <c r="PR199" s="39"/>
      <c r="PS199" s="39"/>
      <c r="PT199" s="39"/>
      <c r="PU199" s="39"/>
      <c r="PV199" s="39"/>
      <c r="PW199" s="39"/>
      <c r="PX199" s="39"/>
      <c r="PY199" s="39"/>
      <c r="PZ199" s="39"/>
      <c r="QA199" s="39"/>
      <c r="QB199" s="39"/>
      <c r="QC199" s="39"/>
      <c r="QD199" s="39"/>
      <c r="QE199" s="39"/>
      <c r="QF199" s="39"/>
      <c r="QG199" s="39"/>
      <c r="QH199" s="39"/>
      <c r="QI199" s="39"/>
      <c r="QJ199" s="39"/>
      <c r="QK199" s="39"/>
      <c r="QL199" s="39"/>
      <c r="QM199" s="39"/>
      <c r="QN199" s="39"/>
      <c r="QO199" s="39"/>
      <c r="QP199" s="39"/>
      <c r="QQ199" s="39"/>
      <c r="QR199" s="39"/>
      <c r="QS199" s="39"/>
      <c r="QT199" s="39"/>
      <c r="QU199" s="39"/>
      <c r="QV199" s="39"/>
      <c r="QW199" s="39"/>
      <c r="QX199" s="39"/>
      <c r="QY199" s="39"/>
      <c r="QZ199" s="39"/>
      <c r="RA199" s="39"/>
      <c r="RB199" s="39"/>
      <c r="RC199" s="39"/>
      <c r="RD199" s="39"/>
      <c r="RE199" s="39"/>
      <c r="RF199" s="39"/>
      <c r="RG199" s="39"/>
      <c r="RH199" s="39"/>
      <c r="RI199" s="39"/>
      <c r="RJ199" s="39"/>
      <c r="RK199" s="39"/>
      <c r="RL199" s="39"/>
      <c r="RM199" s="39"/>
      <c r="RN199" s="39"/>
      <c r="RO199" s="39"/>
      <c r="RP199" s="39"/>
      <c r="RQ199" s="39"/>
      <c r="RR199" s="39"/>
      <c r="RS199" s="39"/>
      <c r="RT199" s="39"/>
      <c r="RU199" s="39"/>
      <c r="RV199" s="39"/>
      <c r="RW199" s="39"/>
      <c r="RX199" s="39"/>
      <c r="RY199" s="39"/>
      <c r="RZ199" s="39"/>
      <c r="SA199" s="39"/>
      <c r="SB199" s="39"/>
      <c r="SC199" s="39"/>
      <c r="SD199" s="39"/>
      <c r="SE199" s="39"/>
      <c r="SF199" s="39"/>
      <c r="SG199" s="39"/>
      <c r="SH199" s="39"/>
      <c r="SI199" s="39"/>
      <c r="SJ199" s="39"/>
      <c r="SK199" s="39"/>
      <c r="SL199" s="39"/>
      <c r="SM199" s="39"/>
      <c r="SN199" s="39"/>
      <c r="SO199" s="39"/>
      <c r="SP199" s="39"/>
      <c r="SQ199" s="39"/>
      <c r="SR199" s="39"/>
      <c r="SS199" s="39"/>
      <c r="ST199" s="39"/>
      <c r="SU199" s="39"/>
      <c r="SV199" s="39"/>
      <c r="SW199" s="39"/>
      <c r="SX199" s="39"/>
      <c r="SY199" s="39"/>
      <c r="SZ199" s="39"/>
      <c r="TA199" s="39"/>
      <c r="TB199" s="39"/>
      <c r="TC199" s="39"/>
      <c r="TD199" s="39"/>
      <c r="TE199" s="39"/>
      <c r="TF199" s="39"/>
      <c r="TG199" s="39"/>
      <c r="TH199" s="39"/>
      <c r="TI199" s="39"/>
      <c r="TJ199" s="39"/>
      <c r="TK199" s="39"/>
      <c r="TL199" s="39"/>
      <c r="TM199" s="39"/>
      <c r="TN199" s="39"/>
      <c r="TO199" s="39"/>
      <c r="TP199" s="39"/>
      <c r="TQ199" s="39"/>
      <c r="TR199" s="39"/>
      <c r="TS199" s="39"/>
      <c r="TT199" s="39"/>
      <c r="TU199" s="39"/>
      <c r="TV199" s="39"/>
      <c r="TW199" s="39"/>
      <c r="TX199" s="39"/>
      <c r="TY199" s="39"/>
      <c r="TZ199" s="39"/>
      <c r="UA199" s="39"/>
      <c r="UB199" s="39"/>
      <c r="UC199" s="39"/>
      <c r="UD199" s="39"/>
      <c r="UE199" s="39"/>
      <c r="UF199" s="39"/>
      <c r="UG199" s="39"/>
      <c r="UH199" s="39"/>
      <c r="UI199" s="39"/>
      <c r="UJ199" s="39"/>
      <c r="UK199" s="39"/>
      <c r="UL199" s="39"/>
      <c r="UM199" s="39"/>
      <c r="UN199" s="39"/>
      <c r="UO199" s="39"/>
      <c r="UP199" s="39"/>
      <c r="UQ199" s="39"/>
      <c r="UR199" s="39"/>
      <c r="US199" s="39"/>
      <c r="UT199" s="39"/>
      <c r="UU199" s="39"/>
      <c r="UV199" s="39"/>
      <c r="UW199" s="39"/>
      <c r="UX199" s="39"/>
      <c r="UY199" s="39"/>
      <c r="UZ199" s="39"/>
      <c r="VA199" s="39"/>
      <c r="VB199" s="39"/>
      <c r="VC199" s="39"/>
      <c r="VD199" s="39"/>
      <c r="VE199" s="39"/>
      <c r="VF199" s="39"/>
      <c r="VG199" s="39"/>
      <c r="VH199" s="39"/>
      <c r="VI199" s="39"/>
      <c r="VJ199" s="39"/>
      <c r="VK199" s="39"/>
      <c r="VL199" s="39"/>
      <c r="VM199" s="39"/>
      <c r="VN199" s="39"/>
      <c r="VO199" s="39"/>
      <c r="VP199" s="39"/>
      <c r="VQ199" s="39"/>
      <c r="VR199" s="39"/>
      <c r="VS199" s="39"/>
      <c r="VT199" s="39"/>
      <c r="VU199" s="39"/>
      <c r="VV199" s="39"/>
      <c r="VW199" s="39"/>
      <c r="VX199" s="39"/>
      <c r="VY199" s="39"/>
      <c r="VZ199" s="39"/>
      <c r="WA199" s="39"/>
      <c r="WB199" s="39"/>
      <c r="WC199" s="39"/>
      <c r="WD199" s="39"/>
      <c r="WE199" s="39"/>
      <c r="WF199" s="39"/>
      <c r="WG199" s="39"/>
      <c r="WH199" s="39"/>
      <c r="WI199" s="39"/>
      <c r="WJ199" s="39"/>
      <c r="WK199" s="39"/>
      <c r="WL199" s="39"/>
      <c r="WM199" s="39"/>
      <c r="WN199" s="39"/>
      <c r="WO199" s="39"/>
      <c r="WP199" s="39"/>
      <c r="WQ199" s="39"/>
      <c r="WR199" s="39"/>
      <c r="WS199" s="39"/>
      <c r="WT199" s="39"/>
      <c r="WU199" s="39"/>
      <c r="WV199" s="39"/>
      <c r="WW199" s="39"/>
      <c r="WX199" s="39"/>
      <c r="WY199" s="39"/>
      <c r="WZ199" s="39"/>
      <c r="XA199" s="39"/>
      <c r="XB199" s="39"/>
      <c r="XC199" s="39"/>
      <c r="XD199" s="39"/>
      <c r="XE199" s="39"/>
      <c r="XF199" s="39"/>
      <c r="XG199" s="39"/>
      <c r="XH199" s="39"/>
      <c r="XI199" s="39"/>
      <c r="XJ199" s="39"/>
      <c r="XK199" s="39"/>
      <c r="XL199" s="39"/>
      <c r="XM199" s="39"/>
      <c r="XN199" s="39"/>
      <c r="XO199" s="39"/>
      <c r="XP199" s="39"/>
      <c r="XQ199" s="39"/>
      <c r="XR199" s="39"/>
      <c r="XS199" s="39"/>
      <c r="XT199" s="39"/>
      <c r="XU199" s="39"/>
      <c r="XV199" s="39"/>
      <c r="XW199" s="39"/>
      <c r="XX199" s="39"/>
      <c r="XY199" s="39"/>
      <c r="XZ199" s="39"/>
      <c r="YA199" s="39"/>
      <c r="YB199" s="39"/>
      <c r="YC199" s="39"/>
      <c r="YD199" s="39"/>
      <c r="YE199" s="39"/>
      <c r="YF199" s="39"/>
      <c r="YG199" s="39"/>
      <c r="YH199" s="39"/>
      <c r="YI199" s="39"/>
      <c r="YJ199" s="39"/>
      <c r="YK199" s="39"/>
      <c r="YL199" s="39"/>
      <c r="YM199" s="39"/>
      <c r="YN199" s="39"/>
      <c r="YO199" s="39"/>
      <c r="YP199" s="39"/>
      <c r="YQ199" s="39"/>
      <c r="YR199" s="39"/>
      <c r="YS199" s="39"/>
      <c r="YT199" s="39"/>
      <c r="YU199" s="39"/>
      <c r="YV199" s="39"/>
      <c r="YW199" s="39"/>
      <c r="YX199" s="39"/>
      <c r="YY199" s="39"/>
      <c r="YZ199" s="39"/>
      <c r="ZA199" s="39"/>
      <c r="ZB199" s="39"/>
      <c r="ZC199" s="39"/>
      <c r="ZD199" s="39"/>
      <c r="ZE199" s="39"/>
      <c r="ZF199" s="39"/>
      <c r="ZG199" s="39"/>
      <c r="ZH199" s="39"/>
      <c r="ZI199" s="39"/>
      <c r="ZJ199" s="39"/>
      <c r="ZK199" s="39"/>
      <c r="ZL199" s="39"/>
      <c r="ZM199" s="39"/>
      <c r="ZN199" s="39"/>
      <c r="ZO199" s="39"/>
      <c r="ZP199" s="39"/>
      <c r="ZQ199" s="39"/>
      <c r="ZR199" s="39"/>
      <c r="ZS199" s="39"/>
      <c r="ZT199" s="39"/>
      <c r="ZU199" s="39"/>
      <c r="ZV199" s="39"/>
      <c r="ZW199" s="39"/>
      <c r="ZX199" s="39"/>
    </row>
    <row r="200" spans="1:700" s="41" customFormat="1" ht="12" customHeight="1" x14ac:dyDescent="0.25">
      <c r="A200" s="128" t="s">
        <v>36</v>
      </c>
      <c r="B200" s="15" t="s">
        <v>37</v>
      </c>
      <c r="C200" s="15" t="s">
        <v>37</v>
      </c>
      <c r="D200" s="5" t="s">
        <v>38</v>
      </c>
      <c r="E200" s="6" t="s">
        <v>39</v>
      </c>
      <c r="F200" s="7" t="s">
        <v>38</v>
      </c>
      <c r="G200" s="6" t="s">
        <v>40</v>
      </c>
      <c r="H200" s="8">
        <v>24601</v>
      </c>
      <c r="I200" s="69" t="s">
        <v>184</v>
      </c>
      <c r="J200" s="9" t="s">
        <v>6818</v>
      </c>
      <c r="K200" s="10" t="s">
        <v>6819</v>
      </c>
      <c r="L200" s="11"/>
      <c r="M200" s="8" t="s">
        <v>43</v>
      </c>
      <c r="N200" s="12" t="s">
        <v>16255</v>
      </c>
      <c r="O200" s="13">
        <v>1</v>
      </c>
      <c r="P200" s="14">
        <f t="shared" si="4"/>
        <v>500</v>
      </c>
      <c r="Q200" s="53" t="s">
        <v>16279</v>
      </c>
      <c r="R200" s="14">
        <v>500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500</v>
      </c>
      <c r="AA200" s="14">
        <v>0</v>
      </c>
      <c r="AB200" s="14">
        <v>0</v>
      </c>
      <c r="AC200" s="14">
        <v>0</v>
      </c>
      <c r="AD200" s="14">
        <v>0</v>
      </c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  <c r="IB200" s="39"/>
      <c r="IC200" s="39"/>
      <c r="ID200" s="39"/>
      <c r="IE200" s="39"/>
      <c r="IF200" s="39"/>
      <c r="IG200" s="39"/>
      <c r="IH200" s="39"/>
      <c r="II200" s="39"/>
      <c r="IJ200" s="39"/>
      <c r="IK200" s="39"/>
      <c r="IL200" s="39"/>
      <c r="IM200" s="39"/>
      <c r="IN200" s="39"/>
      <c r="IO200" s="39"/>
      <c r="IP200" s="39"/>
      <c r="IQ200" s="39"/>
      <c r="IR200" s="39"/>
      <c r="IS200" s="39"/>
      <c r="IT200" s="39"/>
      <c r="IU200" s="39"/>
      <c r="IV200" s="39"/>
      <c r="IW200" s="39"/>
      <c r="IX200" s="39"/>
      <c r="IY200" s="39"/>
      <c r="IZ200" s="39"/>
      <c r="JA200" s="39"/>
      <c r="JB200" s="39"/>
      <c r="JC200" s="39"/>
      <c r="JD200" s="39"/>
      <c r="JE200" s="39"/>
      <c r="JF200" s="39"/>
      <c r="JG200" s="39"/>
      <c r="JH200" s="39"/>
      <c r="JI200" s="39"/>
      <c r="JJ200" s="39"/>
      <c r="JK200" s="39"/>
      <c r="JL200" s="39"/>
      <c r="JM200" s="39"/>
      <c r="JN200" s="39"/>
      <c r="JO200" s="39"/>
      <c r="JP200" s="39"/>
      <c r="JQ200" s="39"/>
      <c r="JR200" s="39"/>
      <c r="JS200" s="39"/>
      <c r="JT200" s="39"/>
      <c r="JU200" s="39"/>
      <c r="JV200" s="39"/>
      <c r="JW200" s="39"/>
      <c r="JX200" s="39"/>
      <c r="JY200" s="39"/>
      <c r="JZ200" s="39"/>
      <c r="KA200" s="39"/>
      <c r="KB200" s="39"/>
      <c r="KC200" s="39"/>
      <c r="KD200" s="39"/>
      <c r="KE200" s="39"/>
      <c r="KF200" s="39"/>
      <c r="KG200" s="39"/>
      <c r="KH200" s="39"/>
      <c r="KI200" s="39"/>
      <c r="KJ200" s="39"/>
      <c r="KK200" s="39"/>
      <c r="KL200" s="39"/>
      <c r="KM200" s="39"/>
      <c r="KN200" s="39"/>
      <c r="KO200" s="39"/>
      <c r="KP200" s="39"/>
      <c r="KQ200" s="39"/>
      <c r="KR200" s="39"/>
      <c r="KS200" s="39"/>
      <c r="KT200" s="39"/>
      <c r="KU200" s="39"/>
      <c r="KV200" s="39"/>
      <c r="KW200" s="39"/>
      <c r="KX200" s="39"/>
      <c r="KY200" s="39"/>
      <c r="KZ200" s="39"/>
      <c r="LA200" s="39"/>
      <c r="LB200" s="39"/>
      <c r="LC200" s="39"/>
      <c r="LD200" s="39"/>
      <c r="LE200" s="39"/>
      <c r="LF200" s="39"/>
      <c r="LG200" s="39"/>
      <c r="LH200" s="39"/>
      <c r="LI200" s="39"/>
      <c r="LJ200" s="39"/>
      <c r="LK200" s="39"/>
      <c r="LL200" s="39"/>
      <c r="LM200" s="39"/>
      <c r="LN200" s="39"/>
      <c r="LO200" s="39"/>
      <c r="LP200" s="39"/>
      <c r="LQ200" s="39"/>
      <c r="LR200" s="39"/>
      <c r="LS200" s="39"/>
      <c r="LT200" s="39"/>
      <c r="LU200" s="39"/>
      <c r="LV200" s="39"/>
      <c r="LW200" s="39"/>
      <c r="LX200" s="39"/>
      <c r="LY200" s="39"/>
      <c r="LZ200" s="39"/>
      <c r="MA200" s="39"/>
      <c r="MB200" s="39"/>
      <c r="MC200" s="39"/>
      <c r="MD200" s="39"/>
      <c r="ME200" s="39"/>
      <c r="MF200" s="39"/>
      <c r="MG200" s="39"/>
      <c r="MH200" s="39"/>
      <c r="MI200" s="39"/>
      <c r="MJ200" s="39"/>
      <c r="MK200" s="39"/>
      <c r="ML200" s="39"/>
      <c r="MM200" s="39"/>
      <c r="MN200" s="39"/>
      <c r="MO200" s="39"/>
      <c r="MP200" s="39"/>
      <c r="MQ200" s="39"/>
      <c r="MR200" s="39"/>
      <c r="MS200" s="39"/>
      <c r="MT200" s="39"/>
      <c r="MU200" s="39"/>
      <c r="MV200" s="39"/>
      <c r="MW200" s="39"/>
      <c r="MX200" s="39"/>
      <c r="MY200" s="39"/>
      <c r="MZ200" s="39"/>
      <c r="NA200" s="39"/>
      <c r="NB200" s="39"/>
      <c r="NC200" s="39"/>
      <c r="ND200" s="39"/>
      <c r="NE200" s="39"/>
      <c r="NF200" s="39"/>
      <c r="NG200" s="39"/>
      <c r="NH200" s="39"/>
      <c r="NI200" s="39"/>
      <c r="NJ200" s="39"/>
      <c r="NK200" s="39"/>
      <c r="NL200" s="39"/>
      <c r="NM200" s="39"/>
      <c r="NN200" s="39"/>
      <c r="NO200" s="39"/>
      <c r="NP200" s="39"/>
      <c r="NQ200" s="39"/>
      <c r="NR200" s="39"/>
      <c r="NS200" s="39"/>
      <c r="NT200" s="39"/>
      <c r="NU200" s="39"/>
      <c r="NV200" s="39"/>
      <c r="NW200" s="39"/>
      <c r="NX200" s="39"/>
      <c r="NY200" s="39"/>
      <c r="NZ200" s="39"/>
      <c r="OA200" s="39"/>
      <c r="OB200" s="39"/>
      <c r="OC200" s="39"/>
      <c r="OD200" s="39"/>
      <c r="OE200" s="39"/>
      <c r="OF200" s="39"/>
      <c r="OG200" s="39"/>
      <c r="OH200" s="39"/>
      <c r="OI200" s="39"/>
      <c r="OJ200" s="39"/>
      <c r="OK200" s="39"/>
      <c r="OL200" s="39"/>
      <c r="OM200" s="39"/>
      <c r="ON200" s="39"/>
      <c r="OO200" s="39"/>
      <c r="OP200" s="39"/>
      <c r="OQ200" s="39"/>
      <c r="OR200" s="39"/>
      <c r="OS200" s="39"/>
      <c r="OT200" s="39"/>
      <c r="OU200" s="39"/>
      <c r="OV200" s="39"/>
      <c r="OW200" s="39"/>
      <c r="OX200" s="39"/>
      <c r="OY200" s="39"/>
      <c r="OZ200" s="39"/>
      <c r="PA200" s="39"/>
      <c r="PB200" s="39"/>
      <c r="PC200" s="39"/>
      <c r="PD200" s="39"/>
      <c r="PE200" s="39"/>
      <c r="PF200" s="39"/>
      <c r="PG200" s="39"/>
      <c r="PH200" s="39"/>
      <c r="PI200" s="39"/>
      <c r="PJ200" s="39"/>
      <c r="PK200" s="39"/>
      <c r="PL200" s="39"/>
      <c r="PM200" s="39"/>
      <c r="PN200" s="39"/>
      <c r="PO200" s="39"/>
      <c r="PP200" s="39"/>
      <c r="PQ200" s="39"/>
      <c r="PR200" s="39"/>
      <c r="PS200" s="39"/>
      <c r="PT200" s="39"/>
      <c r="PU200" s="39"/>
      <c r="PV200" s="39"/>
      <c r="PW200" s="39"/>
      <c r="PX200" s="39"/>
      <c r="PY200" s="39"/>
      <c r="PZ200" s="39"/>
      <c r="QA200" s="39"/>
      <c r="QB200" s="39"/>
      <c r="QC200" s="39"/>
      <c r="QD200" s="39"/>
      <c r="QE200" s="39"/>
      <c r="QF200" s="39"/>
      <c r="QG200" s="39"/>
      <c r="QH200" s="39"/>
      <c r="QI200" s="39"/>
      <c r="QJ200" s="39"/>
      <c r="QK200" s="39"/>
      <c r="QL200" s="39"/>
      <c r="QM200" s="39"/>
      <c r="QN200" s="39"/>
      <c r="QO200" s="39"/>
      <c r="QP200" s="39"/>
      <c r="QQ200" s="39"/>
      <c r="QR200" s="39"/>
      <c r="QS200" s="39"/>
      <c r="QT200" s="39"/>
      <c r="QU200" s="39"/>
      <c r="QV200" s="39"/>
      <c r="QW200" s="39"/>
      <c r="QX200" s="39"/>
      <c r="QY200" s="39"/>
      <c r="QZ200" s="39"/>
      <c r="RA200" s="39"/>
      <c r="RB200" s="39"/>
      <c r="RC200" s="39"/>
      <c r="RD200" s="39"/>
      <c r="RE200" s="39"/>
      <c r="RF200" s="39"/>
      <c r="RG200" s="39"/>
      <c r="RH200" s="39"/>
      <c r="RI200" s="39"/>
      <c r="RJ200" s="39"/>
      <c r="RK200" s="39"/>
      <c r="RL200" s="39"/>
      <c r="RM200" s="39"/>
      <c r="RN200" s="39"/>
      <c r="RO200" s="39"/>
      <c r="RP200" s="39"/>
      <c r="RQ200" s="39"/>
      <c r="RR200" s="39"/>
      <c r="RS200" s="39"/>
      <c r="RT200" s="39"/>
      <c r="RU200" s="39"/>
      <c r="RV200" s="39"/>
      <c r="RW200" s="39"/>
      <c r="RX200" s="39"/>
      <c r="RY200" s="39"/>
      <c r="RZ200" s="39"/>
      <c r="SA200" s="39"/>
      <c r="SB200" s="39"/>
      <c r="SC200" s="39"/>
      <c r="SD200" s="39"/>
      <c r="SE200" s="39"/>
      <c r="SF200" s="39"/>
      <c r="SG200" s="39"/>
      <c r="SH200" s="39"/>
      <c r="SI200" s="39"/>
      <c r="SJ200" s="39"/>
      <c r="SK200" s="39"/>
      <c r="SL200" s="39"/>
      <c r="SM200" s="39"/>
      <c r="SN200" s="39"/>
      <c r="SO200" s="39"/>
      <c r="SP200" s="39"/>
      <c r="SQ200" s="39"/>
      <c r="SR200" s="39"/>
      <c r="SS200" s="39"/>
      <c r="ST200" s="39"/>
      <c r="SU200" s="39"/>
      <c r="SV200" s="39"/>
      <c r="SW200" s="39"/>
      <c r="SX200" s="39"/>
      <c r="SY200" s="39"/>
      <c r="SZ200" s="39"/>
      <c r="TA200" s="39"/>
      <c r="TB200" s="39"/>
      <c r="TC200" s="39"/>
      <c r="TD200" s="39"/>
      <c r="TE200" s="39"/>
      <c r="TF200" s="39"/>
      <c r="TG200" s="39"/>
      <c r="TH200" s="39"/>
      <c r="TI200" s="39"/>
      <c r="TJ200" s="39"/>
      <c r="TK200" s="39"/>
      <c r="TL200" s="39"/>
      <c r="TM200" s="39"/>
      <c r="TN200" s="39"/>
      <c r="TO200" s="39"/>
      <c r="TP200" s="39"/>
      <c r="TQ200" s="39"/>
      <c r="TR200" s="39"/>
      <c r="TS200" s="39"/>
      <c r="TT200" s="39"/>
      <c r="TU200" s="39"/>
      <c r="TV200" s="39"/>
      <c r="TW200" s="39"/>
      <c r="TX200" s="39"/>
      <c r="TY200" s="39"/>
      <c r="TZ200" s="39"/>
      <c r="UA200" s="39"/>
      <c r="UB200" s="39"/>
      <c r="UC200" s="39"/>
      <c r="UD200" s="39"/>
      <c r="UE200" s="39"/>
      <c r="UF200" s="39"/>
      <c r="UG200" s="39"/>
      <c r="UH200" s="39"/>
      <c r="UI200" s="39"/>
      <c r="UJ200" s="39"/>
      <c r="UK200" s="39"/>
      <c r="UL200" s="39"/>
      <c r="UM200" s="39"/>
      <c r="UN200" s="39"/>
      <c r="UO200" s="39"/>
      <c r="UP200" s="39"/>
      <c r="UQ200" s="39"/>
      <c r="UR200" s="39"/>
      <c r="US200" s="39"/>
      <c r="UT200" s="39"/>
      <c r="UU200" s="39"/>
      <c r="UV200" s="39"/>
      <c r="UW200" s="39"/>
      <c r="UX200" s="39"/>
      <c r="UY200" s="39"/>
      <c r="UZ200" s="39"/>
      <c r="VA200" s="39"/>
      <c r="VB200" s="39"/>
      <c r="VC200" s="39"/>
      <c r="VD200" s="39"/>
      <c r="VE200" s="39"/>
      <c r="VF200" s="39"/>
      <c r="VG200" s="39"/>
      <c r="VH200" s="39"/>
      <c r="VI200" s="39"/>
      <c r="VJ200" s="39"/>
      <c r="VK200" s="39"/>
      <c r="VL200" s="39"/>
      <c r="VM200" s="39"/>
      <c r="VN200" s="39"/>
      <c r="VO200" s="39"/>
      <c r="VP200" s="39"/>
      <c r="VQ200" s="39"/>
      <c r="VR200" s="39"/>
      <c r="VS200" s="39"/>
      <c r="VT200" s="39"/>
      <c r="VU200" s="39"/>
      <c r="VV200" s="39"/>
      <c r="VW200" s="39"/>
      <c r="VX200" s="39"/>
      <c r="VY200" s="39"/>
      <c r="VZ200" s="39"/>
      <c r="WA200" s="39"/>
      <c r="WB200" s="39"/>
      <c r="WC200" s="39"/>
      <c r="WD200" s="39"/>
      <c r="WE200" s="39"/>
      <c r="WF200" s="39"/>
      <c r="WG200" s="39"/>
      <c r="WH200" s="39"/>
      <c r="WI200" s="39"/>
      <c r="WJ200" s="39"/>
      <c r="WK200" s="39"/>
      <c r="WL200" s="39"/>
      <c r="WM200" s="39"/>
      <c r="WN200" s="39"/>
      <c r="WO200" s="39"/>
      <c r="WP200" s="39"/>
      <c r="WQ200" s="39"/>
      <c r="WR200" s="39"/>
      <c r="WS200" s="39"/>
      <c r="WT200" s="39"/>
      <c r="WU200" s="39"/>
      <c r="WV200" s="39"/>
      <c r="WW200" s="39"/>
      <c r="WX200" s="39"/>
      <c r="WY200" s="39"/>
      <c r="WZ200" s="39"/>
      <c r="XA200" s="39"/>
      <c r="XB200" s="39"/>
      <c r="XC200" s="39"/>
      <c r="XD200" s="39"/>
      <c r="XE200" s="39"/>
      <c r="XF200" s="39"/>
      <c r="XG200" s="39"/>
      <c r="XH200" s="39"/>
      <c r="XI200" s="39"/>
      <c r="XJ200" s="39"/>
      <c r="XK200" s="39"/>
      <c r="XL200" s="39"/>
      <c r="XM200" s="39"/>
      <c r="XN200" s="39"/>
      <c r="XO200" s="39"/>
      <c r="XP200" s="39"/>
      <c r="XQ200" s="39"/>
      <c r="XR200" s="39"/>
      <c r="XS200" s="39"/>
      <c r="XT200" s="39"/>
      <c r="XU200" s="39"/>
      <c r="XV200" s="39"/>
      <c r="XW200" s="39"/>
      <c r="XX200" s="39"/>
      <c r="XY200" s="39"/>
      <c r="XZ200" s="39"/>
      <c r="YA200" s="39"/>
      <c r="YB200" s="39"/>
      <c r="YC200" s="39"/>
      <c r="YD200" s="39"/>
      <c r="YE200" s="39"/>
      <c r="YF200" s="39"/>
      <c r="YG200" s="39"/>
      <c r="YH200" s="39"/>
      <c r="YI200" s="39"/>
      <c r="YJ200" s="39"/>
      <c r="YK200" s="39"/>
      <c r="YL200" s="39"/>
      <c r="YM200" s="39"/>
      <c r="YN200" s="39"/>
      <c r="YO200" s="39"/>
      <c r="YP200" s="39"/>
      <c r="YQ200" s="39"/>
      <c r="YR200" s="39"/>
      <c r="YS200" s="39"/>
      <c r="YT200" s="39"/>
      <c r="YU200" s="39"/>
      <c r="YV200" s="39"/>
      <c r="YW200" s="39"/>
      <c r="YX200" s="39"/>
      <c r="YY200" s="39"/>
      <c r="YZ200" s="39"/>
      <c r="ZA200" s="39"/>
      <c r="ZB200" s="39"/>
      <c r="ZC200" s="39"/>
      <c r="ZD200" s="39"/>
      <c r="ZE200" s="39"/>
      <c r="ZF200" s="39"/>
      <c r="ZG200" s="39"/>
      <c r="ZH200" s="39"/>
      <c r="ZI200" s="39"/>
      <c r="ZJ200" s="39"/>
      <c r="ZK200" s="39"/>
      <c r="ZL200" s="39"/>
      <c r="ZM200" s="39"/>
      <c r="ZN200" s="39"/>
      <c r="ZO200" s="39"/>
      <c r="ZP200" s="39"/>
      <c r="ZQ200" s="39"/>
      <c r="ZR200" s="39"/>
      <c r="ZS200" s="39"/>
      <c r="ZT200" s="39"/>
      <c r="ZU200" s="39"/>
      <c r="ZV200" s="39"/>
      <c r="ZW200" s="39"/>
      <c r="ZX200" s="39"/>
    </row>
    <row r="201" spans="1:700" s="41" customFormat="1" ht="12" customHeight="1" x14ac:dyDescent="0.25">
      <c r="A201" s="128" t="s">
        <v>36</v>
      </c>
      <c r="B201" s="15" t="s">
        <v>37</v>
      </c>
      <c r="C201" s="15" t="s">
        <v>37</v>
      </c>
      <c r="D201" s="5" t="s">
        <v>38</v>
      </c>
      <c r="E201" s="6" t="s">
        <v>39</v>
      </c>
      <c r="F201" s="7" t="s">
        <v>38</v>
      </c>
      <c r="G201" s="6" t="s">
        <v>40</v>
      </c>
      <c r="H201" s="8">
        <v>24601</v>
      </c>
      <c r="I201" s="69" t="s">
        <v>184</v>
      </c>
      <c r="J201" s="9" t="s">
        <v>7233</v>
      </c>
      <c r="K201" s="10" t="s">
        <v>7234</v>
      </c>
      <c r="L201" s="11"/>
      <c r="M201" s="8" t="s">
        <v>43</v>
      </c>
      <c r="N201" s="12" t="s">
        <v>16255</v>
      </c>
      <c r="O201" s="13">
        <v>2</v>
      </c>
      <c r="P201" s="14">
        <f t="shared" si="4"/>
        <v>400</v>
      </c>
      <c r="Q201" s="53" t="s">
        <v>16279</v>
      </c>
      <c r="R201" s="14">
        <v>800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800</v>
      </c>
      <c r="AA201" s="14">
        <v>0</v>
      </c>
      <c r="AB201" s="14">
        <v>0</v>
      </c>
      <c r="AC201" s="14">
        <v>0</v>
      </c>
      <c r="AD201" s="14">
        <v>0</v>
      </c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  <c r="IU201" s="39"/>
      <c r="IV201" s="39"/>
      <c r="IW201" s="39"/>
      <c r="IX201" s="39"/>
      <c r="IY201" s="39"/>
      <c r="IZ201" s="39"/>
      <c r="JA201" s="39"/>
      <c r="JB201" s="39"/>
      <c r="JC201" s="39"/>
      <c r="JD201" s="39"/>
      <c r="JE201" s="39"/>
      <c r="JF201" s="39"/>
      <c r="JG201" s="39"/>
      <c r="JH201" s="39"/>
      <c r="JI201" s="39"/>
      <c r="JJ201" s="39"/>
      <c r="JK201" s="39"/>
      <c r="JL201" s="39"/>
      <c r="JM201" s="39"/>
      <c r="JN201" s="39"/>
      <c r="JO201" s="39"/>
      <c r="JP201" s="39"/>
      <c r="JQ201" s="39"/>
      <c r="JR201" s="39"/>
      <c r="JS201" s="39"/>
      <c r="JT201" s="39"/>
      <c r="JU201" s="39"/>
      <c r="JV201" s="39"/>
      <c r="JW201" s="39"/>
      <c r="JX201" s="39"/>
      <c r="JY201" s="39"/>
      <c r="JZ201" s="39"/>
      <c r="KA201" s="39"/>
      <c r="KB201" s="39"/>
      <c r="KC201" s="39"/>
      <c r="KD201" s="39"/>
      <c r="KE201" s="39"/>
      <c r="KF201" s="39"/>
      <c r="KG201" s="39"/>
      <c r="KH201" s="39"/>
      <c r="KI201" s="39"/>
      <c r="KJ201" s="39"/>
      <c r="KK201" s="39"/>
      <c r="KL201" s="39"/>
      <c r="KM201" s="39"/>
      <c r="KN201" s="39"/>
      <c r="KO201" s="39"/>
      <c r="KP201" s="39"/>
      <c r="KQ201" s="39"/>
      <c r="KR201" s="39"/>
      <c r="KS201" s="39"/>
      <c r="KT201" s="39"/>
      <c r="KU201" s="39"/>
      <c r="KV201" s="39"/>
      <c r="KW201" s="39"/>
      <c r="KX201" s="39"/>
      <c r="KY201" s="39"/>
      <c r="KZ201" s="39"/>
      <c r="LA201" s="39"/>
      <c r="LB201" s="39"/>
      <c r="LC201" s="39"/>
      <c r="LD201" s="39"/>
      <c r="LE201" s="39"/>
      <c r="LF201" s="39"/>
      <c r="LG201" s="39"/>
      <c r="LH201" s="39"/>
      <c r="LI201" s="39"/>
      <c r="LJ201" s="39"/>
      <c r="LK201" s="39"/>
      <c r="LL201" s="39"/>
      <c r="LM201" s="39"/>
      <c r="LN201" s="39"/>
      <c r="LO201" s="39"/>
      <c r="LP201" s="39"/>
      <c r="LQ201" s="39"/>
      <c r="LR201" s="39"/>
      <c r="LS201" s="39"/>
      <c r="LT201" s="39"/>
      <c r="LU201" s="39"/>
      <c r="LV201" s="39"/>
      <c r="LW201" s="39"/>
      <c r="LX201" s="39"/>
      <c r="LY201" s="39"/>
      <c r="LZ201" s="39"/>
      <c r="MA201" s="39"/>
      <c r="MB201" s="39"/>
      <c r="MC201" s="39"/>
      <c r="MD201" s="39"/>
      <c r="ME201" s="39"/>
      <c r="MF201" s="39"/>
      <c r="MG201" s="39"/>
      <c r="MH201" s="39"/>
      <c r="MI201" s="39"/>
      <c r="MJ201" s="39"/>
      <c r="MK201" s="39"/>
      <c r="ML201" s="39"/>
      <c r="MM201" s="39"/>
      <c r="MN201" s="39"/>
      <c r="MO201" s="39"/>
      <c r="MP201" s="39"/>
      <c r="MQ201" s="39"/>
      <c r="MR201" s="39"/>
      <c r="MS201" s="39"/>
      <c r="MT201" s="39"/>
      <c r="MU201" s="39"/>
      <c r="MV201" s="39"/>
      <c r="MW201" s="39"/>
      <c r="MX201" s="39"/>
      <c r="MY201" s="39"/>
      <c r="MZ201" s="39"/>
      <c r="NA201" s="39"/>
      <c r="NB201" s="39"/>
      <c r="NC201" s="39"/>
      <c r="ND201" s="39"/>
      <c r="NE201" s="39"/>
      <c r="NF201" s="39"/>
      <c r="NG201" s="39"/>
      <c r="NH201" s="39"/>
      <c r="NI201" s="39"/>
      <c r="NJ201" s="39"/>
      <c r="NK201" s="39"/>
      <c r="NL201" s="39"/>
      <c r="NM201" s="39"/>
      <c r="NN201" s="39"/>
      <c r="NO201" s="39"/>
      <c r="NP201" s="39"/>
      <c r="NQ201" s="39"/>
      <c r="NR201" s="39"/>
      <c r="NS201" s="39"/>
      <c r="NT201" s="39"/>
      <c r="NU201" s="39"/>
      <c r="NV201" s="39"/>
      <c r="NW201" s="39"/>
      <c r="NX201" s="39"/>
      <c r="NY201" s="39"/>
      <c r="NZ201" s="39"/>
      <c r="OA201" s="39"/>
      <c r="OB201" s="39"/>
      <c r="OC201" s="39"/>
      <c r="OD201" s="39"/>
      <c r="OE201" s="39"/>
      <c r="OF201" s="39"/>
      <c r="OG201" s="39"/>
      <c r="OH201" s="39"/>
      <c r="OI201" s="39"/>
      <c r="OJ201" s="39"/>
      <c r="OK201" s="39"/>
      <c r="OL201" s="39"/>
      <c r="OM201" s="39"/>
      <c r="ON201" s="39"/>
      <c r="OO201" s="39"/>
      <c r="OP201" s="39"/>
      <c r="OQ201" s="39"/>
      <c r="OR201" s="39"/>
      <c r="OS201" s="39"/>
      <c r="OT201" s="39"/>
      <c r="OU201" s="39"/>
      <c r="OV201" s="39"/>
      <c r="OW201" s="39"/>
      <c r="OX201" s="39"/>
      <c r="OY201" s="39"/>
      <c r="OZ201" s="39"/>
      <c r="PA201" s="39"/>
      <c r="PB201" s="39"/>
      <c r="PC201" s="39"/>
      <c r="PD201" s="39"/>
      <c r="PE201" s="39"/>
      <c r="PF201" s="39"/>
      <c r="PG201" s="39"/>
      <c r="PH201" s="39"/>
      <c r="PI201" s="39"/>
      <c r="PJ201" s="39"/>
      <c r="PK201" s="39"/>
      <c r="PL201" s="39"/>
      <c r="PM201" s="39"/>
      <c r="PN201" s="39"/>
      <c r="PO201" s="39"/>
      <c r="PP201" s="39"/>
      <c r="PQ201" s="39"/>
      <c r="PR201" s="39"/>
      <c r="PS201" s="39"/>
      <c r="PT201" s="39"/>
      <c r="PU201" s="39"/>
      <c r="PV201" s="39"/>
      <c r="PW201" s="39"/>
      <c r="PX201" s="39"/>
      <c r="PY201" s="39"/>
      <c r="PZ201" s="39"/>
      <c r="QA201" s="39"/>
      <c r="QB201" s="39"/>
      <c r="QC201" s="39"/>
      <c r="QD201" s="39"/>
      <c r="QE201" s="39"/>
      <c r="QF201" s="39"/>
      <c r="QG201" s="39"/>
      <c r="QH201" s="39"/>
      <c r="QI201" s="39"/>
      <c r="QJ201" s="39"/>
      <c r="QK201" s="39"/>
      <c r="QL201" s="39"/>
      <c r="QM201" s="39"/>
      <c r="QN201" s="39"/>
      <c r="QO201" s="39"/>
      <c r="QP201" s="39"/>
      <c r="QQ201" s="39"/>
      <c r="QR201" s="39"/>
      <c r="QS201" s="39"/>
      <c r="QT201" s="39"/>
      <c r="QU201" s="39"/>
      <c r="QV201" s="39"/>
      <c r="QW201" s="39"/>
      <c r="QX201" s="39"/>
      <c r="QY201" s="39"/>
      <c r="QZ201" s="39"/>
      <c r="RA201" s="39"/>
      <c r="RB201" s="39"/>
      <c r="RC201" s="39"/>
      <c r="RD201" s="39"/>
      <c r="RE201" s="39"/>
      <c r="RF201" s="39"/>
      <c r="RG201" s="39"/>
      <c r="RH201" s="39"/>
      <c r="RI201" s="39"/>
      <c r="RJ201" s="39"/>
      <c r="RK201" s="39"/>
      <c r="RL201" s="39"/>
      <c r="RM201" s="39"/>
      <c r="RN201" s="39"/>
      <c r="RO201" s="39"/>
      <c r="RP201" s="39"/>
      <c r="RQ201" s="39"/>
      <c r="RR201" s="39"/>
      <c r="RS201" s="39"/>
      <c r="RT201" s="39"/>
      <c r="RU201" s="39"/>
      <c r="RV201" s="39"/>
      <c r="RW201" s="39"/>
      <c r="RX201" s="39"/>
      <c r="RY201" s="39"/>
      <c r="RZ201" s="39"/>
      <c r="SA201" s="39"/>
      <c r="SB201" s="39"/>
      <c r="SC201" s="39"/>
      <c r="SD201" s="39"/>
      <c r="SE201" s="39"/>
      <c r="SF201" s="39"/>
      <c r="SG201" s="39"/>
      <c r="SH201" s="39"/>
      <c r="SI201" s="39"/>
      <c r="SJ201" s="39"/>
      <c r="SK201" s="39"/>
      <c r="SL201" s="39"/>
      <c r="SM201" s="39"/>
      <c r="SN201" s="39"/>
      <c r="SO201" s="39"/>
      <c r="SP201" s="39"/>
      <c r="SQ201" s="39"/>
      <c r="SR201" s="39"/>
      <c r="SS201" s="39"/>
      <c r="ST201" s="39"/>
      <c r="SU201" s="39"/>
      <c r="SV201" s="39"/>
      <c r="SW201" s="39"/>
      <c r="SX201" s="39"/>
      <c r="SY201" s="39"/>
      <c r="SZ201" s="39"/>
      <c r="TA201" s="39"/>
      <c r="TB201" s="39"/>
      <c r="TC201" s="39"/>
      <c r="TD201" s="39"/>
      <c r="TE201" s="39"/>
      <c r="TF201" s="39"/>
      <c r="TG201" s="39"/>
      <c r="TH201" s="39"/>
      <c r="TI201" s="39"/>
      <c r="TJ201" s="39"/>
      <c r="TK201" s="39"/>
      <c r="TL201" s="39"/>
      <c r="TM201" s="39"/>
      <c r="TN201" s="39"/>
      <c r="TO201" s="39"/>
      <c r="TP201" s="39"/>
      <c r="TQ201" s="39"/>
      <c r="TR201" s="39"/>
      <c r="TS201" s="39"/>
      <c r="TT201" s="39"/>
      <c r="TU201" s="39"/>
      <c r="TV201" s="39"/>
      <c r="TW201" s="39"/>
      <c r="TX201" s="39"/>
      <c r="TY201" s="39"/>
      <c r="TZ201" s="39"/>
      <c r="UA201" s="39"/>
      <c r="UB201" s="39"/>
      <c r="UC201" s="39"/>
      <c r="UD201" s="39"/>
      <c r="UE201" s="39"/>
      <c r="UF201" s="39"/>
      <c r="UG201" s="39"/>
      <c r="UH201" s="39"/>
      <c r="UI201" s="39"/>
      <c r="UJ201" s="39"/>
      <c r="UK201" s="39"/>
      <c r="UL201" s="39"/>
      <c r="UM201" s="39"/>
      <c r="UN201" s="39"/>
      <c r="UO201" s="39"/>
      <c r="UP201" s="39"/>
      <c r="UQ201" s="39"/>
      <c r="UR201" s="39"/>
      <c r="US201" s="39"/>
      <c r="UT201" s="39"/>
      <c r="UU201" s="39"/>
      <c r="UV201" s="39"/>
      <c r="UW201" s="39"/>
      <c r="UX201" s="39"/>
      <c r="UY201" s="39"/>
      <c r="UZ201" s="39"/>
      <c r="VA201" s="39"/>
      <c r="VB201" s="39"/>
      <c r="VC201" s="39"/>
      <c r="VD201" s="39"/>
      <c r="VE201" s="39"/>
      <c r="VF201" s="39"/>
      <c r="VG201" s="39"/>
      <c r="VH201" s="39"/>
      <c r="VI201" s="39"/>
      <c r="VJ201" s="39"/>
      <c r="VK201" s="39"/>
      <c r="VL201" s="39"/>
      <c r="VM201" s="39"/>
      <c r="VN201" s="39"/>
      <c r="VO201" s="39"/>
      <c r="VP201" s="39"/>
      <c r="VQ201" s="39"/>
      <c r="VR201" s="39"/>
      <c r="VS201" s="39"/>
      <c r="VT201" s="39"/>
      <c r="VU201" s="39"/>
      <c r="VV201" s="39"/>
      <c r="VW201" s="39"/>
      <c r="VX201" s="39"/>
      <c r="VY201" s="39"/>
      <c r="VZ201" s="39"/>
      <c r="WA201" s="39"/>
      <c r="WB201" s="39"/>
      <c r="WC201" s="39"/>
      <c r="WD201" s="39"/>
      <c r="WE201" s="39"/>
      <c r="WF201" s="39"/>
      <c r="WG201" s="39"/>
      <c r="WH201" s="39"/>
      <c r="WI201" s="39"/>
      <c r="WJ201" s="39"/>
      <c r="WK201" s="39"/>
      <c r="WL201" s="39"/>
      <c r="WM201" s="39"/>
      <c r="WN201" s="39"/>
      <c r="WO201" s="39"/>
      <c r="WP201" s="39"/>
      <c r="WQ201" s="39"/>
      <c r="WR201" s="39"/>
      <c r="WS201" s="39"/>
      <c r="WT201" s="39"/>
      <c r="WU201" s="39"/>
      <c r="WV201" s="39"/>
      <c r="WW201" s="39"/>
      <c r="WX201" s="39"/>
      <c r="WY201" s="39"/>
      <c r="WZ201" s="39"/>
      <c r="XA201" s="39"/>
      <c r="XB201" s="39"/>
      <c r="XC201" s="39"/>
      <c r="XD201" s="39"/>
      <c r="XE201" s="39"/>
      <c r="XF201" s="39"/>
      <c r="XG201" s="39"/>
      <c r="XH201" s="39"/>
      <c r="XI201" s="39"/>
      <c r="XJ201" s="39"/>
      <c r="XK201" s="39"/>
      <c r="XL201" s="39"/>
      <c r="XM201" s="39"/>
      <c r="XN201" s="39"/>
      <c r="XO201" s="39"/>
      <c r="XP201" s="39"/>
      <c r="XQ201" s="39"/>
      <c r="XR201" s="39"/>
      <c r="XS201" s="39"/>
      <c r="XT201" s="39"/>
      <c r="XU201" s="39"/>
      <c r="XV201" s="39"/>
      <c r="XW201" s="39"/>
      <c r="XX201" s="39"/>
      <c r="XY201" s="39"/>
      <c r="XZ201" s="39"/>
      <c r="YA201" s="39"/>
      <c r="YB201" s="39"/>
      <c r="YC201" s="39"/>
      <c r="YD201" s="39"/>
      <c r="YE201" s="39"/>
      <c r="YF201" s="39"/>
      <c r="YG201" s="39"/>
      <c r="YH201" s="39"/>
      <c r="YI201" s="39"/>
      <c r="YJ201" s="39"/>
      <c r="YK201" s="39"/>
      <c r="YL201" s="39"/>
      <c r="YM201" s="39"/>
      <c r="YN201" s="39"/>
      <c r="YO201" s="39"/>
      <c r="YP201" s="39"/>
      <c r="YQ201" s="39"/>
      <c r="YR201" s="39"/>
      <c r="YS201" s="39"/>
      <c r="YT201" s="39"/>
      <c r="YU201" s="39"/>
      <c r="YV201" s="39"/>
      <c r="YW201" s="39"/>
      <c r="YX201" s="39"/>
      <c r="YY201" s="39"/>
      <c r="YZ201" s="39"/>
      <c r="ZA201" s="39"/>
      <c r="ZB201" s="39"/>
      <c r="ZC201" s="39"/>
      <c r="ZD201" s="39"/>
      <c r="ZE201" s="39"/>
      <c r="ZF201" s="39"/>
      <c r="ZG201" s="39"/>
      <c r="ZH201" s="39"/>
      <c r="ZI201" s="39"/>
      <c r="ZJ201" s="39"/>
      <c r="ZK201" s="39"/>
      <c r="ZL201" s="39"/>
      <c r="ZM201" s="39"/>
      <c r="ZN201" s="39"/>
      <c r="ZO201" s="39"/>
      <c r="ZP201" s="39"/>
      <c r="ZQ201" s="39"/>
      <c r="ZR201" s="39"/>
      <c r="ZS201" s="39"/>
      <c r="ZT201" s="39"/>
      <c r="ZU201" s="39"/>
      <c r="ZV201" s="39"/>
      <c r="ZW201" s="39"/>
      <c r="ZX201" s="39"/>
    </row>
    <row r="202" spans="1:700" s="41" customFormat="1" ht="12" customHeight="1" x14ac:dyDescent="0.25">
      <c r="A202" s="128" t="s">
        <v>36</v>
      </c>
      <c r="B202" s="15" t="s">
        <v>37</v>
      </c>
      <c r="C202" s="15" t="s">
        <v>37</v>
      </c>
      <c r="D202" s="5" t="s">
        <v>38</v>
      </c>
      <c r="E202" s="6" t="s">
        <v>39</v>
      </c>
      <c r="F202" s="7" t="s">
        <v>38</v>
      </c>
      <c r="G202" s="6" t="s">
        <v>40</v>
      </c>
      <c r="H202" s="8">
        <v>24601</v>
      </c>
      <c r="I202" s="69" t="s">
        <v>184</v>
      </c>
      <c r="J202" s="9" t="s">
        <v>6662</v>
      </c>
      <c r="K202" s="10" t="s">
        <v>6663</v>
      </c>
      <c r="L202" s="11"/>
      <c r="M202" s="8" t="s">
        <v>43</v>
      </c>
      <c r="N202" s="12" t="s">
        <v>16292</v>
      </c>
      <c r="O202" s="13">
        <v>26</v>
      </c>
      <c r="P202" s="14">
        <f t="shared" si="4"/>
        <v>16.923076923076923</v>
      </c>
      <c r="Q202" s="53" t="s">
        <v>16279</v>
      </c>
      <c r="R202" s="14">
        <v>440</v>
      </c>
      <c r="S202" s="14">
        <v>0</v>
      </c>
      <c r="T202" s="14">
        <v>17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423</v>
      </c>
      <c r="AA202" s="14">
        <v>0</v>
      </c>
      <c r="AB202" s="14">
        <v>0</v>
      </c>
      <c r="AC202" s="14">
        <v>0</v>
      </c>
      <c r="AD202" s="14">
        <v>0</v>
      </c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  <c r="IB202" s="39"/>
      <c r="IC202" s="39"/>
      <c r="ID202" s="39"/>
      <c r="IE202" s="39"/>
      <c r="IF202" s="39"/>
      <c r="IG202" s="39"/>
      <c r="IH202" s="39"/>
      <c r="II202" s="39"/>
      <c r="IJ202" s="39"/>
      <c r="IK202" s="39"/>
      <c r="IL202" s="39"/>
      <c r="IM202" s="39"/>
      <c r="IN202" s="39"/>
      <c r="IO202" s="39"/>
      <c r="IP202" s="39"/>
      <c r="IQ202" s="39"/>
      <c r="IR202" s="39"/>
      <c r="IS202" s="39"/>
      <c r="IT202" s="39"/>
      <c r="IU202" s="39"/>
      <c r="IV202" s="39"/>
      <c r="IW202" s="39"/>
      <c r="IX202" s="39"/>
      <c r="IY202" s="39"/>
      <c r="IZ202" s="39"/>
      <c r="JA202" s="39"/>
      <c r="JB202" s="39"/>
      <c r="JC202" s="39"/>
      <c r="JD202" s="39"/>
      <c r="JE202" s="39"/>
      <c r="JF202" s="39"/>
      <c r="JG202" s="39"/>
      <c r="JH202" s="39"/>
      <c r="JI202" s="39"/>
      <c r="JJ202" s="39"/>
      <c r="JK202" s="39"/>
      <c r="JL202" s="39"/>
      <c r="JM202" s="39"/>
      <c r="JN202" s="39"/>
      <c r="JO202" s="39"/>
      <c r="JP202" s="39"/>
      <c r="JQ202" s="39"/>
      <c r="JR202" s="39"/>
      <c r="JS202" s="39"/>
      <c r="JT202" s="39"/>
      <c r="JU202" s="39"/>
      <c r="JV202" s="39"/>
      <c r="JW202" s="39"/>
      <c r="JX202" s="39"/>
      <c r="JY202" s="39"/>
      <c r="JZ202" s="39"/>
      <c r="KA202" s="39"/>
      <c r="KB202" s="39"/>
      <c r="KC202" s="39"/>
      <c r="KD202" s="39"/>
      <c r="KE202" s="39"/>
      <c r="KF202" s="39"/>
      <c r="KG202" s="39"/>
      <c r="KH202" s="39"/>
      <c r="KI202" s="39"/>
      <c r="KJ202" s="39"/>
      <c r="KK202" s="39"/>
      <c r="KL202" s="39"/>
      <c r="KM202" s="39"/>
      <c r="KN202" s="39"/>
      <c r="KO202" s="39"/>
      <c r="KP202" s="39"/>
      <c r="KQ202" s="39"/>
      <c r="KR202" s="39"/>
      <c r="KS202" s="39"/>
      <c r="KT202" s="39"/>
      <c r="KU202" s="39"/>
      <c r="KV202" s="39"/>
      <c r="KW202" s="39"/>
      <c r="KX202" s="39"/>
      <c r="KY202" s="39"/>
      <c r="KZ202" s="39"/>
      <c r="LA202" s="39"/>
      <c r="LB202" s="39"/>
      <c r="LC202" s="39"/>
      <c r="LD202" s="39"/>
      <c r="LE202" s="39"/>
      <c r="LF202" s="39"/>
      <c r="LG202" s="39"/>
      <c r="LH202" s="39"/>
      <c r="LI202" s="39"/>
      <c r="LJ202" s="39"/>
      <c r="LK202" s="39"/>
      <c r="LL202" s="39"/>
      <c r="LM202" s="39"/>
      <c r="LN202" s="39"/>
      <c r="LO202" s="39"/>
      <c r="LP202" s="39"/>
      <c r="LQ202" s="39"/>
      <c r="LR202" s="39"/>
      <c r="LS202" s="39"/>
      <c r="LT202" s="39"/>
      <c r="LU202" s="39"/>
      <c r="LV202" s="39"/>
      <c r="LW202" s="39"/>
      <c r="LX202" s="39"/>
      <c r="LY202" s="39"/>
      <c r="LZ202" s="39"/>
      <c r="MA202" s="39"/>
      <c r="MB202" s="39"/>
      <c r="MC202" s="39"/>
      <c r="MD202" s="39"/>
      <c r="ME202" s="39"/>
      <c r="MF202" s="39"/>
      <c r="MG202" s="39"/>
      <c r="MH202" s="39"/>
      <c r="MI202" s="39"/>
      <c r="MJ202" s="39"/>
      <c r="MK202" s="39"/>
      <c r="ML202" s="39"/>
      <c r="MM202" s="39"/>
      <c r="MN202" s="39"/>
      <c r="MO202" s="39"/>
      <c r="MP202" s="39"/>
      <c r="MQ202" s="39"/>
      <c r="MR202" s="39"/>
      <c r="MS202" s="39"/>
      <c r="MT202" s="39"/>
      <c r="MU202" s="39"/>
      <c r="MV202" s="39"/>
      <c r="MW202" s="39"/>
      <c r="MX202" s="39"/>
      <c r="MY202" s="39"/>
      <c r="MZ202" s="39"/>
      <c r="NA202" s="39"/>
      <c r="NB202" s="39"/>
      <c r="NC202" s="39"/>
      <c r="ND202" s="39"/>
      <c r="NE202" s="39"/>
      <c r="NF202" s="39"/>
      <c r="NG202" s="39"/>
      <c r="NH202" s="39"/>
      <c r="NI202" s="39"/>
      <c r="NJ202" s="39"/>
      <c r="NK202" s="39"/>
      <c r="NL202" s="39"/>
      <c r="NM202" s="39"/>
      <c r="NN202" s="39"/>
      <c r="NO202" s="39"/>
      <c r="NP202" s="39"/>
      <c r="NQ202" s="39"/>
      <c r="NR202" s="39"/>
      <c r="NS202" s="39"/>
      <c r="NT202" s="39"/>
      <c r="NU202" s="39"/>
      <c r="NV202" s="39"/>
      <c r="NW202" s="39"/>
      <c r="NX202" s="39"/>
      <c r="NY202" s="39"/>
      <c r="NZ202" s="39"/>
      <c r="OA202" s="39"/>
      <c r="OB202" s="39"/>
      <c r="OC202" s="39"/>
      <c r="OD202" s="39"/>
      <c r="OE202" s="39"/>
      <c r="OF202" s="39"/>
      <c r="OG202" s="39"/>
      <c r="OH202" s="39"/>
      <c r="OI202" s="39"/>
      <c r="OJ202" s="39"/>
      <c r="OK202" s="39"/>
      <c r="OL202" s="39"/>
      <c r="OM202" s="39"/>
      <c r="ON202" s="39"/>
      <c r="OO202" s="39"/>
      <c r="OP202" s="39"/>
      <c r="OQ202" s="39"/>
      <c r="OR202" s="39"/>
      <c r="OS202" s="39"/>
      <c r="OT202" s="39"/>
      <c r="OU202" s="39"/>
      <c r="OV202" s="39"/>
      <c r="OW202" s="39"/>
      <c r="OX202" s="39"/>
      <c r="OY202" s="39"/>
      <c r="OZ202" s="39"/>
      <c r="PA202" s="39"/>
      <c r="PB202" s="39"/>
      <c r="PC202" s="39"/>
      <c r="PD202" s="39"/>
      <c r="PE202" s="39"/>
      <c r="PF202" s="39"/>
      <c r="PG202" s="39"/>
      <c r="PH202" s="39"/>
      <c r="PI202" s="39"/>
      <c r="PJ202" s="39"/>
      <c r="PK202" s="39"/>
      <c r="PL202" s="39"/>
      <c r="PM202" s="39"/>
      <c r="PN202" s="39"/>
      <c r="PO202" s="39"/>
      <c r="PP202" s="39"/>
      <c r="PQ202" s="39"/>
      <c r="PR202" s="39"/>
      <c r="PS202" s="39"/>
      <c r="PT202" s="39"/>
      <c r="PU202" s="39"/>
      <c r="PV202" s="39"/>
      <c r="PW202" s="39"/>
      <c r="PX202" s="39"/>
      <c r="PY202" s="39"/>
      <c r="PZ202" s="39"/>
      <c r="QA202" s="39"/>
      <c r="QB202" s="39"/>
      <c r="QC202" s="39"/>
      <c r="QD202" s="39"/>
      <c r="QE202" s="39"/>
      <c r="QF202" s="39"/>
      <c r="QG202" s="39"/>
      <c r="QH202" s="39"/>
      <c r="QI202" s="39"/>
      <c r="QJ202" s="39"/>
      <c r="QK202" s="39"/>
      <c r="QL202" s="39"/>
      <c r="QM202" s="39"/>
      <c r="QN202" s="39"/>
      <c r="QO202" s="39"/>
      <c r="QP202" s="39"/>
      <c r="QQ202" s="39"/>
      <c r="QR202" s="39"/>
      <c r="QS202" s="39"/>
      <c r="QT202" s="39"/>
      <c r="QU202" s="39"/>
      <c r="QV202" s="39"/>
      <c r="QW202" s="39"/>
      <c r="QX202" s="39"/>
      <c r="QY202" s="39"/>
      <c r="QZ202" s="39"/>
      <c r="RA202" s="39"/>
      <c r="RB202" s="39"/>
      <c r="RC202" s="39"/>
      <c r="RD202" s="39"/>
      <c r="RE202" s="39"/>
      <c r="RF202" s="39"/>
      <c r="RG202" s="39"/>
      <c r="RH202" s="39"/>
      <c r="RI202" s="39"/>
      <c r="RJ202" s="39"/>
      <c r="RK202" s="39"/>
      <c r="RL202" s="39"/>
      <c r="RM202" s="39"/>
      <c r="RN202" s="39"/>
      <c r="RO202" s="39"/>
      <c r="RP202" s="39"/>
      <c r="RQ202" s="39"/>
      <c r="RR202" s="39"/>
      <c r="RS202" s="39"/>
      <c r="RT202" s="39"/>
      <c r="RU202" s="39"/>
      <c r="RV202" s="39"/>
      <c r="RW202" s="39"/>
      <c r="RX202" s="39"/>
      <c r="RY202" s="39"/>
      <c r="RZ202" s="39"/>
      <c r="SA202" s="39"/>
      <c r="SB202" s="39"/>
      <c r="SC202" s="39"/>
      <c r="SD202" s="39"/>
      <c r="SE202" s="39"/>
      <c r="SF202" s="39"/>
      <c r="SG202" s="39"/>
      <c r="SH202" s="39"/>
      <c r="SI202" s="39"/>
      <c r="SJ202" s="39"/>
      <c r="SK202" s="39"/>
      <c r="SL202" s="39"/>
      <c r="SM202" s="39"/>
      <c r="SN202" s="39"/>
      <c r="SO202" s="39"/>
      <c r="SP202" s="39"/>
      <c r="SQ202" s="39"/>
      <c r="SR202" s="39"/>
      <c r="SS202" s="39"/>
      <c r="ST202" s="39"/>
      <c r="SU202" s="39"/>
      <c r="SV202" s="39"/>
      <c r="SW202" s="39"/>
      <c r="SX202" s="39"/>
      <c r="SY202" s="39"/>
      <c r="SZ202" s="39"/>
      <c r="TA202" s="39"/>
      <c r="TB202" s="39"/>
      <c r="TC202" s="39"/>
      <c r="TD202" s="39"/>
      <c r="TE202" s="39"/>
      <c r="TF202" s="39"/>
      <c r="TG202" s="39"/>
      <c r="TH202" s="39"/>
      <c r="TI202" s="39"/>
      <c r="TJ202" s="39"/>
      <c r="TK202" s="39"/>
      <c r="TL202" s="39"/>
      <c r="TM202" s="39"/>
      <c r="TN202" s="39"/>
      <c r="TO202" s="39"/>
      <c r="TP202" s="39"/>
      <c r="TQ202" s="39"/>
      <c r="TR202" s="39"/>
      <c r="TS202" s="39"/>
      <c r="TT202" s="39"/>
      <c r="TU202" s="39"/>
      <c r="TV202" s="39"/>
      <c r="TW202" s="39"/>
      <c r="TX202" s="39"/>
      <c r="TY202" s="39"/>
      <c r="TZ202" s="39"/>
      <c r="UA202" s="39"/>
      <c r="UB202" s="39"/>
      <c r="UC202" s="39"/>
      <c r="UD202" s="39"/>
      <c r="UE202" s="39"/>
      <c r="UF202" s="39"/>
      <c r="UG202" s="39"/>
      <c r="UH202" s="39"/>
      <c r="UI202" s="39"/>
      <c r="UJ202" s="39"/>
      <c r="UK202" s="39"/>
      <c r="UL202" s="39"/>
      <c r="UM202" s="39"/>
      <c r="UN202" s="39"/>
      <c r="UO202" s="39"/>
      <c r="UP202" s="39"/>
      <c r="UQ202" s="39"/>
      <c r="UR202" s="39"/>
      <c r="US202" s="39"/>
      <c r="UT202" s="39"/>
      <c r="UU202" s="39"/>
      <c r="UV202" s="39"/>
      <c r="UW202" s="39"/>
      <c r="UX202" s="39"/>
      <c r="UY202" s="39"/>
      <c r="UZ202" s="39"/>
      <c r="VA202" s="39"/>
      <c r="VB202" s="39"/>
      <c r="VC202" s="39"/>
      <c r="VD202" s="39"/>
      <c r="VE202" s="39"/>
      <c r="VF202" s="39"/>
      <c r="VG202" s="39"/>
      <c r="VH202" s="39"/>
      <c r="VI202" s="39"/>
      <c r="VJ202" s="39"/>
      <c r="VK202" s="39"/>
      <c r="VL202" s="39"/>
      <c r="VM202" s="39"/>
      <c r="VN202" s="39"/>
      <c r="VO202" s="39"/>
      <c r="VP202" s="39"/>
      <c r="VQ202" s="39"/>
      <c r="VR202" s="39"/>
      <c r="VS202" s="39"/>
      <c r="VT202" s="39"/>
      <c r="VU202" s="39"/>
      <c r="VV202" s="39"/>
      <c r="VW202" s="39"/>
      <c r="VX202" s="39"/>
      <c r="VY202" s="39"/>
      <c r="VZ202" s="39"/>
      <c r="WA202" s="39"/>
      <c r="WB202" s="39"/>
      <c r="WC202" s="39"/>
      <c r="WD202" s="39"/>
      <c r="WE202" s="39"/>
      <c r="WF202" s="39"/>
      <c r="WG202" s="39"/>
      <c r="WH202" s="39"/>
      <c r="WI202" s="39"/>
      <c r="WJ202" s="39"/>
      <c r="WK202" s="39"/>
      <c r="WL202" s="39"/>
      <c r="WM202" s="39"/>
      <c r="WN202" s="39"/>
      <c r="WO202" s="39"/>
      <c r="WP202" s="39"/>
      <c r="WQ202" s="39"/>
      <c r="WR202" s="39"/>
      <c r="WS202" s="39"/>
      <c r="WT202" s="39"/>
      <c r="WU202" s="39"/>
      <c r="WV202" s="39"/>
      <c r="WW202" s="39"/>
      <c r="WX202" s="39"/>
      <c r="WY202" s="39"/>
      <c r="WZ202" s="39"/>
      <c r="XA202" s="39"/>
      <c r="XB202" s="39"/>
      <c r="XC202" s="39"/>
      <c r="XD202" s="39"/>
      <c r="XE202" s="39"/>
      <c r="XF202" s="39"/>
      <c r="XG202" s="39"/>
      <c r="XH202" s="39"/>
      <c r="XI202" s="39"/>
      <c r="XJ202" s="39"/>
      <c r="XK202" s="39"/>
      <c r="XL202" s="39"/>
      <c r="XM202" s="39"/>
      <c r="XN202" s="39"/>
      <c r="XO202" s="39"/>
      <c r="XP202" s="39"/>
      <c r="XQ202" s="39"/>
      <c r="XR202" s="39"/>
      <c r="XS202" s="39"/>
      <c r="XT202" s="39"/>
      <c r="XU202" s="39"/>
      <c r="XV202" s="39"/>
      <c r="XW202" s="39"/>
      <c r="XX202" s="39"/>
      <c r="XY202" s="39"/>
      <c r="XZ202" s="39"/>
      <c r="YA202" s="39"/>
      <c r="YB202" s="39"/>
      <c r="YC202" s="39"/>
      <c r="YD202" s="39"/>
      <c r="YE202" s="39"/>
      <c r="YF202" s="39"/>
      <c r="YG202" s="39"/>
      <c r="YH202" s="39"/>
      <c r="YI202" s="39"/>
      <c r="YJ202" s="39"/>
      <c r="YK202" s="39"/>
      <c r="YL202" s="39"/>
      <c r="YM202" s="39"/>
      <c r="YN202" s="39"/>
      <c r="YO202" s="39"/>
      <c r="YP202" s="39"/>
      <c r="YQ202" s="39"/>
      <c r="YR202" s="39"/>
      <c r="YS202" s="39"/>
      <c r="YT202" s="39"/>
      <c r="YU202" s="39"/>
      <c r="YV202" s="39"/>
      <c r="YW202" s="39"/>
      <c r="YX202" s="39"/>
      <c r="YY202" s="39"/>
      <c r="YZ202" s="39"/>
      <c r="ZA202" s="39"/>
      <c r="ZB202" s="39"/>
      <c r="ZC202" s="39"/>
      <c r="ZD202" s="39"/>
      <c r="ZE202" s="39"/>
      <c r="ZF202" s="39"/>
      <c r="ZG202" s="39"/>
      <c r="ZH202" s="39"/>
      <c r="ZI202" s="39"/>
      <c r="ZJ202" s="39"/>
      <c r="ZK202" s="39"/>
      <c r="ZL202" s="39"/>
      <c r="ZM202" s="39"/>
      <c r="ZN202" s="39"/>
      <c r="ZO202" s="39"/>
      <c r="ZP202" s="39"/>
      <c r="ZQ202" s="39"/>
      <c r="ZR202" s="39"/>
      <c r="ZS202" s="39"/>
      <c r="ZT202" s="39"/>
      <c r="ZU202" s="39"/>
      <c r="ZV202" s="39"/>
      <c r="ZW202" s="39"/>
      <c r="ZX202" s="39"/>
    </row>
    <row r="203" spans="1:700" s="41" customFormat="1" ht="12" customHeight="1" x14ac:dyDescent="0.25">
      <c r="A203" s="128" t="s">
        <v>36</v>
      </c>
      <c r="B203" s="15" t="s">
        <v>37</v>
      </c>
      <c r="C203" s="15" t="s">
        <v>37</v>
      </c>
      <c r="D203" s="5" t="s">
        <v>38</v>
      </c>
      <c r="E203" s="6" t="s">
        <v>39</v>
      </c>
      <c r="F203" s="7" t="s">
        <v>38</v>
      </c>
      <c r="G203" s="6" t="s">
        <v>40</v>
      </c>
      <c r="H203" s="8">
        <v>24601</v>
      </c>
      <c r="I203" s="69" t="s">
        <v>184</v>
      </c>
      <c r="J203" s="9" t="s">
        <v>7108</v>
      </c>
      <c r="K203" s="10" t="s">
        <v>7109</v>
      </c>
      <c r="L203" s="11"/>
      <c r="M203" s="8" t="s">
        <v>43</v>
      </c>
      <c r="N203" s="12" t="s">
        <v>877</v>
      </c>
      <c r="O203" s="13">
        <v>4</v>
      </c>
      <c r="P203" s="14">
        <f t="shared" si="4"/>
        <v>63.73</v>
      </c>
      <c r="Q203" s="53" t="s">
        <v>16279</v>
      </c>
      <c r="R203" s="14">
        <v>254.92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218</v>
      </c>
      <c r="AA203" s="14">
        <v>0</v>
      </c>
      <c r="AB203" s="14">
        <v>0</v>
      </c>
      <c r="AC203" s="14">
        <v>36.92</v>
      </c>
      <c r="AD203" s="14">
        <v>0</v>
      </c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  <c r="IU203" s="39"/>
      <c r="IV203" s="39"/>
      <c r="IW203" s="39"/>
      <c r="IX203" s="39"/>
      <c r="IY203" s="39"/>
      <c r="IZ203" s="39"/>
      <c r="JA203" s="39"/>
      <c r="JB203" s="39"/>
      <c r="JC203" s="39"/>
      <c r="JD203" s="39"/>
      <c r="JE203" s="39"/>
      <c r="JF203" s="39"/>
      <c r="JG203" s="39"/>
      <c r="JH203" s="39"/>
      <c r="JI203" s="39"/>
      <c r="JJ203" s="39"/>
      <c r="JK203" s="39"/>
      <c r="JL203" s="39"/>
      <c r="JM203" s="39"/>
      <c r="JN203" s="39"/>
      <c r="JO203" s="39"/>
      <c r="JP203" s="39"/>
      <c r="JQ203" s="39"/>
      <c r="JR203" s="39"/>
      <c r="JS203" s="39"/>
      <c r="JT203" s="39"/>
      <c r="JU203" s="39"/>
      <c r="JV203" s="39"/>
      <c r="JW203" s="39"/>
      <c r="JX203" s="39"/>
      <c r="JY203" s="39"/>
      <c r="JZ203" s="39"/>
      <c r="KA203" s="39"/>
      <c r="KB203" s="39"/>
      <c r="KC203" s="39"/>
      <c r="KD203" s="39"/>
      <c r="KE203" s="39"/>
      <c r="KF203" s="39"/>
      <c r="KG203" s="39"/>
      <c r="KH203" s="39"/>
      <c r="KI203" s="39"/>
      <c r="KJ203" s="39"/>
      <c r="KK203" s="39"/>
      <c r="KL203" s="39"/>
      <c r="KM203" s="39"/>
      <c r="KN203" s="39"/>
      <c r="KO203" s="39"/>
      <c r="KP203" s="39"/>
      <c r="KQ203" s="39"/>
      <c r="KR203" s="39"/>
      <c r="KS203" s="39"/>
      <c r="KT203" s="39"/>
      <c r="KU203" s="39"/>
      <c r="KV203" s="39"/>
      <c r="KW203" s="39"/>
      <c r="KX203" s="39"/>
      <c r="KY203" s="39"/>
      <c r="KZ203" s="39"/>
      <c r="LA203" s="39"/>
      <c r="LB203" s="39"/>
      <c r="LC203" s="39"/>
      <c r="LD203" s="39"/>
      <c r="LE203" s="39"/>
      <c r="LF203" s="39"/>
      <c r="LG203" s="39"/>
      <c r="LH203" s="39"/>
      <c r="LI203" s="39"/>
      <c r="LJ203" s="39"/>
      <c r="LK203" s="39"/>
      <c r="LL203" s="39"/>
      <c r="LM203" s="39"/>
      <c r="LN203" s="39"/>
      <c r="LO203" s="39"/>
      <c r="LP203" s="39"/>
      <c r="LQ203" s="39"/>
      <c r="LR203" s="39"/>
      <c r="LS203" s="39"/>
      <c r="LT203" s="39"/>
      <c r="LU203" s="39"/>
      <c r="LV203" s="39"/>
      <c r="LW203" s="39"/>
      <c r="LX203" s="39"/>
      <c r="LY203" s="39"/>
      <c r="LZ203" s="39"/>
      <c r="MA203" s="39"/>
      <c r="MB203" s="39"/>
      <c r="MC203" s="39"/>
      <c r="MD203" s="39"/>
      <c r="ME203" s="39"/>
      <c r="MF203" s="39"/>
      <c r="MG203" s="39"/>
      <c r="MH203" s="39"/>
      <c r="MI203" s="39"/>
      <c r="MJ203" s="39"/>
      <c r="MK203" s="39"/>
      <c r="ML203" s="39"/>
      <c r="MM203" s="39"/>
      <c r="MN203" s="39"/>
      <c r="MO203" s="39"/>
      <c r="MP203" s="39"/>
      <c r="MQ203" s="39"/>
      <c r="MR203" s="39"/>
      <c r="MS203" s="39"/>
      <c r="MT203" s="39"/>
      <c r="MU203" s="39"/>
      <c r="MV203" s="39"/>
      <c r="MW203" s="39"/>
      <c r="MX203" s="39"/>
      <c r="MY203" s="39"/>
      <c r="MZ203" s="39"/>
      <c r="NA203" s="39"/>
      <c r="NB203" s="39"/>
      <c r="NC203" s="39"/>
      <c r="ND203" s="39"/>
      <c r="NE203" s="39"/>
      <c r="NF203" s="39"/>
      <c r="NG203" s="39"/>
      <c r="NH203" s="39"/>
      <c r="NI203" s="39"/>
      <c r="NJ203" s="39"/>
      <c r="NK203" s="39"/>
      <c r="NL203" s="39"/>
      <c r="NM203" s="39"/>
      <c r="NN203" s="39"/>
      <c r="NO203" s="39"/>
      <c r="NP203" s="39"/>
      <c r="NQ203" s="39"/>
      <c r="NR203" s="39"/>
      <c r="NS203" s="39"/>
      <c r="NT203" s="39"/>
      <c r="NU203" s="39"/>
      <c r="NV203" s="39"/>
      <c r="NW203" s="39"/>
      <c r="NX203" s="39"/>
      <c r="NY203" s="39"/>
      <c r="NZ203" s="39"/>
      <c r="OA203" s="39"/>
      <c r="OB203" s="39"/>
      <c r="OC203" s="39"/>
      <c r="OD203" s="39"/>
      <c r="OE203" s="39"/>
      <c r="OF203" s="39"/>
      <c r="OG203" s="39"/>
      <c r="OH203" s="39"/>
      <c r="OI203" s="39"/>
      <c r="OJ203" s="39"/>
      <c r="OK203" s="39"/>
      <c r="OL203" s="39"/>
      <c r="OM203" s="39"/>
      <c r="ON203" s="39"/>
      <c r="OO203" s="39"/>
      <c r="OP203" s="39"/>
      <c r="OQ203" s="39"/>
      <c r="OR203" s="39"/>
      <c r="OS203" s="39"/>
      <c r="OT203" s="39"/>
      <c r="OU203" s="39"/>
      <c r="OV203" s="39"/>
      <c r="OW203" s="39"/>
      <c r="OX203" s="39"/>
      <c r="OY203" s="39"/>
      <c r="OZ203" s="39"/>
      <c r="PA203" s="39"/>
      <c r="PB203" s="39"/>
      <c r="PC203" s="39"/>
      <c r="PD203" s="39"/>
      <c r="PE203" s="39"/>
      <c r="PF203" s="39"/>
      <c r="PG203" s="39"/>
      <c r="PH203" s="39"/>
      <c r="PI203" s="39"/>
      <c r="PJ203" s="39"/>
      <c r="PK203" s="39"/>
      <c r="PL203" s="39"/>
      <c r="PM203" s="39"/>
      <c r="PN203" s="39"/>
      <c r="PO203" s="39"/>
      <c r="PP203" s="39"/>
      <c r="PQ203" s="39"/>
      <c r="PR203" s="39"/>
      <c r="PS203" s="39"/>
      <c r="PT203" s="39"/>
      <c r="PU203" s="39"/>
      <c r="PV203" s="39"/>
      <c r="PW203" s="39"/>
      <c r="PX203" s="39"/>
      <c r="PY203" s="39"/>
      <c r="PZ203" s="39"/>
      <c r="QA203" s="39"/>
      <c r="QB203" s="39"/>
      <c r="QC203" s="39"/>
      <c r="QD203" s="39"/>
      <c r="QE203" s="39"/>
      <c r="QF203" s="39"/>
      <c r="QG203" s="39"/>
      <c r="QH203" s="39"/>
      <c r="QI203" s="39"/>
      <c r="QJ203" s="39"/>
      <c r="QK203" s="39"/>
      <c r="QL203" s="39"/>
      <c r="QM203" s="39"/>
      <c r="QN203" s="39"/>
      <c r="QO203" s="39"/>
      <c r="QP203" s="39"/>
      <c r="QQ203" s="39"/>
      <c r="QR203" s="39"/>
      <c r="QS203" s="39"/>
      <c r="QT203" s="39"/>
      <c r="QU203" s="39"/>
      <c r="QV203" s="39"/>
      <c r="QW203" s="39"/>
      <c r="QX203" s="39"/>
      <c r="QY203" s="39"/>
      <c r="QZ203" s="39"/>
      <c r="RA203" s="39"/>
      <c r="RB203" s="39"/>
      <c r="RC203" s="39"/>
      <c r="RD203" s="39"/>
      <c r="RE203" s="39"/>
      <c r="RF203" s="39"/>
      <c r="RG203" s="39"/>
      <c r="RH203" s="39"/>
      <c r="RI203" s="39"/>
      <c r="RJ203" s="39"/>
      <c r="RK203" s="39"/>
      <c r="RL203" s="39"/>
      <c r="RM203" s="39"/>
      <c r="RN203" s="39"/>
      <c r="RO203" s="39"/>
      <c r="RP203" s="39"/>
      <c r="RQ203" s="39"/>
      <c r="RR203" s="39"/>
      <c r="RS203" s="39"/>
      <c r="RT203" s="39"/>
      <c r="RU203" s="39"/>
      <c r="RV203" s="39"/>
      <c r="RW203" s="39"/>
      <c r="RX203" s="39"/>
      <c r="RY203" s="39"/>
      <c r="RZ203" s="39"/>
      <c r="SA203" s="39"/>
      <c r="SB203" s="39"/>
      <c r="SC203" s="39"/>
      <c r="SD203" s="39"/>
      <c r="SE203" s="39"/>
      <c r="SF203" s="39"/>
      <c r="SG203" s="39"/>
      <c r="SH203" s="39"/>
      <c r="SI203" s="39"/>
      <c r="SJ203" s="39"/>
      <c r="SK203" s="39"/>
      <c r="SL203" s="39"/>
      <c r="SM203" s="39"/>
      <c r="SN203" s="39"/>
      <c r="SO203" s="39"/>
      <c r="SP203" s="39"/>
      <c r="SQ203" s="39"/>
      <c r="SR203" s="39"/>
      <c r="SS203" s="39"/>
      <c r="ST203" s="39"/>
      <c r="SU203" s="39"/>
      <c r="SV203" s="39"/>
      <c r="SW203" s="39"/>
      <c r="SX203" s="39"/>
      <c r="SY203" s="39"/>
      <c r="SZ203" s="39"/>
      <c r="TA203" s="39"/>
      <c r="TB203" s="39"/>
      <c r="TC203" s="39"/>
      <c r="TD203" s="39"/>
      <c r="TE203" s="39"/>
      <c r="TF203" s="39"/>
      <c r="TG203" s="39"/>
      <c r="TH203" s="39"/>
      <c r="TI203" s="39"/>
      <c r="TJ203" s="39"/>
      <c r="TK203" s="39"/>
      <c r="TL203" s="39"/>
      <c r="TM203" s="39"/>
      <c r="TN203" s="39"/>
      <c r="TO203" s="39"/>
      <c r="TP203" s="39"/>
      <c r="TQ203" s="39"/>
      <c r="TR203" s="39"/>
      <c r="TS203" s="39"/>
      <c r="TT203" s="39"/>
      <c r="TU203" s="39"/>
      <c r="TV203" s="39"/>
      <c r="TW203" s="39"/>
      <c r="TX203" s="39"/>
      <c r="TY203" s="39"/>
      <c r="TZ203" s="39"/>
      <c r="UA203" s="39"/>
      <c r="UB203" s="39"/>
      <c r="UC203" s="39"/>
      <c r="UD203" s="39"/>
      <c r="UE203" s="39"/>
      <c r="UF203" s="39"/>
      <c r="UG203" s="39"/>
      <c r="UH203" s="39"/>
      <c r="UI203" s="39"/>
      <c r="UJ203" s="39"/>
      <c r="UK203" s="39"/>
      <c r="UL203" s="39"/>
      <c r="UM203" s="39"/>
      <c r="UN203" s="39"/>
      <c r="UO203" s="39"/>
      <c r="UP203" s="39"/>
      <c r="UQ203" s="39"/>
      <c r="UR203" s="39"/>
      <c r="US203" s="39"/>
      <c r="UT203" s="39"/>
      <c r="UU203" s="39"/>
      <c r="UV203" s="39"/>
      <c r="UW203" s="39"/>
      <c r="UX203" s="39"/>
      <c r="UY203" s="39"/>
      <c r="UZ203" s="39"/>
      <c r="VA203" s="39"/>
      <c r="VB203" s="39"/>
      <c r="VC203" s="39"/>
      <c r="VD203" s="39"/>
      <c r="VE203" s="39"/>
      <c r="VF203" s="39"/>
      <c r="VG203" s="39"/>
      <c r="VH203" s="39"/>
      <c r="VI203" s="39"/>
      <c r="VJ203" s="39"/>
      <c r="VK203" s="39"/>
      <c r="VL203" s="39"/>
      <c r="VM203" s="39"/>
      <c r="VN203" s="39"/>
      <c r="VO203" s="39"/>
      <c r="VP203" s="39"/>
      <c r="VQ203" s="39"/>
      <c r="VR203" s="39"/>
      <c r="VS203" s="39"/>
      <c r="VT203" s="39"/>
      <c r="VU203" s="39"/>
      <c r="VV203" s="39"/>
      <c r="VW203" s="39"/>
      <c r="VX203" s="39"/>
      <c r="VY203" s="39"/>
      <c r="VZ203" s="39"/>
      <c r="WA203" s="39"/>
      <c r="WB203" s="39"/>
      <c r="WC203" s="39"/>
      <c r="WD203" s="39"/>
      <c r="WE203" s="39"/>
      <c r="WF203" s="39"/>
      <c r="WG203" s="39"/>
      <c r="WH203" s="39"/>
      <c r="WI203" s="39"/>
      <c r="WJ203" s="39"/>
      <c r="WK203" s="39"/>
      <c r="WL203" s="39"/>
      <c r="WM203" s="39"/>
      <c r="WN203" s="39"/>
      <c r="WO203" s="39"/>
      <c r="WP203" s="39"/>
      <c r="WQ203" s="39"/>
      <c r="WR203" s="39"/>
      <c r="WS203" s="39"/>
      <c r="WT203" s="39"/>
      <c r="WU203" s="39"/>
      <c r="WV203" s="39"/>
      <c r="WW203" s="39"/>
      <c r="WX203" s="39"/>
      <c r="WY203" s="39"/>
      <c r="WZ203" s="39"/>
      <c r="XA203" s="39"/>
      <c r="XB203" s="39"/>
      <c r="XC203" s="39"/>
      <c r="XD203" s="39"/>
      <c r="XE203" s="39"/>
      <c r="XF203" s="39"/>
      <c r="XG203" s="39"/>
      <c r="XH203" s="39"/>
      <c r="XI203" s="39"/>
      <c r="XJ203" s="39"/>
      <c r="XK203" s="39"/>
      <c r="XL203" s="39"/>
      <c r="XM203" s="39"/>
      <c r="XN203" s="39"/>
      <c r="XO203" s="39"/>
      <c r="XP203" s="39"/>
      <c r="XQ203" s="39"/>
      <c r="XR203" s="39"/>
      <c r="XS203" s="39"/>
      <c r="XT203" s="39"/>
      <c r="XU203" s="39"/>
      <c r="XV203" s="39"/>
      <c r="XW203" s="39"/>
      <c r="XX203" s="39"/>
      <c r="XY203" s="39"/>
      <c r="XZ203" s="39"/>
      <c r="YA203" s="39"/>
      <c r="YB203" s="39"/>
      <c r="YC203" s="39"/>
      <c r="YD203" s="39"/>
      <c r="YE203" s="39"/>
      <c r="YF203" s="39"/>
      <c r="YG203" s="39"/>
      <c r="YH203" s="39"/>
      <c r="YI203" s="39"/>
      <c r="YJ203" s="39"/>
      <c r="YK203" s="39"/>
      <c r="YL203" s="39"/>
      <c r="YM203" s="39"/>
      <c r="YN203" s="39"/>
      <c r="YO203" s="39"/>
      <c r="YP203" s="39"/>
      <c r="YQ203" s="39"/>
      <c r="YR203" s="39"/>
      <c r="YS203" s="39"/>
      <c r="YT203" s="39"/>
      <c r="YU203" s="39"/>
      <c r="YV203" s="39"/>
      <c r="YW203" s="39"/>
      <c r="YX203" s="39"/>
      <c r="YY203" s="39"/>
      <c r="YZ203" s="39"/>
      <c r="ZA203" s="39"/>
      <c r="ZB203" s="39"/>
      <c r="ZC203" s="39"/>
      <c r="ZD203" s="39"/>
      <c r="ZE203" s="39"/>
      <c r="ZF203" s="39"/>
      <c r="ZG203" s="39"/>
      <c r="ZH203" s="39"/>
      <c r="ZI203" s="39"/>
      <c r="ZJ203" s="39"/>
      <c r="ZK203" s="39"/>
      <c r="ZL203" s="39"/>
      <c r="ZM203" s="39"/>
      <c r="ZN203" s="39"/>
      <c r="ZO203" s="39"/>
      <c r="ZP203" s="39"/>
      <c r="ZQ203" s="39"/>
      <c r="ZR203" s="39"/>
      <c r="ZS203" s="39"/>
      <c r="ZT203" s="39"/>
      <c r="ZU203" s="39"/>
      <c r="ZV203" s="39"/>
      <c r="ZW203" s="39"/>
      <c r="ZX203" s="39"/>
    </row>
    <row r="204" spans="1:700" s="41" customFormat="1" ht="12" customHeight="1" x14ac:dyDescent="0.25">
      <c r="A204" s="128" t="s">
        <v>36</v>
      </c>
      <c r="B204" s="15" t="s">
        <v>37</v>
      </c>
      <c r="C204" s="15" t="s">
        <v>37</v>
      </c>
      <c r="D204" s="5" t="s">
        <v>38</v>
      </c>
      <c r="E204" s="6" t="s">
        <v>39</v>
      </c>
      <c r="F204" s="7" t="s">
        <v>38</v>
      </c>
      <c r="G204" s="6" t="s">
        <v>40</v>
      </c>
      <c r="H204" s="8">
        <v>24601</v>
      </c>
      <c r="I204" s="69" t="s">
        <v>184</v>
      </c>
      <c r="J204" s="9" t="s">
        <v>7241</v>
      </c>
      <c r="K204" s="10" t="s">
        <v>7242</v>
      </c>
      <c r="L204" s="11"/>
      <c r="M204" s="8" t="s">
        <v>43</v>
      </c>
      <c r="N204" s="12" t="s">
        <v>16255</v>
      </c>
      <c r="O204" s="13">
        <v>4</v>
      </c>
      <c r="P204" s="14">
        <f t="shared" si="4"/>
        <v>35.049999999999997</v>
      </c>
      <c r="Q204" s="53" t="s">
        <v>16279</v>
      </c>
      <c r="R204" s="14">
        <v>140.19999999999999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140.19999999999999</v>
      </c>
      <c r="AA204" s="14">
        <v>0</v>
      </c>
      <c r="AB204" s="14">
        <v>0</v>
      </c>
      <c r="AC204" s="14">
        <v>0</v>
      </c>
      <c r="AD204" s="14">
        <v>0</v>
      </c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  <c r="IV204" s="39"/>
      <c r="IW204" s="39"/>
      <c r="IX204" s="39"/>
      <c r="IY204" s="39"/>
      <c r="IZ204" s="39"/>
      <c r="JA204" s="39"/>
      <c r="JB204" s="39"/>
      <c r="JC204" s="39"/>
      <c r="JD204" s="39"/>
      <c r="JE204" s="39"/>
      <c r="JF204" s="39"/>
      <c r="JG204" s="39"/>
      <c r="JH204" s="39"/>
      <c r="JI204" s="39"/>
      <c r="JJ204" s="39"/>
      <c r="JK204" s="39"/>
      <c r="JL204" s="39"/>
      <c r="JM204" s="39"/>
      <c r="JN204" s="39"/>
      <c r="JO204" s="39"/>
      <c r="JP204" s="39"/>
      <c r="JQ204" s="39"/>
      <c r="JR204" s="39"/>
      <c r="JS204" s="39"/>
      <c r="JT204" s="39"/>
      <c r="JU204" s="39"/>
      <c r="JV204" s="39"/>
      <c r="JW204" s="39"/>
      <c r="JX204" s="39"/>
      <c r="JY204" s="39"/>
      <c r="JZ204" s="39"/>
      <c r="KA204" s="39"/>
      <c r="KB204" s="39"/>
      <c r="KC204" s="39"/>
      <c r="KD204" s="39"/>
      <c r="KE204" s="39"/>
      <c r="KF204" s="39"/>
      <c r="KG204" s="39"/>
      <c r="KH204" s="39"/>
      <c r="KI204" s="39"/>
      <c r="KJ204" s="39"/>
      <c r="KK204" s="39"/>
      <c r="KL204" s="39"/>
      <c r="KM204" s="39"/>
      <c r="KN204" s="39"/>
      <c r="KO204" s="39"/>
      <c r="KP204" s="39"/>
      <c r="KQ204" s="39"/>
      <c r="KR204" s="39"/>
      <c r="KS204" s="39"/>
      <c r="KT204" s="39"/>
      <c r="KU204" s="39"/>
      <c r="KV204" s="39"/>
      <c r="KW204" s="39"/>
      <c r="KX204" s="39"/>
      <c r="KY204" s="39"/>
      <c r="KZ204" s="39"/>
      <c r="LA204" s="39"/>
      <c r="LB204" s="39"/>
      <c r="LC204" s="39"/>
      <c r="LD204" s="39"/>
      <c r="LE204" s="39"/>
      <c r="LF204" s="39"/>
      <c r="LG204" s="39"/>
      <c r="LH204" s="39"/>
      <c r="LI204" s="39"/>
      <c r="LJ204" s="39"/>
      <c r="LK204" s="39"/>
      <c r="LL204" s="39"/>
      <c r="LM204" s="39"/>
      <c r="LN204" s="39"/>
      <c r="LO204" s="39"/>
      <c r="LP204" s="39"/>
      <c r="LQ204" s="39"/>
      <c r="LR204" s="39"/>
      <c r="LS204" s="39"/>
      <c r="LT204" s="39"/>
      <c r="LU204" s="39"/>
      <c r="LV204" s="39"/>
      <c r="LW204" s="39"/>
      <c r="LX204" s="39"/>
      <c r="LY204" s="39"/>
      <c r="LZ204" s="39"/>
      <c r="MA204" s="39"/>
      <c r="MB204" s="39"/>
      <c r="MC204" s="39"/>
      <c r="MD204" s="39"/>
      <c r="ME204" s="39"/>
      <c r="MF204" s="39"/>
      <c r="MG204" s="39"/>
      <c r="MH204" s="39"/>
      <c r="MI204" s="39"/>
      <c r="MJ204" s="39"/>
      <c r="MK204" s="39"/>
      <c r="ML204" s="39"/>
      <c r="MM204" s="39"/>
      <c r="MN204" s="39"/>
      <c r="MO204" s="39"/>
      <c r="MP204" s="39"/>
      <c r="MQ204" s="39"/>
      <c r="MR204" s="39"/>
      <c r="MS204" s="39"/>
      <c r="MT204" s="39"/>
      <c r="MU204" s="39"/>
      <c r="MV204" s="39"/>
      <c r="MW204" s="39"/>
      <c r="MX204" s="39"/>
      <c r="MY204" s="39"/>
      <c r="MZ204" s="39"/>
      <c r="NA204" s="39"/>
      <c r="NB204" s="39"/>
      <c r="NC204" s="39"/>
      <c r="ND204" s="39"/>
      <c r="NE204" s="39"/>
      <c r="NF204" s="39"/>
      <c r="NG204" s="39"/>
      <c r="NH204" s="39"/>
      <c r="NI204" s="39"/>
      <c r="NJ204" s="39"/>
      <c r="NK204" s="39"/>
      <c r="NL204" s="39"/>
      <c r="NM204" s="39"/>
      <c r="NN204" s="39"/>
      <c r="NO204" s="39"/>
      <c r="NP204" s="39"/>
      <c r="NQ204" s="39"/>
      <c r="NR204" s="39"/>
      <c r="NS204" s="39"/>
      <c r="NT204" s="39"/>
      <c r="NU204" s="39"/>
      <c r="NV204" s="39"/>
      <c r="NW204" s="39"/>
      <c r="NX204" s="39"/>
      <c r="NY204" s="39"/>
      <c r="NZ204" s="39"/>
      <c r="OA204" s="39"/>
      <c r="OB204" s="39"/>
      <c r="OC204" s="39"/>
      <c r="OD204" s="39"/>
      <c r="OE204" s="39"/>
      <c r="OF204" s="39"/>
      <c r="OG204" s="39"/>
      <c r="OH204" s="39"/>
      <c r="OI204" s="39"/>
      <c r="OJ204" s="39"/>
      <c r="OK204" s="39"/>
      <c r="OL204" s="39"/>
      <c r="OM204" s="39"/>
      <c r="ON204" s="39"/>
      <c r="OO204" s="39"/>
      <c r="OP204" s="39"/>
      <c r="OQ204" s="39"/>
      <c r="OR204" s="39"/>
      <c r="OS204" s="39"/>
      <c r="OT204" s="39"/>
      <c r="OU204" s="39"/>
      <c r="OV204" s="39"/>
      <c r="OW204" s="39"/>
      <c r="OX204" s="39"/>
      <c r="OY204" s="39"/>
      <c r="OZ204" s="39"/>
      <c r="PA204" s="39"/>
      <c r="PB204" s="39"/>
      <c r="PC204" s="39"/>
      <c r="PD204" s="39"/>
      <c r="PE204" s="39"/>
      <c r="PF204" s="39"/>
      <c r="PG204" s="39"/>
      <c r="PH204" s="39"/>
      <c r="PI204" s="39"/>
      <c r="PJ204" s="39"/>
      <c r="PK204" s="39"/>
      <c r="PL204" s="39"/>
      <c r="PM204" s="39"/>
      <c r="PN204" s="39"/>
      <c r="PO204" s="39"/>
      <c r="PP204" s="39"/>
      <c r="PQ204" s="39"/>
      <c r="PR204" s="39"/>
      <c r="PS204" s="39"/>
      <c r="PT204" s="39"/>
      <c r="PU204" s="39"/>
      <c r="PV204" s="39"/>
      <c r="PW204" s="39"/>
      <c r="PX204" s="39"/>
      <c r="PY204" s="39"/>
      <c r="PZ204" s="39"/>
      <c r="QA204" s="39"/>
      <c r="QB204" s="39"/>
      <c r="QC204" s="39"/>
      <c r="QD204" s="39"/>
      <c r="QE204" s="39"/>
      <c r="QF204" s="39"/>
      <c r="QG204" s="39"/>
      <c r="QH204" s="39"/>
      <c r="QI204" s="39"/>
      <c r="QJ204" s="39"/>
      <c r="QK204" s="39"/>
      <c r="QL204" s="39"/>
      <c r="QM204" s="39"/>
      <c r="QN204" s="39"/>
      <c r="QO204" s="39"/>
      <c r="QP204" s="39"/>
      <c r="QQ204" s="39"/>
      <c r="QR204" s="39"/>
      <c r="QS204" s="39"/>
      <c r="QT204" s="39"/>
      <c r="QU204" s="39"/>
      <c r="QV204" s="39"/>
      <c r="QW204" s="39"/>
      <c r="QX204" s="39"/>
      <c r="QY204" s="39"/>
      <c r="QZ204" s="39"/>
      <c r="RA204" s="39"/>
      <c r="RB204" s="39"/>
      <c r="RC204" s="39"/>
      <c r="RD204" s="39"/>
      <c r="RE204" s="39"/>
      <c r="RF204" s="39"/>
      <c r="RG204" s="39"/>
      <c r="RH204" s="39"/>
      <c r="RI204" s="39"/>
      <c r="RJ204" s="39"/>
      <c r="RK204" s="39"/>
      <c r="RL204" s="39"/>
      <c r="RM204" s="39"/>
      <c r="RN204" s="39"/>
      <c r="RO204" s="39"/>
      <c r="RP204" s="39"/>
      <c r="RQ204" s="39"/>
      <c r="RR204" s="39"/>
      <c r="RS204" s="39"/>
      <c r="RT204" s="39"/>
      <c r="RU204" s="39"/>
      <c r="RV204" s="39"/>
      <c r="RW204" s="39"/>
      <c r="RX204" s="39"/>
      <c r="RY204" s="39"/>
      <c r="RZ204" s="39"/>
      <c r="SA204" s="39"/>
      <c r="SB204" s="39"/>
      <c r="SC204" s="39"/>
      <c r="SD204" s="39"/>
      <c r="SE204" s="39"/>
      <c r="SF204" s="39"/>
      <c r="SG204" s="39"/>
      <c r="SH204" s="39"/>
      <c r="SI204" s="39"/>
      <c r="SJ204" s="39"/>
      <c r="SK204" s="39"/>
      <c r="SL204" s="39"/>
      <c r="SM204" s="39"/>
      <c r="SN204" s="39"/>
      <c r="SO204" s="39"/>
      <c r="SP204" s="39"/>
      <c r="SQ204" s="39"/>
      <c r="SR204" s="39"/>
      <c r="SS204" s="39"/>
      <c r="ST204" s="39"/>
      <c r="SU204" s="39"/>
      <c r="SV204" s="39"/>
      <c r="SW204" s="39"/>
      <c r="SX204" s="39"/>
      <c r="SY204" s="39"/>
      <c r="SZ204" s="39"/>
      <c r="TA204" s="39"/>
      <c r="TB204" s="39"/>
      <c r="TC204" s="39"/>
      <c r="TD204" s="39"/>
      <c r="TE204" s="39"/>
      <c r="TF204" s="39"/>
      <c r="TG204" s="39"/>
      <c r="TH204" s="39"/>
      <c r="TI204" s="39"/>
      <c r="TJ204" s="39"/>
      <c r="TK204" s="39"/>
      <c r="TL204" s="39"/>
      <c r="TM204" s="39"/>
      <c r="TN204" s="39"/>
      <c r="TO204" s="39"/>
      <c r="TP204" s="39"/>
      <c r="TQ204" s="39"/>
      <c r="TR204" s="39"/>
      <c r="TS204" s="39"/>
      <c r="TT204" s="39"/>
      <c r="TU204" s="39"/>
      <c r="TV204" s="39"/>
      <c r="TW204" s="39"/>
      <c r="TX204" s="39"/>
      <c r="TY204" s="39"/>
      <c r="TZ204" s="39"/>
      <c r="UA204" s="39"/>
      <c r="UB204" s="39"/>
      <c r="UC204" s="39"/>
      <c r="UD204" s="39"/>
      <c r="UE204" s="39"/>
      <c r="UF204" s="39"/>
      <c r="UG204" s="39"/>
      <c r="UH204" s="39"/>
      <c r="UI204" s="39"/>
      <c r="UJ204" s="39"/>
      <c r="UK204" s="39"/>
      <c r="UL204" s="39"/>
      <c r="UM204" s="39"/>
      <c r="UN204" s="39"/>
      <c r="UO204" s="39"/>
      <c r="UP204" s="39"/>
      <c r="UQ204" s="39"/>
      <c r="UR204" s="39"/>
      <c r="US204" s="39"/>
      <c r="UT204" s="39"/>
      <c r="UU204" s="39"/>
      <c r="UV204" s="39"/>
      <c r="UW204" s="39"/>
      <c r="UX204" s="39"/>
      <c r="UY204" s="39"/>
      <c r="UZ204" s="39"/>
      <c r="VA204" s="39"/>
      <c r="VB204" s="39"/>
      <c r="VC204" s="39"/>
      <c r="VD204" s="39"/>
      <c r="VE204" s="39"/>
      <c r="VF204" s="39"/>
      <c r="VG204" s="39"/>
      <c r="VH204" s="39"/>
      <c r="VI204" s="39"/>
      <c r="VJ204" s="39"/>
      <c r="VK204" s="39"/>
      <c r="VL204" s="39"/>
      <c r="VM204" s="39"/>
      <c r="VN204" s="39"/>
      <c r="VO204" s="39"/>
      <c r="VP204" s="39"/>
      <c r="VQ204" s="39"/>
      <c r="VR204" s="39"/>
      <c r="VS204" s="39"/>
      <c r="VT204" s="39"/>
      <c r="VU204" s="39"/>
      <c r="VV204" s="39"/>
      <c r="VW204" s="39"/>
      <c r="VX204" s="39"/>
      <c r="VY204" s="39"/>
      <c r="VZ204" s="39"/>
      <c r="WA204" s="39"/>
      <c r="WB204" s="39"/>
      <c r="WC204" s="39"/>
      <c r="WD204" s="39"/>
      <c r="WE204" s="39"/>
      <c r="WF204" s="39"/>
      <c r="WG204" s="39"/>
      <c r="WH204" s="39"/>
      <c r="WI204" s="39"/>
      <c r="WJ204" s="39"/>
      <c r="WK204" s="39"/>
      <c r="WL204" s="39"/>
      <c r="WM204" s="39"/>
      <c r="WN204" s="39"/>
      <c r="WO204" s="39"/>
      <c r="WP204" s="39"/>
      <c r="WQ204" s="39"/>
      <c r="WR204" s="39"/>
      <c r="WS204" s="39"/>
      <c r="WT204" s="39"/>
      <c r="WU204" s="39"/>
      <c r="WV204" s="39"/>
      <c r="WW204" s="39"/>
      <c r="WX204" s="39"/>
      <c r="WY204" s="39"/>
      <c r="WZ204" s="39"/>
      <c r="XA204" s="39"/>
      <c r="XB204" s="39"/>
      <c r="XC204" s="39"/>
      <c r="XD204" s="39"/>
      <c r="XE204" s="39"/>
      <c r="XF204" s="39"/>
      <c r="XG204" s="39"/>
      <c r="XH204" s="39"/>
      <c r="XI204" s="39"/>
      <c r="XJ204" s="39"/>
      <c r="XK204" s="39"/>
      <c r="XL204" s="39"/>
      <c r="XM204" s="39"/>
      <c r="XN204" s="39"/>
      <c r="XO204" s="39"/>
      <c r="XP204" s="39"/>
      <c r="XQ204" s="39"/>
      <c r="XR204" s="39"/>
      <c r="XS204" s="39"/>
      <c r="XT204" s="39"/>
      <c r="XU204" s="39"/>
      <c r="XV204" s="39"/>
      <c r="XW204" s="39"/>
      <c r="XX204" s="39"/>
      <c r="XY204" s="39"/>
      <c r="XZ204" s="39"/>
      <c r="YA204" s="39"/>
      <c r="YB204" s="39"/>
      <c r="YC204" s="39"/>
      <c r="YD204" s="39"/>
      <c r="YE204" s="39"/>
      <c r="YF204" s="39"/>
      <c r="YG204" s="39"/>
      <c r="YH204" s="39"/>
      <c r="YI204" s="39"/>
      <c r="YJ204" s="39"/>
      <c r="YK204" s="39"/>
      <c r="YL204" s="39"/>
      <c r="YM204" s="39"/>
      <c r="YN204" s="39"/>
      <c r="YO204" s="39"/>
      <c r="YP204" s="39"/>
      <c r="YQ204" s="39"/>
      <c r="YR204" s="39"/>
      <c r="YS204" s="39"/>
      <c r="YT204" s="39"/>
      <c r="YU204" s="39"/>
      <c r="YV204" s="39"/>
      <c r="YW204" s="39"/>
      <c r="YX204" s="39"/>
      <c r="YY204" s="39"/>
      <c r="YZ204" s="39"/>
      <c r="ZA204" s="39"/>
      <c r="ZB204" s="39"/>
      <c r="ZC204" s="39"/>
      <c r="ZD204" s="39"/>
      <c r="ZE204" s="39"/>
      <c r="ZF204" s="39"/>
      <c r="ZG204" s="39"/>
      <c r="ZH204" s="39"/>
      <c r="ZI204" s="39"/>
      <c r="ZJ204" s="39"/>
      <c r="ZK204" s="39"/>
      <c r="ZL204" s="39"/>
      <c r="ZM204" s="39"/>
      <c r="ZN204" s="39"/>
      <c r="ZO204" s="39"/>
      <c r="ZP204" s="39"/>
      <c r="ZQ204" s="39"/>
      <c r="ZR204" s="39"/>
      <c r="ZS204" s="39"/>
      <c r="ZT204" s="39"/>
      <c r="ZU204" s="39"/>
      <c r="ZV204" s="39"/>
      <c r="ZW204" s="39"/>
      <c r="ZX204" s="39"/>
    </row>
    <row r="205" spans="1:700" s="41" customFormat="1" ht="12" customHeight="1" x14ac:dyDescent="0.25">
      <c r="A205" s="128" t="s">
        <v>36</v>
      </c>
      <c r="B205" s="15" t="s">
        <v>37</v>
      </c>
      <c r="C205" s="15" t="s">
        <v>37</v>
      </c>
      <c r="D205" s="5" t="s">
        <v>38</v>
      </c>
      <c r="E205" s="6" t="s">
        <v>39</v>
      </c>
      <c r="F205" s="7" t="s">
        <v>38</v>
      </c>
      <c r="G205" s="6" t="s">
        <v>40</v>
      </c>
      <c r="H205" s="8">
        <v>24601</v>
      </c>
      <c r="I205" s="69" t="s">
        <v>184</v>
      </c>
      <c r="J205" s="9" t="s">
        <v>7405</v>
      </c>
      <c r="K205" s="10" t="s">
        <v>7406</v>
      </c>
      <c r="L205" s="11"/>
      <c r="M205" s="8" t="s">
        <v>43</v>
      </c>
      <c r="N205" s="12" t="s">
        <v>16255</v>
      </c>
      <c r="O205" s="13">
        <v>2</v>
      </c>
      <c r="P205" s="14">
        <f t="shared" si="4"/>
        <v>636.54</v>
      </c>
      <c r="Q205" s="53" t="s">
        <v>16279</v>
      </c>
      <c r="R205" s="14">
        <v>1273.08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1273.08</v>
      </c>
      <c r="AD205" s="14">
        <v>0</v>
      </c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  <c r="IB205" s="39"/>
      <c r="IC205" s="39"/>
      <c r="ID205" s="39"/>
      <c r="IE205" s="39"/>
      <c r="IF205" s="39"/>
      <c r="IG205" s="39"/>
      <c r="IH205" s="39"/>
      <c r="II205" s="39"/>
      <c r="IJ205" s="39"/>
      <c r="IK205" s="39"/>
      <c r="IL205" s="39"/>
      <c r="IM205" s="39"/>
      <c r="IN205" s="39"/>
      <c r="IO205" s="39"/>
      <c r="IP205" s="39"/>
      <c r="IQ205" s="39"/>
      <c r="IR205" s="39"/>
      <c r="IS205" s="39"/>
      <c r="IT205" s="39"/>
      <c r="IU205" s="39"/>
      <c r="IV205" s="39"/>
      <c r="IW205" s="39"/>
      <c r="IX205" s="39"/>
      <c r="IY205" s="39"/>
      <c r="IZ205" s="39"/>
      <c r="JA205" s="39"/>
      <c r="JB205" s="39"/>
      <c r="JC205" s="39"/>
      <c r="JD205" s="39"/>
      <c r="JE205" s="39"/>
      <c r="JF205" s="39"/>
      <c r="JG205" s="39"/>
      <c r="JH205" s="39"/>
      <c r="JI205" s="39"/>
      <c r="JJ205" s="39"/>
      <c r="JK205" s="39"/>
      <c r="JL205" s="39"/>
      <c r="JM205" s="39"/>
      <c r="JN205" s="39"/>
      <c r="JO205" s="39"/>
      <c r="JP205" s="39"/>
      <c r="JQ205" s="39"/>
      <c r="JR205" s="39"/>
      <c r="JS205" s="39"/>
      <c r="JT205" s="39"/>
      <c r="JU205" s="39"/>
      <c r="JV205" s="39"/>
      <c r="JW205" s="39"/>
      <c r="JX205" s="39"/>
      <c r="JY205" s="39"/>
      <c r="JZ205" s="39"/>
      <c r="KA205" s="39"/>
      <c r="KB205" s="39"/>
      <c r="KC205" s="39"/>
      <c r="KD205" s="39"/>
      <c r="KE205" s="39"/>
      <c r="KF205" s="39"/>
      <c r="KG205" s="39"/>
      <c r="KH205" s="39"/>
      <c r="KI205" s="39"/>
      <c r="KJ205" s="39"/>
      <c r="KK205" s="39"/>
      <c r="KL205" s="39"/>
      <c r="KM205" s="39"/>
      <c r="KN205" s="39"/>
      <c r="KO205" s="39"/>
      <c r="KP205" s="39"/>
      <c r="KQ205" s="39"/>
      <c r="KR205" s="39"/>
      <c r="KS205" s="39"/>
      <c r="KT205" s="39"/>
      <c r="KU205" s="39"/>
      <c r="KV205" s="39"/>
      <c r="KW205" s="39"/>
      <c r="KX205" s="39"/>
      <c r="KY205" s="39"/>
      <c r="KZ205" s="39"/>
      <c r="LA205" s="39"/>
      <c r="LB205" s="39"/>
      <c r="LC205" s="39"/>
      <c r="LD205" s="39"/>
      <c r="LE205" s="39"/>
      <c r="LF205" s="39"/>
      <c r="LG205" s="39"/>
      <c r="LH205" s="39"/>
      <c r="LI205" s="39"/>
      <c r="LJ205" s="39"/>
      <c r="LK205" s="39"/>
      <c r="LL205" s="39"/>
      <c r="LM205" s="39"/>
      <c r="LN205" s="39"/>
      <c r="LO205" s="39"/>
      <c r="LP205" s="39"/>
      <c r="LQ205" s="39"/>
      <c r="LR205" s="39"/>
      <c r="LS205" s="39"/>
      <c r="LT205" s="39"/>
      <c r="LU205" s="39"/>
      <c r="LV205" s="39"/>
      <c r="LW205" s="39"/>
      <c r="LX205" s="39"/>
      <c r="LY205" s="39"/>
      <c r="LZ205" s="39"/>
      <c r="MA205" s="39"/>
      <c r="MB205" s="39"/>
      <c r="MC205" s="39"/>
      <c r="MD205" s="39"/>
      <c r="ME205" s="39"/>
      <c r="MF205" s="39"/>
      <c r="MG205" s="39"/>
      <c r="MH205" s="39"/>
      <c r="MI205" s="39"/>
      <c r="MJ205" s="39"/>
      <c r="MK205" s="39"/>
      <c r="ML205" s="39"/>
      <c r="MM205" s="39"/>
      <c r="MN205" s="39"/>
      <c r="MO205" s="39"/>
      <c r="MP205" s="39"/>
      <c r="MQ205" s="39"/>
      <c r="MR205" s="39"/>
      <c r="MS205" s="39"/>
      <c r="MT205" s="39"/>
      <c r="MU205" s="39"/>
      <c r="MV205" s="39"/>
      <c r="MW205" s="39"/>
      <c r="MX205" s="39"/>
      <c r="MY205" s="39"/>
      <c r="MZ205" s="39"/>
      <c r="NA205" s="39"/>
      <c r="NB205" s="39"/>
      <c r="NC205" s="39"/>
      <c r="ND205" s="39"/>
      <c r="NE205" s="39"/>
      <c r="NF205" s="39"/>
      <c r="NG205" s="39"/>
      <c r="NH205" s="39"/>
      <c r="NI205" s="39"/>
      <c r="NJ205" s="39"/>
      <c r="NK205" s="39"/>
      <c r="NL205" s="39"/>
      <c r="NM205" s="39"/>
      <c r="NN205" s="39"/>
      <c r="NO205" s="39"/>
      <c r="NP205" s="39"/>
      <c r="NQ205" s="39"/>
      <c r="NR205" s="39"/>
      <c r="NS205" s="39"/>
      <c r="NT205" s="39"/>
      <c r="NU205" s="39"/>
      <c r="NV205" s="39"/>
      <c r="NW205" s="39"/>
      <c r="NX205" s="39"/>
      <c r="NY205" s="39"/>
      <c r="NZ205" s="39"/>
      <c r="OA205" s="39"/>
      <c r="OB205" s="39"/>
      <c r="OC205" s="39"/>
      <c r="OD205" s="39"/>
      <c r="OE205" s="39"/>
      <c r="OF205" s="39"/>
      <c r="OG205" s="39"/>
      <c r="OH205" s="39"/>
      <c r="OI205" s="39"/>
      <c r="OJ205" s="39"/>
      <c r="OK205" s="39"/>
      <c r="OL205" s="39"/>
      <c r="OM205" s="39"/>
      <c r="ON205" s="39"/>
      <c r="OO205" s="39"/>
      <c r="OP205" s="39"/>
      <c r="OQ205" s="39"/>
      <c r="OR205" s="39"/>
      <c r="OS205" s="39"/>
      <c r="OT205" s="39"/>
      <c r="OU205" s="39"/>
      <c r="OV205" s="39"/>
      <c r="OW205" s="39"/>
      <c r="OX205" s="39"/>
      <c r="OY205" s="39"/>
      <c r="OZ205" s="39"/>
      <c r="PA205" s="39"/>
      <c r="PB205" s="39"/>
      <c r="PC205" s="39"/>
      <c r="PD205" s="39"/>
      <c r="PE205" s="39"/>
      <c r="PF205" s="39"/>
      <c r="PG205" s="39"/>
      <c r="PH205" s="39"/>
      <c r="PI205" s="39"/>
      <c r="PJ205" s="39"/>
      <c r="PK205" s="39"/>
      <c r="PL205" s="39"/>
      <c r="PM205" s="39"/>
      <c r="PN205" s="39"/>
      <c r="PO205" s="39"/>
      <c r="PP205" s="39"/>
      <c r="PQ205" s="39"/>
      <c r="PR205" s="39"/>
      <c r="PS205" s="39"/>
      <c r="PT205" s="39"/>
      <c r="PU205" s="39"/>
      <c r="PV205" s="39"/>
      <c r="PW205" s="39"/>
      <c r="PX205" s="39"/>
      <c r="PY205" s="39"/>
      <c r="PZ205" s="39"/>
      <c r="QA205" s="39"/>
      <c r="QB205" s="39"/>
      <c r="QC205" s="39"/>
      <c r="QD205" s="39"/>
      <c r="QE205" s="39"/>
      <c r="QF205" s="39"/>
      <c r="QG205" s="39"/>
      <c r="QH205" s="39"/>
      <c r="QI205" s="39"/>
      <c r="QJ205" s="39"/>
      <c r="QK205" s="39"/>
      <c r="QL205" s="39"/>
      <c r="QM205" s="39"/>
      <c r="QN205" s="39"/>
      <c r="QO205" s="39"/>
      <c r="QP205" s="39"/>
      <c r="QQ205" s="39"/>
      <c r="QR205" s="39"/>
      <c r="QS205" s="39"/>
      <c r="QT205" s="39"/>
      <c r="QU205" s="39"/>
      <c r="QV205" s="39"/>
      <c r="QW205" s="39"/>
      <c r="QX205" s="39"/>
      <c r="QY205" s="39"/>
      <c r="QZ205" s="39"/>
      <c r="RA205" s="39"/>
      <c r="RB205" s="39"/>
      <c r="RC205" s="39"/>
      <c r="RD205" s="39"/>
      <c r="RE205" s="39"/>
      <c r="RF205" s="39"/>
      <c r="RG205" s="39"/>
      <c r="RH205" s="39"/>
      <c r="RI205" s="39"/>
      <c r="RJ205" s="39"/>
      <c r="RK205" s="39"/>
      <c r="RL205" s="39"/>
      <c r="RM205" s="39"/>
      <c r="RN205" s="39"/>
      <c r="RO205" s="39"/>
      <c r="RP205" s="39"/>
      <c r="RQ205" s="39"/>
      <c r="RR205" s="39"/>
      <c r="RS205" s="39"/>
      <c r="RT205" s="39"/>
      <c r="RU205" s="39"/>
      <c r="RV205" s="39"/>
      <c r="RW205" s="39"/>
      <c r="RX205" s="39"/>
      <c r="RY205" s="39"/>
      <c r="RZ205" s="39"/>
      <c r="SA205" s="39"/>
      <c r="SB205" s="39"/>
      <c r="SC205" s="39"/>
      <c r="SD205" s="39"/>
      <c r="SE205" s="39"/>
      <c r="SF205" s="39"/>
      <c r="SG205" s="39"/>
      <c r="SH205" s="39"/>
      <c r="SI205" s="39"/>
      <c r="SJ205" s="39"/>
      <c r="SK205" s="39"/>
      <c r="SL205" s="39"/>
      <c r="SM205" s="39"/>
      <c r="SN205" s="39"/>
      <c r="SO205" s="39"/>
      <c r="SP205" s="39"/>
      <c r="SQ205" s="39"/>
      <c r="SR205" s="39"/>
      <c r="SS205" s="39"/>
      <c r="ST205" s="39"/>
      <c r="SU205" s="39"/>
      <c r="SV205" s="39"/>
      <c r="SW205" s="39"/>
      <c r="SX205" s="39"/>
      <c r="SY205" s="39"/>
      <c r="SZ205" s="39"/>
      <c r="TA205" s="39"/>
      <c r="TB205" s="39"/>
      <c r="TC205" s="39"/>
      <c r="TD205" s="39"/>
      <c r="TE205" s="39"/>
      <c r="TF205" s="39"/>
      <c r="TG205" s="39"/>
      <c r="TH205" s="39"/>
      <c r="TI205" s="39"/>
      <c r="TJ205" s="39"/>
      <c r="TK205" s="39"/>
      <c r="TL205" s="39"/>
      <c r="TM205" s="39"/>
      <c r="TN205" s="39"/>
      <c r="TO205" s="39"/>
      <c r="TP205" s="39"/>
      <c r="TQ205" s="39"/>
      <c r="TR205" s="39"/>
      <c r="TS205" s="39"/>
      <c r="TT205" s="39"/>
      <c r="TU205" s="39"/>
      <c r="TV205" s="39"/>
      <c r="TW205" s="39"/>
      <c r="TX205" s="39"/>
      <c r="TY205" s="39"/>
      <c r="TZ205" s="39"/>
      <c r="UA205" s="39"/>
      <c r="UB205" s="39"/>
      <c r="UC205" s="39"/>
      <c r="UD205" s="39"/>
      <c r="UE205" s="39"/>
      <c r="UF205" s="39"/>
      <c r="UG205" s="39"/>
      <c r="UH205" s="39"/>
      <c r="UI205" s="39"/>
      <c r="UJ205" s="39"/>
      <c r="UK205" s="39"/>
      <c r="UL205" s="39"/>
      <c r="UM205" s="39"/>
      <c r="UN205" s="39"/>
      <c r="UO205" s="39"/>
      <c r="UP205" s="39"/>
      <c r="UQ205" s="39"/>
      <c r="UR205" s="39"/>
      <c r="US205" s="39"/>
      <c r="UT205" s="39"/>
      <c r="UU205" s="39"/>
      <c r="UV205" s="39"/>
      <c r="UW205" s="39"/>
      <c r="UX205" s="39"/>
      <c r="UY205" s="39"/>
      <c r="UZ205" s="39"/>
      <c r="VA205" s="39"/>
      <c r="VB205" s="39"/>
      <c r="VC205" s="39"/>
      <c r="VD205" s="39"/>
      <c r="VE205" s="39"/>
      <c r="VF205" s="39"/>
      <c r="VG205" s="39"/>
      <c r="VH205" s="39"/>
      <c r="VI205" s="39"/>
      <c r="VJ205" s="39"/>
      <c r="VK205" s="39"/>
      <c r="VL205" s="39"/>
      <c r="VM205" s="39"/>
      <c r="VN205" s="39"/>
      <c r="VO205" s="39"/>
      <c r="VP205" s="39"/>
      <c r="VQ205" s="39"/>
      <c r="VR205" s="39"/>
      <c r="VS205" s="39"/>
      <c r="VT205" s="39"/>
      <c r="VU205" s="39"/>
      <c r="VV205" s="39"/>
      <c r="VW205" s="39"/>
      <c r="VX205" s="39"/>
      <c r="VY205" s="39"/>
      <c r="VZ205" s="39"/>
      <c r="WA205" s="39"/>
      <c r="WB205" s="39"/>
      <c r="WC205" s="39"/>
      <c r="WD205" s="39"/>
      <c r="WE205" s="39"/>
      <c r="WF205" s="39"/>
      <c r="WG205" s="39"/>
      <c r="WH205" s="39"/>
      <c r="WI205" s="39"/>
      <c r="WJ205" s="39"/>
      <c r="WK205" s="39"/>
      <c r="WL205" s="39"/>
      <c r="WM205" s="39"/>
      <c r="WN205" s="39"/>
      <c r="WO205" s="39"/>
      <c r="WP205" s="39"/>
      <c r="WQ205" s="39"/>
      <c r="WR205" s="39"/>
      <c r="WS205" s="39"/>
      <c r="WT205" s="39"/>
      <c r="WU205" s="39"/>
      <c r="WV205" s="39"/>
      <c r="WW205" s="39"/>
      <c r="WX205" s="39"/>
      <c r="WY205" s="39"/>
      <c r="WZ205" s="39"/>
      <c r="XA205" s="39"/>
      <c r="XB205" s="39"/>
      <c r="XC205" s="39"/>
      <c r="XD205" s="39"/>
      <c r="XE205" s="39"/>
      <c r="XF205" s="39"/>
      <c r="XG205" s="39"/>
      <c r="XH205" s="39"/>
      <c r="XI205" s="39"/>
      <c r="XJ205" s="39"/>
      <c r="XK205" s="39"/>
      <c r="XL205" s="39"/>
      <c r="XM205" s="39"/>
      <c r="XN205" s="39"/>
      <c r="XO205" s="39"/>
      <c r="XP205" s="39"/>
      <c r="XQ205" s="39"/>
      <c r="XR205" s="39"/>
      <c r="XS205" s="39"/>
      <c r="XT205" s="39"/>
      <c r="XU205" s="39"/>
      <c r="XV205" s="39"/>
      <c r="XW205" s="39"/>
      <c r="XX205" s="39"/>
      <c r="XY205" s="39"/>
      <c r="XZ205" s="39"/>
      <c r="YA205" s="39"/>
      <c r="YB205" s="39"/>
      <c r="YC205" s="39"/>
      <c r="YD205" s="39"/>
      <c r="YE205" s="39"/>
      <c r="YF205" s="39"/>
      <c r="YG205" s="39"/>
      <c r="YH205" s="39"/>
      <c r="YI205" s="39"/>
      <c r="YJ205" s="39"/>
      <c r="YK205" s="39"/>
      <c r="YL205" s="39"/>
      <c r="YM205" s="39"/>
      <c r="YN205" s="39"/>
      <c r="YO205" s="39"/>
      <c r="YP205" s="39"/>
      <c r="YQ205" s="39"/>
      <c r="YR205" s="39"/>
      <c r="YS205" s="39"/>
      <c r="YT205" s="39"/>
      <c r="YU205" s="39"/>
      <c r="YV205" s="39"/>
      <c r="YW205" s="39"/>
      <c r="YX205" s="39"/>
      <c r="YY205" s="39"/>
      <c r="YZ205" s="39"/>
      <c r="ZA205" s="39"/>
      <c r="ZB205" s="39"/>
      <c r="ZC205" s="39"/>
      <c r="ZD205" s="39"/>
      <c r="ZE205" s="39"/>
      <c r="ZF205" s="39"/>
      <c r="ZG205" s="39"/>
      <c r="ZH205" s="39"/>
      <c r="ZI205" s="39"/>
      <c r="ZJ205" s="39"/>
      <c r="ZK205" s="39"/>
      <c r="ZL205" s="39"/>
      <c r="ZM205" s="39"/>
      <c r="ZN205" s="39"/>
      <c r="ZO205" s="39"/>
      <c r="ZP205" s="39"/>
      <c r="ZQ205" s="39"/>
      <c r="ZR205" s="39"/>
      <c r="ZS205" s="39"/>
      <c r="ZT205" s="39"/>
      <c r="ZU205" s="39"/>
      <c r="ZV205" s="39"/>
      <c r="ZW205" s="39"/>
      <c r="ZX205" s="39"/>
    </row>
    <row r="206" spans="1:700" s="41" customFormat="1" ht="12" customHeight="1" x14ac:dyDescent="0.25">
      <c r="A206" s="128" t="s">
        <v>36</v>
      </c>
      <c r="B206" s="15" t="s">
        <v>37</v>
      </c>
      <c r="C206" s="15" t="s">
        <v>37</v>
      </c>
      <c r="D206" s="5" t="s">
        <v>38</v>
      </c>
      <c r="E206" s="6" t="s">
        <v>39</v>
      </c>
      <c r="F206" s="7" t="s">
        <v>38</v>
      </c>
      <c r="G206" s="6" t="s">
        <v>40</v>
      </c>
      <c r="H206" s="8">
        <v>24601</v>
      </c>
      <c r="I206" s="69" t="s">
        <v>184</v>
      </c>
      <c r="J206" s="9" t="s">
        <v>7935</v>
      </c>
      <c r="K206" s="10" t="s">
        <v>7936</v>
      </c>
      <c r="L206" s="11"/>
      <c r="M206" s="8" t="s">
        <v>43</v>
      </c>
      <c r="N206" s="12" t="s">
        <v>16292</v>
      </c>
      <c r="O206" s="13">
        <v>2</v>
      </c>
      <c r="P206" s="14">
        <f t="shared" si="4"/>
        <v>137</v>
      </c>
      <c r="Q206" s="53" t="s">
        <v>16279</v>
      </c>
      <c r="R206" s="14">
        <v>274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274</v>
      </c>
      <c r="AD206" s="14">
        <v>0</v>
      </c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  <c r="IU206" s="39"/>
      <c r="IV206" s="39"/>
      <c r="IW206" s="39"/>
      <c r="IX206" s="39"/>
      <c r="IY206" s="39"/>
      <c r="IZ206" s="39"/>
      <c r="JA206" s="39"/>
      <c r="JB206" s="39"/>
      <c r="JC206" s="39"/>
      <c r="JD206" s="39"/>
      <c r="JE206" s="39"/>
      <c r="JF206" s="39"/>
      <c r="JG206" s="39"/>
      <c r="JH206" s="39"/>
      <c r="JI206" s="39"/>
      <c r="JJ206" s="39"/>
      <c r="JK206" s="39"/>
      <c r="JL206" s="39"/>
      <c r="JM206" s="39"/>
      <c r="JN206" s="39"/>
      <c r="JO206" s="39"/>
      <c r="JP206" s="39"/>
      <c r="JQ206" s="39"/>
      <c r="JR206" s="39"/>
      <c r="JS206" s="39"/>
      <c r="JT206" s="39"/>
      <c r="JU206" s="39"/>
      <c r="JV206" s="39"/>
      <c r="JW206" s="39"/>
      <c r="JX206" s="39"/>
      <c r="JY206" s="39"/>
      <c r="JZ206" s="39"/>
      <c r="KA206" s="39"/>
      <c r="KB206" s="39"/>
      <c r="KC206" s="39"/>
      <c r="KD206" s="39"/>
      <c r="KE206" s="39"/>
      <c r="KF206" s="39"/>
      <c r="KG206" s="39"/>
      <c r="KH206" s="39"/>
      <c r="KI206" s="39"/>
      <c r="KJ206" s="39"/>
      <c r="KK206" s="39"/>
      <c r="KL206" s="39"/>
      <c r="KM206" s="39"/>
      <c r="KN206" s="39"/>
      <c r="KO206" s="39"/>
      <c r="KP206" s="39"/>
      <c r="KQ206" s="39"/>
      <c r="KR206" s="39"/>
      <c r="KS206" s="39"/>
      <c r="KT206" s="39"/>
      <c r="KU206" s="39"/>
      <c r="KV206" s="39"/>
      <c r="KW206" s="39"/>
      <c r="KX206" s="39"/>
      <c r="KY206" s="39"/>
      <c r="KZ206" s="39"/>
      <c r="LA206" s="39"/>
      <c r="LB206" s="39"/>
      <c r="LC206" s="39"/>
      <c r="LD206" s="39"/>
      <c r="LE206" s="39"/>
      <c r="LF206" s="39"/>
      <c r="LG206" s="39"/>
      <c r="LH206" s="39"/>
      <c r="LI206" s="39"/>
      <c r="LJ206" s="39"/>
      <c r="LK206" s="39"/>
      <c r="LL206" s="39"/>
      <c r="LM206" s="39"/>
      <c r="LN206" s="39"/>
      <c r="LO206" s="39"/>
      <c r="LP206" s="39"/>
      <c r="LQ206" s="39"/>
      <c r="LR206" s="39"/>
      <c r="LS206" s="39"/>
      <c r="LT206" s="39"/>
      <c r="LU206" s="39"/>
      <c r="LV206" s="39"/>
      <c r="LW206" s="39"/>
      <c r="LX206" s="39"/>
      <c r="LY206" s="39"/>
      <c r="LZ206" s="39"/>
      <c r="MA206" s="39"/>
      <c r="MB206" s="39"/>
      <c r="MC206" s="39"/>
      <c r="MD206" s="39"/>
      <c r="ME206" s="39"/>
      <c r="MF206" s="39"/>
      <c r="MG206" s="39"/>
      <c r="MH206" s="39"/>
      <c r="MI206" s="39"/>
      <c r="MJ206" s="39"/>
      <c r="MK206" s="39"/>
      <c r="ML206" s="39"/>
      <c r="MM206" s="39"/>
      <c r="MN206" s="39"/>
      <c r="MO206" s="39"/>
      <c r="MP206" s="39"/>
      <c r="MQ206" s="39"/>
      <c r="MR206" s="39"/>
      <c r="MS206" s="39"/>
      <c r="MT206" s="39"/>
      <c r="MU206" s="39"/>
      <c r="MV206" s="39"/>
      <c r="MW206" s="39"/>
      <c r="MX206" s="39"/>
      <c r="MY206" s="39"/>
      <c r="MZ206" s="39"/>
      <c r="NA206" s="39"/>
      <c r="NB206" s="39"/>
      <c r="NC206" s="39"/>
      <c r="ND206" s="39"/>
      <c r="NE206" s="39"/>
      <c r="NF206" s="39"/>
      <c r="NG206" s="39"/>
      <c r="NH206" s="39"/>
      <c r="NI206" s="39"/>
      <c r="NJ206" s="39"/>
      <c r="NK206" s="39"/>
      <c r="NL206" s="39"/>
      <c r="NM206" s="39"/>
      <c r="NN206" s="39"/>
      <c r="NO206" s="39"/>
      <c r="NP206" s="39"/>
      <c r="NQ206" s="39"/>
      <c r="NR206" s="39"/>
      <c r="NS206" s="39"/>
      <c r="NT206" s="39"/>
      <c r="NU206" s="39"/>
      <c r="NV206" s="39"/>
      <c r="NW206" s="39"/>
      <c r="NX206" s="39"/>
      <c r="NY206" s="39"/>
      <c r="NZ206" s="39"/>
      <c r="OA206" s="39"/>
      <c r="OB206" s="39"/>
      <c r="OC206" s="39"/>
      <c r="OD206" s="39"/>
      <c r="OE206" s="39"/>
      <c r="OF206" s="39"/>
      <c r="OG206" s="39"/>
      <c r="OH206" s="39"/>
      <c r="OI206" s="39"/>
      <c r="OJ206" s="39"/>
      <c r="OK206" s="39"/>
      <c r="OL206" s="39"/>
      <c r="OM206" s="39"/>
      <c r="ON206" s="39"/>
      <c r="OO206" s="39"/>
      <c r="OP206" s="39"/>
      <c r="OQ206" s="39"/>
      <c r="OR206" s="39"/>
      <c r="OS206" s="39"/>
      <c r="OT206" s="39"/>
      <c r="OU206" s="39"/>
      <c r="OV206" s="39"/>
      <c r="OW206" s="39"/>
      <c r="OX206" s="39"/>
      <c r="OY206" s="39"/>
      <c r="OZ206" s="39"/>
      <c r="PA206" s="39"/>
      <c r="PB206" s="39"/>
      <c r="PC206" s="39"/>
      <c r="PD206" s="39"/>
      <c r="PE206" s="39"/>
      <c r="PF206" s="39"/>
      <c r="PG206" s="39"/>
      <c r="PH206" s="39"/>
      <c r="PI206" s="39"/>
      <c r="PJ206" s="39"/>
      <c r="PK206" s="39"/>
      <c r="PL206" s="39"/>
      <c r="PM206" s="39"/>
      <c r="PN206" s="39"/>
      <c r="PO206" s="39"/>
      <c r="PP206" s="39"/>
      <c r="PQ206" s="39"/>
      <c r="PR206" s="39"/>
      <c r="PS206" s="39"/>
      <c r="PT206" s="39"/>
      <c r="PU206" s="39"/>
      <c r="PV206" s="39"/>
      <c r="PW206" s="39"/>
      <c r="PX206" s="39"/>
      <c r="PY206" s="39"/>
      <c r="PZ206" s="39"/>
      <c r="QA206" s="39"/>
      <c r="QB206" s="39"/>
      <c r="QC206" s="39"/>
      <c r="QD206" s="39"/>
      <c r="QE206" s="39"/>
      <c r="QF206" s="39"/>
      <c r="QG206" s="39"/>
      <c r="QH206" s="39"/>
      <c r="QI206" s="39"/>
      <c r="QJ206" s="39"/>
      <c r="QK206" s="39"/>
      <c r="QL206" s="39"/>
      <c r="QM206" s="39"/>
      <c r="QN206" s="39"/>
      <c r="QO206" s="39"/>
      <c r="QP206" s="39"/>
      <c r="QQ206" s="39"/>
      <c r="QR206" s="39"/>
      <c r="QS206" s="39"/>
      <c r="QT206" s="39"/>
      <c r="QU206" s="39"/>
      <c r="QV206" s="39"/>
      <c r="QW206" s="39"/>
      <c r="QX206" s="39"/>
      <c r="QY206" s="39"/>
      <c r="QZ206" s="39"/>
      <c r="RA206" s="39"/>
      <c r="RB206" s="39"/>
      <c r="RC206" s="39"/>
      <c r="RD206" s="39"/>
      <c r="RE206" s="39"/>
      <c r="RF206" s="39"/>
      <c r="RG206" s="39"/>
      <c r="RH206" s="39"/>
      <c r="RI206" s="39"/>
      <c r="RJ206" s="39"/>
      <c r="RK206" s="39"/>
      <c r="RL206" s="39"/>
      <c r="RM206" s="39"/>
      <c r="RN206" s="39"/>
      <c r="RO206" s="39"/>
      <c r="RP206" s="39"/>
      <c r="RQ206" s="39"/>
      <c r="RR206" s="39"/>
      <c r="RS206" s="39"/>
      <c r="RT206" s="39"/>
      <c r="RU206" s="39"/>
      <c r="RV206" s="39"/>
      <c r="RW206" s="39"/>
      <c r="RX206" s="39"/>
      <c r="RY206" s="39"/>
      <c r="RZ206" s="39"/>
      <c r="SA206" s="39"/>
      <c r="SB206" s="39"/>
      <c r="SC206" s="39"/>
      <c r="SD206" s="39"/>
      <c r="SE206" s="39"/>
      <c r="SF206" s="39"/>
      <c r="SG206" s="39"/>
      <c r="SH206" s="39"/>
      <c r="SI206" s="39"/>
      <c r="SJ206" s="39"/>
      <c r="SK206" s="39"/>
      <c r="SL206" s="39"/>
      <c r="SM206" s="39"/>
      <c r="SN206" s="39"/>
      <c r="SO206" s="39"/>
      <c r="SP206" s="39"/>
      <c r="SQ206" s="39"/>
      <c r="SR206" s="39"/>
      <c r="SS206" s="39"/>
      <c r="ST206" s="39"/>
      <c r="SU206" s="39"/>
      <c r="SV206" s="39"/>
      <c r="SW206" s="39"/>
      <c r="SX206" s="39"/>
      <c r="SY206" s="39"/>
      <c r="SZ206" s="39"/>
      <c r="TA206" s="39"/>
      <c r="TB206" s="39"/>
      <c r="TC206" s="39"/>
      <c r="TD206" s="39"/>
      <c r="TE206" s="39"/>
      <c r="TF206" s="39"/>
      <c r="TG206" s="39"/>
      <c r="TH206" s="39"/>
      <c r="TI206" s="39"/>
      <c r="TJ206" s="39"/>
      <c r="TK206" s="39"/>
      <c r="TL206" s="39"/>
      <c r="TM206" s="39"/>
      <c r="TN206" s="39"/>
      <c r="TO206" s="39"/>
      <c r="TP206" s="39"/>
      <c r="TQ206" s="39"/>
      <c r="TR206" s="39"/>
      <c r="TS206" s="39"/>
      <c r="TT206" s="39"/>
      <c r="TU206" s="39"/>
      <c r="TV206" s="39"/>
      <c r="TW206" s="39"/>
      <c r="TX206" s="39"/>
      <c r="TY206" s="39"/>
      <c r="TZ206" s="39"/>
      <c r="UA206" s="39"/>
      <c r="UB206" s="39"/>
      <c r="UC206" s="39"/>
      <c r="UD206" s="39"/>
      <c r="UE206" s="39"/>
      <c r="UF206" s="39"/>
      <c r="UG206" s="39"/>
      <c r="UH206" s="39"/>
      <c r="UI206" s="39"/>
      <c r="UJ206" s="39"/>
      <c r="UK206" s="39"/>
      <c r="UL206" s="39"/>
      <c r="UM206" s="39"/>
      <c r="UN206" s="39"/>
      <c r="UO206" s="39"/>
      <c r="UP206" s="39"/>
      <c r="UQ206" s="39"/>
      <c r="UR206" s="39"/>
      <c r="US206" s="39"/>
      <c r="UT206" s="39"/>
      <c r="UU206" s="39"/>
      <c r="UV206" s="39"/>
      <c r="UW206" s="39"/>
      <c r="UX206" s="39"/>
      <c r="UY206" s="39"/>
      <c r="UZ206" s="39"/>
      <c r="VA206" s="39"/>
      <c r="VB206" s="39"/>
      <c r="VC206" s="39"/>
      <c r="VD206" s="39"/>
      <c r="VE206" s="39"/>
      <c r="VF206" s="39"/>
      <c r="VG206" s="39"/>
      <c r="VH206" s="39"/>
      <c r="VI206" s="39"/>
      <c r="VJ206" s="39"/>
      <c r="VK206" s="39"/>
      <c r="VL206" s="39"/>
      <c r="VM206" s="39"/>
      <c r="VN206" s="39"/>
      <c r="VO206" s="39"/>
      <c r="VP206" s="39"/>
      <c r="VQ206" s="39"/>
      <c r="VR206" s="39"/>
      <c r="VS206" s="39"/>
      <c r="VT206" s="39"/>
      <c r="VU206" s="39"/>
      <c r="VV206" s="39"/>
      <c r="VW206" s="39"/>
      <c r="VX206" s="39"/>
      <c r="VY206" s="39"/>
      <c r="VZ206" s="39"/>
      <c r="WA206" s="39"/>
      <c r="WB206" s="39"/>
      <c r="WC206" s="39"/>
      <c r="WD206" s="39"/>
      <c r="WE206" s="39"/>
      <c r="WF206" s="39"/>
      <c r="WG206" s="39"/>
      <c r="WH206" s="39"/>
      <c r="WI206" s="39"/>
      <c r="WJ206" s="39"/>
      <c r="WK206" s="39"/>
      <c r="WL206" s="39"/>
      <c r="WM206" s="39"/>
      <c r="WN206" s="39"/>
      <c r="WO206" s="39"/>
      <c r="WP206" s="39"/>
      <c r="WQ206" s="39"/>
      <c r="WR206" s="39"/>
      <c r="WS206" s="39"/>
      <c r="WT206" s="39"/>
      <c r="WU206" s="39"/>
      <c r="WV206" s="39"/>
      <c r="WW206" s="39"/>
      <c r="WX206" s="39"/>
      <c r="WY206" s="39"/>
      <c r="WZ206" s="39"/>
      <c r="XA206" s="39"/>
      <c r="XB206" s="39"/>
      <c r="XC206" s="39"/>
      <c r="XD206" s="39"/>
      <c r="XE206" s="39"/>
      <c r="XF206" s="39"/>
      <c r="XG206" s="39"/>
      <c r="XH206" s="39"/>
      <c r="XI206" s="39"/>
      <c r="XJ206" s="39"/>
      <c r="XK206" s="39"/>
      <c r="XL206" s="39"/>
      <c r="XM206" s="39"/>
      <c r="XN206" s="39"/>
      <c r="XO206" s="39"/>
      <c r="XP206" s="39"/>
      <c r="XQ206" s="39"/>
      <c r="XR206" s="39"/>
      <c r="XS206" s="39"/>
      <c r="XT206" s="39"/>
      <c r="XU206" s="39"/>
      <c r="XV206" s="39"/>
      <c r="XW206" s="39"/>
      <c r="XX206" s="39"/>
      <c r="XY206" s="39"/>
      <c r="XZ206" s="39"/>
      <c r="YA206" s="39"/>
      <c r="YB206" s="39"/>
      <c r="YC206" s="39"/>
      <c r="YD206" s="39"/>
      <c r="YE206" s="39"/>
      <c r="YF206" s="39"/>
      <c r="YG206" s="39"/>
      <c r="YH206" s="39"/>
      <c r="YI206" s="39"/>
      <c r="YJ206" s="39"/>
      <c r="YK206" s="39"/>
      <c r="YL206" s="39"/>
      <c r="YM206" s="39"/>
      <c r="YN206" s="39"/>
      <c r="YO206" s="39"/>
      <c r="YP206" s="39"/>
      <c r="YQ206" s="39"/>
      <c r="YR206" s="39"/>
      <c r="YS206" s="39"/>
      <c r="YT206" s="39"/>
      <c r="YU206" s="39"/>
      <c r="YV206" s="39"/>
      <c r="YW206" s="39"/>
      <c r="YX206" s="39"/>
      <c r="YY206" s="39"/>
      <c r="YZ206" s="39"/>
      <c r="ZA206" s="39"/>
      <c r="ZB206" s="39"/>
      <c r="ZC206" s="39"/>
      <c r="ZD206" s="39"/>
      <c r="ZE206" s="39"/>
      <c r="ZF206" s="39"/>
      <c r="ZG206" s="39"/>
      <c r="ZH206" s="39"/>
      <c r="ZI206" s="39"/>
      <c r="ZJ206" s="39"/>
      <c r="ZK206" s="39"/>
      <c r="ZL206" s="39"/>
      <c r="ZM206" s="39"/>
      <c r="ZN206" s="39"/>
      <c r="ZO206" s="39"/>
      <c r="ZP206" s="39"/>
      <c r="ZQ206" s="39"/>
      <c r="ZR206" s="39"/>
      <c r="ZS206" s="39"/>
      <c r="ZT206" s="39"/>
      <c r="ZU206" s="39"/>
      <c r="ZV206" s="39"/>
      <c r="ZW206" s="39"/>
      <c r="ZX206" s="39"/>
    </row>
    <row r="207" spans="1:700" s="41" customFormat="1" ht="12" customHeight="1" x14ac:dyDescent="0.25">
      <c r="A207" s="128" t="s">
        <v>36</v>
      </c>
      <c r="B207" s="15" t="s">
        <v>37</v>
      </c>
      <c r="C207" s="15" t="s">
        <v>37</v>
      </c>
      <c r="D207" s="5" t="s">
        <v>38</v>
      </c>
      <c r="E207" s="6" t="s">
        <v>39</v>
      </c>
      <c r="F207" s="7" t="s">
        <v>38</v>
      </c>
      <c r="G207" s="6" t="s">
        <v>40</v>
      </c>
      <c r="H207" s="8">
        <v>24601</v>
      </c>
      <c r="I207" s="69" t="s">
        <v>184</v>
      </c>
      <c r="J207" s="9" t="s">
        <v>7869</v>
      </c>
      <c r="K207" s="10" t="s">
        <v>219</v>
      </c>
      <c r="L207" s="11"/>
      <c r="M207" s="8" t="s">
        <v>43</v>
      </c>
      <c r="N207" s="12" t="s">
        <v>16292</v>
      </c>
      <c r="O207" s="13">
        <v>4</v>
      </c>
      <c r="P207" s="14">
        <f t="shared" ref="P207:P216" si="5">R207/O207</f>
        <v>120</v>
      </c>
      <c r="Q207" s="53" t="s">
        <v>16279</v>
      </c>
      <c r="R207" s="14">
        <v>480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480</v>
      </c>
      <c r="AD207" s="14">
        <v>0</v>
      </c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  <c r="IU207" s="39"/>
      <c r="IV207" s="39"/>
      <c r="IW207" s="39"/>
      <c r="IX207" s="39"/>
      <c r="IY207" s="39"/>
      <c r="IZ207" s="39"/>
      <c r="JA207" s="39"/>
      <c r="JB207" s="39"/>
      <c r="JC207" s="39"/>
      <c r="JD207" s="39"/>
      <c r="JE207" s="39"/>
      <c r="JF207" s="39"/>
      <c r="JG207" s="39"/>
      <c r="JH207" s="39"/>
      <c r="JI207" s="39"/>
      <c r="JJ207" s="39"/>
      <c r="JK207" s="39"/>
      <c r="JL207" s="39"/>
      <c r="JM207" s="39"/>
      <c r="JN207" s="39"/>
      <c r="JO207" s="39"/>
      <c r="JP207" s="39"/>
      <c r="JQ207" s="39"/>
      <c r="JR207" s="39"/>
      <c r="JS207" s="39"/>
      <c r="JT207" s="39"/>
      <c r="JU207" s="39"/>
      <c r="JV207" s="39"/>
      <c r="JW207" s="39"/>
      <c r="JX207" s="39"/>
      <c r="JY207" s="39"/>
      <c r="JZ207" s="39"/>
      <c r="KA207" s="39"/>
      <c r="KB207" s="39"/>
      <c r="KC207" s="39"/>
      <c r="KD207" s="39"/>
      <c r="KE207" s="39"/>
      <c r="KF207" s="39"/>
      <c r="KG207" s="39"/>
      <c r="KH207" s="39"/>
      <c r="KI207" s="39"/>
      <c r="KJ207" s="39"/>
      <c r="KK207" s="39"/>
      <c r="KL207" s="39"/>
      <c r="KM207" s="39"/>
      <c r="KN207" s="39"/>
      <c r="KO207" s="39"/>
      <c r="KP207" s="39"/>
      <c r="KQ207" s="39"/>
      <c r="KR207" s="39"/>
      <c r="KS207" s="39"/>
      <c r="KT207" s="39"/>
      <c r="KU207" s="39"/>
      <c r="KV207" s="39"/>
      <c r="KW207" s="39"/>
      <c r="KX207" s="39"/>
      <c r="KY207" s="39"/>
      <c r="KZ207" s="39"/>
      <c r="LA207" s="39"/>
      <c r="LB207" s="39"/>
      <c r="LC207" s="39"/>
      <c r="LD207" s="39"/>
      <c r="LE207" s="39"/>
      <c r="LF207" s="39"/>
      <c r="LG207" s="39"/>
      <c r="LH207" s="39"/>
      <c r="LI207" s="39"/>
      <c r="LJ207" s="39"/>
      <c r="LK207" s="39"/>
      <c r="LL207" s="39"/>
      <c r="LM207" s="39"/>
      <c r="LN207" s="39"/>
      <c r="LO207" s="39"/>
      <c r="LP207" s="39"/>
      <c r="LQ207" s="39"/>
      <c r="LR207" s="39"/>
      <c r="LS207" s="39"/>
      <c r="LT207" s="39"/>
      <c r="LU207" s="39"/>
      <c r="LV207" s="39"/>
      <c r="LW207" s="39"/>
      <c r="LX207" s="39"/>
      <c r="LY207" s="39"/>
      <c r="LZ207" s="39"/>
      <c r="MA207" s="39"/>
      <c r="MB207" s="39"/>
      <c r="MC207" s="39"/>
      <c r="MD207" s="39"/>
      <c r="ME207" s="39"/>
      <c r="MF207" s="39"/>
      <c r="MG207" s="39"/>
      <c r="MH207" s="39"/>
      <c r="MI207" s="39"/>
      <c r="MJ207" s="39"/>
      <c r="MK207" s="39"/>
      <c r="ML207" s="39"/>
      <c r="MM207" s="39"/>
      <c r="MN207" s="39"/>
      <c r="MO207" s="39"/>
      <c r="MP207" s="39"/>
      <c r="MQ207" s="39"/>
      <c r="MR207" s="39"/>
      <c r="MS207" s="39"/>
      <c r="MT207" s="39"/>
      <c r="MU207" s="39"/>
      <c r="MV207" s="39"/>
      <c r="MW207" s="39"/>
      <c r="MX207" s="39"/>
      <c r="MY207" s="39"/>
      <c r="MZ207" s="39"/>
      <c r="NA207" s="39"/>
      <c r="NB207" s="39"/>
      <c r="NC207" s="39"/>
      <c r="ND207" s="39"/>
      <c r="NE207" s="39"/>
      <c r="NF207" s="39"/>
      <c r="NG207" s="39"/>
      <c r="NH207" s="39"/>
      <c r="NI207" s="39"/>
      <c r="NJ207" s="39"/>
      <c r="NK207" s="39"/>
      <c r="NL207" s="39"/>
      <c r="NM207" s="39"/>
      <c r="NN207" s="39"/>
      <c r="NO207" s="39"/>
      <c r="NP207" s="39"/>
      <c r="NQ207" s="39"/>
      <c r="NR207" s="39"/>
      <c r="NS207" s="39"/>
      <c r="NT207" s="39"/>
      <c r="NU207" s="39"/>
      <c r="NV207" s="39"/>
      <c r="NW207" s="39"/>
      <c r="NX207" s="39"/>
      <c r="NY207" s="39"/>
      <c r="NZ207" s="39"/>
      <c r="OA207" s="39"/>
      <c r="OB207" s="39"/>
      <c r="OC207" s="39"/>
      <c r="OD207" s="39"/>
      <c r="OE207" s="39"/>
      <c r="OF207" s="39"/>
      <c r="OG207" s="39"/>
      <c r="OH207" s="39"/>
      <c r="OI207" s="39"/>
      <c r="OJ207" s="39"/>
      <c r="OK207" s="39"/>
      <c r="OL207" s="39"/>
      <c r="OM207" s="39"/>
      <c r="ON207" s="39"/>
      <c r="OO207" s="39"/>
      <c r="OP207" s="39"/>
      <c r="OQ207" s="39"/>
      <c r="OR207" s="39"/>
      <c r="OS207" s="39"/>
      <c r="OT207" s="39"/>
      <c r="OU207" s="39"/>
      <c r="OV207" s="39"/>
      <c r="OW207" s="39"/>
      <c r="OX207" s="39"/>
      <c r="OY207" s="39"/>
      <c r="OZ207" s="39"/>
      <c r="PA207" s="39"/>
      <c r="PB207" s="39"/>
      <c r="PC207" s="39"/>
      <c r="PD207" s="39"/>
      <c r="PE207" s="39"/>
      <c r="PF207" s="39"/>
      <c r="PG207" s="39"/>
      <c r="PH207" s="39"/>
      <c r="PI207" s="39"/>
      <c r="PJ207" s="39"/>
      <c r="PK207" s="39"/>
      <c r="PL207" s="39"/>
      <c r="PM207" s="39"/>
      <c r="PN207" s="39"/>
      <c r="PO207" s="39"/>
      <c r="PP207" s="39"/>
      <c r="PQ207" s="39"/>
      <c r="PR207" s="39"/>
      <c r="PS207" s="39"/>
      <c r="PT207" s="39"/>
      <c r="PU207" s="39"/>
      <c r="PV207" s="39"/>
      <c r="PW207" s="39"/>
      <c r="PX207" s="39"/>
      <c r="PY207" s="39"/>
      <c r="PZ207" s="39"/>
      <c r="QA207" s="39"/>
      <c r="QB207" s="39"/>
      <c r="QC207" s="39"/>
      <c r="QD207" s="39"/>
      <c r="QE207" s="39"/>
      <c r="QF207" s="39"/>
      <c r="QG207" s="39"/>
      <c r="QH207" s="39"/>
      <c r="QI207" s="39"/>
      <c r="QJ207" s="39"/>
      <c r="QK207" s="39"/>
      <c r="QL207" s="39"/>
      <c r="QM207" s="39"/>
      <c r="QN207" s="39"/>
      <c r="QO207" s="39"/>
      <c r="QP207" s="39"/>
      <c r="QQ207" s="39"/>
      <c r="QR207" s="39"/>
      <c r="QS207" s="39"/>
      <c r="QT207" s="39"/>
      <c r="QU207" s="39"/>
      <c r="QV207" s="39"/>
      <c r="QW207" s="39"/>
      <c r="QX207" s="39"/>
      <c r="QY207" s="39"/>
      <c r="QZ207" s="39"/>
      <c r="RA207" s="39"/>
      <c r="RB207" s="39"/>
      <c r="RC207" s="39"/>
      <c r="RD207" s="39"/>
      <c r="RE207" s="39"/>
      <c r="RF207" s="39"/>
      <c r="RG207" s="39"/>
      <c r="RH207" s="39"/>
      <c r="RI207" s="39"/>
      <c r="RJ207" s="39"/>
      <c r="RK207" s="39"/>
      <c r="RL207" s="39"/>
      <c r="RM207" s="39"/>
      <c r="RN207" s="39"/>
      <c r="RO207" s="39"/>
      <c r="RP207" s="39"/>
      <c r="RQ207" s="39"/>
      <c r="RR207" s="39"/>
      <c r="RS207" s="39"/>
      <c r="RT207" s="39"/>
      <c r="RU207" s="39"/>
      <c r="RV207" s="39"/>
      <c r="RW207" s="39"/>
      <c r="RX207" s="39"/>
      <c r="RY207" s="39"/>
      <c r="RZ207" s="39"/>
      <c r="SA207" s="39"/>
      <c r="SB207" s="39"/>
      <c r="SC207" s="39"/>
      <c r="SD207" s="39"/>
      <c r="SE207" s="39"/>
      <c r="SF207" s="39"/>
      <c r="SG207" s="39"/>
      <c r="SH207" s="39"/>
      <c r="SI207" s="39"/>
      <c r="SJ207" s="39"/>
      <c r="SK207" s="39"/>
      <c r="SL207" s="39"/>
      <c r="SM207" s="39"/>
      <c r="SN207" s="39"/>
      <c r="SO207" s="39"/>
      <c r="SP207" s="39"/>
      <c r="SQ207" s="39"/>
      <c r="SR207" s="39"/>
      <c r="SS207" s="39"/>
      <c r="ST207" s="39"/>
      <c r="SU207" s="39"/>
      <c r="SV207" s="39"/>
      <c r="SW207" s="39"/>
      <c r="SX207" s="39"/>
      <c r="SY207" s="39"/>
      <c r="SZ207" s="39"/>
      <c r="TA207" s="39"/>
      <c r="TB207" s="39"/>
      <c r="TC207" s="39"/>
      <c r="TD207" s="39"/>
      <c r="TE207" s="39"/>
      <c r="TF207" s="39"/>
      <c r="TG207" s="39"/>
      <c r="TH207" s="39"/>
      <c r="TI207" s="39"/>
      <c r="TJ207" s="39"/>
      <c r="TK207" s="39"/>
      <c r="TL207" s="39"/>
      <c r="TM207" s="39"/>
      <c r="TN207" s="39"/>
      <c r="TO207" s="39"/>
      <c r="TP207" s="39"/>
      <c r="TQ207" s="39"/>
      <c r="TR207" s="39"/>
      <c r="TS207" s="39"/>
      <c r="TT207" s="39"/>
      <c r="TU207" s="39"/>
      <c r="TV207" s="39"/>
      <c r="TW207" s="39"/>
      <c r="TX207" s="39"/>
      <c r="TY207" s="39"/>
      <c r="TZ207" s="39"/>
      <c r="UA207" s="39"/>
      <c r="UB207" s="39"/>
      <c r="UC207" s="39"/>
      <c r="UD207" s="39"/>
      <c r="UE207" s="39"/>
      <c r="UF207" s="39"/>
      <c r="UG207" s="39"/>
      <c r="UH207" s="39"/>
      <c r="UI207" s="39"/>
      <c r="UJ207" s="39"/>
      <c r="UK207" s="39"/>
      <c r="UL207" s="39"/>
      <c r="UM207" s="39"/>
      <c r="UN207" s="39"/>
      <c r="UO207" s="39"/>
      <c r="UP207" s="39"/>
      <c r="UQ207" s="39"/>
      <c r="UR207" s="39"/>
      <c r="US207" s="39"/>
      <c r="UT207" s="39"/>
      <c r="UU207" s="39"/>
      <c r="UV207" s="39"/>
      <c r="UW207" s="39"/>
      <c r="UX207" s="39"/>
      <c r="UY207" s="39"/>
      <c r="UZ207" s="39"/>
      <c r="VA207" s="39"/>
      <c r="VB207" s="39"/>
      <c r="VC207" s="39"/>
      <c r="VD207" s="39"/>
      <c r="VE207" s="39"/>
      <c r="VF207" s="39"/>
      <c r="VG207" s="39"/>
      <c r="VH207" s="39"/>
      <c r="VI207" s="39"/>
      <c r="VJ207" s="39"/>
      <c r="VK207" s="39"/>
      <c r="VL207" s="39"/>
      <c r="VM207" s="39"/>
      <c r="VN207" s="39"/>
      <c r="VO207" s="39"/>
      <c r="VP207" s="39"/>
      <c r="VQ207" s="39"/>
      <c r="VR207" s="39"/>
      <c r="VS207" s="39"/>
      <c r="VT207" s="39"/>
      <c r="VU207" s="39"/>
      <c r="VV207" s="39"/>
      <c r="VW207" s="39"/>
      <c r="VX207" s="39"/>
      <c r="VY207" s="39"/>
      <c r="VZ207" s="39"/>
      <c r="WA207" s="39"/>
      <c r="WB207" s="39"/>
      <c r="WC207" s="39"/>
      <c r="WD207" s="39"/>
      <c r="WE207" s="39"/>
      <c r="WF207" s="39"/>
      <c r="WG207" s="39"/>
      <c r="WH207" s="39"/>
      <c r="WI207" s="39"/>
      <c r="WJ207" s="39"/>
      <c r="WK207" s="39"/>
      <c r="WL207" s="39"/>
      <c r="WM207" s="39"/>
      <c r="WN207" s="39"/>
      <c r="WO207" s="39"/>
      <c r="WP207" s="39"/>
      <c r="WQ207" s="39"/>
      <c r="WR207" s="39"/>
      <c r="WS207" s="39"/>
      <c r="WT207" s="39"/>
      <c r="WU207" s="39"/>
      <c r="WV207" s="39"/>
      <c r="WW207" s="39"/>
      <c r="WX207" s="39"/>
      <c r="WY207" s="39"/>
      <c r="WZ207" s="39"/>
      <c r="XA207" s="39"/>
      <c r="XB207" s="39"/>
      <c r="XC207" s="39"/>
      <c r="XD207" s="39"/>
      <c r="XE207" s="39"/>
      <c r="XF207" s="39"/>
      <c r="XG207" s="39"/>
      <c r="XH207" s="39"/>
      <c r="XI207" s="39"/>
      <c r="XJ207" s="39"/>
      <c r="XK207" s="39"/>
      <c r="XL207" s="39"/>
      <c r="XM207" s="39"/>
      <c r="XN207" s="39"/>
      <c r="XO207" s="39"/>
      <c r="XP207" s="39"/>
      <c r="XQ207" s="39"/>
      <c r="XR207" s="39"/>
      <c r="XS207" s="39"/>
      <c r="XT207" s="39"/>
      <c r="XU207" s="39"/>
      <c r="XV207" s="39"/>
      <c r="XW207" s="39"/>
      <c r="XX207" s="39"/>
      <c r="XY207" s="39"/>
      <c r="XZ207" s="39"/>
      <c r="YA207" s="39"/>
      <c r="YB207" s="39"/>
      <c r="YC207" s="39"/>
      <c r="YD207" s="39"/>
      <c r="YE207" s="39"/>
      <c r="YF207" s="39"/>
      <c r="YG207" s="39"/>
      <c r="YH207" s="39"/>
      <c r="YI207" s="39"/>
      <c r="YJ207" s="39"/>
      <c r="YK207" s="39"/>
      <c r="YL207" s="39"/>
      <c r="YM207" s="39"/>
      <c r="YN207" s="39"/>
      <c r="YO207" s="39"/>
      <c r="YP207" s="39"/>
      <c r="YQ207" s="39"/>
      <c r="YR207" s="39"/>
      <c r="YS207" s="39"/>
      <c r="YT207" s="39"/>
      <c r="YU207" s="39"/>
      <c r="YV207" s="39"/>
      <c r="YW207" s="39"/>
      <c r="YX207" s="39"/>
      <c r="YY207" s="39"/>
      <c r="YZ207" s="39"/>
      <c r="ZA207" s="39"/>
      <c r="ZB207" s="39"/>
      <c r="ZC207" s="39"/>
      <c r="ZD207" s="39"/>
      <c r="ZE207" s="39"/>
      <c r="ZF207" s="39"/>
      <c r="ZG207" s="39"/>
      <c r="ZH207" s="39"/>
      <c r="ZI207" s="39"/>
      <c r="ZJ207" s="39"/>
      <c r="ZK207" s="39"/>
      <c r="ZL207" s="39"/>
      <c r="ZM207" s="39"/>
      <c r="ZN207" s="39"/>
      <c r="ZO207" s="39"/>
      <c r="ZP207" s="39"/>
      <c r="ZQ207" s="39"/>
      <c r="ZR207" s="39"/>
      <c r="ZS207" s="39"/>
      <c r="ZT207" s="39"/>
      <c r="ZU207" s="39"/>
      <c r="ZV207" s="39"/>
      <c r="ZW207" s="39"/>
      <c r="ZX207" s="39"/>
    </row>
    <row r="208" spans="1:700" s="41" customFormat="1" ht="12" customHeight="1" x14ac:dyDescent="0.25">
      <c r="A208" s="128" t="s">
        <v>36</v>
      </c>
      <c r="B208" s="15" t="s">
        <v>37</v>
      </c>
      <c r="C208" s="15" t="s">
        <v>37</v>
      </c>
      <c r="D208" s="5" t="s">
        <v>38</v>
      </c>
      <c r="E208" s="6" t="s">
        <v>39</v>
      </c>
      <c r="F208" s="7" t="s">
        <v>38</v>
      </c>
      <c r="G208" s="6" t="s">
        <v>40</v>
      </c>
      <c r="H208" s="8">
        <v>24901</v>
      </c>
      <c r="I208" s="69" t="s">
        <v>173</v>
      </c>
      <c r="J208" s="9" t="s">
        <v>8756</v>
      </c>
      <c r="K208" s="10" t="s">
        <v>8757</v>
      </c>
      <c r="L208" s="11"/>
      <c r="M208" s="8" t="s">
        <v>43</v>
      </c>
      <c r="N208" s="12" t="s">
        <v>16255</v>
      </c>
      <c r="O208" s="13">
        <v>1</v>
      </c>
      <c r="P208" s="14">
        <f t="shared" si="5"/>
        <v>3409</v>
      </c>
      <c r="Q208" s="53" t="s">
        <v>16279</v>
      </c>
      <c r="R208" s="14">
        <v>3409</v>
      </c>
      <c r="S208" s="14">
        <v>0</v>
      </c>
      <c r="T208" s="14">
        <v>0</v>
      </c>
      <c r="U208" s="14">
        <v>0</v>
      </c>
      <c r="V208" s="14">
        <v>3409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  <c r="IU208" s="39"/>
      <c r="IV208" s="39"/>
      <c r="IW208" s="39"/>
      <c r="IX208" s="39"/>
      <c r="IY208" s="39"/>
      <c r="IZ208" s="39"/>
      <c r="JA208" s="39"/>
      <c r="JB208" s="39"/>
      <c r="JC208" s="39"/>
      <c r="JD208" s="39"/>
      <c r="JE208" s="39"/>
      <c r="JF208" s="39"/>
      <c r="JG208" s="39"/>
      <c r="JH208" s="39"/>
      <c r="JI208" s="39"/>
      <c r="JJ208" s="39"/>
      <c r="JK208" s="39"/>
      <c r="JL208" s="39"/>
      <c r="JM208" s="39"/>
      <c r="JN208" s="39"/>
      <c r="JO208" s="39"/>
      <c r="JP208" s="39"/>
      <c r="JQ208" s="39"/>
      <c r="JR208" s="39"/>
      <c r="JS208" s="39"/>
      <c r="JT208" s="39"/>
      <c r="JU208" s="39"/>
      <c r="JV208" s="39"/>
      <c r="JW208" s="39"/>
      <c r="JX208" s="39"/>
      <c r="JY208" s="39"/>
      <c r="JZ208" s="39"/>
      <c r="KA208" s="39"/>
      <c r="KB208" s="39"/>
      <c r="KC208" s="39"/>
      <c r="KD208" s="39"/>
      <c r="KE208" s="39"/>
      <c r="KF208" s="39"/>
      <c r="KG208" s="39"/>
      <c r="KH208" s="39"/>
      <c r="KI208" s="39"/>
      <c r="KJ208" s="39"/>
      <c r="KK208" s="39"/>
      <c r="KL208" s="39"/>
      <c r="KM208" s="39"/>
      <c r="KN208" s="39"/>
      <c r="KO208" s="39"/>
      <c r="KP208" s="39"/>
      <c r="KQ208" s="39"/>
      <c r="KR208" s="39"/>
      <c r="KS208" s="39"/>
      <c r="KT208" s="39"/>
      <c r="KU208" s="39"/>
      <c r="KV208" s="39"/>
      <c r="KW208" s="39"/>
      <c r="KX208" s="39"/>
      <c r="KY208" s="39"/>
      <c r="KZ208" s="39"/>
      <c r="LA208" s="39"/>
      <c r="LB208" s="39"/>
      <c r="LC208" s="39"/>
      <c r="LD208" s="39"/>
      <c r="LE208" s="39"/>
      <c r="LF208" s="39"/>
      <c r="LG208" s="39"/>
      <c r="LH208" s="39"/>
      <c r="LI208" s="39"/>
      <c r="LJ208" s="39"/>
      <c r="LK208" s="39"/>
      <c r="LL208" s="39"/>
      <c r="LM208" s="39"/>
      <c r="LN208" s="39"/>
      <c r="LO208" s="39"/>
      <c r="LP208" s="39"/>
      <c r="LQ208" s="39"/>
      <c r="LR208" s="39"/>
      <c r="LS208" s="39"/>
      <c r="LT208" s="39"/>
      <c r="LU208" s="39"/>
      <c r="LV208" s="39"/>
      <c r="LW208" s="39"/>
      <c r="LX208" s="39"/>
      <c r="LY208" s="39"/>
      <c r="LZ208" s="39"/>
      <c r="MA208" s="39"/>
      <c r="MB208" s="39"/>
      <c r="MC208" s="39"/>
      <c r="MD208" s="39"/>
      <c r="ME208" s="39"/>
      <c r="MF208" s="39"/>
      <c r="MG208" s="39"/>
      <c r="MH208" s="39"/>
      <c r="MI208" s="39"/>
      <c r="MJ208" s="39"/>
      <c r="MK208" s="39"/>
      <c r="ML208" s="39"/>
      <c r="MM208" s="39"/>
      <c r="MN208" s="39"/>
      <c r="MO208" s="39"/>
      <c r="MP208" s="39"/>
      <c r="MQ208" s="39"/>
      <c r="MR208" s="39"/>
      <c r="MS208" s="39"/>
      <c r="MT208" s="39"/>
      <c r="MU208" s="39"/>
      <c r="MV208" s="39"/>
      <c r="MW208" s="39"/>
      <c r="MX208" s="39"/>
      <c r="MY208" s="39"/>
      <c r="MZ208" s="39"/>
      <c r="NA208" s="39"/>
      <c r="NB208" s="39"/>
      <c r="NC208" s="39"/>
      <c r="ND208" s="39"/>
      <c r="NE208" s="39"/>
      <c r="NF208" s="39"/>
      <c r="NG208" s="39"/>
      <c r="NH208" s="39"/>
      <c r="NI208" s="39"/>
      <c r="NJ208" s="39"/>
      <c r="NK208" s="39"/>
      <c r="NL208" s="39"/>
      <c r="NM208" s="39"/>
      <c r="NN208" s="39"/>
      <c r="NO208" s="39"/>
      <c r="NP208" s="39"/>
      <c r="NQ208" s="39"/>
      <c r="NR208" s="39"/>
      <c r="NS208" s="39"/>
      <c r="NT208" s="39"/>
      <c r="NU208" s="39"/>
      <c r="NV208" s="39"/>
      <c r="NW208" s="39"/>
      <c r="NX208" s="39"/>
      <c r="NY208" s="39"/>
      <c r="NZ208" s="39"/>
      <c r="OA208" s="39"/>
      <c r="OB208" s="39"/>
      <c r="OC208" s="39"/>
      <c r="OD208" s="39"/>
      <c r="OE208" s="39"/>
      <c r="OF208" s="39"/>
      <c r="OG208" s="39"/>
      <c r="OH208" s="39"/>
      <c r="OI208" s="39"/>
      <c r="OJ208" s="39"/>
      <c r="OK208" s="39"/>
      <c r="OL208" s="39"/>
      <c r="OM208" s="39"/>
      <c r="ON208" s="39"/>
      <c r="OO208" s="39"/>
      <c r="OP208" s="39"/>
      <c r="OQ208" s="39"/>
      <c r="OR208" s="39"/>
      <c r="OS208" s="39"/>
      <c r="OT208" s="39"/>
      <c r="OU208" s="39"/>
      <c r="OV208" s="39"/>
      <c r="OW208" s="39"/>
      <c r="OX208" s="39"/>
      <c r="OY208" s="39"/>
      <c r="OZ208" s="39"/>
      <c r="PA208" s="39"/>
      <c r="PB208" s="39"/>
      <c r="PC208" s="39"/>
      <c r="PD208" s="39"/>
      <c r="PE208" s="39"/>
      <c r="PF208" s="39"/>
      <c r="PG208" s="39"/>
      <c r="PH208" s="39"/>
      <c r="PI208" s="39"/>
      <c r="PJ208" s="39"/>
      <c r="PK208" s="39"/>
      <c r="PL208" s="39"/>
      <c r="PM208" s="39"/>
      <c r="PN208" s="39"/>
      <c r="PO208" s="39"/>
      <c r="PP208" s="39"/>
      <c r="PQ208" s="39"/>
      <c r="PR208" s="39"/>
      <c r="PS208" s="39"/>
      <c r="PT208" s="39"/>
      <c r="PU208" s="39"/>
      <c r="PV208" s="39"/>
      <c r="PW208" s="39"/>
      <c r="PX208" s="39"/>
      <c r="PY208" s="39"/>
      <c r="PZ208" s="39"/>
      <c r="QA208" s="39"/>
      <c r="QB208" s="39"/>
      <c r="QC208" s="39"/>
      <c r="QD208" s="39"/>
      <c r="QE208" s="39"/>
      <c r="QF208" s="39"/>
      <c r="QG208" s="39"/>
      <c r="QH208" s="39"/>
      <c r="QI208" s="39"/>
      <c r="QJ208" s="39"/>
      <c r="QK208" s="39"/>
      <c r="QL208" s="39"/>
      <c r="QM208" s="39"/>
      <c r="QN208" s="39"/>
      <c r="QO208" s="39"/>
      <c r="QP208" s="39"/>
      <c r="QQ208" s="39"/>
      <c r="QR208" s="39"/>
      <c r="QS208" s="39"/>
      <c r="QT208" s="39"/>
      <c r="QU208" s="39"/>
      <c r="QV208" s="39"/>
      <c r="QW208" s="39"/>
      <c r="QX208" s="39"/>
      <c r="QY208" s="39"/>
      <c r="QZ208" s="39"/>
      <c r="RA208" s="39"/>
      <c r="RB208" s="39"/>
      <c r="RC208" s="39"/>
      <c r="RD208" s="39"/>
      <c r="RE208" s="39"/>
      <c r="RF208" s="39"/>
      <c r="RG208" s="39"/>
      <c r="RH208" s="39"/>
      <c r="RI208" s="39"/>
      <c r="RJ208" s="39"/>
      <c r="RK208" s="39"/>
      <c r="RL208" s="39"/>
      <c r="RM208" s="39"/>
      <c r="RN208" s="39"/>
      <c r="RO208" s="39"/>
      <c r="RP208" s="39"/>
      <c r="RQ208" s="39"/>
      <c r="RR208" s="39"/>
      <c r="RS208" s="39"/>
      <c r="RT208" s="39"/>
      <c r="RU208" s="39"/>
      <c r="RV208" s="39"/>
      <c r="RW208" s="39"/>
      <c r="RX208" s="39"/>
      <c r="RY208" s="39"/>
      <c r="RZ208" s="39"/>
      <c r="SA208" s="39"/>
      <c r="SB208" s="39"/>
      <c r="SC208" s="39"/>
      <c r="SD208" s="39"/>
      <c r="SE208" s="39"/>
      <c r="SF208" s="39"/>
      <c r="SG208" s="39"/>
      <c r="SH208" s="39"/>
      <c r="SI208" s="39"/>
      <c r="SJ208" s="39"/>
      <c r="SK208" s="39"/>
      <c r="SL208" s="39"/>
      <c r="SM208" s="39"/>
      <c r="SN208" s="39"/>
      <c r="SO208" s="39"/>
      <c r="SP208" s="39"/>
      <c r="SQ208" s="39"/>
      <c r="SR208" s="39"/>
      <c r="SS208" s="39"/>
      <c r="ST208" s="39"/>
      <c r="SU208" s="39"/>
      <c r="SV208" s="39"/>
      <c r="SW208" s="39"/>
      <c r="SX208" s="39"/>
      <c r="SY208" s="39"/>
      <c r="SZ208" s="39"/>
      <c r="TA208" s="39"/>
      <c r="TB208" s="39"/>
      <c r="TC208" s="39"/>
      <c r="TD208" s="39"/>
      <c r="TE208" s="39"/>
      <c r="TF208" s="39"/>
      <c r="TG208" s="39"/>
      <c r="TH208" s="39"/>
      <c r="TI208" s="39"/>
      <c r="TJ208" s="39"/>
      <c r="TK208" s="39"/>
      <c r="TL208" s="39"/>
      <c r="TM208" s="39"/>
      <c r="TN208" s="39"/>
      <c r="TO208" s="39"/>
      <c r="TP208" s="39"/>
      <c r="TQ208" s="39"/>
      <c r="TR208" s="39"/>
      <c r="TS208" s="39"/>
      <c r="TT208" s="39"/>
      <c r="TU208" s="39"/>
      <c r="TV208" s="39"/>
      <c r="TW208" s="39"/>
      <c r="TX208" s="39"/>
      <c r="TY208" s="39"/>
      <c r="TZ208" s="39"/>
      <c r="UA208" s="39"/>
      <c r="UB208" s="39"/>
      <c r="UC208" s="39"/>
      <c r="UD208" s="39"/>
      <c r="UE208" s="39"/>
      <c r="UF208" s="39"/>
      <c r="UG208" s="39"/>
      <c r="UH208" s="39"/>
      <c r="UI208" s="39"/>
      <c r="UJ208" s="39"/>
      <c r="UK208" s="39"/>
      <c r="UL208" s="39"/>
      <c r="UM208" s="39"/>
      <c r="UN208" s="39"/>
      <c r="UO208" s="39"/>
      <c r="UP208" s="39"/>
      <c r="UQ208" s="39"/>
      <c r="UR208" s="39"/>
      <c r="US208" s="39"/>
      <c r="UT208" s="39"/>
      <c r="UU208" s="39"/>
      <c r="UV208" s="39"/>
      <c r="UW208" s="39"/>
      <c r="UX208" s="39"/>
      <c r="UY208" s="39"/>
      <c r="UZ208" s="39"/>
      <c r="VA208" s="39"/>
      <c r="VB208" s="39"/>
      <c r="VC208" s="39"/>
      <c r="VD208" s="39"/>
      <c r="VE208" s="39"/>
      <c r="VF208" s="39"/>
      <c r="VG208" s="39"/>
      <c r="VH208" s="39"/>
      <c r="VI208" s="39"/>
      <c r="VJ208" s="39"/>
      <c r="VK208" s="39"/>
      <c r="VL208" s="39"/>
      <c r="VM208" s="39"/>
      <c r="VN208" s="39"/>
      <c r="VO208" s="39"/>
      <c r="VP208" s="39"/>
      <c r="VQ208" s="39"/>
      <c r="VR208" s="39"/>
      <c r="VS208" s="39"/>
      <c r="VT208" s="39"/>
      <c r="VU208" s="39"/>
      <c r="VV208" s="39"/>
      <c r="VW208" s="39"/>
      <c r="VX208" s="39"/>
      <c r="VY208" s="39"/>
      <c r="VZ208" s="39"/>
      <c r="WA208" s="39"/>
      <c r="WB208" s="39"/>
      <c r="WC208" s="39"/>
      <c r="WD208" s="39"/>
      <c r="WE208" s="39"/>
      <c r="WF208" s="39"/>
      <c r="WG208" s="39"/>
      <c r="WH208" s="39"/>
      <c r="WI208" s="39"/>
      <c r="WJ208" s="39"/>
      <c r="WK208" s="39"/>
      <c r="WL208" s="39"/>
      <c r="WM208" s="39"/>
      <c r="WN208" s="39"/>
      <c r="WO208" s="39"/>
      <c r="WP208" s="39"/>
      <c r="WQ208" s="39"/>
      <c r="WR208" s="39"/>
      <c r="WS208" s="39"/>
      <c r="WT208" s="39"/>
      <c r="WU208" s="39"/>
      <c r="WV208" s="39"/>
      <c r="WW208" s="39"/>
      <c r="WX208" s="39"/>
      <c r="WY208" s="39"/>
      <c r="WZ208" s="39"/>
      <c r="XA208" s="39"/>
      <c r="XB208" s="39"/>
      <c r="XC208" s="39"/>
      <c r="XD208" s="39"/>
      <c r="XE208" s="39"/>
      <c r="XF208" s="39"/>
      <c r="XG208" s="39"/>
      <c r="XH208" s="39"/>
      <c r="XI208" s="39"/>
      <c r="XJ208" s="39"/>
      <c r="XK208" s="39"/>
      <c r="XL208" s="39"/>
      <c r="XM208" s="39"/>
      <c r="XN208" s="39"/>
      <c r="XO208" s="39"/>
      <c r="XP208" s="39"/>
      <c r="XQ208" s="39"/>
      <c r="XR208" s="39"/>
      <c r="XS208" s="39"/>
      <c r="XT208" s="39"/>
      <c r="XU208" s="39"/>
      <c r="XV208" s="39"/>
      <c r="XW208" s="39"/>
      <c r="XX208" s="39"/>
      <c r="XY208" s="39"/>
      <c r="XZ208" s="39"/>
      <c r="YA208" s="39"/>
      <c r="YB208" s="39"/>
      <c r="YC208" s="39"/>
      <c r="YD208" s="39"/>
      <c r="YE208" s="39"/>
      <c r="YF208" s="39"/>
      <c r="YG208" s="39"/>
      <c r="YH208" s="39"/>
      <c r="YI208" s="39"/>
      <c r="YJ208" s="39"/>
      <c r="YK208" s="39"/>
      <c r="YL208" s="39"/>
      <c r="YM208" s="39"/>
      <c r="YN208" s="39"/>
      <c r="YO208" s="39"/>
      <c r="YP208" s="39"/>
      <c r="YQ208" s="39"/>
      <c r="YR208" s="39"/>
      <c r="YS208" s="39"/>
      <c r="YT208" s="39"/>
      <c r="YU208" s="39"/>
      <c r="YV208" s="39"/>
      <c r="YW208" s="39"/>
      <c r="YX208" s="39"/>
      <c r="YY208" s="39"/>
      <c r="YZ208" s="39"/>
      <c r="ZA208" s="39"/>
      <c r="ZB208" s="39"/>
      <c r="ZC208" s="39"/>
      <c r="ZD208" s="39"/>
      <c r="ZE208" s="39"/>
      <c r="ZF208" s="39"/>
      <c r="ZG208" s="39"/>
      <c r="ZH208" s="39"/>
      <c r="ZI208" s="39"/>
      <c r="ZJ208" s="39"/>
      <c r="ZK208" s="39"/>
      <c r="ZL208" s="39"/>
      <c r="ZM208" s="39"/>
      <c r="ZN208" s="39"/>
      <c r="ZO208" s="39"/>
      <c r="ZP208" s="39"/>
      <c r="ZQ208" s="39"/>
      <c r="ZR208" s="39"/>
      <c r="ZS208" s="39"/>
      <c r="ZT208" s="39"/>
      <c r="ZU208" s="39"/>
      <c r="ZV208" s="39"/>
      <c r="ZW208" s="39"/>
      <c r="ZX208" s="39"/>
    </row>
    <row r="209" spans="1:700" s="41" customFormat="1" ht="12" customHeight="1" x14ac:dyDescent="0.25">
      <c r="A209" s="128" t="s">
        <v>36</v>
      </c>
      <c r="B209" s="15" t="s">
        <v>37</v>
      </c>
      <c r="C209" s="15" t="s">
        <v>37</v>
      </c>
      <c r="D209" s="5" t="s">
        <v>38</v>
      </c>
      <c r="E209" s="6" t="s">
        <v>39</v>
      </c>
      <c r="F209" s="7" t="s">
        <v>38</v>
      </c>
      <c r="G209" s="6" t="s">
        <v>40</v>
      </c>
      <c r="H209" s="8">
        <v>24901</v>
      </c>
      <c r="I209" s="69" t="s">
        <v>173</v>
      </c>
      <c r="J209" s="9" t="s">
        <v>8774</v>
      </c>
      <c r="K209" s="10" t="s">
        <v>8775</v>
      </c>
      <c r="L209" s="11"/>
      <c r="M209" s="8" t="s">
        <v>43</v>
      </c>
      <c r="N209" s="12" t="s">
        <v>2955</v>
      </c>
      <c r="O209" s="13">
        <v>1</v>
      </c>
      <c r="P209" s="14">
        <f t="shared" si="5"/>
        <v>795</v>
      </c>
      <c r="Q209" s="53" t="s">
        <v>16279</v>
      </c>
      <c r="R209" s="14">
        <v>795</v>
      </c>
      <c r="S209" s="14">
        <v>0</v>
      </c>
      <c r="T209" s="14">
        <v>0</v>
      </c>
      <c r="U209" s="14">
        <v>0</v>
      </c>
      <c r="V209" s="14">
        <v>795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  <c r="IU209" s="39"/>
      <c r="IV209" s="39"/>
      <c r="IW209" s="39"/>
      <c r="IX209" s="39"/>
      <c r="IY209" s="39"/>
      <c r="IZ209" s="39"/>
      <c r="JA209" s="39"/>
      <c r="JB209" s="39"/>
      <c r="JC209" s="39"/>
      <c r="JD209" s="39"/>
      <c r="JE209" s="39"/>
      <c r="JF209" s="39"/>
      <c r="JG209" s="39"/>
      <c r="JH209" s="39"/>
      <c r="JI209" s="39"/>
      <c r="JJ209" s="39"/>
      <c r="JK209" s="39"/>
      <c r="JL209" s="39"/>
      <c r="JM209" s="39"/>
      <c r="JN209" s="39"/>
      <c r="JO209" s="39"/>
      <c r="JP209" s="39"/>
      <c r="JQ209" s="39"/>
      <c r="JR209" s="39"/>
      <c r="JS209" s="39"/>
      <c r="JT209" s="39"/>
      <c r="JU209" s="39"/>
      <c r="JV209" s="39"/>
      <c r="JW209" s="39"/>
      <c r="JX209" s="39"/>
      <c r="JY209" s="39"/>
      <c r="JZ209" s="39"/>
      <c r="KA209" s="39"/>
      <c r="KB209" s="39"/>
      <c r="KC209" s="39"/>
      <c r="KD209" s="39"/>
      <c r="KE209" s="39"/>
      <c r="KF209" s="39"/>
      <c r="KG209" s="39"/>
      <c r="KH209" s="39"/>
      <c r="KI209" s="39"/>
      <c r="KJ209" s="39"/>
      <c r="KK209" s="39"/>
      <c r="KL209" s="39"/>
      <c r="KM209" s="39"/>
      <c r="KN209" s="39"/>
      <c r="KO209" s="39"/>
      <c r="KP209" s="39"/>
      <c r="KQ209" s="39"/>
      <c r="KR209" s="39"/>
      <c r="KS209" s="39"/>
      <c r="KT209" s="39"/>
      <c r="KU209" s="39"/>
      <c r="KV209" s="39"/>
      <c r="KW209" s="39"/>
      <c r="KX209" s="39"/>
      <c r="KY209" s="39"/>
      <c r="KZ209" s="39"/>
      <c r="LA209" s="39"/>
      <c r="LB209" s="39"/>
      <c r="LC209" s="39"/>
      <c r="LD209" s="39"/>
      <c r="LE209" s="39"/>
      <c r="LF209" s="39"/>
      <c r="LG209" s="39"/>
      <c r="LH209" s="39"/>
      <c r="LI209" s="39"/>
      <c r="LJ209" s="39"/>
      <c r="LK209" s="39"/>
      <c r="LL209" s="39"/>
      <c r="LM209" s="39"/>
      <c r="LN209" s="39"/>
      <c r="LO209" s="39"/>
      <c r="LP209" s="39"/>
      <c r="LQ209" s="39"/>
      <c r="LR209" s="39"/>
      <c r="LS209" s="39"/>
      <c r="LT209" s="39"/>
      <c r="LU209" s="39"/>
      <c r="LV209" s="39"/>
      <c r="LW209" s="39"/>
      <c r="LX209" s="39"/>
      <c r="LY209" s="39"/>
      <c r="LZ209" s="39"/>
      <c r="MA209" s="39"/>
      <c r="MB209" s="39"/>
      <c r="MC209" s="39"/>
      <c r="MD209" s="39"/>
      <c r="ME209" s="39"/>
      <c r="MF209" s="39"/>
      <c r="MG209" s="39"/>
      <c r="MH209" s="39"/>
      <c r="MI209" s="39"/>
      <c r="MJ209" s="39"/>
      <c r="MK209" s="39"/>
      <c r="ML209" s="39"/>
      <c r="MM209" s="39"/>
      <c r="MN209" s="39"/>
      <c r="MO209" s="39"/>
      <c r="MP209" s="39"/>
      <c r="MQ209" s="39"/>
      <c r="MR209" s="39"/>
      <c r="MS209" s="39"/>
      <c r="MT209" s="39"/>
      <c r="MU209" s="39"/>
      <c r="MV209" s="39"/>
      <c r="MW209" s="39"/>
      <c r="MX209" s="39"/>
      <c r="MY209" s="39"/>
      <c r="MZ209" s="39"/>
      <c r="NA209" s="39"/>
      <c r="NB209" s="39"/>
      <c r="NC209" s="39"/>
      <c r="ND209" s="39"/>
      <c r="NE209" s="39"/>
      <c r="NF209" s="39"/>
      <c r="NG209" s="39"/>
      <c r="NH209" s="39"/>
      <c r="NI209" s="39"/>
      <c r="NJ209" s="39"/>
      <c r="NK209" s="39"/>
      <c r="NL209" s="39"/>
      <c r="NM209" s="39"/>
      <c r="NN209" s="39"/>
      <c r="NO209" s="39"/>
      <c r="NP209" s="39"/>
      <c r="NQ209" s="39"/>
      <c r="NR209" s="39"/>
      <c r="NS209" s="39"/>
      <c r="NT209" s="39"/>
      <c r="NU209" s="39"/>
      <c r="NV209" s="39"/>
      <c r="NW209" s="39"/>
      <c r="NX209" s="39"/>
      <c r="NY209" s="39"/>
      <c r="NZ209" s="39"/>
      <c r="OA209" s="39"/>
      <c r="OB209" s="39"/>
      <c r="OC209" s="39"/>
      <c r="OD209" s="39"/>
      <c r="OE209" s="39"/>
      <c r="OF209" s="39"/>
      <c r="OG209" s="39"/>
      <c r="OH209" s="39"/>
      <c r="OI209" s="39"/>
      <c r="OJ209" s="39"/>
      <c r="OK209" s="39"/>
      <c r="OL209" s="39"/>
      <c r="OM209" s="39"/>
      <c r="ON209" s="39"/>
      <c r="OO209" s="39"/>
      <c r="OP209" s="39"/>
      <c r="OQ209" s="39"/>
      <c r="OR209" s="39"/>
      <c r="OS209" s="39"/>
      <c r="OT209" s="39"/>
      <c r="OU209" s="39"/>
      <c r="OV209" s="39"/>
      <c r="OW209" s="39"/>
      <c r="OX209" s="39"/>
      <c r="OY209" s="39"/>
      <c r="OZ209" s="39"/>
      <c r="PA209" s="39"/>
      <c r="PB209" s="39"/>
      <c r="PC209" s="39"/>
      <c r="PD209" s="39"/>
      <c r="PE209" s="39"/>
      <c r="PF209" s="39"/>
      <c r="PG209" s="39"/>
      <c r="PH209" s="39"/>
      <c r="PI209" s="39"/>
      <c r="PJ209" s="39"/>
      <c r="PK209" s="39"/>
      <c r="PL209" s="39"/>
      <c r="PM209" s="39"/>
      <c r="PN209" s="39"/>
      <c r="PO209" s="39"/>
      <c r="PP209" s="39"/>
      <c r="PQ209" s="39"/>
      <c r="PR209" s="39"/>
      <c r="PS209" s="39"/>
      <c r="PT209" s="39"/>
      <c r="PU209" s="39"/>
      <c r="PV209" s="39"/>
      <c r="PW209" s="39"/>
      <c r="PX209" s="39"/>
      <c r="PY209" s="39"/>
      <c r="PZ209" s="39"/>
      <c r="QA209" s="39"/>
      <c r="QB209" s="39"/>
      <c r="QC209" s="39"/>
      <c r="QD209" s="39"/>
      <c r="QE209" s="39"/>
      <c r="QF209" s="39"/>
      <c r="QG209" s="39"/>
      <c r="QH209" s="39"/>
      <c r="QI209" s="39"/>
      <c r="QJ209" s="39"/>
      <c r="QK209" s="39"/>
      <c r="QL209" s="39"/>
      <c r="QM209" s="39"/>
      <c r="QN209" s="39"/>
      <c r="QO209" s="39"/>
      <c r="QP209" s="39"/>
      <c r="QQ209" s="39"/>
      <c r="QR209" s="39"/>
      <c r="QS209" s="39"/>
      <c r="QT209" s="39"/>
      <c r="QU209" s="39"/>
      <c r="QV209" s="39"/>
      <c r="QW209" s="39"/>
      <c r="QX209" s="39"/>
      <c r="QY209" s="39"/>
      <c r="QZ209" s="39"/>
      <c r="RA209" s="39"/>
      <c r="RB209" s="39"/>
      <c r="RC209" s="39"/>
      <c r="RD209" s="39"/>
      <c r="RE209" s="39"/>
      <c r="RF209" s="39"/>
      <c r="RG209" s="39"/>
      <c r="RH209" s="39"/>
      <c r="RI209" s="39"/>
      <c r="RJ209" s="39"/>
      <c r="RK209" s="39"/>
      <c r="RL209" s="39"/>
      <c r="RM209" s="39"/>
      <c r="RN209" s="39"/>
      <c r="RO209" s="39"/>
      <c r="RP209" s="39"/>
      <c r="RQ209" s="39"/>
      <c r="RR209" s="39"/>
      <c r="RS209" s="39"/>
      <c r="RT209" s="39"/>
      <c r="RU209" s="39"/>
      <c r="RV209" s="39"/>
      <c r="RW209" s="39"/>
      <c r="RX209" s="39"/>
      <c r="RY209" s="39"/>
      <c r="RZ209" s="39"/>
      <c r="SA209" s="39"/>
      <c r="SB209" s="39"/>
      <c r="SC209" s="39"/>
      <c r="SD209" s="39"/>
      <c r="SE209" s="39"/>
      <c r="SF209" s="39"/>
      <c r="SG209" s="39"/>
      <c r="SH209" s="39"/>
      <c r="SI209" s="39"/>
      <c r="SJ209" s="39"/>
      <c r="SK209" s="39"/>
      <c r="SL209" s="39"/>
      <c r="SM209" s="39"/>
      <c r="SN209" s="39"/>
      <c r="SO209" s="39"/>
      <c r="SP209" s="39"/>
      <c r="SQ209" s="39"/>
      <c r="SR209" s="39"/>
      <c r="SS209" s="39"/>
      <c r="ST209" s="39"/>
      <c r="SU209" s="39"/>
      <c r="SV209" s="39"/>
      <c r="SW209" s="39"/>
      <c r="SX209" s="39"/>
      <c r="SY209" s="39"/>
      <c r="SZ209" s="39"/>
      <c r="TA209" s="39"/>
      <c r="TB209" s="39"/>
      <c r="TC209" s="39"/>
      <c r="TD209" s="39"/>
      <c r="TE209" s="39"/>
      <c r="TF209" s="39"/>
      <c r="TG209" s="39"/>
      <c r="TH209" s="39"/>
      <c r="TI209" s="39"/>
      <c r="TJ209" s="39"/>
      <c r="TK209" s="39"/>
      <c r="TL209" s="39"/>
      <c r="TM209" s="39"/>
      <c r="TN209" s="39"/>
      <c r="TO209" s="39"/>
      <c r="TP209" s="39"/>
      <c r="TQ209" s="39"/>
      <c r="TR209" s="39"/>
      <c r="TS209" s="39"/>
      <c r="TT209" s="39"/>
      <c r="TU209" s="39"/>
      <c r="TV209" s="39"/>
      <c r="TW209" s="39"/>
      <c r="TX209" s="39"/>
      <c r="TY209" s="39"/>
      <c r="TZ209" s="39"/>
      <c r="UA209" s="39"/>
      <c r="UB209" s="39"/>
      <c r="UC209" s="39"/>
      <c r="UD209" s="39"/>
      <c r="UE209" s="39"/>
      <c r="UF209" s="39"/>
      <c r="UG209" s="39"/>
      <c r="UH209" s="39"/>
      <c r="UI209" s="39"/>
      <c r="UJ209" s="39"/>
      <c r="UK209" s="39"/>
      <c r="UL209" s="39"/>
      <c r="UM209" s="39"/>
      <c r="UN209" s="39"/>
      <c r="UO209" s="39"/>
      <c r="UP209" s="39"/>
      <c r="UQ209" s="39"/>
      <c r="UR209" s="39"/>
      <c r="US209" s="39"/>
      <c r="UT209" s="39"/>
      <c r="UU209" s="39"/>
      <c r="UV209" s="39"/>
      <c r="UW209" s="39"/>
      <c r="UX209" s="39"/>
      <c r="UY209" s="39"/>
      <c r="UZ209" s="39"/>
      <c r="VA209" s="39"/>
      <c r="VB209" s="39"/>
      <c r="VC209" s="39"/>
      <c r="VD209" s="39"/>
      <c r="VE209" s="39"/>
      <c r="VF209" s="39"/>
      <c r="VG209" s="39"/>
      <c r="VH209" s="39"/>
      <c r="VI209" s="39"/>
      <c r="VJ209" s="39"/>
      <c r="VK209" s="39"/>
      <c r="VL209" s="39"/>
      <c r="VM209" s="39"/>
      <c r="VN209" s="39"/>
      <c r="VO209" s="39"/>
      <c r="VP209" s="39"/>
      <c r="VQ209" s="39"/>
      <c r="VR209" s="39"/>
      <c r="VS209" s="39"/>
      <c r="VT209" s="39"/>
      <c r="VU209" s="39"/>
      <c r="VV209" s="39"/>
      <c r="VW209" s="39"/>
      <c r="VX209" s="39"/>
      <c r="VY209" s="39"/>
      <c r="VZ209" s="39"/>
      <c r="WA209" s="39"/>
      <c r="WB209" s="39"/>
      <c r="WC209" s="39"/>
      <c r="WD209" s="39"/>
      <c r="WE209" s="39"/>
      <c r="WF209" s="39"/>
      <c r="WG209" s="39"/>
      <c r="WH209" s="39"/>
      <c r="WI209" s="39"/>
      <c r="WJ209" s="39"/>
      <c r="WK209" s="39"/>
      <c r="WL209" s="39"/>
      <c r="WM209" s="39"/>
      <c r="WN209" s="39"/>
      <c r="WO209" s="39"/>
      <c r="WP209" s="39"/>
      <c r="WQ209" s="39"/>
      <c r="WR209" s="39"/>
      <c r="WS209" s="39"/>
      <c r="WT209" s="39"/>
      <c r="WU209" s="39"/>
      <c r="WV209" s="39"/>
      <c r="WW209" s="39"/>
      <c r="WX209" s="39"/>
      <c r="WY209" s="39"/>
      <c r="WZ209" s="39"/>
      <c r="XA209" s="39"/>
      <c r="XB209" s="39"/>
      <c r="XC209" s="39"/>
      <c r="XD209" s="39"/>
      <c r="XE209" s="39"/>
      <c r="XF209" s="39"/>
      <c r="XG209" s="39"/>
      <c r="XH209" s="39"/>
      <c r="XI209" s="39"/>
      <c r="XJ209" s="39"/>
      <c r="XK209" s="39"/>
      <c r="XL209" s="39"/>
      <c r="XM209" s="39"/>
      <c r="XN209" s="39"/>
      <c r="XO209" s="39"/>
      <c r="XP209" s="39"/>
      <c r="XQ209" s="39"/>
      <c r="XR209" s="39"/>
      <c r="XS209" s="39"/>
      <c r="XT209" s="39"/>
      <c r="XU209" s="39"/>
      <c r="XV209" s="39"/>
      <c r="XW209" s="39"/>
      <c r="XX209" s="39"/>
      <c r="XY209" s="39"/>
      <c r="XZ209" s="39"/>
      <c r="YA209" s="39"/>
      <c r="YB209" s="39"/>
      <c r="YC209" s="39"/>
      <c r="YD209" s="39"/>
      <c r="YE209" s="39"/>
      <c r="YF209" s="39"/>
      <c r="YG209" s="39"/>
      <c r="YH209" s="39"/>
      <c r="YI209" s="39"/>
      <c r="YJ209" s="39"/>
      <c r="YK209" s="39"/>
      <c r="YL209" s="39"/>
      <c r="YM209" s="39"/>
      <c r="YN209" s="39"/>
      <c r="YO209" s="39"/>
      <c r="YP209" s="39"/>
      <c r="YQ209" s="39"/>
      <c r="YR209" s="39"/>
      <c r="YS209" s="39"/>
      <c r="YT209" s="39"/>
      <c r="YU209" s="39"/>
      <c r="YV209" s="39"/>
      <c r="YW209" s="39"/>
      <c r="YX209" s="39"/>
      <c r="YY209" s="39"/>
      <c r="YZ209" s="39"/>
      <c r="ZA209" s="39"/>
      <c r="ZB209" s="39"/>
      <c r="ZC209" s="39"/>
      <c r="ZD209" s="39"/>
      <c r="ZE209" s="39"/>
      <c r="ZF209" s="39"/>
      <c r="ZG209" s="39"/>
      <c r="ZH209" s="39"/>
      <c r="ZI209" s="39"/>
      <c r="ZJ209" s="39"/>
      <c r="ZK209" s="39"/>
      <c r="ZL209" s="39"/>
      <c r="ZM209" s="39"/>
      <c r="ZN209" s="39"/>
      <c r="ZO209" s="39"/>
      <c r="ZP209" s="39"/>
      <c r="ZQ209" s="39"/>
      <c r="ZR209" s="39"/>
      <c r="ZS209" s="39"/>
      <c r="ZT209" s="39"/>
      <c r="ZU209" s="39"/>
      <c r="ZV209" s="39"/>
      <c r="ZW209" s="39"/>
      <c r="ZX209" s="39"/>
    </row>
    <row r="210" spans="1:700" s="41" customFormat="1" ht="12" customHeight="1" x14ac:dyDescent="0.25">
      <c r="A210" s="128" t="s">
        <v>36</v>
      </c>
      <c r="B210" s="15" t="s">
        <v>37</v>
      </c>
      <c r="C210" s="15" t="s">
        <v>37</v>
      </c>
      <c r="D210" s="5" t="s">
        <v>38</v>
      </c>
      <c r="E210" s="6" t="s">
        <v>39</v>
      </c>
      <c r="F210" s="7" t="s">
        <v>38</v>
      </c>
      <c r="G210" s="6" t="s">
        <v>40</v>
      </c>
      <c r="H210" s="8">
        <v>24901</v>
      </c>
      <c r="I210" s="69" t="s">
        <v>173</v>
      </c>
      <c r="J210" s="9" t="s">
        <v>8764</v>
      </c>
      <c r="K210" s="10" t="s">
        <v>8765</v>
      </c>
      <c r="L210" s="11"/>
      <c r="M210" s="8" t="s">
        <v>43</v>
      </c>
      <c r="N210" s="12" t="s">
        <v>2955</v>
      </c>
      <c r="O210" s="13">
        <v>2</v>
      </c>
      <c r="P210" s="14">
        <f t="shared" si="5"/>
        <v>807</v>
      </c>
      <c r="Q210" s="53" t="s">
        <v>16279</v>
      </c>
      <c r="R210" s="14">
        <v>1614</v>
      </c>
      <c r="S210" s="14">
        <v>0</v>
      </c>
      <c r="T210" s="14">
        <v>0</v>
      </c>
      <c r="U210" s="14">
        <v>0</v>
      </c>
      <c r="V210" s="14">
        <v>1614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  <c r="IQ210" s="39"/>
      <c r="IR210" s="39"/>
      <c r="IS210" s="39"/>
      <c r="IT210" s="39"/>
      <c r="IU210" s="39"/>
      <c r="IV210" s="39"/>
      <c r="IW210" s="39"/>
      <c r="IX210" s="39"/>
      <c r="IY210" s="39"/>
      <c r="IZ210" s="39"/>
      <c r="JA210" s="39"/>
      <c r="JB210" s="39"/>
      <c r="JC210" s="39"/>
      <c r="JD210" s="39"/>
      <c r="JE210" s="39"/>
      <c r="JF210" s="39"/>
      <c r="JG210" s="39"/>
      <c r="JH210" s="39"/>
      <c r="JI210" s="39"/>
      <c r="JJ210" s="39"/>
      <c r="JK210" s="39"/>
      <c r="JL210" s="39"/>
      <c r="JM210" s="39"/>
      <c r="JN210" s="39"/>
      <c r="JO210" s="39"/>
      <c r="JP210" s="39"/>
      <c r="JQ210" s="39"/>
      <c r="JR210" s="39"/>
      <c r="JS210" s="39"/>
      <c r="JT210" s="39"/>
      <c r="JU210" s="39"/>
      <c r="JV210" s="39"/>
      <c r="JW210" s="39"/>
      <c r="JX210" s="39"/>
      <c r="JY210" s="39"/>
      <c r="JZ210" s="39"/>
      <c r="KA210" s="39"/>
      <c r="KB210" s="39"/>
      <c r="KC210" s="39"/>
      <c r="KD210" s="39"/>
      <c r="KE210" s="39"/>
      <c r="KF210" s="39"/>
      <c r="KG210" s="39"/>
      <c r="KH210" s="39"/>
      <c r="KI210" s="39"/>
      <c r="KJ210" s="39"/>
      <c r="KK210" s="39"/>
      <c r="KL210" s="39"/>
      <c r="KM210" s="39"/>
      <c r="KN210" s="39"/>
      <c r="KO210" s="39"/>
      <c r="KP210" s="39"/>
      <c r="KQ210" s="39"/>
      <c r="KR210" s="39"/>
      <c r="KS210" s="39"/>
      <c r="KT210" s="39"/>
      <c r="KU210" s="39"/>
      <c r="KV210" s="39"/>
      <c r="KW210" s="39"/>
      <c r="KX210" s="39"/>
      <c r="KY210" s="39"/>
      <c r="KZ210" s="39"/>
      <c r="LA210" s="39"/>
      <c r="LB210" s="39"/>
      <c r="LC210" s="39"/>
      <c r="LD210" s="39"/>
      <c r="LE210" s="39"/>
      <c r="LF210" s="39"/>
      <c r="LG210" s="39"/>
      <c r="LH210" s="39"/>
      <c r="LI210" s="39"/>
      <c r="LJ210" s="39"/>
      <c r="LK210" s="39"/>
      <c r="LL210" s="39"/>
      <c r="LM210" s="39"/>
      <c r="LN210" s="39"/>
      <c r="LO210" s="39"/>
      <c r="LP210" s="39"/>
      <c r="LQ210" s="39"/>
      <c r="LR210" s="39"/>
      <c r="LS210" s="39"/>
      <c r="LT210" s="39"/>
      <c r="LU210" s="39"/>
      <c r="LV210" s="39"/>
      <c r="LW210" s="39"/>
      <c r="LX210" s="39"/>
      <c r="LY210" s="39"/>
      <c r="LZ210" s="39"/>
      <c r="MA210" s="39"/>
      <c r="MB210" s="39"/>
      <c r="MC210" s="39"/>
      <c r="MD210" s="39"/>
      <c r="ME210" s="39"/>
      <c r="MF210" s="39"/>
      <c r="MG210" s="39"/>
      <c r="MH210" s="39"/>
      <c r="MI210" s="39"/>
      <c r="MJ210" s="39"/>
      <c r="MK210" s="39"/>
      <c r="ML210" s="39"/>
      <c r="MM210" s="39"/>
      <c r="MN210" s="39"/>
      <c r="MO210" s="39"/>
      <c r="MP210" s="39"/>
      <c r="MQ210" s="39"/>
      <c r="MR210" s="39"/>
      <c r="MS210" s="39"/>
      <c r="MT210" s="39"/>
      <c r="MU210" s="39"/>
      <c r="MV210" s="39"/>
      <c r="MW210" s="39"/>
      <c r="MX210" s="39"/>
      <c r="MY210" s="39"/>
      <c r="MZ210" s="39"/>
      <c r="NA210" s="39"/>
      <c r="NB210" s="39"/>
      <c r="NC210" s="39"/>
      <c r="ND210" s="39"/>
      <c r="NE210" s="39"/>
      <c r="NF210" s="39"/>
      <c r="NG210" s="39"/>
      <c r="NH210" s="39"/>
      <c r="NI210" s="39"/>
      <c r="NJ210" s="39"/>
      <c r="NK210" s="39"/>
      <c r="NL210" s="39"/>
      <c r="NM210" s="39"/>
      <c r="NN210" s="39"/>
      <c r="NO210" s="39"/>
      <c r="NP210" s="39"/>
      <c r="NQ210" s="39"/>
      <c r="NR210" s="39"/>
      <c r="NS210" s="39"/>
      <c r="NT210" s="39"/>
      <c r="NU210" s="39"/>
      <c r="NV210" s="39"/>
      <c r="NW210" s="39"/>
      <c r="NX210" s="39"/>
      <c r="NY210" s="39"/>
      <c r="NZ210" s="39"/>
      <c r="OA210" s="39"/>
      <c r="OB210" s="39"/>
      <c r="OC210" s="39"/>
      <c r="OD210" s="39"/>
      <c r="OE210" s="39"/>
      <c r="OF210" s="39"/>
      <c r="OG210" s="39"/>
      <c r="OH210" s="39"/>
      <c r="OI210" s="39"/>
      <c r="OJ210" s="39"/>
      <c r="OK210" s="39"/>
      <c r="OL210" s="39"/>
      <c r="OM210" s="39"/>
      <c r="ON210" s="39"/>
      <c r="OO210" s="39"/>
      <c r="OP210" s="39"/>
      <c r="OQ210" s="39"/>
      <c r="OR210" s="39"/>
      <c r="OS210" s="39"/>
      <c r="OT210" s="39"/>
      <c r="OU210" s="39"/>
      <c r="OV210" s="39"/>
      <c r="OW210" s="39"/>
      <c r="OX210" s="39"/>
      <c r="OY210" s="39"/>
      <c r="OZ210" s="39"/>
      <c r="PA210" s="39"/>
      <c r="PB210" s="39"/>
      <c r="PC210" s="39"/>
      <c r="PD210" s="39"/>
      <c r="PE210" s="39"/>
      <c r="PF210" s="39"/>
      <c r="PG210" s="39"/>
      <c r="PH210" s="39"/>
      <c r="PI210" s="39"/>
      <c r="PJ210" s="39"/>
      <c r="PK210" s="39"/>
      <c r="PL210" s="39"/>
      <c r="PM210" s="39"/>
      <c r="PN210" s="39"/>
      <c r="PO210" s="39"/>
      <c r="PP210" s="39"/>
      <c r="PQ210" s="39"/>
      <c r="PR210" s="39"/>
      <c r="PS210" s="39"/>
      <c r="PT210" s="39"/>
      <c r="PU210" s="39"/>
      <c r="PV210" s="39"/>
      <c r="PW210" s="39"/>
      <c r="PX210" s="39"/>
      <c r="PY210" s="39"/>
      <c r="PZ210" s="39"/>
      <c r="QA210" s="39"/>
      <c r="QB210" s="39"/>
      <c r="QC210" s="39"/>
      <c r="QD210" s="39"/>
      <c r="QE210" s="39"/>
      <c r="QF210" s="39"/>
      <c r="QG210" s="39"/>
      <c r="QH210" s="39"/>
      <c r="QI210" s="39"/>
      <c r="QJ210" s="39"/>
      <c r="QK210" s="39"/>
      <c r="QL210" s="39"/>
      <c r="QM210" s="39"/>
      <c r="QN210" s="39"/>
      <c r="QO210" s="39"/>
      <c r="QP210" s="39"/>
      <c r="QQ210" s="39"/>
      <c r="QR210" s="39"/>
      <c r="QS210" s="39"/>
      <c r="QT210" s="39"/>
      <c r="QU210" s="39"/>
      <c r="QV210" s="39"/>
      <c r="QW210" s="39"/>
      <c r="QX210" s="39"/>
      <c r="QY210" s="39"/>
      <c r="QZ210" s="39"/>
      <c r="RA210" s="39"/>
      <c r="RB210" s="39"/>
      <c r="RC210" s="39"/>
      <c r="RD210" s="39"/>
      <c r="RE210" s="39"/>
      <c r="RF210" s="39"/>
      <c r="RG210" s="39"/>
      <c r="RH210" s="39"/>
      <c r="RI210" s="39"/>
      <c r="RJ210" s="39"/>
      <c r="RK210" s="39"/>
      <c r="RL210" s="39"/>
      <c r="RM210" s="39"/>
      <c r="RN210" s="39"/>
      <c r="RO210" s="39"/>
      <c r="RP210" s="39"/>
      <c r="RQ210" s="39"/>
      <c r="RR210" s="39"/>
      <c r="RS210" s="39"/>
      <c r="RT210" s="39"/>
      <c r="RU210" s="39"/>
      <c r="RV210" s="39"/>
      <c r="RW210" s="39"/>
      <c r="RX210" s="39"/>
      <c r="RY210" s="39"/>
      <c r="RZ210" s="39"/>
      <c r="SA210" s="39"/>
      <c r="SB210" s="39"/>
      <c r="SC210" s="39"/>
      <c r="SD210" s="39"/>
      <c r="SE210" s="39"/>
      <c r="SF210" s="39"/>
      <c r="SG210" s="39"/>
      <c r="SH210" s="39"/>
      <c r="SI210" s="39"/>
      <c r="SJ210" s="39"/>
      <c r="SK210" s="39"/>
      <c r="SL210" s="39"/>
      <c r="SM210" s="39"/>
      <c r="SN210" s="39"/>
      <c r="SO210" s="39"/>
      <c r="SP210" s="39"/>
      <c r="SQ210" s="39"/>
      <c r="SR210" s="39"/>
      <c r="SS210" s="39"/>
      <c r="ST210" s="39"/>
      <c r="SU210" s="39"/>
      <c r="SV210" s="39"/>
      <c r="SW210" s="39"/>
      <c r="SX210" s="39"/>
      <c r="SY210" s="39"/>
      <c r="SZ210" s="39"/>
      <c r="TA210" s="39"/>
      <c r="TB210" s="39"/>
      <c r="TC210" s="39"/>
      <c r="TD210" s="39"/>
      <c r="TE210" s="39"/>
      <c r="TF210" s="39"/>
      <c r="TG210" s="39"/>
      <c r="TH210" s="39"/>
      <c r="TI210" s="39"/>
      <c r="TJ210" s="39"/>
      <c r="TK210" s="39"/>
      <c r="TL210" s="39"/>
      <c r="TM210" s="39"/>
      <c r="TN210" s="39"/>
      <c r="TO210" s="39"/>
      <c r="TP210" s="39"/>
      <c r="TQ210" s="39"/>
      <c r="TR210" s="39"/>
      <c r="TS210" s="39"/>
      <c r="TT210" s="39"/>
      <c r="TU210" s="39"/>
      <c r="TV210" s="39"/>
      <c r="TW210" s="39"/>
      <c r="TX210" s="39"/>
      <c r="TY210" s="39"/>
      <c r="TZ210" s="39"/>
      <c r="UA210" s="39"/>
      <c r="UB210" s="39"/>
      <c r="UC210" s="39"/>
      <c r="UD210" s="39"/>
      <c r="UE210" s="39"/>
      <c r="UF210" s="39"/>
      <c r="UG210" s="39"/>
      <c r="UH210" s="39"/>
      <c r="UI210" s="39"/>
      <c r="UJ210" s="39"/>
      <c r="UK210" s="39"/>
      <c r="UL210" s="39"/>
      <c r="UM210" s="39"/>
      <c r="UN210" s="39"/>
      <c r="UO210" s="39"/>
      <c r="UP210" s="39"/>
      <c r="UQ210" s="39"/>
      <c r="UR210" s="39"/>
      <c r="US210" s="39"/>
      <c r="UT210" s="39"/>
      <c r="UU210" s="39"/>
      <c r="UV210" s="39"/>
      <c r="UW210" s="39"/>
      <c r="UX210" s="39"/>
      <c r="UY210" s="39"/>
      <c r="UZ210" s="39"/>
      <c r="VA210" s="39"/>
      <c r="VB210" s="39"/>
      <c r="VC210" s="39"/>
      <c r="VD210" s="39"/>
      <c r="VE210" s="39"/>
      <c r="VF210" s="39"/>
      <c r="VG210" s="39"/>
      <c r="VH210" s="39"/>
      <c r="VI210" s="39"/>
      <c r="VJ210" s="39"/>
      <c r="VK210" s="39"/>
      <c r="VL210" s="39"/>
      <c r="VM210" s="39"/>
      <c r="VN210" s="39"/>
      <c r="VO210" s="39"/>
      <c r="VP210" s="39"/>
      <c r="VQ210" s="39"/>
      <c r="VR210" s="39"/>
      <c r="VS210" s="39"/>
      <c r="VT210" s="39"/>
      <c r="VU210" s="39"/>
      <c r="VV210" s="39"/>
      <c r="VW210" s="39"/>
      <c r="VX210" s="39"/>
      <c r="VY210" s="39"/>
      <c r="VZ210" s="39"/>
      <c r="WA210" s="39"/>
      <c r="WB210" s="39"/>
      <c r="WC210" s="39"/>
      <c r="WD210" s="39"/>
      <c r="WE210" s="39"/>
      <c r="WF210" s="39"/>
      <c r="WG210" s="39"/>
      <c r="WH210" s="39"/>
      <c r="WI210" s="39"/>
      <c r="WJ210" s="39"/>
      <c r="WK210" s="39"/>
      <c r="WL210" s="39"/>
      <c r="WM210" s="39"/>
      <c r="WN210" s="39"/>
      <c r="WO210" s="39"/>
      <c r="WP210" s="39"/>
      <c r="WQ210" s="39"/>
      <c r="WR210" s="39"/>
      <c r="WS210" s="39"/>
      <c r="WT210" s="39"/>
      <c r="WU210" s="39"/>
      <c r="WV210" s="39"/>
      <c r="WW210" s="39"/>
      <c r="WX210" s="39"/>
      <c r="WY210" s="39"/>
      <c r="WZ210" s="39"/>
      <c r="XA210" s="39"/>
      <c r="XB210" s="39"/>
      <c r="XC210" s="39"/>
      <c r="XD210" s="39"/>
      <c r="XE210" s="39"/>
      <c r="XF210" s="39"/>
      <c r="XG210" s="39"/>
      <c r="XH210" s="39"/>
      <c r="XI210" s="39"/>
      <c r="XJ210" s="39"/>
      <c r="XK210" s="39"/>
      <c r="XL210" s="39"/>
      <c r="XM210" s="39"/>
      <c r="XN210" s="39"/>
      <c r="XO210" s="39"/>
      <c r="XP210" s="39"/>
      <c r="XQ210" s="39"/>
      <c r="XR210" s="39"/>
      <c r="XS210" s="39"/>
      <c r="XT210" s="39"/>
      <c r="XU210" s="39"/>
      <c r="XV210" s="39"/>
      <c r="XW210" s="39"/>
      <c r="XX210" s="39"/>
      <c r="XY210" s="39"/>
      <c r="XZ210" s="39"/>
      <c r="YA210" s="39"/>
      <c r="YB210" s="39"/>
      <c r="YC210" s="39"/>
      <c r="YD210" s="39"/>
      <c r="YE210" s="39"/>
      <c r="YF210" s="39"/>
      <c r="YG210" s="39"/>
      <c r="YH210" s="39"/>
      <c r="YI210" s="39"/>
      <c r="YJ210" s="39"/>
      <c r="YK210" s="39"/>
      <c r="YL210" s="39"/>
      <c r="YM210" s="39"/>
      <c r="YN210" s="39"/>
      <c r="YO210" s="39"/>
      <c r="YP210" s="39"/>
      <c r="YQ210" s="39"/>
      <c r="YR210" s="39"/>
      <c r="YS210" s="39"/>
      <c r="YT210" s="39"/>
      <c r="YU210" s="39"/>
      <c r="YV210" s="39"/>
      <c r="YW210" s="39"/>
      <c r="YX210" s="39"/>
      <c r="YY210" s="39"/>
      <c r="YZ210" s="39"/>
      <c r="ZA210" s="39"/>
      <c r="ZB210" s="39"/>
      <c r="ZC210" s="39"/>
      <c r="ZD210" s="39"/>
      <c r="ZE210" s="39"/>
      <c r="ZF210" s="39"/>
      <c r="ZG210" s="39"/>
      <c r="ZH210" s="39"/>
      <c r="ZI210" s="39"/>
      <c r="ZJ210" s="39"/>
      <c r="ZK210" s="39"/>
      <c r="ZL210" s="39"/>
      <c r="ZM210" s="39"/>
      <c r="ZN210" s="39"/>
      <c r="ZO210" s="39"/>
      <c r="ZP210" s="39"/>
      <c r="ZQ210" s="39"/>
      <c r="ZR210" s="39"/>
      <c r="ZS210" s="39"/>
      <c r="ZT210" s="39"/>
      <c r="ZU210" s="39"/>
      <c r="ZV210" s="39"/>
      <c r="ZW210" s="39"/>
      <c r="ZX210" s="39"/>
    </row>
    <row r="211" spans="1:700" s="41" customFormat="1" ht="12" customHeight="1" x14ac:dyDescent="0.25">
      <c r="A211" s="128" t="s">
        <v>36</v>
      </c>
      <c r="B211" s="15" t="s">
        <v>37</v>
      </c>
      <c r="C211" s="15" t="s">
        <v>37</v>
      </c>
      <c r="D211" s="5" t="s">
        <v>38</v>
      </c>
      <c r="E211" s="6" t="s">
        <v>39</v>
      </c>
      <c r="F211" s="7" t="s">
        <v>38</v>
      </c>
      <c r="G211" s="6" t="s">
        <v>40</v>
      </c>
      <c r="H211" s="8">
        <v>26102</v>
      </c>
      <c r="I211" s="74" t="s">
        <v>223</v>
      </c>
      <c r="J211" s="16" t="s">
        <v>10267</v>
      </c>
      <c r="K211" s="74" t="s">
        <v>222</v>
      </c>
      <c r="L211" s="11"/>
      <c r="M211" s="8" t="s">
        <v>43</v>
      </c>
      <c r="N211" s="12" t="s">
        <v>16255</v>
      </c>
      <c r="O211" s="13">
        <v>2</v>
      </c>
      <c r="P211" s="14">
        <f t="shared" si="5"/>
        <v>25000</v>
      </c>
      <c r="Q211" s="53" t="s">
        <v>16279</v>
      </c>
      <c r="R211" s="14">
        <v>50000</v>
      </c>
      <c r="S211" s="14">
        <v>0</v>
      </c>
      <c r="T211" s="14">
        <v>25000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25000</v>
      </c>
      <c r="AA211" s="14">
        <v>0</v>
      </c>
      <c r="AB211" s="14">
        <v>0</v>
      </c>
      <c r="AC211" s="14">
        <v>0</v>
      </c>
      <c r="AD211" s="14">
        <v>0</v>
      </c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  <c r="IQ211" s="39"/>
      <c r="IR211" s="39"/>
      <c r="IS211" s="39"/>
      <c r="IT211" s="39"/>
      <c r="IU211" s="39"/>
      <c r="IV211" s="39"/>
      <c r="IW211" s="39"/>
      <c r="IX211" s="39"/>
      <c r="IY211" s="39"/>
      <c r="IZ211" s="39"/>
      <c r="JA211" s="39"/>
      <c r="JB211" s="39"/>
      <c r="JC211" s="39"/>
      <c r="JD211" s="39"/>
      <c r="JE211" s="39"/>
      <c r="JF211" s="39"/>
      <c r="JG211" s="39"/>
      <c r="JH211" s="39"/>
      <c r="JI211" s="39"/>
      <c r="JJ211" s="39"/>
      <c r="JK211" s="39"/>
      <c r="JL211" s="39"/>
      <c r="JM211" s="39"/>
      <c r="JN211" s="39"/>
      <c r="JO211" s="39"/>
      <c r="JP211" s="39"/>
      <c r="JQ211" s="39"/>
      <c r="JR211" s="39"/>
      <c r="JS211" s="39"/>
      <c r="JT211" s="39"/>
      <c r="JU211" s="39"/>
      <c r="JV211" s="39"/>
      <c r="JW211" s="39"/>
      <c r="JX211" s="39"/>
      <c r="JY211" s="39"/>
      <c r="JZ211" s="39"/>
      <c r="KA211" s="39"/>
      <c r="KB211" s="39"/>
      <c r="KC211" s="39"/>
      <c r="KD211" s="39"/>
      <c r="KE211" s="39"/>
      <c r="KF211" s="39"/>
      <c r="KG211" s="39"/>
      <c r="KH211" s="39"/>
      <c r="KI211" s="39"/>
      <c r="KJ211" s="39"/>
      <c r="KK211" s="39"/>
      <c r="KL211" s="39"/>
      <c r="KM211" s="39"/>
      <c r="KN211" s="39"/>
      <c r="KO211" s="39"/>
      <c r="KP211" s="39"/>
      <c r="KQ211" s="39"/>
      <c r="KR211" s="39"/>
      <c r="KS211" s="39"/>
      <c r="KT211" s="39"/>
      <c r="KU211" s="39"/>
      <c r="KV211" s="39"/>
      <c r="KW211" s="39"/>
      <c r="KX211" s="39"/>
      <c r="KY211" s="39"/>
      <c r="KZ211" s="39"/>
      <c r="LA211" s="39"/>
      <c r="LB211" s="39"/>
      <c r="LC211" s="39"/>
      <c r="LD211" s="39"/>
      <c r="LE211" s="39"/>
      <c r="LF211" s="39"/>
      <c r="LG211" s="39"/>
      <c r="LH211" s="39"/>
      <c r="LI211" s="39"/>
      <c r="LJ211" s="39"/>
      <c r="LK211" s="39"/>
      <c r="LL211" s="39"/>
      <c r="LM211" s="39"/>
      <c r="LN211" s="39"/>
      <c r="LO211" s="39"/>
      <c r="LP211" s="39"/>
      <c r="LQ211" s="39"/>
      <c r="LR211" s="39"/>
      <c r="LS211" s="39"/>
      <c r="LT211" s="39"/>
      <c r="LU211" s="39"/>
      <c r="LV211" s="39"/>
      <c r="LW211" s="39"/>
      <c r="LX211" s="39"/>
      <c r="LY211" s="39"/>
      <c r="LZ211" s="39"/>
      <c r="MA211" s="39"/>
      <c r="MB211" s="39"/>
      <c r="MC211" s="39"/>
      <c r="MD211" s="39"/>
      <c r="ME211" s="39"/>
      <c r="MF211" s="39"/>
      <c r="MG211" s="39"/>
      <c r="MH211" s="39"/>
      <c r="MI211" s="39"/>
      <c r="MJ211" s="39"/>
      <c r="MK211" s="39"/>
      <c r="ML211" s="39"/>
      <c r="MM211" s="39"/>
      <c r="MN211" s="39"/>
      <c r="MO211" s="39"/>
      <c r="MP211" s="39"/>
      <c r="MQ211" s="39"/>
      <c r="MR211" s="39"/>
      <c r="MS211" s="39"/>
      <c r="MT211" s="39"/>
      <c r="MU211" s="39"/>
      <c r="MV211" s="39"/>
      <c r="MW211" s="39"/>
      <c r="MX211" s="39"/>
      <c r="MY211" s="39"/>
      <c r="MZ211" s="39"/>
      <c r="NA211" s="39"/>
      <c r="NB211" s="39"/>
      <c r="NC211" s="39"/>
      <c r="ND211" s="39"/>
      <c r="NE211" s="39"/>
      <c r="NF211" s="39"/>
      <c r="NG211" s="39"/>
      <c r="NH211" s="39"/>
      <c r="NI211" s="39"/>
      <c r="NJ211" s="39"/>
      <c r="NK211" s="39"/>
      <c r="NL211" s="39"/>
      <c r="NM211" s="39"/>
      <c r="NN211" s="39"/>
      <c r="NO211" s="39"/>
      <c r="NP211" s="39"/>
      <c r="NQ211" s="39"/>
      <c r="NR211" s="39"/>
      <c r="NS211" s="39"/>
      <c r="NT211" s="39"/>
      <c r="NU211" s="39"/>
      <c r="NV211" s="39"/>
      <c r="NW211" s="39"/>
      <c r="NX211" s="39"/>
      <c r="NY211" s="39"/>
      <c r="NZ211" s="39"/>
      <c r="OA211" s="39"/>
      <c r="OB211" s="39"/>
      <c r="OC211" s="39"/>
      <c r="OD211" s="39"/>
      <c r="OE211" s="39"/>
      <c r="OF211" s="39"/>
      <c r="OG211" s="39"/>
      <c r="OH211" s="39"/>
      <c r="OI211" s="39"/>
      <c r="OJ211" s="39"/>
      <c r="OK211" s="39"/>
      <c r="OL211" s="39"/>
      <c r="OM211" s="39"/>
      <c r="ON211" s="39"/>
      <c r="OO211" s="39"/>
      <c r="OP211" s="39"/>
      <c r="OQ211" s="39"/>
      <c r="OR211" s="39"/>
      <c r="OS211" s="39"/>
      <c r="OT211" s="39"/>
      <c r="OU211" s="39"/>
      <c r="OV211" s="39"/>
      <c r="OW211" s="39"/>
      <c r="OX211" s="39"/>
      <c r="OY211" s="39"/>
      <c r="OZ211" s="39"/>
      <c r="PA211" s="39"/>
      <c r="PB211" s="39"/>
      <c r="PC211" s="39"/>
      <c r="PD211" s="39"/>
      <c r="PE211" s="39"/>
      <c r="PF211" s="39"/>
      <c r="PG211" s="39"/>
      <c r="PH211" s="39"/>
      <c r="PI211" s="39"/>
      <c r="PJ211" s="39"/>
      <c r="PK211" s="39"/>
      <c r="PL211" s="39"/>
      <c r="PM211" s="39"/>
      <c r="PN211" s="39"/>
      <c r="PO211" s="39"/>
      <c r="PP211" s="39"/>
      <c r="PQ211" s="39"/>
      <c r="PR211" s="39"/>
      <c r="PS211" s="39"/>
      <c r="PT211" s="39"/>
      <c r="PU211" s="39"/>
      <c r="PV211" s="39"/>
      <c r="PW211" s="39"/>
      <c r="PX211" s="39"/>
      <c r="PY211" s="39"/>
      <c r="PZ211" s="39"/>
      <c r="QA211" s="39"/>
      <c r="QB211" s="39"/>
      <c r="QC211" s="39"/>
      <c r="QD211" s="39"/>
      <c r="QE211" s="39"/>
      <c r="QF211" s="39"/>
      <c r="QG211" s="39"/>
      <c r="QH211" s="39"/>
      <c r="QI211" s="39"/>
      <c r="QJ211" s="39"/>
      <c r="QK211" s="39"/>
      <c r="QL211" s="39"/>
      <c r="QM211" s="39"/>
      <c r="QN211" s="39"/>
      <c r="QO211" s="39"/>
      <c r="QP211" s="39"/>
      <c r="QQ211" s="39"/>
      <c r="QR211" s="39"/>
      <c r="QS211" s="39"/>
      <c r="QT211" s="39"/>
      <c r="QU211" s="39"/>
      <c r="QV211" s="39"/>
      <c r="QW211" s="39"/>
      <c r="QX211" s="39"/>
      <c r="QY211" s="39"/>
      <c r="QZ211" s="39"/>
      <c r="RA211" s="39"/>
      <c r="RB211" s="39"/>
      <c r="RC211" s="39"/>
      <c r="RD211" s="39"/>
      <c r="RE211" s="39"/>
      <c r="RF211" s="39"/>
      <c r="RG211" s="39"/>
      <c r="RH211" s="39"/>
      <c r="RI211" s="39"/>
      <c r="RJ211" s="39"/>
      <c r="RK211" s="39"/>
      <c r="RL211" s="39"/>
      <c r="RM211" s="39"/>
      <c r="RN211" s="39"/>
      <c r="RO211" s="39"/>
      <c r="RP211" s="39"/>
      <c r="RQ211" s="39"/>
      <c r="RR211" s="39"/>
      <c r="RS211" s="39"/>
      <c r="RT211" s="39"/>
      <c r="RU211" s="39"/>
      <c r="RV211" s="39"/>
      <c r="RW211" s="39"/>
      <c r="RX211" s="39"/>
      <c r="RY211" s="39"/>
      <c r="RZ211" s="39"/>
      <c r="SA211" s="39"/>
      <c r="SB211" s="39"/>
      <c r="SC211" s="39"/>
      <c r="SD211" s="39"/>
      <c r="SE211" s="39"/>
      <c r="SF211" s="39"/>
      <c r="SG211" s="39"/>
      <c r="SH211" s="39"/>
      <c r="SI211" s="39"/>
      <c r="SJ211" s="39"/>
      <c r="SK211" s="39"/>
      <c r="SL211" s="39"/>
      <c r="SM211" s="39"/>
      <c r="SN211" s="39"/>
      <c r="SO211" s="39"/>
      <c r="SP211" s="39"/>
      <c r="SQ211" s="39"/>
      <c r="SR211" s="39"/>
      <c r="SS211" s="39"/>
      <c r="ST211" s="39"/>
      <c r="SU211" s="39"/>
      <c r="SV211" s="39"/>
      <c r="SW211" s="39"/>
      <c r="SX211" s="39"/>
      <c r="SY211" s="39"/>
      <c r="SZ211" s="39"/>
      <c r="TA211" s="39"/>
      <c r="TB211" s="39"/>
      <c r="TC211" s="39"/>
      <c r="TD211" s="39"/>
      <c r="TE211" s="39"/>
      <c r="TF211" s="39"/>
      <c r="TG211" s="39"/>
      <c r="TH211" s="39"/>
      <c r="TI211" s="39"/>
      <c r="TJ211" s="39"/>
      <c r="TK211" s="39"/>
      <c r="TL211" s="39"/>
      <c r="TM211" s="39"/>
      <c r="TN211" s="39"/>
      <c r="TO211" s="39"/>
      <c r="TP211" s="39"/>
      <c r="TQ211" s="39"/>
      <c r="TR211" s="39"/>
      <c r="TS211" s="39"/>
      <c r="TT211" s="39"/>
      <c r="TU211" s="39"/>
      <c r="TV211" s="39"/>
      <c r="TW211" s="39"/>
      <c r="TX211" s="39"/>
      <c r="TY211" s="39"/>
      <c r="TZ211" s="39"/>
      <c r="UA211" s="39"/>
      <c r="UB211" s="39"/>
      <c r="UC211" s="39"/>
      <c r="UD211" s="39"/>
      <c r="UE211" s="39"/>
      <c r="UF211" s="39"/>
      <c r="UG211" s="39"/>
      <c r="UH211" s="39"/>
      <c r="UI211" s="39"/>
      <c r="UJ211" s="39"/>
      <c r="UK211" s="39"/>
      <c r="UL211" s="39"/>
      <c r="UM211" s="39"/>
      <c r="UN211" s="39"/>
      <c r="UO211" s="39"/>
      <c r="UP211" s="39"/>
      <c r="UQ211" s="39"/>
      <c r="UR211" s="39"/>
      <c r="US211" s="39"/>
      <c r="UT211" s="39"/>
      <c r="UU211" s="39"/>
      <c r="UV211" s="39"/>
      <c r="UW211" s="39"/>
      <c r="UX211" s="39"/>
      <c r="UY211" s="39"/>
      <c r="UZ211" s="39"/>
      <c r="VA211" s="39"/>
      <c r="VB211" s="39"/>
      <c r="VC211" s="39"/>
      <c r="VD211" s="39"/>
      <c r="VE211" s="39"/>
      <c r="VF211" s="39"/>
      <c r="VG211" s="39"/>
      <c r="VH211" s="39"/>
      <c r="VI211" s="39"/>
      <c r="VJ211" s="39"/>
      <c r="VK211" s="39"/>
      <c r="VL211" s="39"/>
      <c r="VM211" s="39"/>
      <c r="VN211" s="39"/>
      <c r="VO211" s="39"/>
      <c r="VP211" s="39"/>
      <c r="VQ211" s="39"/>
      <c r="VR211" s="39"/>
      <c r="VS211" s="39"/>
      <c r="VT211" s="39"/>
      <c r="VU211" s="39"/>
      <c r="VV211" s="39"/>
      <c r="VW211" s="39"/>
      <c r="VX211" s="39"/>
      <c r="VY211" s="39"/>
      <c r="VZ211" s="39"/>
      <c r="WA211" s="39"/>
      <c r="WB211" s="39"/>
      <c r="WC211" s="39"/>
      <c r="WD211" s="39"/>
      <c r="WE211" s="39"/>
      <c r="WF211" s="39"/>
      <c r="WG211" s="39"/>
      <c r="WH211" s="39"/>
      <c r="WI211" s="39"/>
      <c r="WJ211" s="39"/>
      <c r="WK211" s="39"/>
      <c r="WL211" s="39"/>
      <c r="WM211" s="39"/>
      <c r="WN211" s="39"/>
      <c r="WO211" s="39"/>
      <c r="WP211" s="39"/>
      <c r="WQ211" s="39"/>
      <c r="WR211" s="39"/>
      <c r="WS211" s="39"/>
      <c r="WT211" s="39"/>
      <c r="WU211" s="39"/>
      <c r="WV211" s="39"/>
      <c r="WW211" s="39"/>
      <c r="WX211" s="39"/>
      <c r="WY211" s="39"/>
      <c r="WZ211" s="39"/>
      <c r="XA211" s="39"/>
      <c r="XB211" s="39"/>
      <c r="XC211" s="39"/>
      <c r="XD211" s="39"/>
      <c r="XE211" s="39"/>
      <c r="XF211" s="39"/>
      <c r="XG211" s="39"/>
      <c r="XH211" s="39"/>
      <c r="XI211" s="39"/>
      <c r="XJ211" s="39"/>
      <c r="XK211" s="39"/>
      <c r="XL211" s="39"/>
      <c r="XM211" s="39"/>
      <c r="XN211" s="39"/>
      <c r="XO211" s="39"/>
      <c r="XP211" s="39"/>
      <c r="XQ211" s="39"/>
      <c r="XR211" s="39"/>
      <c r="XS211" s="39"/>
      <c r="XT211" s="39"/>
      <c r="XU211" s="39"/>
      <c r="XV211" s="39"/>
      <c r="XW211" s="39"/>
      <c r="XX211" s="39"/>
      <c r="XY211" s="39"/>
      <c r="XZ211" s="39"/>
      <c r="YA211" s="39"/>
      <c r="YB211" s="39"/>
      <c r="YC211" s="39"/>
      <c r="YD211" s="39"/>
      <c r="YE211" s="39"/>
      <c r="YF211" s="39"/>
      <c r="YG211" s="39"/>
      <c r="YH211" s="39"/>
      <c r="YI211" s="39"/>
      <c r="YJ211" s="39"/>
      <c r="YK211" s="39"/>
      <c r="YL211" s="39"/>
      <c r="YM211" s="39"/>
      <c r="YN211" s="39"/>
      <c r="YO211" s="39"/>
      <c r="YP211" s="39"/>
      <c r="YQ211" s="39"/>
      <c r="YR211" s="39"/>
      <c r="YS211" s="39"/>
      <c r="YT211" s="39"/>
      <c r="YU211" s="39"/>
      <c r="YV211" s="39"/>
      <c r="YW211" s="39"/>
      <c r="YX211" s="39"/>
      <c r="YY211" s="39"/>
      <c r="YZ211" s="39"/>
      <c r="ZA211" s="39"/>
      <c r="ZB211" s="39"/>
      <c r="ZC211" s="39"/>
      <c r="ZD211" s="39"/>
      <c r="ZE211" s="39"/>
      <c r="ZF211" s="39"/>
      <c r="ZG211" s="39"/>
      <c r="ZH211" s="39"/>
      <c r="ZI211" s="39"/>
      <c r="ZJ211" s="39"/>
      <c r="ZK211" s="39"/>
      <c r="ZL211" s="39"/>
      <c r="ZM211" s="39"/>
      <c r="ZN211" s="39"/>
      <c r="ZO211" s="39"/>
      <c r="ZP211" s="39"/>
      <c r="ZQ211" s="39"/>
      <c r="ZR211" s="39"/>
      <c r="ZS211" s="39"/>
      <c r="ZT211" s="39"/>
      <c r="ZU211" s="39"/>
      <c r="ZV211" s="39"/>
      <c r="ZW211" s="39"/>
      <c r="ZX211" s="39"/>
    </row>
    <row r="212" spans="1:700" s="41" customFormat="1" ht="12" customHeight="1" x14ac:dyDescent="0.25">
      <c r="A212" s="128" t="s">
        <v>36</v>
      </c>
      <c r="B212" s="15" t="s">
        <v>37</v>
      </c>
      <c r="C212" s="15" t="s">
        <v>37</v>
      </c>
      <c r="D212" s="5" t="s">
        <v>38</v>
      </c>
      <c r="E212" s="6" t="s">
        <v>39</v>
      </c>
      <c r="F212" s="7" t="s">
        <v>38</v>
      </c>
      <c r="G212" s="6" t="s">
        <v>40</v>
      </c>
      <c r="H212" s="8">
        <v>26103</v>
      </c>
      <c r="I212" s="74" t="s">
        <v>223</v>
      </c>
      <c r="J212" s="16" t="s">
        <v>10305</v>
      </c>
      <c r="K212" s="74" t="s">
        <v>174</v>
      </c>
      <c r="L212" s="11"/>
      <c r="M212" s="8" t="s">
        <v>43</v>
      </c>
      <c r="N212" s="12" t="s">
        <v>16255</v>
      </c>
      <c r="O212" s="13">
        <v>2</v>
      </c>
      <c r="P212" s="14">
        <f t="shared" si="5"/>
        <v>25000</v>
      </c>
      <c r="Q212" s="53" t="s">
        <v>16279</v>
      </c>
      <c r="R212" s="14">
        <v>50000</v>
      </c>
      <c r="S212" s="14">
        <v>0</v>
      </c>
      <c r="T212" s="14">
        <v>0</v>
      </c>
      <c r="U212" s="14">
        <v>0</v>
      </c>
      <c r="V212" s="14">
        <v>0</v>
      </c>
      <c r="W212" s="14">
        <v>25000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25000</v>
      </c>
      <c r="AD212" s="14">
        <v>0</v>
      </c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  <c r="IU212" s="39"/>
      <c r="IV212" s="39"/>
      <c r="IW212" s="39"/>
      <c r="IX212" s="39"/>
      <c r="IY212" s="39"/>
      <c r="IZ212" s="39"/>
      <c r="JA212" s="39"/>
      <c r="JB212" s="39"/>
      <c r="JC212" s="39"/>
      <c r="JD212" s="39"/>
      <c r="JE212" s="39"/>
      <c r="JF212" s="39"/>
      <c r="JG212" s="39"/>
      <c r="JH212" s="39"/>
      <c r="JI212" s="39"/>
      <c r="JJ212" s="39"/>
      <c r="JK212" s="39"/>
      <c r="JL212" s="39"/>
      <c r="JM212" s="39"/>
      <c r="JN212" s="39"/>
      <c r="JO212" s="39"/>
      <c r="JP212" s="39"/>
      <c r="JQ212" s="39"/>
      <c r="JR212" s="39"/>
      <c r="JS212" s="39"/>
      <c r="JT212" s="39"/>
      <c r="JU212" s="39"/>
      <c r="JV212" s="39"/>
      <c r="JW212" s="39"/>
      <c r="JX212" s="39"/>
      <c r="JY212" s="39"/>
      <c r="JZ212" s="39"/>
      <c r="KA212" s="39"/>
      <c r="KB212" s="39"/>
      <c r="KC212" s="39"/>
      <c r="KD212" s="39"/>
      <c r="KE212" s="39"/>
      <c r="KF212" s="39"/>
      <c r="KG212" s="39"/>
      <c r="KH212" s="39"/>
      <c r="KI212" s="39"/>
      <c r="KJ212" s="39"/>
      <c r="KK212" s="39"/>
      <c r="KL212" s="39"/>
      <c r="KM212" s="39"/>
      <c r="KN212" s="39"/>
      <c r="KO212" s="39"/>
      <c r="KP212" s="39"/>
      <c r="KQ212" s="39"/>
      <c r="KR212" s="39"/>
      <c r="KS212" s="39"/>
      <c r="KT212" s="39"/>
      <c r="KU212" s="39"/>
      <c r="KV212" s="39"/>
      <c r="KW212" s="39"/>
      <c r="KX212" s="39"/>
      <c r="KY212" s="39"/>
      <c r="KZ212" s="39"/>
      <c r="LA212" s="39"/>
      <c r="LB212" s="39"/>
      <c r="LC212" s="39"/>
      <c r="LD212" s="39"/>
      <c r="LE212" s="39"/>
      <c r="LF212" s="39"/>
      <c r="LG212" s="39"/>
      <c r="LH212" s="39"/>
      <c r="LI212" s="39"/>
      <c r="LJ212" s="39"/>
      <c r="LK212" s="39"/>
      <c r="LL212" s="39"/>
      <c r="LM212" s="39"/>
      <c r="LN212" s="39"/>
      <c r="LO212" s="39"/>
      <c r="LP212" s="39"/>
      <c r="LQ212" s="39"/>
      <c r="LR212" s="39"/>
      <c r="LS212" s="39"/>
      <c r="LT212" s="39"/>
      <c r="LU212" s="39"/>
      <c r="LV212" s="39"/>
      <c r="LW212" s="39"/>
      <c r="LX212" s="39"/>
      <c r="LY212" s="39"/>
      <c r="LZ212" s="39"/>
      <c r="MA212" s="39"/>
      <c r="MB212" s="39"/>
      <c r="MC212" s="39"/>
      <c r="MD212" s="39"/>
      <c r="ME212" s="39"/>
      <c r="MF212" s="39"/>
      <c r="MG212" s="39"/>
      <c r="MH212" s="39"/>
      <c r="MI212" s="39"/>
      <c r="MJ212" s="39"/>
      <c r="MK212" s="39"/>
      <c r="ML212" s="39"/>
      <c r="MM212" s="39"/>
      <c r="MN212" s="39"/>
      <c r="MO212" s="39"/>
      <c r="MP212" s="39"/>
      <c r="MQ212" s="39"/>
      <c r="MR212" s="39"/>
      <c r="MS212" s="39"/>
      <c r="MT212" s="39"/>
      <c r="MU212" s="39"/>
      <c r="MV212" s="39"/>
      <c r="MW212" s="39"/>
      <c r="MX212" s="39"/>
      <c r="MY212" s="39"/>
      <c r="MZ212" s="39"/>
      <c r="NA212" s="39"/>
      <c r="NB212" s="39"/>
      <c r="NC212" s="39"/>
      <c r="ND212" s="39"/>
      <c r="NE212" s="39"/>
      <c r="NF212" s="39"/>
      <c r="NG212" s="39"/>
      <c r="NH212" s="39"/>
      <c r="NI212" s="39"/>
      <c r="NJ212" s="39"/>
      <c r="NK212" s="39"/>
      <c r="NL212" s="39"/>
      <c r="NM212" s="39"/>
      <c r="NN212" s="39"/>
      <c r="NO212" s="39"/>
      <c r="NP212" s="39"/>
      <c r="NQ212" s="39"/>
      <c r="NR212" s="39"/>
      <c r="NS212" s="39"/>
      <c r="NT212" s="39"/>
      <c r="NU212" s="39"/>
      <c r="NV212" s="39"/>
      <c r="NW212" s="39"/>
      <c r="NX212" s="39"/>
      <c r="NY212" s="39"/>
      <c r="NZ212" s="39"/>
      <c r="OA212" s="39"/>
      <c r="OB212" s="39"/>
      <c r="OC212" s="39"/>
      <c r="OD212" s="39"/>
      <c r="OE212" s="39"/>
      <c r="OF212" s="39"/>
      <c r="OG212" s="39"/>
      <c r="OH212" s="39"/>
      <c r="OI212" s="39"/>
      <c r="OJ212" s="39"/>
      <c r="OK212" s="39"/>
      <c r="OL212" s="39"/>
      <c r="OM212" s="39"/>
      <c r="ON212" s="39"/>
      <c r="OO212" s="39"/>
      <c r="OP212" s="39"/>
      <c r="OQ212" s="39"/>
      <c r="OR212" s="39"/>
      <c r="OS212" s="39"/>
      <c r="OT212" s="39"/>
      <c r="OU212" s="39"/>
      <c r="OV212" s="39"/>
      <c r="OW212" s="39"/>
      <c r="OX212" s="39"/>
      <c r="OY212" s="39"/>
      <c r="OZ212" s="39"/>
      <c r="PA212" s="39"/>
      <c r="PB212" s="39"/>
      <c r="PC212" s="39"/>
      <c r="PD212" s="39"/>
      <c r="PE212" s="39"/>
      <c r="PF212" s="39"/>
      <c r="PG212" s="39"/>
      <c r="PH212" s="39"/>
      <c r="PI212" s="39"/>
      <c r="PJ212" s="39"/>
      <c r="PK212" s="39"/>
      <c r="PL212" s="39"/>
      <c r="PM212" s="39"/>
      <c r="PN212" s="39"/>
      <c r="PO212" s="39"/>
      <c r="PP212" s="39"/>
      <c r="PQ212" s="39"/>
      <c r="PR212" s="39"/>
      <c r="PS212" s="39"/>
      <c r="PT212" s="39"/>
      <c r="PU212" s="39"/>
      <c r="PV212" s="39"/>
      <c r="PW212" s="39"/>
      <c r="PX212" s="39"/>
      <c r="PY212" s="39"/>
      <c r="PZ212" s="39"/>
      <c r="QA212" s="39"/>
      <c r="QB212" s="39"/>
      <c r="QC212" s="39"/>
      <c r="QD212" s="39"/>
      <c r="QE212" s="39"/>
      <c r="QF212" s="39"/>
      <c r="QG212" s="39"/>
      <c r="QH212" s="39"/>
      <c r="QI212" s="39"/>
      <c r="QJ212" s="39"/>
      <c r="QK212" s="39"/>
      <c r="QL212" s="39"/>
      <c r="QM212" s="39"/>
      <c r="QN212" s="39"/>
      <c r="QO212" s="39"/>
      <c r="QP212" s="39"/>
      <c r="QQ212" s="39"/>
      <c r="QR212" s="39"/>
      <c r="QS212" s="39"/>
      <c r="QT212" s="39"/>
      <c r="QU212" s="39"/>
      <c r="QV212" s="39"/>
      <c r="QW212" s="39"/>
      <c r="QX212" s="39"/>
      <c r="QY212" s="39"/>
      <c r="QZ212" s="39"/>
      <c r="RA212" s="39"/>
      <c r="RB212" s="39"/>
      <c r="RC212" s="39"/>
      <c r="RD212" s="39"/>
      <c r="RE212" s="39"/>
      <c r="RF212" s="39"/>
      <c r="RG212" s="39"/>
      <c r="RH212" s="39"/>
      <c r="RI212" s="39"/>
      <c r="RJ212" s="39"/>
      <c r="RK212" s="39"/>
      <c r="RL212" s="39"/>
      <c r="RM212" s="39"/>
      <c r="RN212" s="39"/>
      <c r="RO212" s="39"/>
      <c r="RP212" s="39"/>
      <c r="RQ212" s="39"/>
      <c r="RR212" s="39"/>
      <c r="RS212" s="39"/>
      <c r="RT212" s="39"/>
      <c r="RU212" s="39"/>
      <c r="RV212" s="39"/>
      <c r="RW212" s="39"/>
      <c r="RX212" s="39"/>
      <c r="RY212" s="39"/>
      <c r="RZ212" s="39"/>
      <c r="SA212" s="39"/>
      <c r="SB212" s="39"/>
      <c r="SC212" s="39"/>
      <c r="SD212" s="39"/>
      <c r="SE212" s="39"/>
      <c r="SF212" s="39"/>
      <c r="SG212" s="39"/>
      <c r="SH212" s="39"/>
      <c r="SI212" s="39"/>
      <c r="SJ212" s="39"/>
      <c r="SK212" s="39"/>
      <c r="SL212" s="39"/>
      <c r="SM212" s="39"/>
      <c r="SN212" s="39"/>
      <c r="SO212" s="39"/>
      <c r="SP212" s="39"/>
      <c r="SQ212" s="39"/>
      <c r="SR212" s="39"/>
      <c r="SS212" s="39"/>
      <c r="ST212" s="39"/>
      <c r="SU212" s="39"/>
      <c r="SV212" s="39"/>
      <c r="SW212" s="39"/>
      <c r="SX212" s="39"/>
      <c r="SY212" s="39"/>
      <c r="SZ212" s="39"/>
      <c r="TA212" s="39"/>
      <c r="TB212" s="39"/>
      <c r="TC212" s="39"/>
      <c r="TD212" s="39"/>
      <c r="TE212" s="39"/>
      <c r="TF212" s="39"/>
      <c r="TG212" s="39"/>
      <c r="TH212" s="39"/>
      <c r="TI212" s="39"/>
      <c r="TJ212" s="39"/>
      <c r="TK212" s="39"/>
      <c r="TL212" s="39"/>
      <c r="TM212" s="39"/>
      <c r="TN212" s="39"/>
      <c r="TO212" s="39"/>
      <c r="TP212" s="39"/>
      <c r="TQ212" s="39"/>
      <c r="TR212" s="39"/>
      <c r="TS212" s="39"/>
      <c r="TT212" s="39"/>
      <c r="TU212" s="39"/>
      <c r="TV212" s="39"/>
      <c r="TW212" s="39"/>
      <c r="TX212" s="39"/>
      <c r="TY212" s="39"/>
      <c r="TZ212" s="39"/>
      <c r="UA212" s="39"/>
      <c r="UB212" s="39"/>
      <c r="UC212" s="39"/>
      <c r="UD212" s="39"/>
      <c r="UE212" s="39"/>
      <c r="UF212" s="39"/>
      <c r="UG212" s="39"/>
      <c r="UH212" s="39"/>
      <c r="UI212" s="39"/>
      <c r="UJ212" s="39"/>
      <c r="UK212" s="39"/>
      <c r="UL212" s="39"/>
      <c r="UM212" s="39"/>
      <c r="UN212" s="39"/>
      <c r="UO212" s="39"/>
      <c r="UP212" s="39"/>
      <c r="UQ212" s="39"/>
      <c r="UR212" s="39"/>
      <c r="US212" s="39"/>
      <c r="UT212" s="39"/>
      <c r="UU212" s="39"/>
      <c r="UV212" s="39"/>
      <c r="UW212" s="39"/>
      <c r="UX212" s="39"/>
      <c r="UY212" s="39"/>
      <c r="UZ212" s="39"/>
      <c r="VA212" s="39"/>
      <c r="VB212" s="39"/>
      <c r="VC212" s="39"/>
      <c r="VD212" s="39"/>
      <c r="VE212" s="39"/>
      <c r="VF212" s="39"/>
      <c r="VG212" s="39"/>
      <c r="VH212" s="39"/>
      <c r="VI212" s="39"/>
      <c r="VJ212" s="39"/>
      <c r="VK212" s="39"/>
      <c r="VL212" s="39"/>
      <c r="VM212" s="39"/>
      <c r="VN212" s="39"/>
      <c r="VO212" s="39"/>
      <c r="VP212" s="39"/>
      <c r="VQ212" s="39"/>
      <c r="VR212" s="39"/>
      <c r="VS212" s="39"/>
      <c r="VT212" s="39"/>
      <c r="VU212" s="39"/>
      <c r="VV212" s="39"/>
      <c r="VW212" s="39"/>
      <c r="VX212" s="39"/>
      <c r="VY212" s="39"/>
      <c r="VZ212" s="39"/>
      <c r="WA212" s="39"/>
      <c r="WB212" s="39"/>
      <c r="WC212" s="39"/>
      <c r="WD212" s="39"/>
      <c r="WE212" s="39"/>
      <c r="WF212" s="39"/>
      <c r="WG212" s="39"/>
      <c r="WH212" s="39"/>
      <c r="WI212" s="39"/>
      <c r="WJ212" s="39"/>
      <c r="WK212" s="39"/>
      <c r="WL212" s="39"/>
      <c r="WM212" s="39"/>
      <c r="WN212" s="39"/>
      <c r="WO212" s="39"/>
      <c r="WP212" s="39"/>
      <c r="WQ212" s="39"/>
      <c r="WR212" s="39"/>
      <c r="WS212" s="39"/>
      <c r="WT212" s="39"/>
      <c r="WU212" s="39"/>
      <c r="WV212" s="39"/>
      <c r="WW212" s="39"/>
      <c r="WX212" s="39"/>
      <c r="WY212" s="39"/>
      <c r="WZ212" s="39"/>
      <c r="XA212" s="39"/>
      <c r="XB212" s="39"/>
      <c r="XC212" s="39"/>
      <c r="XD212" s="39"/>
      <c r="XE212" s="39"/>
      <c r="XF212" s="39"/>
      <c r="XG212" s="39"/>
      <c r="XH212" s="39"/>
      <c r="XI212" s="39"/>
      <c r="XJ212" s="39"/>
      <c r="XK212" s="39"/>
      <c r="XL212" s="39"/>
      <c r="XM212" s="39"/>
      <c r="XN212" s="39"/>
      <c r="XO212" s="39"/>
      <c r="XP212" s="39"/>
      <c r="XQ212" s="39"/>
      <c r="XR212" s="39"/>
      <c r="XS212" s="39"/>
      <c r="XT212" s="39"/>
      <c r="XU212" s="39"/>
      <c r="XV212" s="39"/>
      <c r="XW212" s="39"/>
      <c r="XX212" s="39"/>
      <c r="XY212" s="39"/>
      <c r="XZ212" s="39"/>
      <c r="YA212" s="39"/>
      <c r="YB212" s="39"/>
      <c r="YC212" s="39"/>
      <c r="YD212" s="39"/>
      <c r="YE212" s="39"/>
      <c r="YF212" s="39"/>
      <c r="YG212" s="39"/>
      <c r="YH212" s="39"/>
      <c r="YI212" s="39"/>
      <c r="YJ212" s="39"/>
      <c r="YK212" s="39"/>
      <c r="YL212" s="39"/>
      <c r="YM212" s="39"/>
      <c r="YN212" s="39"/>
      <c r="YO212" s="39"/>
      <c r="YP212" s="39"/>
      <c r="YQ212" s="39"/>
      <c r="YR212" s="39"/>
      <c r="YS212" s="39"/>
      <c r="YT212" s="39"/>
      <c r="YU212" s="39"/>
      <c r="YV212" s="39"/>
      <c r="YW212" s="39"/>
      <c r="YX212" s="39"/>
      <c r="YY212" s="39"/>
      <c r="YZ212" s="39"/>
      <c r="ZA212" s="39"/>
      <c r="ZB212" s="39"/>
      <c r="ZC212" s="39"/>
      <c r="ZD212" s="39"/>
      <c r="ZE212" s="39"/>
      <c r="ZF212" s="39"/>
      <c r="ZG212" s="39"/>
      <c r="ZH212" s="39"/>
      <c r="ZI212" s="39"/>
      <c r="ZJ212" s="39"/>
      <c r="ZK212" s="39"/>
      <c r="ZL212" s="39"/>
      <c r="ZM212" s="39"/>
      <c r="ZN212" s="39"/>
      <c r="ZO212" s="39"/>
      <c r="ZP212" s="39"/>
      <c r="ZQ212" s="39"/>
      <c r="ZR212" s="39"/>
      <c r="ZS212" s="39"/>
      <c r="ZT212" s="39"/>
      <c r="ZU212" s="39"/>
      <c r="ZV212" s="39"/>
      <c r="ZW212" s="39"/>
      <c r="ZX212" s="39"/>
    </row>
    <row r="213" spans="1:700" s="41" customFormat="1" ht="12" customHeight="1" x14ac:dyDescent="0.25">
      <c r="A213" s="128" t="s">
        <v>36</v>
      </c>
      <c r="B213" s="15" t="s">
        <v>37</v>
      </c>
      <c r="C213" s="15" t="s">
        <v>37</v>
      </c>
      <c r="D213" s="7" t="s">
        <v>38</v>
      </c>
      <c r="E213" s="6" t="s">
        <v>39</v>
      </c>
      <c r="F213" s="7" t="s">
        <v>38</v>
      </c>
      <c r="G213" s="6" t="s">
        <v>40</v>
      </c>
      <c r="H213" s="8">
        <v>27101</v>
      </c>
      <c r="I213" s="69" t="s">
        <v>134</v>
      </c>
      <c r="J213" s="9" t="s">
        <v>10414</v>
      </c>
      <c r="K213" s="10" t="s">
        <v>10415</v>
      </c>
      <c r="L213" s="11"/>
      <c r="M213" s="8" t="s">
        <v>43</v>
      </c>
      <c r="N213" s="12" t="s">
        <v>16255</v>
      </c>
      <c r="O213" s="13">
        <v>90</v>
      </c>
      <c r="P213" s="14">
        <f t="shared" si="5"/>
        <v>428.57777777777778</v>
      </c>
      <c r="Q213" s="53" t="s">
        <v>16279</v>
      </c>
      <c r="R213" s="14">
        <v>38572</v>
      </c>
      <c r="S213" s="14">
        <v>0</v>
      </c>
      <c r="T213" s="14">
        <v>0</v>
      </c>
      <c r="U213" s="14">
        <v>38572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  <c r="IV213" s="39"/>
      <c r="IW213" s="39"/>
      <c r="IX213" s="39"/>
      <c r="IY213" s="39"/>
      <c r="IZ213" s="39"/>
      <c r="JA213" s="39"/>
      <c r="JB213" s="39"/>
      <c r="JC213" s="39"/>
      <c r="JD213" s="39"/>
      <c r="JE213" s="39"/>
      <c r="JF213" s="39"/>
      <c r="JG213" s="39"/>
      <c r="JH213" s="39"/>
      <c r="JI213" s="39"/>
      <c r="JJ213" s="39"/>
      <c r="JK213" s="39"/>
      <c r="JL213" s="39"/>
      <c r="JM213" s="39"/>
      <c r="JN213" s="39"/>
      <c r="JO213" s="39"/>
      <c r="JP213" s="39"/>
      <c r="JQ213" s="39"/>
      <c r="JR213" s="39"/>
      <c r="JS213" s="39"/>
      <c r="JT213" s="39"/>
      <c r="JU213" s="39"/>
      <c r="JV213" s="39"/>
      <c r="JW213" s="39"/>
      <c r="JX213" s="39"/>
      <c r="JY213" s="39"/>
      <c r="JZ213" s="39"/>
      <c r="KA213" s="39"/>
      <c r="KB213" s="39"/>
      <c r="KC213" s="39"/>
      <c r="KD213" s="39"/>
      <c r="KE213" s="39"/>
      <c r="KF213" s="39"/>
      <c r="KG213" s="39"/>
      <c r="KH213" s="39"/>
      <c r="KI213" s="39"/>
      <c r="KJ213" s="39"/>
      <c r="KK213" s="39"/>
      <c r="KL213" s="39"/>
      <c r="KM213" s="39"/>
      <c r="KN213" s="39"/>
      <c r="KO213" s="39"/>
      <c r="KP213" s="39"/>
      <c r="KQ213" s="39"/>
      <c r="KR213" s="39"/>
      <c r="KS213" s="39"/>
      <c r="KT213" s="39"/>
      <c r="KU213" s="39"/>
      <c r="KV213" s="39"/>
      <c r="KW213" s="39"/>
      <c r="KX213" s="39"/>
      <c r="KY213" s="39"/>
      <c r="KZ213" s="39"/>
      <c r="LA213" s="39"/>
      <c r="LB213" s="39"/>
      <c r="LC213" s="39"/>
      <c r="LD213" s="39"/>
      <c r="LE213" s="39"/>
      <c r="LF213" s="39"/>
      <c r="LG213" s="39"/>
      <c r="LH213" s="39"/>
      <c r="LI213" s="39"/>
      <c r="LJ213" s="39"/>
      <c r="LK213" s="39"/>
      <c r="LL213" s="39"/>
      <c r="LM213" s="39"/>
      <c r="LN213" s="39"/>
      <c r="LO213" s="39"/>
      <c r="LP213" s="39"/>
      <c r="LQ213" s="39"/>
      <c r="LR213" s="39"/>
      <c r="LS213" s="39"/>
      <c r="LT213" s="39"/>
      <c r="LU213" s="39"/>
      <c r="LV213" s="39"/>
      <c r="LW213" s="39"/>
      <c r="LX213" s="39"/>
      <c r="LY213" s="39"/>
      <c r="LZ213" s="39"/>
      <c r="MA213" s="39"/>
      <c r="MB213" s="39"/>
      <c r="MC213" s="39"/>
      <c r="MD213" s="39"/>
      <c r="ME213" s="39"/>
      <c r="MF213" s="39"/>
      <c r="MG213" s="39"/>
      <c r="MH213" s="39"/>
      <c r="MI213" s="39"/>
      <c r="MJ213" s="39"/>
      <c r="MK213" s="39"/>
      <c r="ML213" s="39"/>
      <c r="MM213" s="39"/>
      <c r="MN213" s="39"/>
      <c r="MO213" s="39"/>
      <c r="MP213" s="39"/>
      <c r="MQ213" s="39"/>
      <c r="MR213" s="39"/>
      <c r="MS213" s="39"/>
      <c r="MT213" s="39"/>
      <c r="MU213" s="39"/>
      <c r="MV213" s="39"/>
      <c r="MW213" s="39"/>
      <c r="MX213" s="39"/>
      <c r="MY213" s="39"/>
      <c r="MZ213" s="39"/>
      <c r="NA213" s="39"/>
      <c r="NB213" s="39"/>
      <c r="NC213" s="39"/>
      <c r="ND213" s="39"/>
      <c r="NE213" s="39"/>
      <c r="NF213" s="39"/>
      <c r="NG213" s="39"/>
      <c r="NH213" s="39"/>
      <c r="NI213" s="39"/>
      <c r="NJ213" s="39"/>
      <c r="NK213" s="39"/>
      <c r="NL213" s="39"/>
      <c r="NM213" s="39"/>
      <c r="NN213" s="39"/>
      <c r="NO213" s="39"/>
      <c r="NP213" s="39"/>
      <c r="NQ213" s="39"/>
      <c r="NR213" s="39"/>
      <c r="NS213" s="39"/>
      <c r="NT213" s="39"/>
      <c r="NU213" s="39"/>
      <c r="NV213" s="39"/>
      <c r="NW213" s="39"/>
      <c r="NX213" s="39"/>
      <c r="NY213" s="39"/>
      <c r="NZ213" s="39"/>
      <c r="OA213" s="39"/>
      <c r="OB213" s="39"/>
      <c r="OC213" s="39"/>
      <c r="OD213" s="39"/>
      <c r="OE213" s="39"/>
      <c r="OF213" s="39"/>
      <c r="OG213" s="39"/>
      <c r="OH213" s="39"/>
      <c r="OI213" s="39"/>
      <c r="OJ213" s="39"/>
      <c r="OK213" s="39"/>
      <c r="OL213" s="39"/>
      <c r="OM213" s="39"/>
      <c r="ON213" s="39"/>
      <c r="OO213" s="39"/>
      <c r="OP213" s="39"/>
      <c r="OQ213" s="39"/>
      <c r="OR213" s="39"/>
      <c r="OS213" s="39"/>
      <c r="OT213" s="39"/>
      <c r="OU213" s="39"/>
      <c r="OV213" s="39"/>
      <c r="OW213" s="39"/>
      <c r="OX213" s="39"/>
      <c r="OY213" s="39"/>
      <c r="OZ213" s="39"/>
      <c r="PA213" s="39"/>
      <c r="PB213" s="39"/>
      <c r="PC213" s="39"/>
      <c r="PD213" s="39"/>
      <c r="PE213" s="39"/>
      <c r="PF213" s="39"/>
      <c r="PG213" s="39"/>
      <c r="PH213" s="39"/>
      <c r="PI213" s="39"/>
      <c r="PJ213" s="39"/>
      <c r="PK213" s="39"/>
      <c r="PL213" s="39"/>
      <c r="PM213" s="39"/>
      <c r="PN213" s="39"/>
      <c r="PO213" s="39"/>
      <c r="PP213" s="39"/>
      <c r="PQ213" s="39"/>
      <c r="PR213" s="39"/>
      <c r="PS213" s="39"/>
      <c r="PT213" s="39"/>
      <c r="PU213" s="39"/>
      <c r="PV213" s="39"/>
      <c r="PW213" s="39"/>
      <c r="PX213" s="39"/>
      <c r="PY213" s="39"/>
      <c r="PZ213" s="39"/>
      <c r="QA213" s="39"/>
      <c r="QB213" s="39"/>
      <c r="QC213" s="39"/>
      <c r="QD213" s="39"/>
      <c r="QE213" s="39"/>
      <c r="QF213" s="39"/>
      <c r="QG213" s="39"/>
      <c r="QH213" s="39"/>
      <c r="QI213" s="39"/>
      <c r="QJ213" s="39"/>
      <c r="QK213" s="39"/>
      <c r="QL213" s="39"/>
      <c r="QM213" s="39"/>
      <c r="QN213" s="39"/>
      <c r="QO213" s="39"/>
      <c r="QP213" s="39"/>
      <c r="QQ213" s="39"/>
      <c r="QR213" s="39"/>
      <c r="QS213" s="39"/>
      <c r="QT213" s="39"/>
      <c r="QU213" s="39"/>
      <c r="QV213" s="39"/>
      <c r="QW213" s="39"/>
      <c r="QX213" s="39"/>
      <c r="QY213" s="39"/>
      <c r="QZ213" s="39"/>
      <c r="RA213" s="39"/>
      <c r="RB213" s="39"/>
      <c r="RC213" s="39"/>
      <c r="RD213" s="39"/>
      <c r="RE213" s="39"/>
      <c r="RF213" s="39"/>
      <c r="RG213" s="39"/>
      <c r="RH213" s="39"/>
      <c r="RI213" s="39"/>
      <c r="RJ213" s="39"/>
      <c r="RK213" s="39"/>
      <c r="RL213" s="39"/>
      <c r="RM213" s="39"/>
      <c r="RN213" s="39"/>
      <c r="RO213" s="39"/>
      <c r="RP213" s="39"/>
      <c r="RQ213" s="39"/>
      <c r="RR213" s="39"/>
      <c r="RS213" s="39"/>
      <c r="RT213" s="39"/>
      <c r="RU213" s="39"/>
      <c r="RV213" s="39"/>
      <c r="RW213" s="39"/>
      <c r="RX213" s="39"/>
      <c r="RY213" s="39"/>
      <c r="RZ213" s="39"/>
      <c r="SA213" s="39"/>
      <c r="SB213" s="39"/>
      <c r="SC213" s="39"/>
      <c r="SD213" s="39"/>
      <c r="SE213" s="39"/>
      <c r="SF213" s="39"/>
      <c r="SG213" s="39"/>
      <c r="SH213" s="39"/>
      <c r="SI213" s="39"/>
      <c r="SJ213" s="39"/>
      <c r="SK213" s="39"/>
      <c r="SL213" s="39"/>
      <c r="SM213" s="39"/>
      <c r="SN213" s="39"/>
      <c r="SO213" s="39"/>
      <c r="SP213" s="39"/>
      <c r="SQ213" s="39"/>
      <c r="SR213" s="39"/>
      <c r="SS213" s="39"/>
      <c r="ST213" s="39"/>
      <c r="SU213" s="39"/>
      <c r="SV213" s="39"/>
      <c r="SW213" s="39"/>
      <c r="SX213" s="39"/>
      <c r="SY213" s="39"/>
      <c r="SZ213" s="39"/>
      <c r="TA213" s="39"/>
      <c r="TB213" s="39"/>
      <c r="TC213" s="39"/>
      <c r="TD213" s="39"/>
      <c r="TE213" s="39"/>
      <c r="TF213" s="39"/>
      <c r="TG213" s="39"/>
      <c r="TH213" s="39"/>
      <c r="TI213" s="39"/>
      <c r="TJ213" s="39"/>
      <c r="TK213" s="39"/>
      <c r="TL213" s="39"/>
      <c r="TM213" s="39"/>
      <c r="TN213" s="39"/>
      <c r="TO213" s="39"/>
      <c r="TP213" s="39"/>
      <c r="TQ213" s="39"/>
      <c r="TR213" s="39"/>
      <c r="TS213" s="39"/>
      <c r="TT213" s="39"/>
      <c r="TU213" s="39"/>
      <c r="TV213" s="39"/>
      <c r="TW213" s="39"/>
      <c r="TX213" s="39"/>
      <c r="TY213" s="39"/>
      <c r="TZ213" s="39"/>
      <c r="UA213" s="39"/>
      <c r="UB213" s="39"/>
      <c r="UC213" s="39"/>
      <c r="UD213" s="39"/>
      <c r="UE213" s="39"/>
      <c r="UF213" s="39"/>
      <c r="UG213" s="39"/>
      <c r="UH213" s="39"/>
      <c r="UI213" s="39"/>
      <c r="UJ213" s="39"/>
      <c r="UK213" s="39"/>
      <c r="UL213" s="39"/>
      <c r="UM213" s="39"/>
      <c r="UN213" s="39"/>
      <c r="UO213" s="39"/>
      <c r="UP213" s="39"/>
      <c r="UQ213" s="39"/>
      <c r="UR213" s="39"/>
      <c r="US213" s="39"/>
      <c r="UT213" s="39"/>
      <c r="UU213" s="39"/>
      <c r="UV213" s="39"/>
      <c r="UW213" s="39"/>
      <c r="UX213" s="39"/>
      <c r="UY213" s="39"/>
      <c r="UZ213" s="39"/>
      <c r="VA213" s="39"/>
      <c r="VB213" s="39"/>
      <c r="VC213" s="39"/>
      <c r="VD213" s="39"/>
      <c r="VE213" s="39"/>
      <c r="VF213" s="39"/>
      <c r="VG213" s="39"/>
      <c r="VH213" s="39"/>
      <c r="VI213" s="39"/>
      <c r="VJ213" s="39"/>
      <c r="VK213" s="39"/>
      <c r="VL213" s="39"/>
      <c r="VM213" s="39"/>
      <c r="VN213" s="39"/>
      <c r="VO213" s="39"/>
      <c r="VP213" s="39"/>
      <c r="VQ213" s="39"/>
      <c r="VR213" s="39"/>
      <c r="VS213" s="39"/>
      <c r="VT213" s="39"/>
      <c r="VU213" s="39"/>
      <c r="VV213" s="39"/>
      <c r="VW213" s="39"/>
      <c r="VX213" s="39"/>
      <c r="VY213" s="39"/>
      <c r="VZ213" s="39"/>
      <c r="WA213" s="39"/>
      <c r="WB213" s="39"/>
      <c r="WC213" s="39"/>
      <c r="WD213" s="39"/>
      <c r="WE213" s="39"/>
      <c r="WF213" s="39"/>
      <c r="WG213" s="39"/>
      <c r="WH213" s="39"/>
      <c r="WI213" s="39"/>
      <c r="WJ213" s="39"/>
      <c r="WK213" s="39"/>
      <c r="WL213" s="39"/>
      <c r="WM213" s="39"/>
      <c r="WN213" s="39"/>
      <c r="WO213" s="39"/>
      <c r="WP213" s="39"/>
      <c r="WQ213" s="39"/>
      <c r="WR213" s="39"/>
      <c r="WS213" s="39"/>
      <c r="WT213" s="39"/>
      <c r="WU213" s="39"/>
      <c r="WV213" s="39"/>
      <c r="WW213" s="39"/>
      <c r="WX213" s="39"/>
      <c r="WY213" s="39"/>
      <c r="WZ213" s="39"/>
      <c r="XA213" s="39"/>
      <c r="XB213" s="39"/>
      <c r="XC213" s="39"/>
      <c r="XD213" s="39"/>
      <c r="XE213" s="39"/>
      <c r="XF213" s="39"/>
      <c r="XG213" s="39"/>
      <c r="XH213" s="39"/>
      <c r="XI213" s="39"/>
      <c r="XJ213" s="39"/>
      <c r="XK213" s="39"/>
      <c r="XL213" s="39"/>
      <c r="XM213" s="39"/>
      <c r="XN213" s="39"/>
      <c r="XO213" s="39"/>
      <c r="XP213" s="39"/>
      <c r="XQ213" s="39"/>
      <c r="XR213" s="39"/>
      <c r="XS213" s="39"/>
      <c r="XT213" s="39"/>
      <c r="XU213" s="39"/>
      <c r="XV213" s="39"/>
      <c r="XW213" s="39"/>
      <c r="XX213" s="39"/>
      <c r="XY213" s="39"/>
      <c r="XZ213" s="39"/>
      <c r="YA213" s="39"/>
      <c r="YB213" s="39"/>
      <c r="YC213" s="39"/>
      <c r="YD213" s="39"/>
      <c r="YE213" s="39"/>
      <c r="YF213" s="39"/>
      <c r="YG213" s="39"/>
      <c r="YH213" s="39"/>
      <c r="YI213" s="39"/>
      <c r="YJ213" s="39"/>
      <c r="YK213" s="39"/>
      <c r="YL213" s="39"/>
      <c r="YM213" s="39"/>
      <c r="YN213" s="39"/>
      <c r="YO213" s="39"/>
      <c r="YP213" s="39"/>
      <c r="YQ213" s="39"/>
      <c r="YR213" s="39"/>
      <c r="YS213" s="39"/>
      <c r="YT213" s="39"/>
      <c r="YU213" s="39"/>
      <c r="YV213" s="39"/>
      <c r="YW213" s="39"/>
      <c r="YX213" s="39"/>
      <c r="YY213" s="39"/>
      <c r="YZ213" s="39"/>
      <c r="ZA213" s="39"/>
      <c r="ZB213" s="39"/>
      <c r="ZC213" s="39"/>
      <c r="ZD213" s="39"/>
      <c r="ZE213" s="39"/>
      <c r="ZF213" s="39"/>
      <c r="ZG213" s="39"/>
      <c r="ZH213" s="39"/>
      <c r="ZI213" s="39"/>
      <c r="ZJ213" s="39"/>
      <c r="ZK213" s="39"/>
      <c r="ZL213" s="39"/>
      <c r="ZM213" s="39"/>
      <c r="ZN213" s="39"/>
      <c r="ZO213" s="39"/>
      <c r="ZP213" s="39"/>
      <c r="ZQ213" s="39"/>
      <c r="ZR213" s="39"/>
      <c r="ZS213" s="39"/>
      <c r="ZT213" s="39"/>
      <c r="ZU213" s="39"/>
      <c r="ZV213" s="39"/>
      <c r="ZW213" s="39"/>
      <c r="ZX213" s="39"/>
    </row>
    <row r="214" spans="1:700" s="41" customFormat="1" ht="12" customHeight="1" x14ac:dyDescent="0.25">
      <c r="A214" s="128" t="s">
        <v>36</v>
      </c>
      <c r="B214" s="15" t="s">
        <v>37</v>
      </c>
      <c r="C214" s="15" t="s">
        <v>37</v>
      </c>
      <c r="D214" s="7" t="s">
        <v>38</v>
      </c>
      <c r="E214" s="6" t="s">
        <v>39</v>
      </c>
      <c r="F214" s="7" t="s">
        <v>38</v>
      </c>
      <c r="G214" s="6" t="s">
        <v>40</v>
      </c>
      <c r="H214" s="8">
        <v>29301</v>
      </c>
      <c r="I214" s="69" t="s">
        <v>185</v>
      </c>
      <c r="J214" s="9" t="s">
        <v>11885</v>
      </c>
      <c r="K214" s="10" t="s">
        <v>16293</v>
      </c>
      <c r="L214" s="11"/>
      <c r="M214" s="8" t="s">
        <v>43</v>
      </c>
      <c r="N214" s="12" t="s">
        <v>16255</v>
      </c>
      <c r="O214" s="13">
        <v>1</v>
      </c>
      <c r="P214" s="14">
        <f t="shared" si="5"/>
        <v>5250</v>
      </c>
      <c r="Q214" s="53" t="s">
        <v>16279</v>
      </c>
      <c r="R214" s="14">
        <v>5250</v>
      </c>
      <c r="S214" s="14">
        <v>0</v>
      </c>
      <c r="T214" s="14">
        <v>0</v>
      </c>
      <c r="U214" s="14">
        <v>4160</v>
      </c>
      <c r="V214" s="14">
        <v>0</v>
      </c>
      <c r="W214" s="14">
        <v>0</v>
      </c>
      <c r="X214" s="14">
        <v>0</v>
      </c>
      <c r="Y214" s="14">
        <v>1090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  <c r="IU214" s="39"/>
      <c r="IV214" s="39"/>
      <c r="IW214" s="39"/>
      <c r="IX214" s="39"/>
      <c r="IY214" s="39"/>
      <c r="IZ214" s="39"/>
      <c r="JA214" s="39"/>
      <c r="JB214" s="39"/>
      <c r="JC214" s="39"/>
      <c r="JD214" s="39"/>
      <c r="JE214" s="39"/>
      <c r="JF214" s="39"/>
      <c r="JG214" s="39"/>
      <c r="JH214" s="39"/>
      <c r="JI214" s="39"/>
      <c r="JJ214" s="39"/>
      <c r="JK214" s="39"/>
      <c r="JL214" s="39"/>
      <c r="JM214" s="39"/>
      <c r="JN214" s="39"/>
      <c r="JO214" s="39"/>
      <c r="JP214" s="39"/>
      <c r="JQ214" s="39"/>
      <c r="JR214" s="39"/>
      <c r="JS214" s="39"/>
      <c r="JT214" s="39"/>
      <c r="JU214" s="39"/>
      <c r="JV214" s="39"/>
      <c r="JW214" s="39"/>
      <c r="JX214" s="39"/>
      <c r="JY214" s="39"/>
      <c r="JZ214" s="39"/>
      <c r="KA214" s="39"/>
      <c r="KB214" s="39"/>
      <c r="KC214" s="39"/>
      <c r="KD214" s="39"/>
      <c r="KE214" s="39"/>
      <c r="KF214" s="39"/>
      <c r="KG214" s="39"/>
      <c r="KH214" s="39"/>
      <c r="KI214" s="39"/>
      <c r="KJ214" s="39"/>
      <c r="KK214" s="39"/>
      <c r="KL214" s="39"/>
      <c r="KM214" s="39"/>
      <c r="KN214" s="39"/>
      <c r="KO214" s="39"/>
      <c r="KP214" s="39"/>
      <c r="KQ214" s="39"/>
      <c r="KR214" s="39"/>
      <c r="KS214" s="39"/>
      <c r="KT214" s="39"/>
      <c r="KU214" s="39"/>
      <c r="KV214" s="39"/>
      <c r="KW214" s="39"/>
      <c r="KX214" s="39"/>
      <c r="KY214" s="39"/>
      <c r="KZ214" s="39"/>
      <c r="LA214" s="39"/>
      <c r="LB214" s="39"/>
      <c r="LC214" s="39"/>
      <c r="LD214" s="39"/>
      <c r="LE214" s="39"/>
      <c r="LF214" s="39"/>
      <c r="LG214" s="39"/>
      <c r="LH214" s="39"/>
      <c r="LI214" s="39"/>
      <c r="LJ214" s="39"/>
      <c r="LK214" s="39"/>
      <c r="LL214" s="39"/>
      <c r="LM214" s="39"/>
      <c r="LN214" s="39"/>
      <c r="LO214" s="39"/>
      <c r="LP214" s="39"/>
      <c r="LQ214" s="39"/>
      <c r="LR214" s="39"/>
      <c r="LS214" s="39"/>
      <c r="LT214" s="39"/>
      <c r="LU214" s="39"/>
      <c r="LV214" s="39"/>
      <c r="LW214" s="39"/>
      <c r="LX214" s="39"/>
      <c r="LY214" s="39"/>
      <c r="LZ214" s="39"/>
      <c r="MA214" s="39"/>
      <c r="MB214" s="39"/>
      <c r="MC214" s="39"/>
      <c r="MD214" s="39"/>
      <c r="ME214" s="39"/>
      <c r="MF214" s="39"/>
      <c r="MG214" s="39"/>
      <c r="MH214" s="39"/>
      <c r="MI214" s="39"/>
      <c r="MJ214" s="39"/>
      <c r="MK214" s="39"/>
      <c r="ML214" s="39"/>
      <c r="MM214" s="39"/>
      <c r="MN214" s="39"/>
      <c r="MO214" s="39"/>
      <c r="MP214" s="39"/>
      <c r="MQ214" s="39"/>
      <c r="MR214" s="39"/>
      <c r="MS214" s="39"/>
      <c r="MT214" s="39"/>
      <c r="MU214" s="39"/>
      <c r="MV214" s="39"/>
      <c r="MW214" s="39"/>
      <c r="MX214" s="39"/>
      <c r="MY214" s="39"/>
      <c r="MZ214" s="39"/>
      <c r="NA214" s="39"/>
      <c r="NB214" s="39"/>
      <c r="NC214" s="39"/>
      <c r="ND214" s="39"/>
      <c r="NE214" s="39"/>
      <c r="NF214" s="39"/>
      <c r="NG214" s="39"/>
      <c r="NH214" s="39"/>
      <c r="NI214" s="39"/>
      <c r="NJ214" s="39"/>
      <c r="NK214" s="39"/>
      <c r="NL214" s="39"/>
      <c r="NM214" s="39"/>
      <c r="NN214" s="39"/>
      <c r="NO214" s="39"/>
      <c r="NP214" s="39"/>
      <c r="NQ214" s="39"/>
      <c r="NR214" s="39"/>
      <c r="NS214" s="39"/>
      <c r="NT214" s="39"/>
      <c r="NU214" s="39"/>
      <c r="NV214" s="39"/>
      <c r="NW214" s="39"/>
      <c r="NX214" s="39"/>
      <c r="NY214" s="39"/>
      <c r="NZ214" s="39"/>
      <c r="OA214" s="39"/>
      <c r="OB214" s="39"/>
      <c r="OC214" s="39"/>
      <c r="OD214" s="39"/>
      <c r="OE214" s="39"/>
      <c r="OF214" s="39"/>
      <c r="OG214" s="39"/>
      <c r="OH214" s="39"/>
      <c r="OI214" s="39"/>
      <c r="OJ214" s="39"/>
      <c r="OK214" s="39"/>
      <c r="OL214" s="39"/>
      <c r="OM214" s="39"/>
      <c r="ON214" s="39"/>
      <c r="OO214" s="39"/>
      <c r="OP214" s="39"/>
      <c r="OQ214" s="39"/>
      <c r="OR214" s="39"/>
      <c r="OS214" s="39"/>
      <c r="OT214" s="39"/>
      <c r="OU214" s="39"/>
      <c r="OV214" s="39"/>
      <c r="OW214" s="39"/>
      <c r="OX214" s="39"/>
      <c r="OY214" s="39"/>
      <c r="OZ214" s="39"/>
      <c r="PA214" s="39"/>
      <c r="PB214" s="39"/>
      <c r="PC214" s="39"/>
      <c r="PD214" s="39"/>
      <c r="PE214" s="39"/>
      <c r="PF214" s="39"/>
      <c r="PG214" s="39"/>
      <c r="PH214" s="39"/>
      <c r="PI214" s="39"/>
      <c r="PJ214" s="39"/>
      <c r="PK214" s="39"/>
      <c r="PL214" s="39"/>
      <c r="PM214" s="39"/>
      <c r="PN214" s="39"/>
      <c r="PO214" s="39"/>
      <c r="PP214" s="39"/>
      <c r="PQ214" s="39"/>
      <c r="PR214" s="39"/>
      <c r="PS214" s="39"/>
      <c r="PT214" s="39"/>
      <c r="PU214" s="39"/>
      <c r="PV214" s="39"/>
      <c r="PW214" s="39"/>
      <c r="PX214" s="39"/>
      <c r="PY214" s="39"/>
      <c r="PZ214" s="39"/>
      <c r="QA214" s="39"/>
      <c r="QB214" s="39"/>
      <c r="QC214" s="39"/>
      <c r="QD214" s="39"/>
      <c r="QE214" s="39"/>
      <c r="QF214" s="39"/>
      <c r="QG214" s="39"/>
      <c r="QH214" s="39"/>
      <c r="QI214" s="39"/>
      <c r="QJ214" s="39"/>
      <c r="QK214" s="39"/>
      <c r="QL214" s="39"/>
      <c r="QM214" s="39"/>
      <c r="QN214" s="39"/>
      <c r="QO214" s="39"/>
      <c r="QP214" s="39"/>
      <c r="QQ214" s="39"/>
      <c r="QR214" s="39"/>
      <c r="QS214" s="39"/>
      <c r="QT214" s="39"/>
      <c r="QU214" s="39"/>
      <c r="QV214" s="39"/>
      <c r="QW214" s="39"/>
      <c r="QX214" s="39"/>
      <c r="QY214" s="39"/>
      <c r="QZ214" s="39"/>
      <c r="RA214" s="39"/>
      <c r="RB214" s="39"/>
      <c r="RC214" s="39"/>
      <c r="RD214" s="39"/>
      <c r="RE214" s="39"/>
      <c r="RF214" s="39"/>
      <c r="RG214" s="39"/>
      <c r="RH214" s="39"/>
      <c r="RI214" s="39"/>
      <c r="RJ214" s="39"/>
      <c r="RK214" s="39"/>
      <c r="RL214" s="39"/>
      <c r="RM214" s="39"/>
      <c r="RN214" s="39"/>
      <c r="RO214" s="39"/>
      <c r="RP214" s="39"/>
      <c r="RQ214" s="39"/>
      <c r="RR214" s="39"/>
      <c r="RS214" s="39"/>
      <c r="RT214" s="39"/>
      <c r="RU214" s="39"/>
      <c r="RV214" s="39"/>
      <c r="RW214" s="39"/>
      <c r="RX214" s="39"/>
      <c r="RY214" s="39"/>
      <c r="RZ214" s="39"/>
      <c r="SA214" s="39"/>
      <c r="SB214" s="39"/>
      <c r="SC214" s="39"/>
      <c r="SD214" s="39"/>
      <c r="SE214" s="39"/>
      <c r="SF214" s="39"/>
      <c r="SG214" s="39"/>
      <c r="SH214" s="39"/>
      <c r="SI214" s="39"/>
      <c r="SJ214" s="39"/>
      <c r="SK214" s="39"/>
      <c r="SL214" s="39"/>
      <c r="SM214" s="39"/>
      <c r="SN214" s="39"/>
      <c r="SO214" s="39"/>
      <c r="SP214" s="39"/>
      <c r="SQ214" s="39"/>
      <c r="SR214" s="39"/>
      <c r="SS214" s="39"/>
      <c r="ST214" s="39"/>
      <c r="SU214" s="39"/>
      <c r="SV214" s="39"/>
      <c r="SW214" s="39"/>
      <c r="SX214" s="39"/>
      <c r="SY214" s="39"/>
      <c r="SZ214" s="39"/>
      <c r="TA214" s="39"/>
      <c r="TB214" s="39"/>
      <c r="TC214" s="39"/>
      <c r="TD214" s="39"/>
      <c r="TE214" s="39"/>
      <c r="TF214" s="39"/>
      <c r="TG214" s="39"/>
      <c r="TH214" s="39"/>
      <c r="TI214" s="39"/>
      <c r="TJ214" s="39"/>
      <c r="TK214" s="39"/>
      <c r="TL214" s="39"/>
      <c r="TM214" s="39"/>
      <c r="TN214" s="39"/>
      <c r="TO214" s="39"/>
      <c r="TP214" s="39"/>
      <c r="TQ214" s="39"/>
      <c r="TR214" s="39"/>
      <c r="TS214" s="39"/>
      <c r="TT214" s="39"/>
      <c r="TU214" s="39"/>
      <c r="TV214" s="39"/>
      <c r="TW214" s="39"/>
      <c r="TX214" s="39"/>
      <c r="TY214" s="39"/>
      <c r="TZ214" s="39"/>
      <c r="UA214" s="39"/>
      <c r="UB214" s="39"/>
      <c r="UC214" s="39"/>
      <c r="UD214" s="39"/>
      <c r="UE214" s="39"/>
      <c r="UF214" s="39"/>
      <c r="UG214" s="39"/>
      <c r="UH214" s="39"/>
      <c r="UI214" s="39"/>
      <c r="UJ214" s="39"/>
      <c r="UK214" s="39"/>
      <c r="UL214" s="39"/>
      <c r="UM214" s="39"/>
      <c r="UN214" s="39"/>
      <c r="UO214" s="39"/>
      <c r="UP214" s="39"/>
      <c r="UQ214" s="39"/>
      <c r="UR214" s="39"/>
      <c r="US214" s="39"/>
      <c r="UT214" s="39"/>
      <c r="UU214" s="39"/>
      <c r="UV214" s="39"/>
      <c r="UW214" s="39"/>
      <c r="UX214" s="39"/>
      <c r="UY214" s="39"/>
      <c r="UZ214" s="39"/>
      <c r="VA214" s="39"/>
      <c r="VB214" s="39"/>
      <c r="VC214" s="39"/>
      <c r="VD214" s="39"/>
      <c r="VE214" s="39"/>
      <c r="VF214" s="39"/>
      <c r="VG214" s="39"/>
      <c r="VH214" s="39"/>
      <c r="VI214" s="39"/>
      <c r="VJ214" s="39"/>
      <c r="VK214" s="39"/>
      <c r="VL214" s="39"/>
      <c r="VM214" s="39"/>
      <c r="VN214" s="39"/>
      <c r="VO214" s="39"/>
      <c r="VP214" s="39"/>
      <c r="VQ214" s="39"/>
      <c r="VR214" s="39"/>
      <c r="VS214" s="39"/>
      <c r="VT214" s="39"/>
      <c r="VU214" s="39"/>
      <c r="VV214" s="39"/>
      <c r="VW214" s="39"/>
      <c r="VX214" s="39"/>
      <c r="VY214" s="39"/>
      <c r="VZ214" s="39"/>
      <c r="WA214" s="39"/>
      <c r="WB214" s="39"/>
      <c r="WC214" s="39"/>
      <c r="WD214" s="39"/>
      <c r="WE214" s="39"/>
      <c r="WF214" s="39"/>
      <c r="WG214" s="39"/>
      <c r="WH214" s="39"/>
      <c r="WI214" s="39"/>
      <c r="WJ214" s="39"/>
      <c r="WK214" s="39"/>
      <c r="WL214" s="39"/>
      <c r="WM214" s="39"/>
      <c r="WN214" s="39"/>
      <c r="WO214" s="39"/>
      <c r="WP214" s="39"/>
      <c r="WQ214" s="39"/>
      <c r="WR214" s="39"/>
      <c r="WS214" s="39"/>
      <c r="WT214" s="39"/>
      <c r="WU214" s="39"/>
      <c r="WV214" s="39"/>
      <c r="WW214" s="39"/>
      <c r="WX214" s="39"/>
      <c r="WY214" s="39"/>
      <c r="WZ214" s="39"/>
      <c r="XA214" s="39"/>
      <c r="XB214" s="39"/>
      <c r="XC214" s="39"/>
      <c r="XD214" s="39"/>
      <c r="XE214" s="39"/>
      <c r="XF214" s="39"/>
      <c r="XG214" s="39"/>
      <c r="XH214" s="39"/>
      <c r="XI214" s="39"/>
      <c r="XJ214" s="39"/>
      <c r="XK214" s="39"/>
      <c r="XL214" s="39"/>
      <c r="XM214" s="39"/>
      <c r="XN214" s="39"/>
      <c r="XO214" s="39"/>
      <c r="XP214" s="39"/>
      <c r="XQ214" s="39"/>
      <c r="XR214" s="39"/>
      <c r="XS214" s="39"/>
      <c r="XT214" s="39"/>
      <c r="XU214" s="39"/>
      <c r="XV214" s="39"/>
      <c r="XW214" s="39"/>
      <c r="XX214" s="39"/>
      <c r="XY214" s="39"/>
      <c r="XZ214" s="39"/>
      <c r="YA214" s="39"/>
      <c r="YB214" s="39"/>
      <c r="YC214" s="39"/>
      <c r="YD214" s="39"/>
      <c r="YE214" s="39"/>
      <c r="YF214" s="39"/>
      <c r="YG214" s="39"/>
      <c r="YH214" s="39"/>
      <c r="YI214" s="39"/>
      <c r="YJ214" s="39"/>
      <c r="YK214" s="39"/>
      <c r="YL214" s="39"/>
      <c r="YM214" s="39"/>
      <c r="YN214" s="39"/>
      <c r="YO214" s="39"/>
      <c r="YP214" s="39"/>
      <c r="YQ214" s="39"/>
      <c r="YR214" s="39"/>
      <c r="YS214" s="39"/>
      <c r="YT214" s="39"/>
      <c r="YU214" s="39"/>
      <c r="YV214" s="39"/>
      <c r="YW214" s="39"/>
      <c r="YX214" s="39"/>
      <c r="YY214" s="39"/>
      <c r="YZ214" s="39"/>
      <c r="ZA214" s="39"/>
      <c r="ZB214" s="39"/>
      <c r="ZC214" s="39"/>
      <c r="ZD214" s="39"/>
      <c r="ZE214" s="39"/>
      <c r="ZF214" s="39"/>
      <c r="ZG214" s="39"/>
      <c r="ZH214" s="39"/>
      <c r="ZI214" s="39"/>
      <c r="ZJ214" s="39"/>
      <c r="ZK214" s="39"/>
      <c r="ZL214" s="39"/>
      <c r="ZM214" s="39"/>
      <c r="ZN214" s="39"/>
      <c r="ZO214" s="39"/>
      <c r="ZP214" s="39"/>
      <c r="ZQ214" s="39"/>
      <c r="ZR214" s="39"/>
      <c r="ZS214" s="39"/>
      <c r="ZT214" s="39"/>
      <c r="ZU214" s="39"/>
      <c r="ZV214" s="39"/>
      <c r="ZW214" s="39"/>
      <c r="ZX214" s="39"/>
    </row>
    <row r="215" spans="1:700" s="41" customFormat="1" ht="12" customHeight="1" x14ac:dyDescent="0.25">
      <c r="A215" s="128" t="s">
        <v>36</v>
      </c>
      <c r="B215" s="15" t="s">
        <v>37</v>
      </c>
      <c r="C215" s="15" t="s">
        <v>37</v>
      </c>
      <c r="D215" s="7" t="s">
        <v>38</v>
      </c>
      <c r="E215" s="6" t="s">
        <v>39</v>
      </c>
      <c r="F215" s="7" t="s">
        <v>38</v>
      </c>
      <c r="G215" s="6" t="s">
        <v>40</v>
      </c>
      <c r="H215" s="8">
        <v>29301</v>
      </c>
      <c r="I215" s="69" t="s">
        <v>185</v>
      </c>
      <c r="J215" s="9" t="s">
        <v>11735</v>
      </c>
      <c r="K215" s="10" t="s">
        <v>137</v>
      </c>
      <c r="L215" s="11"/>
      <c r="M215" s="8" t="s">
        <v>43</v>
      </c>
      <c r="N215" s="12" t="s">
        <v>16255</v>
      </c>
      <c r="O215" s="13">
        <v>1</v>
      </c>
      <c r="P215" s="14">
        <f t="shared" si="5"/>
        <v>3810</v>
      </c>
      <c r="Q215" s="53" t="s">
        <v>16279</v>
      </c>
      <c r="R215" s="14">
        <v>3810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3810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  <c r="IV215" s="39"/>
      <c r="IW215" s="39"/>
      <c r="IX215" s="39"/>
      <c r="IY215" s="39"/>
      <c r="IZ215" s="39"/>
      <c r="JA215" s="39"/>
      <c r="JB215" s="39"/>
      <c r="JC215" s="39"/>
      <c r="JD215" s="39"/>
      <c r="JE215" s="39"/>
      <c r="JF215" s="39"/>
      <c r="JG215" s="39"/>
      <c r="JH215" s="39"/>
      <c r="JI215" s="39"/>
      <c r="JJ215" s="39"/>
      <c r="JK215" s="39"/>
      <c r="JL215" s="39"/>
      <c r="JM215" s="39"/>
      <c r="JN215" s="39"/>
      <c r="JO215" s="39"/>
      <c r="JP215" s="39"/>
      <c r="JQ215" s="39"/>
      <c r="JR215" s="39"/>
      <c r="JS215" s="39"/>
      <c r="JT215" s="39"/>
      <c r="JU215" s="39"/>
      <c r="JV215" s="39"/>
      <c r="JW215" s="39"/>
      <c r="JX215" s="39"/>
      <c r="JY215" s="39"/>
      <c r="JZ215" s="39"/>
      <c r="KA215" s="39"/>
      <c r="KB215" s="39"/>
      <c r="KC215" s="39"/>
      <c r="KD215" s="39"/>
      <c r="KE215" s="39"/>
      <c r="KF215" s="39"/>
      <c r="KG215" s="39"/>
      <c r="KH215" s="39"/>
      <c r="KI215" s="39"/>
      <c r="KJ215" s="39"/>
      <c r="KK215" s="39"/>
      <c r="KL215" s="39"/>
      <c r="KM215" s="39"/>
      <c r="KN215" s="39"/>
      <c r="KO215" s="39"/>
      <c r="KP215" s="39"/>
      <c r="KQ215" s="39"/>
      <c r="KR215" s="39"/>
      <c r="KS215" s="39"/>
      <c r="KT215" s="39"/>
      <c r="KU215" s="39"/>
      <c r="KV215" s="39"/>
      <c r="KW215" s="39"/>
      <c r="KX215" s="39"/>
      <c r="KY215" s="39"/>
      <c r="KZ215" s="39"/>
      <c r="LA215" s="39"/>
      <c r="LB215" s="39"/>
      <c r="LC215" s="39"/>
      <c r="LD215" s="39"/>
      <c r="LE215" s="39"/>
      <c r="LF215" s="39"/>
      <c r="LG215" s="39"/>
      <c r="LH215" s="39"/>
      <c r="LI215" s="39"/>
      <c r="LJ215" s="39"/>
      <c r="LK215" s="39"/>
      <c r="LL215" s="39"/>
      <c r="LM215" s="39"/>
      <c r="LN215" s="39"/>
      <c r="LO215" s="39"/>
      <c r="LP215" s="39"/>
      <c r="LQ215" s="39"/>
      <c r="LR215" s="39"/>
      <c r="LS215" s="39"/>
      <c r="LT215" s="39"/>
      <c r="LU215" s="39"/>
      <c r="LV215" s="39"/>
      <c r="LW215" s="39"/>
      <c r="LX215" s="39"/>
      <c r="LY215" s="39"/>
      <c r="LZ215" s="39"/>
      <c r="MA215" s="39"/>
      <c r="MB215" s="39"/>
      <c r="MC215" s="39"/>
      <c r="MD215" s="39"/>
      <c r="ME215" s="39"/>
      <c r="MF215" s="39"/>
      <c r="MG215" s="39"/>
      <c r="MH215" s="39"/>
      <c r="MI215" s="39"/>
      <c r="MJ215" s="39"/>
      <c r="MK215" s="39"/>
      <c r="ML215" s="39"/>
      <c r="MM215" s="39"/>
      <c r="MN215" s="39"/>
      <c r="MO215" s="39"/>
      <c r="MP215" s="39"/>
      <c r="MQ215" s="39"/>
      <c r="MR215" s="39"/>
      <c r="MS215" s="39"/>
      <c r="MT215" s="39"/>
      <c r="MU215" s="39"/>
      <c r="MV215" s="39"/>
      <c r="MW215" s="39"/>
      <c r="MX215" s="39"/>
      <c r="MY215" s="39"/>
      <c r="MZ215" s="39"/>
      <c r="NA215" s="39"/>
      <c r="NB215" s="39"/>
      <c r="NC215" s="39"/>
      <c r="ND215" s="39"/>
      <c r="NE215" s="39"/>
      <c r="NF215" s="39"/>
      <c r="NG215" s="39"/>
      <c r="NH215" s="39"/>
      <c r="NI215" s="39"/>
      <c r="NJ215" s="39"/>
      <c r="NK215" s="39"/>
      <c r="NL215" s="39"/>
      <c r="NM215" s="39"/>
      <c r="NN215" s="39"/>
      <c r="NO215" s="39"/>
      <c r="NP215" s="39"/>
      <c r="NQ215" s="39"/>
      <c r="NR215" s="39"/>
      <c r="NS215" s="39"/>
      <c r="NT215" s="39"/>
      <c r="NU215" s="39"/>
      <c r="NV215" s="39"/>
      <c r="NW215" s="39"/>
      <c r="NX215" s="39"/>
      <c r="NY215" s="39"/>
      <c r="NZ215" s="39"/>
      <c r="OA215" s="39"/>
      <c r="OB215" s="39"/>
      <c r="OC215" s="39"/>
      <c r="OD215" s="39"/>
      <c r="OE215" s="39"/>
      <c r="OF215" s="39"/>
      <c r="OG215" s="39"/>
      <c r="OH215" s="39"/>
      <c r="OI215" s="39"/>
      <c r="OJ215" s="39"/>
      <c r="OK215" s="39"/>
      <c r="OL215" s="39"/>
      <c r="OM215" s="39"/>
      <c r="ON215" s="39"/>
      <c r="OO215" s="39"/>
      <c r="OP215" s="39"/>
      <c r="OQ215" s="39"/>
      <c r="OR215" s="39"/>
      <c r="OS215" s="39"/>
      <c r="OT215" s="39"/>
      <c r="OU215" s="39"/>
      <c r="OV215" s="39"/>
      <c r="OW215" s="39"/>
      <c r="OX215" s="39"/>
      <c r="OY215" s="39"/>
      <c r="OZ215" s="39"/>
      <c r="PA215" s="39"/>
      <c r="PB215" s="39"/>
      <c r="PC215" s="39"/>
      <c r="PD215" s="39"/>
      <c r="PE215" s="39"/>
      <c r="PF215" s="39"/>
      <c r="PG215" s="39"/>
      <c r="PH215" s="39"/>
      <c r="PI215" s="39"/>
      <c r="PJ215" s="39"/>
      <c r="PK215" s="39"/>
      <c r="PL215" s="39"/>
      <c r="PM215" s="39"/>
      <c r="PN215" s="39"/>
      <c r="PO215" s="39"/>
      <c r="PP215" s="39"/>
      <c r="PQ215" s="39"/>
      <c r="PR215" s="39"/>
      <c r="PS215" s="39"/>
      <c r="PT215" s="39"/>
      <c r="PU215" s="39"/>
      <c r="PV215" s="39"/>
      <c r="PW215" s="39"/>
      <c r="PX215" s="39"/>
      <c r="PY215" s="39"/>
      <c r="PZ215" s="39"/>
      <c r="QA215" s="39"/>
      <c r="QB215" s="39"/>
      <c r="QC215" s="39"/>
      <c r="QD215" s="39"/>
      <c r="QE215" s="39"/>
      <c r="QF215" s="39"/>
      <c r="QG215" s="39"/>
      <c r="QH215" s="39"/>
      <c r="QI215" s="39"/>
      <c r="QJ215" s="39"/>
      <c r="QK215" s="39"/>
      <c r="QL215" s="39"/>
      <c r="QM215" s="39"/>
      <c r="QN215" s="39"/>
      <c r="QO215" s="39"/>
      <c r="QP215" s="39"/>
      <c r="QQ215" s="39"/>
      <c r="QR215" s="39"/>
      <c r="QS215" s="39"/>
      <c r="QT215" s="39"/>
      <c r="QU215" s="39"/>
      <c r="QV215" s="39"/>
      <c r="QW215" s="39"/>
      <c r="QX215" s="39"/>
      <c r="QY215" s="39"/>
      <c r="QZ215" s="39"/>
      <c r="RA215" s="39"/>
      <c r="RB215" s="39"/>
      <c r="RC215" s="39"/>
      <c r="RD215" s="39"/>
      <c r="RE215" s="39"/>
      <c r="RF215" s="39"/>
      <c r="RG215" s="39"/>
      <c r="RH215" s="39"/>
      <c r="RI215" s="39"/>
      <c r="RJ215" s="39"/>
      <c r="RK215" s="39"/>
      <c r="RL215" s="39"/>
      <c r="RM215" s="39"/>
      <c r="RN215" s="39"/>
      <c r="RO215" s="39"/>
      <c r="RP215" s="39"/>
      <c r="RQ215" s="39"/>
      <c r="RR215" s="39"/>
      <c r="RS215" s="39"/>
      <c r="RT215" s="39"/>
      <c r="RU215" s="39"/>
      <c r="RV215" s="39"/>
      <c r="RW215" s="39"/>
      <c r="RX215" s="39"/>
      <c r="RY215" s="39"/>
      <c r="RZ215" s="39"/>
      <c r="SA215" s="39"/>
      <c r="SB215" s="39"/>
      <c r="SC215" s="39"/>
      <c r="SD215" s="39"/>
      <c r="SE215" s="39"/>
      <c r="SF215" s="39"/>
      <c r="SG215" s="39"/>
      <c r="SH215" s="39"/>
      <c r="SI215" s="39"/>
      <c r="SJ215" s="39"/>
      <c r="SK215" s="39"/>
      <c r="SL215" s="39"/>
      <c r="SM215" s="39"/>
      <c r="SN215" s="39"/>
      <c r="SO215" s="39"/>
      <c r="SP215" s="39"/>
      <c r="SQ215" s="39"/>
      <c r="SR215" s="39"/>
      <c r="SS215" s="39"/>
      <c r="ST215" s="39"/>
      <c r="SU215" s="39"/>
      <c r="SV215" s="39"/>
      <c r="SW215" s="39"/>
      <c r="SX215" s="39"/>
      <c r="SY215" s="39"/>
      <c r="SZ215" s="39"/>
      <c r="TA215" s="39"/>
      <c r="TB215" s="39"/>
      <c r="TC215" s="39"/>
      <c r="TD215" s="39"/>
      <c r="TE215" s="39"/>
      <c r="TF215" s="39"/>
      <c r="TG215" s="39"/>
      <c r="TH215" s="39"/>
      <c r="TI215" s="39"/>
      <c r="TJ215" s="39"/>
      <c r="TK215" s="39"/>
      <c r="TL215" s="39"/>
      <c r="TM215" s="39"/>
      <c r="TN215" s="39"/>
      <c r="TO215" s="39"/>
      <c r="TP215" s="39"/>
      <c r="TQ215" s="39"/>
      <c r="TR215" s="39"/>
      <c r="TS215" s="39"/>
      <c r="TT215" s="39"/>
      <c r="TU215" s="39"/>
      <c r="TV215" s="39"/>
      <c r="TW215" s="39"/>
      <c r="TX215" s="39"/>
      <c r="TY215" s="39"/>
      <c r="TZ215" s="39"/>
      <c r="UA215" s="39"/>
      <c r="UB215" s="39"/>
      <c r="UC215" s="39"/>
      <c r="UD215" s="39"/>
      <c r="UE215" s="39"/>
      <c r="UF215" s="39"/>
      <c r="UG215" s="39"/>
      <c r="UH215" s="39"/>
      <c r="UI215" s="39"/>
      <c r="UJ215" s="39"/>
      <c r="UK215" s="39"/>
      <c r="UL215" s="39"/>
      <c r="UM215" s="39"/>
      <c r="UN215" s="39"/>
      <c r="UO215" s="39"/>
      <c r="UP215" s="39"/>
      <c r="UQ215" s="39"/>
      <c r="UR215" s="39"/>
      <c r="US215" s="39"/>
      <c r="UT215" s="39"/>
      <c r="UU215" s="39"/>
      <c r="UV215" s="39"/>
      <c r="UW215" s="39"/>
      <c r="UX215" s="39"/>
      <c r="UY215" s="39"/>
      <c r="UZ215" s="39"/>
      <c r="VA215" s="39"/>
      <c r="VB215" s="39"/>
      <c r="VC215" s="39"/>
      <c r="VD215" s="39"/>
      <c r="VE215" s="39"/>
      <c r="VF215" s="39"/>
      <c r="VG215" s="39"/>
      <c r="VH215" s="39"/>
      <c r="VI215" s="39"/>
      <c r="VJ215" s="39"/>
      <c r="VK215" s="39"/>
      <c r="VL215" s="39"/>
      <c r="VM215" s="39"/>
      <c r="VN215" s="39"/>
      <c r="VO215" s="39"/>
      <c r="VP215" s="39"/>
      <c r="VQ215" s="39"/>
      <c r="VR215" s="39"/>
      <c r="VS215" s="39"/>
      <c r="VT215" s="39"/>
      <c r="VU215" s="39"/>
      <c r="VV215" s="39"/>
      <c r="VW215" s="39"/>
      <c r="VX215" s="39"/>
      <c r="VY215" s="39"/>
      <c r="VZ215" s="39"/>
      <c r="WA215" s="39"/>
      <c r="WB215" s="39"/>
      <c r="WC215" s="39"/>
      <c r="WD215" s="39"/>
      <c r="WE215" s="39"/>
      <c r="WF215" s="39"/>
      <c r="WG215" s="39"/>
      <c r="WH215" s="39"/>
      <c r="WI215" s="39"/>
      <c r="WJ215" s="39"/>
      <c r="WK215" s="39"/>
      <c r="WL215" s="39"/>
      <c r="WM215" s="39"/>
      <c r="WN215" s="39"/>
      <c r="WO215" s="39"/>
      <c r="WP215" s="39"/>
      <c r="WQ215" s="39"/>
      <c r="WR215" s="39"/>
      <c r="WS215" s="39"/>
      <c r="WT215" s="39"/>
      <c r="WU215" s="39"/>
      <c r="WV215" s="39"/>
      <c r="WW215" s="39"/>
      <c r="WX215" s="39"/>
      <c r="WY215" s="39"/>
      <c r="WZ215" s="39"/>
      <c r="XA215" s="39"/>
      <c r="XB215" s="39"/>
      <c r="XC215" s="39"/>
      <c r="XD215" s="39"/>
      <c r="XE215" s="39"/>
      <c r="XF215" s="39"/>
      <c r="XG215" s="39"/>
      <c r="XH215" s="39"/>
      <c r="XI215" s="39"/>
      <c r="XJ215" s="39"/>
      <c r="XK215" s="39"/>
      <c r="XL215" s="39"/>
      <c r="XM215" s="39"/>
      <c r="XN215" s="39"/>
      <c r="XO215" s="39"/>
      <c r="XP215" s="39"/>
      <c r="XQ215" s="39"/>
      <c r="XR215" s="39"/>
      <c r="XS215" s="39"/>
      <c r="XT215" s="39"/>
      <c r="XU215" s="39"/>
      <c r="XV215" s="39"/>
      <c r="XW215" s="39"/>
      <c r="XX215" s="39"/>
      <c r="XY215" s="39"/>
      <c r="XZ215" s="39"/>
      <c r="YA215" s="39"/>
      <c r="YB215" s="39"/>
      <c r="YC215" s="39"/>
      <c r="YD215" s="39"/>
      <c r="YE215" s="39"/>
      <c r="YF215" s="39"/>
      <c r="YG215" s="39"/>
      <c r="YH215" s="39"/>
      <c r="YI215" s="39"/>
      <c r="YJ215" s="39"/>
      <c r="YK215" s="39"/>
      <c r="YL215" s="39"/>
      <c r="YM215" s="39"/>
      <c r="YN215" s="39"/>
      <c r="YO215" s="39"/>
      <c r="YP215" s="39"/>
      <c r="YQ215" s="39"/>
      <c r="YR215" s="39"/>
      <c r="YS215" s="39"/>
      <c r="YT215" s="39"/>
      <c r="YU215" s="39"/>
      <c r="YV215" s="39"/>
      <c r="YW215" s="39"/>
      <c r="YX215" s="39"/>
      <c r="YY215" s="39"/>
      <c r="YZ215" s="39"/>
      <c r="ZA215" s="39"/>
      <c r="ZB215" s="39"/>
      <c r="ZC215" s="39"/>
      <c r="ZD215" s="39"/>
      <c r="ZE215" s="39"/>
      <c r="ZF215" s="39"/>
      <c r="ZG215" s="39"/>
      <c r="ZH215" s="39"/>
      <c r="ZI215" s="39"/>
      <c r="ZJ215" s="39"/>
      <c r="ZK215" s="39"/>
      <c r="ZL215" s="39"/>
      <c r="ZM215" s="39"/>
      <c r="ZN215" s="39"/>
      <c r="ZO215" s="39"/>
      <c r="ZP215" s="39"/>
      <c r="ZQ215" s="39"/>
      <c r="ZR215" s="39"/>
      <c r="ZS215" s="39"/>
      <c r="ZT215" s="39"/>
      <c r="ZU215" s="39"/>
      <c r="ZV215" s="39"/>
      <c r="ZW215" s="39"/>
      <c r="ZX215" s="39"/>
    </row>
    <row r="216" spans="1:700" s="41" customFormat="1" ht="12" customHeight="1" x14ac:dyDescent="0.25">
      <c r="A216" s="128" t="s">
        <v>36</v>
      </c>
      <c r="B216" s="15" t="s">
        <v>37</v>
      </c>
      <c r="C216" s="15" t="s">
        <v>37</v>
      </c>
      <c r="D216" s="7" t="s">
        <v>38</v>
      </c>
      <c r="E216" s="6" t="s">
        <v>39</v>
      </c>
      <c r="F216" s="7" t="s">
        <v>38</v>
      </c>
      <c r="G216" s="6" t="s">
        <v>40</v>
      </c>
      <c r="H216" s="8">
        <v>29301</v>
      </c>
      <c r="I216" s="69" t="s">
        <v>185</v>
      </c>
      <c r="J216" s="9" t="s">
        <v>11849</v>
      </c>
      <c r="K216" s="10" t="s">
        <v>265</v>
      </c>
      <c r="L216" s="11"/>
      <c r="M216" s="8" t="s">
        <v>43</v>
      </c>
      <c r="N216" s="12" t="s">
        <v>16255</v>
      </c>
      <c r="O216" s="13">
        <v>1</v>
      </c>
      <c r="P216" s="14">
        <f t="shared" si="5"/>
        <v>5500</v>
      </c>
      <c r="Q216" s="53" t="s">
        <v>16279</v>
      </c>
      <c r="R216" s="14">
        <v>5500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300</v>
      </c>
      <c r="Z216" s="14">
        <v>0</v>
      </c>
      <c r="AA216" s="14">
        <v>0</v>
      </c>
      <c r="AB216" s="14">
        <v>5200</v>
      </c>
      <c r="AC216" s="14">
        <v>0</v>
      </c>
      <c r="AD216" s="14">
        <v>0</v>
      </c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  <c r="IB216" s="39"/>
      <c r="IC216" s="39"/>
      <c r="ID216" s="39"/>
      <c r="IE216" s="39"/>
      <c r="IF216" s="39"/>
      <c r="IG216" s="39"/>
      <c r="IH216" s="39"/>
      <c r="II216" s="39"/>
      <c r="IJ216" s="39"/>
      <c r="IK216" s="39"/>
      <c r="IL216" s="39"/>
      <c r="IM216" s="39"/>
      <c r="IN216" s="39"/>
      <c r="IO216" s="39"/>
      <c r="IP216" s="39"/>
      <c r="IQ216" s="39"/>
      <c r="IR216" s="39"/>
      <c r="IS216" s="39"/>
      <c r="IT216" s="39"/>
      <c r="IU216" s="39"/>
      <c r="IV216" s="39"/>
      <c r="IW216" s="39"/>
      <c r="IX216" s="39"/>
      <c r="IY216" s="39"/>
      <c r="IZ216" s="39"/>
      <c r="JA216" s="39"/>
      <c r="JB216" s="39"/>
      <c r="JC216" s="39"/>
      <c r="JD216" s="39"/>
      <c r="JE216" s="39"/>
      <c r="JF216" s="39"/>
      <c r="JG216" s="39"/>
      <c r="JH216" s="39"/>
      <c r="JI216" s="39"/>
      <c r="JJ216" s="39"/>
      <c r="JK216" s="39"/>
      <c r="JL216" s="39"/>
      <c r="JM216" s="39"/>
      <c r="JN216" s="39"/>
      <c r="JO216" s="39"/>
      <c r="JP216" s="39"/>
      <c r="JQ216" s="39"/>
      <c r="JR216" s="39"/>
      <c r="JS216" s="39"/>
      <c r="JT216" s="39"/>
      <c r="JU216" s="39"/>
      <c r="JV216" s="39"/>
      <c r="JW216" s="39"/>
      <c r="JX216" s="39"/>
      <c r="JY216" s="39"/>
      <c r="JZ216" s="39"/>
      <c r="KA216" s="39"/>
      <c r="KB216" s="39"/>
      <c r="KC216" s="39"/>
      <c r="KD216" s="39"/>
      <c r="KE216" s="39"/>
      <c r="KF216" s="39"/>
      <c r="KG216" s="39"/>
      <c r="KH216" s="39"/>
      <c r="KI216" s="39"/>
      <c r="KJ216" s="39"/>
      <c r="KK216" s="39"/>
      <c r="KL216" s="39"/>
      <c r="KM216" s="39"/>
      <c r="KN216" s="39"/>
      <c r="KO216" s="39"/>
      <c r="KP216" s="39"/>
      <c r="KQ216" s="39"/>
      <c r="KR216" s="39"/>
      <c r="KS216" s="39"/>
      <c r="KT216" s="39"/>
      <c r="KU216" s="39"/>
      <c r="KV216" s="39"/>
      <c r="KW216" s="39"/>
      <c r="KX216" s="39"/>
      <c r="KY216" s="39"/>
      <c r="KZ216" s="39"/>
      <c r="LA216" s="39"/>
      <c r="LB216" s="39"/>
      <c r="LC216" s="39"/>
      <c r="LD216" s="39"/>
      <c r="LE216" s="39"/>
      <c r="LF216" s="39"/>
      <c r="LG216" s="39"/>
      <c r="LH216" s="39"/>
      <c r="LI216" s="39"/>
      <c r="LJ216" s="39"/>
      <c r="LK216" s="39"/>
      <c r="LL216" s="39"/>
      <c r="LM216" s="39"/>
      <c r="LN216" s="39"/>
      <c r="LO216" s="39"/>
      <c r="LP216" s="39"/>
      <c r="LQ216" s="39"/>
      <c r="LR216" s="39"/>
      <c r="LS216" s="39"/>
      <c r="LT216" s="39"/>
      <c r="LU216" s="39"/>
      <c r="LV216" s="39"/>
      <c r="LW216" s="39"/>
      <c r="LX216" s="39"/>
      <c r="LY216" s="39"/>
      <c r="LZ216" s="39"/>
      <c r="MA216" s="39"/>
      <c r="MB216" s="39"/>
      <c r="MC216" s="39"/>
      <c r="MD216" s="39"/>
      <c r="ME216" s="39"/>
      <c r="MF216" s="39"/>
      <c r="MG216" s="39"/>
      <c r="MH216" s="39"/>
      <c r="MI216" s="39"/>
      <c r="MJ216" s="39"/>
      <c r="MK216" s="39"/>
      <c r="ML216" s="39"/>
      <c r="MM216" s="39"/>
      <c r="MN216" s="39"/>
      <c r="MO216" s="39"/>
      <c r="MP216" s="39"/>
      <c r="MQ216" s="39"/>
      <c r="MR216" s="39"/>
      <c r="MS216" s="39"/>
      <c r="MT216" s="39"/>
      <c r="MU216" s="39"/>
      <c r="MV216" s="39"/>
      <c r="MW216" s="39"/>
      <c r="MX216" s="39"/>
      <c r="MY216" s="39"/>
      <c r="MZ216" s="39"/>
      <c r="NA216" s="39"/>
      <c r="NB216" s="39"/>
      <c r="NC216" s="39"/>
      <c r="ND216" s="39"/>
      <c r="NE216" s="39"/>
      <c r="NF216" s="39"/>
      <c r="NG216" s="39"/>
      <c r="NH216" s="39"/>
      <c r="NI216" s="39"/>
      <c r="NJ216" s="39"/>
      <c r="NK216" s="39"/>
      <c r="NL216" s="39"/>
      <c r="NM216" s="39"/>
      <c r="NN216" s="39"/>
      <c r="NO216" s="39"/>
      <c r="NP216" s="39"/>
      <c r="NQ216" s="39"/>
      <c r="NR216" s="39"/>
      <c r="NS216" s="39"/>
      <c r="NT216" s="39"/>
      <c r="NU216" s="39"/>
      <c r="NV216" s="39"/>
      <c r="NW216" s="39"/>
      <c r="NX216" s="39"/>
      <c r="NY216" s="39"/>
      <c r="NZ216" s="39"/>
      <c r="OA216" s="39"/>
      <c r="OB216" s="39"/>
      <c r="OC216" s="39"/>
      <c r="OD216" s="39"/>
      <c r="OE216" s="39"/>
      <c r="OF216" s="39"/>
      <c r="OG216" s="39"/>
      <c r="OH216" s="39"/>
      <c r="OI216" s="39"/>
      <c r="OJ216" s="39"/>
      <c r="OK216" s="39"/>
      <c r="OL216" s="39"/>
      <c r="OM216" s="39"/>
      <c r="ON216" s="39"/>
      <c r="OO216" s="39"/>
      <c r="OP216" s="39"/>
      <c r="OQ216" s="39"/>
      <c r="OR216" s="39"/>
      <c r="OS216" s="39"/>
      <c r="OT216" s="39"/>
      <c r="OU216" s="39"/>
      <c r="OV216" s="39"/>
      <c r="OW216" s="39"/>
      <c r="OX216" s="39"/>
      <c r="OY216" s="39"/>
      <c r="OZ216" s="39"/>
      <c r="PA216" s="39"/>
      <c r="PB216" s="39"/>
      <c r="PC216" s="39"/>
      <c r="PD216" s="39"/>
      <c r="PE216" s="39"/>
      <c r="PF216" s="39"/>
      <c r="PG216" s="39"/>
      <c r="PH216" s="39"/>
      <c r="PI216" s="39"/>
      <c r="PJ216" s="39"/>
      <c r="PK216" s="39"/>
      <c r="PL216" s="39"/>
      <c r="PM216" s="39"/>
      <c r="PN216" s="39"/>
      <c r="PO216" s="39"/>
      <c r="PP216" s="39"/>
      <c r="PQ216" s="39"/>
      <c r="PR216" s="39"/>
      <c r="PS216" s="39"/>
      <c r="PT216" s="39"/>
      <c r="PU216" s="39"/>
      <c r="PV216" s="39"/>
      <c r="PW216" s="39"/>
      <c r="PX216" s="39"/>
      <c r="PY216" s="39"/>
      <c r="PZ216" s="39"/>
      <c r="QA216" s="39"/>
      <c r="QB216" s="39"/>
      <c r="QC216" s="39"/>
      <c r="QD216" s="39"/>
      <c r="QE216" s="39"/>
      <c r="QF216" s="39"/>
      <c r="QG216" s="39"/>
      <c r="QH216" s="39"/>
      <c r="QI216" s="39"/>
      <c r="QJ216" s="39"/>
      <c r="QK216" s="39"/>
      <c r="QL216" s="39"/>
      <c r="QM216" s="39"/>
      <c r="QN216" s="39"/>
      <c r="QO216" s="39"/>
      <c r="QP216" s="39"/>
      <c r="QQ216" s="39"/>
      <c r="QR216" s="39"/>
      <c r="QS216" s="39"/>
      <c r="QT216" s="39"/>
      <c r="QU216" s="39"/>
      <c r="QV216" s="39"/>
      <c r="QW216" s="39"/>
      <c r="QX216" s="39"/>
      <c r="QY216" s="39"/>
      <c r="QZ216" s="39"/>
      <c r="RA216" s="39"/>
      <c r="RB216" s="39"/>
      <c r="RC216" s="39"/>
      <c r="RD216" s="39"/>
      <c r="RE216" s="39"/>
      <c r="RF216" s="39"/>
      <c r="RG216" s="39"/>
      <c r="RH216" s="39"/>
      <c r="RI216" s="39"/>
      <c r="RJ216" s="39"/>
      <c r="RK216" s="39"/>
      <c r="RL216" s="39"/>
      <c r="RM216" s="39"/>
      <c r="RN216" s="39"/>
      <c r="RO216" s="39"/>
      <c r="RP216" s="39"/>
      <c r="RQ216" s="39"/>
      <c r="RR216" s="39"/>
      <c r="RS216" s="39"/>
      <c r="RT216" s="39"/>
      <c r="RU216" s="39"/>
      <c r="RV216" s="39"/>
      <c r="RW216" s="39"/>
      <c r="RX216" s="39"/>
      <c r="RY216" s="39"/>
      <c r="RZ216" s="39"/>
      <c r="SA216" s="39"/>
      <c r="SB216" s="39"/>
      <c r="SC216" s="39"/>
      <c r="SD216" s="39"/>
      <c r="SE216" s="39"/>
      <c r="SF216" s="39"/>
      <c r="SG216" s="39"/>
      <c r="SH216" s="39"/>
      <c r="SI216" s="39"/>
      <c r="SJ216" s="39"/>
      <c r="SK216" s="39"/>
      <c r="SL216" s="39"/>
      <c r="SM216" s="39"/>
      <c r="SN216" s="39"/>
      <c r="SO216" s="39"/>
      <c r="SP216" s="39"/>
      <c r="SQ216" s="39"/>
      <c r="SR216" s="39"/>
      <c r="SS216" s="39"/>
      <c r="ST216" s="39"/>
      <c r="SU216" s="39"/>
      <c r="SV216" s="39"/>
      <c r="SW216" s="39"/>
      <c r="SX216" s="39"/>
      <c r="SY216" s="39"/>
      <c r="SZ216" s="39"/>
      <c r="TA216" s="39"/>
      <c r="TB216" s="39"/>
      <c r="TC216" s="39"/>
      <c r="TD216" s="39"/>
      <c r="TE216" s="39"/>
      <c r="TF216" s="39"/>
      <c r="TG216" s="39"/>
      <c r="TH216" s="39"/>
      <c r="TI216" s="39"/>
      <c r="TJ216" s="39"/>
      <c r="TK216" s="39"/>
      <c r="TL216" s="39"/>
      <c r="TM216" s="39"/>
      <c r="TN216" s="39"/>
      <c r="TO216" s="39"/>
      <c r="TP216" s="39"/>
      <c r="TQ216" s="39"/>
      <c r="TR216" s="39"/>
      <c r="TS216" s="39"/>
      <c r="TT216" s="39"/>
      <c r="TU216" s="39"/>
      <c r="TV216" s="39"/>
      <c r="TW216" s="39"/>
      <c r="TX216" s="39"/>
      <c r="TY216" s="39"/>
      <c r="TZ216" s="39"/>
      <c r="UA216" s="39"/>
      <c r="UB216" s="39"/>
      <c r="UC216" s="39"/>
      <c r="UD216" s="39"/>
      <c r="UE216" s="39"/>
      <c r="UF216" s="39"/>
      <c r="UG216" s="39"/>
      <c r="UH216" s="39"/>
      <c r="UI216" s="39"/>
      <c r="UJ216" s="39"/>
      <c r="UK216" s="39"/>
      <c r="UL216" s="39"/>
      <c r="UM216" s="39"/>
      <c r="UN216" s="39"/>
      <c r="UO216" s="39"/>
      <c r="UP216" s="39"/>
      <c r="UQ216" s="39"/>
      <c r="UR216" s="39"/>
      <c r="US216" s="39"/>
      <c r="UT216" s="39"/>
      <c r="UU216" s="39"/>
      <c r="UV216" s="39"/>
      <c r="UW216" s="39"/>
      <c r="UX216" s="39"/>
      <c r="UY216" s="39"/>
      <c r="UZ216" s="39"/>
      <c r="VA216" s="39"/>
      <c r="VB216" s="39"/>
      <c r="VC216" s="39"/>
      <c r="VD216" s="39"/>
      <c r="VE216" s="39"/>
      <c r="VF216" s="39"/>
      <c r="VG216" s="39"/>
      <c r="VH216" s="39"/>
      <c r="VI216" s="39"/>
      <c r="VJ216" s="39"/>
      <c r="VK216" s="39"/>
      <c r="VL216" s="39"/>
      <c r="VM216" s="39"/>
      <c r="VN216" s="39"/>
      <c r="VO216" s="39"/>
      <c r="VP216" s="39"/>
      <c r="VQ216" s="39"/>
      <c r="VR216" s="39"/>
      <c r="VS216" s="39"/>
      <c r="VT216" s="39"/>
      <c r="VU216" s="39"/>
      <c r="VV216" s="39"/>
      <c r="VW216" s="39"/>
      <c r="VX216" s="39"/>
      <c r="VY216" s="39"/>
      <c r="VZ216" s="39"/>
      <c r="WA216" s="39"/>
      <c r="WB216" s="39"/>
      <c r="WC216" s="39"/>
      <c r="WD216" s="39"/>
      <c r="WE216" s="39"/>
      <c r="WF216" s="39"/>
      <c r="WG216" s="39"/>
      <c r="WH216" s="39"/>
      <c r="WI216" s="39"/>
      <c r="WJ216" s="39"/>
      <c r="WK216" s="39"/>
      <c r="WL216" s="39"/>
      <c r="WM216" s="39"/>
      <c r="WN216" s="39"/>
      <c r="WO216" s="39"/>
      <c r="WP216" s="39"/>
      <c r="WQ216" s="39"/>
      <c r="WR216" s="39"/>
      <c r="WS216" s="39"/>
      <c r="WT216" s="39"/>
      <c r="WU216" s="39"/>
      <c r="WV216" s="39"/>
      <c r="WW216" s="39"/>
      <c r="WX216" s="39"/>
      <c r="WY216" s="39"/>
      <c r="WZ216" s="39"/>
      <c r="XA216" s="39"/>
      <c r="XB216" s="39"/>
      <c r="XC216" s="39"/>
      <c r="XD216" s="39"/>
      <c r="XE216" s="39"/>
      <c r="XF216" s="39"/>
      <c r="XG216" s="39"/>
      <c r="XH216" s="39"/>
      <c r="XI216" s="39"/>
      <c r="XJ216" s="39"/>
      <c r="XK216" s="39"/>
      <c r="XL216" s="39"/>
      <c r="XM216" s="39"/>
      <c r="XN216" s="39"/>
      <c r="XO216" s="39"/>
      <c r="XP216" s="39"/>
      <c r="XQ216" s="39"/>
      <c r="XR216" s="39"/>
      <c r="XS216" s="39"/>
      <c r="XT216" s="39"/>
      <c r="XU216" s="39"/>
      <c r="XV216" s="39"/>
      <c r="XW216" s="39"/>
      <c r="XX216" s="39"/>
      <c r="XY216" s="39"/>
      <c r="XZ216" s="39"/>
      <c r="YA216" s="39"/>
      <c r="YB216" s="39"/>
      <c r="YC216" s="39"/>
      <c r="YD216" s="39"/>
      <c r="YE216" s="39"/>
      <c r="YF216" s="39"/>
      <c r="YG216" s="39"/>
      <c r="YH216" s="39"/>
      <c r="YI216" s="39"/>
      <c r="YJ216" s="39"/>
      <c r="YK216" s="39"/>
      <c r="YL216" s="39"/>
      <c r="YM216" s="39"/>
      <c r="YN216" s="39"/>
      <c r="YO216" s="39"/>
      <c r="YP216" s="39"/>
      <c r="YQ216" s="39"/>
      <c r="YR216" s="39"/>
      <c r="YS216" s="39"/>
      <c r="YT216" s="39"/>
      <c r="YU216" s="39"/>
      <c r="YV216" s="39"/>
      <c r="YW216" s="39"/>
      <c r="YX216" s="39"/>
      <c r="YY216" s="39"/>
      <c r="YZ216" s="39"/>
      <c r="ZA216" s="39"/>
      <c r="ZB216" s="39"/>
      <c r="ZC216" s="39"/>
      <c r="ZD216" s="39"/>
      <c r="ZE216" s="39"/>
      <c r="ZF216" s="39"/>
      <c r="ZG216" s="39"/>
      <c r="ZH216" s="39"/>
      <c r="ZI216" s="39"/>
      <c r="ZJ216" s="39"/>
      <c r="ZK216" s="39"/>
      <c r="ZL216" s="39"/>
      <c r="ZM216" s="39"/>
      <c r="ZN216" s="39"/>
      <c r="ZO216" s="39"/>
      <c r="ZP216" s="39"/>
      <c r="ZQ216" s="39"/>
      <c r="ZR216" s="39"/>
      <c r="ZS216" s="39"/>
      <c r="ZT216" s="39"/>
      <c r="ZU216" s="39"/>
      <c r="ZV216" s="39"/>
      <c r="ZW216" s="39"/>
      <c r="ZX216" s="39"/>
    </row>
    <row r="217" spans="1:700" s="41" customFormat="1" ht="12" customHeight="1" x14ac:dyDescent="0.25">
      <c r="A217" s="128" t="s">
        <v>36</v>
      </c>
      <c r="B217" s="15" t="s">
        <v>37</v>
      </c>
      <c r="C217" s="15" t="s">
        <v>37</v>
      </c>
      <c r="D217" s="5" t="s">
        <v>38</v>
      </c>
      <c r="E217" s="6" t="s">
        <v>39</v>
      </c>
      <c r="F217" s="7" t="s">
        <v>38</v>
      </c>
      <c r="G217" s="6" t="s">
        <v>40</v>
      </c>
      <c r="H217" s="8">
        <v>29401</v>
      </c>
      <c r="I217" s="24" t="s">
        <v>139</v>
      </c>
      <c r="J217" s="17" t="s">
        <v>12587</v>
      </c>
      <c r="K217" s="9" t="s">
        <v>142</v>
      </c>
      <c r="L217" s="8"/>
      <c r="M217" s="8" t="s">
        <v>43</v>
      </c>
      <c r="N217" s="12" t="s">
        <v>16255</v>
      </c>
      <c r="O217" s="13">
        <v>1</v>
      </c>
      <c r="P217" s="18">
        <f>R217/O217</f>
        <v>544</v>
      </c>
      <c r="Q217" s="53" t="s">
        <v>16279</v>
      </c>
      <c r="R217" s="14">
        <v>544</v>
      </c>
      <c r="S217" s="18">
        <v>0</v>
      </c>
      <c r="T217" s="18">
        <v>544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  <c r="IB217" s="39"/>
      <c r="IC217" s="39"/>
      <c r="ID217" s="39"/>
      <c r="IE217" s="39"/>
      <c r="IF217" s="39"/>
      <c r="IG217" s="39"/>
      <c r="IH217" s="39"/>
      <c r="II217" s="39"/>
      <c r="IJ217" s="39"/>
      <c r="IK217" s="39"/>
      <c r="IL217" s="39"/>
      <c r="IM217" s="39"/>
      <c r="IN217" s="39"/>
      <c r="IO217" s="39"/>
      <c r="IP217" s="39"/>
      <c r="IQ217" s="39"/>
      <c r="IR217" s="39"/>
      <c r="IS217" s="39"/>
      <c r="IT217" s="39"/>
      <c r="IU217" s="39"/>
      <c r="IV217" s="39"/>
      <c r="IW217" s="39"/>
      <c r="IX217" s="39"/>
      <c r="IY217" s="39"/>
      <c r="IZ217" s="39"/>
      <c r="JA217" s="39"/>
      <c r="JB217" s="39"/>
      <c r="JC217" s="39"/>
      <c r="JD217" s="39"/>
      <c r="JE217" s="39"/>
      <c r="JF217" s="39"/>
      <c r="JG217" s="39"/>
      <c r="JH217" s="39"/>
      <c r="JI217" s="39"/>
      <c r="JJ217" s="39"/>
      <c r="JK217" s="39"/>
      <c r="JL217" s="39"/>
      <c r="JM217" s="39"/>
      <c r="JN217" s="39"/>
      <c r="JO217" s="39"/>
      <c r="JP217" s="39"/>
      <c r="JQ217" s="39"/>
      <c r="JR217" s="39"/>
      <c r="JS217" s="39"/>
      <c r="JT217" s="39"/>
      <c r="JU217" s="39"/>
      <c r="JV217" s="39"/>
      <c r="JW217" s="39"/>
      <c r="JX217" s="39"/>
      <c r="JY217" s="39"/>
      <c r="JZ217" s="39"/>
      <c r="KA217" s="39"/>
      <c r="KB217" s="39"/>
      <c r="KC217" s="39"/>
      <c r="KD217" s="39"/>
      <c r="KE217" s="39"/>
      <c r="KF217" s="39"/>
      <c r="KG217" s="39"/>
      <c r="KH217" s="39"/>
      <c r="KI217" s="39"/>
      <c r="KJ217" s="39"/>
      <c r="KK217" s="39"/>
      <c r="KL217" s="39"/>
      <c r="KM217" s="39"/>
      <c r="KN217" s="39"/>
      <c r="KO217" s="39"/>
      <c r="KP217" s="39"/>
      <c r="KQ217" s="39"/>
      <c r="KR217" s="39"/>
      <c r="KS217" s="39"/>
      <c r="KT217" s="39"/>
      <c r="KU217" s="39"/>
      <c r="KV217" s="39"/>
      <c r="KW217" s="39"/>
      <c r="KX217" s="39"/>
      <c r="KY217" s="39"/>
      <c r="KZ217" s="39"/>
      <c r="LA217" s="39"/>
      <c r="LB217" s="39"/>
      <c r="LC217" s="39"/>
      <c r="LD217" s="39"/>
      <c r="LE217" s="39"/>
      <c r="LF217" s="39"/>
      <c r="LG217" s="39"/>
      <c r="LH217" s="39"/>
      <c r="LI217" s="39"/>
      <c r="LJ217" s="39"/>
      <c r="LK217" s="39"/>
      <c r="LL217" s="39"/>
      <c r="LM217" s="39"/>
      <c r="LN217" s="39"/>
      <c r="LO217" s="39"/>
      <c r="LP217" s="39"/>
      <c r="LQ217" s="39"/>
      <c r="LR217" s="39"/>
      <c r="LS217" s="39"/>
      <c r="LT217" s="39"/>
      <c r="LU217" s="39"/>
      <c r="LV217" s="39"/>
      <c r="LW217" s="39"/>
      <c r="LX217" s="39"/>
      <c r="LY217" s="39"/>
      <c r="LZ217" s="39"/>
      <c r="MA217" s="39"/>
      <c r="MB217" s="39"/>
      <c r="MC217" s="39"/>
      <c r="MD217" s="39"/>
      <c r="ME217" s="39"/>
      <c r="MF217" s="39"/>
      <c r="MG217" s="39"/>
      <c r="MH217" s="39"/>
      <c r="MI217" s="39"/>
      <c r="MJ217" s="39"/>
      <c r="MK217" s="39"/>
      <c r="ML217" s="39"/>
      <c r="MM217" s="39"/>
      <c r="MN217" s="39"/>
      <c r="MO217" s="39"/>
      <c r="MP217" s="39"/>
      <c r="MQ217" s="39"/>
      <c r="MR217" s="39"/>
      <c r="MS217" s="39"/>
      <c r="MT217" s="39"/>
      <c r="MU217" s="39"/>
      <c r="MV217" s="39"/>
      <c r="MW217" s="39"/>
      <c r="MX217" s="39"/>
      <c r="MY217" s="39"/>
      <c r="MZ217" s="39"/>
      <c r="NA217" s="39"/>
      <c r="NB217" s="39"/>
      <c r="NC217" s="39"/>
      <c r="ND217" s="39"/>
      <c r="NE217" s="39"/>
      <c r="NF217" s="39"/>
      <c r="NG217" s="39"/>
      <c r="NH217" s="39"/>
      <c r="NI217" s="39"/>
      <c r="NJ217" s="39"/>
      <c r="NK217" s="39"/>
      <c r="NL217" s="39"/>
      <c r="NM217" s="39"/>
      <c r="NN217" s="39"/>
      <c r="NO217" s="39"/>
      <c r="NP217" s="39"/>
      <c r="NQ217" s="39"/>
      <c r="NR217" s="39"/>
      <c r="NS217" s="39"/>
      <c r="NT217" s="39"/>
      <c r="NU217" s="39"/>
      <c r="NV217" s="39"/>
      <c r="NW217" s="39"/>
      <c r="NX217" s="39"/>
      <c r="NY217" s="39"/>
      <c r="NZ217" s="39"/>
      <c r="OA217" s="39"/>
      <c r="OB217" s="39"/>
      <c r="OC217" s="39"/>
      <c r="OD217" s="39"/>
      <c r="OE217" s="39"/>
      <c r="OF217" s="39"/>
      <c r="OG217" s="39"/>
      <c r="OH217" s="39"/>
      <c r="OI217" s="39"/>
      <c r="OJ217" s="39"/>
      <c r="OK217" s="39"/>
      <c r="OL217" s="39"/>
      <c r="OM217" s="39"/>
      <c r="ON217" s="39"/>
      <c r="OO217" s="39"/>
      <c r="OP217" s="39"/>
      <c r="OQ217" s="39"/>
      <c r="OR217" s="39"/>
      <c r="OS217" s="39"/>
      <c r="OT217" s="39"/>
      <c r="OU217" s="39"/>
      <c r="OV217" s="39"/>
      <c r="OW217" s="39"/>
      <c r="OX217" s="39"/>
      <c r="OY217" s="39"/>
      <c r="OZ217" s="39"/>
      <c r="PA217" s="39"/>
      <c r="PB217" s="39"/>
      <c r="PC217" s="39"/>
      <c r="PD217" s="39"/>
      <c r="PE217" s="39"/>
      <c r="PF217" s="39"/>
      <c r="PG217" s="39"/>
      <c r="PH217" s="39"/>
      <c r="PI217" s="39"/>
      <c r="PJ217" s="39"/>
      <c r="PK217" s="39"/>
      <c r="PL217" s="39"/>
      <c r="PM217" s="39"/>
      <c r="PN217" s="39"/>
      <c r="PO217" s="39"/>
      <c r="PP217" s="39"/>
      <c r="PQ217" s="39"/>
      <c r="PR217" s="39"/>
      <c r="PS217" s="39"/>
      <c r="PT217" s="39"/>
      <c r="PU217" s="39"/>
      <c r="PV217" s="39"/>
      <c r="PW217" s="39"/>
      <c r="PX217" s="39"/>
      <c r="PY217" s="39"/>
      <c r="PZ217" s="39"/>
      <c r="QA217" s="39"/>
      <c r="QB217" s="39"/>
      <c r="QC217" s="39"/>
      <c r="QD217" s="39"/>
      <c r="QE217" s="39"/>
      <c r="QF217" s="39"/>
      <c r="QG217" s="39"/>
      <c r="QH217" s="39"/>
      <c r="QI217" s="39"/>
      <c r="QJ217" s="39"/>
      <c r="QK217" s="39"/>
      <c r="QL217" s="39"/>
      <c r="QM217" s="39"/>
      <c r="QN217" s="39"/>
      <c r="QO217" s="39"/>
      <c r="QP217" s="39"/>
      <c r="QQ217" s="39"/>
      <c r="QR217" s="39"/>
      <c r="QS217" s="39"/>
      <c r="QT217" s="39"/>
      <c r="QU217" s="39"/>
      <c r="QV217" s="39"/>
      <c r="QW217" s="39"/>
      <c r="QX217" s="39"/>
      <c r="QY217" s="39"/>
      <c r="QZ217" s="39"/>
      <c r="RA217" s="39"/>
      <c r="RB217" s="39"/>
      <c r="RC217" s="39"/>
      <c r="RD217" s="39"/>
      <c r="RE217" s="39"/>
      <c r="RF217" s="39"/>
      <c r="RG217" s="39"/>
      <c r="RH217" s="39"/>
      <c r="RI217" s="39"/>
      <c r="RJ217" s="39"/>
      <c r="RK217" s="39"/>
      <c r="RL217" s="39"/>
      <c r="RM217" s="39"/>
      <c r="RN217" s="39"/>
      <c r="RO217" s="39"/>
      <c r="RP217" s="39"/>
      <c r="RQ217" s="39"/>
      <c r="RR217" s="39"/>
      <c r="RS217" s="39"/>
      <c r="RT217" s="39"/>
      <c r="RU217" s="39"/>
      <c r="RV217" s="39"/>
      <c r="RW217" s="39"/>
      <c r="RX217" s="39"/>
      <c r="RY217" s="39"/>
      <c r="RZ217" s="39"/>
      <c r="SA217" s="39"/>
      <c r="SB217" s="39"/>
      <c r="SC217" s="39"/>
      <c r="SD217" s="39"/>
      <c r="SE217" s="39"/>
      <c r="SF217" s="39"/>
      <c r="SG217" s="39"/>
      <c r="SH217" s="39"/>
      <c r="SI217" s="39"/>
      <c r="SJ217" s="39"/>
      <c r="SK217" s="39"/>
      <c r="SL217" s="39"/>
      <c r="SM217" s="39"/>
      <c r="SN217" s="39"/>
      <c r="SO217" s="39"/>
      <c r="SP217" s="39"/>
      <c r="SQ217" s="39"/>
      <c r="SR217" s="39"/>
      <c r="SS217" s="39"/>
      <c r="ST217" s="39"/>
      <c r="SU217" s="39"/>
      <c r="SV217" s="39"/>
      <c r="SW217" s="39"/>
      <c r="SX217" s="39"/>
      <c r="SY217" s="39"/>
      <c r="SZ217" s="39"/>
      <c r="TA217" s="39"/>
      <c r="TB217" s="39"/>
      <c r="TC217" s="39"/>
      <c r="TD217" s="39"/>
      <c r="TE217" s="39"/>
      <c r="TF217" s="39"/>
      <c r="TG217" s="39"/>
      <c r="TH217" s="39"/>
      <c r="TI217" s="39"/>
      <c r="TJ217" s="39"/>
      <c r="TK217" s="39"/>
      <c r="TL217" s="39"/>
      <c r="TM217" s="39"/>
      <c r="TN217" s="39"/>
      <c r="TO217" s="39"/>
      <c r="TP217" s="39"/>
      <c r="TQ217" s="39"/>
      <c r="TR217" s="39"/>
      <c r="TS217" s="39"/>
      <c r="TT217" s="39"/>
      <c r="TU217" s="39"/>
      <c r="TV217" s="39"/>
      <c r="TW217" s="39"/>
      <c r="TX217" s="39"/>
      <c r="TY217" s="39"/>
      <c r="TZ217" s="39"/>
      <c r="UA217" s="39"/>
      <c r="UB217" s="39"/>
      <c r="UC217" s="39"/>
      <c r="UD217" s="39"/>
      <c r="UE217" s="39"/>
      <c r="UF217" s="39"/>
      <c r="UG217" s="39"/>
      <c r="UH217" s="39"/>
      <c r="UI217" s="39"/>
      <c r="UJ217" s="39"/>
      <c r="UK217" s="39"/>
      <c r="UL217" s="39"/>
      <c r="UM217" s="39"/>
      <c r="UN217" s="39"/>
      <c r="UO217" s="39"/>
      <c r="UP217" s="39"/>
      <c r="UQ217" s="39"/>
      <c r="UR217" s="39"/>
      <c r="US217" s="39"/>
      <c r="UT217" s="39"/>
      <c r="UU217" s="39"/>
      <c r="UV217" s="39"/>
      <c r="UW217" s="39"/>
      <c r="UX217" s="39"/>
      <c r="UY217" s="39"/>
      <c r="UZ217" s="39"/>
      <c r="VA217" s="39"/>
      <c r="VB217" s="39"/>
      <c r="VC217" s="39"/>
      <c r="VD217" s="39"/>
      <c r="VE217" s="39"/>
      <c r="VF217" s="39"/>
      <c r="VG217" s="39"/>
      <c r="VH217" s="39"/>
      <c r="VI217" s="39"/>
      <c r="VJ217" s="39"/>
      <c r="VK217" s="39"/>
      <c r="VL217" s="39"/>
      <c r="VM217" s="39"/>
      <c r="VN217" s="39"/>
      <c r="VO217" s="39"/>
      <c r="VP217" s="39"/>
      <c r="VQ217" s="39"/>
      <c r="VR217" s="39"/>
      <c r="VS217" s="39"/>
      <c r="VT217" s="39"/>
      <c r="VU217" s="39"/>
      <c r="VV217" s="39"/>
      <c r="VW217" s="39"/>
      <c r="VX217" s="39"/>
      <c r="VY217" s="39"/>
      <c r="VZ217" s="39"/>
      <c r="WA217" s="39"/>
      <c r="WB217" s="39"/>
      <c r="WC217" s="39"/>
      <c r="WD217" s="39"/>
      <c r="WE217" s="39"/>
      <c r="WF217" s="39"/>
      <c r="WG217" s="39"/>
      <c r="WH217" s="39"/>
      <c r="WI217" s="39"/>
      <c r="WJ217" s="39"/>
      <c r="WK217" s="39"/>
      <c r="WL217" s="39"/>
      <c r="WM217" s="39"/>
      <c r="WN217" s="39"/>
      <c r="WO217" s="39"/>
      <c r="WP217" s="39"/>
      <c r="WQ217" s="39"/>
      <c r="WR217" s="39"/>
      <c r="WS217" s="39"/>
      <c r="WT217" s="39"/>
      <c r="WU217" s="39"/>
      <c r="WV217" s="39"/>
      <c r="WW217" s="39"/>
      <c r="WX217" s="39"/>
      <c r="WY217" s="39"/>
      <c r="WZ217" s="39"/>
      <c r="XA217" s="39"/>
      <c r="XB217" s="39"/>
      <c r="XC217" s="39"/>
      <c r="XD217" s="39"/>
      <c r="XE217" s="39"/>
      <c r="XF217" s="39"/>
      <c r="XG217" s="39"/>
      <c r="XH217" s="39"/>
      <c r="XI217" s="39"/>
      <c r="XJ217" s="39"/>
      <c r="XK217" s="39"/>
      <c r="XL217" s="39"/>
      <c r="XM217" s="39"/>
      <c r="XN217" s="39"/>
      <c r="XO217" s="39"/>
      <c r="XP217" s="39"/>
      <c r="XQ217" s="39"/>
      <c r="XR217" s="39"/>
      <c r="XS217" s="39"/>
      <c r="XT217" s="39"/>
      <c r="XU217" s="39"/>
      <c r="XV217" s="39"/>
      <c r="XW217" s="39"/>
      <c r="XX217" s="39"/>
      <c r="XY217" s="39"/>
      <c r="XZ217" s="39"/>
      <c r="YA217" s="39"/>
      <c r="YB217" s="39"/>
      <c r="YC217" s="39"/>
      <c r="YD217" s="39"/>
      <c r="YE217" s="39"/>
      <c r="YF217" s="39"/>
      <c r="YG217" s="39"/>
      <c r="YH217" s="39"/>
      <c r="YI217" s="39"/>
      <c r="YJ217" s="39"/>
      <c r="YK217" s="39"/>
      <c r="YL217" s="39"/>
      <c r="YM217" s="39"/>
      <c r="YN217" s="39"/>
      <c r="YO217" s="39"/>
      <c r="YP217" s="39"/>
      <c r="YQ217" s="39"/>
      <c r="YR217" s="39"/>
      <c r="YS217" s="39"/>
      <c r="YT217" s="39"/>
      <c r="YU217" s="39"/>
      <c r="YV217" s="39"/>
      <c r="YW217" s="39"/>
      <c r="YX217" s="39"/>
      <c r="YY217" s="39"/>
      <c r="YZ217" s="39"/>
      <c r="ZA217" s="39"/>
      <c r="ZB217" s="39"/>
      <c r="ZC217" s="39"/>
      <c r="ZD217" s="39"/>
      <c r="ZE217" s="39"/>
      <c r="ZF217" s="39"/>
      <c r="ZG217" s="39"/>
      <c r="ZH217" s="39"/>
      <c r="ZI217" s="39"/>
      <c r="ZJ217" s="39"/>
      <c r="ZK217" s="39"/>
      <c r="ZL217" s="39"/>
      <c r="ZM217" s="39"/>
      <c r="ZN217" s="39"/>
      <c r="ZO217" s="39"/>
      <c r="ZP217" s="39"/>
      <c r="ZQ217" s="39"/>
      <c r="ZR217" s="39"/>
      <c r="ZS217" s="39"/>
      <c r="ZT217" s="39"/>
      <c r="ZU217" s="39"/>
      <c r="ZV217" s="39"/>
      <c r="ZW217" s="39"/>
      <c r="ZX217" s="39"/>
    </row>
    <row r="218" spans="1:700" s="41" customFormat="1" ht="12" customHeight="1" x14ac:dyDescent="0.25">
      <c r="A218" s="128" t="s">
        <v>36</v>
      </c>
      <c r="B218" s="15" t="s">
        <v>37</v>
      </c>
      <c r="C218" s="15" t="s">
        <v>37</v>
      </c>
      <c r="D218" s="5" t="s">
        <v>38</v>
      </c>
      <c r="E218" s="6" t="s">
        <v>39</v>
      </c>
      <c r="F218" s="7" t="s">
        <v>38</v>
      </c>
      <c r="G218" s="6" t="s">
        <v>40</v>
      </c>
      <c r="H218" s="8">
        <v>29401</v>
      </c>
      <c r="I218" s="24" t="s">
        <v>139</v>
      </c>
      <c r="J218" s="17" t="s">
        <v>12592</v>
      </c>
      <c r="K218" s="9" t="s">
        <v>12593</v>
      </c>
      <c r="L218" s="8"/>
      <c r="M218" s="8" t="s">
        <v>43</v>
      </c>
      <c r="N218" s="12" t="s">
        <v>877</v>
      </c>
      <c r="O218" s="13">
        <v>1</v>
      </c>
      <c r="P218" s="18">
        <f t="shared" ref="P218:P228" si="6">R218/O218</f>
        <v>486</v>
      </c>
      <c r="Q218" s="53" t="s">
        <v>16279</v>
      </c>
      <c r="R218" s="14">
        <v>486</v>
      </c>
      <c r="S218" s="18">
        <v>0</v>
      </c>
      <c r="T218" s="18">
        <v>486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  <c r="IB218" s="39"/>
      <c r="IC218" s="39"/>
      <c r="ID218" s="39"/>
      <c r="IE218" s="39"/>
      <c r="IF218" s="39"/>
      <c r="IG218" s="39"/>
      <c r="IH218" s="39"/>
      <c r="II218" s="39"/>
      <c r="IJ218" s="39"/>
      <c r="IK218" s="39"/>
      <c r="IL218" s="39"/>
      <c r="IM218" s="39"/>
      <c r="IN218" s="39"/>
      <c r="IO218" s="39"/>
      <c r="IP218" s="39"/>
      <c r="IQ218" s="39"/>
      <c r="IR218" s="39"/>
      <c r="IS218" s="39"/>
      <c r="IT218" s="39"/>
      <c r="IU218" s="39"/>
      <c r="IV218" s="39"/>
      <c r="IW218" s="39"/>
      <c r="IX218" s="39"/>
      <c r="IY218" s="39"/>
      <c r="IZ218" s="39"/>
      <c r="JA218" s="39"/>
      <c r="JB218" s="39"/>
      <c r="JC218" s="39"/>
      <c r="JD218" s="39"/>
      <c r="JE218" s="39"/>
      <c r="JF218" s="39"/>
      <c r="JG218" s="39"/>
      <c r="JH218" s="39"/>
      <c r="JI218" s="39"/>
      <c r="JJ218" s="39"/>
      <c r="JK218" s="39"/>
      <c r="JL218" s="39"/>
      <c r="JM218" s="39"/>
      <c r="JN218" s="39"/>
      <c r="JO218" s="39"/>
      <c r="JP218" s="39"/>
      <c r="JQ218" s="39"/>
      <c r="JR218" s="39"/>
      <c r="JS218" s="39"/>
      <c r="JT218" s="39"/>
      <c r="JU218" s="39"/>
      <c r="JV218" s="39"/>
      <c r="JW218" s="39"/>
      <c r="JX218" s="39"/>
      <c r="JY218" s="39"/>
      <c r="JZ218" s="39"/>
      <c r="KA218" s="39"/>
      <c r="KB218" s="39"/>
      <c r="KC218" s="39"/>
      <c r="KD218" s="39"/>
      <c r="KE218" s="39"/>
      <c r="KF218" s="39"/>
      <c r="KG218" s="39"/>
      <c r="KH218" s="39"/>
      <c r="KI218" s="39"/>
      <c r="KJ218" s="39"/>
      <c r="KK218" s="39"/>
      <c r="KL218" s="39"/>
      <c r="KM218" s="39"/>
      <c r="KN218" s="39"/>
      <c r="KO218" s="39"/>
      <c r="KP218" s="39"/>
      <c r="KQ218" s="39"/>
      <c r="KR218" s="39"/>
      <c r="KS218" s="39"/>
      <c r="KT218" s="39"/>
      <c r="KU218" s="39"/>
      <c r="KV218" s="39"/>
      <c r="KW218" s="39"/>
      <c r="KX218" s="39"/>
      <c r="KY218" s="39"/>
      <c r="KZ218" s="39"/>
      <c r="LA218" s="39"/>
      <c r="LB218" s="39"/>
      <c r="LC218" s="39"/>
      <c r="LD218" s="39"/>
      <c r="LE218" s="39"/>
      <c r="LF218" s="39"/>
      <c r="LG218" s="39"/>
      <c r="LH218" s="39"/>
      <c r="LI218" s="39"/>
      <c r="LJ218" s="39"/>
      <c r="LK218" s="39"/>
      <c r="LL218" s="39"/>
      <c r="LM218" s="39"/>
      <c r="LN218" s="39"/>
      <c r="LO218" s="39"/>
      <c r="LP218" s="39"/>
      <c r="LQ218" s="39"/>
      <c r="LR218" s="39"/>
      <c r="LS218" s="39"/>
      <c r="LT218" s="39"/>
      <c r="LU218" s="39"/>
      <c r="LV218" s="39"/>
      <c r="LW218" s="39"/>
      <c r="LX218" s="39"/>
      <c r="LY218" s="39"/>
      <c r="LZ218" s="39"/>
      <c r="MA218" s="39"/>
      <c r="MB218" s="39"/>
      <c r="MC218" s="39"/>
      <c r="MD218" s="39"/>
      <c r="ME218" s="39"/>
      <c r="MF218" s="39"/>
      <c r="MG218" s="39"/>
      <c r="MH218" s="39"/>
      <c r="MI218" s="39"/>
      <c r="MJ218" s="39"/>
      <c r="MK218" s="39"/>
      <c r="ML218" s="39"/>
      <c r="MM218" s="39"/>
      <c r="MN218" s="39"/>
      <c r="MO218" s="39"/>
      <c r="MP218" s="39"/>
      <c r="MQ218" s="39"/>
      <c r="MR218" s="39"/>
      <c r="MS218" s="39"/>
      <c r="MT218" s="39"/>
      <c r="MU218" s="39"/>
      <c r="MV218" s="39"/>
      <c r="MW218" s="39"/>
      <c r="MX218" s="39"/>
      <c r="MY218" s="39"/>
      <c r="MZ218" s="39"/>
      <c r="NA218" s="39"/>
      <c r="NB218" s="39"/>
      <c r="NC218" s="39"/>
      <c r="ND218" s="39"/>
      <c r="NE218" s="39"/>
      <c r="NF218" s="39"/>
      <c r="NG218" s="39"/>
      <c r="NH218" s="39"/>
      <c r="NI218" s="39"/>
      <c r="NJ218" s="39"/>
      <c r="NK218" s="39"/>
      <c r="NL218" s="39"/>
      <c r="NM218" s="39"/>
      <c r="NN218" s="39"/>
      <c r="NO218" s="39"/>
      <c r="NP218" s="39"/>
      <c r="NQ218" s="39"/>
      <c r="NR218" s="39"/>
      <c r="NS218" s="39"/>
      <c r="NT218" s="39"/>
      <c r="NU218" s="39"/>
      <c r="NV218" s="39"/>
      <c r="NW218" s="39"/>
      <c r="NX218" s="39"/>
      <c r="NY218" s="39"/>
      <c r="NZ218" s="39"/>
      <c r="OA218" s="39"/>
      <c r="OB218" s="39"/>
      <c r="OC218" s="39"/>
      <c r="OD218" s="39"/>
      <c r="OE218" s="39"/>
      <c r="OF218" s="39"/>
      <c r="OG218" s="39"/>
      <c r="OH218" s="39"/>
      <c r="OI218" s="39"/>
      <c r="OJ218" s="39"/>
      <c r="OK218" s="39"/>
      <c r="OL218" s="39"/>
      <c r="OM218" s="39"/>
      <c r="ON218" s="39"/>
      <c r="OO218" s="39"/>
      <c r="OP218" s="39"/>
      <c r="OQ218" s="39"/>
      <c r="OR218" s="39"/>
      <c r="OS218" s="39"/>
      <c r="OT218" s="39"/>
      <c r="OU218" s="39"/>
      <c r="OV218" s="39"/>
      <c r="OW218" s="39"/>
      <c r="OX218" s="39"/>
      <c r="OY218" s="39"/>
      <c r="OZ218" s="39"/>
      <c r="PA218" s="39"/>
      <c r="PB218" s="39"/>
      <c r="PC218" s="39"/>
      <c r="PD218" s="39"/>
      <c r="PE218" s="39"/>
      <c r="PF218" s="39"/>
      <c r="PG218" s="39"/>
      <c r="PH218" s="39"/>
      <c r="PI218" s="39"/>
      <c r="PJ218" s="39"/>
      <c r="PK218" s="39"/>
      <c r="PL218" s="39"/>
      <c r="PM218" s="39"/>
      <c r="PN218" s="39"/>
      <c r="PO218" s="39"/>
      <c r="PP218" s="39"/>
      <c r="PQ218" s="39"/>
      <c r="PR218" s="39"/>
      <c r="PS218" s="39"/>
      <c r="PT218" s="39"/>
      <c r="PU218" s="39"/>
      <c r="PV218" s="39"/>
      <c r="PW218" s="39"/>
      <c r="PX218" s="39"/>
      <c r="PY218" s="39"/>
      <c r="PZ218" s="39"/>
      <c r="QA218" s="39"/>
      <c r="QB218" s="39"/>
      <c r="QC218" s="39"/>
      <c r="QD218" s="39"/>
      <c r="QE218" s="39"/>
      <c r="QF218" s="39"/>
      <c r="QG218" s="39"/>
      <c r="QH218" s="39"/>
      <c r="QI218" s="39"/>
      <c r="QJ218" s="39"/>
      <c r="QK218" s="39"/>
      <c r="QL218" s="39"/>
      <c r="QM218" s="39"/>
      <c r="QN218" s="39"/>
      <c r="QO218" s="39"/>
      <c r="QP218" s="39"/>
      <c r="QQ218" s="39"/>
      <c r="QR218" s="39"/>
      <c r="QS218" s="39"/>
      <c r="QT218" s="39"/>
      <c r="QU218" s="39"/>
      <c r="QV218" s="39"/>
      <c r="QW218" s="39"/>
      <c r="QX218" s="39"/>
      <c r="QY218" s="39"/>
      <c r="QZ218" s="39"/>
      <c r="RA218" s="39"/>
      <c r="RB218" s="39"/>
      <c r="RC218" s="39"/>
      <c r="RD218" s="39"/>
      <c r="RE218" s="39"/>
      <c r="RF218" s="39"/>
      <c r="RG218" s="39"/>
      <c r="RH218" s="39"/>
      <c r="RI218" s="39"/>
      <c r="RJ218" s="39"/>
      <c r="RK218" s="39"/>
      <c r="RL218" s="39"/>
      <c r="RM218" s="39"/>
      <c r="RN218" s="39"/>
      <c r="RO218" s="39"/>
      <c r="RP218" s="39"/>
      <c r="RQ218" s="39"/>
      <c r="RR218" s="39"/>
      <c r="RS218" s="39"/>
      <c r="RT218" s="39"/>
      <c r="RU218" s="39"/>
      <c r="RV218" s="39"/>
      <c r="RW218" s="39"/>
      <c r="RX218" s="39"/>
      <c r="RY218" s="39"/>
      <c r="RZ218" s="39"/>
      <c r="SA218" s="39"/>
      <c r="SB218" s="39"/>
      <c r="SC218" s="39"/>
      <c r="SD218" s="39"/>
      <c r="SE218" s="39"/>
      <c r="SF218" s="39"/>
      <c r="SG218" s="39"/>
      <c r="SH218" s="39"/>
      <c r="SI218" s="39"/>
      <c r="SJ218" s="39"/>
      <c r="SK218" s="39"/>
      <c r="SL218" s="39"/>
      <c r="SM218" s="39"/>
      <c r="SN218" s="39"/>
      <c r="SO218" s="39"/>
      <c r="SP218" s="39"/>
      <c r="SQ218" s="39"/>
      <c r="SR218" s="39"/>
      <c r="SS218" s="39"/>
      <c r="ST218" s="39"/>
      <c r="SU218" s="39"/>
      <c r="SV218" s="39"/>
      <c r="SW218" s="39"/>
      <c r="SX218" s="39"/>
      <c r="SY218" s="39"/>
      <c r="SZ218" s="39"/>
      <c r="TA218" s="39"/>
      <c r="TB218" s="39"/>
      <c r="TC218" s="39"/>
      <c r="TD218" s="39"/>
      <c r="TE218" s="39"/>
      <c r="TF218" s="39"/>
      <c r="TG218" s="39"/>
      <c r="TH218" s="39"/>
      <c r="TI218" s="39"/>
      <c r="TJ218" s="39"/>
      <c r="TK218" s="39"/>
      <c r="TL218" s="39"/>
      <c r="TM218" s="39"/>
      <c r="TN218" s="39"/>
      <c r="TO218" s="39"/>
      <c r="TP218" s="39"/>
      <c r="TQ218" s="39"/>
      <c r="TR218" s="39"/>
      <c r="TS218" s="39"/>
      <c r="TT218" s="39"/>
      <c r="TU218" s="39"/>
      <c r="TV218" s="39"/>
      <c r="TW218" s="39"/>
      <c r="TX218" s="39"/>
      <c r="TY218" s="39"/>
      <c r="TZ218" s="39"/>
      <c r="UA218" s="39"/>
      <c r="UB218" s="39"/>
      <c r="UC218" s="39"/>
      <c r="UD218" s="39"/>
      <c r="UE218" s="39"/>
      <c r="UF218" s="39"/>
      <c r="UG218" s="39"/>
      <c r="UH218" s="39"/>
      <c r="UI218" s="39"/>
      <c r="UJ218" s="39"/>
      <c r="UK218" s="39"/>
      <c r="UL218" s="39"/>
      <c r="UM218" s="39"/>
      <c r="UN218" s="39"/>
      <c r="UO218" s="39"/>
      <c r="UP218" s="39"/>
      <c r="UQ218" s="39"/>
      <c r="UR218" s="39"/>
      <c r="US218" s="39"/>
      <c r="UT218" s="39"/>
      <c r="UU218" s="39"/>
      <c r="UV218" s="39"/>
      <c r="UW218" s="39"/>
      <c r="UX218" s="39"/>
      <c r="UY218" s="39"/>
      <c r="UZ218" s="39"/>
      <c r="VA218" s="39"/>
      <c r="VB218" s="39"/>
      <c r="VC218" s="39"/>
      <c r="VD218" s="39"/>
      <c r="VE218" s="39"/>
      <c r="VF218" s="39"/>
      <c r="VG218" s="39"/>
      <c r="VH218" s="39"/>
      <c r="VI218" s="39"/>
      <c r="VJ218" s="39"/>
      <c r="VK218" s="39"/>
      <c r="VL218" s="39"/>
      <c r="VM218" s="39"/>
      <c r="VN218" s="39"/>
      <c r="VO218" s="39"/>
      <c r="VP218" s="39"/>
      <c r="VQ218" s="39"/>
      <c r="VR218" s="39"/>
      <c r="VS218" s="39"/>
      <c r="VT218" s="39"/>
      <c r="VU218" s="39"/>
      <c r="VV218" s="39"/>
      <c r="VW218" s="39"/>
      <c r="VX218" s="39"/>
      <c r="VY218" s="39"/>
      <c r="VZ218" s="39"/>
      <c r="WA218" s="39"/>
      <c r="WB218" s="39"/>
      <c r="WC218" s="39"/>
      <c r="WD218" s="39"/>
      <c r="WE218" s="39"/>
      <c r="WF218" s="39"/>
      <c r="WG218" s="39"/>
      <c r="WH218" s="39"/>
      <c r="WI218" s="39"/>
      <c r="WJ218" s="39"/>
      <c r="WK218" s="39"/>
      <c r="WL218" s="39"/>
      <c r="WM218" s="39"/>
      <c r="WN218" s="39"/>
      <c r="WO218" s="39"/>
      <c r="WP218" s="39"/>
      <c r="WQ218" s="39"/>
      <c r="WR218" s="39"/>
      <c r="WS218" s="39"/>
      <c r="WT218" s="39"/>
      <c r="WU218" s="39"/>
      <c r="WV218" s="39"/>
      <c r="WW218" s="39"/>
      <c r="WX218" s="39"/>
      <c r="WY218" s="39"/>
      <c r="WZ218" s="39"/>
      <c r="XA218" s="39"/>
      <c r="XB218" s="39"/>
      <c r="XC218" s="39"/>
      <c r="XD218" s="39"/>
      <c r="XE218" s="39"/>
      <c r="XF218" s="39"/>
      <c r="XG218" s="39"/>
      <c r="XH218" s="39"/>
      <c r="XI218" s="39"/>
      <c r="XJ218" s="39"/>
      <c r="XK218" s="39"/>
      <c r="XL218" s="39"/>
      <c r="XM218" s="39"/>
      <c r="XN218" s="39"/>
      <c r="XO218" s="39"/>
      <c r="XP218" s="39"/>
      <c r="XQ218" s="39"/>
      <c r="XR218" s="39"/>
      <c r="XS218" s="39"/>
      <c r="XT218" s="39"/>
      <c r="XU218" s="39"/>
      <c r="XV218" s="39"/>
      <c r="XW218" s="39"/>
      <c r="XX218" s="39"/>
      <c r="XY218" s="39"/>
      <c r="XZ218" s="39"/>
      <c r="YA218" s="39"/>
      <c r="YB218" s="39"/>
      <c r="YC218" s="39"/>
      <c r="YD218" s="39"/>
      <c r="YE218" s="39"/>
      <c r="YF218" s="39"/>
      <c r="YG218" s="39"/>
      <c r="YH218" s="39"/>
      <c r="YI218" s="39"/>
      <c r="YJ218" s="39"/>
      <c r="YK218" s="39"/>
      <c r="YL218" s="39"/>
      <c r="YM218" s="39"/>
      <c r="YN218" s="39"/>
      <c r="YO218" s="39"/>
      <c r="YP218" s="39"/>
      <c r="YQ218" s="39"/>
      <c r="YR218" s="39"/>
      <c r="YS218" s="39"/>
      <c r="YT218" s="39"/>
      <c r="YU218" s="39"/>
      <c r="YV218" s="39"/>
      <c r="YW218" s="39"/>
      <c r="YX218" s="39"/>
      <c r="YY218" s="39"/>
      <c r="YZ218" s="39"/>
      <c r="ZA218" s="39"/>
      <c r="ZB218" s="39"/>
      <c r="ZC218" s="39"/>
      <c r="ZD218" s="39"/>
      <c r="ZE218" s="39"/>
      <c r="ZF218" s="39"/>
      <c r="ZG218" s="39"/>
      <c r="ZH218" s="39"/>
      <c r="ZI218" s="39"/>
      <c r="ZJ218" s="39"/>
      <c r="ZK218" s="39"/>
      <c r="ZL218" s="39"/>
      <c r="ZM218" s="39"/>
      <c r="ZN218" s="39"/>
      <c r="ZO218" s="39"/>
      <c r="ZP218" s="39"/>
      <c r="ZQ218" s="39"/>
      <c r="ZR218" s="39"/>
      <c r="ZS218" s="39"/>
      <c r="ZT218" s="39"/>
      <c r="ZU218" s="39"/>
      <c r="ZV218" s="39"/>
      <c r="ZW218" s="39"/>
      <c r="ZX218" s="39"/>
    </row>
    <row r="219" spans="1:700" s="41" customFormat="1" ht="12" customHeight="1" x14ac:dyDescent="0.25">
      <c r="A219" s="128" t="s">
        <v>36</v>
      </c>
      <c r="B219" s="15" t="s">
        <v>37</v>
      </c>
      <c r="C219" s="15" t="s">
        <v>37</v>
      </c>
      <c r="D219" s="5" t="s">
        <v>38</v>
      </c>
      <c r="E219" s="6" t="s">
        <v>39</v>
      </c>
      <c r="F219" s="7" t="s">
        <v>38</v>
      </c>
      <c r="G219" s="6" t="s">
        <v>40</v>
      </c>
      <c r="H219" s="8">
        <v>29401</v>
      </c>
      <c r="I219" s="24" t="s">
        <v>139</v>
      </c>
      <c r="J219" s="17" t="s">
        <v>12291</v>
      </c>
      <c r="K219" s="9" t="s">
        <v>16294</v>
      </c>
      <c r="L219" s="8"/>
      <c r="M219" s="8" t="s">
        <v>43</v>
      </c>
      <c r="N219" s="12" t="s">
        <v>16255</v>
      </c>
      <c r="O219" s="13">
        <v>2</v>
      </c>
      <c r="P219" s="18">
        <f t="shared" si="6"/>
        <v>489.5</v>
      </c>
      <c r="Q219" s="53" t="s">
        <v>16279</v>
      </c>
      <c r="R219" s="14">
        <v>979</v>
      </c>
      <c r="S219" s="18">
        <v>0</v>
      </c>
      <c r="T219" s="18">
        <v>490</v>
      </c>
      <c r="U219" s="18">
        <v>0</v>
      </c>
      <c r="V219" s="18">
        <v>0</v>
      </c>
      <c r="W219" s="18">
        <v>489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  <c r="IV219" s="39"/>
      <c r="IW219" s="39"/>
      <c r="IX219" s="39"/>
      <c r="IY219" s="39"/>
      <c r="IZ219" s="39"/>
      <c r="JA219" s="39"/>
      <c r="JB219" s="39"/>
      <c r="JC219" s="39"/>
      <c r="JD219" s="39"/>
      <c r="JE219" s="39"/>
      <c r="JF219" s="39"/>
      <c r="JG219" s="39"/>
      <c r="JH219" s="39"/>
      <c r="JI219" s="39"/>
      <c r="JJ219" s="39"/>
      <c r="JK219" s="39"/>
      <c r="JL219" s="39"/>
      <c r="JM219" s="39"/>
      <c r="JN219" s="39"/>
      <c r="JO219" s="39"/>
      <c r="JP219" s="39"/>
      <c r="JQ219" s="39"/>
      <c r="JR219" s="39"/>
      <c r="JS219" s="39"/>
      <c r="JT219" s="39"/>
      <c r="JU219" s="39"/>
      <c r="JV219" s="39"/>
      <c r="JW219" s="39"/>
      <c r="JX219" s="39"/>
      <c r="JY219" s="39"/>
      <c r="JZ219" s="39"/>
      <c r="KA219" s="39"/>
      <c r="KB219" s="39"/>
      <c r="KC219" s="39"/>
      <c r="KD219" s="39"/>
      <c r="KE219" s="39"/>
      <c r="KF219" s="39"/>
      <c r="KG219" s="39"/>
      <c r="KH219" s="39"/>
      <c r="KI219" s="39"/>
      <c r="KJ219" s="39"/>
      <c r="KK219" s="39"/>
      <c r="KL219" s="39"/>
      <c r="KM219" s="39"/>
      <c r="KN219" s="39"/>
      <c r="KO219" s="39"/>
      <c r="KP219" s="39"/>
      <c r="KQ219" s="39"/>
      <c r="KR219" s="39"/>
      <c r="KS219" s="39"/>
      <c r="KT219" s="39"/>
      <c r="KU219" s="39"/>
      <c r="KV219" s="39"/>
      <c r="KW219" s="39"/>
      <c r="KX219" s="39"/>
      <c r="KY219" s="39"/>
      <c r="KZ219" s="39"/>
      <c r="LA219" s="39"/>
      <c r="LB219" s="39"/>
      <c r="LC219" s="39"/>
      <c r="LD219" s="39"/>
      <c r="LE219" s="39"/>
      <c r="LF219" s="39"/>
      <c r="LG219" s="39"/>
      <c r="LH219" s="39"/>
      <c r="LI219" s="39"/>
      <c r="LJ219" s="39"/>
      <c r="LK219" s="39"/>
      <c r="LL219" s="39"/>
      <c r="LM219" s="39"/>
      <c r="LN219" s="39"/>
      <c r="LO219" s="39"/>
      <c r="LP219" s="39"/>
      <c r="LQ219" s="39"/>
      <c r="LR219" s="39"/>
      <c r="LS219" s="39"/>
      <c r="LT219" s="39"/>
      <c r="LU219" s="39"/>
      <c r="LV219" s="39"/>
      <c r="LW219" s="39"/>
      <c r="LX219" s="39"/>
      <c r="LY219" s="39"/>
      <c r="LZ219" s="39"/>
      <c r="MA219" s="39"/>
      <c r="MB219" s="39"/>
      <c r="MC219" s="39"/>
      <c r="MD219" s="39"/>
      <c r="ME219" s="39"/>
      <c r="MF219" s="39"/>
      <c r="MG219" s="39"/>
      <c r="MH219" s="39"/>
      <c r="MI219" s="39"/>
      <c r="MJ219" s="39"/>
      <c r="MK219" s="39"/>
      <c r="ML219" s="39"/>
      <c r="MM219" s="39"/>
      <c r="MN219" s="39"/>
      <c r="MO219" s="39"/>
      <c r="MP219" s="39"/>
      <c r="MQ219" s="39"/>
      <c r="MR219" s="39"/>
      <c r="MS219" s="39"/>
      <c r="MT219" s="39"/>
      <c r="MU219" s="39"/>
      <c r="MV219" s="39"/>
      <c r="MW219" s="39"/>
      <c r="MX219" s="39"/>
      <c r="MY219" s="39"/>
      <c r="MZ219" s="39"/>
      <c r="NA219" s="39"/>
      <c r="NB219" s="39"/>
      <c r="NC219" s="39"/>
      <c r="ND219" s="39"/>
      <c r="NE219" s="39"/>
      <c r="NF219" s="39"/>
      <c r="NG219" s="39"/>
      <c r="NH219" s="39"/>
      <c r="NI219" s="39"/>
      <c r="NJ219" s="39"/>
      <c r="NK219" s="39"/>
      <c r="NL219" s="39"/>
      <c r="NM219" s="39"/>
      <c r="NN219" s="39"/>
      <c r="NO219" s="39"/>
      <c r="NP219" s="39"/>
      <c r="NQ219" s="39"/>
      <c r="NR219" s="39"/>
      <c r="NS219" s="39"/>
      <c r="NT219" s="39"/>
      <c r="NU219" s="39"/>
      <c r="NV219" s="39"/>
      <c r="NW219" s="39"/>
      <c r="NX219" s="39"/>
      <c r="NY219" s="39"/>
      <c r="NZ219" s="39"/>
      <c r="OA219" s="39"/>
      <c r="OB219" s="39"/>
      <c r="OC219" s="39"/>
      <c r="OD219" s="39"/>
      <c r="OE219" s="39"/>
      <c r="OF219" s="39"/>
      <c r="OG219" s="39"/>
      <c r="OH219" s="39"/>
      <c r="OI219" s="39"/>
      <c r="OJ219" s="39"/>
      <c r="OK219" s="39"/>
      <c r="OL219" s="39"/>
      <c r="OM219" s="39"/>
      <c r="ON219" s="39"/>
      <c r="OO219" s="39"/>
      <c r="OP219" s="39"/>
      <c r="OQ219" s="39"/>
      <c r="OR219" s="39"/>
      <c r="OS219" s="39"/>
      <c r="OT219" s="39"/>
      <c r="OU219" s="39"/>
      <c r="OV219" s="39"/>
      <c r="OW219" s="39"/>
      <c r="OX219" s="39"/>
      <c r="OY219" s="39"/>
      <c r="OZ219" s="39"/>
      <c r="PA219" s="39"/>
      <c r="PB219" s="39"/>
      <c r="PC219" s="39"/>
      <c r="PD219" s="39"/>
      <c r="PE219" s="39"/>
      <c r="PF219" s="39"/>
      <c r="PG219" s="39"/>
      <c r="PH219" s="39"/>
      <c r="PI219" s="39"/>
      <c r="PJ219" s="39"/>
      <c r="PK219" s="39"/>
      <c r="PL219" s="39"/>
      <c r="PM219" s="39"/>
      <c r="PN219" s="39"/>
      <c r="PO219" s="39"/>
      <c r="PP219" s="39"/>
      <c r="PQ219" s="39"/>
      <c r="PR219" s="39"/>
      <c r="PS219" s="39"/>
      <c r="PT219" s="39"/>
      <c r="PU219" s="39"/>
      <c r="PV219" s="39"/>
      <c r="PW219" s="39"/>
      <c r="PX219" s="39"/>
      <c r="PY219" s="39"/>
      <c r="PZ219" s="39"/>
      <c r="QA219" s="39"/>
      <c r="QB219" s="39"/>
      <c r="QC219" s="39"/>
      <c r="QD219" s="39"/>
      <c r="QE219" s="39"/>
      <c r="QF219" s="39"/>
      <c r="QG219" s="39"/>
      <c r="QH219" s="39"/>
      <c r="QI219" s="39"/>
      <c r="QJ219" s="39"/>
      <c r="QK219" s="39"/>
      <c r="QL219" s="39"/>
      <c r="QM219" s="39"/>
      <c r="QN219" s="39"/>
      <c r="QO219" s="39"/>
      <c r="QP219" s="39"/>
      <c r="QQ219" s="39"/>
      <c r="QR219" s="39"/>
      <c r="QS219" s="39"/>
      <c r="QT219" s="39"/>
      <c r="QU219" s="39"/>
      <c r="QV219" s="39"/>
      <c r="QW219" s="39"/>
      <c r="QX219" s="39"/>
      <c r="QY219" s="39"/>
      <c r="QZ219" s="39"/>
      <c r="RA219" s="39"/>
      <c r="RB219" s="39"/>
      <c r="RC219" s="39"/>
      <c r="RD219" s="39"/>
      <c r="RE219" s="39"/>
      <c r="RF219" s="39"/>
      <c r="RG219" s="39"/>
      <c r="RH219" s="39"/>
      <c r="RI219" s="39"/>
      <c r="RJ219" s="39"/>
      <c r="RK219" s="39"/>
      <c r="RL219" s="39"/>
      <c r="RM219" s="39"/>
      <c r="RN219" s="39"/>
      <c r="RO219" s="39"/>
      <c r="RP219" s="39"/>
      <c r="RQ219" s="39"/>
      <c r="RR219" s="39"/>
      <c r="RS219" s="39"/>
      <c r="RT219" s="39"/>
      <c r="RU219" s="39"/>
      <c r="RV219" s="39"/>
      <c r="RW219" s="39"/>
      <c r="RX219" s="39"/>
      <c r="RY219" s="39"/>
      <c r="RZ219" s="39"/>
      <c r="SA219" s="39"/>
      <c r="SB219" s="39"/>
      <c r="SC219" s="39"/>
      <c r="SD219" s="39"/>
      <c r="SE219" s="39"/>
      <c r="SF219" s="39"/>
      <c r="SG219" s="39"/>
      <c r="SH219" s="39"/>
      <c r="SI219" s="39"/>
      <c r="SJ219" s="39"/>
      <c r="SK219" s="39"/>
      <c r="SL219" s="39"/>
      <c r="SM219" s="39"/>
      <c r="SN219" s="39"/>
      <c r="SO219" s="39"/>
      <c r="SP219" s="39"/>
      <c r="SQ219" s="39"/>
      <c r="SR219" s="39"/>
      <c r="SS219" s="39"/>
      <c r="ST219" s="39"/>
      <c r="SU219" s="39"/>
      <c r="SV219" s="39"/>
      <c r="SW219" s="39"/>
      <c r="SX219" s="39"/>
      <c r="SY219" s="39"/>
      <c r="SZ219" s="39"/>
      <c r="TA219" s="39"/>
      <c r="TB219" s="39"/>
      <c r="TC219" s="39"/>
      <c r="TD219" s="39"/>
      <c r="TE219" s="39"/>
      <c r="TF219" s="39"/>
      <c r="TG219" s="39"/>
      <c r="TH219" s="39"/>
      <c r="TI219" s="39"/>
      <c r="TJ219" s="39"/>
      <c r="TK219" s="39"/>
      <c r="TL219" s="39"/>
      <c r="TM219" s="39"/>
      <c r="TN219" s="39"/>
      <c r="TO219" s="39"/>
      <c r="TP219" s="39"/>
      <c r="TQ219" s="39"/>
      <c r="TR219" s="39"/>
      <c r="TS219" s="39"/>
      <c r="TT219" s="39"/>
      <c r="TU219" s="39"/>
      <c r="TV219" s="39"/>
      <c r="TW219" s="39"/>
      <c r="TX219" s="39"/>
      <c r="TY219" s="39"/>
      <c r="TZ219" s="39"/>
      <c r="UA219" s="39"/>
      <c r="UB219" s="39"/>
      <c r="UC219" s="39"/>
      <c r="UD219" s="39"/>
      <c r="UE219" s="39"/>
      <c r="UF219" s="39"/>
      <c r="UG219" s="39"/>
      <c r="UH219" s="39"/>
      <c r="UI219" s="39"/>
      <c r="UJ219" s="39"/>
      <c r="UK219" s="39"/>
      <c r="UL219" s="39"/>
      <c r="UM219" s="39"/>
      <c r="UN219" s="39"/>
      <c r="UO219" s="39"/>
      <c r="UP219" s="39"/>
      <c r="UQ219" s="39"/>
      <c r="UR219" s="39"/>
      <c r="US219" s="39"/>
      <c r="UT219" s="39"/>
      <c r="UU219" s="39"/>
      <c r="UV219" s="39"/>
      <c r="UW219" s="39"/>
      <c r="UX219" s="39"/>
      <c r="UY219" s="39"/>
      <c r="UZ219" s="39"/>
      <c r="VA219" s="39"/>
      <c r="VB219" s="39"/>
      <c r="VC219" s="39"/>
      <c r="VD219" s="39"/>
      <c r="VE219" s="39"/>
      <c r="VF219" s="39"/>
      <c r="VG219" s="39"/>
      <c r="VH219" s="39"/>
      <c r="VI219" s="39"/>
      <c r="VJ219" s="39"/>
      <c r="VK219" s="39"/>
      <c r="VL219" s="39"/>
      <c r="VM219" s="39"/>
      <c r="VN219" s="39"/>
      <c r="VO219" s="39"/>
      <c r="VP219" s="39"/>
      <c r="VQ219" s="39"/>
      <c r="VR219" s="39"/>
      <c r="VS219" s="39"/>
      <c r="VT219" s="39"/>
      <c r="VU219" s="39"/>
      <c r="VV219" s="39"/>
      <c r="VW219" s="39"/>
      <c r="VX219" s="39"/>
      <c r="VY219" s="39"/>
      <c r="VZ219" s="39"/>
      <c r="WA219" s="39"/>
      <c r="WB219" s="39"/>
      <c r="WC219" s="39"/>
      <c r="WD219" s="39"/>
      <c r="WE219" s="39"/>
      <c r="WF219" s="39"/>
      <c r="WG219" s="39"/>
      <c r="WH219" s="39"/>
      <c r="WI219" s="39"/>
      <c r="WJ219" s="39"/>
      <c r="WK219" s="39"/>
      <c r="WL219" s="39"/>
      <c r="WM219" s="39"/>
      <c r="WN219" s="39"/>
      <c r="WO219" s="39"/>
      <c r="WP219" s="39"/>
      <c r="WQ219" s="39"/>
      <c r="WR219" s="39"/>
      <c r="WS219" s="39"/>
      <c r="WT219" s="39"/>
      <c r="WU219" s="39"/>
      <c r="WV219" s="39"/>
      <c r="WW219" s="39"/>
      <c r="WX219" s="39"/>
      <c r="WY219" s="39"/>
      <c r="WZ219" s="39"/>
      <c r="XA219" s="39"/>
      <c r="XB219" s="39"/>
      <c r="XC219" s="39"/>
      <c r="XD219" s="39"/>
      <c r="XE219" s="39"/>
      <c r="XF219" s="39"/>
      <c r="XG219" s="39"/>
      <c r="XH219" s="39"/>
      <c r="XI219" s="39"/>
      <c r="XJ219" s="39"/>
      <c r="XK219" s="39"/>
      <c r="XL219" s="39"/>
      <c r="XM219" s="39"/>
      <c r="XN219" s="39"/>
      <c r="XO219" s="39"/>
      <c r="XP219" s="39"/>
      <c r="XQ219" s="39"/>
      <c r="XR219" s="39"/>
      <c r="XS219" s="39"/>
      <c r="XT219" s="39"/>
      <c r="XU219" s="39"/>
      <c r="XV219" s="39"/>
      <c r="XW219" s="39"/>
      <c r="XX219" s="39"/>
      <c r="XY219" s="39"/>
      <c r="XZ219" s="39"/>
      <c r="YA219" s="39"/>
      <c r="YB219" s="39"/>
      <c r="YC219" s="39"/>
      <c r="YD219" s="39"/>
      <c r="YE219" s="39"/>
      <c r="YF219" s="39"/>
      <c r="YG219" s="39"/>
      <c r="YH219" s="39"/>
      <c r="YI219" s="39"/>
      <c r="YJ219" s="39"/>
      <c r="YK219" s="39"/>
      <c r="YL219" s="39"/>
      <c r="YM219" s="39"/>
      <c r="YN219" s="39"/>
      <c r="YO219" s="39"/>
      <c r="YP219" s="39"/>
      <c r="YQ219" s="39"/>
      <c r="YR219" s="39"/>
      <c r="YS219" s="39"/>
      <c r="YT219" s="39"/>
      <c r="YU219" s="39"/>
      <c r="YV219" s="39"/>
      <c r="YW219" s="39"/>
      <c r="YX219" s="39"/>
      <c r="YY219" s="39"/>
      <c r="YZ219" s="39"/>
      <c r="ZA219" s="39"/>
      <c r="ZB219" s="39"/>
      <c r="ZC219" s="39"/>
      <c r="ZD219" s="39"/>
      <c r="ZE219" s="39"/>
      <c r="ZF219" s="39"/>
      <c r="ZG219" s="39"/>
      <c r="ZH219" s="39"/>
      <c r="ZI219" s="39"/>
      <c r="ZJ219" s="39"/>
      <c r="ZK219" s="39"/>
      <c r="ZL219" s="39"/>
      <c r="ZM219" s="39"/>
      <c r="ZN219" s="39"/>
      <c r="ZO219" s="39"/>
      <c r="ZP219" s="39"/>
      <c r="ZQ219" s="39"/>
      <c r="ZR219" s="39"/>
      <c r="ZS219" s="39"/>
      <c r="ZT219" s="39"/>
      <c r="ZU219" s="39"/>
      <c r="ZV219" s="39"/>
      <c r="ZW219" s="39"/>
      <c r="ZX219" s="39"/>
    </row>
    <row r="220" spans="1:700" s="41" customFormat="1" ht="12" customHeight="1" x14ac:dyDescent="0.25">
      <c r="A220" s="128" t="s">
        <v>36</v>
      </c>
      <c r="B220" s="15" t="s">
        <v>37</v>
      </c>
      <c r="C220" s="15" t="s">
        <v>37</v>
      </c>
      <c r="D220" s="5" t="s">
        <v>38</v>
      </c>
      <c r="E220" s="6" t="s">
        <v>39</v>
      </c>
      <c r="F220" s="7" t="s">
        <v>38</v>
      </c>
      <c r="G220" s="6" t="s">
        <v>40</v>
      </c>
      <c r="H220" s="8">
        <v>29401</v>
      </c>
      <c r="I220" s="24" t="s">
        <v>139</v>
      </c>
      <c r="J220" s="17" t="s">
        <v>12886</v>
      </c>
      <c r="K220" s="9" t="s">
        <v>12887</v>
      </c>
      <c r="L220" s="8"/>
      <c r="M220" s="8" t="s">
        <v>43</v>
      </c>
      <c r="N220" s="12" t="s">
        <v>16255</v>
      </c>
      <c r="O220" s="13">
        <v>1</v>
      </c>
      <c r="P220" s="18">
        <f t="shared" si="6"/>
        <v>510</v>
      </c>
      <c r="Q220" s="53" t="s">
        <v>16279</v>
      </c>
      <c r="R220" s="14">
        <v>510</v>
      </c>
      <c r="S220" s="18">
        <v>0</v>
      </c>
      <c r="T220" s="18">
        <v>510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  <c r="IB220" s="39"/>
      <c r="IC220" s="39"/>
      <c r="ID220" s="39"/>
      <c r="IE220" s="39"/>
      <c r="IF220" s="39"/>
      <c r="IG220" s="39"/>
      <c r="IH220" s="39"/>
      <c r="II220" s="39"/>
      <c r="IJ220" s="39"/>
      <c r="IK220" s="39"/>
      <c r="IL220" s="39"/>
      <c r="IM220" s="39"/>
      <c r="IN220" s="39"/>
      <c r="IO220" s="39"/>
      <c r="IP220" s="39"/>
      <c r="IQ220" s="39"/>
      <c r="IR220" s="39"/>
      <c r="IS220" s="39"/>
      <c r="IT220" s="39"/>
      <c r="IU220" s="39"/>
      <c r="IV220" s="39"/>
      <c r="IW220" s="39"/>
      <c r="IX220" s="39"/>
      <c r="IY220" s="39"/>
      <c r="IZ220" s="39"/>
      <c r="JA220" s="39"/>
      <c r="JB220" s="39"/>
      <c r="JC220" s="39"/>
      <c r="JD220" s="39"/>
      <c r="JE220" s="39"/>
      <c r="JF220" s="39"/>
      <c r="JG220" s="39"/>
      <c r="JH220" s="39"/>
      <c r="JI220" s="39"/>
      <c r="JJ220" s="39"/>
      <c r="JK220" s="39"/>
      <c r="JL220" s="39"/>
      <c r="JM220" s="39"/>
      <c r="JN220" s="39"/>
      <c r="JO220" s="39"/>
      <c r="JP220" s="39"/>
      <c r="JQ220" s="39"/>
      <c r="JR220" s="39"/>
      <c r="JS220" s="39"/>
      <c r="JT220" s="39"/>
      <c r="JU220" s="39"/>
      <c r="JV220" s="39"/>
      <c r="JW220" s="39"/>
      <c r="JX220" s="39"/>
      <c r="JY220" s="39"/>
      <c r="JZ220" s="39"/>
      <c r="KA220" s="39"/>
      <c r="KB220" s="39"/>
      <c r="KC220" s="39"/>
      <c r="KD220" s="39"/>
      <c r="KE220" s="39"/>
      <c r="KF220" s="39"/>
      <c r="KG220" s="39"/>
      <c r="KH220" s="39"/>
      <c r="KI220" s="39"/>
      <c r="KJ220" s="39"/>
      <c r="KK220" s="39"/>
      <c r="KL220" s="39"/>
      <c r="KM220" s="39"/>
      <c r="KN220" s="39"/>
      <c r="KO220" s="39"/>
      <c r="KP220" s="39"/>
      <c r="KQ220" s="39"/>
      <c r="KR220" s="39"/>
      <c r="KS220" s="39"/>
      <c r="KT220" s="39"/>
      <c r="KU220" s="39"/>
      <c r="KV220" s="39"/>
      <c r="KW220" s="39"/>
      <c r="KX220" s="39"/>
      <c r="KY220" s="39"/>
      <c r="KZ220" s="39"/>
      <c r="LA220" s="39"/>
      <c r="LB220" s="39"/>
      <c r="LC220" s="39"/>
      <c r="LD220" s="39"/>
      <c r="LE220" s="39"/>
      <c r="LF220" s="39"/>
      <c r="LG220" s="39"/>
      <c r="LH220" s="39"/>
      <c r="LI220" s="39"/>
      <c r="LJ220" s="39"/>
      <c r="LK220" s="39"/>
      <c r="LL220" s="39"/>
      <c r="LM220" s="39"/>
      <c r="LN220" s="39"/>
      <c r="LO220" s="39"/>
      <c r="LP220" s="39"/>
      <c r="LQ220" s="39"/>
      <c r="LR220" s="39"/>
      <c r="LS220" s="39"/>
      <c r="LT220" s="39"/>
      <c r="LU220" s="39"/>
      <c r="LV220" s="39"/>
      <c r="LW220" s="39"/>
      <c r="LX220" s="39"/>
      <c r="LY220" s="39"/>
      <c r="LZ220" s="39"/>
      <c r="MA220" s="39"/>
      <c r="MB220" s="39"/>
      <c r="MC220" s="39"/>
      <c r="MD220" s="39"/>
      <c r="ME220" s="39"/>
      <c r="MF220" s="39"/>
      <c r="MG220" s="39"/>
      <c r="MH220" s="39"/>
      <c r="MI220" s="39"/>
      <c r="MJ220" s="39"/>
      <c r="MK220" s="39"/>
      <c r="ML220" s="39"/>
      <c r="MM220" s="39"/>
      <c r="MN220" s="39"/>
      <c r="MO220" s="39"/>
      <c r="MP220" s="39"/>
      <c r="MQ220" s="39"/>
      <c r="MR220" s="39"/>
      <c r="MS220" s="39"/>
      <c r="MT220" s="39"/>
      <c r="MU220" s="39"/>
      <c r="MV220" s="39"/>
      <c r="MW220" s="39"/>
      <c r="MX220" s="39"/>
      <c r="MY220" s="39"/>
      <c r="MZ220" s="39"/>
      <c r="NA220" s="39"/>
      <c r="NB220" s="39"/>
      <c r="NC220" s="39"/>
      <c r="ND220" s="39"/>
      <c r="NE220" s="39"/>
      <c r="NF220" s="39"/>
      <c r="NG220" s="39"/>
      <c r="NH220" s="39"/>
      <c r="NI220" s="39"/>
      <c r="NJ220" s="39"/>
      <c r="NK220" s="39"/>
      <c r="NL220" s="39"/>
      <c r="NM220" s="39"/>
      <c r="NN220" s="39"/>
      <c r="NO220" s="39"/>
      <c r="NP220" s="39"/>
      <c r="NQ220" s="39"/>
      <c r="NR220" s="39"/>
      <c r="NS220" s="39"/>
      <c r="NT220" s="39"/>
      <c r="NU220" s="39"/>
      <c r="NV220" s="39"/>
      <c r="NW220" s="39"/>
      <c r="NX220" s="39"/>
      <c r="NY220" s="39"/>
      <c r="NZ220" s="39"/>
      <c r="OA220" s="39"/>
      <c r="OB220" s="39"/>
      <c r="OC220" s="39"/>
      <c r="OD220" s="39"/>
      <c r="OE220" s="39"/>
      <c r="OF220" s="39"/>
      <c r="OG220" s="39"/>
      <c r="OH220" s="39"/>
      <c r="OI220" s="39"/>
      <c r="OJ220" s="39"/>
      <c r="OK220" s="39"/>
      <c r="OL220" s="39"/>
      <c r="OM220" s="39"/>
      <c r="ON220" s="39"/>
      <c r="OO220" s="39"/>
      <c r="OP220" s="39"/>
      <c r="OQ220" s="39"/>
      <c r="OR220" s="39"/>
      <c r="OS220" s="39"/>
      <c r="OT220" s="39"/>
      <c r="OU220" s="39"/>
      <c r="OV220" s="39"/>
      <c r="OW220" s="39"/>
      <c r="OX220" s="39"/>
      <c r="OY220" s="39"/>
      <c r="OZ220" s="39"/>
      <c r="PA220" s="39"/>
      <c r="PB220" s="39"/>
      <c r="PC220" s="39"/>
      <c r="PD220" s="39"/>
      <c r="PE220" s="39"/>
      <c r="PF220" s="39"/>
      <c r="PG220" s="39"/>
      <c r="PH220" s="39"/>
      <c r="PI220" s="39"/>
      <c r="PJ220" s="39"/>
      <c r="PK220" s="39"/>
      <c r="PL220" s="39"/>
      <c r="PM220" s="39"/>
      <c r="PN220" s="39"/>
      <c r="PO220" s="39"/>
      <c r="PP220" s="39"/>
      <c r="PQ220" s="39"/>
      <c r="PR220" s="39"/>
      <c r="PS220" s="39"/>
      <c r="PT220" s="39"/>
      <c r="PU220" s="39"/>
      <c r="PV220" s="39"/>
      <c r="PW220" s="39"/>
      <c r="PX220" s="39"/>
      <c r="PY220" s="39"/>
      <c r="PZ220" s="39"/>
      <c r="QA220" s="39"/>
      <c r="QB220" s="39"/>
      <c r="QC220" s="39"/>
      <c r="QD220" s="39"/>
      <c r="QE220" s="39"/>
      <c r="QF220" s="39"/>
      <c r="QG220" s="39"/>
      <c r="QH220" s="39"/>
      <c r="QI220" s="39"/>
      <c r="QJ220" s="39"/>
      <c r="QK220" s="39"/>
      <c r="QL220" s="39"/>
      <c r="QM220" s="39"/>
      <c r="QN220" s="39"/>
      <c r="QO220" s="39"/>
      <c r="QP220" s="39"/>
      <c r="QQ220" s="39"/>
      <c r="QR220" s="39"/>
      <c r="QS220" s="39"/>
      <c r="QT220" s="39"/>
      <c r="QU220" s="39"/>
      <c r="QV220" s="39"/>
      <c r="QW220" s="39"/>
      <c r="QX220" s="39"/>
      <c r="QY220" s="39"/>
      <c r="QZ220" s="39"/>
      <c r="RA220" s="39"/>
      <c r="RB220" s="39"/>
      <c r="RC220" s="39"/>
      <c r="RD220" s="39"/>
      <c r="RE220" s="39"/>
      <c r="RF220" s="39"/>
      <c r="RG220" s="39"/>
      <c r="RH220" s="39"/>
      <c r="RI220" s="39"/>
      <c r="RJ220" s="39"/>
      <c r="RK220" s="39"/>
      <c r="RL220" s="39"/>
      <c r="RM220" s="39"/>
      <c r="RN220" s="39"/>
      <c r="RO220" s="39"/>
      <c r="RP220" s="39"/>
      <c r="RQ220" s="39"/>
      <c r="RR220" s="39"/>
      <c r="RS220" s="39"/>
      <c r="RT220" s="39"/>
      <c r="RU220" s="39"/>
      <c r="RV220" s="39"/>
      <c r="RW220" s="39"/>
      <c r="RX220" s="39"/>
      <c r="RY220" s="39"/>
      <c r="RZ220" s="39"/>
      <c r="SA220" s="39"/>
      <c r="SB220" s="39"/>
      <c r="SC220" s="39"/>
      <c r="SD220" s="39"/>
      <c r="SE220" s="39"/>
      <c r="SF220" s="39"/>
      <c r="SG220" s="39"/>
      <c r="SH220" s="39"/>
      <c r="SI220" s="39"/>
      <c r="SJ220" s="39"/>
      <c r="SK220" s="39"/>
      <c r="SL220" s="39"/>
      <c r="SM220" s="39"/>
      <c r="SN220" s="39"/>
      <c r="SO220" s="39"/>
      <c r="SP220" s="39"/>
      <c r="SQ220" s="39"/>
      <c r="SR220" s="39"/>
      <c r="SS220" s="39"/>
      <c r="ST220" s="39"/>
      <c r="SU220" s="39"/>
      <c r="SV220" s="39"/>
      <c r="SW220" s="39"/>
      <c r="SX220" s="39"/>
      <c r="SY220" s="39"/>
      <c r="SZ220" s="39"/>
      <c r="TA220" s="39"/>
      <c r="TB220" s="39"/>
      <c r="TC220" s="39"/>
      <c r="TD220" s="39"/>
      <c r="TE220" s="39"/>
      <c r="TF220" s="39"/>
      <c r="TG220" s="39"/>
      <c r="TH220" s="39"/>
      <c r="TI220" s="39"/>
      <c r="TJ220" s="39"/>
      <c r="TK220" s="39"/>
      <c r="TL220" s="39"/>
      <c r="TM220" s="39"/>
      <c r="TN220" s="39"/>
      <c r="TO220" s="39"/>
      <c r="TP220" s="39"/>
      <c r="TQ220" s="39"/>
      <c r="TR220" s="39"/>
      <c r="TS220" s="39"/>
      <c r="TT220" s="39"/>
      <c r="TU220" s="39"/>
      <c r="TV220" s="39"/>
      <c r="TW220" s="39"/>
      <c r="TX220" s="39"/>
      <c r="TY220" s="39"/>
      <c r="TZ220" s="39"/>
      <c r="UA220" s="39"/>
      <c r="UB220" s="39"/>
      <c r="UC220" s="39"/>
      <c r="UD220" s="39"/>
      <c r="UE220" s="39"/>
      <c r="UF220" s="39"/>
      <c r="UG220" s="39"/>
      <c r="UH220" s="39"/>
      <c r="UI220" s="39"/>
      <c r="UJ220" s="39"/>
      <c r="UK220" s="39"/>
      <c r="UL220" s="39"/>
      <c r="UM220" s="39"/>
      <c r="UN220" s="39"/>
      <c r="UO220" s="39"/>
      <c r="UP220" s="39"/>
      <c r="UQ220" s="39"/>
      <c r="UR220" s="39"/>
      <c r="US220" s="39"/>
      <c r="UT220" s="39"/>
      <c r="UU220" s="39"/>
      <c r="UV220" s="39"/>
      <c r="UW220" s="39"/>
      <c r="UX220" s="39"/>
      <c r="UY220" s="39"/>
      <c r="UZ220" s="39"/>
      <c r="VA220" s="39"/>
      <c r="VB220" s="39"/>
      <c r="VC220" s="39"/>
      <c r="VD220" s="39"/>
      <c r="VE220" s="39"/>
      <c r="VF220" s="39"/>
      <c r="VG220" s="39"/>
      <c r="VH220" s="39"/>
      <c r="VI220" s="39"/>
      <c r="VJ220" s="39"/>
      <c r="VK220" s="39"/>
      <c r="VL220" s="39"/>
      <c r="VM220" s="39"/>
      <c r="VN220" s="39"/>
      <c r="VO220" s="39"/>
      <c r="VP220" s="39"/>
      <c r="VQ220" s="39"/>
      <c r="VR220" s="39"/>
      <c r="VS220" s="39"/>
      <c r="VT220" s="39"/>
      <c r="VU220" s="39"/>
      <c r="VV220" s="39"/>
      <c r="VW220" s="39"/>
      <c r="VX220" s="39"/>
      <c r="VY220" s="39"/>
      <c r="VZ220" s="39"/>
      <c r="WA220" s="39"/>
      <c r="WB220" s="39"/>
      <c r="WC220" s="39"/>
      <c r="WD220" s="39"/>
      <c r="WE220" s="39"/>
      <c r="WF220" s="39"/>
      <c r="WG220" s="39"/>
      <c r="WH220" s="39"/>
      <c r="WI220" s="39"/>
      <c r="WJ220" s="39"/>
      <c r="WK220" s="39"/>
      <c r="WL220" s="39"/>
      <c r="WM220" s="39"/>
      <c r="WN220" s="39"/>
      <c r="WO220" s="39"/>
      <c r="WP220" s="39"/>
      <c r="WQ220" s="39"/>
      <c r="WR220" s="39"/>
      <c r="WS220" s="39"/>
      <c r="WT220" s="39"/>
      <c r="WU220" s="39"/>
      <c r="WV220" s="39"/>
      <c r="WW220" s="39"/>
      <c r="WX220" s="39"/>
      <c r="WY220" s="39"/>
      <c r="WZ220" s="39"/>
      <c r="XA220" s="39"/>
      <c r="XB220" s="39"/>
      <c r="XC220" s="39"/>
      <c r="XD220" s="39"/>
      <c r="XE220" s="39"/>
      <c r="XF220" s="39"/>
      <c r="XG220" s="39"/>
      <c r="XH220" s="39"/>
      <c r="XI220" s="39"/>
      <c r="XJ220" s="39"/>
      <c r="XK220" s="39"/>
      <c r="XL220" s="39"/>
      <c r="XM220" s="39"/>
      <c r="XN220" s="39"/>
      <c r="XO220" s="39"/>
      <c r="XP220" s="39"/>
      <c r="XQ220" s="39"/>
      <c r="XR220" s="39"/>
      <c r="XS220" s="39"/>
      <c r="XT220" s="39"/>
      <c r="XU220" s="39"/>
      <c r="XV220" s="39"/>
      <c r="XW220" s="39"/>
      <c r="XX220" s="39"/>
      <c r="XY220" s="39"/>
      <c r="XZ220" s="39"/>
      <c r="YA220" s="39"/>
      <c r="YB220" s="39"/>
      <c r="YC220" s="39"/>
      <c r="YD220" s="39"/>
      <c r="YE220" s="39"/>
      <c r="YF220" s="39"/>
      <c r="YG220" s="39"/>
      <c r="YH220" s="39"/>
      <c r="YI220" s="39"/>
      <c r="YJ220" s="39"/>
      <c r="YK220" s="39"/>
      <c r="YL220" s="39"/>
      <c r="YM220" s="39"/>
      <c r="YN220" s="39"/>
      <c r="YO220" s="39"/>
      <c r="YP220" s="39"/>
      <c r="YQ220" s="39"/>
      <c r="YR220" s="39"/>
      <c r="YS220" s="39"/>
      <c r="YT220" s="39"/>
      <c r="YU220" s="39"/>
      <c r="YV220" s="39"/>
      <c r="YW220" s="39"/>
      <c r="YX220" s="39"/>
      <c r="YY220" s="39"/>
      <c r="YZ220" s="39"/>
      <c r="ZA220" s="39"/>
      <c r="ZB220" s="39"/>
      <c r="ZC220" s="39"/>
      <c r="ZD220" s="39"/>
      <c r="ZE220" s="39"/>
      <c r="ZF220" s="39"/>
      <c r="ZG220" s="39"/>
      <c r="ZH220" s="39"/>
      <c r="ZI220" s="39"/>
      <c r="ZJ220" s="39"/>
      <c r="ZK220" s="39"/>
      <c r="ZL220" s="39"/>
      <c r="ZM220" s="39"/>
      <c r="ZN220" s="39"/>
      <c r="ZO220" s="39"/>
      <c r="ZP220" s="39"/>
      <c r="ZQ220" s="39"/>
      <c r="ZR220" s="39"/>
      <c r="ZS220" s="39"/>
      <c r="ZT220" s="39"/>
      <c r="ZU220" s="39"/>
      <c r="ZV220" s="39"/>
      <c r="ZW220" s="39"/>
      <c r="ZX220" s="39"/>
    </row>
    <row r="221" spans="1:700" s="41" customFormat="1" ht="12" customHeight="1" x14ac:dyDescent="0.25">
      <c r="A221" s="128" t="s">
        <v>36</v>
      </c>
      <c r="B221" s="15" t="s">
        <v>37</v>
      </c>
      <c r="C221" s="15" t="s">
        <v>37</v>
      </c>
      <c r="D221" s="5" t="s">
        <v>38</v>
      </c>
      <c r="E221" s="6" t="s">
        <v>39</v>
      </c>
      <c r="F221" s="7" t="s">
        <v>38</v>
      </c>
      <c r="G221" s="6" t="s">
        <v>40</v>
      </c>
      <c r="H221" s="8">
        <v>29401</v>
      </c>
      <c r="I221" s="24" t="s">
        <v>139</v>
      </c>
      <c r="J221" s="17" t="s">
        <v>12576</v>
      </c>
      <c r="K221" s="9" t="s">
        <v>140</v>
      </c>
      <c r="L221" s="8"/>
      <c r="M221" s="8" t="s">
        <v>43</v>
      </c>
      <c r="N221" s="12" t="s">
        <v>16255</v>
      </c>
      <c r="O221" s="13">
        <v>5</v>
      </c>
      <c r="P221" s="18">
        <f t="shared" si="6"/>
        <v>1468</v>
      </c>
      <c r="Q221" s="53" t="s">
        <v>16279</v>
      </c>
      <c r="R221" s="14">
        <v>7340</v>
      </c>
      <c r="S221" s="18">
        <v>0</v>
      </c>
      <c r="T221" s="18">
        <v>1468</v>
      </c>
      <c r="U221" s="18">
        <v>0</v>
      </c>
      <c r="V221" s="18">
        <v>0</v>
      </c>
      <c r="W221" s="18">
        <v>2936</v>
      </c>
      <c r="X221" s="18">
        <v>0</v>
      </c>
      <c r="Y221" s="18">
        <v>0</v>
      </c>
      <c r="Z221" s="18">
        <v>2936</v>
      </c>
      <c r="AA221" s="18">
        <v>0</v>
      </c>
      <c r="AB221" s="18">
        <v>0</v>
      </c>
      <c r="AC221" s="18">
        <v>0</v>
      </c>
      <c r="AD221" s="18">
        <v>0</v>
      </c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  <c r="IV221" s="39"/>
      <c r="IW221" s="39"/>
      <c r="IX221" s="39"/>
      <c r="IY221" s="39"/>
      <c r="IZ221" s="39"/>
      <c r="JA221" s="39"/>
      <c r="JB221" s="39"/>
      <c r="JC221" s="39"/>
      <c r="JD221" s="39"/>
      <c r="JE221" s="39"/>
      <c r="JF221" s="39"/>
      <c r="JG221" s="39"/>
      <c r="JH221" s="39"/>
      <c r="JI221" s="39"/>
      <c r="JJ221" s="39"/>
      <c r="JK221" s="39"/>
      <c r="JL221" s="39"/>
      <c r="JM221" s="39"/>
      <c r="JN221" s="39"/>
      <c r="JO221" s="39"/>
      <c r="JP221" s="39"/>
      <c r="JQ221" s="39"/>
      <c r="JR221" s="39"/>
      <c r="JS221" s="39"/>
      <c r="JT221" s="39"/>
      <c r="JU221" s="39"/>
      <c r="JV221" s="39"/>
      <c r="JW221" s="39"/>
      <c r="JX221" s="39"/>
      <c r="JY221" s="39"/>
      <c r="JZ221" s="39"/>
      <c r="KA221" s="39"/>
      <c r="KB221" s="39"/>
      <c r="KC221" s="39"/>
      <c r="KD221" s="39"/>
      <c r="KE221" s="39"/>
      <c r="KF221" s="39"/>
      <c r="KG221" s="39"/>
      <c r="KH221" s="39"/>
      <c r="KI221" s="39"/>
      <c r="KJ221" s="39"/>
      <c r="KK221" s="39"/>
      <c r="KL221" s="39"/>
      <c r="KM221" s="39"/>
      <c r="KN221" s="39"/>
      <c r="KO221" s="39"/>
      <c r="KP221" s="39"/>
      <c r="KQ221" s="39"/>
      <c r="KR221" s="39"/>
      <c r="KS221" s="39"/>
      <c r="KT221" s="39"/>
      <c r="KU221" s="39"/>
      <c r="KV221" s="39"/>
      <c r="KW221" s="39"/>
      <c r="KX221" s="39"/>
      <c r="KY221" s="39"/>
      <c r="KZ221" s="39"/>
      <c r="LA221" s="39"/>
      <c r="LB221" s="39"/>
      <c r="LC221" s="39"/>
      <c r="LD221" s="39"/>
      <c r="LE221" s="39"/>
      <c r="LF221" s="39"/>
      <c r="LG221" s="39"/>
      <c r="LH221" s="39"/>
      <c r="LI221" s="39"/>
      <c r="LJ221" s="39"/>
      <c r="LK221" s="39"/>
      <c r="LL221" s="39"/>
      <c r="LM221" s="39"/>
      <c r="LN221" s="39"/>
      <c r="LO221" s="39"/>
      <c r="LP221" s="39"/>
      <c r="LQ221" s="39"/>
      <c r="LR221" s="39"/>
      <c r="LS221" s="39"/>
      <c r="LT221" s="39"/>
      <c r="LU221" s="39"/>
      <c r="LV221" s="39"/>
      <c r="LW221" s="39"/>
      <c r="LX221" s="39"/>
      <c r="LY221" s="39"/>
      <c r="LZ221" s="39"/>
      <c r="MA221" s="39"/>
      <c r="MB221" s="39"/>
      <c r="MC221" s="39"/>
      <c r="MD221" s="39"/>
      <c r="ME221" s="39"/>
      <c r="MF221" s="39"/>
      <c r="MG221" s="39"/>
      <c r="MH221" s="39"/>
      <c r="MI221" s="39"/>
      <c r="MJ221" s="39"/>
      <c r="MK221" s="39"/>
      <c r="ML221" s="39"/>
      <c r="MM221" s="39"/>
      <c r="MN221" s="39"/>
      <c r="MO221" s="39"/>
      <c r="MP221" s="39"/>
      <c r="MQ221" s="39"/>
      <c r="MR221" s="39"/>
      <c r="MS221" s="39"/>
      <c r="MT221" s="39"/>
      <c r="MU221" s="39"/>
      <c r="MV221" s="39"/>
      <c r="MW221" s="39"/>
      <c r="MX221" s="39"/>
      <c r="MY221" s="39"/>
      <c r="MZ221" s="39"/>
      <c r="NA221" s="39"/>
      <c r="NB221" s="39"/>
      <c r="NC221" s="39"/>
      <c r="ND221" s="39"/>
      <c r="NE221" s="39"/>
      <c r="NF221" s="39"/>
      <c r="NG221" s="39"/>
      <c r="NH221" s="39"/>
      <c r="NI221" s="39"/>
      <c r="NJ221" s="39"/>
      <c r="NK221" s="39"/>
      <c r="NL221" s="39"/>
      <c r="NM221" s="39"/>
      <c r="NN221" s="39"/>
      <c r="NO221" s="39"/>
      <c r="NP221" s="39"/>
      <c r="NQ221" s="39"/>
      <c r="NR221" s="39"/>
      <c r="NS221" s="39"/>
      <c r="NT221" s="39"/>
      <c r="NU221" s="39"/>
      <c r="NV221" s="39"/>
      <c r="NW221" s="39"/>
      <c r="NX221" s="39"/>
      <c r="NY221" s="39"/>
      <c r="NZ221" s="39"/>
      <c r="OA221" s="39"/>
      <c r="OB221" s="39"/>
      <c r="OC221" s="39"/>
      <c r="OD221" s="39"/>
      <c r="OE221" s="39"/>
      <c r="OF221" s="39"/>
      <c r="OG221" s="39"/>
      <c r="OH221" s="39"/>
      <c r="OI221" s="39"/>
      <c r="OJ221" s="39"/>
      <c r="OK221" s="39"/>
      <c r="OL221" s="39"/>
      <c r="OM221" s="39"/>
      <c r="ON221" s="39"/>
      <c r="OO221" s="39"/>
      <c r="OP221" s="39"/>
      <c r="OQ221" s="39"/>
      <c r="OR221" s="39"/>
      <c r="OS221" s="39"/>
      <c r="OT221" s="39"/>
      <c r="OU221" s="39"/>
      <c r="OV221" s="39"/>
      <c r="OW221" s="39"/>
      <c r="OX221" s="39"/>
      <c r="OY221" s="39"/>
      <c r="OZ221" s="39"/>
      <c r="PA221" s="39"/>
      <c r="PB221" s="39"/>
      <c r="PC221" s="39"/>
      <c r="PD221" s="39"/>
      <c r="PE221" s="39"/>
      <c r="PF221" s="39"/>
      <c r="PG221" s="39"/>
      <c r="PH221" s="39"/>
      <c r="PI221" s="39"/>
      <c r="PJ221" s="39"/>
      <c r="PK221" s="39"/>
      <c r="PL221" s="39"/>
      <c r="PM221" s="39"/>
      <c r="PN221" s="39"/>
      <c r="PO221" s="39"/>
      <c r="PP221" s="39"/>
      <c r="PQ221" s="39"/>
      <c r="PR221" s="39"/>
      <c r="PS221" s="39"/>
      <c r="PT221" s="39"/>
      <c r="PU221" s="39"/>
      <c r="PV221" s="39"/>
      <c r="PW221" s="39"/>
      <c r="PX221" s="39"/>
      <c r="PY221" s="39"/>
      <c r="PZ221" s="39"/>
      <c r="QA221" s="39"/>
      <c r="QB221" s="39"/>
      <c r="QC221" s="39"/>
      <c r="QD221" s="39"/>
      <c r="QE221" s="39"/>
      <c r="QF221" s="39"/>
      <c r="QG221" s="39"/>
      <c r="QH221" s="39"/>
      <c r="QI221" s="39"/>
      <c r="QJ221" s="39"/>
      <c r="QK221" s="39"/>
      <c r="QL221" s="39"/>
      <c r="QM221" s="39"/>
      <c r="QN221" s="39"/>
      <c r="QO221" s="39"/>
      <c r="QP221" s="39"/>
      <c r="QQ221" s="39"/>
      <c r="QR221" s="39"/>
      <c r="QS221" s="39"/>
      <c r="QT221" s="39"/>
      <c r="QU221" s="39"/>
      <c r="QV221" s="39"/>
      <c r="QW221" s="39"/>
      <c r="QX221" s="39"/>
      <c r="QY221" s="39"/>
      <c r="QZ221" s="39"/>
      <c r="RA221" s="39"/>
      <c r="RB221" s="39"/>
      <c r="RC221" s="39"/>
      <c r="RD221" s="39"/>
      <c r="RE221" s="39"/>
      <c r="RF221" s="39"/>
      <c r="RG221" s="39"/>
      <c r="RH221" s="39"/>
      <c r="RI221" s="39"/>
      <c r="RJ221" s="39"/>
      <c r="RK221" s="39"/>
      <c r="RL221" s="39"/>
      <c r="RM221" s="39"/>
      <c r="RN221" s="39"/>
      <c r="RO221" s="39"/>
      <c r="RP221" s="39"/>
      <c r="RQ221" s="39"/>
      <c r="RR221" s="39"/>
      <c r="RS221" s="39"/>
      <c r="RT221" s="39"/>
      <c r="RU221" s="39"/>
      <c r="RV221" s="39"/>
      <c r="RW221" s="39"/>
      <c r="RX221" s="39"/>
      <c r="RY221" s="39"/>
      <c r="RZ221" s="39"/>
      <c r="SA221" s="39"/>
      <c r="SB221" s="39"/>
      <c r="SC221" s="39"/>
      <c r="SD221" s="39"/>
      <c r="SE221" s="39"/>
      <c r="SF221" s="39"/>
      <c r="SG221" s="39"/>
      <c r="SH221" s="39"/>
      <c r="SI221" s="39"/>
      <c r="SJ221" s="39"/>
      <c r="SK221" s="39"/>
      <c r="SL221" s="39"/>
      <c r="SM221" s="39"/>
      <c r="SN221" s="39"/>
      <c r="SO221" s="39"/>
      <c r="SP221" s="39"/>
      <c r="SQ221" s="39"/>
      <c r="SR221" s="39"/>
      <c r="SS221" s="39"/>
      <c r="ST221" s="39"/>
      <c r="SU221" s="39"/>
      <c r="SV221" s="39"/>
      <c r="SW221" s="39"/>
      <c r="SX221" s="39"/>
      <c r="SY221" s="39"/>
      <c r="SZ221" s="39"/>
      <c r="TA221" s="39"/>
      <c r="TB221" s="39"/>
      <c r="TC221" s="39"/>
      <c r="TD221" s="39"/>
      <c r="TE221" s="39"/>
      <c r="TF221" s="39"/>
      <c r="TG221" s="39"/>
      <c r="TH221" s="39"/>
      <c r="TI221" s="39"/>
      <c r="TJ221" s="39"/>
      <c r="TK221" s="39"/>
      <c r="TL221" s="39"/>
      <c r="TM221" s="39"/>
      <c r="TN221" s="39"/>
      <c r="TO221" s="39"/>
      <c r="TP221" s="39"/>
      <c r="TQ221" s="39"/>
      <c r="TR221" s="39"/>
      <c r="TS221" s="39"/>
      <c r="TT221" s="39"/>
      <c r="TU221" s="39"/>
      <c r="TV221" s="39"/>
      <c r="TW221" s="39"/>
      <c r="TX221" s="39"/>
      <c r="TY221" s="39"/>
      <c r="TZ221" s="39"/>
      <c r="UA221" s="39"/>
      <c r="UB221" s="39"/>
      <c r="UC221" s="39"/>
      <c r="UD221" s="39"/>
      <c r="UE221" s="39"/>
      <c r="UF221" s="39"/>
      <c r="UG221" s="39"/>
      <c r="UH221" s="39"/>
      <c r="UI221" s="39"/>
      <c r="UJ221" s="39"/>
      <c r="UK221" s="39"/>
      <c r="UL221" s="39"/>
      <c r="UM221" s="39"/>
      <c r="UN221" s="39"/>
      <c r="UO221" s="39"/>
      <c r="UP221" s="39"/>
      <c r="UQ221" s="39"/>
      <c r="UR221" s="39"/>
      <c r="US221" s="39"/>
      <c r="UT221" s="39"/>
      <c r="UU221" s="39"/>
      <c r="UV221" s="39"/>
      <c r="UW221" s="39"/>
      <c r="UX221" s="39"/>
      <c r="UY221" s="39"/>
      <c r="UZ221" s="39"/>
      <c r="VA221" s="39"/>
      <c r="VB221" s="39"/>
      <c r="VC221" s="39"/>
      <c r="VD221" s="39"/>
      <c r="VE221" s="39"/>
      <c r="VF221" s="39"/>
      <c r="VG221" s="39"/>
      <c r="VH221" s="39"/>
      <c r="VI221" s="39"/>
      <c r="VJ221" s="39"/>
      <c r="VK221" s="39"/>
      <c r="VL221" s="39"/>
      <c r="VM221" s="39"/>
      <c r="VN221" s="39"/>
      <c r="VO221" s="39"/>
      <c r="VP221" s="39"/>
      <c r="VQ221" s="39"/>
      <c r="VR221" s="39"/>
      <c r="VS221" s="39"/>
      <c r="VT221" s="39"/>
      <c r="VU221" s="39"/>
      <c r="VV221" s="39"/>
      <c r="VW221" s="39"/>
      <c r="VX221" s="39"/>
      <c r="VY221" s="39"/>
      <c r="VZ221" s="39"/>
      <c r="WA221" s="39"/>
      <c r="WB221" s="39"/>
      <c r="WC221" s="39"/>
      <c r="WD221" s="39"/>
      <c r="WE221" s="39"/>
      <c r="WF221" s="39"/>
      <c r="WG221" s="39"/>
      <c r="WH221" s="39"/>
      <c r="WI221" s="39"/>
      <c r="WJ221" s="39"/>
      <c r="WK221" s="39"/>
      <c r="WL221" s="39"/>
      <c r="WM221" s="39"/>
      <c r="WN221" s="39"/>
      <c r="WO221" s="39"/>
      <c r="WP221" s="39"/>
      <c r="WQ221" s="39"/>
      <c r="WR221" s="39"/>
      <c r="WS221" s="39"/>
      <c r="WT221" s="39"/>
      <c r="WU221" s="39"/>
      <c r="WV221" s="39"/>
      <c r="WW221" s="39"/>
      <c r="WX221" s="39"/>
      <c r="WY221" s="39"/>
      <c r="WZ221" s="39"/>
      <c r="XA221" s="39"/>
      <c r="XB221" s="39"/>
      <c r="XC221" s="39"/>
      <c r="XD221" s="39"/>
      <c r="XE221" s="39"/>
      <c r="XF221" s="39"/>
      <c r="XG221" s="39"/>
      <c r="XH221" s="39"/>
      <c r="XI221" s="39"/>
      <c r="XJ221" s="39"/>
      <c r="XK221" s="39"/>
      <c r="XL221" s="39"/>
      <c r="XM221" s="39"/>
      <c r="XN221" s="39"/>
      <c r="XO221" s="39"/>
      <c r="XP221" s="39"/>
      <c r="XQ221" s="39"/>
      <c r="XR221" s="39"/>
      <c r="XS221" s="39"/>
      <c r="XT221" s="39"/>
      <c r="XU221" s="39"/>
      <c r="XV221" s="39"/>
      <c r="XW221" s="39"/>
      <c r="XX221" s="39"/>
      <c r="XY221" s="39"/>
      <c r="XZ221" s="39"/>
      <c r="YA221" s="39"/>
      <c r="YB221" s="39"/>
      <c r="YC221" s="39"/>
      <c r="YD221" s="39"/>
      <c r="YE221" s="39"/>
      <c r="YF221" s="39"/>
      <c r="YG221" s="39"/>
      <c r="YH221" s="39"/>
      <c r="YI221" s="39"/>
      <c r="YJ221" s="39"/>
      <c r="YK221" s="39"/>
      <c r="YL221" s="39"/>
      <c r="YM221" s="39"/>
      <c r="YN221" s="39"/>
      <c r="YO221" s="39"/>
      <c r="YP221" s="39"/>
      <c r="YQ221" s="39"/>
      <c r="YR221" s="39"/>
      <c r="YS221" s="39"/>
      <c r="YT221" s="39"/>
      <c r="YU221" s="39"/>
      <c r="YV221" s="39"/>
      <c r="YW221" s="39"/>
      <c r="YX221" s="39"/>
      <c r="YY221" s="39"/>
      <c r="YZ221" s="39"/>
      <c r="ZA221" s="39"/>
      <c r="ZB221" s="39"/>
      <c r="ZC221" s="39"/>
      <c r="ZD221" s="39"/>
      <c r="ZE221" s="39"/>
      <c r="ZF221" s="39"/>
      <c r="ZG221" s="39"/>
      <c r="ZH221" s="39"/>
      <c r="ZI221" s="39"/>
      <c r="ZJ221" s="39"/>
      <c r="ZK221" s="39"/>
      <c r="ZL221" s="39"/>
      <c r="ZM221" s="39"/>
      <c r="ZN221" s="39"/>
      <c r="ZO221" s="39"/>
      <c r="ZP221" s="39"/>
      <c r="ZQ221" s="39"/>
      <c r="ZR221" s="39"/>
      <c r="ZS221" s="39"/>
      <c r="ZT221" s="39"/>
      <c r="ZU221" s="39"/>
      <c r="ZV221" s="39"/>
      <c r="ZW221" s="39"/>
      <c r="ZX221" s="39"/>
    </row>
    <row r="222" spans="1:700" s="41" customFormat="1" ht="12" customHeight="1" x14ac:dyDescent="0.25">
      <c r="A222" s="128" t="s">
        <v>36</v>
      </c>
      <c r="B222" s="15" t="s">
        <v>37</v>
      </c>
      <c r="C222" s="15" t="s">
        <v>37</v>
      </c>
      <c r="D222" s="5" t="s">
        <v>38</v>
      </c>
      <c r="E222" s="6" t="s">
        <v>39</v>
      </c>
      <c r="F222" s="7" t="s">
        <v>38</v>
      </c>
      <c r="G222" s="6" t="s">
        <v>40</v>
      </c>
      <c r="H222" s="8">
        <v>29401</v>
      </c>
      <c r="I222" s="24" t="s">
        <v>139</v>
      </c>
      <c r="J222" s="17" t="s">
        <v>12353</v>
      </c>
      <c r="K222" s="9" t="s">
        <v>12354</v>
      </c>
      <c r="L222" s="8"/>
      <c r="M222" s="8" t="s">
        <v>43</v>
      </c>
      <c r="N222" s="12" t="s">
        <v>16255</v>
      </c>
      <c r="O222" s="13">
        <v>2</v>
      </c>
      <c r="P222" s="18">
        <f t="shared" si="6"/>
        <v>199</v>
      </c>
      <c r="Q222" s="53" t="s">
        <v>16279</v>
      </c>
      <c r="R222" s="14">
        <v>398</v>
      </c>
      <c r="S222" s="18">
        <v>0</v>
      </c>
      <c r="T222" s="18">
        <v>199</v>
      </c>
      <c r="U222" s="18">
        <v>0</v>
      </c>
      <c r="V222" s="18">
        <v>0</v>
      </c>
      <c r="W222" s="18">
        <v>199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  <c r="IV222" s="39"/>
      <c r="IW222" s="39"/>
      <c r="IX222" s="39"/>
      <c r="IY222" s="39"/>
      <c r="IZ222" s="39"/>
      <c r="JA222" s="39"/>
      <c r="JB222" s="39"/>
      <c r="JC222" s="39"/>
      <c r="JD222" s="39"/>
      <c r="JE222" s="39"/>
      <c r="JF222" s="39"/>
      <c r="JG222" s="39"/>
      <c r="JH222" s="39"/>
      <c r="JI222" s="39"/>
      <c r="JJ222" s="39"/>
      <c r="JK222" s="39"/>
      <c r="JL222" s="39"/>
      <c r="JM222" s="39"/>
      <c r="JN222" s="39"/>
      <c r="JO222" s="39"/>
      <c r="JP222" s="39"/>
      <c r="JQ222" s="39"/>
      <c r="JR222" s="39"/>
      <c r="JS222" s="39"/>
      <c r="JT222" s="39"/>
      <c r="JU222" s="39"/>
      <c r="JV222" s="39"/>
      <c r="JW222" s="39"/>
      <c r="JX222" s="39"/>
      <c r="JY222" s="39"/>
      <c r="JZ222" s="39"/>
      <c r="KA222" s="39"/>
      <c r="KB222" s="39"/>
      <c r="KC222" s="39"/>
      <c r="KD222" s="39"/>
      <c r="KE222" s="39"/>
      <c r="KF222" s="39"/>
      <c r="KG222" s="39"/>
      <c r="KH222" s="39"/>
      <c r="KI222" s="39"/>
      <c r="KJ222" s="39"/>
      <c r="KK222" s="39"/>
      <c r="KL222" s="39"/>
      <c r="KM222" s="39"/>
      <c r="KN222" s="39"/>
      <c r="KO222" s="39"/>
      <c r="KP222" s="39"/>
      <c r="KQ222" s="39"/>
      <c r="KR222" s="39"/>
      <c r="KS222" s="39"/>
      <c r="KT222" s="39"/>
      <c r="KU222" s="39"/>
      <c r="KV222" s="39"/>
      <c r="KW222" s="39"/>
      <c r="KX222" s="39"/>
      <c r="KY222" s="39"/>
      <c r="KZ222" s="39"/>
      <c r="LA222" s="39"/>
      <c r="LB222" s="39"/>
      <c r="LC222" s="39"/>
      <c r="LD222" s="39"/>
      <c r="LE222" s="39"/>
      <c r="LF222" s="39"/>
      <c r="LG222" s="39"/>
      <c r="LH222" s="39"/>
      <c r="LI222" s="39"/>
      <c r="LJ222" s="39"/>
      <c r="LK222" s="39"/>
      <c r="LL222" s="39"/>
      <c r="LM222" s="39"/>
      <c r="LN222" s="39"/>
      <c r="LO222" s="39"/>
      <c r="LP222" s="39"/>
      <c r="LQ222" s="39"/>
      <c r="LR222" s="39"/>
      <c r="LS222" s="39"/>
      <c r="LT222" s="39"/>
      <c r="LU222" s="39"/>
      <c r="LV222" s="39"/>
      <c r="LW222" s="39"/>
      <c r="LX222" s="39"/>
      <c r="LY222" s="39"/>
      <c r="LZ222" s="39"/>
      <c r="MA222" s="39"/>
      <c r="MB222" s="39"/>
      <c r="MC222" s="39"/>
      <c r="MD222" s="39"/>
      <c r="ME222" s="39"/>
      <c r="MF222" s="39"/>
      <c r="MG222" s="39"/>
      <c r="MH222" s="39"/>
      <c r="MI222" s="39"/>
      <c r="MJ222" s="39"/>
      <c r="MK222" s="39"/>
      <c r="ML222" s="39"/>
      <c r="MM222" s="39"/>
      <c r="MN222" s="39"/>
      <c r="MO222" s="39"/>
      <c r="MP222" s="39"/>
      <c r="MQ222" s="39"/>
      <c r="MR222" s="39"/>
      <c r="MS222" s="39"/>
      <c r="MT222" s="39"/>
      <c r="MU222" s="39"/>
      <c r="MV222" s="39"/>
      <c r="MW222" s="39"/>
      <c r="MX222" s="39"/>
      <c r="MY222" s="39"/>
      <c r="MZ222" s="39"/>
      <c r="NA222" s="39"/>
      <c r="NB222" s="39"/>
      <c r="NC222" s="39"/>
      <c r="ND222" s="39"/>
      <c r="NE222" s="39"/>
      <c r="NF222" s="39"/>
      <c r="NG222" s="39"/>
      <c r="NH222" s="39"/>
      <c r="NI222" s="39"/>
      <c r="NJ222" s="39"/>
      <c r="NK222" s="39"/>
      <c r="NL222" s="39"/>
      <c r="NM222" s="39"/>
      <c r="NN222" s="39"/>
      <c r="NO222" s="39"/>
      <c r="NP222" s="39"/>
      <c r="NQ222" s="39"/>
      <c r="NR222" s="39"/>
      <c r="NS222" s="39"/>
      <c r="NT222" s="39"/>
      <c r="NU222" s="39"/>
      <c r="NV222" s="39"/>
      <c r="NW222" s="39"/>
      <c r="NX222" s="39"/>
      <c r="NY222" s="39"/>
      <c r="NZ222" s="39"/>
      <c r="OA222" s="39"/>
      <c r="OB222" s="39"/>
      <c r="OC222" s="39"/>
      <c r="OD222" s="39"/>
      <c r="OE222" s="39"/>
      <c r="OF222" s="39"/>
      <c r="OG222" s="39"/>
      <c r="OH222" s="39"/>
      <c r="OI222" s="39"/>
      <c r="OJ222" s="39"/>
      <c r="OK222" s="39"/>
      <c r="OL222" s="39"/>
      <c r="OM222" s="39"/>
      <c r="ON222" s="39"/>
      <c r="OO222" s="39"/>
      <c r="OP222" s="39"/>
      <c r="OQ222" s="39"/>
      <c r="OR222" s="39"/>
      <c r="OS222" s="39"/>
      <c r="OT222" s="39"/>
      <c r="OU222" s="39"/>
      <c r="OV222" s="39"/>
      <c r="OW222" s="39"/>
      <c r="OX222" s="39"/>
      <c r="OY222" s="39"/>
      <c r="OZ222" s="39"/>
      <c r="PA222" s="39"/>
      <c r="PB222" s="39"/>
      <c r="PC222" s="39"/>
      <c r="PD222" s="39"/>
      <c r="PE222" s="39"/>
      <c r="PF222" s="39"/>
      <c r="PG222" s="39"/>
      <c r="PH222" s="39"/>
      <c r="PI222" s="39"/>
      <c r="PJ222" s="39"/>
      <c r="PK222" s="39"/>
      <c r="PL222" s="39"/>
      <c r="PM222" s="39"/>
      <c r="PN222" s="39"/>
      <c r="PO222" s="39"/>
      <c r="PP222" s="39"/>
      <c r="PQ222" s="39"/>
      <c r="PR222" s="39"/>
      <c r="PS222" s="39"/>
      <c r="PT222" s="39"/>
      <c r="PU222" s="39"/>
      <c r="PV222" s="39"/>
      <c r="PW222" s="39"/>
      <c r="PX222" s="39"/>
      <c r="PY222" s="39"/>
      <c r="PZ222" s="39"/>
      <c r="QA222" s="39"/>
      <c r="QB222" s="39"/>
      <c r="QC222" s="39"/>
      <c r="QD222" s="39"/>
      <c r="QE222" s="39"/>
      <c r="QF222" s="39"/>
      <c r="QG222" s="39"/>
      <c r="QH222" s="39"/>
      <c r="QI222" s="39"/>
      <c r="QJ222" s="39"/>
      <c r="QK222" s="39"/>
      <c r="QL222" s="39"/>
      <c r="QM222" s="39"/>
      <c r="QN222" s="39"/>
      <c r="QO222" s="39"/>
      <c r="QP222" s="39"/>
      <c r="QQ222" s="39"/>
      <c r="QR222" s="39"/>
      <c r="QS222" s="39"/>
      <c r="QT222" s="39"/>
      <c r="QU222" s="39"/>
      <c r="QV222" s="39"/>
      <c r="QW222" s="39"/>
      <c r="QX222" s="39"/>
      <c r="QY222" s="39"/>
      <c r="QZ222" s="39"/>
      <c r="RA222" s="39"/>
      <c r="RB222" s="39"/>
      <c r="RC222" s="39"/>
      <c r="RD222" s="39"/>
      <c r="RE222" s="39"/>
      <c r="RF222" s="39"/>
      <c r="RG222" s="39"/>
      <c r="RH222" s="39"/>
      <c r="RI222" s="39"/>
      <c r="RJ222" s="39"/>
      <c r="RK222" s="39"/>
      <c r="RL222" s="39"/>
      <c r="RM222" s="39"/>
      <c r="RN222" s="39"/>
      <c r="RO222" s="39"/>
      <c r="RP222" s="39"/>
      <c r="RQ222" s="39"/>
      <c r="RR222" s="39"/>
      <c r="RS222" s="39"/>
      <c r="RT222" s="39"/>
      <c r="RU222" s="39"/>
      <c r="RV222" s="39"/>
      <c r="RW222" s="39"/>
      <c r="RX222" s="39"/>
      <c r="RY222" s="39"/>
      <c r="RZ222" s="39"/>
      <c r="SA222" s="39"/>
      <c r="SB222" s="39"/>
      <c r="SC222" s="39"/>
      <c r="SD222" s="39"/>
      <c r="SE222" s="39"/>
      <c r="SF222" s="39"/>
      <c r="SG222" s="39"/>
      <c r="SH222" s="39"/>
      <c r="SI222" s="39"/>
      <c r="SJ222" s="39"/>
      <c r="SK222" s="39"/>
      <c r="SL222" s="39"/>
      <c r="SM222" s="39"/>
      <c r="SN222" s="39"/>
      <c r="SO222" s="39"/>
      <c r="SP222" s="39"/>
      <c r="SQ222" s="39"/>
      <c r="SR222" s="39"/>
      <c r="SS222" s="39"/>
      <c r="ST222" s="39"/>
      <c r="SU222" s="39"/>
      <c r="SV222" s="39"/>
      <c r="SW222" s="39"/>
      <c r="SX222" s="39"/>
      <c r="SY222" s="39"/>
      <c r="SZ222" s="39"/>
      <c r="TA222" s="39"/>
      <c r="TB222" s="39"/>
      <c r="TC222" s="39"/>
      <c r="TD222" s="39"/>
      <c r="TE222" s="39"/>
      <c r="TF222" s="39"/>
      <c r="TG222" s="39"/>
      <c r="TH222" s="39"/>
      <c r="TI222" s="39"/>
      <c r="TJ222" s="39"/>
      <c r="TK222" s="39"/>
      <c r="TL222" s="39"/>
      <c r="TM222" s="39"/>
      <c r="TN222" s="39"/>
      <c r="TO222" s="39"/>
      <c r="TP222" s="39"/>
      <c r="TQ222" s="39"/>
      <c r="TR222" s="39"/>
      <c r="TS222" s="39"/>
      <c r="TT222" s="39"/>
      <c r="TU222" s="39"/>
      <c r="TV222" s="39"/>
      <c r="TW222" s="39"/>
      <c r="TX222" s="39"/>
      <c r="TY222" s="39"/>
      <c r="TZ222" s="39"/>
      <c r="UA222" s="39"/>
      <c r="UB222" s="39"/>
      <c r="UC222" s="39"/>
      <c r="UD222" s="39"/>
      <c r="UE222" s="39"/>
      <c r="UF222" s="39"/>
      <c r="UG222" s="39"/>
      <c r="UH222" s="39"/>
      <c r="UI222" s="39"/>
      <c r="UJ222" s="39"/>
      <c r="UK222" s="39"/>
      <c r="UL222" s="39"/>
      <c r="UM222" s="39"/>
      <c r="UN222" s="39"/>
      <c r="UO222" s="39"/>
      <c r="UP222" s="39"/>
      <c r="UQ222" s="39"/>
      <c r="UR222" s="39"/>
      <c r="US222" s="39"/>
      <c r="UT222" s="39"/>
      <c r="UU222" s="39"/>
      <c r="UV222" s="39"/>
      <c r="UW222" s="39"/>
      <c r="UX222" s="39"/>
      <c r="UY222" s="39"/>
      <c r="UZ222" s="39"/>
      <c r="VA222" s="39"/>
      <c r="VB222" s="39"/>
      <c r="VC222" s="39"/>
      <c r="VD222" s="39"/>
      <c r="VE222" s="39"/>
      <c r="VF222" s="39"/>
      <c r="VG222" s="39"/>
      <c r="VH222" s="39"/>
      <c r="VI222" s="39"/>
      <c r="VJ222" s="39"/>
      <c r="VK222" s="39"/>
      <c r="VL222" s="39"/>
      <c r="VM222" s="39"/>
      <c r="VN222" s="39"/>
      <c r="VO222" s="39"/>
      <c r="VP222" s="39"/>
      <c r="VQ222" s="39"/>
      <c r="VR222" s="39"/>
      <c r="VS222" s="39"/>
      <c r="VT222" s="39"/>
      <c r="VU222" s="39"/>
      <c r="VV222" s="39"/>
      <c r="VW222" s="39"/>
      <c r="VX222" s="39"/>
      <c r="VY222" s="39"/>
      <c r="VZ222" s="39"/>
      <c r="WA222" s="39"/>
      <c r="WB222" s="39"/>
      <c r="WC222" s="39"/>
      <c r="WD222" s="39"/>
      <c r="WE222" s="39"/>
      <c r="WF222" s="39"/>
      <c r="WG222" s="39"/>
      <c r="WH222" s="39"/>
      <c r="WI222" s="39"/>
      <c r="WJ222" s="39"/>
      <c r="WK222" s="39"/>
      <c r="WL222" s="39"/>
      <c r="WM222" s="39"/>
      <c r="WN222" s="39"/>
      <c r="WO222" s="39"/>
      <c r="WP222" s="39"/>
      <c r="WQ222" s="39"/>
      <c r="WR222" s="39"/>
      <c r="WS222" s="39"/>
      <c r="WT222" s="39"/>
      <c r="WU222" s="39"/>
      <c r="WV222" s="39"/>
      <c r="WW222" s="39"/>
      <c r="WX222" s="39"/>
      <c r="WY222" s="39"/>
      <c r="WZ222" s="39"/>
      <c r="XA222" s="39"/>
      <c r="XB222" s="39"/>
      <c r="XC222" s="39"/>
      <c r="XD222" s="39"/>
      <c r="XE222" s="39"/>
      <c r="XF222" s="39"/>
      <c r="XG222" s="39"/>
      <c r="XH222" s="39"/>
      <c r="XI222" s="39"/>
      <c r="XJ222" s="39"/>
      <c r="XK222" s="39"/>
      <c r="XL222" s="39"/>
      <c r="XM222" s="39"/>
      <c r="XN222" s="39"/>
      <c r="XO222" s="39"/>
      <c r="XP222" s="39"/>
      <c r="XQ222" s="39"/>
      <c r="XR222" s="39"/>
      <c r="XS222" s="39"/>
      <c r="XT222" s="39"/>
      <c r="XU222" s="39"/>
      <c r="XV222" s="39"/>
      <c r="XW222" s="39"/>
      <c r="XX222" s="39"/>
      <c r="XY222" s="39"/>
      <c r="XZ222" s="39"/>
      <c r="YA222" s="39"/>
      <c r="YB222" s="39"/>
      <c r="YC222" s="39"/>
      <c r="YD222" s="39"/>
      <c r="YE222" s="39"/>
      <c r="YF222" s="39"/>
      <c r="YG222" s="39"/>
      <c r="YH222" s="39"/>
      <c r="YI222" s="39"/>
      <c r="YJ222" s="39"/>
      <c r="YK222" s="39"/>
      <c r="YL222" s="39"/>
      <c r="YM222" s="39"/>
      <c r="YN222" s="39"/>
      <c r="YO222" s="39"/>
      <c r="YP222" s="39"/>
      <c r="YQ222" s="39"/>
      <c r="YR222" s="39"/>
      <c r="YS222" s="39"/>
      <c r="YT222" s="39"/>
      <c r="YU222" s="39"/>
      <c r="YV222" s="39"/>
      <c r="YW222" s="39"/>
      <c r="YX222" s="39"/>
      <c r="YY222" s="39"/>
      <c r="YZ222" s="39"/>
      <c r="ZA222" s="39"/>
      <c r="ZB222" s="39"/>
      <c r="ZC222" s="39"/>
      <c r="ZD222" s="39"/>
      <c r="ZE222" s="39"/>
      <c r="ZF222" s="39"/>
      <c r="ZG222" s="39"/>
      <c r="ZH222" s="39"/>
      <c r="ZI222" s="39"/>
      <c r="ZJ222" s="39"/>
      <c r="ZK222" s="39"/>
      <c r="ZL222" s="39"/>
      <c r="ZM222" s="39"/>
      <c r="ZN222" s="39"/>
      <c r="ZO222" s="39"/>
      <c r="ZP222" s="39"/>
      <c r="ZQ222" s="39"/>
      <c r="ZR222" s="39"/>
      <c r="ZS222" s="39"/>
      <c r="ZT222" s="39"/>
      <c r="ZU222" s="39"/>
      <c r="ZV222" s="39"/>
      <c r="ZW222" s="39"/>
      <c r="ZX222" s="39"/>
    </row>
    <row r="223" spans="1:700" s="41" customFormat="1" ht="12" customHeight="1" x14ac:dyDescent="0.25">
      <c r="A223" s="128" t="s">
        <v>36</v>
      </c>
      <c r="B223" s="15" t="s">
        <v>37</v>
      </c>
      <c r="C223" s="15" t="s">
        <v>37</v>
      </c>
      <c r="D223" s="5" t="s">
        <v>38</v>
      </c>
      <c r="E223" s="6" t="s">
        <v>39</v>
      </c>
      <c r="F223" s="7" t="s">
        <v>38</v>
      </c>
      <c r="G223" s="6" t="s">
        <v>40</v>
      </c>
      <c r="H223" s="8">
        <v>29401</v>
      </c>
      <c r="I223" s="24" t="s">
        <v>139</v>
      </c>
      <c r="J223" s="17" t="s">
        <v>12329</v>
      </c>
      <c r="K223" s="9" t="s">
        <v>12330</v>
      </c>
      <c r="L223" s="8"/>
      <c r="M223" s="8" t="s">
        <v>43</v>
      </c>
      <c r="N223" s="12" t="s">
        <v>877</v>
      </c>
      <c r="O223" s="13">
        <v>1</v>
      </c>
      <c r="P223" s="18">
        <f t="shared" si="6"/>
        <v>420</v>
      </c>
      <c r="Q223" s="53" t="s">
        <v>16279</v>
      </c>
      <c r="R223" s="14">
        <v>420</v>
      </c>
      <c r="S223" s="18">
        <v>0</v>
      </c>
      <c r="T223" s="18">
        <v>78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342</v>
      </c>
      <c r="AA223" s="18">
        <v>0</v>
      </c>
      <c r="AB223" s="18">
        <v>0</v>
      </c>
      <c r="AC223" s="18">
        <v>0</v>
      </c>
      <c r="AD223" s="18">
        <v>0</v>
      </c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  <c r="IV223" s="39"/>
      <c r="IW223" s="39"/>
      <c r="IX223" s="39"/>
      <c r="IY223" s="39"/>
      <c r="IZ223" s="39"/>
      <c r="JA223" s="39"/>
      <c r="JB223" s="39"/>
      <c r="JC223" s="39"/>
      <c r="JD223" s="39"/>
      <c r="JE223" s="39"/>
      <c r="JF223" s="39"/>
      <c r="JG223" s="39"/>
      <c r="JH223" s="39"/>
      <c r="JI223" s="39"/>
      <c r="JJ223" s="39"/>
      <c r="JK223" s="39"/>
      <c r="JL223" s="39"/>
      <c r="JM223" s="39"/>
      <c r="JN223" s="39"/>
      <c r="JO223" s="39"/>
      <c r="JP223" s="39"/>
      <c r="JQ223" s="39"/>
      <c r="JR223" s="39"/>
      <c r="JS223" s="39"/>
      <c r="JT223" s="39"/>
      <c r="JU223" s="39"/>
      <c r="JV223" s="39"/>
      <c r="JW223" s="39"/>
      <c r="JX223" s="39"/>
      <c r="JY223" s="39"/>
      <c r="JZ223" s="39"/>
      <c r="KA223" s="39"/>
      <c r="KB223" s="39"/>
      <c r="KC223" s="39"/>
      <c r="KD223" s="39"/>
      <c r="KE223" s="39"/>
      <c r="KF223" s="39"/>
      <c r="KG223" s="39"/>
      <c r="KH223" s="39"/>
      <c r="KI223" s="39"/>
      <c r="KJ223" s="39"/>
      <c r="KK223" s="39"/>
      <c r="KL223" s="39"/>
      <c r="KM223" s="39"/>
      <c r="KN223" s="39"/>
      <c r="KO223" s="39"/>
      <c r="KP223" s="39"/>
      <c r="KQ223" s="39"/>
      <c r="KR223" s="39"/>
      <c r="KS223" s="39"/>
      <c r="KT223" s="39"/>
      <c r="KU223" s="39"/>
      <c r="KV223" s="39"/>
      <c r="KW223" s="39"/>
      <c r="KX223" s="39"/>
      <c r="KY223" s="39"/>
      <c r="KZ223" s="39"/>
      <c r="LA223" s="39"/>
      <c r="LB223" s="39"/>
      <c r="LC223" s="39"/>
      <c r="LD223" s="39"/>
      <c r="LE223" s="39"/>
      <c r="LF223" s="39"/>
      <c r="LG223" s="39"/>
      <c r="LH223" s="39"/>
      <c r="LI223" s="39"/>
      <c r="LJ223" s="39"/>
      <c r="LK223" s="39"/>
      <c r="LL223" s="39"/>
      <c r="LM223" s="39"/>
      <c r="LN223" s="39"/>
      <c r="LO223" s="39"/>
      <c r="LP223" s="39"/>
      <c r="LQ223" s="39"/>
      <c r="LR223" s="39"/>
      <c r="LS223" s="39"/>
      <c r="LT223" s="39"/>
      <c r="LU223" s="39"/>
      <c r="LV223" s="39"/>
      <c r="LW223" s="39"/>
      <c r="LX223" s="39"/>
      <c r="LY223" s="39"/>
      <c r="LZ223" s="39"/>
      <c r="MA223" s="39"/>
      <c r="MB223" s="39"/>
      <c r="MC223" s="39"/>
      <c r="MD223" s="39"/>
      <c r="ME223" s="39"/>
      <c r="MF223" s="39"/>
      <c r="MG223" s="39"/>
      <c r="MH223" s="39"/>
      <c r="MI223" s="39"/>
      <c r="MJ223" s="39"/>
      <c r="MK223" s="39"/>
      <c r="ML223" s="39"/>
      <c r="MM223" s="39"/>
      <c r="MN223" s="39"/>
      <c r="MO223" s="39"/>
      <c r="MP223" s="39"/>
      <c r="MQ223" s="39"/>
      <c r="MR223" s="39"/>
      <c r="MS223" s="39"/>
      <c r="MT223" s="39"/>
      <c r="MU223" s="39"/>
      <c r="MV223" s="39"/>
      <c r="MW223" s="39"/>
      <c r="MX223" s="39"/>
      <c r="MY223" s="39"/>
      <c r="MZ223" s="39"/>
      <c r="NA223" s="39"/>
      <c r="NB223" s="39"/>
      <c r="NC223" s="39"/>
      <c r="ND223" s="39"/>
      <c r="NE223" s="39"/>
      <c r="NF223" s="39"/>
      <c r="NG223" s="39"/>
      <c r="NH223" s="39"/>
      <c r="NI223" s="39"/>
      <c r="NJ223" s="39"/>
      <c r="NK223" s="39"/>
      <c r="NL223" s="39"/>
      <c r="NM223" s="39"/>
      <c r="NN223" s="39"/>
      <c r="NO223" s="39"/>
      <c r="NP223" s="39"/>
      <c r="NQ223" s="39"/>
      <c r="NR223" s="39"/>
      <c r="NS223" s="39"/>
      <c r="NT223" s="39"/>
      <c r="NU223" s="39"/>
      <c r="NV223" s="39"/>
      <c r="NW223" s="39"/>
      <c r="NX223" s="39"/>
      <c r="NY223" s="39"/>
      <c r="NZ223" s="39"/>
      <c r="OA223" s="39"/>
      <c r="OB223" s="39"/>
      <c r="OC223" s="39"/>
      <c r="OD223" s="39"/>
      <c r="OE223" s="39"/>
      <c r="OF223" s="39"/>
      <c r="OG223" s="39"/>
      <c r="OH223" s="39"/>
      <c r="OI223" s="39"/>
      <c r="OJ223" s="39"/>
      <c r="OK223" s="39"/>
      <c r="OL223" s="39"/>
      <c r="OM223" s="39"/>
      <c r="ON223" s="39"/>
      <c r="OO223" s="39"/>
      <c r="OP223" s="39"/>
      <c r="OQ223" s="39"/>
      <c r="OR223" s="39"/>
      <c r="OS223" s="39"/>
      <c r="OT223" s="39"/>
      <c r="OU223" s="39"/>
      <c r="OV223" s="39"/>
      <c r="OW223" s="39"/>
      <c r="OX223" s="39"/>
      <c r="OY223" s="39"/>
      <c r="OZ223" s="39"/>
      <c r="PA223" s="39"/>
      <c r="PB223" s="39"/>
      <c r="PC223" s="39"/>
      <c r="PD223" s="39"/>
      <c r="PE223" s="39"/>
      <c r="PF223" s="39"/>
      <c r="PG223" s="39"/>
      <c r="PH223" s="39"/>
      <c r="PI223" s="39"/>
      <c r="PJ223" s="39"/>
      <c r="PK223" s="39"/>
      <c r="PL223" s="39"/>
      <c r="PM223" s="39"/>
      <c r="PN223" s="39"/>
      <c r="PO223" s="39"/>
      <c r="PP223" s="39"/>
      <c r="PQ223" s="39"/>
      <c r="PR223" s="39"/>
      <c r="PS223" s="39"/>
      <c r="PT223" s="39"/>
      <c r="PU223" s="39"/>
      <c r="PV223" s="39"/>
      <c r="PW223" s="39"/>
      <c r="PX223" s="39"/>
      <c r="PY223" s="39"/>
      <c r="PZ223" s="39"/>
      <c r="QA223" s="39"/>
      <c r="QB223" s="39"/>
      <c r="QC223" s="39"/>
      <c r="QD223" s="39"/>
      <c r="QE223" s="39"/>
      <c r="QF223" s="39"/>
      <c r="QG223" s="39"/>
      <c r="QH223" s="39"/>
      <c r="QI223" s="39"/>
      <c r="QJ223" s="39"/>
      <c r="QK223" s="39"/>
      <c r="QL223" s="39"/>
      <c r="QM223" s="39"/>
      <c r="QN223" s="39"/>
      <c r="QO223" s="39"/>
      <c r="QP223" s="39"/>
      <c r="QQ223" s="39"/>
      <c r="QR223" s="39"/>
      <c r="QS223" s="39"/>
      <c r="QT223" s="39"/>
      <c r="QU223" s="39"/>
      <c r="QV223" s="39"/>
      <c r="QW223" s="39"/>
      <c r="QX223" s="39"/>
      <c r="QY223" s="39"/>
      <c r="QZ223" s="39"/>
      <c r="RA223" s="39"/>
      <c r="RB223" s="39"/>
      <c r="RC223" s="39"/>
      <c r="RD223" s="39"/>
      <c r="RE223" s="39"/>
      <c r="RF223" s="39"/>
      <c r="RG223" s="39"/>
      <c r="RH223" s="39"/>
      <c r="RI223" s="39"/>
      <c r="RJ223" s="39"/>
      <c r="RK223" s="39"/>
      <c r="RL223" s="39"/>
      <c r="RM223" s="39"/>
      <c r="RN223" s="39"/>
      <c r="RO223" s="39"/>
      <c r="RP223" s="39"/>
      <c r="RQ223" s="39"/>
      <c r="RR223" s="39"/>
      <c r="RS223" s="39"/>
      <c r="RT223" s="39"/>
      <c r="RU223" s="39"/>
      <c r="RV223" s="39"/>
      <c r="RW223" s="39"/>
      <c r="RX223" s="39"/>
      <c r="RY223" s="39"/>
      <c r="RZ223" s="39"/>
      <c r="SA223" s="39"/>
      <c r="SB223" s="39"/>
      <c r="SC223" s="39"/>
      <c r="SD223" s="39"/>
      <c r="SE223" s="39"/>
      <c r="SF223" s="39"/>
      <c r="SG223" s="39"/>
      <c r="SH223" s="39"/>
      <c r="SI223" s="39"/>
      <c r="SJ223" s="39"/>
      <c r="SK223" s="39"/>
      <c r="SL223" s="39"/>
      <c r="SM223" s="39"/>
      <c r="SN223" s="39"/>
      <c r="SO223" s="39"/>
      <c r="SP223" s="39"/>
      <c r="SQ223" s="39"/>
      <c r="SR223" s="39"/>
      <c r="SS223" s="39"/>
      <c r="ST223" s="39"/>
      <c r="SU223" s="39"/>
      <c r="SV223" s="39"/>
      <c r="SW223" s="39"/>
      <c r="SX223" s="39"/>
      <c r="SY223" s="39"/>
      <c r="SZ223" s="39"/>
      <c r="TA223" s="39"/>
      <c r="TB223" s="39"/>
      <c r="TC223" s="39"/>
      <c r="TD223" s="39"/>
      <c r="TE223" s="39"/>
      <c r="TF223" s="39"/>
      <c r="TG223" s="39"/>
      <c r="TH223" s="39"/>
      <c r="TI223" s="39"/>
      <c r="TJ223" s="39"/>
      <c r="TK223" s="39"/>
      <c r="TL223" s="39"/>
      <c r="TM223" s="39"/>
      <c r="TN223" s="39"/>
      <c r="TO223" s="39"/>
      <c r="TP223" s="39"/>
      <c r="TQ223" s="39"/>
      <c r="TR223" s="39"/>
      <c r="TS223" s="39"/>
      <c r="TT223" s="39"/>
      <c r="TU223" s="39"/>
      <c r="TV223" s="39"/>
      <c r="TW223" s="39"/>
      <c r="TX223" s="39"/>
      <c r="TY223" s="39"/>
      <c r="TZ223" s="39"/>
      <c r="UA223" s="39"/>
      <c r="UB223" s="39"/>
      <c r="UC223" s="39"/>
      <c r="UD223" s="39"/>
      <c r="UE223" s="39"/>
      <c r="UF223" s="39"/>
      <c r="UG223" s="39"/>
      <c r="UH223" s="39"/>
      <c r="UI223" s="39"/>
      <c r="UJ223" s="39"/>
      <c r="UK223" s="39"/>
      <c r="UL223" s="39"/>
      <c r="UM223" s="39"/>
      <c r="UN223" s="39"/>
      <c r="UO223" s="39"/>
      <c r="UP223" s="39"/>
      <c r="UQ223" s="39"/>
      <c r="UR223" s="39"/>
      <c r="US223" s="39"/>
      <c r="UT223" s="39"/>
      <c r="UU223" s="39"/>
      <c r="UV223" s="39"/>
      <c r="UW223" s="39"/>
      <c r="UX223" s="39"/>
      <c r="UY223" s="39"/>
      <c r="UZ223" s="39"/>
      <c r="VA223" s="39"/>
      <c r="VB223" s="39"/>
      <c r="VC223" s="39"/>
      <c r="VD223" s="39"/>
      <c r="VE223" s="39"/>
      <c r="VF223" s="39"/>
      <c r="VG223" s="39"/>
      <c r="VH223" s="39"/>
      <c r="VI223" s="39"/>
      <c r="VJ223" s="39"/>
      <c r="VK223" s="39"/>
      <c r="VL223" s="39"/>
      <c r="VM223" s="39"/>
      <c r="VN223" s="39"/>
      <c r="VO223" s="39"/>
      <c r="VP223" s="39"/>
      <c r="VQ223" s="39"/>
      <c r="VR223" s="39"/>
      <c r="VS223" s="39"/>
      <c r="VT223" s="39"/>
      <c r="VU223" s="39"/>
      <c r="VV223" s="39"/>
      <c r="VW223" s="39"/>
      <c r="VX223" s="39"/>
      <c r="VY223" s="39"/>
      <c r="VZ223" s="39"/>
      <c r="WA223" s="39"/>
      <c r="WB223" s="39"/>
      <c r="WC223" s="39"/>
      <c r="WD223" s="39"/>
      <c r="WE223" s="39"/>
      <c r="WF223" s="39"/>
      <c r="WG223" s="39"/>
      <c r="WH223" s="39"/>
      <c r="WI223" s="39"/>
      <c r="WJ223" s="39"/>
      <c r="WK223" s="39"/>
      <c r="WL223" s="39"/>
      <c r="WM223" s="39"/>
      <c r="WN223" s="39"/>
      <c r="WO223" s="39"/>
      <c r="WP223" s="39"/>
      <c r="WQ223" s="39"/>
      <c r="WR223" s="39"/>
      <c r="WS223" s="39"/>
      <c r="WT223" s="39"/>
      <c r="WU223" s="39"/>
      <c r="WV223" s="39"/>
      <c r="WW223" s="39"/>
      <c r="WX223" s="39"/>
      <c r="WY223" s="39"/>
      <c r="WZ223" s="39"/>
      <c r="XA223" s="39"/>
      <c r="XB223" s="39"/>
      <c r="XC223" s="39"/>
      <c r="XD223" s="39"/>
      <c r="XE223" s="39"/>
      <c r="XF223" s="39"/>
      <c r="XG223" s="39"/>
      <c r="XH223" s="39"/>
      <c r="XI223" s="39"/>
      <c r="XJ223" s="39"/>
      <c r="XK223" s="39"/>
      <c r="XL223" s="39"/>
      <c r="XM223" s="39"/>
      <c r="XN223" s="39"/>
      <c r="XO223" s="39"/>
      <c r="XP223" s="39"/>
      <c r="XQ223" s="39"/>
      <c r="XR223" s="39"/>
      <c r="XS223" s="39"/>
      <c r="XT223" s="39"/>
      <c r="XU223" s="39"/>
      <c r="XV223" s="39"/>
      <c r="XW223" s="39"/>
      <c r="XX223" s="39"/>
      <c r="XY223" s="39"/>
      <c r="XZ223" s="39"/>
      <c r="YA223" s="39"/>
      <c r="YB223" s="39"/>
      <c r="YC223" s="39"/>
      <c r="YD223" s="39"/>
      <c r="YE223" s="39"/>
      <c r="YF223" s="39"/>
      <c r="YG223" s="39"/>
      <c r="YH223" s="39"/>
      <c r="YI223" s="39"/>
      <c r="YJ223" s="39"/>
      <c r="YK223" s="39"/>
      <c r="YL223" s="39"/>
      <c r="YM223" s="39"/>
      <c r="YN223" s="39"/>
      <c r="YO223" s="39"/>
      <c r="YP223" s="39"/>
      <c r="YQ223" s="39"/>
      <c r="YR223" s="39"/>
      <c r="YS223" s="39"/>
      <c r="YT223" s="39"/>
      <c r="YU223" s="39"/>
      <c r="YV223" s="39"/>
      <c r="YW223" s="39"/>
      <c r="YX223" s="39"/>
      <c r="YY223" s="39"/>
      <c r="YZ223" s="39"/>
      <c r="ZA223" s="39"/>
      <c r="ZB223" s="39"/>
      <c r="ZC223" s="39"/>
      <c r="ZD223" s="39"/>
      <c r="ZE223" s="39"/>
      <c r="ZF223" s="39"/>
      <c r="ZG223" s="39"/>
      <c r="ZH223" s="39"/>
      <c r="ZI223" s="39"/>
      <c r="ZJ223" s="39"/>
      <c r="ZK223" s="39"/>
      <c r="ZL223" s="39"/>
      <c r="ZM223" s="39"/>
      <c r="ZN223" s="39"/>
      <c r="ZO223" s="39"/>
      <c r="ZP223" s="39"/>
      <c r="ZQ223" s="39"/>
      <c r="ZR223" s="39"/>
      <c r="ZS223" s="39"/>
      <c r="ZT223" s="39"/>
      <c r="ZU223" s="39"/>
      <c r="ZV223" s="39"/>
      <c r="ZW223" s="39"/>
      <c r="ZX223" s="39"/>
    </row>
    <row r="224" spans="1:700" s="41" customFormat="1" ht="12" customHeight="1" x14ac:dyDescent="0.25">
      <c r="A224" s="128" t="s">
        <v>36</v>
      </c>
      <c r="B224" s="15" t="s">
        <v>37</v>
      </c>
      <c r="C224" s="15" t="s">
        <v>37</v>
      </c>
      <c r="D224" s="5" t="s">
        <v>38</v>
      </c>
      <c r="E224" s="6" t="s">
        <v>39</v>
      </c>
      <c r="F224" s="7" t="s">
        <v>38</v>
      </c>
      <c r="G224" s="6" t="s">
        <v>40</v>
      </c>
      <c r="H224" s="8">
        <v>29401</v>
      </c>
      <c r="I224" s="24" t="s">
        <v>139</v>
      </c>
      <c r="J224" s="17" t="s">
        <v>12422</v>
      </c>
      <c r="K224" s="9" t="s">
        <v>16295</v>
      </c>
      <c r="L224" s="8"/>
      <c r="M224" s="8" t="s">
        <v>43</v>
      </c>
      <c r="N224" s="12" t="s">
        <v>16255</v>
      </c>
      <c r="O224" s="13">
        <v>1</v>
      </c>
      <c r="P224" s="18">
        <f t="shared" si="6"/>
        <v>99</v>
      </c>
      <c r="Q224" s="53" t="s">
        <v>16279</v>
      </c>
      <c r="R224" s="14">
        <v>99</v>
      </c>
      <c r="S224" s="18">
        <v>0</v>
      </c>
      <c r="T224" s="18">
        <v>0</v>
      </c>
      <c r="U224" s="18">
        <v>0</v>
      </c>
      <c r="V224" s="18">
        <v>0</v>
      </c>
      <c r="W224" s="18">
        <v>99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  <c r="IV224" s="39"/>
      <c r="IW224" s="39"/>
      <c r="IX224" s="39"/>
      <c r="IY224" s="39"/>
      <c r="IZ224" s="39"/>
      <c r="JA224" s="39"/>
      <c r="JB224" s="39"/>
      <c r="JC224" s="39"/>
      <c r="JD224" s="39"/>
      <c r="JE224" s="39"/>
      <c r="JF224" s="39"/>
      <c r="JG224" s="39"/>
      <c r="JH224" s="39"/>
      <c r="JI224" s="39"/>
      <c r="JJ224" s="39"/>
      <c r="JK224" s="39"/>
      <c r="JL224" s="39"/>
      <c r="JM224" s="39"/>
      <c r="JN224" s="39"/>
      <c r="JO224" s="39"/>
      <c r="JP224" s="39"/>
      <c r="JQ224" s="39"/>
      <c r="JR224" s="39"/>
      <c r="JS224" s="39"/>
      <c r="JT224" s="39"/>
      <c r="JU224" s="39"/>
      <c r="JV224" s="39"/>
      <c r="JW224" s="39"/>
      <c r="JX224" s="39"/>
      <c r="JY224" s="39"/>
      <c r="JZ224" s="39"/>
      <c r="KA224" s="39"/>
      <c r="KB224" s="39"/>
      <c r="KC224" s="39"/>
      <c r="KD224" s="39"/>
      <c r="KE224" s="39"/>
      <c r="KF224" s="39"/>
      <c r="KG224" s="39"/>
      <c r="KH224" s="39"/>
      <c r="KI224" s="39"/>
      <c r="KJ224" s="39"/>
      <c r="KK224" s="39"/>
      <c r="KL224" s="39"/>
      <c r="KM224" s="39"/>
      <c r="KN224" s="39"/>
      <c r="KO224" s="39"/>
      <c r="KP224" s="39"/>
      <c r="KQ224" s="39"/>
      <c r="KR224" s="39"/>
      <c r="KS224" s="39"/>
      <c r="KT224" s="39"/>
      <c r="KU224" s="39"/>
      <c r="KV224" s="39"/>
      <c r="KW224" s="39"/>
      <c r="KX224" s="39"/>
      <c r="KY224" s="39"/>
      <c r="KZ224" s="39"/>
      <c r="LA224" s="39"/>
      <c r="LB224" s="39"/>
      <c r="LC224" s="39"/>
      <c r="LD224" s="39"/>
      <c r="LE224" s="39"/>
      <c r="LF224" s="39"/>
      <c r="LG224" s="39"/>
      <c r="LH224" s="39"/>
      <c r="LI224" s="39"/>
      <c r="LJ224" s="39"/>
      <c r="LK224" s="39"/>
      <c r="LL224" s="39"/>
      <c r="LM224" s="39"/>
      <c r="LN224" s="39"/>
      <c r="LO224" s="39"/>
      <c r="LP224" s="39"/>
      <c r="LQ224" s="39"/>
      <c r="LR224" s="39"/>
      <c r="LS224" s="39"/>
      <c r="LT224" s="39"/>
      <c r="LU224" s="39"/>
      <c r="LV224" s="39"/>
      <c r="LW224" s="39"/>
      <c r="LX224" s="39"/>
      <c r="LY224" s="39"/>
      <c r="LZ224" s="39"/>
      <c r="MA224" s="39"/>
      <c r="MB224" s="39"/>
      <c r="MC224" s="39"/>
      <c r="MD224" s="39"/>
      <c r="ME224" s="39"/>
      <c r="MF224" s="39"/>
      <c r="MG224" s="39"/>
      <c r="MH224" s="39"/>
      <c r="MI224" s="39"/>
      <c r="MJ224" s="39"/>
      <c r="MK224" s="39"/>
      <c r="ML224" s="39"/>
      <c r="MM224" s="39"/>
      <c r="MN224" s="39"/>
      <c r="MO224" s="39"/>
      <c r="MP224" s="39"/>
      <c r="MQ224" s="39"/>
      <c r="MR224" s="39"/>
      <c r="MS224" s="39"/>
      <c r="MT224" s="39"/>
      <c r="MU224" s="39"/>
      <c r="MV224" s="39"/>
      <c r="MW224" s="39"/>
      <c r="MX224" s="39"/>
      <c r="MY224" s="39"/>
      <c r="MZ224" s="39"/>
      <c r="NA224" s="39"/>
      <c r="NB224" s="39"/>
      <c r="NC224" s="39"/>
      <c r="ND224" s="39"/>
      <c r="NE224" s="39"/>
      <c r="NF224" s="39"/>
      <c r="NG224" s="39"/>
      <c r="NH224" s="39"/>
      <c r="NI224" s="39"/>
      <c r="NJ224" s="39"/>
      <c r="NK224" s="39"/>
      <c r="NL224" s="39"/>
      <c r="NM224" s="39"/>
      <c r="NN224" s="39"/>
      <c r="NO224" s="39"/>
      <c r="NP224" s="39"/>
      <c r="NQ224" s="39"/>
      <c r="NR224" s="39"/>
      <c r="NS224" s="39"/>
      <c r="NT224" s="39"/>
      <c r="NU224" s="39"/>
      <c r="NV224" s="39"/>
      <c r="NW224" s="39"/>
      <c r="NX224" s="39"/>
      <c r="NY224" s="39"/>
      <c r="NZ224" s="39"/>
      <c r="OA224" s="39"/>
      <c r="OB224" s="39"/>
      <c r="OC224" s="39"/>
      <c r="OD224" s="39"/>
      <c r="OE224" s="39"/>
      <c r="OF224" s="39"/>
      <c r="OG224" s="39"/>
      <c r="OH224" s="39"/>
      <c r="OI224" s="39"/>
      <c r="OJ224" s="39"/>
      <c r="OK224" s="39"/>
      <c r="OL224" s="39"/>
      <c r="OM224" s="39"/>
      <c r="ON224" s="39"/>
      <c r="OO224" s="39"/>
      <c r="OP224" s="39"/>
      <c r="OQ224" s="39"/>
      <c r="OR224" s="39"/>
      <c r="OS224" s="39"/>
      <c r="OT224" s="39"/>
      <c r="OU224" s="39"/>
      <c r="OV224" s="39"/>
      <c r="OW224" s="39"/>
      <c r="OX224" s="39"/>
      <c r="OY224" s="39"/>
      <c r="OZ224" s="39"/>
      <c r="PA224" s="39"/>
      <c r="PB224" s="39"/>
      <c r="PC224" s="39"/>
      <c r="PD224" s="39"/>
      <c r="PE224" s="39"/>
      <c r="PF224" s="39"/>
      <c r="PG224" s="39"/>
      <c r="PH224" s="39"/>
      <c r="PI224" s="39"/>
      <c r="PJ224" s="39"/>
      <c r="PK224" s="39"/>
      <c r="PL224" s="39"/>
      <c r="PM224" s="39"/>
      <c r="PN224" s="39"/>
      <c r="PO224" s="39"/>
      <c r="PP224" s="39"/>
      <c r="PQ224" s="39"/>
      <c r="PR224" s="39"/>
      <c r="PS224" s="39"/>
      <c r="PT224" s="39"/>
      <c r="PU224" s="39"/>
      <c r="PV224" s="39"/>
      <c r="PW224" s="39"/>
      <c r="PX224" s="39"/>
      <c r="PY224" s="39"/>
      <c r="PZ224" s="39"/>
      <c r="QA224" s="39"/>
      <c r="QB224" s="39"/>
      <c r="QC224" s="39"/>
      <c r="QD224" s="39"/>
      <c r="QE224" s="39"/>
      <c r="QF224" s="39"/>
      <c r="QG224" s="39"/>
      <c r="QH224" s="39"/>
      <c r="QI224" s="39"/>
      <c r="QJ224" s="39"/>
      <c r="QK224" s="39"/>
      <c r="QL224" s="39"/>
      <c r="QM224" s="39"/>
      <c r="QN224" s="39"/>
      <c r="QO224" s="39"/>
      <c r="QP224" s="39"/>
      <c r="QQ224" s="39"/>
      <c r="QR224" s="39"/>
      <c r="QS224" s="39"/>
      <c r="QT224" s="39"/>
      <c r="QU224" s="39"/>
      <c r="QV224" s="39"/>
      <c r="QW224" s="39"/>
      <c r="QX224" s="39"/>
      <c r="QY224" s="39"/>
      <c r="QZ224" s="39"/>
      <c r="RA224" s="39"/>
      <c r="RB224" s="39"/>
      <c r="RC224" s="39"/>
      <c r="RD224" s="39"/>
      <c r="RE224" s="39"/>
      <c r="RF224" s="39"/>
      <c r="RG224" s="39"/>
      <c r="RH224" s="39"/>
      <c r="RI224" s="39"/>
      <c r="RJ224" s="39"/>
      <c r="RK224" s="39"/>
      <c r="RL224" s="39"/>
      <c r="RM224" s="39"/>
      <c r="RN224" s="39"/>
      <c r="RO224" s="39"/>
      <c r="RP224" s="39"/>
      <c r="RQ224" s="39"/>
      <c r="RR224" s="39"/>
      <c r="RS224" s="39"/>
      <c r="RT224" s="39"/>
      <c r="RU224" s="39"/>
      <c r="RV224" s="39"/>
      <c r="RW224" s="39"/>
      <c r="RX224" s="39"/>
      <c r="RY224" s="39"/>
      <c r="RZ224" s="39"/>
      <c r="SA224" s="39"/>
      <c r="SB224" s="39"/>
      <c r="SC224" s="39"/>
      <c r="SD224" s="39"/>
      <c r="SE224" s="39"/>
      <c r="SF224" s="39"/>
      <c r="SG224" s="39"/>
      <c r="SH224" s="39"/>
      <c r="SI224" s="39"/>
      <c r="SJ224" s="39"/>
      <c r="SK224" s="39"/>
      <c r="SL224" s="39"/>
      <c r="SM224" s="39"/>
      <c r="SN224" s="39"/>
      <c r="SO224" s="39"/>
      <c r="SP224" s="39"/>
      <c r="SQ224" s="39"/>
      <c r="SR224" s="39"/>
      <c r="SS224" s="39"/>
      <c r="ST224" s="39"/>
      <c r="SU224" s="39"/>
      <c r="SV224" s="39"/>
      <c r="SW224" s="39"/>
      <c r="SX224" s="39"/>
      <c r="SY224" s="39"/>
      <c r="SZ224" s="39"/>
      <c r="TA224" s="39"/>
      <c r="TB224" s="39"/>
      <c r="TC224" s="39"/>
      <c r="TD224" s="39"/>
      <c r="TE224" s="39"/>
      <c r="TF224" s="39"/>
      <c r="TG224" s="39"/>
      <c r="TH224" s="39"/>
      <c r="TI224" s="39"/>
      <c r="TJ224" s="39"/>
      <c r="TK224" s="39"/>
      <c r="TL224" s="39"/>
      <c r="TM224" s="39"/>
      <c r="TN224" s="39"/>
      <c r="TO224" s="39"/>
      <c r="TP224" s="39"/>
      <c r="TQ224" s="39"/>
      <c r="TR224" s="39"/>
      <c r="TS224" s="39"/>
      <c r="TT224" s="39"/>
      <c r="TU224" s="39"/>
      <c r="TV224" s="39"/>
      <c r="TW224" s="39"/>
      <c r="TX224" s="39"/>
      <c r="TY224" s="39"/>
      <c r="TZ224" s="39"/>
      <c r="UA224" s="39"/>
      <c r="UB224" s="39"/>
      <c r="UC224" s="39"/>
      <c r="UD224" s="39"/>
      <c r="UE224" s="39"/>
      <c r="UF224" s="39"/>
      <c r="UG224" s="39"/>
      <c r="UH224" s="39"/>
      <c r="UI224" s="39"/>
      <c r="UJ224" s="39"/>
      <c r="UK224" s="39"/>
      <c r="UL224" s="39"/>
      <c r="UM224" s="39"/>
      <c r="UN224" s="39"/>
      <c r="UO224" s="39"/>
      <c r="UP224" s="39"/>
      <c r="UQ224" s="39"/>
      <c r="UR224" s="39"/>
      <c r="US224" s="39"/>
      <c r="UT224" s="39"/>
      <c r="UU224" s="39"/>
      <c r="UV224" s="39"/>
      <c r="UW224" s="39"/>
      <c r="UX224" s="39"/>
      <c r="UY224" s="39"/>
      <c r="UZ224" s="39"/>
      <c r="VA224" s="39"/>
      <c r="VB224" s="39"/>
      <c r="VC224" s="39"/>
      <c r="VD224" s="39"/>
      <c r="VE224" s="39"/>
      <c r="VF224" s="39"/>
      <c r="VG224" s="39"/>
      <c r="VH224" s="39"/>
      <c r="VI224" s="39"/>
      <c r="VJ224" s="39"/>
      <c r="VK224" s="39"/>
      <c r="VL224" s="39"/>
      <c r="VM224" s="39"/>
      <c r="VN224" s="39"/>
      <c r="VO224" s="39"/>
      <c r="VP224" s="39"/>
      <c r="VQ224" s="39"/>
      <c r="VR224" s="39"/>
      <c r="VS224" s="39"/>
      <c r="VT224" s="39"/>
      <c r="VU224" s="39"/>
      <c r="VV224" s="39"/>
      <c r="VW224" s="39"/>
      <c r="VX224" s="39"/>
      <c r="VY224" s="39"/>
      <c r="VZ224" s="39"/>
      <c r="WA224" s="39"/>
      <c r="WB224" s="39"/>
      <c r="WC224" s="39"/>
      <c r="WD224" s="39"/>
      <c r="WE224" s="39"/>
      <c r="WF224" s="39"/>
      <c r="WG224" s="39"/>
      <c r="WH224" s="39"/>
      <c r="WI224" s="39"/>
      <c r="WJ224" s="39"/>
      <c r="WK224" s="39"/>
      <c r="WL224" s="39"/>
      <c r="WM224" s="39"/>
      <c r="WN224" s="39"/>
      <c r="WO224" s="39"/>
      <c r="WP224" s="39"/>
      <c r="WQ224" s="39"/>
      <c r="WR224" s="39"/>
      <c r="WS224" s="39"/>
      <c r="WT224" s="39"/>
      <c r="WU224" s="39"/>
      <c r="WV224" s="39"/>
      <c r="WW224" s="39"/>
      <c r="WX224" s="39"/>
      <c r="WY224" s="39"/>
      <c r="WZ224" s="39"/>
      <c r="XA224" s="39"/>
      <c r="XB224" s="39"/>
      <c r="XC224" s="39"/>
      <c r="XD224" s="39"/>
      <c r="XE224" s="39"/>
      <c r="XF224" s="39"/>
      <c r="XG224" s="39"/>
      <c r="XH224" s="39"/>
      <c r="XI224" s="39"/>
      <c r="XJ224" s="39"/>
      <c r="XK224" s="39"/>
      <c r="XL224" s="39"/>
      <c r="XM224" s="39"/>
      <c r="XN224" s="39"/>
      <c r="XO224" s="39"/>
      <c r="XP224" s="39"/>
      <c r="XQ224" s="39"/>
      <c r="XR224" s="39"/>
      <c r="XS224" s="39"/>
      <c r="XT224" s="39"/>
      <c r="XU224" s="39"/>
      <c r="XV224" s="39"/>
      <c r="XW224" s="39"/>
      <c r="XX224" s="39"/>
      <c r="XY224" s="39"/>
      <c r="XZ224" s="39"/>
      <c r="YA224" s="39"/>
      <c r="YB224" s="39"/>
      <c r="YC224" s="39"/>
      <c r="YD224" s="39"/>
      <c r="YE224" s="39"/>
      <c r="YF224" s="39"/>
      <c r="YG224" s="39"/>
      <c r="YH224" s="39"/>
      <c r="YI224" s="39"/>
      <c r="YJ224" s="39"/>
      <c r="YK224" s="39"/>
      <c r="YL224" s="39"/>
      <c r="YM224" s="39"/>
      <c r="YN224" s="39"/>
      <c r="YO224" s="39"/>
      <c r="YP224" s="39"/>
      <c r="YQ224" s="39"/>
      <c r="YR224" s="39"/>
      <c r="YS224" s="39"/>
      <c r="YT224" s="39"/>
      <c r="YU224" s="39"/>
      <c r="YV224" s="39"/>
      <c r="YW224" s="39"/>
      <c r="YX224" s="39"/>
      <c r="YY224" s="39"/>
      <c r="YZ224" s="39"/>
      <c r="ZA224" s="39"/>
      <c r="ZB224" s="39"/>
      <c r="ZC224" s="39"/>
      <c r="ZD224" s="39"/>
      <c r="ZE224" s="39"/>
      <c r="ZF224" s="39"/>
      <c r="ZG224" s="39"/>
      <c r="ZH224" s="39"/>
      <c r="ZI224" s="39"/>
      <c r="ZJ224" s="39"/>
      <c r="ZK224" s="39"/>
      <c r="ZL224" s="39"/>
      <c r="ZM224" s="39"/>
      <c r="ZN224" s="39"/>
      <c r="ZO224" s="39"/>
      <c r="ZP224" s="39"/>
      <c r="ZQ224" s="39"/>
      <c r="ZR224" s="39"/>
      <c r="ZS224" s="39"/>
      <c r="ZT224" s="39"/>
      <c r="ZU224" s="39"/>
      <c r="ZV224" s="39"/>
      <c r="ZW224" s="39"/>
      <c r="ZX224" s="39"/>
    </row>
    <row r="225" spans="1:700" s="41" customFormat="1" ht="12" customHeight="1" x14ac:dyDescent="0.25">
      <c r="A225" s="128" t="s">
        <v>36</v>
      </c>
      <c r="B225" s="15" t="s">
        <v>37</v>
      </c>
      <c r="C225" s="15" t="s">
        <v>37</v>
      </c>
      <c r="D225" s="5" t="s">
        <v>38</v>
      </c>
      <c r="E225" s="6" t="s">
        <v>39</v>
      </c>
      <c r="F225" s="7" t="s">
        <v>38</v>
      </c>
      <c r="G225" s="6" t="s">
        <v>40</v>
      </c>
      <c r="H225" s="8">
        <v>29401</v>
      </c>
      <c r="I225" s="24" t="s">
        <v>139</v>
      </c>
      <c r="J225" s="17" t="s">
        <v>12536</v>
      </c>
      <c r="K225" s="9" t="s">
        <v>12537</v>
      </c>
      <c r="L225" s="8"/>
      <c r="M225" s="8" t="s">
        <v>43</v>
      </c>
      <c r="N225" s="12" t="s">
        <v>16255</v>
      </c>
      <c r="O225" s="13">
        <v>3</v>
      </c>
      <c r="P225" s="18">
        <f t="shared" si="6"/>
        <v>604.66666666666663</v>
      </c>
      <c r="Q225" s="53" t="s">
        <v>16279</v>
      </c>
      <c r="R225" s="14">
        <v>1814</v>
      </c>
      <c r="S225" s="18">
        <v>0</v>
      </c>
      <c r="T225" s="18">
        <v>0</v>
      </c>
      <c r="U225" s="18">
        <v>0</v>
      </c>
      <c r="V225" s="18">
        <v>0</v>
      </c>
      <c r="W225" s="18">
        <v>32</v>
      </c>
      <c r="X225" s="18">
        <v>0</v>
      </c>
      <c r="Y225" s="18">
        <v>0</v>
      </c>
      <c r="Z225" s="18">
        <v>497</v>
      </c>
      <c r="AA225" s="18">
        <v>0</v>
      </c>
      <c r="AB225" s="18">
        <v>0</v>
      </c>
      <c r="AC225" s="18">
        <v>1285</v>
      </c>
      <c r="AD225" s="18">
        <v>0</v>
      </c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  <c r="IB225" s="39"/>
      <c r="IC225" s="39"/>
      <c r="ID225" s="39"/>
      <c r="IE225" s="39"/>
      <c r="IF225" s="39"/>
      <c r="IG225" s="39"/>
      <c r="IH225" s="39"/>
      <c r="II225" s="39"/>
      <c r="IJ225" s="39"/>
      <c r="IK225" s="39"/>
      <c r="IL225" s="39"/>
      <c r="IM225" s="39"/>
      <c r="IN225" s="39"/>
      <c r="IO225" s="39"/>
      <c r="IP225" s="39"/>
      <c r="IQ225" s="39"/>
      <c r="IR225" s="39"/>
      <c r="IS225" s="39"/>
      <c r="IT225" s="39"/>
      <c r="IU225" s="39"/>
      <c r="IV225" s="39"/>
      <c r="IW225" s="39"/>
      <c r="IX225" s="39"/>
      <c r="IY225" s="39"/>
      <c r="IZ225" s="39"/>
      <c r="JA225" s="39"/>
      <c r="JB225" s="39"/>
      <c r="JC225" s="39"/>
      <c r="JD225" s="39"/>
      <c r="JE225" s="39"/>
      <c r="JF225" s="39"/>
      <c r="JG225" s="39"/>
      <c r="JH225" s="39"/>
      <c r="JI225" s="39"/>
      <c r="JJ225" s="39"/>
      <c r="JK225" s="39"/>
      <c r="JL225" s="39"/>
      <c r="JM225" s="39"/>
      <c r="JN225" s="39"/>
      <c r="JO225" s="39"/>
      <c r="JP225" s="39"/>
      <c r="JQ225" s="39"/>
      <c r="JR225" s="39"/>
      <c r="JS225" s="39"/>
      <c r="JT225" s="39"/>
      <c r="JU225" s="39"/>
      <c r="JV225" s="39"/>
      <c r="JW225" s="39"/>
      <c r="JX225" s="39"/>
      <c r="JY225" s="39"/>
      <c r="JZ225" s="39"/>
      <c r="KA225" s="39"/>
      <c r="KB225" s="39"/>
      <c r="KC225" s="39"/>
      <c r="KD225" s="39"/>
      <c r="KE225" s="39"/>
      <c r="KF225" s="39"/>
      <c r="KG225" s="39"/>
      <c r="KH225" s="39"/>
      <c r="KI225" s="39"/>
      <c r="KJ225" s="39"/>
      <c r="KK225" s="39"/>
      <c r="KL225" s="39"/>
      <c r="KM225" s="39"/>
      <c r="KN225" s="39"/>
      <c r="KO225" s="39"/>
      <c r="KP225" s="39"/>
      <c r="KQ225" s="39"/>
      <c r="KR225" s="39"/>
      <c r="KS225" s="39"/>
      <c r="KT225" s="39"/>
      <c r="KU225" s="39"/>
      <c r="KV225" s="39"/>
      <c r="KW225" s="39"/>
      <c r="KX225" s="39"/>
      <c r="KY225" s="39"/>
      <c r="KZ225" s="39"/>
      <c r="LA225" s="39"/>
      <c r="LB225" s="39"/>
      <c r="LC225" s="39"/>
      <c r="LD225" s="39"/>
      <c r="LE225" s="39"/>
      <c r="LF225" s="39"/>
      <c r="LG225" s="39"/>
      <c r="LH225" s="39"/>
      <c r="LI225" s="39"/>
      <c r="LJ225" s="39"/>
      <c r="LK225" s="39"/>
      <c r="LL225" s="39"/>
      <c r="LM225" s="39"/>
      <c r="LN225" s="39"/>
      <c r="LO225" s="39"/>
      <c r="LP225" s="39"/>
      <c r="LQ225" s="39"/>
      <c r="LR225" s="39"/>
      <c r="LS225" s="39"/>
      <c r="LT225" s="39"/>
      <c r="LU225" s="39"/>
      <c r="LV225" s="39"/>
      <c r="LW225" s="39"/>
      <c r="LX225" s="39"/>
      <c r="LY225" s="39"/>
      <c r="LZ225" s="39"/>
      <c r="MA225" s="39"/>
      <c r="MB225" s="39"/>
      <c r="MC225" s="39"/>
      <c r="MD225" s="39"/>
      <c r="ME225" s="39"/>
      <c r="MF225" s="39"/>
      <c r="MG225" s="39"/>
      <c r="MH225" s="39"/>
      <c r="MI225" s="39"/>
      <c r="MJ225" s="39"/>
      <c r="MK225" s="39"/>
      <c r="ML225" s="39"/>
      <c r="MM225" s="39"/>
      <c r="MN225" s="39"/>
      <c r="MO225" s="39"/>
      <c r="MP225" s="39"/>
      <c r="MQ225" s="39"/>
      <c r="MR225" s="39"/>
      <c r="MS225" s="39"/>
      <c r="MT225" s="39"/>
      <c r="MU225" s="39"/>
      <c r="MV225" s="39"/>
      <c r="MW225" s="39"/>
      <c r="MX225" s="39"/>
      <c r="MY225" s="39"/>
      <c r="MZ225" s="39"/>
      <c r="NA225" s="39"/>
      <c r="NB225" s="39"/>
      <c r="NC225" s="39"/>
      <c r="ND225" s="39"/>
      <c r="NE225" s="39"/>
      <c r="NF225" s="39"/>
      <c r="NG225" s="39"/>
      <c r="NH225" s="39"/>
      <c r="NI225" s="39"/>
      <c r="NJ225" s="39"/>
      <c r="NK225" s="39"/>
      <c r="NL225" s="39"/>
      <c r="NM225" s="39"/>
      <c r="NN225" s="39"/>
      <c r="NO225" s="39"/>
      <c r="NP225" s="39"/>
      <c r="NQ225" s="39"/>
      <c r="NR225" s="39"/>
      <c r="NS225" s="39"/>
      <c r="NT225" s="39"/>
      <c r="NU225" s="39"/>
      <c r="NV225" s="39"/>
      <c r="NW225" s="39"/>
      <c r="NX225" s="39"/>
      <c r="NY225" s="39"/>
      <c r="NZ225" s="39"/>
      <c r="OA225" s="39"/>
      <c r="OB225" s="39"/>
      <c r="OC225" s="39"/>
      <c r="OD225" s="39"/>
      <c r="OE225" s="39"/>
      <c r="OF225" s="39"/>
      <c r="OG225" s="39"/>
      <c r="OH225" s="39"/>
      <c r="OI225" s="39"/>
      <c r="OJ225" s="39"/>
      <c r="OK225" s="39"/>
      <c r="OL225" s="39"/>
      <c r="OM225" s="39"/>
      <c r="ON225" s="39"/>
      <c r="OO225" s="39"/>
      <c r="OP225" s="39"/>
      <c r="OQ225" s="39"/>
      <c r="OR225" s="39"/>
      <c r="OS225" s="39"/>
      <c r="OT225" s="39"/>
      <c r="OU225" s="39"/>
      <c r="OV225" s="39"/>
      <c r="OW225" s="39"/>
      <c r="OX225" s="39"/>
      <c r="OY225" s="39"/>
      <c r="OZ225" s="39"/>
      <c r="PA225" s="39"/>
      <c r="PB225" s="39"/>
      <c r="PC225" s="39"/>
      <c r="PD225" s="39"/>
      <c r="PE225" s="39"/>
      <c r="PF225" s="39"/>
      <c r="PG225" s="39"/>
      <c r="PH225" s="39"/>
      <c r="PI225" s="39"/>
      <c r="PJ225" s="39"/>
      <c r="PK225" s="39"/>
      <c r="PL225" s="39"/>
      <c r="PM225" s="39"/>
      <c r="PN225" s="39"/>
      <c r="PO225" s="39"/>
      <c r="PP225" s="39"/>
      <c r="PQ225" s="39"/>
      <c r="PR225" s="39"/>
      <c r="PS225" s="39"/>
      <c r="PT225" s="39"/>
      <c r="PU225" s="39"/>
      <c r="PV225" s="39"/>
      <c r="PW225" s="39"/>
      <c r="PX225" s="39"/>
      <c r="PY225" s="39"/>
      <c r="PZ225" s="39"/>
      <c r="QA225" s="39"/>
      <c r="QB225" s="39"/>
      <c r="QC225" s="39"/>
      <c r="QD225" s="39"/>
      <c r="QE225" s="39"/>
      <c r="QF225" s="39"/>
      <c r="QG225" s="39"/>
      <c r="QH225" s="39"/>
      <c r="QI225" s="39"/>
      <c r="QJ225" s="39"/>
      <c r="QK225" s="39"/>
      <c r="QL225" s="39"/>
      <c r="QM225" s="39"/>
      <c r="QN225" s="39"/>
      <c r="QO225" s="39"/>
      <c r="QP225" s="39"/>
      <c r="QQ225" s="39"/>
      <c r="QR225" s="39"/>
      <c r="QS225" s="39"/>
      <c r="QT225" s="39"/>
      <c r="QU225" s="39"/>
      <c r="QV225" s="39"/>
      <c r="QW225" s="39"/>
      <c r="QX225" s="39"/>
      <c r="QY225" s="39"/>
      <c r="QZ225" s="39"/>
      <c r="RA225" s="39"/>
      <c r="RB225" s="39"/>
      <c r="RC225" s="39"/>
      <c r="RD225" s="39"/>
      <c r="RE225" s="39"/>
      <c r="RF225" s="39"/>
      <c r="RG225" s="39"/>
      <c r="RH225" s="39"/>
      <c r="RI225" s="39"/>
      <c r="RJ225" s="39"/>
      <c r="RK225" s="39"/>
      <c r="RL225" s="39"/>
      <c r="RM225" s="39"/>
      <c r="RN225" s="39"/>
      <c r="RO225" s="39"/>
      <c r="RP225" s="39"/>
      <c r="RQ225" s="39"/>
      <c r="RR225" s="39"/>
      <c r="RS225" s="39"/>
      <c r="RT225" s="39"/>
      <c r="RU225" s="39"/>
      <c r="RV225" s="39"/>
      <c r="RW225" s="39"/>
      <c r="RX225" s="39"/>
      <c r="RY225" s="39"/>
      <c r="RZ225" s="39"/>
      <c r="SA225" s="39"/>
      <c r="SB225" s="39"/>
      <c r="SC225" s="39"/>
      <c r="SD225" s="39"/>
      <c r="SE225" s="39"/>
      <c r="SF225" s="39"/>
      <c r="SG225" s="39"/>
      <c r="SH225" s="39"/>
      <c r="SI225" s="39"/>
      <c r="SJ225" s="39"/>
      <c r="SK225" s="39"/>
      <c r="SL225" s="39"/>
      <c r="SM225" s="39"/>
      <c r="SN225" s="39"/>
      <c r="SO225" s="39"/>
      <c r="SP225" s="39"/>
      <c r="SQ225" s="39"/>
      <c r="SR225" s="39"/>
      <c r="SS225" s="39"/>
      <c r="ST225" s="39"/>
      <c r="SU225" s="39"/>
      <c r="SV225" s="39"/>
      <c r="SW225" s="39"/>
      <c r="SX225" s="39"/>
      <c r="SY225" s="39"/>
      <c r="SZ225" s="39"/>
      <c r="TA225" s="39"/>
      <c r="TB225" s="39"/>
      <c r="TC225" s="39"/>
      <c r="TD225" s="39"/>
      <c r="TE225" s="39"/>
      <c r="TF225" s="39"/>
      <c r="TG225" s="39"/>
      <c r="TH225" s="39"/>
      <c r="TI225" s="39"/>
      <c r="TJ225" s="39"/>
      <c r="TK225" s="39"/>
      <c r="TL225" s="39"/>
      <c r="TM225" s="39"/>
      <c r="TN225" s="39"/>
      <c r="TO225" s="39"/>
      <c r="TP225" s="39"/>
      <c r="TQ225" s="39"/>
      <c r="TR225" s="39"/>
      <c r="TS225" s="39"/>
      <c r="TT225" s="39"/>
      <c r="TU225" s="39"/>
      <c r="TV225" s="39"/>
      <c r="TW225" s="39"/>
      <c r="TX225" s="39"/>
      <c r="TY225" s="39"/>
      <c r="TZ225" s="39"/>
      <c r="UA225" s="39"/>
      <c r="UB225" s="39"/>
      <c r="UC225" s="39"/>
      <c r="UD225" s="39"/>
      <c r="UE225" s="39"/>
      <c r="UF225" s="39"/>
      <c r="UG225" s="39"/>
      <c r="UH225" s="39"/>
      <c r="UI225" s="39"/>
      <c r="UJ225" s="39"/>
      <c r="UK225" s="39"/>
      <c r="UL225" s="39"/>
      <c r="UM225" s="39"/>
      <c r="UN225" s="39"/>
      <c r="UO225" s="39"/>
      <c r="UP225" s="39"/>
      <c r="UQ225" s="39"/>
      <c r="UR225" s="39"/>
      <c r="US225" s="39"/>
      <c r="UT225" s="39"/>
      <c r="UU225" s="39"/>
      <c r="UV225" s="39"/>
      <c r="UW225" s="39"/>
      <c r="UX225" s="39"/>
      <c r="UY225" s="39"/>
      <c r="UZ225" s="39"/>
      <c r="VA225" s="39"/>
      <c r="VB225" s="39"/>
      <c r="VC225" s="39"/>
      <c r="VD225" s="39"/>
      <c r="VE225" s="39"/>
      <c r="VF225" s="39"/>
      <c r="VG225" s="39"/>
      <c r="VH225" s="39"/>
      <c r="VI225" s="39"/>
      <c r="VJ225" s="39"/>
      <c r="VK225" s="39"/>
      <c r="VL225" s="39"/>
      <c r="VM225" s="39"/>
      <c r="VN225" s="39"/>
      <c r="VO225" s="39"/>
      <c r="VP225" s="39"/>
      <c r="VQ225" s="39"/>
      <c r="VR225" s="39"/>
      <c r="VS225" s="39"/>
      <c r="VT225" s="39"/>
      <c r="VU225" s="39"/>
      <c r="VV225" s="39"/>
      <c r="VW225" s="39"/>
      <c r="VX225" s="39"/>
      <c r="VY225" s="39"/>
      <c r="VZ225" s="39"/>
      <c r="WA225" s="39"/>
      <c r="WB225" s="39"/>
      <c r="WC225" s="39"/>
      <c r="WD225" s="39"/>
      <c r="WE225" s="39"/>
      <c r="WF225" s="39"/>
      <c r="WG225" s="39"/>
      <c r="WH225" s="39"/>
      <c r="WI225" s="39"/>
      <c r="WJ225" s="39"/>
      <c r="WK225" s="39"/>
      <c r="WL225" s="39"/>
      <c r="WM225" s="39"/>
      <c r="WN225" s="39"/>
      <c r="WO225" s="39"/>
      <c r="WP225" s="39"/>
      <c r="WQ225" s="39"/>
      <c r="WR225" s="39"/>
      <c r="WS225" s="39"/>
      <c r="WT225" s="39"/>
      <c r="WU225" s="39"/>
      <c r="WV225" s="39"/>
      <c r="WW225" s="39"/>
      <c r="WX225" s="39"/>
      <c r="WY225" s="39"/>
      <c r="WZ225" s="39"/>
      <c r="XA225" s="39"/>
      <c r="XB225" s="39"/>
      <c r="XC225" s="39"/>
      <c r="XD225" s="39"/>
      <c r="XE225" s="39"/>
      <c r="XF225" s="39"/>
      <c r="XG225" s="39"/>
      <c r="XH225" s="39"/>
      <c r="XI225" s="39"/>
      <c r="XJ225" s="39"/>
      <c r="XK225" s="39"/>
      <c r="XL225" s="39"/>
      <c r="XM225" s="39"/>
      <c r="XN225" s="39"/>
      <c r="XO225" s="39"/>
      <c r="XP225" s="39"/>
      <c r="XQ225" s="39"/>
      <c r="XR225" s="39"/>
      <c r="XS225" s="39"/>
      <c r="XT225" s="39"/>
      <c r="XU225" s="39"/>
      <c r="XV225" s="39"/>
      <c r="XW225" s="39"/>
      <c r="XX225" s="39"/>
      <c r="XY225" s="39"/>
      <c r="XZ225" s="39"/>
      <c r="YA225" s="39"/>
      <c r="YB225" s="39"/>
      <c r="YC225" s="39"/>
      <c r="YD225" s="39"/>
      <c r="YE225" s="39"/>
      <c r="YF225" s="39"/>
      <c r="YG225" s="39"/>
      <c r="YH225" s="39"/>
      <c r="YI225" s="39"/>
      <c r="YJ225" s="39"/>
      <c r="YK225" s="39"/>
      <c r="YL225" s="39"/>
      <c r="YM225" s="39"/>
      <c r="YN225" s="39"/>
      <c r="YO225" s="39"/>
      <c r="YP225" s="39"/>
      <c r="YQ225" s="39"/>
      <c r="YR225" s="39"/>
      <c r="YS225" s="39"/>
      <c r="YT225" s="39"/>
      <c r="YU225" s="39"/>
      <c r="YV225" s="39"/>
      <c r="YW225" s="39"/>
      <c r="YX225" s="39"/>
      <c r="YY225" s="39"/>
      <c r="YZ225" s="39"/>
      <c r="ZA225" s="39"/>
      <c r="ZB225" s="39"/>
      <c r="ZC225" s="39"/>
      <c r="ZD225" s="39"/>
      <c r="ZE225" s="39"/>
      <c r="ZF225" s="39"/>
      <c r="ZG225" s="39"/>
      <c r="ZH225" s="39"/>
      <c r="ZI225" s="39"/>
      <c r="ZJ225" s="39"/>
      <c r="ZK225" s="39"/>
      <c r="ZL225" s="39"/>
      <c r="ZM225" s="39"/>
      <c r="ZN225" s="39"/>
      <c r="ZO225" s="39"/>
      <c r="ZP225" s="39"/>
      <c r="ZQ225" s="39"/>
      <c r="ZR225" s="39"/>
      <c r="ZS225" s="39"/>
      <c r="ZT225" s="39"/>
      <c r="ZU225" s="39"/>
      <c r="ZV225" s="39"/>
      <c r="ZW225" s="39"/>
      <c r="ZX225" s="39"/>
    </row>
    <row r="226" spans="1:700" s="41" customFormat="1" ht="12" customHeight="1" x14ac:dyDescent="0.25">
      <c r="A226" s="128" t="s">
        <v>36</v>
      </c>
      <c r="B226" s="15" t="s">
        <v>37</v>
      </c>
      <c r="C226" s="15" t="s">
        <v>37</v>
      </c>
      <c r="D226" s="5" t="s">
        <v>38</v>
      </c>
      <c r="E226" s="6" t="s">
        <v>39</v>
      </c>
      <c r="F226" s="7" t="s">
        <v>38</v>
      </c>
      <c r="G226" s="6" t="s">
        <v>40</v>
      </c>
      <c r="H226" s="8">
        <v>29401</v>
      </c>
      <c r="I226" s="24" t="s">
        <v>139</v>
      </c>
      <c r="J226" s="17" t="s">
        <v>12961</v>
      </c>
      <c r="K226" s="9" t="s">
        <v>12962</v>
      </c>
      <c r="L226" s="8"/>
      <c r="M226" s="8" t="s">
        <v>43</v>
      </c>
      <c r="N226" s="12" t="s">
        <v>16255</v>
      </c>
      <c r="O226" s="13">
        <v>1</v>
      </c>
      <c r="P226" s="18">
        <f t="shared" si="6"/>
        <v>880</v>
      </c>
      <c r="Q226" s="53" t="s">
        <v>16279</v>
      </c>
      <c r="R226" s="14">
        <v>880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880</v>
      </c>
      <c r="AD226" s="18">
        <v>0</v>
      </c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  <c r="IV226" s="39"/>
      <c r="IW226" s="39"/>
      <c r="IX226" s="39"/>
      <c r="IY226" s="39"/>
      <c r="IZ226" s="39"/>
      <c r="JA226" s="39"/>
      <c r="JB226" s="39"/>
      <c r="JC226" s="39"/>
      <c r="JD226" s="39"/>
      <c r="JE226" s="39"/>
      <c r="JF226" s="39"/>
      <c r="JG226" s="39"/>
      <c r="JH226" s="39"/>
      <c r="JI226" s="39"/>
      <c r="JJ226" s="39"/>
      <c r="JK226" s="39"/>
      <c r="JL226" s="39"/>
      <c r="JM226" s="39"/>
      <c r="JN226" s="39"/>
      <c r="JO226" s="39"/>
      <c r="JP226" s="39"/>
      <c r="JQ226" s="39"/>
      <c r="JR226" s="39"/>
      <c r="JS226" s="39"/>
      <c r="JT226" s="39"/>
      <c r="JU226" s="39"/>
      <c r="JV226" s="39"/>
      <c r="JW226" s="39"/>
      <c r="JX226" s="39"/>
      <c r="JY226" s="39"/>
      <c r="JZ226" s="39"/>
      <c r="KA226" s="39"/>
      <c r="KB226" s="39"/>
      <c r="KC226" s="39"/>
      <c r="KD226" s="39"/>
      <c r="KE226" s="39"/>
      <c r="KF226" s="39"/>
      <c r="KG226" s="39"/>
      <c r="KH226" s="39"/>
      <c r="KI226" s="39"/>
      <c r="KJ226" s="39"/>
      <c r="KK226" s="39"/>
      <c r="KL226" s="39"/>
      <c r="KM226" s="39"/>
      <c r="KN226" s="39"/>
      <c r="KO226" s="39"/>
      <c r="KP226" s="39"/>
      <c r="KQ226" s="39"/>
      <c r="KR226" s="39"/>
      <c r="KS226" s="39"/>
      <c r="KT226" s="39"/>
      <c r="KU226" s="39"/>
      <c r="KV226" s="39"/>
      <c r="KW226" s="39"/>
      <c r="KX226" s="39"/>
      <c r="KY226" s="39"/>
      <c r="KZ226" s="39"/>
      <c r="LA226" s="39"/>
      <c r="LB226" s="39"/>
      <c r="LC226" s="39"/>
      <c r="LD226" s="39"/>
      <c r="LE226" s="39"/>
      <c r="LF226" s="39"/>
      <c r="LG226" s="39"/>
      <c r="LH226" s="39"/>
      <c r="LI226" s="39"/>
      <c r="LJ226" s="39"/>
      <c r="LK226" s="39"/>
      <c r="LL226" s="39"/>
      <c r="LM226" s="39"/>
      <c r="LN226" s="39"/>
      <c r="LO226" s="39"/>
      <c r="LP226" s="39"/>
      <c r="LQ226" s="39"/>
      <c r="LR226" s="39"/>
      <c r="LS226" s="39"/>
      <c r="LT226" s="39"/>
      <c r="LU226" s="39"/>
      <c r="LV226" s="39"/>
      <c r="LW226" s="39"/>
      <c r="LX226" s="39"/>
      <c r="LY226" s="39"/>
      <c r="LZ226" s="39"/>
      <c r="MA226" s="39"/>
      <c r="MB226" s="39"/>
      <c r="MC226" s="39"/>
      <c r="MD226" s="39"/>
      <c r="ME226" s="39"/>
      <c r="MF226" s="39"/>
      <c r="MG226" s="39"/>
      <c r="MH226" s="39"/>
      <c r="MI226" s="39"/>
      <c r="MJ226" s="39"/>
      <c r="MK226" s="39"/>
      <c r="ML226" s="39"/>
      <c r="MM226" s="39"/>
      <c r="MN226" s="39"/>
      <c r="MO226" s="39"/>
      <c r="MP226" s="39"/>
      <c r="MQ226" s="39"/>
      <c r="MR226" s="39"/>
      <c r="MS226" s="39"/>
      <c r="MT226" s="39"/>
      <c r="MU226" s="39"/>
      <c r="MV226" s="39"/>
      <c r="MW226" s="39"/>
      <c r="MX226" s="39"/>
      <c r="MY226" s="39"/>
      <c r="MZ226" s="39"/>
      <c r="NA226" s="39"/>
      <c r="NB226" s="39"/>
      <c r="NC226" s="39"/>
      <c r="ND226" s="39"/>
      <c r="NE226" s="39"/>
      <c r="NF226" s="39"/>
      <c r="NG226" s="39"/>
      <c r="NH226" s="39"/>
      <c r="NI226" s="39"/>
      <c r="NJ226" s="39"/>
      <c r="NK226" s="39"/>
      <c r="NL226" s="39"/>
      <c r="NM226" s="39"/>
      <c r="NN226" s="39"/>
      <c r="NO226" s="39"/>
      <c r="NP226" s="39"/>
      <c r="NQ226" s="39"/>
      <c r="NR226" s="39"/>
      <c r="NS226" s="39"/>
      <c r="NT226" s="39"/>
      <c r="NU226" s="39"/>
      <c r="NV226" s="39"/>
      <c r="NW226" s="39"/>
      <c r="NX226" s="39"/>
      <c r="NY226" s="39"/>
      <c r="NZ226" s="39"/>
      <c r="OA226" s="39"/>
      <c r="OB226" s="39"/>
      <c r="OC226" s="39"/>
      <c r="OD226" s="39"/>
      <c r="OE226" s="39"/>
      <c r="OF226" s="39"/>
      <c r="OG226" s="39"/>
      <c r="OH226" s="39"/>
      <c r="OI226" s="39"/>
      <c r="OJ226" s="39"/>
      <c r="OK226" s="39"/>
      <c r="OL226" s="39"/>
      <c r="OM226" s="39"/>
      <c r="ON226" s="39"/>
      <c r="OO226" s="39"/>
      <c r="OP226" s="39"/>
      <c r="OQ226" s="39"/>
      <c r="OR226" s="39"/>
      <c r="OS226" s="39"/>
      <c r="OT226" s="39"/>
      <c r="OU226" s="39"/>
      <c r="OV226" s="39"/>
      <c r="OW226" s="39"/>
      <c r="OX226" s="39"/>
      <c r="OY226" s="39"/>
      <c r="OZ226" s="39"/>
      <c r="PA226" s="39"/>
      <c r="PB226" s="39"/>
      <c r="PC226" s="39"/>
      <c r="PD226" s="39"/>
      <c r="PE226" s="39"/>
      <c r="PF226" s="39"/>
      <c r="PG226" s="39"/>
      <c r="PH226" s="39"/>
      <c r="PI226" s="39"/>
      <c r="PJ226" s="39"/>
      <c r="PK226" s="39"/>
      <c r="PL226" s="39"/>
      <c r="PM226" s="39"/>
      <c r="PN226" s="39"/>
      <c r="PO226" s="39"/>
      <c r="PP226" s="39"/>
      <c r="PQ226" s="39"/>
      <c r="PR226" s="39"/>
      <c r="PS226" s="39"/>
      <c r="PT226" s="39"/>
      <c r="PU226" s="39"/>
      <c r="PV226" s="39"/>
      <c r="PW226" s="39"/>
      <c r="PX226" s="39"/>
      <c r="PY226" s="39"/>
      <c r="PZ226" s="39"/>
      <c r="QA226" s="39"/>
      <c r="QB226" s="39"/>
      <c r="QC226" s="39"/>
      <c r="QD226" s="39"/>
      <c r="QE226" s="39"/>
      <c r="QF226" s="39"/>
      <c r="QG226" s="39"/>
      <c r="QH226" s="39"/>
      <c r="QI226" s="39"/>
      <c r="QJ226" s="39"/>
      <c r="QK226" s="39"/>
      <c r="QL226" s="39"/>
      <c r="QM226" s="39"/>
      <c r="QN226" s="39"/>
      <c r="QO226" s="39"/>
      <c r="QP226" s="39"/>
      <c r="QQ226" s="39"/>
      <c r="QR226" s="39"/>
      <c r="QS226" s="39"/>
      <c r="QT226" s="39"/>
      <c r="QU226" s="39"/>
      <c r="QV226" s="39"/>
      <c r="QW226" s="39"/>
      <c r="QX226" s="39"/>
      <c r="QY226" s="39"/>
      <c r="QZ226" s="39"/>
      <c r="RA226" s="39"/>
      <c r="RB226" s="39"/>
      <c r="RC226" s="39"/>
      <c r="RD226" s="39"/>
      <c r="RE226" s="39"/>
      <c r="RF226" s="39"/>
      <c r="RG226" s="39"/>
      <c r="RH226" s="39"/>
      <c r="RI226" s="39"/>
      <c r="RJ226" s="39"/>
      <c r="RK226" s="39"/>
      <c r="RL226" s="39"/>
      <c r="RM226" s="39"/>
      <c r="RN226" s="39"/>
      <c r="RO226" s="39"/>
      <c r="RP226" s="39"/>
      <c r="RQ226" s="39"/>
      <c r="RR226" s="39"/>
      <c r="RS226" s="39"/>
      <c r="RT226" s="39"/>
      <c r="RU226" s="39"/>
      <c r="RV226" s="39"/>
      <c r="RW226" s="39"/>
      <c r="RX226" s="39"/>
      <c r="RY226" s="39"/>
      <c r="RZ226" s="39"/>
      <c r="SA226" s="39"/>
      <c r="SB226" s="39"/>
      <c r="SC226" s="39"/>
      <c r="SD226" s="39"/>
      <c r="SE226" s="39"/>
      <c r="SF226" s="39"/>
      <c r="SG226" s="39"/>
      <c r="SH226" s="39"/>
      <c r="SI226" s="39"/>
      <c r="SJ226" s="39"/>
      <c r="SK226" s="39"/>
      <c r="SL226" s="39"/>
      <c r="SM226" s="39"/>
      <c r="SN226" s="39"/>
      <c r="SO226" s="39"/>
      <c r="SP226" s="39"/>
      <c r="SQ226" s="39"/>
      <c r="SR226" s="39"/>
      <c r="SS226" s="39"/>
      <c r="ST226" s="39"/>
      <c r="SU226" s="39"/>
      <c r="SV226" s="39"/>
      <c r="SW226" s="39"/>
      <c r="SX226" s="39"/>
      <c r="SY226" s="39"/>
      <c r="SZ226" s="39"/>
      <c r="TA226" s="39"/>
      <c r="TB226" s="39"/>
      <c r="TC226" s="39"/>
      <c r="TD226" s="39"/>
      <c r="TE226" s="39"/>
      <c r="TF226" s="39"/>
      <c r="TG226" s="39"/>
      <c r="TH226" s="39"/>
      <c r="TI226" s="39"/>
      <c r="TJ226" s="39"/>
      <c r="TK226" s="39"/>
      <c r="TL226" s="39"/>
      <c r="TM226" s="39"/>
      <c r="TN226" s="39"/>
      <c r="TO226" s="39"/>
      <c r="TP226" s="39"/>
      <c r="TQ226" s="39"/>
      <c r="TR226" s="39"/>
      <c r="TS226" s="39"/>
      <c r="TT226" s="39"/>
      <c r="TU226" s="39"/>
      <c r="TV226" s="39"/>
      <c r="TW226" s="39"/>
      <c r="TX226" s="39"/>
      <c r="TY226" s="39"/>
      <c r="TZ226" s="39"/>
      <c r="UA226" s="39"/>
      <c r="UB226" s="39"/>
      <c r="UC226" s="39"/>
      <c r="UD226" s="39"/>
      <c r="UE226" s="39"/>
      <c r="UF226" s="39"/>
      <c r="UG226" s="39"/>
      <c r="UH226" s="39"/>
      <c r="UI226" s="39"/>
      <c r="UJ226" s="39"/>
      <c r="UK226" s="39"/>
      <c r="UL226" s="39"/>
      <c r="UM226" s="39"/>
      <c r="UN226" s="39"/>
      <c r="UO226" s="39"/>
      <c r="UP226" s="39"/>
      <c r="UQ226" s="39"/>
      <c r="UR226" s="39"/>
      <c r="US226" s="39"/>
      <c r="UT226" s="39"/>
      <c r="UU226" s="39"/>
      <c r="UV226" s="39"/>
      <c r="UW226" s="39"/>
      <c r="UX226" s="39"/>
      <c r="UY226" s="39"/>
      <c r="UZ226" s="39"/>
      <c r="VA226" s="39"/>
      <c r="VB226" s="39"/>
      <c r="VC226" s="39"/>
      <c r="VD226" s="39"/>
      <c r="VE226" s="39"/>
      <c r="VF226" s="39"/>
      <c r="VG226" s="39"/>
      <c r="VH226" s="39"/>
      <c r="VI226" s="39"/>
      <c r="VJ226" s="39"/>
      <c r="VK226" s="39"/>
      <c r="VL226" s="39"/>
      <c r="VM226" s="39"/>
      <c r="VN226" s="39"/>
      <c r="VO226" s="39"/>
      <c r="VP226" s="39"/>
      <c r="VQ226" s="39"/>
      <c r="VR226" s="39"/>
      <c r="VS226" s="39"/>
      <c r="VT226" s="39"/>
      <c r="VU226" s="39"/>
      <c r="VV226" s="39"/>
      <c r="VW226" s="39"/>
      <c r="VX226" s="39"/>
      <c r="VY226" s="39"/>
      <c r="VZ226" s="39"/>
      <c r="WA226" s="39"/>
      <c r="WB226" s="39"/>
      <c r="WC226" s="39"/>
      <c r="WD226" s="39"/>
      <c r="WE226" s="39"/>
      <c r="WF226" s="39"/>
      <c r="WG226" s="39"/>
      <c r="WH226" s="39"/>
      <c r="WI226" s="39"/>
      <c r="WJ226" s="39"/>
      <c r="WK226" s="39"/>
      <c r="WL226" s="39"/>
      <c r="WM226" s="39"/>
      <c r="WN226" s="39"/>
      <c r="WO226" s="39"/>
      <c r="WP226" s="39"/>
      <c r="WQ226" s="39"/>
      <c r="WR226" s="39"/>
      <c r="WS226" s="39"/>
      <c r="WT226" s="39"/>
      <c r="WU226" s="39"/>
      <c r="WV226" s="39"/>
      <c r="WW226" s="39"/>
      <c r="WX226" s="39"/>
      <c r="WY226" s="39"/>
      <c r="WZ226" s="39"/>
      <c r="XA226" s="39"/>
      <c r="XB226" s="39"/>
      <c r="XC226" s="39"/>
      <c r="XD226" s="39"/>
      <c r="XE226" s="39"/>
      <c r="XF226" s="39"/>
      <c r="XG226" s="39"/>
      <c r="XH226" s="39"/>
      <c r="XI226" s="39"/>
      <c r="XJ226" s="39"/>
      <c r="XK226" s="39"/>
      <c r="XL226" s="39"/>
      <c r="XM226" s="39"/>
      <c r="XN226" s="39"/>
      <c r="XO226" s="39"/>
      <c r="XP226" s="39"/>
      <c r="XQ226" s="39"/>
      <c r="XR226" s="39"/>
      <c r="XS226" s="39"/>
      <c r="XT226" s="39"/>
      <c r="XU226" s="39"/>
      <c r="XV226" s="39"/>
      <c r="XW226" s="39"/>
      <c r="XX226" s="39"/>
      <c r="XY226" s="39"/>
      <c r="XZ226" s="39"/>
      <c r="YA226" s="39"/>
      <c r="YB226" s="39"/>
      <c r="YC226" s="39"/>
      <c r="YD226" s="39"/>
      <c r="YE226" s="39"/>
      <c r="YF226" s="39"/>
      <c r="YG226" s="39"/>
      <c r="YH226" s="39"/>
      <c r="YI226" s="39"/>
      <c r="YJ226" s="39"/>
      <c r="YK226" s="39"/>
      <c r="YL226" s="39"/>
      <c r="YM226" s="39"/>
      <c r="YN226" s="39"/>
      <c r="YO226" s="39"/>
      <c r="YP226" s="39"/>
      <c r="YQ226" s="39"/>
      <c r="YR226" s="39"/>
      <c r="YS226" s="39"/>
      <c r="YT226" s="39"/>
      <c r="YU226" s="39"/>
      <c r="YV226" s="39"/>
      <c r="YW226" s="39"/>
      <c r="YX226" s="39"/>
      <c r="YY226" s="39"/>
      <c r="YZ226" s="39"/>
      <c r="ZA226" s="39"/>
      <c r="ZB226" s="39"/>
      <c r="ZC226" s="39"/>
      <c r="ZD226" s="39"/>
      <c r="ZE226" s="39"/>
      <c r="ZF226" s="39"/>
      <c r="ZG226" s="39"/>
      <c r="ZH226" s="39"/>
      <c r="ZI226" s="39"/>
      <c r="ZJ226" s="39"/>
      <c r="ZK226" s="39"/>
      <c r="ZL226" s="39"/>
      <c r="ZM226" s="39"/>
      <c r="ZN226" s="39"/>
      <c r="ZO226" s="39"/>
      <c r="ZP226" s="39"/>
      <c r="ZQ226" s="39"/>
      <c r="ZR226" s="39"/>
      <c r="ZS226" s="39"/>
      <c r="ZT226" s="39"/>
      <c r="ZU226" s="39"/>
      <c r="ZV226" s="39"/>
      <c r="ZW226" s="39"/>
      <c r="ZX226" s="39"/>
    </row>
    <row r="227" spans="1:700" s="41" customFormat="1" ht="12" customHeight="1" x14ac:dyDescent="0.25">
      <c r="A227" s="128" t="s">
        <v>36</v>
      </c>
      <c r="B227" s="15" t="s">
        <v>37</v>
      </c>
      <c r="C227" s="15" t="s">
        <v>37</v>
      </c>
      <c r="D227" s="5" t="s">
        <v>38</v>
      </c>
      <c r="E227" s="6" t="s">
        <v>39</v>
      </c>
      <c r="F227" s="7" t="s">
        <v>38</v>
      </c>
      <c r="G227" s="6" t="s">
        <v>40</v>
      </c>
      <c r="H227" s="8">
        <v>29401</v>
      </c>
      <c r="I227" s="24" t="s">
        <v>139</v>
      </c>
      <c r="J227" s="112" t="s">
        <v>12579</v>
      </c>
      <c r="K227" s="9" t="s">
        <v>250</v>
      </c>
      <c r="L227" s="116"/>
      <c r="M227" s="8" t="s">
        <v>43</v>
      </c>
      <c r="N227" s="12" t="s">
        <v>16255</v>
      </c>
      <c r="O227" s="13">
        <v>1</v>
      </c>
      <c r="P227" s="18">
        <f t="shared" si="6"/>
        <v>1610</v>
      </c>
      <c r="Q227" s="53" t="s">
        <v>16279</v>
      </c>
      <c r="R227" s="14">
        <v>1610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1610</v>
      </c>
      <c r="AD227" s="18">
        <v>0</v>
      </c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  <c r="IV227" s="39"/>
      <c r="IW227" s="39"/>
      <c r="IX227" s="39"/>
      <c r="IY227" s="39"/>
      <c r="IZ227" s="39"/>
      <c r="JA227" s="39"/>
      <c r="JB227" s="39"/>
      <c r="JC227" s="39"/>
      <c r="JD227" s="39"/>
      <c r="JE227" s="39"/>
      <c r="JF227" s="39"/>
      <c r="JG227" s="39"/>
      <c r="JH227" s="39"/>
      <c r="JI227" s="39"/>
      <c r="JJ227" s="39"/>
      <c r="JK227" s="39"/>
      <c r="JL227" s="39"/>
      <c r="JM227" s="39"/>
      <c r="JN227" s="39"/>
      <c r="JO227" s="39"/>
      <c r="JP227" s="39"/>
      <c r="JQ227" s="39"/>
      <c r="JR227" s="39"/>
      <c r="JS227" s="39"/>
      <c r="JT227" s="39"/>
      <c r="JU227" s="39"/>
      <c r="JV227" s="39"/>
      <c r="JW227" s="39"/>
      <c r="JX227" s="39"/>
      <c r="JY227" s="39"/>
      <c r="JZ227" s="39"/>
      <c r="KA227" s="39"/>
      <c r="KB227" s="39"/>
      <c r="KC227" s="39"/>
      <c r="KD227" s="39"/>
      <c r="KE227" s="39"/>
      <c r="KF227" s="39"/>
      <c r="KG227" s="39"/>
      <c r="KH227" s="39"/>
      <c r="KI227" s="39"/>
      <c r="KJ227" s="39"/>
      <c r="KK227" s="39"/>
      <c r="KL227" s="39"/>
      <c r="KM227" s="39"/>
      <c r="KN227" s="39"/>
      <c r="KO227" s="39"/>
      <c r="KP227" s="39"/>
      <c r="KQ227" s="39"/>
      <c r="KR227" s="39"/>
      <c r="KS227" s="39"/>
      <c r="KT227" s="39"/>
      <c r="KU227" s="39"/>
      <c r="KV227" s="39"/>
      <c r="KW227" s="39"/>
      <c r="KX227" s="39"/>
      <c r="KY227" s="39"/>
      <c r="KZ227" s="39"/>
      <c r="LA227" s="39"/>
      <c r="LB227" s="39"/>
      <c r="LC227" s="39"/>
      <c r="LD227" s="39"/>
      <c r="LE227" s="39"/>
      <c r="LF227" s="39"/>
      <c r="LG227" s="39"/>
      <c r="LH227" s="39"/>
      <c r="LI227" s="39"/>
      <c r="LJ227" s="39"/>
      <c r="LK227" s="39"/>
      <c r="LL227" s="39"/>
      <c r="LM227" s="39"/>
      <c r="LN227" s="39"/>
      <c r="LO227" s="39"/>
      <c r="LP227" s="39"/>
      <c r="LQ227" s="39"/>
      <c r="LR227" s="39"/>
      <c r="LS227" s="39"/>
      <c r="LT227" s="39"/>
      <c r="LU227" s="39"/>
      <c r="LV227" s="39"/>
      <c r="LW227" s="39"/>
      <c r="LX227" s="39"/>
      <c r="LY227" s="39"/>
      <c r="LZ227" s="39"/>
      <c r="MA227" s="39"/>
      <c r="MB227" s="39"/>
      <c r="MC227" s="39"/>
      <c r="MD227" s="39"/>
      <c r="ME227" s="39"/>
      <c r="MF227" s="39"/>
      <c r="MG227" s="39"/>
      <c r="MH227" s="39"/>
      <c r="MI227" s="39"/>
      <c r="MJ227" s="39"/>
      <c r="MK227" s="39"/>
      <c r="ML227" s="39"/>
      <c r="MM227" s="39"/>
      <c r="MN227" s="39"/>
      <c r="MO227" s="39"/>
      <c r="MP227" s="39"/>
      <c r="MQ227" s="39"/>
      <c r="MR227" s="39"/>
      <c r="MS227" s="39"/>
      <c r="MT227" s="39"/>
      <c r="MU227" s="39"/>
      <c r="MV227" s="39"/>
      <c r="MW227" s="39"/>
      <c r="MX227" s="39"/>
      <c r="MY227" s="39"/>
      <c r="MZ227" s="39"/>
      <c r="NA227" s="39"/>
      <c r="NB227" s="39"/>
      <c r="NC227" s="39"/>
      <c r="ND227" s="39"/>
      <c r="NE227" s="39"/>
      <c r="NF227" s="39"/>
      <c r="NG227" s="39"/>
      <c r="NH227" s="39"/>
      <c r="NI227" s="39"/>
      <c r="NJ227" s="39"/>
      <c r="NK227" s="39"/>
      <c r="NL227" s="39"/>
      <c r="NM227" s="39"/>
      <c r="NN227" s="39"/>
      <c r="NO227" s="39"/>
      <c r="NP227" s="39"/>
      <c r="NQ227" s="39"/>
      <c r="NR227" s="39"/>
      <c r="NS227" s="39"/>
      <c r="NT227" s="39"/>
      <c r="NU227" s="39"/>
      <c r="NV227" s="39"/>
      <c r="NW227" s="39"/>
      <c r="NX227" s="39"/>
      <c r="NY227" s="39"/>
      <c r="NZ227" s="39"/>
      <c r="OA227" s="39"/>
      <c r="OB227" s="39"/>
      <c r="OC227" s="39"/>
      <c r="OD227" s="39"/>
      <c r="OE227" s="39"/>
      <c r="OF227" s="39"/>
      <c r="OG227" s="39"/>
      <c r="OH227" s="39"/>
      <c r="OI227" s="39"/>
      <c r="OJ227" s="39"/>
      <c r="OK227" s="39"/>
      <c r="OL227" s="39"/>
      <c r="OM227" s="39"/>
      <c r="ON227" s="39"/>
      <c r="OO227" s="39"/>
      <c r="OP227" s="39"/>
      <c r="OQ227" s="39"/>
      <c r="OR227" s="39"/>
      <c r="OS227" s="39"/>
      <c r="OT227" s="39"/>
      <c r="OU227" s="39"/>
      <c r="OV227" s="39"/>
      <c r="OW227" s="39"/>
      <c r="OX227" s="39"/>
      <c r="OY227" s="39"/>
      <c r="OZ227" s="39"/>
      <c r="PA227" s="39"/>
      <c r="PB227" s="39"/>
      <c r="PC227" s="39"/>
      <c r="PD227" s="39"/>
      <c r="PE227" s="39"/>
      <c r="PF227" s="39"/>
      <c r="PG227" s="39"/>
      <c r="PH227" s="39"/>
      <c r="PI227" s="39"/>
      <c r="PJ227" s="39"/>
      <c r="PK227" s="39"/>
      <c r="PL227" s="39"/>
      <c r="PM227" s="39"/>
      <c r="PN227" s="39"/>
      <c r="PO227" s="39"/>
      <c r="PP227" s="39"/>
      <c r="PQ227" s="39"/>
      <c r="PR227" s="39"/>
      <c r="PS227" s="39"/>
      <c r="PT227" s="39"/>
      <c r="PU227" s="39"/>
      <c r="PV227" s="39"/>
      <c r="PW227" s="39"/>
      <c r="PX227" s="39"/>
      <c r="PY227" s="39"/>
      <c r="PZ227" s="39"/>
      <c r="QA227" s="39"/>
      <c r="QB227" s="39"/>
      <c r="QC227" s="39"/>
      <c r="QD227" s="39"/>
      <c r="QE227" s="39"/>
      <c r="QF227" s="39"/>
      <c r="QG227" s="39"/>
      <c r="QH227" s="39"/>
      <c r="QI227" s="39"/>
      <c r="QJ227" s="39"/>
      <c r="QK227" s="39"/>
      <c r="QL227" s="39"/>
      <c r="QM227" s="39"/>
      <c r="QN227" s="39"/>
      <c r="QO227" s="39"/>
      <c r="QP227" s="39"/>
      <c r="QQ227" s="39"/>
      <c r="QR227" s="39"/>
      <c r="QS227" s="39"/>
      <c r="QT227" s="39"/>
      <c r="QU227" s="39"/>
      <c r="QV227" s="39"/>
      <c r="QW227" s="39"/>
      <c r="QX227" s="39"/>
      <c r="QY227" s="39"/>
      <c r="QZ227" s="39"/>
      <c r="RA227" s="39"/>
      <c r="RB227" s="39"/>
      <c r="RC227" s="39"/>
      <c r="RD227" s="39"/>
      <c r="RE227" s="39"/>
      <c r="RF227" s="39"/>
      <c r="RG227" s="39"/>
      <c r="RH227" s="39"/>
      <c r="RI227" s="39"/>
      <c r="RJ227" s="39"/>
      <c r="RK227" s="39"/>
      <c r="RL227" s="39"/>
      <c r="RM227" s="39"/>
      <c r="RN227" s="39"/>
      <c r="RO227" s="39"/>
      <c r="RP227" s="39"/>
      <c r="RQ227" s="39"/>
      <c r="RR227" s="39"/>
      <c r="RS227" s="39"/>
      <c r="RT227" s="39"/>
      <c r="RU227" s="39"/>
      <c r="RV227" s="39"/>
      <c r="RW227" s="39"/>
      <c r="RX227" s="39"/>
      <c r="RY227" s="39"/>
      <c r="RZ227" s="39"/>
      <c r="SA227" s="39"/>
      <c r="SB227" s="39"/>
      <c r="SC227" s="39"/>
      <c r="SD227" s="39"/>
      <c r="SE227" s="39"/>
      <c r="SF227" s="39"/>
      <c r="SG227" s="39"/>
      <c r="SH227" s="39"/>
      <c r="SI227" s="39"/>
      <c r="SJ227" s="39"/>
      <c r="SK227" s="39"/>
      <c r="SL227" s="39"/>
      <c r="SM227" s="39"/>
      <c r="SN227" s="39"/>
      <c r="SO227" s="39"/>
      <c r="SP227" s="39"/>
      <c r="SQ227" s="39"/>
      <c r="SR227" s="39"/>
      <c r="SS227" s="39"/>
      <c r="ST227" s="39"/>
      <c r="SU227" s="39"/>
      <c r="SV227" s="39"/>
      <c r="SW227" s="39"/>
      <c r="SX227" s="39"/>
      <c r="SY227" s="39"/>
      <c r="SZ227" s="39"/>
      <c r="TA227" s="39"/>
      <c r="TB227" s="39"/>
      <c r="TC227" s="39"/>
      <c r="TD227" s="39"/>
      <c r="TE227" s="39"/>
      <c r="TF227" s="39"/>
      <c r="TG227" s="39"/>
      <c r="TH227" s="39"/>
      <c r="TI227" s="39"/>
      <c r="TJ227" s="39"/>
      <c r="TK227" s="39"/>
      <c r="TL227" s="39"/>
      <c r="TM227" s="39"/>
      <c r="TN227" s="39"/>
      <c r="TO227" s="39"/>
      <c r="TP227" s="39"/>
      <c r="TQ227" s="39"/>
      <c r="TR227" s="39"/>
      <c r="TS227" s="39"/>
      <c r="TT227" s="39"/>
      <c r="TU227" s="39"/>
      <c r="TV227" s="39"/>
      <c r="TW227" s="39"/>
      <c r="TX227" s="39"/>
      <c r="TY227" s="39"/>
      <c r="TZ227" s="39"/>
      <c r="UA227" s="39"/>
      <c r="UB227" s="39"/>
      <c r="UC227" s="39"/>
      <c r="UD227" s="39"/>
      <c r="UE227" s="39"/>
      <c r="UF227" s="39"/>
      <c r="UG227" s="39"/>
      <c r="UH227" s="39"/>
      <c r="UI227" s="39"/>
      <c r="UJ227" s="39"/>
      <c r="UK227" s="39"/>
      <c r="UL227" s="39"/>
      <c r="UM227" s="39"/>
      <c r="UN227" s="39"/>
      <c r="UO227" s="39"/>
      <c r="UP227" s="39"/>
      <c r="UQ227" s="39"/>
      <c r="UR227" s="39"/>
      <c r="US227" s="39"/>
      <c r="UT227" s="39"/>
      <c r="UU227" s="39"/>
      <c r="UV227" s="39"/>
      <c r="UW227" s="39"/>
      <c r="UX227" s="39"/>
      <c r="UY227" s="39"/>
      <c r="UZ227" s="39"/>
      <c r="VA227" s="39"/>
      <c r="VB227" s="39"/>
      <c r="VC227" s="39"/>
      <c r="VD227" s="39"/>
      <c r="VE227" s="39"/>
      <c r="VF227" s="39"/>
      <c r="VG227" s="39"/>
      <c r="VH227" s="39"/>
      <c r="VI227" s="39"/>
      <c r="VJ227" s="39"/>
      <c r="VK227" s="39"/>
      <c r="VL227" s="39"/>
      <c r="VM227" s="39"/>
      <c r="VN227" s="39"/>
      <c r="VO227" s="39"/>
      <c r="VP227" s="39"/>
      <c r="VQ227" s="39"/>
      <c r="VR227" s="39"/>
      <c r="VS227" s="39"/>
      <c r="VT227" s="39"/>
      <c r="VU227" s="39"/>
      <c r="VV227" s="39"/>
      <c r="VW227" s="39"/>
      <c r="VX227" s="39"/>
      <c r="VY227" s="39"/>
      <c r="VZ227" s="39"/>
      <c r="WA227" s="39"/>
      <c r="WB227" s="39"/>
      <c r="WC227" s="39"/>
      <c r="WD227" s="39"/>
      <c r="WE227" s="39"/>
      <c r="WF227" s="39"/>
      <c r="WG227" s="39"/>
      <c r="WH227" s="39"/>
      <c r="WI227" s="39"/>
      <c r="WJ227" s="39"/>
      <c r="WK227" s="39"/>
      <c r="WL227" s="39"/>
      <c r="WM227" s="39"/>
      <c r="WN227" s="39"/>
      <c r="WO227" s="39"/>
      <c r="WP227" s="39"/>
      <c r="WQ227" s="39"/>
      <c r="WR227" s="39"/>
      <c r="WS227" s="39"/>
      <c r="WT227" s="39"/>
      <c r="WU227" s="39"/>
      <c r="WV227" s="39"/>
      <c r="WW227" s="39"/>
      <c r="WX227" s="39"/>
      <c r="WY227" s="39"/>
      <c r="WZ227" s="39"/>
      <c r="XA227" s="39"/>
      <c r="XB227" s="39"/>
      <c r="XC227" s="39"/>
      <c r="XD227" s="39"/>
      <c r="XE227" s="39"/>
      <c r="XF227" s="39"/>
      <c r="XG227" s="39"/>
      <c r="XH227" s="39"/>
      <c r="XI227" s="39"/>
      <c r="XJ227" s="39"/>
      <c r="XK227" s="39"/>
      <c r="XL227" s="39"/>
      <c r="XM227" s="39"/>
      <c r="XN227" s="39"/>
      <c r="XO227" s="39"/>
      <c r="XP227" s="39"/>
      <c r="XQ227" s="39"/>
      <c r="XR227" s="39"/>
      <c r="XS227" s="39"/>
      <c r="XT227" s="39"/>
      <c r="XU227" s="39"/>
      <c r="XV227" s="39"/>
      <c r="XW227" s="39"/>
      <c r="XX227" s="39"/>
      <c r="XY227" s="39"/>
      <c r="XZ227" s="39"/>
      <c r="YA227" s="39"/>
      <c r="YB227" s="39"/>
      <c r="YC227" s="39"/>
      <c r="YD227" s="39"/>
      <c r="YE227" s="39"/>
      <c r="YF227" s="39"/>
      <c r="YG227" s="39"/>
      <c r="YH227" s="39"/>
      <c r="YI227" s="39"/>
      <c r="YJ227" s="39"/>
      <c r="YK227" s="39"/>
      <c r="YL227" s="39"/>
      <c r="YM227" s="39"/>
      <c r="YN227" s="39"/>
      <c r="YO227" s="39"/>
      <c r="YP227" s="39"/>
      <c r="YQ227" s="39"/>
      <c r="YR227" s="39"/>
      <c r="YS227" s="39"/>
      <c r="YT227" s="39"/>
      <c r="YU227" s="39"/>
      <c r="YV227" s="39"/>
      <c r="YW227" s="39"/>
      <c r="YX227" s="39"/>
      <c r="YY227" s="39"/>
      <c r="YZ227" s="39"/>
      <c r="ZA227" s="39"/>
      <c r="ZB227" s="39"/>
      <c r="ZC227" s="39"/>
      <c r="ZD227" s="39"/>
      <c r="ZE227" s="39"/>
      <c r="ZF227" s="39"/>
      <c r="ZG227" s="39"/>
      <c r="ZH227" s="39"/>
      <c r="ZI227" s="39"/>
      <c r="ZJ227" s="39"/>
      <c r="ZK227" s="39"/>
      <c r="ZL227" s="39"/>
      <c r="ZM227" s="39"/>
      <c r="ZN227" s="39"/>
      <c r="ZO227" s="39"/>
      <c r="ZP227" s="39"/>
      <c r="ZQ227" s="39"/>
      <c r="ZR227" s="39"/>
      <c r="ZS227" s="39"/>
      <c r="ZT227" s="39"/>
      <c r="ZU227" s="39"/>
      <c r="ZV227" s="39"/>
      <c r="ZW227" s="39"/>
      <c r="ZX227" s="39"/>
    </row>
    <row r="228" spans="1:700" s="41" customFormat="1" ht="12" customHeight="1" x14ac:dyDescent="0.25">
      <c r="A228" s="128" t="s">
        <v>36</v>
      </c>
      <c r="B228" s="15" t="s">
        <v>37</v>
      </c>
      <c r="C228" s="15" t="s">
        <v>37</v>
      </c>
      <c r="D228" s="5" t="s">
        <v>38</v>
      </c>
      <c r="E228" s="6" t="s">
        <v>39</v>
      </c>
      <c r="F228" s="7" t="s">
        <v>38</v>
      </c>
      <c r="G228" s="6" t="s">
        <v>40</v>
      </c>
      <c r="H228" s="67">
        <v>31401</v>
      </c>
      <c r="I228" s="78" t="s">
        <v>147</v>
      </c>
      <c r="J228" s="113"/>
      <c r="K228" s="91" t="s">
        <v>147</v>
      </c>
      <c r="L228" s="116"/>
      <c r="M228" s="8" t="s">
        <v>43</v>
      </c>
      <c r="N228" s="18" t="s">
        <v>16296</v>
      </c>
      <c r="O228" s="13">
        <v>12</v>
      </c>
      <c r="P228" s="18">
        <f t="shared" si="6"/>
        <v>6875</v>
      </c>
      <c r="Q228" s="53" t="s">
        <v>16279</v>
      </c>
      <c r="R228" s="14">
        <v>82500</v>
      </c>
      <c r="S228" s="18">
        <v>6875</v>
      </c>
      <c r="T228" s="18">
        <v>6875</v>
      </c>
      <c r="U228" s="18">
        <v>6875</v>
      </c>
      <c r="V228" s="18">
        <v>6875</v>
      </c>
      <c r="W228" s="18">
        <v>6875</v>
      </c>
      <c r="X228" s="18">
        <v>6875</v>
      </c>
      <c r="Y228" s="18">
        <v>6875</v>
      </c>
      <c r="Z228" s="18">
        <v>6875</v>
      </c>
      <c r="AA228" s="18">
        <v>6875</v>
      </c>
      <c r="AB228" s="18">
        <v>6875</v>
      </c>
      <c r="AC228" s="18">
        <v>6875</v>
      </c>
      <c r="AD228" s="18">
        <v>6875</v>
      </c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  <c r="IV228" s="39"/>
      <c r="IW228" s="39"/>
      <c r="IX228" s="39"/>
      <c r="IY228" s="39"/>
      <c r="IZ228" s="39"/>
      <c r="JA228" s="39"/>
      <c r="JB228" s="39"/>
      <c r="JC228" s="39"/>
      <c r="JD228" s="39"/>
      <c r="JE228" s="39"/>
      <c r="JF228" s="39"/>
      <c r="JG228" s="39"/>
      <c r="JH228" s="39"/>
      <c r="JI228" s="39"/>
      <c r="JJ228" s="39"/>
      <c r="JK228" s="39"/>
      <c r="JL228" s="39"/>
      <c r="JM228" s="39"/>
      <c r="JN228" s="39"/>
      <c r="JO228" s="39"/>
      <c r="JP228" s="39"/>
      <c r="JQ228" s="39"/>
      <c r="JR228" s="39"/>
      <c r="JS228" s="39"/>
      <c r="JT228" s="39"/>
      <c r="JU228" s="39"/>
      <c r="JV228" s="39"/>
      <c r="JW228" s="39"/>
      <c r="JX228" s="39"/>
      <c r="JY228" s="39"/>
      <c r="JZ228" s="39"/>
      <c r="KA228" s="39"/>
      <c r="KB228" s="39"/>
      <c r="KC228" s="39"/>
      <c r="KD228" s="39"/>
      <c r="KE228" s="39"/>
      <c r="KF228" s="39"/>
      <c r="KG228" s="39"/>
      <c r="KH228" s="39"/>
      <c r="KI228" s="39"/>
      <c r="KJ228" s="39"/>
      <c r="KK228" s="39"/>
      <c r="KL228" s="39"/>
      <c r="KM228" s="39"/>
      <c r="KN228" s="39"/>
      <c r="KO228" s="39"/>
      <c r="KP228" s="39"/>
      <c r="KQ228" s="39"/>
      <c r="KR228" s="39"/>
      <c r="KS228" s="39"/>
      <c r="KT228" s="39"/>
      <c r="KU228" s="39"/>
      <c r="KV228" s="39"/>
      <c r="KW228" s="39"/>
      <c r="KX228" s="39"/>
      <c r="KY228" s="39"/>
      <c r="KZ228" s="39"/>
      <c r="LA228" s="39"/>
      <c r="LB228" s="39"/>
      <c r="LC228" s="39"/>
      <c r="LD228" s="39"/>
      <c r="LE228" s="39"/>
      <c r="LF228" s="39"/>
      <c r="LG228" s="39"/>
      <c r="LH228" s="39"/>
      <c r="LI228" s="39"/>
      <c r="LJ228" s="39"/>
      <c r="LK228" s="39"/>
      <c r="LL228" s="39"/>
      <c r="LM228" s="39"/>
      <c r="LN228" s="39"/>
      <c r="LO228" s="39"/>
      <c r="LP228" s="39"/>
      <c r="LQ228" s="39"/>
      <c r="LR228" s="39"/>
      <c r="LS228" s="39"/>
      <c r="LT228" s="39"/>
      <c r="LU228" s="39"/>
      <c r="LV228" s="39"/>
      <c r="LW228" s="39"/>
      <c r="LX228" s="39"/>
      <c r="LY228" s="39"/>
      <c r="LZ228" s="39"/>
      <c r="MA228" s="39"/>
      <c r="MB228" s="39"/>
      <c r="MC228" s="39"/>
      <c r="MD228" s="39"/>
      <c r="ME228" s="39"/>
      <c r="MF228" s="39"/>
      <c r="MG228" s="39"/>
      <c r="MH228" s="39"/>
      <c r="MI228" s="39"/>
      <c r="MJ228" s="39"/>
      <c r="MK228" s="39"/>
      <c r="ML228" s="39"/>
      <c r="MM228" s="39"/>
      <c r="MN228" s="39"/>
      <c r="MO228" s="39"/>
      <c r="MP228" s="39"/>
      <c r="MQ228" s="39"/>
      <c r="MR228" s="39"/>
      <c r="MS228" s="39"/>
      <c r="MT228" s="39"/>
      <c r="MU228" s="39"/>
      <c r="MV228" s="39"/>
      <c r="MW228" s="39"/>
      <c r="MX228" s="39"/>
      <c r="MY228" s="39"/>
      <c r="MZ228" s="39"/>
      <c r="NA228" s="39"/>
      <c r="NB228" s="39"/>
      <c r="NC228" s="39"/>
      <c r="ND228" s="39"/>
      <c r="NE228" s="39"/>
      <c r="NF228" s="39"/>
      <c r="NG228" s="39"/>
      <c r="NH228" s="39"/>
      <c r="NI228" s="39"/>
      <c r="NJ228" s="39"/>
      <c r="NK228" s="39"/>
      <c r="NL228" s="39"/>
      <c r="NM228" s="39"/>
      <c r="NN228" s="39"/>
      <c r="NO228" s="39"/>
      <c r="NP228" s="39"/>
      <c r="NQ228" s="39"/>
      <c r="NR228" s="39"/>
      <c r="NS228" s="39"/>
      <c r="NT228" s="39"/>
      <c r="NU228" s="39"/>
      <c r="NV228" s="39"/>
      <c r="NW228" s="39"/>
      <c r="NX228" s="39"/>
      <c r="NY228" s="39"/>
      <c r="NZ228" s="39"/>
      <c r="OA228" s="39"/>
      <c r="OB228" s="39"/>
      <c r="OC228" s="39"/>
      <c r="OD228" s="39"/>
      <c r="OE228" s="39"/>
      <c r="OF228" s="39"/>
      <c r="OG228" s="39"/>
      <c r="OH228" s="39"/>
      <c r="OI228" s="39"/>
      <c r="OJ228" s="39"/>
      <c r="OK228" s="39"/>
      <c r="OL228" s="39"/>
      <c r="OM228" s="39"/>
      <c r="ON228" s="39"/>
      <c r="OO228" s="39"/>
      <c r="OP228" s="39"/>
      <c r="OQ228" s="39"/>
      <c r="OR228" s="39"/>
      <c r="OS228" s="39"/>
      <c r="OT228" s="39"/>
      <c r="OU228" s="39"/>
      <c r="OV228" s="39"/>
      <c r="OW228" s="39"/>
      <c r="OX228" s="39"/>
      <c r="OY228" s="39"/>
      <c r="OZ228" s="39"/>
      <c r="PA228" s="39"/>
      <c r="PB228" s="39"/>
      <c r="PC228" s="39"/>
      <c r="PD228" s="39"/>
      <c r="PE228" s="39"/>
      <c r="PF228" s="39"/>
      <c r="PG228" s="39"/>
      <c r="PH228" s="39"/>
      <c r="PI228" s="39"/>
      <c r="PJ228" s="39"/>
      <c r="PK228" s="39"/>
      <c r="PL228" s="39"/>
      <c r="PM228" s="39"/>
      <c r="PN228" s="39"/>
      <c r="PO228" s="39"/>
      <c r="PP228" s="39"/>
      <c r="PQ228" s="39"/>
      <c r="PR228" s="39"/>
      <c r="PS228" s="39"/>
      <c r="PT228" s="39"/>
      <c r="PU228" s="39"/>
      <c r="PV228" s="39"/>
      <c r="PW228" s="39"/>
      <c r="PX228" s="39"/>
      <c r="PY228" s="39"/>
      <c r="PZ228" s="39"/>
      <c r="QA228" s="39"/>
      <c r="QB228" s="39"/>
      <c r="QC228" s="39"/>
      <c r="QD228" s="39"/>
      <c r="QE228" s="39"/>
      <c r="QF228" s="39"/>
      <c r="QG228" s="39"/>
      <c r="QH228" s="39"/>
      <c r="QI228" s="39"/>
      <c r="QJ228" s="39"/>
      <c r="QK228" s="39"/>
      <c r="QL228" s="39"/>
      <c r="QM228" s="39"/>
      <c r="QN228" s="39"/>
      <c r="QO228" s="39"/>
      <c r="QP228" s="39"/>
      <c r="QQ228" s="39"/>
      <c r="QR228" s="39"/>
      <c r="QS228" s="39"/>
      <c r="QT228" s="39"/>
      <c r="QU228" s="39"/>
      <c r="QV228" s="39"/>
      <c r="QW228" s="39"/>
      <c r="QX228" s="39"/>
      <c r="QY228" s="39"/>
      <c r="QZ228" s="39"/>
      <c r="RA228" s="39"/>
      <c r="RB228" s="39"/>
      <c r="RC228" s="39"/>
      <c r="RD228" s="39"/>
      <c r="RE228" s="39"/>
      <c r="RF228" s="39"/>
      <c r="RG228" s="39"/>
      <c r="RH228" s="39"/>
      <c r="RI228" s="39"/>
      <c r="RJ228" s="39"/>
      <c r="RK228" s="39"/>
      <c r="RL228" s="39"/>
      <c r="RM228" s="39"/>
      <c r="RN228" s="39"/>
      <c r="RO228" s="39"/>
      <c r="RP228" s="39"/>
      <c r="RQ228" s="39"/>
      <c r="RR228" s="39"/>
      <c r="RS228" s="39"/>
      <c r="RT228" s="39"/>
      <c r="RU228" s="39"/>
      <c r="RV228" s="39"/>
      <c r="RW228" s="39"/>
      <c r="RX228" s="39"/>
      <c r="RY228" s="39"/>
      <c r="RZ228" s="39"/>
      <c r="SA228" s="39"/>
      <c r="SB228" s="39"/>
      <c r="SC228" s="39"/>
      <c r="SD228" s="39"/>
      <c r="SE228" s="39"/>
      <c r="SF228" s="39"/>
      <c r="SG228" s="39"/>
      <c r="SH228" s="39"/>
      <c r="SI228" s="39"/>
      <c r="SJ228" s="39"/>
      <c r="SK228" s="39"/>
      <c r="SL228" s="39"/>
      <c r="SM228" s="39"/>
      <c r="SN228" s="39"/>
      <c r="SO228" s="39"/>
      <c r="SP228" s="39"/>
      <c r="SQ228" s="39"/>
      <c r="SR228" s="39"/>
      <c r="SS228" s="39"/>
      <c r="ST228" s="39"/>
      <c r="SU228" s="39"/>
      <c r="SV228" s="39"/>
      <c r="SW228" s="39"/>
      <c r="SX228" s="39"/>
      <c r="SY228" s="39"/>
      <c r="SZ228" s="39"/>
      <c r="TA228" s="39"/>
      <c r="TB228" s="39"/>
      <c r="TC228" s="39"/>
      <c r="TD228" s="39"/>
      <c r="TE228" s="39"/>
      <c r="TF228" s="39"/>
      <c r="TG228" s="39"/>
      <c r="TH228" s="39"/>
      <c r="TI228" s="39"/>
      <c r="TJ228" s="39"/>
      <c r="TK228" s="39"/>
      <c r="TL228" s="39"/>
      <c r="TM228" s="39"/>
      <c r="TN228" s="39"/>
      <c r="TO228" s="39"/>
      <c r="TP228" s="39"/>
      <c r="TQ228" s="39"/>
      <c r="TR228" s="39"/>
      <c r="TS228" s="39"/>
      <c r="TT228" s="39"/>
      <c r="TU228" s="39"/>
      <c r="TV228" s="39"/>
      <c r="TW228" s="39"/>
      <c r="TX228" s="39"/>
      <c r="TY228" s="39"/>
      <c r="TZ228" s="39"/>
      <c r="UA228" s="39"/>
      <c r="UB228" s="39"/>
      <c r="UC228" s="39"/>
      <c r="UD228" s="39"/>
      <c r="UE228" s="39"/>
      <c r="UF228" s="39"/>
      <c r="UG228" s="39"/>
      <c r="UH228" s="39"/>
      <c r="UI228" s="39"/>
      <c r="UJ228" s="39"/>
      <c r="UK228" s="39"/>
      <c r="UL228" s="39"/>
      <c r="UM228" s="39"/>
      <c r="UN228" s="39"/>
      <c r="UO228" s="39"/>
      <c r="UP228" s="39"/>
      <c r="UQ228" s="39"/>
      <c r="UR228" s="39"/>
      <c r="US228" s="39"/>
      <c r="UT228" s="39"/>
      <c r="UU228" s="39"/>
      <c r="UV228" s="39"/>
      <c r="UW228" s="39"/>
      <c r="UX228" s="39"/>
      <c r="UY228" s="39"/>
      <c r="UZ228" s="39"/>
      <c r="VA228" s="39"/>
      <c r="VB228" s="39"/>
      <c r="VC228" s="39"/>
      <c r="VD228" s="39"/>
      <c r="VE228" s="39"/>
      <c r="VF228" s="39"/>
      <c r="VG228" s="39"/>
      <c r="VH228" s="39"/>
      <c r="VI228" s="39"/>
      <c r="VJ228" s="39"/>
      <c r="VK228" s="39"/>
      <c r="VL228" s="39"/>
      <c r="VM228" s="39"/>
      <c r="VN228" s="39"/>
      <c r="VO228" s="39"/>
      <c r="VP228" s="39"/>
      <c r="VQ228" s="39"/>
      <c r="VR228" s="39"/>
      <c r="VS228" s="39"/>
      <c r="VT228" s="39"/>
      <c r="VU228" s="39"/>
      <c r="VV228" s="39"/>
      <c r="VW228" s="39"/>
      <c r="VX228" s="39"/>
      <c r="VY228" s="39"/>
      <c r="VZ228" s="39"/>
      <c r="WA228" s="39"/>
      <c r="WB228" s="39"/>
      <c r="WC228" s="39"/>
      <c r="WD228" s="39"/>
      <c r="WE228" s="39"/>
      <c r="WF228" s="39"/>
      <c r="WG228" s="39"/>
      <c r="WH228" s="39"/>
      <c r="WI228" s="39"/>
      <c r="WJ228" s="39"/>
      <c r="WK228" s="39"/>
      <c r="WL228" s="39"/>
      <c r="WM228" s="39"/>
      <c r="WN228" s="39"/>
      <c r="WO228" s="39"/>
      <c r="WP228" s="39"/>
      <c r="WQ228" s="39"/>
      <c r="WR228" s="39"/>
      <c r="WS228" s="39"/>
      <c r="WT228" s="39"/>
      <c r="WU228" s="39"/>
      <c r="WV228" s="39"/>
      <c r="WW228" s="39"/>
      <c r="WX228" s="39"/>
      <c r="WY228" s="39"/>
      <c r="WZ228" s="39"/>
      <c r="XA228" s="39"/>
      <c r="XB228" s="39"/>
      <c r="XC228" s="39"/>
      <c r="XD228" s="39"/>
      <c r="XE228" s="39"/>
      <c r="XF228" s="39"/>
      <c r="XG228" s="39"/>
      <c r="XH228" s="39"/>
      <c r="XI228" s="39"/>
      <c r="XJ228" s="39"/>
      <c r="XK228" s="39"/>
      <c r="XL228" s="39"/>
      <c r="XM228" s="39"/>
      <c r="XN228" s="39"/>
      <c r="XO228" s="39"/>
      <c r="XP228" s="39"/>
      <c r="XQ228" s="39"/>
      <c r="XR228" s="39"/>
      <c r="XS228" s="39"/>
      <c r="XT228" s="39"/>
      <c r="XU228" s="39"/>
      <c r="XV228" s="39"/>
      <c r="XW228" s="39"/>
      <c r="XX228" s="39"/>
      <c r="XY228" s="39"/>
      <c r="XZ228" s="39"/>
      <c r="YA228" s="39"/>
      <c r="YB228" s="39"/>
      <c r="YC228" s="39"/>
      <c r="YD228" s="39"/>
      <c r="YE228" s="39"/>
      <c r="YF228" s="39"/>
      <c r="YG228" s="39"/>
      <c r="YH228" s="39"/>
      <c r="YI228" s="39"/>
      <c r="YJ228" s="39"/>
      <c r="YK228" s="39"/>
      <c r="YL228" s="39"/>
      <c r="YM228" s="39"/>
      <c r="YN228" s="39"/>
      <c r="YO228" s="39"/>
      <c r="YP228" s="39"/>
      <c r="YQ228" s="39"/>
      <c r="YR228" s="39"/>
      <c r="YS228" s="39"/>
      <c r="YT228" s="39"/>
      <c r="YU228" s="39"/>
      <c r="YV228" s="39"/>
      <c r="YW228" s="39"/>
      <c r="YX228" s="39"/>
      <c r="YY228" s="39"/>
      <c r="YZ228" s="39"/>
      <c r="ZA228" s="39"/>
      <c r="ZB228" s="39"/>
      <c r="ZC228" s="39"/>
      <c r="ZD228" s="39"/>
      <c r="ZE228" s="39"/>
      <c r="ZF228" s="39"/>
      <c r="ZG228" s="39"/>
      <c r="ZH228" s="39"/>
      <c r="ZI228" s="39"/>
      <c r="ZJ228" s="39"/>
      <c r="ZK228" s="39"/>
      <c r="ZL228" s="39"/>
      <c r="ZM228" s="39"/>
      <c r="ZN228" s="39"/>
      <c r="ZO228" s="39"/>
      <c r="ZP228" s="39"/>
      <c r="ZQ228" s="39"/>
      <c r="ZR228" s="39"/>
      <c r="ZS228" s="39"/>
      <c r="ZT228" s="39"/>
      <c r="ZU228" s="39"/>
      <c r="ZV228" s="39"/>
      <c r="ZW228" s="39"/>
      <c r="ZX228" s="39"/>
    </row>
    <row r="229" spans="1:700" s="41" customFormat="1" ht="12" customHeight="1" x14ac:dyDescent="0.25">
      <c r="A229" s="128" t="s">
        <v>36</v>
      </c>
      <c r="B229" s="15" t="s">
        <v>37</v>
      </c>
      <c r="C229" s="15" t="s">
        <v>37</v>
      </c>
      <c r="D229" s="5" t="s">
        <v>38</v>
      </c>
      <c r="E229" s="6" t="s">
        <v>39</v>
      </c>
      <c r="F229" s="7" t="s">
        <v>38</v>
      </c>
      <c r="G229" s="6" t="s">
        <v>40</v>
      </c>
      <c r="H229" s="67">
        <v>31801</v>
      </c>
      <c r="I229" s="78" t="s">
        <v>149</v>
      </c>
      <c r="J229" s="113"/>
      <c r="K229" s="91" t="s">
        <v>149</v>
      </c>
      <c r="L229" s="116"/>
      <c r="M229" s="8" t="s">
        <v>43</v>
      </c>
      <c r="N229" s="18" t="s">
        <v>16296</v>
      </c>
      <c r="O229" s="13">
        <v>3</v>
      </c>
      <c r="P229" s="14">
        <v>80300</v>
      </c>
      <c r="Q229" s="53" t="s">
        <v>16279</v>
      </c>
      <c r="R229" s="14">
        <v>80300</v>
      </c>
      <c r="S229" s="18">
        <v>0</v>
      </c>
      <c r="T229" s="18">
        <v>0</v>
      </c>
      <c r="U229" s="18">
        <v>30000</v>
      </c>
      <c r="V229" s="18">
        <v>0</v>
      </c>
      <c r="W229" s="18">
        <v>0</v>
      </c>
      <c r="X229" s="18">
        <v>25150</v>
      </c>
      <c r="Y229" s="18">
        <v>0</v>
      </c>
      <c r="Z229" s="18">
        <v>0</v>
      </c>
      <c r="AA229" s="18">
        <v>25150</v>
      </c>
      <c r="AB229" s="18">
        <v>0</v>
      </c>
      <c r="AC229" s="18">
        <v>0</v>
      </c>
      <c r="AD229" s="18">
        <v>0</v>
      </c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  <c r="IB229" s="39"/>
      <c r="IC229" s="39"/>
      <c r="ID229" s="39"/>
      <c r="IE229" s="39"/>
      <c r="IF229" s="39"/>
      <c r="IG229" s="39"/>
      <c r="IH229" s="39"/>
      <c r="II229" s="39"/>
      <c r="IJ229" s="39"/>
      <c r="IK229" s="39"/>
      <c r="IL229" s="39"/>
      <c r="IM229" s="39"/>
      <c r="IN229" s="39"/>
      <c r="IO229" s="39"/>
      <c r="IP229" s="39"/>
      <c r="IQ229" s="39"/>
      <c r="IR229" s="39"/>
      <c r="IS229" s="39"/>
      <c r="IT229" s="39"/>
      <c r="IU229" s="39"/>
      <c r="IV229" s="39"/>
      <c r="IW229" s="39"/>
      <c r="IX229" s="39"/>
      <c r="IY229" s="39"/>
      <c r="IZ229" s="39"/>
      <c r="JA229" s="39"/>
      <c r="JB229" s="39"/>
      <c r="JC229" s="39"/>
      <c r="JD229" s="39"/>
      <c r="JE229" s="39"/>
      <c r="JF229" s="39"/>
      <c r="JG229" s="39"/>
      <c r="JH229" s="39"/>
      <c r="JI229" s="39"/>
      <c r="JJ229" s="39"/>
      <c r="JK229" s="39"/>
      <c r="JL229" s="39"/>
      <c r="JM229" s="39"/>
      <c r="JN229" s="39"/>
      <c r="JO229" s="39"/>
      <c r="JP229" s="39"/>
      <c r="JQ229" s="39"/>
      <c r="JR229" s="39"/>
      <c r="JS229" s="39"/>
      <c r="JT229" s="39"/>
      <c r="JU229" s="39"/>
      <c r="JV229" s="39"/>
      <c r="JW229" s="39"/>
      <c r="JX229" s="39"/>
      <c r="JY229" s="39"/>
      <c r="JZ229" s="39"/>
      <c r="KA229" s="39"/>
      <c r="KB229" s="39"/>
      <c r="KC229" s="39"/>
      <c r="KD229" s="39"/>
      <c r="KE229" s="39"/>
      <c r="KF229" s="39"/>
      <c r="KG229" s="39"/>
      <c r="KH229" s="39"/>
      <c r="KI229" s="39"/>
      <c r="KJ229" s="39"/>
      <c r="KK229" s="39"/>
      <c r="KL229" s="39"/>
      <c r="KM229" s="39"/>
      <c r="KN229" s="39"/>
      <c r="KO229" s="39"/>
      <c r="KP229" s="39"/>
      <c r="KQ229" s="39"/>
      <c r="KR229" s="39"/>
      <c r="KS229" s="39"/>
      <c r="KT229" s="39"/>
      <c r="KU229" s="39"/>
      <c r="KV229" s="39"/>
      <c r="KW229" s="39"/>
      <c r="KX229" s="39"/>
      <c r="KY229" s="39"/>
      <c r="KZ229" s="39"/>
      <c r="LA229" s="39"/>
      <c r="LB229" s="39"/>
      <c r="LC229" s="39"/>
      <c r="LD229" s="39"/>
      <c r="LE229" s="39"/>
      <c r="LF229" s="39"/>
      <c r="LG229" s="39"/>
      <c r="LH229" s="39"/>
      <c r="LI229" s="39"/>
      <c r="LJ229" s="39"/>
      <c r="LK229" s="39"/>
      <c r="LL229" s="39"/>
      <c r="LM229" s="39"/>
      <c r="LN229" s="39"/>
      <c r="LO229" s="39"/>
      <c r="LP229" s="39"/>
      <c r="LQ229" s="39"/>
      <c r="LR229" s="39"/>
      <c r="LS229" s="39"/>
      <c r="LT229" s="39"/>
      <c r="LU229" s="39"/>
      <c r="LV229" s="39"/>
      <c r="LW229" s="39"/>
      <c r="LX229" s="39"/>
      <c r="LY229" s="39"/>
      <c r="LZ229" s="39"/>
      <c r="MA229" s="39"/>
      <c r="MB229" s="39"/>
      <c r="MC229" s="39"/>
      <c r="MD229" s="39"/>
      <c r="ME229" s="39"/>
      <c r="MF229" s="39"/>
      <c r="MG229" s="39"/>
      <c r="MH229" s="39"/>
      <c r="MI229" s="39"/>
      <c r="MJ229" s="39"/>
      <c r="MK229" s="39"/>
      <c r="ML229" s="39"/>
      <c r="MM229" s="39"/>
      <c r="MN229" s="39"/>
      <c r="MO229" s="39"/>
      <c r="MP229" s="39"/>
      <c r="MQ229" s="39"/>
      <c r="MR229" s="39"/>
      <c r="MS229" s="39"/>
      <c r="MT229" s="39"/>
      <c r="MU229" s="39"/>
      <c r="MV229" s="39"/>
      <c r="MW229" s="39"/>
      <c r="MX229" s="39"/>
      <c r="MY229" s="39"/>
      <c r="MZ229" s="39"/>
      <c r="NA229" s="39"/>
      <c r="NB229" s="39"/>
      <c r="NC229" s="39"/>
      <c r="ND229" s="39"/>
      <c r="NE229" s="39"/>
      <c r="NF229" s="39"/>
      <c r="NG229" s="39"/>
      <c r="NH229" s="39"/>
      <c r="NI229" s="39"/>
      <c r="NJ229" s="39"/>
      <c r="NK229" s="39"/>
      <c r="NL229" s="39"/>
      <c r="NM229" s="39"/>
      <c r="NN229" s="39"/>
      <c r="NO229" s="39"/>
      <c r="NP229" s="39"/>
      <c r="NQ229" s="39"/>
      <c r="NR229" s="39"/>
      <c r="NS229" s="39"/>
      <c r="NT229" s="39"/>
      <c r="NU229" s="39"/>
      <c r="NV229" s="39"/>
      <c r="NW229" s="39"/>
      <c r="NX229" s="39"/>
      <c r="NY229" s="39"/>
      <c r="NZ229" s="39"/>
      <c r="OA229" s="39"/>
      <c r="OB229" s="39"/>
      <c r="OC229" s="39"/>
      <c r="OD229" s="39"/>
      <c r="OE229" s="39"/>
      <c r="OF229" s="39"/>
      <c r="OG229" s="39"/>
      <c r="OH229" s="39"/>
      <c r="OI229" s="39"/>
      <c r="OJ229" s="39"/>
      <c r="OK229" s="39"/>
      <c r="OL229" s="39"/>
      <c r="OM229" s="39"/>
      <c r="ON229" s="39"/>
      <c r="OO229" s="39"/>
      <c r="OP229" s="39"/>
      <c r="OQ229" s="39"/>
      <c r="OR229" s="39"/>
      <c r="OS229" s="39"/>
      <c r="OT229" s="39"/>
      <c r="OU229" s="39"/>
      <c r="OV229" s="39"/>
      <c r="OW229" s="39"/>
      <c r="OX229" s="39"/>
      <c r="OY229" s="39"/>
      <c r="OZ229" s="39"/>
      <c r="PA229" s="39"/>
      <c r="PB229" s="39"/>
      <c r="PC229" s="39"/>
      <c r="PD229" s="39"/>
      <c r="PE229" s="39"/>
      <c r="PF229" s="39"/>
      <c r="PG229" s="39"/>
      <c r="PH229" s="39"/>
      <c r="PI229" s="39"/>
      <c r="PJ229" s="39"/>
      <c r="PK229" s="39"/>
      <c r="PL229" s="39"/>
      <c r="PM229" s="39"/>
      <c r="PN229" s="39"/>
      <c r="PO229" s="39"/>
      <c r="PP229" s="39"/>
      <c r="PQ229" s="39"/>
      <c r="PR229" s="39"/>
      <c r="PS229" s="39"/>
      <c r="PT229" s="39"/>
      <c r="PU229" s="39"/>
      <c r="PV229" s="39"/>
      <c r="PW229" s="39"/>
      <c r="PX229" s="39"/>
      <c r="PY229" s="39"/>
      <c r="PZ229" s="39"/>
      <c r="QA229" s="39"/>
      <c r="QB229" s="39"/>
      <c r="QC229" s="39"/>
      <c r="QD229" s="39"/>
      <c r="QE229" s="39"/>
      <c r="QF229" s="39"/>
      <c r="QG229" s="39"/>
      <c r="QH229" s="39"/>
      <c r="QI229" s="39"/>
      <c r="QJ229" s="39"/>
      <c r="QK229" s="39"/>
      <c r="QL229" s="39"/>
      <c r="QM229" s="39"/>
      <c r="QN229" s="39"/>
      <c r="QO229" s="39"/>
      <c r="QP229" s="39"/>
      <c r="QQ229" s="39"/>
      <c r="QR229" s="39"/>
      <c r="QS229" s="39"/>
      <c r="QT229" s="39"/>
      <c r="QU229" s="39"/>
      <c r="QV229" s="39"/>
      <c r="QW229" s="39"/>
      <c r="QX229" s="39"/>
      <c r="QY229" s="39"/>
      <c r="QZ229" s="39"/>
      <c r="RA229" s="39"/>
      <c r="RB229" s="39"/>
      <c r="RC229" s="39"/>
      <c r="RD229" s="39"/>
      <c r="RE229" s="39"/>
      <c r="RF229" s="39"/>
      <c r="RG229" s="39"/>
      <c r="RH229" s="39"/>
      <c r="RI229" s="39"/>
      <c r="RJ229" s="39"/>
      <c r="RK229" s="39"/>
      <c r="RL229" s="39"/>
      <c r="RM229" s="39"/>
      <c r="RN229" s="39"/>
      <c r="RO229" s="39"/>
      <c r="RP229" s="39"/>
      <c r="RQ229" s="39"/>
      <c r="RR229" s="39"/>
      <c r="RS229" s="39"/>
      <c r="RT229" s="39"/>
      <c r="RU229" s="39"/>
      <c r="RV229" s="39"/>
      <c r="RW229" s="39"/>
      <c r="RX229" s="39"/>
      <c r="RY229" s="39"/>
      <c r="RZ229" s="39"/>
      <c r="SA229" s="39"/>
      <c r="SB229" s="39"/>
      <c r="SC229" s="39"/>
      <c r="SD229" s="39"/>
      <c r="SE229" s="39"/>
      <c r="SF229" s="39"/>
      <c r="SG229" s="39"/>
      <c r="SH229" s="39"/>
      <c r="SI229" s="39"/>
      <c r="SJ229" s="39"/>
      <c r="SK229" s="39"/>
      <c r="SL229" s="39"/>
      <c r="SM229" s="39"/>
      <c r="SN229" s="39"/>
      <c r="SO229" s="39"/>
      <c r="SP229" s="39"/>
      <c r="SQ229" s="39"/>
      <c r="SR229" s="39"/>
      <c r="SS229" s="39"/>
      <c r="ST229" s="39"/>
      <c r="SU229" s="39"/>
      <c r="SV229" s="39"/>
      <c r="SW229" s="39"/>
      <c r="SX229" s="39"/>
      <c r="SY229" s="39"/>
      <c r="SZ229" s="39"/>
      <c r="TA229" s="39"/>
      <c r="TB229" s="39"/>
      <c r="TC229" s="39"/>
      <c r="TD229" s="39"/>
      <c r="TE229" s="39"/>
      <c r="TF229" s="39"/>
      <c r="TG229" s="39"/>
      <c r="TH229" s="39"/>
      <c r="TI229" s="39"/>
      <c r="TJ229" s="39"/>
      <c r="TK229" s="39"/>
      <c r="TL229" s="39"/>
      <c r="TM229" s="39"/>
      <c r="TN229" s="39"/>
      <c r="TO229" s="39"/>
      <c r="TP229" s="39"/>
      <c r="TQ229" s="39"/>
      <c r="TR229" s="39"/>
      <c r="TS229" s="39"/>
      <c r="TT229" s="39"/>
      <c r="TU229" s="39"/>
      <c r="TV229" s="39"/>
      <c r="TW229" s="39"/>
      <c r="TX229" s="39"/>
      <c r="TY229" s="39"/>
      <c r="TZ229" s="39"/>
      <c r="UA229" s="39"/>
      <c r="UB229" s="39"/>
      <c r="UC229" s="39"/>
      <c r="UD229" s="39"/>
      <c r="UE229" s="39"/>
      <c r="UF229" s="39"/>
      <c r="UG229" s="39"/>
      <c r="UH229" s="39"/>
      <c r="UI229" s="39"/>
      <c r="UJ229" s="39"/>
      <c r="UK229" s="39"/>
      <c r="UL229" s="39"/>
      <c r="UM229" s="39"/>
      <c r="UN229" s="39"/>
      <c r="UO229" s="39"/>
      <c r="UP229" s="39"/>
      <c r="UQ229" s="39"/>
      <c r="UR229" s="39"/>
      <c r="US229" s="39"/>
      <c r="UT229" s="39"/>
      <c r="UU229" s="39"/>
      <c r="UV229" s="39"/>
      <c r="UW229" s="39"/>
      <c r="UX229" s="39"/>
      <c r="UY229" s="39"/>
      <c r="UZ229" s="39"/>
      <c r="VA229" s="39"/>
      <c r="VB229" s="39"/>
      <c r="VC229" s="39"/>
      <c r="VD229" s="39"/>
      <c r="VE229" s="39"/>
      <c r="VF229" s="39"/>
      <c r="VG229" s="39"/>
      <c r="VH229" s="39"/>
      <c r="VI229" s="39"/>
      <c r="VJ229" s="39"/>
      <c r="VK229" s="39"/>
      <c r="VL229" s="39"/>
      <c r="VM229" s="39"/>
      <c r="VN229" s="39"/>
      <c r="VO229" s="39"/>
      <c r="VP229" s="39"/>
      <c r="VQ229" s="39"/>
      <c r="VR229" s="39"/>
      <c r="VS229" s="39"/>
      <c r="VT229" s="39"/>
      <c r="VU229" s="39"/>
      <c r="VV229" s="39"/>
      <c r="VW229" s="39"/>
      <c r="VX229" s="39"/>
      <c r="VY229" s="39"/>
      <c r="VZ229" s="39"/>
      <c r="WA229" s="39"/>
      <c r="WB229" s="39"/>
      <c r="WC229" s="39"/>
      <c r="WD229" s="39"/>
      <c r="WE229" s="39"/>
      <c r="WF229" s="39"/>
      <c r="WG229" s="39"/>
      <c r="WH229" s="39"/>
      <c r="WI229" s="39"/>
      <c r="WJ229" s="39"/>
      <c r="WK229" s="39"/>
      <c r="WL229" s="39"/>
      <c r="WM229" s="39"/>
      <c r="WN229" s="39"/>
      <c r="WO229" s="39"/>
      <c r="WP229" s="39"/>
      <c r="WQ229" s="39"/>
      <c r="WR229" s="39"/>
      <c r="WS229" s="39"/>
      <c r="WT229" s="39"/>
      <c r="WU229" s="39"/>
      <c r="WV229" s="39"/>
      <c r="WW229" s="39"/>
      <c r="WX229" s="39"/>
      <c r="WY229" s="39"/>
      <c r="WZ229" s="39"/>
      <c r="XA229" s="39"/>
      <c r="XB229" s="39"/>
      <c r="XC229" s="39"/>
      <c r="XD229" s="39"/>
      <c r="XE229" s="39"/>
      <c r="XF229" s="39"/>
      <c r="XG229" s="39"/>
      <c r="XH229" s="39"/>
      <c r="XI229" s="39"/>
      <c r="XJ229" s="39"/>
      <c r="XK229" s="39"/>
      <c r="XL229" s="39"/>
      <c r="XM229" s="39"/>
      <c r="XN229" s="39"/>
      <c r="XO229" s="39"/>
      <c r="XP229" s="39"/>
      <c r="XQ229" s="39"/>
      <c r="XR229" s="39"/>
      <c r="XS229" s="39"/>
      <c r="XT229" s="39"/>
      <c r="XU229" s="39"/>
      <c r="XV229" s="39"/>
      <c r="XW229" s="39"/>
      <c r="XX229" s="39"/>
      <c r="XY229" s="39"/>
      <c r="XZ229" s="39"/>
      <c r="YA229" s="39"/>
      <c r="YB229" s="39"/>
      <c r="YC229" s="39"/>
      <c r="YD229" s="39"/>
      <c r="YE229" s="39"/>
      <c r="YF229" s="39"/>
      <c r="YG229" s="39"/>
      <c r="YH229" s="39"/>
      <c r="YI229" s="39"/>
      <c r="YJ229" s="39"/>
      <c r="YK229" s="39"/>
      <c r="YL229" s="39"/>
      <c r="YM229" s="39"/>
      <c r="YN229" s="39"/>
      <c r="YO229" s="39"/>
      <c r="YP229" s="39"/>
      <c r="YQ229" s="39"/>
      <c r="YR229" s="39"/>
      <c r="YS229" s="39"/>
      <c r="YT229" s="39"/>
      <c r="YU229" s="39"/>
      <c r="YV229" s="39"/>
      <c r="YW229" s="39"/>
      <c r="YX229" s="39"/>
      <c r="YY229" s="39"/>
      <c r="YZ229" s="39"/>
      <c r="ZA229" s="39"/>
      <c r="ZB229" s="39"/>
      <c r="ZC229" s="39"/>
      <c r="ZD229" s="39"/>
      <c r="ZE229" s="39"/>
      <c r="ZF229" s="39"/>
      <c r="ZG229" s="39"/>
      <c r="ZH229" s="39"/>
      <c r="ZI229" s="39"/>
      <c r="ZJ229" s="39"/>
      <c r="ZK229" s="39"/>
      <c r="ZL229" s="39"/>
      <c r="ZM229" s="39"/>
      <c r="ZN229" s="39"/>
      <c r="ZO229" s="39"/>
      <c r="ZP229" s="39"/>
      <c r="ZQ229" s="39"/>
      <c r="ZR229" s="39"/>
      <c r="ZS229" s="39"/>
      <c r="ZT229" s="39"/>
      <c r="ZU229" s="39"/>
      <c r="ZV229" s="39"/>
      <c r="ZW229" s="39"/>
      <c r="ZX229" s="39"/>
    </row>
    <row r="230" spans="1:700" s="41" customFormat="1" ht="12" customHeight="1" x14ac:dyDescent="0.25">
      <c r="A230" s="128" t="s">
        <v>36</v>
      </c>
      <c r="B230" s="15" t="s">
        <v>37</v>
      </c>
      <c r="C230" s="15" t="s">
        <v>37</v>
      </c>
      <c r="D230" s="5" t="s">
        <v>38</v>
      </c>
      <c r="E230" s="6" t="s">
        <v>39</v>
      </c>
      <c r="F230" s="7" t="s">
        <v>38</v>
      </c>
      <c r="G230" s="6" t="s">
        <v>40</v>
      </c>
      <c r="H230" s="67">
        <v>32601</v>
      </c>
      <c r="I230" s="78" t="s">
        <v>16297</v>
      </c>
      <c r="J230" s="113"/>
      <c r="K230" s="91" t="s">
        <v>16297</v>
      </c>
      <c r="L230" s="116" t="s">
        <v>43</v>
      </c>
      <c r="M230" s="8" t="s">
        <v>43</v>
      </c>
      <c r="N230" s="18" t="s">
        <v>16296</v>
      </c>
      <c r="O230" s="13">
        <v>12</v>
      </c>
      <c r="P230" s="14">
        <v>129000</v>
      </c>
      <c r="Q230" s="53" t="s">
        <v>16279</v>
      </c>
      <c r="R230" s="14">
        <v>129000</v>
      </c>
      <c r="S230" s="18">
        <v>10750</v>
      </c>
      <c r="T230" s="18">
        <v>10750</v>
      </c>
      <c r="U230" s="18">
        <v>10750</v>
      </c>
      <c r="V230" s="18">
        <v>10750</v>
      </c>
      <c r="W230" s="18">
        <v>10750</v>
      </c>
      <c r="X230" s="18">
        <v>10750</v>
      </c>
      <c r="Y230" s="18">
        <v>10750</v>
      </c>
      <c r="Z230" s="18">
        <v>10750</v>
      </c>
      <c r="AA230" s="18">
        <v>10750</v>
      </c>
      <c r="AB230" s="18">
        <v>10750</v>
      </c>
      <c r="AC230" s="18">
        <v>10750</v>
      </c>
      <c r="AD230" s="18">
        <v>10750</v>
      </c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  <c r="IN230" s="39"/>
      <c r="IO230" s="39"/>
      <c r="IP230" s="39"/>
      <c r="IQ230" s="39"/>
      <c r="IR230" s="39"/>
      <c r="IS230" s="39"/>
      <c r="IT230" s="39"/>
      <c r="IU230" s="39"/>
      <c r="IV230" s="39"/>
      <c r="IW230" s="39"/>
      <c r="IX230" s="39"/>
      <c r="IY230" s="39"/>
      <c r="IZ230" s="39"/>
      <c r="JA230" s="39"/>
      <c r="JB230" s="39"/>
      <c r="JC230" s="39"/>
      <c r="JD230" s="39"/>
      <c r="JE230" s="39"/>
      <c r="JF230" s="39"/>
      <c r="JG230" s="39"/>
      <c r="JH230" s="39"/>
      <c r="JI230" s="39"/>
      <c r="JJ230" s="39"/>
      <c r="JK230" s="39"/>
      <c r="JL230" s="39"/>
      <c r="JM230" s="39"/>
      <c r="JN230" s="39"/>
      <c r="JO230" s="39"/>
      <c r="JP230" s="39"/>
      <c r="JQ230" s="39"/>
      <c r="JR230" s="39"/>
      <c r="JS230" s="39"/>
      <c r="JT230" s="39"/>
      <c r="JU230" s="39"/>
      <c r="JV230" s="39"/>
      <c r="JW230" s="39"/>
      <c r="JX230" s="39"/>
      <c r="JY230" s="39"/>
      <c r="JZ230" s="39"/>
      <c r="KA230" s="39"/>
      <c r="KB230" s="39"/>
      <c r="KC230" s="39"/>
      <c r="KD230" s="39"/>
      <c r="KE230" s="39"/>
      <c r="KF230" s="39"/>
      <c r="KG230" s="39"/>
      <c r="KH230" s="39"/>
      <c r="KI230" s="39"/>
      <c r="KJ230" s="39"/>
      <c r="KK230" s="39"/>
      <c r="KL230" s="39"/>
      <c r="KM230" s="39"/>
      <c r="KN230" s="39"/>
      <c r="KO230" s="39"/>
      <c r="KP230" s="39"/>
      <c r="KQ230" s="39"/>
      <c r="KR230" s="39"/>
      <c r="KS230" s="39"/>
      <c r="KT230" s="39"/>
      <c r="KU230" s="39"/>
      <c r="KV230" s="39"/>
      <c r="KW230" s="39"/>
      <c r="KX230" s="39"/>
      <c r="KY230" s="39"/>
      <c r="KZ230" s="39"/>
      <c r="LA230" s="39"/>
      <c r="LB230" s="39"/>
      <c r="LC230" s="39"/>
      <c r="LD230" s="39"/>
      <c r="LE230" s="39"/>
      <c r="LF230" s="39"/>
      <c r="LG230" s="39"/>
      <c r="LH230" s="39"/>
      <c r="LI230" s="39"/>
      <c r="LJ230" s="39"/>
      <c r="LK230" s="39"/>
      <c r="LL230" s="39"/>
      <c r="LM230" s="39"/>
      <c r="LN230" s="39"/>
      <c r="LO230" s="39"/>
      <c r="LP230" s="39"/>
      <c r="LQ230" s="39"/>
      <c r="LR230" s="39"/>
      <c r="LS230" s="39"/>
      <c r="LT230" s="39"/>
      <c r="LU230" s="39"/>
      <c r="LV230" s="39"/>
      <c r="LW230" s="39"/>
      <c r="LX230" s="39"/>
      <c r="LY230" s="39"/>
      <c r="LZ230" s="39"/>
      <c r="MA230" s="39"/>
      <c r="MB230" s="39"/>
      <c r="MC230" s="39"/>
      <c r="MD230" s="39"/>
      <c r="ME230" s="39"/>
      <c r="MF230" s="39"/>
      <c r="MG230" s="39"/>
      <c r="MH230" s="39"/>
      <c r="MI230" s="39"/>
      <c r="MJ230" s="39"/>
      <c r="MK230" s="39"/>
      <c r="ML230" s="39"/>
      <c r="MM230" s="39"/>
      <c r="MN230" s="39"/>
      <c r="MO230" s="39"/>
      <c r="MP230" s="39"/>
      <c r="MQ230" s="39"/>
      <c r="MR230" s="39"/>
      <c r="MS230" s="39"/>
      <c r="MT230" s="39"/>
      <c r="MU230" s="39"/>
      <c r="MV230" s="39"/>
      <c r="MW230" s="39"/>
      <c r="MX230" s="39"/>
      <c r="MY230" s="39"/>
      <c r="MZ230" s="39"/>
      <c r="NA230" s="39"/>
      <c r="NB230" s="39"/>
      <c r="NC230" s="39"/>
      <c r="ND230" s="39"/>
      <c r="NE230" s="39"/>
      <c r="NF230" s="39"/>
      <c r="NG230" s="39"/>
      <c r="NH230" s="39"/>
      <c r="NI230" s="39"/>
      <c r="NJ230" s="39"/>
      <c r="NK230" s="39"/>
      <c r="NL230" s="39"/>
      <c r="NM230" s="39"/>
      <c r="NN230" s="39"/>
      <c r="NO230" s="39"/>
      <c r="NP230" s="39"/>
      <c r="NQ230" s="39"/>
      <c r="NR230" s="39"/>
      <c r="NS230" s="39"/>
      <c r="NT230" s="39"/>
      <c r="NU230" s="39"/>
      <c r="NV230" s="39"/>
      <c r="NW230" s="39"/>
      <c r="NX230" s="39"/>
      <c r="NY230" s="39"/>
      <c r="NZ230" s="39"/>
      <c r="OA230" s="39"/>
      <c r="OB230" s="39"/>
      <c r="OC230" s="39"/>
      <c r="OD230" s="39"/>
      <c r="OE230" s="39"/>
      <c r="OF230" s="39"/>
      <c r="OG230" s="39"/>
      <c r="OH230" s="39"/>
      <c r="OI230" s="39"/>
      <c r="OJ230" s="39"/>
      <c r="OK230" s="39"/>
      <c r="OL230" s="39"/>
      <c r="OM230" s="39"/>
      <c r="ON230" s="39"/>
      <c r="OO230" s="39"/>
      <c r="OP230" s="39"/>
      <c r="OQ230" s="39"/>
      <c r="OR230" s="39"/>
      <c r="OS230" s="39"/>
      <c r="OT230" s="39"/>
      <c r="OU230" s="39"/>
      <c r="OV230" s="39"/>
      <c r="OW230" s="39"/>
      <c r="OX230" s="39"/>
      <c r="OY230" s="39"/>
      <c r="OZ230" s="39"/>
      <c r="PA230" s="39"/>
      <c r="PB230" s="39"/>
      <c r="PC230" s="39"/>
      <c r="PD230" s="39"/>
      <c r="PE230" s="39"/>
      <c r="PF230" s="39"/>
      <c r="PG230" s="39"/>
      <c r="PH230" s="39"/>
      <c r="PI230" s="39"/>
      <c r="PJ230" s="39"/>
      <c r="PK230" s="39"/>
      <c r="PL230" s="39"/>
      <c r="PM230" s="39"/>
      <c r="PN230" s="39"/>
      <c r="PO230" s="39"/>
      <c r="PP230" s="39"/>
      <c r="PQ230" s="39"/>
      <c r="PR230" s="39"/>
      <c r="PS230" s="39"/>
      <c r="PT230" s="39"/>
      <c r="PU230" s="39"/>
      <c r="PV230" s="39"/>
      <c r="PW230" s="39"/>
      <c r="PX230" s="39"/>
      <c r="PY230" s="39"/>
      <c r="PZ230" s="39"/>
      <c r="QA230" s="39"/>
      <c r="QB230" s="39"/>
      <c r="QC230" s="39"/>
      <c r="QD230" s="39"/>
      <c r="QE230" s="39"/>
      <c r="QF230" s="39"/>
      <c r="QG230" s="39"/>
      <c r="QH230" s="39"/>
      <c r="QI230" s="39"/>
      <c r="QJ230" s="39"/>
      <c r="QK230" s="39"/>
      <c r="QL230" s="39"/>
      <c r="QM230" s="39"/>
      <c r="QN230" s="39"/>
      <c r="QO230" s="39"/>
      <c r="QP230" s="39"/>
      <c r="QQ230" s="39"/>
      <c r="QR230" s="39"/>
      <c r="QS230" s="39"/>
      <c r="QT230" s="39"/>
      <c r="QU230" s="39"/>
      <c r="QV230" s="39"/>
      <c r="QW230" s="39"/>
      <c r="QX230" s="39"/>
      <c r="QY230" s="39"/>
      <c r="QZ230" s="39"/>
      <c r="RA230" s="39"/>
      <c r="RB230" s="39"/>
      <c r="RC230" s="39"/>
      <c r="RD230" s="39"/>
      <c r="RE230" s="39"/>
      <c r="RF230" s="39"/>
      <c r="RG230" s="39"/>
      <c r="RH230" s="39"/>
      <c r="RI230" s="39"/>
      <c r="RJ230" s="39"/>
      <c r="RK230" s="39"/>
      <c r="RL230" s="39"/>
      <c r="RM230" s="39"/>
      <c r="RN230" s="39"/>
      <c r="RO230" s="39"/>
      <c r="RP230" s="39"/>
      <c r="RQ230" s="39"/>
      <c r="RR230" s="39"/>
      <c r="RS230" s="39"/>
      <c r="RT230" s="39"/>
      <c r="RU230" s="39"/>
      <c r="RV230" s="39"/>
      <c r="RW230" s="39"/>
      <c r="RX230" s="39"/>
      <c r="RY230" s="39"/>
      <c r="RZ230" s="39"/>
      <c r="SA230" s="39"/>
      <c r="SB230" s="39"/>
      <c r="SC230" s="39"/>
      <c r="SD230" s="39"/>
      <c r="SE230" s="39"/>
      <c r="SF230" s="39"/>
      <c r="SG230" s="39"/>
      <c r="SH230" s="39"/>
      <c r="SI230" s="39"/>
      <c r="SJ230" s="39"/>
      <c r="SK230" s="39"/>
      <c r="SL230" s="39"/>
      <c r="SM230" s="39"/>
      <c r="SN230" s="39"/>
      <c r="SO230" s="39"/>
      <c r="SP230" s="39"/>
      <c r="SQ230" s="39"/>
      <c r="SR230" s="39"/>
      <c r="SS230" s="39"/>
      <c r="ST230" s="39"/>
      <c r="SU230" s="39"/>
      <c r="SV230" s="39"/>
      <c r="SW230" s="39"/>
      <c r="SX230" s="39"/>
      <c r="SY230" s="39"/>
      <c r="SZ230" s="39"/>
      <c r="TA230" s="39"/>
      <c r="TB230" s="39"/>
      <c r="TC230" s="39"/>
      <c r="TD230" s="39"/>
      <c r="TE230" s="39"/>
      <c r="TF230" s="39"/>
      <c r="TG230" s="39"/>
      <c r="TH230" s="39"/>
      <c r="TI230" s="39"/>
      <c r="TJ230" s="39"/>
      <c r="TK230" s="39"/>
      <c r="TL230" s="39"/>
      <c r="TM230" s="39"/>
      <c r="TN230" s="39"/>
      <c r="TO230" s="39"/>
      <c r="TP230" s="39"/>
      <c r="TQ230" s="39"/>
      <c r="TR230" s="39"/>
      <c r="TS230" s="39"/>
      <c r="TT230" s="39"/>
      <c r="TU230" s="39"/>
      <c r="TV230" s="39"/>
      <c r="TW230" s="39"/>
      <c r="TX230" s="39"/>
      <c r="TY230" s="39"/>
      <c r="TZ230" s="39"/>
      <c r="UA230" s="39"/>
      <c r="UB230" s="39"/>
      <c r="UC230" s="39"/>
      <c r="UD230" s="39"/>
      <c r="UE230" s="39"/>
      <c r="UF230" s="39"/>
      <c r="UG230" s="39"/>
      <c r="UH230" s="39"/>
      <c r="UI230" s="39"/>
      <c r="UJ230" s="39"/>
      <c r="UK230" s="39"/>
      <c r="UL230" s="39"/>
      <c r="UM230" s="39"/>
      <c r="UN230" s="39"/>
      <c r="UO230" s="39"/>
      <c r="UP230" s="39"/>
      <c r="UQ230" s="39"/>
      <c r="UR230" s="39"/>
      <c r="US230" s="39"/>
      <c r="UT230" s="39"/>
      <c r="UU230" s="39"/>
      <c r="UV230" s="39"/>
      <c r="UW230" s="39"/>
      <c r="UX230" s="39"/>
      <c r="UY230" s="39"/>
      <c r="UZ230" s="39"/>
      <c r="VA230" s="39"/>
      <c r="VB230" s="39"/>
      <c r="VC230" s="39"/>
      <c r="VD230" s="39"/>
      <c r="VE230" s="39"/>
      <c r="VF230" s="39"/>
      <c r="VG230" s="39"/>
      <c r="VH230" s="39"/>
      <c r="VI230" s="39"/>
      <c r="VJ230" s="39"/>
      <c r="VK230" s="39"/>
      <c r="VL230" s="39"/>
      <c r="VM230" s="39"/>
      <c r="VN230" s="39"/>
      <c r="VO230" s="39"/>
      <c r="VP230" s="39"/>
      <c r="VQ230" s="39"/>
      <c r="VR230" s="39"/>
      <c r="VS230" s="39"/>
      <c r="VT230" s="39"/>
      <c r="VU230" s="39"/>
      <c r="VV230" s="39"/>
      <c r="VW230" s="39"/>
      <c r="VX230" s="39"/>
      <c r="VY230" s="39"/>
      <c r="VZ230" s="39"/>
      <c r="WA230" s="39"/>
      <c r="WB230" s="39"/>
      <c r="WC230" s="39"/>
      <c r="WD230" s="39"/>
      <c r="WE230" s="39"/>
      <c r="WF230" s="39"/>
      <c r="WG230" s="39"/>
      <c r="WH230" s="39"/>
      <c r="WI230" s="39"/>
      <c r="WJ230" s="39"/>
      <c r="WK230" s="39"/>
      <c r="WL230" s="39"/>
      <c r="WM230" s="39"/>
      <c r="WN230" s="39"/>
      <c r="WO230" s="39"/>
      <c r="WP230" s="39"/>
      <c r="WQ230" s="39"/>
      <c r="WR230" s="39"/>
      <c r="WS230" s="39"/>
      <c r="WT230" s="39"/>
      <c r="WU230" s="39"/>
      <c r="WV230" s="39"/>
      <c r="WW230" s="39"/>
      <c r="WX230" s="39"/>
      <c r="WY230" s="39"/>
      <c r="WZ230" s="39"/>
      <c r="XA230" s="39"/>
      <c r="XB230" s="39"/>
      <c r="XC230" s="39"/>
      <c r="XD230" s="39"/>
      <c r="XE230" s="39"/>
      <c r="XF230" s="39"/>
      <c r="XG230" s="39"/>
      <c r="XH230" s="39"/>
      <c r="XI230" s="39"/>
      <c r="XJ230" s="39"/>
      <c r="XK230" s="39"/>
      <c r="XL230" s="39"/>
      <c r="XM230" s="39"/>
      <c r="XN230" s="39"/>
      <c r="XO230" s="39"/>
      <c r="XP230" s="39"/>
      <c r="XQ230" s="39"/>
      <c r="XR230" s="39"/>
      <c r="XS230" s="39"/>
      <c r="XT230" s="39"/>
      <c r="XU230" s="39"/>
      <c r="XV230" s="39"/>
      <c r="XW230" s="39"/>
      <c r="XX230" s="39"/>
      <c r="XY230" s="39"/>
      <c r="XZ230" s="39"/>
      <c r="YA230" s="39"/>
      <c r="YB230" s="39"/>
      <c r="YC230" s="39"/>
      <c r="YD230" s="39"/>
      <c r="YE230" s="39"/>
      <c r="YF230" s="39"/>
      <c r="YG230" s="39"/>
      <c r="YH230" s="39"/>
      <c r="YI230" s="39"/>
      <c r="YJ230" s="39"/>
      <c r="YK230" s="39"/>
      <c r="YL230" s="39"/>
      <c r="YM230" s="39"/>
      <c r="YN230" s="39"/>
      <c r="YO230" s="39"/>
      <c r="YP230" s="39"/>
      <c r="YQ230" s="39"/>
      <c r="YR230" s="39"/>
      <c r="YS230" s="39"/>
      <c r="YT230" s="39"/>
      <c r="YU230" s="39"/>
      <c r="YV230" s="39"/>
      <c r="YW230" s="39"/>
      <c r="YX230" s="39"/>
      <c r="YY230" s="39"/>
      <c r="YZ230" s="39"/>
      <c r="ZA230" s="39"/>
      <c r="ZB230" s="39"/>
      <c r="ZC230" s="39"/>
      <c r="ZD230" s="39"/>
      <c r="ZE230" s="39"/>
      <c r="ZF230" s="39"/>
      <c r="ZG230" s="39"/>
      <c r="ZH230" s="39"/>
      <c r="ZI230" s="39"/>
      <c r="ZJ230" s="39"/>
      <c r="ZK230" s="39"/>
      <c r="ZL230" s="39"/>
      <c r="ZM230" s="39"/>
      <c r="ZN230" s="39"/>
      <c r="ZO230" s="39"/>
      <c r="ZP230" s="39"/>
      <c r="ZQ230" s="39"/>
      <c r="ZR230" s="39"/>
      <c r="ZS230" s="39"/>
      <c r="ZT230" s="39"/>
      <c r="ZU230" s="39"/>
      <c r="ZV230" s="39"/>
      <c r="ZW230" s="39"/>
      <c r="ZX230" s="39"/>
    </row>
    <row r="231" spans="1:700" s="41" customFormat="1" ht="12" customHeight="1" x14ac:dyDescent="0.25">
      <c r="A231" s="128" t="s">
        <v>36</v>
      </c>
      <c r="B231" s="15" t="s">
        <v>37</v>
      </c>
      <c r="C231" s="15" t="s">
        <v>37</v>
      </c>
      <c r="D231" s="5" t="s">
        <v>38</v>
      </c>
      <c r="E231" s="6" t="s">
        <v>39</v>
      </c>
      <c r="F231" s="7" t="s">
        <v>38</v>
      </c>
      <c r="G231" s="6" t="s">
        <v>40</v>
      </c>
      <c r="H231" s="67">
        <v>32701</v>
      </c>
      <c r="I231" s="78" t="s">
        <v>155</v>
      </c>
      <c r="J231" s="113"/>
      <c r="K231" s="91" t="s">
        <v>155</v>
      </c>
      <c r="L231" s="116"/>
      <c r="M231" s="8" t="s">
        <v>43</v>
      </c>
      <c r="N231" s="18" t="s">
        <v>16296</v>
      </c>
      <c r="O231" s="13">
        <v>1</v>
      </c>
      <c r="P231" s="14">
        <v>22762</v>
      </c>
      <c r="Q231" s="53" t="s">
        <v>16279</v>
      </c>
      <c r="R231" s="14">
        <v>22762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22762</v>
      </c>
      <c r="AC231" s="18">
        <v>0</v>
      </c>
      <c r="AD231" s="18">
        <v>0</v>
      </c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  <c r="IV231" s="39"/>
      <c r="IW231" s="39"/>
      <c r="IX231" s="39"/>
      <c r="IY231" s="39"/>
      <c r="IZ231" s="39"/>
      <c r="JA231" s="39"/>
      <c r="JB231" s="39"/>
      <c r="JC231" s="39"/>
      <c r="JD231" s="39"/>
      <c r="JE231" s="39"/>
      <c r="JF231" s="39"/>
      <c r="JG231" s="39"/>
      <c r="JH231" s="39"/>
      <c r="JI231" s="39"/>
      <c r="JJ231" s="39"/>
      <c r="JK231" s="39"/>
      <c r="JL231" s="39"/>
      <c r="JM231" s="39"/>
      <c r="JN231" s="39"/>
      <c r="JO231" s="39"/>
      <c r="JP231" s="39"/>
      <c r="JQ231" s="39"/>
      <c r="JR231" s="39"/>
      <c r="JS231" s="39"/>
      <c r="JT231" s="39"/>
      <c r="JU231" s="39"/>
      <c r="JV231" s="39"/>
      <c r="JW231" s="39"/>
      <c r="JX231" s="39"/>
      <c r="JY231" s="39"/>
      <c r="JZ231" s="39"/>
      <c r="KA231" s="39"/>
      <c r="KB231" s="39"/>
      <c r="KC231" s="39"/>
      <c r="KD231" s="39"/>
      <c r="KE231" s="39"/>
      <c r="KF231" s="39"/>
      <c r="KG231" s="39"/>
      <c r="KH231" s="39"/>
      <c r="KI231" s="39"/>
      <c r="KJ231" s="39"/>
      <c r="KK231" s="39"/>
      <c r="KL231" s="39"/>
      <c r="KM231" s="39"/>
      <c r="KN231" s="39"/>
      <c r="KO231" s="39"/>
      <c r="KP231" s="39"/>
      <c r="KQ231" s="39"/>
      <c r="KR231" s="39"/>
      <c r="KS231" s="39"/>
      <c r="KT231" s="39"/>
      <c r="KU231" s="39"/>
      <c r="KV231" s="39"/>
      <c r="KW231" s="39"/>
      <c r="KX231" s="39"/>
      <c r="KY231" s="39"/>
      <c r="KZ231" s="39"/>
      <c r="LA231" s="39"/>
      <c r="LB231" s="39"/>
      <c r="LC231" s="39"/>
      <c r="LD231" s="39"/>
      <c r="LE231" s="39"/>
      <c r="LF231" s="39"/>
      <c r="LG231" s="39"/>
      <c r="LH231" s="39"/>
      <c r="LI231" s="39"/>
      <c r="LJ231" s="39"/>
      <c r="LK231" s="39"/>
      <c r="LL231" s="39"/>
      <c r="LM231" s="39"/>
      <c r="LN231" s="39"/>
      <c r="LO231" s="39"/>
      <c r="LP231" s="39"/>
      <c r="LQ231" s="39"/>
      <c r="LR231" s="39"/>
      <c r="LS231" s="39"/>
      <c r="LT231" s="39"/>
      <c r="LU231" s="39"/>
      <c r="LV231" s="39"/>
      <c r="LW231" s="39"/>
      <c r="LX231" s="39"/>
      <c r="LY231" s="39"/>
      <c r="LZ231" s="39"/>
      <c r="MA231" s="39"/>
      <c r="MB231" s="39"/>
      <c r="MC231" s="39"/>
      <c r="MD231" s="39"/>
      <c r="ME231" s="39"/>
      <c r="MF231" s="39"/>
      <c r="MG231" s="39"/>
      <c r="MH231" s="39"/>
      <c r="MI231" s="39"/>
      <c r="MJ231" s="39"/>
      <c r="MK231" s="39"/>
      <c r="ML231" s="39"/>
      <c r="MM231" s="39"/>
      <c r="MN231" s="39"/>
      <c r="MO231" s="39"/>
      <c r="MP231" s="39"/>
      <c r="MQ231" s="39"/>
      <c r="MR231" s="39"/>
      <c r="MS231" s="39"/>
      <c r="MT231" s="39"/>
      <c r="MU231" s="39"/>
      <c r="MV231" s="39"/>
      <c r="MW231" s="39"/>
      <c r="MX231" s="39"/>
      <c r="MY231" s="39"/>
      <c r="MZ231" s="39"/>
      <c r="NA231" s="39"/>
      <c r="NB231" s="39"/>
      <c r="NC231" s="39"/>
      <c r="ND231" s="39"/>
      <c r="NE231" s="39"/>
      <c r="NF231" s="39"/>
      <c r="NG231" s="39"/>
      <c r="NH231" s="39"/>
      <c r="NI231" s="39"/>
      <c r="NJ231" s="39"/>
      <c r="NK231" s="39"/>
      <c r="NL231" s="39"/>
      <c r="NM231" s="39"/>
      <c r="NN231" s="39"/>
      <c r="NO231" s="39"/>
      <c r="NP231" s="39"/>
      <c r="NQ231" s="39"/>
      <c r="NR231" s="39"/>
      <c r="NS231" s="39"/>
      <c r="NT231" s="39"/>
      <c r="NU231" s="39"/>
      <c r="NV231" s="39"/>
      <c r="NW231" s="39"/>
      <c r="NX231" s="39"/>
      <c r="NY231" s="39"/>
      <c r="NZ231" s="39"/>
      <c r="OA231" s="39"/>
      <c r="OB231" s="39"/>
      <c r="OC231" s="39"/>
      <c r="OD231" s="39"/>
      <c r="OE231" s="39"/>
      <c r="OF231" s="39"/>
      <c r="OG231" s="39"/>
      <c r="OH231" s="39"/>
      <c r="OI231" s="39"/>
      <c r="OJ231" s="39"/>
      <c r="OK231" s="39"/>
      <c r="OL231" s="39"/>
      <c r="OM231" s="39"/>
      <c r="ON231" s="39"/>
      <c r="OO231" s="39"/>
      <c r="OP231" s="39"/>
      <c r="OQ231" s="39"/>
      <c r="OR231" s="39"/>
      <c r="OS231" s="39"/>
      <c r="OT231" s="39"/>
      <c r="OU231" s="39"/>
      <c r="OV231" s="39"/>
      <c r="OW231" s="39"/>
      <c r="OX231" s="39"/>
      <c r="OY231" s="39"/>
      <c r="OZ231" s="39"/>
      <c r="PA231" s="39"/>
      <c r="PB231" s="39"/>
      <c r="PC231" s="39"/>
      <c r="PD231" s="39"/>
      <c r="PE231" s="39"/>
      <c r="PF231" s="39"/>
      <c r="PG231" s="39"/>
      <c r="PH231" s="39"/>
      <c r="PI231" s="39"/>
      <c r="PJ231" s="39"/>
      <c r="PK231" s="39"/>
      <c r="PL231" s="39"/>
      <c r="PM231" s="39"/>
      <c r="PN231" s="39"/>
      <c r="PO231" s="39"/>
      <c r="PP231" s="39"/>
      <c r="PQ231" s="39"/>
      <c r="PR231" s="39"/>
      <c r="PS231" s="39"/>
      <c r="PT231" s="39"/>
      <c r="PU231" s="39"/>
      <c r="PV231" s="39"/>
      <c r="PW231" s="39"/>
      <c r="PX231" s="39"/>
      <c r="PY231" s="39"/>
      <c r="PZ231" s="39"/>
      <c r="QA231" s="39"/>
      <c r="QB231" s="39"/>
      <c r="QC231" s="39"/>
      <c r="QD231" s="39"/>
      <c r="QE231" s="39"/>
      <c r="QF231" s="39"/>
      <c r="QG231" s="39"/>
      <c r="QH231" s="39"/>
      <c r="QI231" s="39"/>
      <c r="QJ231" s="39"/>
      <c r="QK231" s="39"/>
      <c r="QL231" s="39"/>
      <c r="QM231" s="39"/>
      <c r="QN231" s="39"/>
      <c r="QO231" s="39"/>
      <c r="QP231" s="39"/>
      <c r="QQ231" s="39"/>
      <c r="QR231" s="39"/>
      <c r="QS231" s="39"/>
      <c r="QT231" s="39"/>
      <c r="QU231" s="39"/>
      <c r="QV231" s="39"/>
      <c r="QW231" s="39"/>
      <c r="QX231" s="39"/>
      <c r="QY231" s="39"/>
      <c r="QZ231" s="39"/>
      <c r="RA231" s="39"/>
      <c r="RB231" s="39"/>
      <c r="RC231" s="39"/>
      <c r="RD231" s="39"/>
      <c r="RE231" s="39"/>
      <c r="RF231" s="39"/>
      <c r="RG231" s="39"/>
      <c r="RH231" s="39"/>
      <c r="RI231" s="39"/>
      <c r="RJ231" s="39"/>
      <c r="RK231" s="39"/>
      <c r="RL231" s="39"/>
      <c r="RM231" s="39"/>
      <c r="RN231" s="39"/>
      <c r="RO231" s="39"/>
      <c r="RP231" s="39"/>
      <c r="RQ231" s="39"/>
      <c r="RR231" s="39"/>
      <c r="RS231" s="39"/>
      <c r="RT231" s="39"/>
      <c r="RU231" s="39"/>
      <c r="RV231" s="39"/>
      <c r="RW231" s="39"/>
      <c r="RX231" s="39"/>
      <c r="RY231" s="39"/>
      <c r="RZ231" s="39"/>
      <c r="SA231" s="39"/>
      <c r="SB231" s="39"/>
      <c r="SC231" s="39"/>
      <c r="SD231" s="39"/>
      <c r="SE231" s="39"/>
      <c r="SF231" s="39"/>
      <c r="SG231" s="39"/>
      <c r="SH231" s="39"/>
      <c r="SI231" s="39"/>
      <c r="SJ231" s="39"/>
      <c r="SK231" s="39"/>
      <c r="SL231" s="39"/>
      <c r="SM231" s="39"/>
      <c r="SN231" s="39"/>
      <c r="SO231" s="39"/>
      <c r="SP231" s="39"/>
      <c r="SQ231" s="39"/>
      <c r="SR231" s="39"/>
      <c r="SS231" s="39"/>
      <c r="ST231" s="39"/>
      <c r="SU231" s="39"/>
      <c r="SV231" s="39"/>
      <c r="SW231" s="39"/>
      <c r="SX231" s="39"/>
      <c r="SY231" s="39"/>
      <c r="SZ231" s="39"/>
      <c r="TA231" s="39"/>
      <c r="TB231" s="39"/>
      <c r="TC231" s="39"/>
      <c r="TD231" s="39"/>
      <c r="TE231" s="39"/>
      <c r="TF231" s="39"/>
      <c r="TG231" s="39"/>
      <c r="TH231" s="39"/>
      <c r="TI231" s="39"/>
      <c r="TJ231" s="39"/>
      <c r="TK231" s="39"/>
      <c r="TL231" s="39"/>
      <c r="TM231" s="39"/>
      <c r="TN231" s="39"/>
      <c r="TO231" s="39"/>
      <c r="TP231" s="39"/>
      <c r="TQ231" s="39"/>
      <c r="TR231" s="39"/>
      <c r="TS231" s="39"/>
      <c r="TT231" s="39"/>
      <c r="TU231" s="39"/>
      <c r="TV231" s="39"/>
      <c r="TW231" s="39"/>
      <c r="TX231" s="39"/>
      <c r="TY231" s="39"/>
      <c r="TZ231" s="39"/>
      <c r="UA231" s="39"/>
      <c r="UB231" s="39"/>
      <c r="UC231" s="39"/>
      <c r="UD231" s="39"/>
      <c r="UE231" s="39"/>
      <c r="UF231" s="39"/>
      <c r="UG231" s="39"/>
      <c r="UH231" s="39"/>
      <c r="UI231" s="39"/>
      <c r="UJ231" s="39"/>
      <c r="UK231" s="39"/>
      <c r="UL231" s="39"/>
      <c r="UM231" s="39"/>
      <c r="UN231" s="39"/>
      <c r="UO231" s="39"/>
      <c r="UP231" s="39"/>
      <c r="UQ231" s="39"/>
      <c r="UR231" s="39"/>
      <c r="US231" s="39"/>
      <c r="UT231" s="39"/>
      <c r="UU231" s="39"/>
      <c r="UV231" s="39"/>
      <c r="UW231" s="39"/>
      <c r="UX231" s="39"/>
      <c r="UY231" s="39"/>
      <c r="UZ231" s="39"/>
      <c r="VA231" s="39"/>
      <c r="VB231" s="39"/>
      <c r="VC231" s="39"/>
      <c r="VD231" s="39"/>
      <c r="VE231" s="39"/>
      <c r="VF231" s="39"/>
      <c r="VG231" s="39"/>
      <c r="VH231" s="39"/>
      <c r="VI231" s="39"/>
      <c r="VJ231" s="39"/>
      <c r="VK231" s="39"/>
      <c r="VL231" s="39"/>
      <c r="VM231" s="39"/>
      <c r="VN231" s="39"/>
      <c r="VO231" s="39"/>
      <c r="VP231" s="39"/>
      <c r="VQ231" s="39"/>
      <c r="VR231" s="39"/>
      <c r="VS231" s="39"/>
      <c r="VT231" s="39"/>
      <c r="VU231" s="39"/>
      <c r="VV231" s="39"/>
      <c r="VW231" s="39"/>
      <c r="VX231" s="39"/>
      <c r="VY231" s="39"/>
      <c r="VZ231" s="39"/>
      <c r="WA231" s="39"/>
      <c r="WB231" s="39"/>
      <c r="WC231" s="39"/>
      <c r="WD231" s="39"/>
      <c r="WE231" s="39"/>
      <c r="WF231" s="39"/>
      <c r="WG231" s="39"/>
      <c r="WH231" s="39"/>
      <c r="WI231" s="39"/>
      <c r="WJ231" s="39"/>
      <c r="WK231" s="39"/>
      <c r="WL231" s="39"/>
      <c r="WM231" s="39"/>
      <c r="WN231" s="39"/>
      <c r="WO231" s="39"/>
      <c r="WP231" s="39"/>
      <c r="WQ231" s="39"/>
      <c r="WR231" s="39"/>
      <c r="WS231" s="39"/>
      <c r="WT231" s="39"/>
      <c r="WU231" s="39"/>
      <c r="WV231" s="39"/>
      <c r="WW231" s="39"/>
      <c r="WX231" s="39"/>
      <c r="WY231" s="39"/>
      <c r="WZ231" s="39"/>
      <c r="XA231" s="39"/>
      <c r="XB231" s="39"/>
      <c r="XC231" s="39"/>
      <c r="XD231" s="39"/>
      <c r="XE231" s="39"/>
      <c r="XF231" s="39"/>
      <c r="XG231" s="39"/>
      <c r="XH231" s="39"/>
      <c r="XI231" s="39"/>
      <c r="XJ231" s="39"/>
      <c r="XK231" s="39"/>
      <c r="XL231" s="39"/>
      <c r="XM231" s="39"/>
      <c r="XN231" s="39"/>
      <c r="XO231" s="39"/>
      <c r="XP231" s="39"/>
      <c r="XQ231" s="39"/>
      <c r="XR231" s="39"/>
      <c r="XS231" s="39"/>
      <c r="XT231" s="39"/>
      <c r="XU231" s="39"/>
      <c r="XV231" s="39"/>
      <c r="XW231" s="39"/>
      <c r="XX231" s="39"/>
      <c r="XY231" s="39"/>
      <c r="XZ231" s="39"/>
      <c r="YA231" s="39"/>
      <c r="YB231" s="39"/>
      <c r="YC231" s="39"/>
      <c r="YD231" s="39"/>
      <c r="YE231" s="39"/>
      <c r="YF231" s="39"/>
      <c r="YG231" s="39"/>
      <c r="YH231" s="39"/>
      <c r="YI231" s="39"/>
      <c r="YJ231" s="39"/>
      <c r="YK231" s="39"/>
      <c r="YL231" s="39"/>
      <c r="YM231" s="39"/>
      <c r="YN231" s="39"/>
      <c r="YO231" s="39"/>
      <c r="YP231" s="39"/>
      <c r="YQ231" s="39"/>
      <c r="YR231" s="39"/>
      <c r="YS231" s="39"/>
      <c r="YT231" s="39"/>
      <c r="YU231" s="39"/>
      <c r="YV231" s="39"/>
      <c r="YW231" s="39"/>
      <c r="YX231" s="39"/>
      <c r="YY231" s="39"/>
      <c r="YZ231" s="39"/>
      <c r="ZA231" s="39"/>
      <c r="ZB231" s="39"/>
      <c r="ZC231" s="39"/>
      <c r="ZD231" s="39"/>
      <c r="ZE231" s="39"/>
      <c r="ZF231" s="39"/>
      <c r="ZG231" s="39"/>
      <c r="ZH231" s="39"/>
      <c r="ZI231" s="39"/>
      <c r="ZJ231" s="39"/>
      <c r="ZK231" s="39"/>
      <c r="ZL231" s="39"/>
      <c r="ZM231" s="39"/>
      <c r="ZN231" s="39"/>
      <c r="ZO231" s="39"/>
      <c r="ZP231" s="39"/>
      <c r="ZQ231" s="39"/>
      <c r="ZR231" s="39"/>
      <c r="ZS231" s="39"/>
      <c r="ZT231" s="39"/>
      <c r="ZU231" s="39"/>
      <c r="ZV231" s="39"/>
      <c r="ZW231" s="39"/>
      <c r="ZX231" s="39"/>
    </row>
    <row r="232" spans="1:700" s="41" customFormat="1" ht="12" customHeight="1" x14ac:dyDescent="0.25">
      <c r="A232" s="128" t="s">
        <v>36</v>
      </c>
      <c r="B232" s="15" t="s">
        <v>37</v>
      </c>
      <c r="C232" s="15" t="s">
        <v>37</v>
      </c>
      <c r="D232" s="5" t="s">
        <v>38</v>
      </c>
      <c r="E232" s="6" t="s">
        <v>39</v>
      </c>
      <c r="F232" s="7" t="s">
        <v>38</v>
      </c>
      <c r="G232" s="6" t="s">
        <v>40</v>
      </c>
      <c r="H232" s="67">
        <v>33104</v>
      </c>
      <c r="I232" s="78" t="s">
        <v>16298</v>
      </c>
      <c r="J232" s="113"/>
      <c r="K232" s="91" t="s">
        <v>16298</v>
      </c>
      <c r="L232" s="116"/>
      <c r="M232" s="8" t="s">
        <v>43</v>
      </c>
      <c r="N232" s="18" t="s">
        <v>16296</v>
      </c>
      <c r="O232" s="13">
        <v>1</v>
      </c>
      <c r="P232" s="14">
        <v>118560</v>
      </c>
      <c r="Q232" s="53" t="s">
        <v>16279</v>
      </c>
      <c r="R232" s="14">
        <v>118560</v>
      </c>
      <c r="S232" s="18">
        <v>0</v>
      </c>
      <c r="T232" s="18">
        <v>0</v>
      </c>
      <c r="U232" s="18">
        <v>0</v>
      </c>
      <c r="V232" s="18">
        <v>118560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  <c r="IV232" s="39"/>
      <c r="IW232" s="39"/>
      <c r="IX232" s="39"/>
      <c r="IY232" s="39"/>
      <c r="IZ232" s="39"/>
      <c r="JA232" s="39"/>
      <c r="JB232" s="39"/>
      <c r="JC232" s="39"/>
      <c r="JD232" s="39"/>
      <c r="JE232" s="39"/>
      <c r="JF232" s="39"/>
      <c r="JG232" s="39"/>
      <c r="JH232" s="39"/>
      <c r="JI232" s="39"/>
      <c r="JJ232" s="39"/>
      <c r="JK232" s="39"/>
      <c r="JL232" s="39"/>
      <c r="JM232" s="39"/>
      <c r="JN232" s="39"/>
      <c r="JO232" s="39"/>
      <c r="JP232" s="39"/>
      <c r="JQ232" s="39"/>
      <c r="JR232" s="39"/>
      <c r="JS232" s="39"/>
      <c r="JT232" s="39"/>
      <c r="JU232" s="39"/>
      <c r="JV232" s="39"/>
      <c r="JW232" s="39"/>
      <c r="JX232" s="39"/>
      <c r="JY232" s="39"/>
      <c r="JZ232" s="39"/>
      <c r="KA232" s="39"/>
      <c r="KB232" s="39"/>
      <c r="KC232" s="39"/>
      <c r="KD232" s="39"/>
      <c r="KE232" s="39"/>
      <c r="KF232" s="39"/>
      <c r="KG232" s="39"/>
      <c r="KH232" s="39"/>
      <c r="KI232" s="39"/>
      <c r="KJ232" s="39"/>
      <c r="KK232" s="39"/>
      <c r="KL232" s="39"/>
      <c r="KM232" s="39"/>
      <c r="KN232" s="39"/>
      <c r="KO232" s="39"/>
      <c r="KP232" s="39"/>
      <c r="KQ232" s="39"/>
      <c r="KR232" s="39"/>
      <c r="KS232" s="39"/>
      <c r="KT232" s="39"/>
      <c r="KU232" s="39"/>
      <c r="KV232" s="39"/>
      <c r="KW232" s="39"/>
      <c r="KX232" s="39"/>
      <c r="KY232" s="39"/>
      <c r="KZ232" s="39"/>
      <c r="LA232" s="39"/>
      <c r="LB232" s="39"/>
      <c r="LC232" s="39"/>
      <c r="LD232" s="39"/>
      <c r="LE232" s="39"/>
      <c r="LF232" s="39"/>
      <c r="LG232" s="39"/>
      <c r="LH232" s="39"/>
      <c r="LI232" s="39"/>
      <c r="LJ232" s="39"/>
      <c r="LK232" s="39"/>
      <c r="LL232" s="39"/>
      <c r="LM232" s="39"/>
      <c r="LN232" s="39"/>
      <c r="LO232" s="39"/>
      <c r="LP232" s="39"/>
      <c r="LQ232" s="39"/>
      <c r="LR232" s="39"/>
      <c r="LS232" s="39"/>
      <c r="LT232" s="39"/>
      <c r="LU232" s="39"/>
      <c r="LV232" s="39"/>
      <c r="LW232" s="39"/>
      <c r="LX232" s="39"/>
      <c r="LY232" s="39"/>
      <c r="LZ232" s="39"/>
      <c r="MA232" s="39"/>
      <c r="MB232" s="39"/>
      <c r="MC232" s="39"/>
      <c r="MD232" s="39"/>
      <c r="ME232" s="39"/>
      <c r="MF232" s="39"/>
      <c r="MG232" s="39"/>
      <c r="MH232" s="39"/>
      <c r="MI232" s="39"/>
      <c r="MJ232" s="39"/>
      <c r="MK232" s="39"/>
      <c r="ML232" s="39"/>
      <c r="MM232" s="39"/>
      <c r="MN232" s="39"/>
      <c r="MO232" s="39"/>
      <c r="MP232" s="39"/>
      <c r="MQ232" s="39"/>
      <c r="MR232" s="39"/>
      <c r="MS232" s="39"/>
      <c r="MT232" s="39"/>
      <c r="MU232" s="39"/>
      <c r="MV232" s="39"/>
      <c r="MW232" s="39"/>
      <c r="MX232" s="39"/>
      <c r="MY232" s="39"/>
      <c r="MZ232" s="39"/>
      <c r="NA232" s="39"/>
      <c r="NB232" s="39"/>
      <c r="NC232" s="39"/>
      <c r="ND232" s="39"/>
      <c r="NE232" s="39"/>
      <c r="NF232" s="39"/>
      <c r="NG232" s="39"/>
      <c r="NH232" s="39"/>
      <c r="NI232" s="39"/>
      <c r="NJ232" s="39"/>
      <c r="NK232" s="39"/>
      <c r="NL232" s="39"/>
      <c r="NM232" s="39"/>
      <c r="NN232" s="39"/>
      <c r="NO232" s="39"/>
      <c r="NP232" s="39"/>
      <c r="NQ232" s="39"/>
      <c r="NR232" s="39"/>
      <c r="NS232" s="39"/>
      <c r="NT232" s="39"/>
      <c r="NU232" s="39"/>
      <c r="NV232" s="39"/>
      <c r="NW232" s="39"/>
      <c r="NX232" s="39"/>
      <c r="NY232" s="39"/>
      <c r="NZ232" s="39"/>
      <c r="OA232" s="39"/>
      <c r="OB232" s="39"/>
      <c r="OC232" s="39"/>
      <c r="OD232" s="39"/>
      <c r="OE232" s="39"/>
      <c r="OF232" s="39"/>
      <c r="OG232" s="39"/>
      <c r="OH232" s="39"/>
      <c r="OI232" s="39"/>
      <c r="OJ232" s="39"/>
      <c r="OK232" s="39"/>
      <c r="OL232" s="39"/>
      <c r="OM232" s="39"/>
      <c r="ON232" s="39"/>
      <c r="OO232" s="39"/>
      <c r="OP232" s="39"/>
      <c r="OQ232" s="39"/>
      <c r="OR232" s="39"/>
      <c r="OS232" s="39"/>
      <c r="OT232" s="39"/>
      <c r="OU232" s="39"/>
      <c r="OV232" s="39"/>
      <c r="OW232" s="39"/>
      <c r="OX232" s="39"/>
      <c r="OY232" s="39"/>
      <c r="OZ232" s="39"/>
      <c r="PA232" s="39"/>
      <c r="PB232" s="39"/>
      <c r="PC232" s="39"/>
      <c r="PD232" s="39"/>
      <c r="PE232" s="39"/>
      <c r="PF232" s="39"/>
      <c r="PG232" s="39"/>
      <c r="PH232" s="39"/>
      <c r="PI232" s="39"/>
      <c r="PJ232" s="39"/>
      <c r="PK232" s="39"/>
      <c r="PL232" s="39"/>
      <c r="PM232" s="39"/>
      <c r="PN232" s="39"/>
      <c r="PO232" s="39"/>
      <c r="PP232" s="39"/>
      <c r="PQ232" s="39"/>
      <c r="PR232" s="39"/>
      <c r="PS232" s="39"/>
      <c r="PT232" s="39"/>
      <c r="PU232" s="39"/>
      <c r="PV232" s="39"/>
      <c r="PW232" s="39"/>
      <c r="PX232" s="39"/>
      <c r="PY232" s="39"/>
      <c r="PZ232" s="39"/>
      <c r="QA232" s="39"/>
      <c r="QB232" s="39"/>
      <c r="QC232" s="39"/>
      <c r="QD232" s="39"/>
      <c r="QE232" s="39"/>
      <c r="QF232" s="39"/>
      <c r="QG232" s="39"/>
      <c r="QH232" s="39"/>
      <c r="QI232" s="39"/>
      <c r="QJ232" s="39"/>
      <c r="QK232" s="39"/>
      <c r="QL232" s="39"/>
      <c r="QM232" s="39"/>
      <c r="QN232" s="39"/>
      <c r="QO232" s="39"/>
      <c r="QP232" s="39"/>
      <c r="QQ232" s="39"/>
      <c r="QR232" s="39"/>
      <c r="QS232" s="39"/>
      <c r="QT232" s="39"/>
      <c r="QU232" s="39"/>
      <c r="QV232" s="39"/>
      <c r="QW232" s="39"/>
      <c r="QX232" s="39"/>
      <c r="QY232" s="39"/>
      <c r="QZ232" s="39"/>
      <c r="RA232" s="39"/>
      <c r="RB232" s="39"/>
      <c r="RC232" s="39"/>
      <c r="RD232" s="39"/>
      <c r="RE232" s="39"/>
      <c r="RF232" s="39"/>
      <c r="RG232" s="39"/>
      <c r="RH232" s="39"/>
      <c r="RI232" s="39"/>
      <c r="RJ232" s="39"/>
      <c r="RK232" s="39"/>
      <c r="RL232" s="39"/>
      <c r="RM232" s="39"/>
      <c r="RN232" s="39"/>
      <c r="RO232" s="39"/>
      <c r="RP232" s="39"/>
      <c r="RQ232" s="39"/>
      <c r="RR232" s="39"/>
      <c r="RS232" s="39"/>
      <c r="RT232" s="39"/>
      <c r="RU232" s="39"/>
      <c r="RV232" s="39"/>
      <c r="RW232" s="39"/>
      <c r="RX232" s="39"/>
      <c r="RY232" s="39"/>
      <c r="RZ232" s="39"/>
      <c r="SA232" s="39"/>
      <c r="SB232" s="39"/>
      <c r="SC232" s="39"/>
      <c r="SD232" s="39"/>
      <c r="SE232" s="39"/>
      <c r="SF232" s="39"/>
      <c r="SG232" s="39"/>
      <c r="SH232" s="39"/>
      <c r="SI232" s="39"/>
      <c r="SJ232" s="39"/>
      <c r="SK232" s="39"/>
      <c r="SL232" s="39"/>
      <c r="SM232" s="39"/>
      <c r="SN232" s="39"/>
      <c r="SO232" s="39"/>
      <c r="SP232" s="39"/>
      <c r="SQ232" s="39"/>
      <c r="SR232" s="39"/>
      <c r="SS232" s="39"/>
      <c r="ST232" s="39"/>
      <c r="SU232" s="39"/>
      <c r="SV232" s="39"/>
      <c r="SW232" s="39"/>
      <c r="SX232" s="39"/>
      <c r="SY232" s="39"/>
      <c r="SZ232" s="39"/>
      <c r="TA232" s="39"/>
      <c r="TB232" s="39"/>
      <c r="TC232" s="39"/>
      <c r="TD232" s="39"/>
      <c r="TE232" s="39"/>
      <c r="TF232" s="39"/>
      <c r="TG232" s="39"/>
      <c r="TH232" s="39"/>
      <c r="TI232" s="39"/>
      <c r="TJ232" s="39"/>
      <c r="TK232" s="39"/>
      <c r="TL232" s="39"/>
      <c r="TM232" s="39"/>
      <c r="TN232" s="39"/>
      <c r="TO232" s="39"/>
      <c r="TP232" s="39"/>
      <c r="TQ232" s="39"/>
      <c r="TR232" s="39"/>
      <c r="TS232" s="39"/>
      <c r="TT232" s="39"/>
      <c r="TU232" s="39"/>
      <c r="TV232" s="39"/>
      <c r="TW232" s="39"/>
      <c r="TX232" s="39"/>
      <c r="TY232" s="39"/>
      <c r="TZ232" s="39"/>
      <c r="UA232" s="39"/>
      <c r="UB232" s="39"/>
      <c r="UC232" s="39"/>
      <c r="UD232" s="39"/>
      <c r="UE232" s="39"/>
      <c r="UF232" s="39"/>
      <c r="UG232" s="39"/>
      <c r="UH232" s="39"/>
      <c r="UI232" s="39"/>
      <c r="UJ232" s="39"/>
      <c r="UK232" s="39"/>
      <c r="UL232" s="39"/>
      <c r="UM232" s="39"/>
      <c r="UN232" s="39"/>
      <c r="UO232" s="39"/>
      <c r="UP232" s="39"/>
      <c r="UQ232" s="39"/>
      <c r="UR232" s="39"/>
      <c r="US232" s="39"/>
      <c r="UT232" s="39"/>
      <c r="UU232" s="39"/>
      <c r="UV232" s="39"/>
      <c r="UW232" s="39"/>
      <c r="UX232" s="39"/>
      <c r="UY232" s="39"/>
      <c r="UZ232" s="39"/>
      <c r="VA232" s="39"/>
      <c r="VB232" s="39"/>
      <c r="VC232" s="39"/>
      <c r="VD232" s="39"/>
      <c r="VE232" s="39"/>
      <c r="VF232" s="39"/>
      <c r="VG232" s="39"/>
      <c r="VH232" s="39"/>
      <c r="VI232" s="39"/>
      <c r="VJ232" s="39"/>
      <c r="VK232" s="39"/>
      <c r="VL232" s="39"/>
      <c r="VM232" s="39"/>
      <c r="VN232" s="39"/>
      <c r="VO232" s="39"/>
      <c r="VP232" s="39"/>
      <c r="VQ232" s="39"/>
      <c r="VR232" s="39"/>
      <c r="VS232" s="39"/>
      <c r="VT232" s="39"/>
      <c r="VU232" s="39"/>
      <c r="VV232" s="39"/>
      <c r="VW232" s="39"/>
      <c r="VX232" s="39"/>
      <c r="VY232" s="39"/>
      <c r="VZ232" s="39"/>
      <c r="WA232" s="39"/>
      <c r="WB232" s="39"/>
      <c r="WC232" s="39"/>
      <c r="WD232" s="39"/>
      <c r="WE232" s="39"/>
      <c r="WF232" s="39"/>
      <c r="WG232" s="39"/>
      <c r="WH232" s="39"/>
      <c r="WI232" s="39"/>
      <c r="WJ232" s="39"/>
      <c r="WK232" s="39"/>
      <c r="WL232" s="39"/>
      <c r="WM232" s="39"/>
      <c r="WN232" s="39"/>
      <c r="WO232" s="39"/>
      <c r="WP232" s="39"/>
      <c r="WQ232" s="39"/>
      <c r="WR232" s="39"/>
      <c r="WS232" s="39"/>
      <c r="WT232" s="39"/>
      <c r="WU232" s="39"/>
      <c r="WV232" s="39"/>
      <c r="WW232" s="39"/>
      <c r="WX232" s="39"/>
      <c r="WY232" s="39"/>
      <c r="WZ232" s="39"/>
      <c r="XA232" s="39"/>
      <c r="XB232" s="39"/>
      <c r="XC232" s="39"/>
      <c r="XD232" s="39"/>
      <c r="XE232" s="39"/>
      <c r="XF232" s="39"/>
      <c r="XG232" s="39"/>
      <c r="XH232" s="39"/>
      <c r="XI232" s="39"/>
      <c r="XJ232" s="39"/>
      <c r="XK232" s="39"/>
      <c r="XL232" s="39"/>
      <c r="XM232" s="39"/>
      <c r="XN232" s="39"/>
      <c r="XO232" s="39"/>
      <c r="XP232" s="39"/>
      <c r="XQ232" s="39"/>
      <c r="XR232" s="39"/>
      <c r="XS232" s="39"/>
      <c r="XT232" s="39"/>
      <c r="XU232" s="39"/>
      <c r="XV232" s="39"/>
      <c r="XW232" s="39"/>
      <c r="XX232" s="39"/>
      <c r="XY232" s="39"/>
      <c r="XZ232" s="39"/>
      <c r="YA232" s="39"/>
      <c r="YB232" s="39"/>
      <c r="YC232" s="39"/>
      <c r="YD232" s="39"/>
      <c r="YE232" s="39"/>
      <c r="YF232" s="39"/>
      <c r="YG232" s="39"/>
      <c r="YH232" s="39"/>
      <c r="YI232" s="39"/>
      <c r="YJ232" s="39"/>
      <c r="YK232" s="39"/>
      <c r="YL232" s="39"/>
      <c r="YM232" s="39"/>
      <c r="YN232" s="39"/>
      <c r="YO232" s="39"/>
      <c r="YP232" s="39"/>
      <c r="YQ232" s="39"/>
      <c r="YR232" s="39"/>
      <c r="YS232" s="39"/>
      <c r="YT232" s="39"/>
      <c r="YU232" s="39"/>
      <c r="YV232" s="39"/>
      <c r="YW232" s="39"/>
      <c r="YX232" s="39"/>
      <c r="YY232" s="39"/>
      <c r="YZ232" s="39"/>
      <c r="ZA232" s="39"/>
      <c r="ZB232" s="39"/>
      <c r="ZC232" s="39"/>
      <c r="ZD232" s="39"/>
      <c r="ZE232" s="39"/>
      <c r="ZF232" s="39"/>
      <c r="ZG232" s="39"/>
      <c r="ZH232" s="39"/>
      <c r="ZI232" s="39"/>
      <c r="ZJ232" s="39"/>
      <c r="ZK232" s="39"/>
      <c r="ZL232" s="39"/>
      <c r="ZM232" s="39"/>
      <c r="ZN232" s="39"/>
      <c r="ZO232" s="39"/>
      <c r="ZP232" s="39"/>
      <c r="ZQ232" s="39"/>
      <c r="ZR232" s="39"/>
      <c r="ZS232" s="39"/>
      <c r="ZT232" s="39"/>
      <c r="ZU232" s="39"/>
      <c r="ZV232" s="39"/>
      <c r="ZW232" s="39"/>
      <c r="ZX232" s="39"/>
    </row>
    <row r="233" spans="1:700" s="41" customFormat="1" ht="12" customHeight="1" x14ac:dyDescent="0.25">
      <c r="A233" s="128" t="s">
        <v>36</v>
      </c>
      <c r="B233" s="15" t="s">
        <v>37</v>
      </c>
      <c r="C233" s="15" t="s">
        <v>37</v>
      </c>
      <c r="D233" s="5" t="s">
        <v>38</v>
      </c>
      <c r="E233" s="6" t="s">
        <v>39</v>
      </c>
      <c r="F233" s="7" t="s">
        <v>38</v>
      </c>
      <c r="G233" s="6" t="s">
        <v>40</v>
      </c>
      <c r="H233" s="67" t="s">
        <v>16299</v>
      </c>
      <c r="I233" s="78" t="s">
        <v>16300</v>
      </c>
      <c r="J233" s="113"/>
      <c r="K233" s="91" t="s">
        <v>16300</v>
      </c>
      <c r="L233" s="116"/>
      <c r="M233" s="8" t="s">
        <v>43</v>
      </c>
      <c r="N233" s="18" t="s">
        <v>16296</v>
      </c>
      <c r="O233" s="13">
        <v>1</v>
      </c>
      <c r="P233" s="14">
        <v>22000</v>
      </c>
      <c r="Q233" s="53" t="s">
        <v>16279</v>
      </c>
      <c r="R233" s="14">
        <v>22000</v>
      </c>
      <c r="S233" s="18">
        <v>0</v>
      </c>
      <c r="T233" s="18">
        <v>0</v>
      </c>
      <c r="U233" s="18">
        <v>22000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  <c r="IU233" s="39"/>
      <c r="IV233" s="39"/>
      <c r="IW233" s="39"/>
      <c r="IX233" s="39"/>
      <c r="IY233" s="39"/>
      <c r="IZ233" s="39"/>
      <c r="JA233" s="39"/>
      <c r="JB233" s="39"/>
      <c r="JC233" s="39"/>
      <c r="JD233" s="39"/>
      <c r="JE233" s="39"/>
      <c r="JF233" s="39"/>
      <c r="JG233" s="39"/>
      <c r="JH233" s="39"/>
      <c r="JI233" s="39"/>
      <c r="JJ233" s="39"/>
      <c r="JK233" s="39"/>
      <c r="JL233" s="39"/>
      <c r="JM233" s="39"/>
      <c r="JN233" s="39"/>
      <c r="JO233" s="39"/>
      <c r="JP233" s="39"/>
      <c r="JQ233" s="39"/>
      <c r="JR233" s="39"/>
      <c r="JS233" s="39"/>
      <c r="JT233" s="39"/>
      <c r="JU233" s="39"/>
      <c r="JV233" s="39"/>
      <c r="JW233" s="39"/>
      <c r="JX233" s="39"/>
      <c r="JY233" s="39"/>
      <c r="JZ233" s="39"/>
      <c r="KA233" s="39"/>
      <c r="KB233" s="39"/>
      <c r="KC233" s="39"/>
      <c r="KD233" s="39"/>
      <c r="KE233" s="39"/>
      <c r="KF233" s="39"/>
      <c r="KG233" s="39"/>
      <c r="KH233" s="39"/>
      <c r="KI233" s="39"/>
      <c r="KJ233" s="39"/>
      <c r="KK233" s="39"/>
      <c r="KL233" s="39"/>
      <c r="KM233" s="39"/>
      <c r="KN233" s="39"/>
      <c r="KO233" s="39"/>
      <c r="KP233" s="39"/>
      <c r="KQ233" s="39"/>
      <c r="KR233" s="39"/>
      <c r="KS233" s="39"/>
      <c r="KT233" s="39"/>
      <c r="KU233" s="39"/>
      <c r="KV233" s="39"/>
      <c r="KW233" s="39"/>
      <c r="KX233" s="39"/>
      <c r="KY233" s="39"/>
      <c r="KZ233" s="39"/>
      <c r="LA233" s="39"/>
      <c r="LB233" s="39"/>
      <c r="LC233" s="39"/>
      <c r="LD233" s="39"/>
      <c r="LE233" s="39"/>
      <c r="LF233" s="39"/>
      <c r="LG233" s="39"/>
      <c r="LH233" s="39"/>
      <c r="LI233" s="39"/>
      <c r="LJ233" s="39"/>
      <c r="LK233" s="39"/>
      <c r="LL233" s="39"/>
      <c r="LM233" s="39"/>
      <c r="LN233" s="39"/>
      <c r="LO233" s="39"/>
      <c r="LP233" s="39"/>
      <c r="LQ233" s="39"/>
      <c r="LR233" s="39"/>
      <c r="LS233" s="39"/>
      <c r="LT233" s="39"/>
      <c r="LU233" s="39"/>
      <c r="LV233" s="39"/>
      <c r="LW233" s="39"/>
      <c r="LX233" s="39"/>
      <c r="LY233" s="39"/>
      <c r="LZ233" s="39"/>
      <c r="MA233" s="39"/>
      <c r="MB233" s="39"/>
      <c r="MC233" s="39"/>
      <c r="MD233" s="39"/>
      <c r="ME233" s="39"/>
      <c r="MF233" s="39"/>
      <c r="MG233" s="39"/>
      <c r="MH233" s="39"/>
      <c r="MI233" s="39"/>
      <c r="MJ233" s="39"/>
      <c r="MK233" s="39"/>
      <c r="ML233" s="39"/>
      <c r="MM233" s="39"/>
      <c r="MN233" s="39"/>
      <c r="MO233" s="39"/>
      <c r="MP233" s="39"/>
      <c r="MQ233" s="39"/>
      <c r="MR233" s="39"/>
      <c r="MS233" s="39"/>
      <c r="MT233" s="39"/>
      <c r="MU233" s="39"/>
      <c r="MV233" s="39"/>
      <c r="MW233" s="39"/>
      <c r="MX233" s="39"/>
      <c r="MY233" s="39"/>
      <c r="MZ233" s="39"/>
      <c r="NA233" s="39"/>
      <c r="NB233" s="39"/>
      <c r="NC233" s="39"/>
      <c r="ND233" s="39"/>
      <c r="NE233" s="39"/>
      <c r="NF233" s="39"/>
      <c r="NG233" s="39"/>
      <c r="NH233" s="39"/>
      <c r="NI233" s="39"/>
      <c r="NJ233" s="39"/>
      <c r="NK233" s="39"/>
      <c r="NL233" s="39"/>
      <c r="NM233" s="39"/>
      <c r="NN233" s="39"/>
      <c r="NO233" s="39"/>
      <c r="NP233" s="39"/>
      <c r="NQ233" s="39"/>
      <c r="NR233" s="39"/>
      <c r="NS233" s="39"/>
      <c r="NT233" s="39"/>
      <c r="NU233" s="39"/>
      <c r="NV233" s="39"/>
      <c r="NW233" s="39"/>
      <c r="NX233" s="39"/>
      <c r="NY233" s="39"/>
      <c r="NZ233" s="39"/>
      <c r="OA233" s="39"/>
      <c r="OB233" s="39"/>
      <c r="OC233" s="39"/>
      <c r="OD233" s="39"/>
      <c r="OE233" s="39"/>
      <c r="OF233" s="39"/>
      <c r="OG233" s="39"/>
      <c r="OH233" s="39"/>
      <c r="OI233" s="39"/>
      <c r="OJ233" s="39"/>
      <c r="OK233" s="39"/>
      <c r="OL233" s="39"/>
      <c r="OM233" s="39"/>
      <c r="ON233" s="39"/>
      <c r="OO233" s="39"/>
      <c r="OP233" s="39"/>
      <c r="OQ233" s="39"/>
      <c r="OR233" s="39"/>
      <c r="OS233" s="39"/>
      <c r="OT233" s="39"/>
      <c r="OU233" s="39"/>
      <c r="OV233" s="39"/>
      <c r="OW233" s="39"/>
      <c r="OX233" s="39"/>
      <c r="OY233" s="39"/>
      <c r="OZ233" s="39"/>
      <c r="PA233" s="39"/>
      <c r="PB233" s="39"/>
      <c r="PC233" s="39"/>
      <c r="PD233" s="39"/>
      <c r="PE233" s="39"/>
      <c r="PF233" s="39"/>
      <c r="PG233" s="39"/>
      <c r="PH233" s="39"/>
      <c r="PI233" s="39"/>
      <c r="PJ233" s="39"/>
      <c r="PK233" s="39"/>
      <c r="PL233" s="39"/>
      <c r="PM233" s="39"/>
      <c r="PN233" s="39"/>
      <c r="PO233" s="39"/>
      <c r="PP233" s="39"/>
      <c r="PQ233" s="39"/>
      <c r="PR233" s="39"/>
      <c r="PS233" s="39"/>
      <c r="PT233" s="39"/>
      <c r="PU233" s="39"/>
      <c r="PV233" s="39"/>
      <c r="PW233" s="39"/>
      <c r="PX233" s="39"/>
      <c r="PY233" s="39"/>
      <c r="PZ233" s="39"/>
      <c r="QA233" s="39"/>
      <c r="QB233" s="39"/>
      <c r="QC233" s="39"/>
      <c r="QD233" s="39"/>
      <c r="QE233" s="39"/>
      <c r="QF233" s="39"/>
      <c r="QG233" s="39"/>
      <c r="QH233" s="39"/>
      <c r="QI233" s="39"/>
      <c r="QJ233" s="39"/>
      <c r="QK233" s="39"/>
      <c r="QL233" s="39"/>
      <c r="QM233" s="39"/>
      <c r="QN233" s="39"/>
      <c r="QO233" s="39"/>
      <c r="QP233" s="39"/>
      <c r="QQ233" s="39"/>
      <c r="QR233" s="39"/>
      <c r="QS233" s="39"/>
      <c r="QT233" s="39"/>
      <c r="QU233" s="39"/>
      <c r="QV233" s="39"/>
      <c r="QW233" s="39"/>
      <c r="QX233" s="39"/>
      <c r="QY233" s="39"/>
      <c r="QZ233" s="39"/>
      <c r="RA233" s="39"/>
      <c r="RB233" s="39"/>
      <c r="RC233" s="39"/>
      <c r="RD233" s="39"/>
      <c r="RE233" s="39"/>
      <c r="RF233" s="39"/>
      <c r="RG233" s="39"/>
      <c r="RH233" s="39"/>
      <c r="RI233" s="39"/>
      <c r="RJ233" s="39"/>
      <c r="RK233" s="39"/>
      <c r="RL233" s="39"/>
      <c r="RM233" s="39"/>
      <c r="RN233" s="39"/>
      <c r="RO233" s="39"/>
      <c r="RP233" s="39"/>
      <c r="RQ233" s="39"/>
      <c r="RR233" s="39"/>
      <c r="RS233" s="39"/>
      <c r="RT233" s="39"/>
      <c r="RU233" s="39"/>
      <c r="RV233" s="39"/>
      <c r="RW233" s="39"/>
      <c r="RX233" s="39"/>
      <c r="RY233" s="39"/>
      <c r="RZ233" s="39"/>
      <c r="SA233" s="39"/>
      <c r="SB233" s="39"/>
      <c r="SC233" s="39"/>
      <c r="SD233" s="39"/>
      <c r="SE233" s="39"/>
      <c r="SF233" s="39"/>
      <c r="SG233" s="39"/>
      <c r="SH233" s="39"/>
      <c r="SI233" s="39"/>
      <c r="SJ233" s="39"/>
      <c r="SK233" s="39"/>
      <c r="SL233" s="39"/>
      <c r="SM233" s="39"/>
      <c r="SN233" s="39"/>
      <c r="SO233" s="39"/>
      <c r="SP233" s="39"/>
      <c r="SQ233" s="39"/>
      <c r="SR233" s="39"/>
      <c r="SS233" s="39"/>
      <c r="ST233" s="39"/>
      <c r="SU233" s="39"/>
      <c r="SV233" s="39"/>
      <c r="SW233" s="39"/>
      <c r="SX233" s="39"/>
      <c r="SY233" s="39"/>
      <c r="SZ233" s="39"/>
      <c r="TA233" s="39"/>
      <c r="TB233" s="39"/>
      <c r="TC233" s="39"/>
      <c r="TD233" s="39"/>
      <c r="TE233" s="39"/>
      <c r="TF233" s="39"/>
      <c r="TG233" s="39"/>
      <c r="TH233" s="39"/>
      <c r="TI233" s="39"/>
      <c r="TJ233" s="39"/>
      <c r="TK233" s="39"/>
      <c r="TL233" s="39"/>
      <c r="TM233" s="39"/>
      <c r="TN233" s="39"/>
      <c r="TO233" s="39"/>
      <c r="TP233" s="39"/>
      <c r="TQ233" s="39"/>
      <c r="TR233" s="39"/>
      <c r="TS233" s="39"/>
      <c r="TT233" s="39"/>
      <c r="TU233" s="39"/>
      <c r="TV233" s="39"/>
      <c r="TW233" s="39"/>
      <c r="TX233" s="39"/>
      <c r="TY233" s="39"/>
      <c r="TZ233" s="39"/>
      <c r="UA233" s="39"/>
      <c r="UB233" s="39"/>
      <c r="UC233" s="39"/>
      <c r="UD233" s="39"/>
      <c r="UE233" s="39"/>
      <c r="UF233" s="39"/>
      <c r="UG233" s="39"/>
      <c r="UH233" s="39"/>
      <c r="UI233" s="39"/>
      <c r="UJ233" s="39"/>
      <c r="UK233" s="39"/>
      <c r="UL233" s="39"/>
      <c r="UM233" s="39"/>
      <c r="UN233" s="39"/>
      <c r="UO233" s="39"/>
      <c r="UP233" s="39"/>
      <c r="UQ233" s="39"/>
      <c r="UR233" s="39"/>
      <c r="US233" s="39"/>
      <c r="UT233" s="39"/>
      <c r="UU233" s="39"/>
      <c r="UV233" s="39"/>
      <c r="UW233" s="39"/>
      <c r="UX233" s="39"/>
      <c r="UY233" s="39"/>
      <c r="UZ233" s="39"/>
      <c r="VA233" s="39"/>
      <c r="VB233" s="39"/>
      <c r="VC233" s="39"/>
      <c r="VD233" s="39"/>
      <c r="VE233" s="39"/>
      <c r="VF233" s="39"/>
      <c r="VG233" s="39"/>
      <c r="VH233" s="39"/>
      <c r="VI233" s="39"/>
      <c r="VJ233" s="39"/>
      <c r="VK233" s="39"/>
      <c r="VL233" s="39"/>
      <c r="VM233" s="39"/>
      <c r="VN233" s="39"/>
      <c r="VO233" s="39"/>
      <c r="VP233" s="39"/>
      <c r="VQ233" s="39"/>
      <c r="VR233" s="39"/>
      <c r="VS233" s="39"/>
      <c r="VT233" s="39"/>
      <c r="VU233" s="39"/>
      <c r="VV233" s="39"/>
      <c r="VW233" s="39"/>
      <c r="VX233" s="39"/>
      <c r="VY233" s="39"/>
      <c r="VZ233" s="39"/>
      <c r="WA233" s="39"/>
      <c r="WB233" s="39"/>
      <c r="WC233" s="39"/>
      <c r="WD233" s="39"/>
      <c r="WE233" s="39"/>
      <c r="WF233" s="39"/>
      <c r="WG233" s="39"/>
      <c r="WH233" s="39"/>
      <c r="WI233" s="39"/>
      <c r="WJ233" s="39"/>
      <c r="WK233" s="39"/>
      <c r="WL233" s="39"/>
      <c r="WM233" s="39"/>
      <c r="WN233" s="39"/>
      <c r="WO233" s="39"/>
      <c r="WP233" s="39"/>
      <c r="WQ233" s="39"/>
      <c r="WR233" s="39"/>
      <c r="WS233" s="39"/>
      <c r="WT233" s="39"/>
      <c r="WU233" s="39"/>
      <c r="WV233" s="39"/>
      <c r="WW233" s="39"/>
      <c r="WX233" s="39"/>
      <c r="WY233" s="39"/>
      <c r="WZ233" s="39"/>
      <c r="XA233" s="39"/>
      <c r="XB233" s="39"/>
      <c r="XC233" s="39"/>
      <c r="XD233" s="39"/>
      <c r="XE233" s="39"/>
      <c r="XF233" s="39"/>
      <c r="XG233" s="39"/>
      <c r="XH233" s="39"/>
      <c r="XI233" s="39"/>
      <c r="XJ233" s="39"/>
      <c r="XK233" s="39"/>
      <c r="XL233" s="39"/>
      <c r="XM233" s="39"/>
      <c r="XN233" s="39"/>
      <c r="XO233" s="39"/>
      <c r="XP233" s="39"/>
      <c r="XQ233" s="39"/>
      <c r="XR233" s="39"/>
      <c r="XS233" s="39"/>
      <c r="XT233" s="39"/>
      <c r="XU233" s="39"/>
      <c r="XV233" s="39"/>
      <c r="XW233" s="39"/>
      <c r="XX233" s="39"/>
      <c r="XY233" s="39"/>
      <c r="XZ233" s="39"/>
      <c r="YA233" s="39"/>
      <c r="YB233" s="39"/>
      <c r="YC233" s="39"/>
      <c r="YD233" s="39"/>
      <c r="YE233" s="39"/>
      <c r="YF233" s="39"/>
      <c r="YG233" s="39"/>
      <c r="YH233" s="39"/>
      <c r="YI233" s="39"/>
      <c r="YJ233" s="39"/>
      <c r="YK233" s="39"/>
      <c r="YL233" s="39"/>
      <c r="YM233" s="39"/>
      <c r="YN233" s="39"/>
      <c r="YO233" s="39"/>
      <c r="YP233" s="39"/>
      <c r="YQ233" s="39"/>
      <c r="YR233" s="39"/>
      <c r="YS233" s="39"/>
      <c r="YT233" s="39"/>
      <c r="YU233" s="39"/>
      <c r="YV233" s="39"/>
      <c r="YW233" s="39"/>
      <c r="YX233" s="39"/>
      <c r="YY233" s="39"/>
      <c r="YZ233" s="39"/>
      <c r="ZA233" s="39"/>
      <c r="ZB233" s="39"/>
      <c r="ZC233" s="39"/>
      <c r="ZD233" s="39"/>
      <c r="ZE233" s="39"/>
      <c r="ZF233" s="39"/>
      <c r="ZG233" s="39"/>
      <c r="ZH233" s="39"/>
      <c r="ZI233" s="39"/>
      <c r="ZJ233" s="39"/>
      <c r="ZK233" s="39"/>
      <c r="ZL233" s="39"/>
      <c r="ZM233" s="39"/>
      <c r="ZN233" s="39"/>
      <c r="ZO233" s="39"/>
      <c r="ZP233" s="39"/>
      <c r="ZQ233" s="39"/>
      <c r="ZR233" s="39"/>
      <c r="ZS233" s="39"/>
      <c r="ZT233" s="39"/>
      <c r="ZU233" s="39"/>
      <c r="ZV233" s="39"/>
      <c r="ZW233" s="39"/>
      <c r="ZX233" s="39"/>
    </row>
    <row r="234" spans="1:700" s="41" customFormat="1" ht="12" customHeight="1" x14ac:dyDescent="0.25">
      <c r="A234" s="128" t="s">
        <v>36</v>
      </c>
      <c r="B234" s="15" t="s">
        <v>37</v>
      </c>
      <c r="C234" s="15" t="s">
        <v>37</v>
      </c>
      <c r="D234" s="5" t="s">
        <v>38</v>
      </c>
      <c r="E234" s="6" t="s">
        <v>39</v>
      </c>
      <c r="F234" s="7" t="s">
        <v>38</v>
      </c>
      <c r="G234" s="6" t="s">
        <v>40</v>
      </c>
      <c r="H234" s="67" t="s">
        <v>16301</v>
      </c>
      <c r="I234" s="78" t="s">
        <v>16302</v>
      </c>
      <c r="J234" s="113"/>
      <c r="K234" s="91" t="s">
        <v>16302</v>
      </c>
      <c r="L234" s="116"/>
      <c r="M234" s="8" t="s">
        <v>43</v>
      </c>
      <c r="N234" s="18" t="s">
        <v>16296</v>
      </c>
      <c r="O234" s="13">
        <v>10</v>
      </c>
      <c r="P234" s="14">
        <v>65901</v>
      </c>
      <c r="Q234" s="53" t="s">
        <v>16279</v>
      </c>
      <c r="R234" s="14">
        <v>65901</v>
      </c>
      <c r="S234" s="18">
        <v>0</v>
      </c>
      <c r="T234" s="18">
        <v>7000</v>
      </c>
      <c r="U234" s="18">
        <v>7000</v>
      </c>
      <c r="V234" s="18">
        <v>7000</v>
      </c>
      <c r="W234" s="18">
        <v>7000</v>
      </c>
      <c r="X234" s="18">
        <v>7000</v>
      </c>
      <c r="Y234" s="18">
        <v>7000</v>
      </c>
      <c r="Z234" s="18">
        <v>6700</v>
      </c>
      <c r="AA234" s="18">
        <v>6100</v>
      </c>
      <c r="AB234" s="18">
        <v>5592</v>
      </c>
      <c r="AC234" s="18">
        <v>5509</v>
      </c>
      <c r="AD234" s="18">
        <v>0</v>
      </c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  <c r="IN234" s="39"/>
      <c r="IO234" s="39"/>
      <c r="IP234" s="39"/>
      <c r="IQ234" s="39"/>
      <c r="IR234" s="39"/>
      <c r="IS234" s="39"/>
      <c r="IT234" s="39"/>
      <c r="IU234" s="39"/>
      <c r="IV234" s="39"/>
      <c r="IW234" s="39"/>
      <c r="IX234" s="39"/>
      <c r="IY234" s="39"/>
      <c r="IZ234" s="39"/>
      <c r="JA234" s="39"/>
      <c r="JB234" s="39"/>
      <c r="JC234" s="39"/>
      <c r="JD234" s="39"/>
      <c r="JE234" s="39"/>
      <c r="JF234" s="39"/>
      <c r="JG234" s="39"/>
      <c r="JH234" s="39"/>
      <c r="JI234" s="39"/>
      <c r="JJ234" s="39"/>
      <c r="JK234" s="39"/>
      <c r="JL234" s="39"/>
      <c r="JM234" s="39"/>
      <c r="JN234" s="39"/>
      <c r="JO234" s="39"/>
      <c r="JP234" s="39"/>
      <c r="JQ234" s="39"/>
      <c r="JR234" s="39"/>
      <c r="JS234" s="39"/>
      <c r="JT234" s="39"/>
      <c r="JU234" s="39"/>
      <c r="JV234" s="39"/>
      <c r="JW234" s="39"/>
      <c r="JX234" s="39"/>
      <c r="JY234" s="39"/>
      <c r="JZ234" s="39"/>
      <c r="KA234" s="39"/>
      <c r="KB234" s="39"/>
      <c r="KC234" s="39"/>
      <c r="KD234" s="39"/>
      <c r="KE234" s="39"/>
      <c r="KF234" s="39"/>
      <c r="KG234" s="39"/>
      <c r="KH234" s="39"/>
      <c r="KI234" s="39"/>
      <c r="KJ234" s="39"/>
      <c r="KK234" s="39"/>
      <c r="KL234" s="39"/>
      <c r="KM234" s="39"/>
      <c r="KN234" s="39"/>
      <c r="KO234" s="39"/>
      <c r="KP234" s="39"/>
      <c r="KQ234" s="39"/>
      <c r="KR234" s="39"/>
      <c r="KS234" s="39"/>
      <c r="KT234" s="39"/>
      <c r="KU234" s="39"/>
      <c r="KV234" s="39"/>
      <c r="KW234" s="39"/>
      <c r="KX234" s="39"/>
      <c r="KY234" s="39"/>
      <c r="KZ234" s="39"/>
      <c r="LA234" s="39"/>
      <c r="LB234" s="39"/>
      <c r="LC234" s="39"/>
      <c r="LD234" s="39"/>
      <c r="LE234" s="39"/>
      <c r="LF234" s="39"/>
      <c r="LG234" s="39"/>
      <c r="LH234" s="39"/>
      <c r="LI234" s="39"/>
      <c r="LJ234" s="39"/>
      <c r="LK234" s="39"/>
      <c r="LL234" s="39"/>
      <c r="LM234" s="39"/>
      <c r="LN234" s="39"/>
      <c r="LO234" s="39"/>
      <c r="LP234" s="39"/>
      <c r="LQ234" s="39"/>
      <c r="LR234" s="39"/>
      <c r="LS234" s="39"/>
      <c r="LT234" s="39"/>
      <c r="LU234" s="39"/>
      <c r="LV234" s="39"/>
      <c r="LW234" s="39"/>
      <c r="LX234" s="39"/>
      <c r="LY234" s="39"/>
      <c r="LZ234" s="39"/>
      <c r="MA234" s="39"/>
      <c r="MB234" s="39"/>
      <c r="MC234" s="39"/>
      <c r="MD234" s="39"/>
      <c r="ME234" s="39"/>
      <c r="MF234" s="39"/>
      <c r="MG234" s="39"/>
      <c r="MH234" s="39"/>
      <c r="MI234" s="39"/>
      <c r="MJ234" s="39"/>
      <c r="MK234" s="39"/>
      <c r="ML234" s="39"/>
      <c r="MM234" s="39"/>
      <c r="MN234" s="39"/>
      <c r="MO234" s="39"/>
      <c r="MP234" s="39"/>
      <c r="MQ234" s="39"/>
      <c r="MR234" s="39"/>
      <c r="MS234" s="39"/>
      <c r="MT234" s="39"/>
      <c r="MU234" s="39"/>
      <c r="MV234" s="39"/>
      <c r="MW234" s="39"/>
      <c r="MX234" s="39"/>
      <c r="MY234" s="39"/>
      <c r="MZ234" s="39"/>
      <c r="NA234" s="39"/>
      <c r="NB234" s="39"/>
      <c r="NC234" s="39"/>
      <c r="ND234" s="39"/>
      <c r="NE234" s="39"/>
      <c r="NF234" s="39"/>
      <c r="NG234" s="39"/>
      <c r="NH234" s="39"/>
      <c r="NI234" s="39"/>
      <c r="NJ234" s="39"/>
      <c r="NK234" s="39"/>
      <c r="NL234" s="39"/>
      <c r="NM234" s="39"/>
      <c r="NN234" s="39"/>
      <c r="NO234" s="39"/>
      <c r="NP234" s="39"/>
      <c r="NQ234" s="39"/>
      <c r="NR234" s="39"/>
      <c r="NS234" s="39"/>
      <c r="NT234" s="39"/>
      <c r="NU234" s="39"/>
      <c r="NV234" s="39"/>
      <c r="NW234" s="39"/>
      <c r="NX234" s="39"/>
      <c r="NY234" s="39"/>
      <c r="NZ234" s="39"/>
      <c r="OA234" s="39"/>
      <c r="OB234" s="39"/>
      <c r="OC234" s="39"/>
      <c r="OD234" s="39"/>
      <c r="OE234" s="39"/>
      <c r="OF234" s="39"/>
      <c r="OG234" s="39"/>
      <c r="OH234" s="39"/>
      <c r="OI234" s="39"/>
      <c r="OJ234" s="39"/>
      <c r="OK234" s="39"/>
      <c r="OL234" s="39"/>
      <c r="OM234" s="39"/>
      <c r="ON234" s="39"/>
      <c r="OO234" s="39"/>
      <c r="OP234" s="39"/>
      <c r="OQ234" s="39"/>
      <c r="OR234" s="39"/>
      <c r="OS234" s="39"/>
      <c r="OT234" s="39"/>
      <c r="OU234" s="39"/>
      <c r="OV234" s="39"/>
      <c r="OW234" s="39"/>
      <c r="OX234" s="39"/>
      <c r="OY234" s="39"/>
      <c r="OZ234" s="39"/>
      <c r="PA234" s="39"/>
      <c r="PB234" s="39"/>
      <c r="PC234" s="39"/>
      <c r="PD234" s="39"/>
      <c r="PE234" s="39"/>
      <c r="PF234" s="39"/>
      <c r="PG234" s="39"/>
      <c r="PH234" s="39"/>
      <c r="PI234" s="39"/>
      <c r="PJ234" s="39"/>
      <c r="PK234" s="39"/>
      <c r="PL234" s="39"/>
      <c r="PM234" s="39"/>
      <c r="PN234" s="39"/>
      <c r="PO234" s="39"/>
      <c r="PP234" s="39"/>
      <c r="PQ234" s="39"/>
      <c r="PR234" s="39"/>
      <c r="PS234" s="39"/>
      <c r="PT234" s="39"/>
      <c r="PU234" s="39"/>
      <c r="PV234" s="39"/>
      <c r="PW234" s="39"/>
      <c r="PX234" s="39"/>
      <c r="PY234" s="39"/>
      <c r="PZ234" s="39"/>
      <c r="QA234" s="39"/>
      <c r="QB234" s="39"/>
      <c r="QC234" s="39"/>
      <c r="QD234" s="39"/>
      <c r="QE234" s="39"/>
      <c r="QF234" s="39"/>
      <c r="QG234" s="39"/>
      <c r="QH234" s="39"/>
      <c r="QI234" s="39"/>
      <c r="QJ234" s="39"/>
      <c r="QK234" s="39"/>
      <c r="QL234" s="39"/>
      <c r="QM234" s="39"/>
      <c r="QN234" s="39"/>
      <c r="QO234" s="39"/>
      <c r="QP234" s="39"/>
      <c r="QQ234" s="39"/>
      <c r="QR234" s="39"/>
      <c r="QS234" s="39"/>
      <c r="QT234" s="39"/>
      <c r="QU234" s="39"/>
      <c r="QV234" s="39"/>
      <c r="QW234" s="39"/>
      <c r="QX234" s="39"/>
      <c r="QY234" s="39"/>
      <c r="QZ234" s="39"/>
      <c r="RA234" s="39"/>
      <c r="RB234" s="39"/>
      <c r="RC234" s="39"/>
      <c r="RD234" s="39"/>
      <c r="RE234" s="39"/>
      <c r="RF234" s="39"/>
      <c r="RG234" s="39"/>
      <c r="RH234" s="39"/>
      <c r="RI234" s="39"/>
      <c r="RJ234" s="39"/>
      <c r="RK234" s="39"/>
      <c r="RL234" s="39"/>
      <c r="RM234" s="39"/>
      <c r="RN234" s="39"/>
      <c r="RO234" s="39"/>
      <c r="RP234" s="39"/>
      <c r="RQ234" s="39"/>
      <c r="RR234" s="39"/>
      <c r="RS234" s="39"/>
      <c r="RT234" s="39"/>
      <c r="RU234" s="39"/>
      <c r="RV234" s="39"/>
      <c r="RW234" s="39"/>
      <c r="RX234" s="39"/>
      <c r="RY234" s="39"/>
      <c r="RZ234" s="39"/>
      <c r="SA234" s="39"/>
      <c r="SB234" s="39"/>
      <c r="SC234" s="39"/>
      <c r="SD234" s="39"/>
      <c r="SE234" s="39"/>
      <c r="SF234" s="39"/>
      <c r="SG234" s="39"/>
      <c r="SH234" s="39"/>
      <c r="SI234" s="39"/>
      <c r="SJ234" s="39"/>
      <c r="SK234" s="39"/>
      <c r="SL234" s="39"/>
      <c r="SM234" s="39"/>
      <c r="SN234" s="39"/>
      <c r="SO234" s="39"/>
      <c r="SP234" s="39"/>
      <c r="SQ234" s="39"/>
      <c r="SR234" s="39"/>
      <c r="SS234" s="39"/>
      <c r="ST234" s="39"/>
      <c r="SU234" s="39"/>
      <c r="SV234" s="39"/>
      <c r="SW234" s="39"/>
      <c r="SX234" s="39"/>
      <c r="SY234" s="39"/>
      <c r="SZ234" s="39"/>
      <c r="TA234" s="39"/>
      <c r="TB234" s="39"/>
      <c r="TC234" s="39"/>
      <c r="TD234" s="39"/>
      <c r="TE234" s="39"/>
      <c r="TF234" s="39"/>
      <c r="TG234" s="39"/>
      <c r="TH234" s="39"/>
      <c r="TI234" s="39"/>
      <c r="TJ234" s="39"/>
      <c r="TK234" s="39"/>
      <c r="TL234" s="39"/>
      <c r="TM234" s="39"/>
      <c r="TN234" s="39"/>
      <c r="TO234" s="39"/>
      <c r="TP234" s="39"/>
      <c r="TQ234" s="39"/>
      <c r="TR234" s="39"/>
      <c r="TS234" s="39"/>
      <c r="TT234" s="39"/>
      <c r="TU234" s="39"/>
      <c r="TV234" s="39"/>
      <c r="TW234" s="39"/>
      <c r="TX234" s="39"/>
      <c r="TY234" s="39"/>
      <c r="TZ234" s="39"/>
      <c r="UA234" s="39"/>
      <c r="UB234" s="39"/>
      <c r="UC234" s="39"/>
      <c r="UD234" s="39"/>
      <c r="UE234" s="39"/>
      <c r="UF234" s="39"/>
      <c r="UG234" s="39"/>
      <c r="UH234" s="39"/>
      <c r="UI234" s="39"/>
      <c r="UJ234" s="39"/>
      <c r="UK234" s="39"/>
      <c r="UL234" s="39"/>
      <c r="UM234" s="39"/>
      <c r="UN234" s="39"/>
      <c r="UO234" s="39"/>
      <c r="UP234" s="39"/>
      <c r="UQ234" s="39"/>
      <c r="UR234" s="39"/>
      <c r="US234" s="39"/>
      <c r="UT234" s="39"/>
      <c r="UU234" s="39"/>
      <c r="UV234" s="39"/>
      <c r="UW234" s="39"/>
      <c r="UX234" s="39"/>
      <c r="UY234" s="39"/>
      <c r="UZ234" s="39"/>
      <c r="VA234" s="39"/>
      <c r="VB234" s="39"/>
      <c r="VC234" s="39"/>
      <c r="VD234" s="39"/>
      <c r="VE234" s="39"/>
      <c r="VF234" s="39"/>
      <c r="VG234" s="39"/>
      <c r="VH234" s="39"/>
      <c r="VI234" s="39"/>
      <c r="VJ234" s="39"/>
      <c r="VK234" s="39"/>
      <c r="VL234" s="39"/>
      <c r="VM234" s="39"/>
      <c r="VN234" s="39"/>
      <c r="VO234" s="39"/>
      <c r="VP234" s="39"/>
      <c r="VQ234" s="39"/>
      <c r="VR234" s="39"/>
      <c r="VS234" s="39"/>
      <c r="VT234" s="39"/>
      <c r="VU234" s="39"/>
      <c r="VV234" s="39"/>
      <c r="VW234" s="39"/>
      <c r="VX234" s="39"/>
      <c r="VY234" s="39"/>
      <c r="VZ234" s="39"/>
      <c r="WA234" s="39"/>
      <c r="WB234" s="39"/>
      <c r="WC234" s="39"/>
      <c r="WD234" s="39"/>
      <c r="WE234" s="39"/>
      <c r="WF234" s="39"/>
      <c r="WG234" s="39"/>
      <c r="WH234" s="39"/>
      <c r="WI234" s="39"/>
      <c r="WJ234" s="39"/>
      <c r="WK234" s="39"/>
      <c r="WL234" s="39"/>
      <c r="WM234" s="39"/>
      <c r="WN234" s="39"/>
      <c r="WO234" s="39"/>
      <c r="WP234" s="39"/>
      <c r="WQ234" s="39"/>
      <c r="WR234" s="39"/>
      <c r="WS234" s="39"/>
      <c r="WT234" s="39"/>
      <c r="WU234" s="39"/>
      <c r="WV234" s="39"/>
      <c r="WW234" s="39"/>
      <c r="WX234" s="39"/>
      <c r="WY234" s="39"/>
      <c r="WZ234" s="39"/>
      <c r="XA234" s="39"/>
      <c r="XB234" s="39"/>
      <c r="XC234" s="39"/>
      <c r="XD234" s="39"/>
      <c r="XE234" s="39"/>
      <c r="XF234" s="39"/>
      <c r="XG234" s="39"/>
      <c r="XH234" s="39"/>
      <c r="XI234" s="39"/>
      <c r="XJ234" s="39"/>
      <c r="XK234" s="39"/>
      <c r="XL234" s="39"/>
      <c r="XM234" s="39"/>
      <c r="XN234" s="39"/>
      <c r="XO234" s="39"/>
      <c r="XP234" s="39"/>
      <c r="XQ234" s="39"/>
      <c r="XR234" s="39"/>
      <c r="XS234" s="39"/>
      <c r="XT234" s="39"/>
      <c r="XU234" s="39"/>
      <c r="XV234" s="39"/>
      <c r="XW234" s="39"/>
      <c r="XX234" s="39"/>
      <c r="XY234" s="39"/>
      <c r="XZ234" s="39"/>
      <c r="YA234" s="39"/>
      <c r="YB234" s="39"/>
      <c r="YC234" s="39"/>
      <c r="YD234" s="39"/>
      <c r="YE234" s="39"/>
      <c r="YF234" s="39"/>
      <c r="YG234" s="39"/>
      <c r="YH234" s="39"/>
      <c r="YI234" s="39"/>
      <c r="YJ234" s="39"/>
      <c r="YK234" s="39"/>
      <c r="YL234" s="39"/>
      <c r="YM234" s="39"/>
      <c r="YN234" s="39"/>
      <c r="YO234" s="39"/>
      <c r="YP234" s="39"/>
      <c r="YQ234" s="39"/>
      <c r="YR234" s="39"/>
      <c r="YS234" s="39"/>
      <c r="YT234" s="39"/>
      <c r="YU234" s="39"/>
      <c r="YV234" s="39"/>
      <c r="YW234" s="39"/>
      <c r="YX234" s="39"/>
      <c r="YY234" s="39"/>
      <c r="YZ234" s="39"/>
      <c r="ZA234" s="39"/>
      <c r="ZB234" s="39"/>
      <c r="ZC234" s="39"/>
      <c r="ZD234" s="39"/>
      <c r="ZE234" s="39"/>
      <c r="ZF234" s="39"/>
      <c r="ZG234" s="39"/>
      <c r="ZH234" s="39"/>
      <c r="ZI234" s="39"/>
      <c r="ZJ234" s="39"/>
      <c r="ZK234" s="39"/>
      <c r="ZL234" s="39"/>
      <c r="ZM234" s="39"/>
      <c r="ZN234" s="39"/>
      <c r="ZO234" s="39"/>
      <c r="ZP234" s="39"/>
      <c r="ZQ234" s="39"/>
      <c r="ZR234" s="39"/>
      <c r="ZS234" s="39"/>
      <c r="ZT234" s="39"/>
      <c r="ZU234" s="39"/>
      <c r="ZV234" s="39"/>
      <c r="ZW234" s="39"/>
      <c r="ZX234" s="39"/>
    </row>
    <row r="235" spans="1:700" s="41" customFormat="1" ht="12" customHeight="1" x14ac:dyDescent="0.25">
      <c r="A235" s="128" t="s">
        <v>36</v>
      </c>
      <c r="B235" s="15" t="s">
        <v>37</v>
      </c>
      <c r="C235" s="15" t="s">
        <v>37</v>
      </c>
      <c r="D235" s="5" t="s">
        <v>38</v>
      </c>
      <c r="E235" s="6" t="s">
        <v>39</v>
      </c>
      <c r="F235" s="7" t="s">
        <v>38</v>
      </c>
      <c r="G235" s="6" t="s">
        <v>40</v>
      </c>
      <c r="H235" s="67">
        <v>35201</v>
      </c>
      <c r="I235" s="78" t="s">
        <v>158</v>
      </c>
      <c r="J235" s="113"/>
      <c r="K235" s="80" t="s">
        <v>158</v>
      </c>
      <c r="L235" s="116"/>
      <c r="M235" s="8" t="s">
        <v>43</v>
      </c>
      <c r="N235" s="18" t="s">
        <v>16296</v>
      </c>
      <c r="O235" s="13">
        <v>4</v>
      </c>
      <c r="P235" s="14">
        <v>10000</v>
      </c>
      <c r="Q235" s="53" t="s">
        <v>16279</v>
      </c>
      <c r="R235" s="14">
        <v>10000</v>
      </c>
      <c r="S235" s="18">
        <v>0</v>
      </c>
      <c r="T235" s="18">
        <v>2500</v>
      </c>
      <c r="U235" s="18">
        <v>0</v>
      </c>
      <c r="V235" s="18">
        <v>0</v>
      </c>
      <c r="W235" s="18">
        <v>2500</v>
      </c>
      <c r="X235" s="18">
        <v>0</v>
      </c>
      <c r="Y235" s="18">
        <v>0</v>
      </c>
      <c r="Z235" s="18">
        <v>2500</v>
      </c>
      <c r="AA235" s="18">
        <v>0</v>
      </c>
      <c r="AB235" s="18">
        <v>0</v>
      </c>
      <c r="AC235" s="18">
        <v>2500</v>
      </c>
      <c r="AD235" s="18">
        <v>0</v>
      </c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  <c r="IV235" s="39"/>
      <c r="IW235" s="39"/>
      <c r="IX235" s="39"/>
      <c r="IY235" s="39"/>
      <c r="IZ235" s="39"/>
      <c r="JA235" s="39"/>
      <c r="JB235" s="39"/>
      <c r="JC235" s="39"/>
      <c r="JD235" s="39"/>
      <c r="JE235" s="39"/>
      <c r="JF235" s="39"/>
      <c r="JG235" s="39"/>
      <c r="JH235" s="39"/>
      <c r="JI235" s="39"/>
      <c r="JJ235" s="39"/>
      <c r="JK235" s="39"/>
      <c r="JL235" s="39"/>
      <c r="JM235" s="39"/>
      <c r="JN235" s="39"/>
      <c r="JO235" s="39"/>
      <c r="JP235" s="39"/>
      <c r="JQ235" s="39"/>
      <c r="JR235" s="39"/>
      <c r="JS235" s="39"/>
      <c r="JT235" s="39"/>
      <c r="JU235" s="39"/>
      <c r="JV235" s="39"/>
      <c r="JW235" s="39"/>
      <c r="JX235" s="39"/>
      <c r="JY235" s="39"/>
      <c r="JZ235" s="39"/>
      <c r="KA235" s="39"/>
      <c r="KB235" s="39"/>
      <c r="KC235" s="39"/>
      <c r="KD235" s="39"/>
      <c r="KE235" s="39"/>
      <c r="KF235" s="39"/>
      <c r="KG235" s="39"/>
      <c r="KH235" s="39"/>
      <c r="KI235" s="39"/>
      <c r="KJ235" s="39"/>
      <c r="KK235" s="39"/>
      <c r="KL235" s="39"/>
      <c r="KM235" s="39"/>
      <c r="KN235" s="39"/>
      <c r="KO235" s="39"/>
      <c r="KP235" s="39"/>
      <c r="KQ235" s="39"/>
      <c r="KR235" s="39"/>
      <c r="KS235" s="39"/>
      <c r="KT235" s="39"/>
      <c r="KU235" s="39"/>
      <c r="KV235" s="39"/>
      <c r="KW235" s="39"/>
      <c r="KX235" s="39"/>
      <c r="KY235" s="39"/>
      <c r="KZ235" s="39"/>
      <c r="LA235" s="39"/>
      <c r="LB235" s="39"/>
      <c r="LC235" s="39"/>
      <c r="LD235" s="39"/>
      <c r="LE235" s="39"/>
      <c r="LF235" s="39"/>
      <c r="LG235" s="39"/>
      <c r="LH235" s="39"/>
      <c r="LI235" s="39"/>
      <c r="LJ235" s="39"/>
      <c r="LK235" s="39"/>
      <c r="LL235" s="39"/>
      <c r="LM235" s="39"/>
      <c r="LN235" s="39"/>
      <c r="LO235" s="39"/>
      <c r="LP235" s="39"/>
      <c r="LQ235" s="39"/>
      <c r="LR235" s="39"/>
      <c r="LS235" s="39"/>
      <c r="LT235" s="39"/>
      <c r="LU235" s="39"/>
      <c r="LV235" s="39"/>
      <c r="LW235" s="39"/>
      <c r="LX235" s="39"/>
      <c r="LY235" s="39"/>
      <c r="LZ235" s="39"/>
      <c r="MA235" s="39"/>
      <c r="MB235" s="39"/>
      <c r="MC235" s="39"/>
      <c r="MD235" s="39"/>
      <c r="ME235" s="39"/>
      <c r="MF235" s="39"/>
      <c r="MG235" s="39"/>
      <c r="MH235" s="39"/>
      <c r="MI235" s="39"/>
      <c r="MJ235" s="39"/>
      <c r="MK235" s="39"/>
      <c r="ML235" s="39"/>
      <c r="MM235" s="39"/>
      <c r="MN235" s="39"/>
      <c r="MO235" s="39"/>
      <c r="MP235" s="39"/>
      <c r="MQ235" s="39"/>
      <c r="MR235" s="39"/>
      <c r="MS235" s="39"/>
      <c r="MT235" s="39"/>
      <c r="MU235" s="39"/>
      <c r="MV235" s="39"/>
      <c r="MW235" s="39"/>
      <c r="MX235" s="39"/>
      <c r="MY235" s="39"/>
      <c r="MZ235" s="39"/>
      <c r="NA235" s="39"/>
      <c r="NB235" s="39"/>
      <c r="NC235" s="39"/>
      <c r="ND235" s="39"/>
      <c r="NE235" s="39"/>
      <c r="NF235" s="39"/>
      <c r="NG235" s="39"/>
      <c r="NH235" s="39"/>
      <c r="NI235" s="39"/>
      <c r="NJ235" s="39"/>
      <c r="NK235" s="39"/>
      <c r="NL235" s="39"/>
      <c r="NM235" s="39"/>
      <c r="NN235" s="39"/>
      <c r="NO235" s="39"/>
      <c r="NP235" s="39"/>
      <c r="NQ235" s="39"/>
      <c r="NR235" s="39"/>
      <c r="NS235" s="39"/>
      <c r="NT235" s="39"/>
      <c r="NU235" s="39"/>
      <c r="NV235" s="39"/>
      <c r="NW235" s="39"/>
      <c r="NX235" s="39"/>
      <c r="NY235" s="39"/>
      <c r="NZ235" s="39"/>
      <c r="OA235" s="39"/>
      <c r="OB235" s="39"/>
      <c r="OC235" s="39"/>
      <c r="OD235" s="39"/>
      <c r="OE235" s="39"/>
      <c r="OF235" s="39"/>
      <c r="OG235" s="39"/>
      <c r="OH235" s="39"/>
      <c r="OI235" s="39"/>
      <c r="OJ235" s="39"/>
      <c r="OK235" s="39"/>
      <c r="OL235" s="39"/>
      <c r="OM235" s="39"/>
      <c r="ON235" s="39"/>
      <c r="OO235" s="39"/>
      <c r="OP235" s="39"/>
      <c r="OQ235" s="39"/>
      <c r="OR235" s="39"/>
      <c r="OS235" s="39"/>
      <c r="OT235" s="39"/>
      <c r="OU235" s="39"/>
      <c r="OV235" s="39"/>
      <c r="OW235" s="39"/>
      <c r="OX235" s="39"/>
      <c r="OY235" s="39"/>
      <c r="OZ235" s="39"/>
      <c r="PA235" s="39"/>
      <c r="PB235" s="39"/>
      <c r="PC235" s="39"/>
      <c r="PD235" s="39"/>
      <c r="PE235" s="39"/>
      <c r="PF235" s="39"/>
      <c r="PG235" s="39"/>
      <c r="PH235" s="39"/>
      <c r="PI235" s="39"/>
      <c r="PJ235" s="39"/>
      <c r="PK235" s="39"/>
      <c r="PL235" s="39"/>
      <c r="PM235" s="39"/>
      <c r="PN235" s="39"/>
      <c r="PO235" s="39"/>
      <c r="PP235" s="39"/>
      <c r="PQ235" s="39"/>
      <c r="PR235" s="39"/>
      <c r="PS235" s="39"/>
      <c r="PT235" s="39"/>
      <c r="PU235" s="39"/>
      <c r="PV235" s="39"/>
      <c r="PW235" s="39"/>
      <c r="PX235" s="39"/>
      <c r="PY235" s="39"/>
      <c r="PZ235" s="39"/>
      <c r="QA235" s="39"/>
      <c r="QB235" s="39"/>
      <c r="QC235" s="39"/>
      <c r="QD235" s="39"/>
      <c r="QE235" s="39"/>
      <c r="QF235" s="39"/>
      <c r="QG235" s="39"/>
      <c r="QH235" s="39"/>
      <c r="QI235" s="39"/>
      <c r="QJ235" s="39"/>
      <c r="QK235" s="39"/>
      <c r="QL235" s="39"/>
      <c r="QM235" s="39"/>
      <c r="QN235" s="39"/>
      <c r="QO235" s="39"/>
      <c r="QP235" s="39"/>
      <c r="QQ235" s="39"/>
      <c r="QR235" s="39"/>
      <c r="QS235" s="39"/>
      <c r="QT235" s="39"/>
      <c r="QU235" s="39"/>
      <c r="QV235" s="39"/>
      <c r="QW235" s="39"/>
      <c r="QX235" s="39"/>
      <c r="QY235" s="39"/>
      <c r="QZ235" s="39"/>
      <c r="RA235" s="39"/>
      <c r="RB235" s="39"/>
      <c r="RC235" s="39"/>
      <c r="RD235" s="39"/>
      <c r="RE235" s="39"/>
      <c r="RF235" s="39"/>
      <c r="RG235" s="39"/>
      <c r="RH235" s="39"/>
      <c r="RI235" s="39"/>
      <c r="RJ235" s="39"/>
      <c r="RK235" s="39"/>
      <c r="RL235" s="39"/>
      <c r="RM235" s="39"/>
      <c r="RN235" s="39"/>
      <c r="RO235" s="39"/>
      <c r="RP235" s="39"/>
      <c r="RQ235" s="39"/>
      <c r="RR235" s="39"/>
      <c r="RS235" s="39"/>
      <c r="RT235" s="39"/>
      <c r="RU235" s="39"/>
      <c r="RV235" s="39"/>
      <c r="RW235" s="39"/>
      <c r="RX235" s="39"/>
      <c r="RY235" s="39"/>
      <c r="RZ235" s="39"/>
      <c r="SA235" s="39"/>
      <c r="SB235" s="39"/>
      <c r="SC235" s="39"/>
      <c r="SD235" s="39"/>
      <c r="SE235" s="39"/>
      <c r="SF235" s="39"/>
      <c r="SG235" s="39"/>
      <c r="SH235" s="39"/>
      <c r="SI235" s="39"/>
      <c r="SJ235" s="39"/>
      <c r="SK235" s="39"/>
      <c r="SL235" s="39"/>
      <c r="SM235" s="39"/>
      <c r="SN235" s="39"/>
      <c r="SO235" s="39"/>
      <c r="SP235" s="39"/>
      <c r="SQ235" s="39"/>
      <c r="SR235" s="39"/>
      <c r="SS235" s="39"/>
      <c r="ST235" s="39"/>
      <c r="SU235" s="39"/>
      <c r="SV235" s="39"/>
      <c r="SW235" s="39"/>
      <c r="SX235" s="39"/>
      <c r="SY235" s="39"/>
      <c r="SZ235" s="39"/>
      <c r="TA235" s="39"/>
      <c r="TB235" s="39"/>
      <c r="TC235" s="39"/>
      <c r="TD235" s="39"/>
      <c r="TE235" s="39"/>
      <c r="TF235" s="39"/>
      <c r="TG235" s="39"/>
      <c r="TH235" s="39"/>
      <c r="TI235" s="39"/>
      <c r="TJ235" s="39"/>
      <c r="TK235" s="39"/>
      <c r="TL235" s="39"/>
      <c r="TM235" s="39"/>
      <c r="TN235" s="39"/>
      <c r="TO235" s="39"/>
      <c r="TP235" s="39"/>
      <c r="TQ235" s="39"/>
      <c r="TR235" s="39"/>
      <c r="TS235" s="39"/>
      <c r="TT235" s="39"/>
      <c r="TU235" s="39"/>
      <c r="TV235" s="39"/>
      <c r="TW235" s="39"/>
      <c r="TX235" s="39"/>
      <c r="TY235" s="39"/>
      <c r="TZ235" s="39"/>
      <c r="UA235" s="39"/>
      <c r="UB235" s="39"/>
      <c r="UC235" s="39"/>
      <c r="UD235" s="39"/>
      <c r="UE235" s="39"/>
      <c r="UF235" s="39"/>
      <c r="UG235" s="39"/>
      <c r="UH235" s="39"/>
      <c r="UI235" s="39"/>
      <c r="UJ235" s="39"/>
      <c r="UK235" s="39"/>
      <c r="UL235" s="39"/>
      <c r="UM235" s="39"/>
      <c r="UN235" s="39"/>
      <c r="UO235" s="39"/>
      <c r="UP235" s="39"/>
      <c r="UQ235" s="39"/>
      <c r="UR235" s="39"/>
      <c r="US235" s="39"/>
      <c r="UT235" s="39"/>
      <c r="UU235" s="39"/>
      <c r="UV235" s="39"/>
      <c r="UW235" s="39"/>
      <c r="UX235" s="39"/>
      <c r="UY235" s="39"/>
      <c r="UZ235" s="39"/>
      <c r="VA235" s="39"/>
      <c r="VB235" s="39"/>
      <c r="VC235" s="39"/>
      <c r="VD235" s="39"/>
      <c r="VE235" s="39"/>
      <c r="VF235" s="39"/>
      <c r="VG235" s="39"/>
      <c r="VH235" s="39"/>
      <c r="VI235" s="39"/>
      <c r="VJ235" s="39"/>
      <c r="VK235" s="39"/>
      <c r="VL235" s="39"/>
      <c r="VM235" s="39"/>
      <c r="VN235" s="39"/>
      <c r="VO235" s="39"/>
      <c r="VP235" s="39"/>
      <c r="VQ235" s="39"/>
      <c r="VR235" s="39"/>
      <c r="VS235" s="39"/>
      <c r="VT235" s="39"/>
      <c r="VU235" s="39"/>
      <c r="VV235" s="39"/>
      <c r="VW235" s="39"/>
      <c r="VX235" s="39"/>
      <c r="VY235" s="39"/>
      <c r="VZ235" s="39"/>
      <c r="WA235" s="39"/>
      <c r="WB235" s="39"/>
      <c r="WC235" s="39"/>
      <c r="WD235" s="39"/>
      <c r="WE235" s="39"/>
      <c r="WF235" s="39"/>
      <c r="WG235" s="39"/>
      <c r="WH235" s="39"/>
      <c r="WI235" s="39"/>
      <c r="WJ235" s="39"/>
      <c r="WK235" s="39"/>
      <c r="WL235" s="39"/>
      <c r="WM235" s="39"/>
      <c r="WN235" s="39"/>
      <c r="WO235" s="39"/>
      <c r="WP235" s="39"/>
      <c r="WQ235" s="39"/>
      <c r="WR235" s="39"/>
      <c r="WS235" s="39"/>
      <c r="WT235" s="39"/>
      <c r="WU235" s="39"/>
      <c r="WV235" s="39"/>
      <c r="WW235" s="39"/>
      <c r="WX235" s="39"/>
      <c r="WY235" s="39"/>
      <c r="WZ235" s="39"/>
      <c r="XA235" s="39"/>
      <c r="XB235" s="39"/>
      <c r="XC235" s="39"/>
      <c r="XD235" s="39"/>
      <c r="XE235" s="39"/>
      <c r="XF235" s="39"/>
      <c r="XG235" s="39"/>
      <c r="XH235" s="39"/>
      <c r="XI235" s="39"/>
      <c r="XJ235" s="39"/>
      <c r="XK235" s="39"/>
      <c r="XL235" s="39"/>
      <c r="XM235" s="39"/>
      <c r="XN235" s="39"/>
      <c r="XO235" s="39"/>
      <c r="XP235" s="39"/>
      <c r="XQ235" s="39"/>
      <c r="XR235" s="39"/>
      <c r="XS235" s="39"/>
      <c r="XT235" s="39"/>
      <c r="XU235" s="39"/>
      <c r="XV235" s="39"/>
      <c r="XW235" s="39"/>
      <c r="XX235" s="39"/>
      <c r="XY235" s="39"/>
      <c r="XZ235" s="39"/>
      <c r="YA235" s="39"/>
      <c r="YB235" s="39"/>
      <c r="YC235" s="39"/>
      <c r="YD235" s="39"/>
      <c r="YE235" s="39"/>
      <c r="YF235" s="39"/>
      <c r="YG235" s="39"/>
      <c r="YH235" s="39"/>
      <c r="YI235" s="39"/>
      <c r="YJ235" s="39"/>
      <c r="YK235" s="39"/>
      <c r="YL235" s="39"/>
      <c r="YM235" s="39"/>
      <c r="YN235" s="39"/>
      <c r="YO235" s="39"/>
      <c r="YP235" s="39"/>
      <c r="YQ235" s="39"/>
      <c r="YR235" s="39"/>
      <c r="YS235" s="39"/>
      <c r="YT235" s="39"/>
      <c r="YU235" s="39"/>
      <c r="YV235" s="39"/>
      <c r="YW235" s="39"/>
      <c r="YX235" s="39"/>
      <c r="YY235" s="39"/>
      <c r="YZ235" s="39"/>
      <c r="ZA235" s="39"/>
      <c r="ZB235" s="39"/>
      <c r="ZC235" s="39"/>
      <c r="ZD235" s="39"/>
      <c r="ZE235" s="39"/>
      <c r="ZF235" s="39"/>
      <c r="ZG235" s="39"/>
      <c r="ZH235" s="39"/>
      <c r="ZI235" s="39"/>
      <c r="ZJ235" s="39"/>
      <c r="ZK235" s="39"/>
      <c r="ZL235" s="39"/>
      <c r="ZM235" s="39"/>
      <c r="ZN235" s="39"/>
      <c r="ZO235" s="39"/>
      <c r="ZP235" s="39"/>
      <c r="ZQ235" s="39"/>
      <c r="ZR235" s="39"/>
      <c r="ZS235" s="39"/>
      <c r="ZT235" s="39"/>
      <c r="ZU235" s="39"/>
      <c r="ZV235" s="39"/>
      <c r="ZW235" s="39"/>
      <c r="ZX235" s="39"/>
    </row>
    <row r="236" spans="1:700" s="41" customFormat="1" ht="12" customHeight="1" x14ac:dyDescent="0.25">
      <c r="A236" s="128" t="s">
        <v>36</v>
      </c>
      <c r="B236" s="15" t="s">
        <v>37</v>
      </c>
      <c r="C236" s="15" t="s">
        <v>37</v>
      </c>
      <c r="D236" s="5" t="s">
        <v>38</v>
      </c>
      <c r="E236" s="6" t="s">
        <v>39</v>
      </c>
      <c r="F236" s="7" t="s">
        <v>38</v>
      </c>
      <c r="G236" s="6" t="s">
        <v>40</v>
      </c>
      <c r="H236" s="67">
        <v>35501</v>
      </c>
      <c r="I236" s="80" t="s">
        <v>160</v>
      </c>
      <c r="J236" s="113"/>
      <c r="K236" s="80" t="s">
        <v>160</v>
      </c>
      <c r="L236" s="116"/>
      <c r="M236" s="8" t="s">
        <v>43</v>
      </c>
      <c r="N236" s="18" t="s">
        <v>16296</v>
      </c>
      <c r="O236" s="13">
        <v>3</v>
      </c>
      <c r="P236" s="14">
        <v>7800</v>
      </c>
      <c r="Q236" s="53" t="s">
        <v>16279</v>
      </c>
      <c r="R236" s="14">
        <v>7800</v>
      </c>
      <c r="S236" s="18">
        <v>0</v>
      </c>
      <c r="T236" s="18">
        <v>0</v>
      </c>
      <c r="U236" s="18">
        <v>2600</v>
      </c>
      <c r="V236" s="18">
        <v>0</v>
      </c>
      <c r="W236" s="18">
        <v>2600</v>
      </c>
      <c r="X236" s="18">
        <v>0</v>
      </c>
      <c r="Y236" s="18">
        <v>0</v>
      </c>
      <c r="Z236" s="18">
        <v>2600</v>
      </c>
      <c r="AA236" s="18">
        <v>0</v>
      </c>
      <c r="AB236" s="18">
        <v>0</v>
      </c>
      <c r="AC236" s="18">
        <v>0</v>
      </c>
      <c r="AD236" s="18">
        <v>0</v>
      </c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  <c r="IV236" s="39"/>
      <c r="IW236" s="39"/>
      <c r="IX236" s="39"/>
      <c r="IY236" s="39"/>
      <c r="IZ236" s="39"/>
      <c r="JA236" s="39"/>
      <c r="JB236" s="39"/>
      <c r="JC236" s="39"/>
      <c r="JD236" s="39"/>
      <c r="JE236" s="39"/>
      <c r="JF236" s="39"/>
      <c r="JG236" s="39"/>
      <c r="JH236" s="39"/>
      <c r="JI236" s="39"/>
      <c r="JJ236" s="39"/>
      <c r="JK236" s="39"/>
      <c r="JL236" s="39"/>
      <c r="JM236" s="39"/>
      <c r="JN236" s="39"/>
      <c r="JO236" s="39"/>
      <c r="JP236" s="39"/>
      <c r="JQ236" s="39"/>
      <c r="JR236" s="39"/>
      <c r="JS236" s="39"/>
      <c r="JT236" s="39"/>
      <c r="JU236" s="39"/>
      <c r="JV236" s="39"/>
      <c r="JW236" s="39"/>
      <c r="JX236" s="39"/>
      <c r="JY236" s="39"/>
      <c r="JZ236" s="39"/>
      <c r="KA236" s="39"/>
      <c r="KB236" s="39"/>
      <c r="KC236" s="39"/>
      <c r="KD236" s="39"/>
      <c r="KE236" s="39"/>
      <c r="KF236" s="39"/>
      <c r="KG236" s="39"/>
      <c r="KH236" s="39"/>
      <c r="KI236" s="39"/>
      <c r="KJ236" s="39"/>
      <c r="KK236" s="39"/>
      <c r="KL236" s="39"/>
      <c r="KM236" s="39"/>
      <c r="KN236" s="39"/>
      <c r="KO236" s="39"/>
      <c r="KP236" s="39"/>
      <c r="KQ236" s="39"/>
      <c r="KR236" s="39"/>
      <c r="KS236" s="39"/>
      <c r="KT236" s="39"/>
      <c r="KU236" s="39"/>
      <c r="KV236" s="39"/>
      <c r="KW236" s="39"/>
      <c r="KX236" s="39"/>
      <c r="KY236" s="39"/>
      <c r="KZ236" s="39"/>
      <c r="LA236" s="39"/>
      <c r="LB236" s="39"/>
      <c r="LC236" s="39"/>
      <c r="LD236" s="39"/>
      <c r="LE236" s="39"/>
      <c r="LF236" s="39"/>
      <c r="LG236" s="39"/>
      <c r="LH236" s="39"/>
      <c r="LI236" s="39"/>
      <c r="LJ236" s="39"/>
      <c r="LK236" s="39"/>
      <c r="LL236" s="39"/>
      <c r="LM236" s="39"/>
      <c r="LN236" s="39"/>
      <c r="LO236" s="39"/>
      <c r="LP236" s="39"/>
      <c r="LQ236" s="39"/>
      <c r="LR236" s="39"/>
      <c r="LS236" s="39"/>
      <c r="LT236" s="39"/>
      <c r="LU236" s="39"/>
      <c r="LV236" s="39"/>
      <c r="LW236" s="39"/>
      <c r="LX236" s="39"/>
      <c r="LY236" s="39"/>
      <c r="LZ236" s="39"/>
      <c r="MA236" s="39"/>
      <c r="MB236" s="39"/>
      <c r="MC236" s="39"/>
      <c r="MD236" s="39"/>
      <c r="ME236" s="39"/>
      <c r="MF236" s="39"/>
      <c r="MG236" s="39"/>
      <c r="MH236" s="39"/>
      <c r="MI236" s="39"/>
      <c r="MJ236" s="39"/>
      <c r="MK236" s="39"/>
      <c r="ML236" s="39"/>
      <c r="MM236" s="39"/>
      <c r="MN236" s="39"/>
      <c r="MO236" s="39"/>
      <c r="MP236" s="39"/>
      <c r="MQ236" s="39"/>
      <c r="MR236" s="39"/>
      <c r="MS236" s="39"/>
      <c r="MT236" s="39"/>
      <c r="MU236" s="39"/>
      <c r="MV236" s="39"/>
      <c r="MW236" s="39"/>
      <c r="MX236" s="39"/>
      <c r="MY236" s="39"/>
      <c r="MZ236" s="39"/>
      <c r="NA236" s="39"/>
      <c r="NB236" s="39"/>
      <c r="NC236" s="39"/>
      <c r="ND236" s="39"/>
      <c r="NE236" s="39"/>
      <c r="NF236" s="39"/>
      <c r="NG236" s="39"/>
      <c r="NH236" s="39"/>
      <c r="NI236" s="39"/>
      <c r="NJ236" s="39"/>
      <c r="NK236" s="39"/>
      <c r="NL236" s="39"/>
      <c r="NM236" s="39"/>
      <c r="NN236" s="39"/>
      <c r="NO236" s="39"/>
      <c r="NP236" s="39"/>
      <c r="NQ236" s="39"/>
      <c r="NR236" s="39"/>
      <c r="NS236" s="39"/>
      <c r="NT236" s="39"/>
      <c r="NU236" s="39"/>
      <c r="NV236" s="39"/>
      <c r="NW236" s="39"/>
      <c r="NX236" s="39"/>
      <c r="NY236" s="39"/>
      <c r="NZ236" s="39"/>
      <c r="OA236" s="39"/>
      <c r="OB236" s="39"/>
      <c r="OC236" s="39"/>
      <c r="OD236" s="39"/>
      <c r="OE236" s="39"/>
      <c r="OF236" s="39"/>
      <c r="OG236" s="39"/>
      <c r="OH236" s="39"/>
      <c r="OI236" s="39"/>
      <c r="OJ236" s="39"/>
      <c r="OK236" s="39"/>
      <c r="OL236" s="39"/>
      <c r="OM236" s="39"/>
      <c r="ON236" s="39"/>
      <c r="OO236" s="39"/>
      <c r="OP236" s="39"/>
      <c r="OQ236" s="39"/>
      <c r="OR236" s="39"/>
      <c r="OS236" s="39"/>
      <c r="OT236" s="39"/>
      <c r="OU236" s="39"/>
      <c r="OV236" s="39"/>
      <c r="OW236" s="39"/>
      <c r="OX236" s="39"/>
      <c r="OY236" s="39"/>
      <c r="OZ236" s="39"/>
      <c r="PA236" s="39"/>
      <c r="PB236" s="39"/>
      <c r="PC236" s="39"/>
      <c r="PD236" s="39"/>
      <c r="PE236" s="39"/>
      <c r="PF236" s="39"/>
      <c r="PG236" s="39"/>
      <c r="PH236" s="39"/>
      <c r="PI236" s="39"/>
      <c r="PJ236" s="39"/>
      <c r="PK236" s="39"/>
      <c r="PL236" s="39"/>
      <c r="PM236" s="39"/>
      <c r="PN236" s="39"/>
      <c r="PO236" s="39"/>
      <c r="PP236" s="39"/>
      <c r="PQ236" s="39"/>
      <c r="PR236" s="39"/>
      <c r="PS236" s="39"/>
      <c r="PT236" s="39"/>
      <c r="PU236" s="39"/>
      <c r="PV236" s="39"/>
      <c r="PW236" s="39"/>
      <c r="PX236" s="39"/>
      <c r="PY236" s="39"/>
      <c r="PZ236" s="39"/>
      <c r="QA236" s="39"/>
      <c r="QB236" s="39"/>
      <c r="QC236" s="39"/>
      <c r="QD236" s="39"/>
      <c r="QE236" s="39"/>
      <c r="QF236" s="39"/>
      <c r="QG236" s="39"/>
      <c r="QH236" s="39"/>
      <c r="QI236" s="39"/>
      <c r="QJ236" s="39"/>
      <c r="QK236" s="39"/>
      <c r="QL236" s="39"/>
      <c r="QM236" s="39"/>
      <c r="QN236" s="39"/>
      <c r="QO236" s="39"/>
      <c r="QP236" s="39"/>
      <c r="QQ236" s="39"/>
      <c r="QR236" s="39"/>
      <c r="QS236" s="39"/>
      <c r="QT236" s="39"/>
      <c r="QU236" s="39"/>
      <c r="QV236" s="39"/>
      <c r="QW236" s="39"/>
      <c r="QX236" s="39"/>
      <c r="QY236" s="39"/>
      <c r="QZ236" s="39"/>
      <c r="RA236" s="39"/>
      <c r="RB236" s="39"/>
      <c r="RC236" s="39"/>
      <c r="RD236" s="39"/>
      <c r="RE236" s="39"/>
      <c r="RF236" s="39"/>
      <c r="RG236" s="39"/>
      <c r="RH236" s="39"/>
      <c r="RI236" s="39"/>
      <c r="RJ236" s="39"/>
      <c r="RK236" s="39"/>
      <c r="RL236" s="39"/>
      <c r="RM236" s="39"/>
      <c r="RN236" s="39"/>
      <c r="RO236" s="39"/>
      <c r="RP236" s="39"/>
      <c r="RQ236" s="39"/>
      <c r="RR236" s="39"/>
      <c r="RS236" s="39"/>
      <c r="RT236" s="39"/>
      <c r="RU236" s="39"/>
      <c r="RV236" s="39"/>
      <c r="RW236" s="39"/>
      <c r="RX236" s="39"/>
      <c r="RY236" s="39"/>
      <c r="RZ236" s="39"/>
      <c r="SA236" s="39"/>
      <c r="SB236" s="39"/>
      <c r="SC236" s="39"/>
      <c r="SD236" s="39"/>
      <c r="SE236" s="39"/>
      <c r="SF236" s="39"/>
      <c r="SG236" s="39"/>
      <c r="SH236" s="39"/>
      <c r="SI236" s="39"/>
      <c r="SJ236" s="39"/>
      <c r="SK236" s="39"/>
      <c r="SL236" s="39"/>
      <c r="SM236" s="39"/>
      <c r="SN236" s="39"/>
      <c r="SO236" s="39"/>
      <c r="SP236" s="39"/>
      <c r="SQ236" s="39"/>
      <c r="SR236" s="39"/>
      <c r="SS236" s="39"/>
      <c r="ST236" s="39"/>
      <c r="SU236" s="39"/>
      <c r="SV236" s="39"/>
      <c r="SW236" s="39"/>
      <c r="SX236" s="39"/>
      <c r="SY236" s="39"/>
      <c r="SZ236" s="39"/>
      <c r="TA236" s="39"/>
      <c r="TB236" s="39"/>
      <c r="TC236" s="39"/>
      <c r="TD236" s="39"/>
      <c r="TE236" s="39"/>
      <c r="TF236" s="39"/>
      <c r="TG236" s="39"/>
      <c r="TH236" s="39"/>
      <c r="TI236" s="39"/>
      <c r="TJ236" s="39"/>
      <c r="TK236" s="39"/>
      <c r="TL236" s="39"/>
      <c r="TM236" s="39"/>
      <c r="TN236" s="39"/>
      <c r="TO236" s="39"/>
      <c r="TP236" s="39"/>
      <c r="TQ236" s="39"/>
      <c r="TR236" s="39"/>
      <c r="TS236" s="39"/>
      <c r="TT236" s="39"/>
      <c r="TU236" s="39"/>
      <c r="TV236" s="39"/>
      <c r="TW236" s="39"/>
      <c r="TX236" s="39"/>
      <c r="TY236" s="39"/>
      <c r="TZ236" s="39"/>
      <c r="UA236" s="39"/>
      <c r="UB236" s="39"/>
      <c r="UC236" s="39"/>
      <c r="UD236" s="39"/>
      <c r="UE236" s="39"/>
      <c r="UF236" s="39"/>
      <c r="UG236" s="39"/>
      <c r="UH236" s="39"/>
      <c r="UI236" s="39"/>
      <c r="UJ236" s="39"/>
      <c r="UK236" s="39"/>
      <c r="UL236" s="39"/>
      <c r="UM236" s="39"/>
      <c r="UN236" s="39"/>
      <c r="UO236" s="39"/>
      <c r="UP236" s="39"/>
      <c r="UQ236" s="39"/>
      <c r="UR236" s="39"/>
      <c r="US236" s="39"/>
      <c r="UT236" s="39"/>
      <c r="UU236" s="39"/>
      <c r="UV236" s="39"/>
      <c r="UW236" s="39"/>
      <c r="UX236" s="39"/>
      <c r="UY236" s="39"/>
      <c r="UZ236" s="39"/>
      <c r="VA236" s="39"/>
      <c r="VB236" s="39"/>
      <c r="VC236" s="39"/>
      <c r="VD236" s="39"/>
      <c r="VE236" s="39"/>
      <c r="VF236" s="39"/>
      <c r="VG236" s="39"/>
      <c r="VH236" s="39"/>
      <c r="VI236" s="39"/>
      <c r="VJ236" s="39"/>
      <c r="VK236" s="39"/>
      <c r="VL236" s="39"/>
      <c r="VM236" s="39"/>
      <c r="VN236" s="39"/>
      <c r="VO236" s="39"/>
      <c r="VP236" s="39"/>
      <c r="VQ236" s="39"/>
      <c r="VR236" s="39"/>
      <c r="VS236" s="39"/>
      <c r="VT236" s="39"/>
      <c r="VU236" s="39"/>
      <c r="VV236" s="39"/>
      <c r="VW236" s="39"/>
      <c r="VX236" s="39"/>
      <c r="VY236" s="39"/>
      <c r="VZ236" s="39"/>
      <c r="WA236" s="39"/>
      <c r="WB236" s="39"/>
      <c r="WC236" s="39"/>
      <c r="WD236" s="39"/>
      <c r="WE236" s="39"/>
      <c r="WF236" s="39"/>
      <c r="WG236" s="39"/>
      <c r="WH236" s="39"/>
      <c r="WI236" s="39"/>
      <c r="WJ236" s="39"/>
      <c r="WK236" s="39"/>
      <c r="WL236" s="39"/>
      <c r="WM236" s="39"/>
      <c r="WN236" s="39"/>
      <c r="WO236" s="39"/>
      <c r="WP236" s="39"/>
      <c r="WQ236" s="39"/>
      <c r="WR236" s="39"/>
      <c r="WS236" s="39"/>
      <c r="WT236" s="39"/>
      <c r="WU236" s="39"/>
      <c r="WV236" s="39"/>
      <c r="WW236" s="39"/>
      <c r="WX236" s="39"/>
      <c r="WY236" s="39"/>
      <c r="WZ236" s="39"/>
      <c r="XA236" s="39"/>
      <c r="XB236" s="39"/>
      <c r="XC236" s="39"/>
      <c r="XD236" s="39"/>
      <c r="XE236" s="39"/>
      <c r="XF236" s="39"/>
      <c r="XG236" s="39"/>
      <c r="XH236" s="39"/>
      <c r="XI236" s="39"/>
      <c r="XJ236" s="39"/>
      <c r="XK236" s="39"/>
      <c r="XL236" s="39"/>
      <c r="XM236" s="39"/>
      <c r="XN236" s="39"/>
      <c r="XO236" s="39"/>
      <c r="XP236" s="39"/>
      <c r="XQ236" s="39"/>
      <c r="XR236" s="39"/>
      <c r="XS236" s="39"/>
      <c r="XT236" s="39"/>
      <c r="XU236" s="39"/>
      <c r="XV236" s="39"/>
      <c r="XW236" s="39"/>
      <c r="XX236" s="39"/>
      <c r="XY236" s="39"/>
      <c r="XZ236" s="39"/>
      <c r="YA236" s="39"/>
      <c r="YB236" s="39"/>
      <c r="YC236" s="39"/>
      <c r="YD236" s="39"/>
      <c r="YE236" s="39"/>
      <c r="YF236" s="39"/>
      <c r="YG236" s="39"/>
      <c r="YH236" s="39"/>
      <c r="YI236" s="39"/>
      <c r="YJ236" s="39"/>
      <c r="YK236" s="39"/>
      <c r="YL236" s="39"/>
      <c r="YM236" s="39"/>
      <c r="YN236" s="39"/>
      <c r="YO236" s="39"/>
      <c r="YP236" s="39"/>
      <c r="YQ236" s="39"/>
      <c r="YR236" s="39"/>
      <c r="YS236" s="39"/>
      <c r="YT236" s="39"/>
      <c r="YU236" s="39"/>
      <c r="YV236" s="39"/>
      <c r="YW236" s="39"/>
      <c r="YX236" s="39"/>
      <c r="YY236" s="39"/>
      <c r="YZ236" s="39"/>
      <c r="ZA236" s="39"/>
      <c r="ZB236" s="39"/>
      <c r="ZC236" s="39"/>
      <c r="ZD236" s="39"/>
      <c r="ZE236" s="39"/>
      <c r="ZF236" s="39"/>
      <c r="ZG236" s="39"/>
      <c r="ZH236" s="39"/>
      <c r="ZI236" s="39"/>
      <c r="ZJ236" s="39"/>
      <c r="ZK236" s="39"/>
      <c r="ZL236" s="39"/>
      <c r="ZM236" s="39"/>
      <c r="ZN236" s="39"/>
      <c r="ZO236" s="39"/>
      <c r="ZP236" s="39"/>
      <c r="ZQ236" s="39"/>
      <c r="ZR236" s="39"/>
      <c r="ZS236" s="39"/>
      <c r="ZT236" s="39"/>
      <c r="ZU236" s="39"/>
      <c r="ZV236" s="39"/>
      <c r="ZW236" s="39"/>
      <c r="ZX236" s="39"/>
    </row>
    <row r="237" spans="1:700" s="41" customFormat="1" ht="12" customHeight="1" x14ac:dyDescent="0.25">
      <c r="A237" s="128" t="s">
        <v>36</v>
      </c>
      <c r="B237" s="15" t="s">
        <v>37</v>
      </c>
      <c r="C237" s="15" t="s">
        <v>37</v>
      </c>
      <c r="D237" s="7" t="s">
        <v>38</v>
      </c>
      <c r="E237" s="6" t="s">
        <v>39</v>
      </c>
      <c r="F237" s="7" t="s">
        <v>38</v>
      </c>
      <c r="G237" s="6" t="s">
        <v>40</v>
      </c>
      <c r="H237" s="67">
        <v>35701</v>
      </c>
      <c r="I237" s="79" t="s">
        <v>164</v>
      </c>
      <c r="J237" s="114"/>
      <c r="K237" s="118" t="s">
        <v>164</v>
      </c>
      <c r="L237" s="116"/>
      <c r="M237" s="8" t="s">
        <v>43</v>
      </c>
      <c r="N237" s="18" t="s">
        <v>16296</v>
      </c>
      <c r="O237" s="13">
        <v>8</v>
      </c>
      <c r="P237" s="14">
        <v>67960</v>
      </c>
      <c r="Q237" s="53" t="s">
        <v>16279</v>
      </c>
      <c r="R237" s="14">
        <v>67960</v>
      </c>
      <c r="S237" s="18">
        <v>0</v>
      </c>
      <c r="T237" s="18">
        <v>0</v>
      </c>
      <c r="U237" s="18">
        <v>30000</v>
      </c>
      <c r="V237" s="18">
        <v>4000</v>
      </c>
      <c r="W237" s="18">
        <v>5000</v>
      </c>
      <c r="X237" s="18">
        <v>5000</v>
      </c>
      <c r="Y237" s="18">
        <v>3960</v>
      </c>
      <c r="Z237" s="18">
        <v>4000</v>
      </c>
      <c r="AA237" s="18">
        <v>4000</v>
      </c>
      <c r="AB237" s="18">
        <v>12000</v>
      </c>
      <c r="AC237" s="18">
        <v>0</v>
      </c>
      <c r="AD237" s="18">
        <v>0</v>
      </c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  <c r="IN237" s="39"/>
      <c r="IO237" s="39"/>
      <c r="IP237" s="39"/>
      <c r="IQ237" s="39"/>
      <c r="IR237" s="39"/>
      <c r="IS237" s="39"/>
      <c r="IT237" s="39"/>
      <c r="IU237" s="39"/>
      <c r="IV237" s="39"/>
      <c r="IW237" s="39"/>
      <c r="IX237" s="39"/>
      <c r="IY237" s="39"/>
      <c r="IZ237" s="39"/>
      <c r="JA237" s="39"/>
      <c r="JB237" s="39"/>
      <c r="JC237" s="39"/>
      <c r="JD237" s="39"/>
      <c r="JE237" s="39"/>
      <c r="JF237" s="39"/>
      <c r="JG237" s="39"/>
      <c r="JH237" s="39"/>
      <c r="JI237" s="39"/>
      <c r="JJ237" s="39"/>
      <c r="JK237" s="39"/>
      <c r="JL237" s="39"/>
      <c r="JM237" s="39"/>
      <c r="JN237" s="39"/>
      <c r="JO237" s="39"/>
      <c r="JP237" s="39"/>
      <c r="JQ237" s="39"/>
      <c r="JR237" s="39"/>
      <c r="JS237" s="39"/>
      <c r="JT237" s="39"/>
      <c r="JU237" s="39"/>
      <c r="JV237" s="39"/>
      <c r="JW237" s="39"/>
      <c r="JX237" s="39"/>
      <c r="JY237" s="39"/>
      <c r="JZ237" s="39"/>
      <c r="KA237" s="39"/>
      <c r="KB237" s="39"/>
      <c r="KC237" s="39"/>
      <c r="KD237" s="39"/>
      <c r="KE237" s="39"/>
      <c r="KF237" s="39"/>
      <c r="KG237" s="39"/>
      <c r="KH237" s="39"/>
      <c r="KI237" s="39"/>
      <c r="KJ237" s="39"/>
      <c r="KK237" s="39"/>
      <c r="KL237" s="39"/>
      <c r="KM237" s="39"/>
      <c r="KN237" s="39"/>
      <c r="KO237" s="39"/>
      <c r="KP237" s="39"/>
      <c r="KQ237" s="39"/>
      <c r="KR237" s="39"/>
      <c r="KS237" s="39"/>
      <c r="KT237" s="39"/>
      <c r="KU237" s="39"/>
      <c r="KV237" s="39"/>
      <c r="KW237" s="39"/>
      <c r="KX237" s="39"/>
      <c r="KY237" s="39"/>
      <c r="KZ237" s="39"/>
      <c r="LA237" s="39"/>
      <c r="LB237" s="39"/>
      <c r="LC237" s="39"/>
      <c r="LD237" s="39"/>
      <c r="LE237" s="39"/>
      <c r="LF237" s="39"/>
      <c r="LG237" s="39"/>
      <c r="LH237" s="39"/>
      <c r="LI237" s="39"/>
      <c r="LJ237" s="39"/>
      <c r="LK237" s="39"/>
      <c r="LL237" s="39"/>
      <c r="LM237" s="39"/>
      <c r="LN237" s="39"/>
      <c r="LO237" s="39"/>
      <c r="LP237" s="39"/>
      <c r="LQ237" s="39"/>
      <c r="LR237" s="39"/>
      <c r="LS237" s="39"/>
      <c r="LT237" s="39"/>
      <c r="LU237" s="39"/>
      <c r="LV237" s="39"/>
      <c r="LW237" s="39"/>
      <c r="LX237" s="39"/>
      <c r="LY237" s="39"/>
      <c r="LZ237" s="39"/>
      <c r="MA237" s="39"/>
      <c r="MB237" s="39"/>
      <c r="MC237" s="39"/>
      <c r="MD237" s="39"/>
      <c r="ME237" s="39"/>
      <c r="MF237" s="39"/>
      <c r="MG237" s="39"/>
      <c r="MH237" s="39"/>
      <c r="MI237" s="39"/>
      <c r="MJ237" s="39"/>
      <c r="MK237" s="39"/>
      <c r="ML237" s="39"/>
      <c r="MM237" s="39"/>
      <c r="MN237" s="39"/>
      <c r="MO237" s="39"/>
      <c r="MP237" s="39"/>
      <c r="MQ237" s="39"/>
      <c r="MR237" s="39"/>
      <c r="MS237" s="39"/>
      <c r="MT237" s="39"/>
      <c r="MU237" s="39"/>
      <c r="MV237" s="39"/>
      <c r="MW237" s="39"/>
      <c r="MX237" s="39"/>
      <c r="MY237" s="39"/>
      <c r="MZ237" s="39"/>
      <c r="NA237" s="39"/>
      <c r="NB237" s="39"/>
      <c r="NC237" s="39"/>
      <c r="ND237" s="39"/>
      <c r="NE237" s="39"/>
      <c r="NF237" s="39"/>
      <c r="NG237" s="39"/>
      <c r="NH237" s="39"/>
      <c r="NI237" s="39"/>
      <c r="NJ237" s="39"/>
      <c r="NK237" s="39"/>
      <c r="NL237" s="39"/>
      <c r="NM237" s="39"/>
      <c r="NN237" s="39"/>
      <c r="NO237" s="39"/>
      <c r="NP237" s="39"/>
      <c r="NQ237" s="39"/>
      <c r="NR237" s="39"/>
      <c r="NS237" s="39"/>
      <c r="NT237" s="39"/>
      <c r="NU237" s="39"/>
      <c r="NV237" s="39"/>
      <c r="NW237" s="39"/>
      <c r="NX237" s="39"/>
      <c r="NY237" s="39"/>
      <c r="NZ237" s="39"/>
      <c r="OA237" s="39"/>
      <c r="OB237" s="39"/>
      <c r="OC237" s="39"/>
      <c r="OD237" s="39"/>
      <c r="OE237" s="39"/>
      <c r="OF237" s="39"/>
      <c r="OG237" s="39"/>
      <c r="OH237" s="39"/>
      <c r="OI237" s="39"/>
      <c r="OJ237" s="39"/>
      <c r="OK237" s="39"/>
      <c r="OL237" s="39"/>
      <c r="OM237" s="39"/>
      <c r="ON237" s="39"/>
      <c r="OO237" s="39"/>
      <c r="OP237" s="39"/>
      <c r="OQ237" s="39"/>
      <c r="OR237" s="39"/>
      <c r="OS237" s="39"/>
      <c r="OT237" s="39"/>
      <c r="OU237" s="39"/>
      <c r="OV237" s="39"/>
      <c r="OW237" s="39"/>
      <c r="OX237" s="39"/>
      <c r="OY237" s="39"/>
      <c r="OZ237" s="39"/>
      <c r="PA237" s="39"/>
      <c r="PB237" s="39"/>
      <c r="PC237" s="39"/>
      <c r="PD237" s="39"/>
      <c r="PE237" s="39"/>
      <c r="PF237" s="39"/>
      <c r="PG237" s="39"/>
      <c r="PH237" s="39"/>
      <c r="PI237" s="39"/>
      <c r="PJ237" s="39"/>
      <c r="PK237" s="39"/>
      <c r="PL237" s="39"/>
      <c r="PM237" s="39"/>
      <c r="PN237" s="39"/>
      <c r="PO237" s="39"/>
      <c r="PP237" s="39"/>
      <c r="PQ237" s="39"/>
      <c r="PR237" s="39"/>
      <c r="PS237" s="39"/>
      <c r="PT237" s="39"/>
      <c r="PU237" s="39"/>
      <c r="PV237" s="39"/>
      <c r="PW237" s="39"/>
      <c r="PX237" s="39"/>
      <c r="PY237" s="39"/>
      <c r="PZ237" s="39"/>
      <c r="QA237" s="39"/>
      <c r="QB237" s="39"/>
      <c r="QC237" s="39"/>
      <c r="QD237" s="39"/>
      <c r="QE237" s="39"/>
      <c r="QF237" s="39"/>
      <c r="QG237" s="39"/>
      <c r="QH237" s="39"/>
      <c r="QI237" s="39"/>
      <c r="QJ237" s="39"/>
      <c r="QK237" s="39"/>
      <c r="QL237" s="39"/>
      <c r="QM237" s="39"/>
      <c r="QN237" s="39"/>
      <c r="QO237" s="39"/>
      <c r="QP237" s="39"/>
      <c r="QQ237" s="39"/>
      <c r="QR237" s="39"/>
      <c r="QS237" s="39"/>
      <c r="QT237" s="39"/>
      <c r="QU237" s="39"/>
      <c r="QV237" s="39"/>
      <c r="QW237" s="39"/>
      <c r="QX237" s="39"/>
      <c r="QY237" s="39"/>
      <c r="QZ237" s="39"/>
      <c r="RA237" s="39"/>
      <c r="RB237" s="39"/>
      <c r="RC237" s="39"/>
      <c r="RD237" s="39"/>
      <c r="RE237" s="39"/>
      <c r="RF237" s="39"/>
      <c r="RG237" s="39"/>
      <c r="RH237" s="39"/>
      <c r="RI237" s="39"/>
      <c r="RJ237" s="39"/>
      <c r="RK237" s="39"/>
      <c r="RL237" s="39"/>
      <c r="RM237" s="39"/>
      <c r="RN237" s="39"/>
      <c r="RO237" s="39"/>
      <c r="RP237" s="39"/>
      <c r="RQ237" s="39"/>
      <c r="RR237" s="39"/>
      <c r="RS237" s="39"/>
      <c r="RT237" s="39"/>
      <c r="RU237" s="39"/>
      <c r="RV237" s="39"/>
      <c r="RW237" s="39"/>
      <c r="RX237" s="39"/>
      <c r="RY237" s="39"/>
      <c r="RZ237" s="39"/>
      <c r="SA237" s="39"/>
      <c r="SB237" s="39"/>
      <c r="SC237" s="39"/>
      <c r="SD237" s="39"/>
      <c r="SE237" s="39"/>
      <c r="SF237" s="39"/>
      <c r="SG237" s="39"/>
      <c r="SH237" s="39"/>
      <c r="SI237" s="39"/>
      <c r="SJ237" s="39"/>
      <c r="SK237" s="39"/>
      <c r="SL237" s="39"/>
      <c r="SM237" s="39"/>
      <c r="SN237" s="39"/>
      <c r="SO237" s="39"/>
      <c r="SP237" s="39"/>
      <c r="SQ237" s="39"/>
      <c r="SR237" s="39"/>
      <c r="SS237" s="39"/>
      <c r="ST237" s="39"/>
      <c r="SU237" s="39"/>
      <c r="SV237" s="39"/>
      <c r="SW237" s="39"/>
      <c r="SX237" s="39"/>
      <c r="SY237" s="39"/>
      <c r="SZ237" s="39"/>
      <c r="TA237" s="39"/>
      <c r="TB237" s="39"/>
      <c r="TC237" s="39"/>
      <c r="TD237" s="39"/>
      <c r="TE237" s="39"/>
      <c r="TF237" s="39"/>
      <c r="TG237" s="39"/>
      <c r="TH237" s="39"/>
      <c r="TI237" s="39"/>
      <c r="TJ237" s="39"/>
      <c r="TK237" s="39"/>
      <c r="TL237" s="39"/>
      <c r="TM237" s="39"/>
      <c r="TN237" s="39"/>
      <c r="TO237" s="39"/>
      <c r="TP237" s="39"/>
      <c r="TQ237" s="39"/>
      <c r="TR237" s="39"/>
      <c r="TS237" s="39"/>
      <c r="TT237" s="39"/>
      <c r="TU237" s="39"/>
      <c r="TV237" s="39"/>
      <c r="TW237" s="39"/>
      <c r="TX237" s="39"/>
      <c r="TY237" s="39"/>
      <c r="TZ237" s="39"/>
      <c r="UA237" s="39"/>
      <c r="UB237" s="39"/>
      <c r="UC237" s="39"/>
      <c r="UD237" s="39"/>
      <c r="UE237" s="39"/>
      <c r="UF237" s="39"/>
      <c r="UG237" s="39"/>
      <c r="UH237" s="39"/>
      <c r="UI237" s="39"/>
      <c r="UJ237" s="39"/>
      <c r="UK237" s="39"/>
      <c r="UL237" s="39"/>
      <c r="UM237" s="39"/>
      <c r="UN237" s="39"/>
      <c r="UO237" s="39"/>
      <c r="UP237" s="39"/>
      <c r="UQ237" s="39"/>
      <c r="UR237" s="39"/>
      <c r="US237" s="39"/>
      <c r="UT237" s="39"/>
      <c r="UU237" s="39"/>
      <c r="UV237" s="39"/>
      <c r="UW237" s="39"/>
      <c r="UX237" s="39"/>
      <c r="UY237" s="39"/>
      <c r="UZ237" s="39"/>
      <c r="VA237" s="39"/>
      <c r="VB237" s="39"/>
      <c r="VC237" s="39"/>
      <c r="VD237" s="39"/>
      <c r="VE237" s="39"/>
      <c r="VF237" s="39"/>
      <c r="VG237" s="39"/>
      <c r="VH237" s="39"/>
      <c r="VI237" s="39"/>
      <c r="VJ237" s="39"/>
      <c r="VK237" s="39"/>
      <c r="VL237" s="39"/>
      <c r="VM237" s="39"/>
      <c r="VN237" s="39"/>
      <c r="VO237" s="39"/>
      <c r="VP237" s="39"/>
      <c r="VQ237" s="39"/>
      <c r="VR237" s="39"/>
      <c r="VS237" s="39"/>
      <c r="VT237" s="39"/>
      <c r="VU237" s="39"/>
      <c r="VV237" s="39"/>
      <c r="VW237" s="39"/>
      <c r="VX237" s="39"/>
      <c r="VY237" s="39"/>
      <c r="VZ237" s="39"/>
      <c r="WA237" s="39"/>
      <c r="WB237" s="39"/>
      <c r="WC237" s="39"/>
      <c r="WD237" s="39"/>
      <c r="WE237" s="39"/>
      <c r="WF237" s="39"/>
      <c r="WG237" s="39"/>
      <c r="WH237" s="39"/>
      <c r="WI237" s="39"/>
      <c r="WJ237" s="39"/>
      <c r="WK237" s="39"/>
      <c r="WL237" s="39"/>
      <c r="WM237" s="39"/>
      <c r="WN237" s="39"/>
      <c r="WO237" s="39"/>
      <c r="WP237" s="39"/>
      <c r="WQ237" s="39"/>
      <c r="WR237" s="39"/>
      <c r="WS237" s="39"/>
      <c r="WT237" s="39"/>
      <c r="WU237" s="39"/>
      <c r="WV237" s="39"/>
      <c r="WW237" s="39"/>
      <c r="WX237" s="39"/>
      <c r="WY237" s="39"/>
      <c r="WZ237" s="39"/>
      <c r="XA237" s="39"/>
      <c r="XB237" s="39"/>
      <c r="XC237" s="39"/>
      <c r="XD237" s="39"/>
      <c r="XE237" s="39"/>
      <c r="XF237" s="39"/>
      <c r="XG237" s="39"/>
      <c r="XH237" s="39"/>
      <c r="XI237" s="39"/>
      <c r="XJ237" s="39"/>
      <c r="XK237" s="39"/>
      <c r="XL237" s="39"/>
      <c r="XM237" s="39"/>
      <c r="XN237" s="39"/>
      <c r="XO237" s="39"/>
      <c r="XP237" s="39"/>
      <c r="XQ237" s="39"/>
      <c r="XR237" s="39"/>
      <c r="XS237" s="39"/>
      <c r="XT237" s="39"/>
      <c r="XU237" s="39"/>
      <c r="XV237" s="39"/>
      <c r="XW237" s="39"/>
      <c r="XX237" s="39"/>
      <c r="XY237" s="39"/>
      <c r="XZ237" s="39"/>
      <c r="YA237" s="39"/>
      <c r="YB237" s="39"/>
      <c r="YC237" s="39"/>
      <c r="YD237" s="39"/>
      <c r="YE237" s="39"/>
      <c r="YF237" s="39"/>
      <c r="YG237" s="39"/>
      <c r="YH237" s="39"/>
      <c r="YI237" s="39"/>
      <c r="YJ237" s="39"/>
      <c r="YK237" s="39"/>
      <c r="YL237" s="39"/>
      <c r="YM237" s="39"/>
      <c r="YN237" s="39"/>
      <c r="YO237" s="39"/>
      <c r="YP237" s="39"/>
      <c r="YQ237" s="39"/>
      <c r="YR237" s="39"/>
      <c r="YS237" s="39"/>
      <c r="YT237" s="39"/>
      <c r="YU237" s="39"/>
      <c r="YV237" s="39"/>
      <c r="YW237" s="39"/>
      <c r="YX237" s="39"/>
      <c r="YY237" s="39"/>
      <c r="YZ237" s="39"/>
      <c r="ZA237" s="39"/>
      <c r="ZB237" s="39"/>
      <c r="ZC237" s="39"/>
      <c r="ZD237" s="39"/>
      <c r="ZE237" s="39"/>
      <c r="ZF237" s="39"/>
      <c r="ZG237" s="39"/>
      <c r="ZH237" s="39"/>
      <c r="ZI237" s="39"/>
      <c r="ZJ237" s="39"/>
      <c r="ZK237" s="39"/>
      <c r="ZL237" s="39"/>
      <c r="ZM237" s="39"/>
      <c r="ZN237" s="39"/>
      <c r="ZO237" s="39"/>
      <c r="ZP237" s="39"/>
      <c r="ZQ237" s="39"/>
      <c r="ZR237" s="39"/>
      <c r="ZS237" s="39"/>
      <c r="ZT237" s="39"/>
      <c r="ZU237" s="39"/>
      <c r="ZV237" s="39"/>
      <c r="ZW237" s="39"/>
      <c r="ZX237" s="39"/>
    </row>
    <row r="238" spans="1:700" s="41" customFormat="1" ht="12" customHeight="1" x14ac:dyDescent="0.25">
      <c r="A238" s="128" t="s">
        <v>36</v>
      </c>
      <c r="B238" s="15" t="s">
        <v>37</v>
      </c>
      <c r="C238" s="15" t="s">
        <v>37</v>
      </c>
      <c r="D238" s="5" t="s">
        <v>38</v>
      </c>
      <c r="E238" s="6" t="s">
        <v>39</v>
      </c>
      <c r="F238" s="7" t="s">
        <v>38</v>
      </c>
      <c r="G238" s="6" t="s">
        <v>40</v>
      </c>
      <c r="H238" s="67">
        <v>35901</v>
      </c>
      <c r="I238" s="78" t="s">
        <v>168</v>
      </c>
      <c r="J238" s="113"/>
      <c r="K238" s="91" t="s">
        <v>168</v>
      </c>
      <c r="L238" s="116" t="s">
        <v>43</v>
      </c>
      <c r="M238" s="8" t="s">
        <v>43</v>
      </c>
      <c r="N238" s="18" t="s">
        <v>16296</v>
      </c>
      <c r="O238" s="13">
        <v>1</v>
      </c>
      <c r="P238" s="14">
        <v>18576</v>
      </c>
      <c r="Q238" s="53" t="s">
        <v>16303</v>
      </c>
      <c r="R238" s="14">
        <v>18576</v>
      </c>
      <c r="S238" s="18">
        <v>0</v>
      </c>
      <c r="T238" s="18">
        <v>0</v>
      </c>
      <c r="U238" s="18">
        <v>18576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  <c r="IN238" s="39"/>
      <c r="IO238" s="39"/>
      <c r="IP238" s="39"/>
      <c r="IQ238" s="39"/>
      <c r="IR238" s="39"/>
      <c r="IS238" s="39"/>
      <c r="IT238" s="39"/>
      <c r="IU238" s="39"/>
      <c r="IV238" s="39"/>
      <c r="IW238" s="39"/>
      <c r="IX238" s="39"/>
      <c r="IY238" s="39"/>
      <c r="IZ238" s="39"/>
      <c r="JA238" s="39"/>
      <c r="JB238" s="39"/>
      <c r="JC238" s="39"/>
      <c r="JD238" s="39"/>
      <c r="JE238" s="39"/>
      <c r="JF238" s="39"/>
      <c r="JG238" s="39"/>
      <c r="JH238" s="39"/>
      <c r="JI238" s="39"/>
      <c r="JJ238" s="39"/>
      <c r="JK238" s="39"/>
      <c r="JL238" s="39"/>
      <c r="JM238" s="39"/>
      <c r="JN238" s="39"/>
      <c r="JO238" s="39"/>
      <c r="JP238" s="39"/>
      <c r="JQ238" s="39"/>
      <c r="JR238" s="39"/>
      <c r="JS238" s="39"/>
      <c r="JT238" s="39"/>
      <c r="JU238" s="39"/>
      <c r="JV238" s="39"/>
      <c r="JW238" s="39"/>
      <c r="JX238" s="39"/>
      <c r="JY238" s="39"/>
      <c r="JZ238" s="39"/>
      <c r="KA238" s="39"/>
      <c r="KB238" s="39"/>
      <c r="KC238" s="39"/>
      <c r="KD238" s="39"/>
      <c r="KE238" s="39"/>
      <c r="KF238" s="39"/>
      <c r="KG238" s="39"/>
      <c r="KH238" s="39"/>
      <c r="KI238" s="39"/>
      <c r="KJ238" s="39"/>
      <c r="KK238" s="39"/>
      <c r="KL238" s="39"/>
      <c r="KM238" s="39"/>
      <c r="KN238" s="39"/>
      <c r="KO238" s="39"/>
      <c r="KP238" s="39"/>
      <c r="KQ238" s="39"/>
      <c r="KR238" s="39"/>
      <c r="KS238" s="39"/>
      <c r="KT238" s="39"/>
      <c r="KU238" s="39"/>
      <c r="KV238" s="39"/>
      <c r="KW238" s="39"/>
      <c r="KX238" s="39"/>
      <c r="KY238" s="39"/>
      <c r="KZ238" s="39"/>
      <c r="LA238" s="39"/>
      <c r="LB238" s="39"/>
      <c r="LC238" s="39"/>
      <c r="LD238" s="39"/>
      <c r="LE238" s="39"/>
      <c r="LF238" s="39"/>
      <c r="LG238" s="39"/>
      <c r="LH238" s="39"/>
      <c r="LI238" s="39"/>
      <c r="LJ238" s="39"/>
      <c r="LK238" s="39"/>
      <c r="LL238" s="39"/>
      <c r="LM238" s="39"/>
      <c r="LN238" s="39"/>
      <c r="LO238" s="39"/>
      <c r="LP238" s="39"/>
      <c r="LQ238" s="39"/>
      <c r="LR238" s="39"/>
      <c r="LS238" s="39"/>
      <c r="LT238" s="39"/>
      <c r="LU238" s="39"/>
      <c r="LV238" s="39"/>
      <c r="LW238" s="39"/>
      <c r="LX238" s="39"/>
      <c r="LY238" s="39"/>
      <c r="LZ238" s="39"/>
      <c r="MA238" s="39"/>
      <c r="MB238" s="39"/>
      <c r="MC238" s="39"/>
      <c r="MD238" s="39"/>
      <c r="ME238" s="39"/>
      <c r="MF238" s="39"/>
      <c r="MG238" s="39"/>
      <c r="MH238" s="39"/>
      <c r="MI238" s="39"/>
      <c r="MJ238" s="39"/>
      <c r="MK238" s="39"/>
      <c r="ML238" s="39"/>
      <c r="MM238" s="39"/>
      <c r="MN238" s="39"/>
      <c r="MO238" s="39"/>
      <c r="MP238" s="39"/>
      <c r="MQ238" s="39"/>
      <c r="MR238" s="39"/>
      <c r="MS238" s="39"/>
      <c r="MT238" s="39"/>
      <c r="MU238" s="39"/>
      <c r="MV238" s="39"/>
      <c r="MW238" s="39"/>
      <c r="MX238" s="39"/>
      <c r="MY238" s="39"/>
      <c r="MZ238" s="39"/>
      <c r="NA238" s="39"/>
      <c r="NB238" s="39"/>
      <c r="NC238" s="39"/>
      <c r="ND238" s="39"/>
      <c r="NE238" s="39"/>
      <c r="NF238" s="39"/>
      <c r="NG238" s="39"/>
      <c r="NH238" s="39"/>
      <c r="NI238" s="39"/>
      <c r="NJ238" s="39"/>
      <c r="NK238" s="39"/>
      <c r="NL238" s="39"/>
      <c r="NM238" s="39"/>
      <c r="NN238" s="39"/>
      <c r="NO238" s="39"/>
      <c r="NP238" s="39"/>
      <c r="NQ238" s="39"/>
      <c r="NR238" s="39"/>
      <c r="NS238" s="39"/>
      <c r="NT238" s="39"/>
      <c r="NU238" s="39"/>
      <c r="NV238" s="39"/>
      <c r="NW238" s="39"/>
      <c r="NX238" s="39"/>
      <c r="NY238" s="39"/>
      <c r="NZ238" s="39"/>
      <c r="OA238" s="39"/>
      <c r="OB238" s="39"/>
      <c r="OC238" s="39"/>
      <c r="OD238" s="39"/>
      <c r="OE238" s="39"/>
      <c r="OF238" s="39"/>
      <c r="OG238" s="39"/>
      <c r="OH238" s="39"/>
      <c r="OI238" s="39"/>
      <c r="OJ238" s="39"/>
      <c r="OK238" s="39"/>
      <c r="OL238" s="39"/>
      <c r="OM238" s="39"/>
      <c r="ON238" s="39"/>
      <c r="OO238" s="39"/>
      <c r="OP238" s="39"/>
      <c r="OQ238" s="39"/>
      <c r="OR238" s="39"/>
      <c r="OS238" s="39"/>
      <c r="OT238" s="39"/>
      <c r="OU238" s="39"/>
      <c r="OV238" s="39"/>
      <c r="OW238" s="39"/>
      <c r="OX238" s="39"/>
      <c r="OY238" s="39"/>
      <c r="OZ238" s="39"/>
      <c r="PA238" s="39"/>
      <c r="PB238" s="39"/>
      <c r="PC238" s="39"/>
      <c r="PD238" s="39"/>
      <c r="PE238" s="39"/>
      <c r="PF238" s="39"/>
      <c r="PG238" s="39"/>
      <c r="PH238" s="39"/>
      <c r="PI238" s="39"/>
      <c r="PJ238" s="39"/>
      <c r="PK238" s="39"/>
      <c r="PL238" s="39"/>
      <c r="PM238" s="39"/>
      <c r="PN238" s="39"/>
      <c r="PO238" s="39"/>
      <c r="PP238" s="39"/>
      <c r="PQ238" s="39"/>
      <c r="PR238" s="39"/>
      <c r="PS238" s="39"/>
      <c r="PT238" s="39"/>
      <c r="PU238" s="39"/>
      <c r="PV238" s="39"/>
      <c r="PW238" s="39"/>
      <c r="PX238" s="39"/>
      <c r="PY238" s="39"/>
      <c r="PZ238" s="39"/>
      <c r="QA238" s="39"/>
      <c r="QB238" s="39"/>
      <c r="QC238" s="39"/>
      <c r="QD238" s="39"/>
      <c r="QE238" s="39"/>
      <c r="QF238" s="39"/>
      <c r="QG238" s="39"/>
      <c r="QH238" s="39"/>
      <c r="QI238" s="39"/>
      <c r="QJ238" s="39"/>
      <c r="QK238" s="39"/>
      <c r="QL238" s="39"/>
      <c r="QM238" s="39"/>
      <c r="QN238" s="39"/>
      <c r="QO238" s="39"/>
      <c r="QP238" s="39"/>
      <c r="QQ238" s="39"/>
      <c r="QR238" s="39"/>
      <c r="QS238" s="39"/>
      <c r="QT238" s="39"/>
      <c r="QU238" s="39"/>
      <c r="QV238" s="39"/>
      <c r="QW238" s="39"/>
      <c r="QX238" s="39"/>
      <c r="QY238" s="39"/>
      <c r="QZ238" s="39"/>
      <c r="RA238" s="39"/>
      <c r="RB238" s="39"/>
      <c r="RC238" s="39"/>
      <c r="RD238" s="39"/>
      <c r="RE238" s="39"/>
      <c r="RF238" s="39"/>
      <c r="RG238" s="39"/>
      <c r="RH238" s="39"/>
      <c r="RI238" s="39"/>
      <c r="RJ238" s="39"/>
      <c r="RK238" s="39"/>
      <c r="RL238" s="39"/>
      <c r="RM238" s="39"/>
      <c r="RN238" s="39"/>
      <c r="RO238" s="39"/>
      <c r="RP238" s="39"/>
      <c r="RQ238" s="39"/>
      <c r="RR238" s="39"/>
      <c r="RS238" s="39"/>
      <c r="RT238" s="39"/>
      <c r="RU238" s="39"/>
      <c r="RV238" s="39"/>
      <c r="RW238" s="39"/>
      <c r="RX238" s="39"/>
      <c r="RY238" s="39"/>
      <c r="RZ238" s="39"/>
      <c r="SA238" s="39"/>
      <c r="SB238" s="39"/>
      <c r="SC238" s="39"/>
      <c r="SD238" s="39"/>
      <c r="SE238" s="39"/>
      <c r="SF238" s="39"/>
      <c r="SG238" s="39"/>
      <c r="SH238" s="39"/>
      <c r="SI238" s="39"/>
      <c r="SJ238" s="39"/>
      <c r="SK238" s="39"/>
      <c r="SL238" s="39"/>
      <c r="SM238" s="39"/>
      <c r="SN238" s="39"/>
      <c r="SO238" s="39"/>
      <c r="SP238" s="39"/>
      <c r="SQ238" s="39"/>
      <c r="SR238" s="39"/>
      <c r="SS238" s="39"/>
      <c r="ST238" s="39"/>
      <c r="SU238" s="39"/>
      <c r="SV238" s="39"/>
      <c r="SW238" s="39"/>
      <c r="SX238" s="39"/>
      <c r="SY238" s="39"/>
      <c r="SZ238" s="39"/>
      <c r="TA238" s="39"/>
      <c r="TB238" s="39"/>
      <c r="TC238" s="39"/>
      <c r="TD238" s="39"/>
      <c r="TE238" s="39"/>
      <c r="TF238" s="39"/>
      <c r="TG238" s="39"/>
      <c r="TH238" s="39"/>
      <c r="TI238" s="39"/>
      <c r="TJ238" s="39"/>
      <c r="TK238" s="39"/>
      <c r="TL238" s="39"/>
      <c r="TM238" s="39"/>
      <c r="TN238" s="39"/>
      <c r="TO238" s="39"/>
      <c r="TP238" s="39"/>
      <c r="TQ238" s="39"/>
      <c r="TR238" s="39"/>
      <c r="TS238" s="39"/>
      <c r="TT238" s="39"/>
      <c r="TU238" s="39"/>
      <c r="TV238" s="39"/>
      <c r="TW238" s="39"/>
      <c r="TX238" s="39"/>
      <c r="TY238" s="39"/>
      <c r="TZ238" s="39"/>
      <c r="UA238" s="39"/>
      <c r="UB238" s="39"/>
      <c r="UC238" s="39"/>
      <c r="UD238" s="39"/>
      <c r="UE238" s="39"/>
      <c r="UF238" s="39"/>
      <c r="UG238" s="39"/>
      <c r="UH238" s="39"/>
      <c r="UI238" s="39"/>
      <c r="UJ238" s="39"/>
      <c r="UK238" s="39"/>
      <c r="UL238" s="39"/>
      <c r="UM238" s="39"/>
      <c r="UN238" s="39"/>
      <c r="UO238" s="39"/>
      <c r="UP238" s="39"/>
      <c r="UQ238" s="39"/>
      <c r="UR238" s="39"/>
      <c r="US238" s="39"/>
      <c r="UT238" s="39"/>
      <c r="UU238" s="39"/>
      <c r="UV238" s="39"/>
      <c r="UW238" s="39"/>
      <c r="UX238" s="39"/>
      <c r="UY238" s="39"/>
      <c r="UZ238" s="39"/>
      <c r="VA238" s="39"/>
      <c r="VB238" s="39"/>
      <c r="VC238" s="39"/>
      <c r="VD238" s="39"/>
      <c r="VE238" s="39"/>
      <c r="VF238" s="39"/>
      <c r="VG238" s="39"/>
      <c r="VH238" s="39"/>
      <c r="VI238" s="39"/>
      <c r="VJ238" s="39"/>
      <c r="VK238" s="39"/>
      <c r="VL238" s="39"/>
      <c r="VM238" s="39"/>
      <c r="VN238" s="39"/>
      <c r="VO238" s="39"/>
      <c r="VP238" s="39"/>
      <c r="VQ238" s="39"/>
      <c r="VR238" s="39"/>
      <c r="VS238" s="39"/>
      <c r="VT238" s="39"/>
      <c r="VU238" s="39"/>
      <c r="VV238" s="39"/>
      <c r="VW238" s="39"/>
      <c r="VX238" s="39"/>
      <c r="VY238" s="39"/>
      <c r="VZ238" s="39"/>
      <c r="WA238" s="39"/>
      <c r="WB238" s="39"/>
      <c r="WC238" s="39"/>
      <c r="WD238" s="39"/>
      <c r="WE238" s="39"/>
      <c r="WF238" s="39"/>
      <c r="WG238" s="39"/>
      <c r="WH238" s="39"/>
      <c r="WI238" s="39"/>
      <c r="WJ238" s="39"/>
      <c r="WK238" s="39"/>
      <c r="WL238" s="39"/>
      <c r="WM238" s="39"/>
      <c r="WN238" s="39"/>
      <c r="WO238" s="39"/>
      <c r="WP238" s="39"/>
      <c r="WQ238" s="39"/>
      <c r="WR238" s="39"/>
      <c r="WS238" s="39"/>
      <c r="WT238" s="39"/>
      <c r="WU238" s="39"/>
      <c r="WV238" s="39"/>
      <c r="WW238" s="39"/>
      <c r="WX238" s="39"/>
      <c r="WY238" s="39"/>
      <c r="WZ238" s="39"/>
      <c r="XA238" s="39"/>
      <c r="XB238" s="39"/>
      <c r="XC238" s="39"/>
      <c r="XD238" s="39"/>
      <c r="XE238" s="39"/>
      <c r="XF238" s="39"/>
      <c r="XG238" s="39"/>
      <c r="XH238" s="39"/>
      <c r="XI238" s="39"/>
      <c r="XJ238" s="39"/>
      <c r="XK238" s="39"/>
      <c r="XL238" s="39"/>
      <c r="XM238" s="39"/>
      <c r="XN238" s="39"/>
      <c r="XO238" s="39"/>
      <c r="XP238" s="39"/>
      <c r="XQ238" s="39"/>
      <c r="XR238" s="39"/>
      <c r="XS238" s="39"/>
      <c r="XT238" s="39"/>
      <c r="XU238" s="39"/>
      <c r="XV238" s="39"/>
      <c r="XW238" s="39"/>
      <c r="XX238" s="39"/>
      <c r="XY238" s="39"/>
      <c r="XZ238" s="39"/>
      <c r="YA238" s="39"/>
      <c r="YB238" s="39"/>
      <c r="YC238" s="39"/>
      <c r="YD238" s="39"/>
      <c r="YE238" s="39"/>
      <c r="YF238" s="39"/>
      <c r="YG238" s="39"/>
      <c r="YH238" s="39"/>
      <c r="YI238" s="39"/>
      <c r="YJ238" s="39"/>
      <c r="YK238" s="39"/>
      <c r="YL238" s="39"/>
      <c r="YM238" s="39"/>
      <c r="YN238" s="39"/>
      <c r="YO238" s="39"/>
      <c r="YP238" s="39"/>
      <c r="YQ238" s="39"/>
      <c r="YR238" s="39"/>
      <c r="YS238" s="39"/>
      <c r="YT238" s="39"/>
      <c r="YU238" s="39"/>
      <c r="YV238" s="39"/>
      <c r="YW238" s="39"/>
      <c r="YX238" s="39"/>
      <c r="YY238" s="39"/>
      <c r="YZ238" s="39"/>
      <c r="ZA238" s="39"/>
      <c r="ZB238" s="39"/>
      <c r="ZC238" s="39"/>
      <c r="ZD238" s="39"/>
      <c r="ZE238" s="39"/>
      <c r="ZF238" s="39"/>
      <c r="ZG238" s="39"/>
      <c r="ZH238" s="39"/>
      <c r="ZI238" s="39"/>
      <c r="ZJ238" s="39"/>
      <c r="ZK238" s="39"/>
      <c r="ZL238" s="39"/>
      <c r="ZM238" s="39"/>
      <c r="ZN238" s="39"/>
      <c r="ZO238" s="39"/>
      <c r="ZP238" s="39"/>
      <c r="ZQ238" s="39"/>
      <c r="ZR238" s="39"/>
      <c r="ZS238" s="39"/>
      <c r="ZT238" s="39"/>
      <c r="ZU238" s="39"/>
      <c r="ZV238" s="39"/>
      <c r="ZW238" s="39"/>
      <c r="ZX238" s="39"/>
    </row>
    <row r="239" spans="1:700" s="41" customFormat="1" ht="12" customHeight="1" x14ac:dyDescent="0.25">
      <c r="A239" s="128" t="s">
        <v>36</v>
      </c>
      <c r="B239" s="15" t="s">
        <v>37</v>
      </c>
      <c r="C239" s="15" t="s">
        <v>37</v>
      </c>
      <c r="D239" s="5" t="s">
        <v>38</v>
      </c>
      <c r="E239" s="6" t="s">
        <v>39</v>
      </c>
      <c r="F239" s="7" t="s">
        <v>38</v>
      </c>
      <c r="G239" s="6" t="s">
        <v>40</v>
      </c>
      <c r="H239" s="67">
        <v>37504</v>
      </c>
      <c r="I239" s="80" t="s">
        <v>228</v>
      </c>
      <c r="J239" s="113"/>
      <c r="K239" s="80" t="s">
        <v>228</v>
      </c>
      <c r="L239" s="116"/>
      <c r="M239" s="8" t="s">
        <v>43</v>
      </c>
      <c r="N239" s="18" t="s">
        <v>16296</v>
      </c>
      <c r="O239" s="13">
        <v>4</v>
      </c>
      <c r="P239" s="14">
        <v>5200</v>
      </c>
      <c r="Q239" s="53" t="s">
        <v>16279</v>
      </c>
      <c r="R239" s="14">
        <v>5200</v>
      </c>
      <c r="S239" s="18">
        <v>0</v>
      </c>
      <c r="T239" s="18">
        <v>0</v>
      </c>
      <c r="U239" s="18">
        <v>1300</v>
      </c>
      <c r="V239" s="18">
        <v>0</v>
      </c>
      <c r="W239" s="18">
        <v>1300</v>
      </c>
      <c r="X239" s="18">
        <v>0</v>
      </c>
      <c r="Y239" s="18">
        <v>0</v>
      </c>
      <c r="Z239" s="18">
        <v>0</v>
      </c>
      <c r="AA239" s="18">
        <v>1300</v>
      </c>
      <c r="AB239" s="18">
        <v>0</v>
      </c>
      <c r="AC239" s="18">
        <v>1300</v>
      </c>
      <c r="AD239" s="18">
        <v>0</v>
      </c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  <c r="IV239" s="39"/>
      <c r="IW239" s="39"/>
      <c r="IX239" s="39"/>
      <c r="IY239" s="39"/>
      <c r="IZ239" s="39"/>
      <c r="JA239" s="39"/>
      <c r="JB239" s="39"/>
      <c r="JC239" s="39"/>
      <c r="JD239" s="39"/>
      <c r="JE239" s="39"/>
      <c r="JF239" s="39"/>
      <c r="JG239" s="39"/>
      <c r="JH239" s="39"/>
      <c r="JI239" s="39"/>
      <c r="JJ239" s="39"/>
      <c r="JK239" s="39"/>
      <c r="JL239" s="39"/>
      <c r="JM239" s="39"/>
      <c r="JN239" s="39"/>
      <c r="JO239" s="39"/>
      <c r="JP239" s="39"/>
      <c r="JQ239" s="39"/>
      <c r="JR239" s="39"/>
      <c r="JS239" s="39"/>
      <c r="JT239" s="39"/>
      <c r="JU239" s="39"/>
      <c r="JV239" s="39"/>
      <c r="JW239" s="39"/>
      <c r="JX239" s="39"/>
      <c r="JY239" s="39"/>
      <c r="JZ239" s="39"/>
      <c r="KA239" s="39"/>
      <c r="KB239" s="39"/>
      <c r="KC239" s="39"/>
      <c r="KD239" s="39"/>
      <c r="KE239" s="39"/>
      <c r="KF239" s="39"/>
      <c r="KG239" s="39"/>
      <c r="KH239" s="39"/>
      <c r="KI239" s="39"/>
      <c r="KJ239" s="39"/>
      <c r="KK239" s="39"/>
      <c r="KL239" s="39"/>
      <c r="KM239" s="39"/>
      <c r="KN239" s="39"/>
      <c r="KO239" s="39"/>
      <c r="KP239" s="39"/>
      <c r="KQ239" s="39"/>
      <c r="KR239" s="39"/>
      <c r="KS239" s="39"/>
      <c r="KT239" s="39"/>
      <c r="KU239" s="39"/>
      <c r="KV239" s="39"/>
      <c r="KW239" s="39"/>
      <c r="KX239" s="39"/>
      <c r="KY239" s="39"/>
      <c r="KZ239" s="39"/>
      <c r="LA239" s="39"/>
      <c r="LB239" s="39"/>
      <c r="LC239" s="39"/>
      <c r="LD239" s="39"/>
      <c r="LE239" s="39"/>
      <c r="LF239" s="39"/>
      <c r="LG239" s="39"/>
      <c r="LH239" s="39"/>
      <c r="LI239" s="39"/>
      <c r="LJ239" s="39"/>
      <c r="LK239" s="39"/>
      <c r="LL239" s="39"/>
      <c r="LM239" s="39"/>
      <c r="LN239" s="39"/>
      <c r="LO239" s="39"/>
      <c r="LP239" s="39"/>
      <c r="LQ239" s="39"/>
      <c r="LR239" s="39"/>
      <c r="LS239" s="39"/>
      <c r="LT239" s="39"/>
      <c r="LU239" s="39"/>
      <c r="LV239" s="39"/>
      <c r="LW239" s="39"/>
      <c r="LX239" s="39"/>
      <c r="LY239" s="39"/>
      <c r="LZ239" s="39"/>
      <c r="MA239" s="39"/>
      <c r="MB239" s="39"/>
      <c r="MC239" s="39"/>
      <c r="MD239" s="39"/>
      <c r="ME239" s="39"/>
      <c r="MF239" s="39"/>
      <c r="MG239" s="39"/>
      <c r="MH239" s="39"/>
      <c r="MI239" s="39"/>
      <c r="MJ239" s="39"/>
      <c r="MK239" s="39"/>
      <c r="ML239" s="39"/>
      <c r="MM239" s="39"/>
      <c r="MN239" s="39"/>
      <c r="MO239" s="39"/>
      <c r="MP239" s="39"/>
      <c r="MQ239" s="39"/>
      <c r="MR239" s="39"/>
      <c r="MS239" s="39"/>
      <c r="MT239" s="39"/>
      <c r="MU239" s="39"/>
      <c r="MV239" s="39"/>
      <c r="MW239" s="39"/>
      <c r="MX239" s="39"/>
      <c r="MY239" s="39"/>
      <c r="MZ239" s="39"/>
      <c r="NA239" s="39"/>
      <c r="NB239" s="39"/>
      <c r="NC239" s="39"/>
      <c r="ND239" s="39"/>
      <c r="NE239" s="39"/>
      <c r="NF239" s="39"/>
      <c r="NG239" s="39"/>
      <c r="NH239" s="39"/>
      <c r="NI239" s="39"/>
      <c r="NJ239" s="39"/>
      <c r="NK239" s="39"/>
      <c r="NL239" s="39"/>
      <c r="NM239" s="39"/>
      <c r="NN239" s="39"/>
      <c r="NO239" s="39"/>
      <c r="NP239" s="39"/>
      <c r="NQ239" s="39"/>
      <c r="NR239" s="39"/>
      <c r="NS239" s="39"/>
      <c r="NT239" s="39"/>
      <c r="NU239" s="39"/>
      <c r="NV239" s="39"/>
      <c r="NW239" s="39"/>
      <c r="NX239" s="39"/>
      <c r="NY239" s="39"/>
      <c r="NZ239" s="39"/>
      <c r="OA239" s="39"/>
      <c r="OB239" s="39"/>
      <c r="OC239" s="39"/>
      <c r="OD239" s="39"/>
      <c r="OE239" s="39"/>
      <c r="OF239" s="39"/>
      <c r="OG239" s="39"/>
      <c r="OH239" s="39"/>
      <c r="OI239" s="39"/>
      <c r="OJ239" s="39"/>
      <c r="OK239" s="39"/>
      <c r="OL239" s="39"/>
      <c r="OM239" s="39"/>
      <c r="ON239" s="39"/>
      <c r="OO239" s="39"/>
      <c r="OP239" s="39"/>
      <c r="OQ239" s="39"/>
      <c r="OR239" s="39"/>
      <c r="OS239" s="39"/>
      <c r="OT239" s="39"/>
      <c r="OU239" s="39"/>
      <c r="OV239" s="39"/>
      <c r="OW239" s="39"/>
      <c r="OX239" s="39"/>
      <c r="OY239" s="39"/>
      <c r="OZ239" s="39"/>
      <c r="PA239" s="39"/>
      <c r="PB239" s="39"/>
      <c r="PC239" s="39"/>
      <c r="PD239" s="39"/>
      <c r="PE239" s="39"/>
      <c r="PF239" s="39"/>
      <c r="PG239" s="39"/>
      <c r="PH239" s="39"/>
      <c r="PI239" s="39"/>
      <c r="PJ239" s="39"/>
      <c r="PK239" s="39"/>
      <c r="PL239" s="39"/>
      <c r="PM239" s="39"/>
      <c r="PN239" s="39"/>
      <c r="PO239" s="39"/>
      <c r="PP239" s="39"/>
      <c r="PQ239" s="39"/>
      <c r="PR239" s="39"/>
      <c r="PS239" s="39"/>
      <c r="PT239" s="39"/>
      <c r="PU239" s="39"/>
      <c r="PV239" s="39"/>
      <c r="PW239" s="39"/>
      <c r="PX239" s="39"/>
      <c r="PY239" s="39"/>
      <c r="PZ239" s="39"/>
      <c r="QA239" s="39"/>
      <c r="QB239" s="39"/>
      <c r="QC239" s="39"/>
      <c r="QD239" s="39"/>
      <c r="QE239" s="39"/>
      <c r="QF239" s="39"/>
      <c r="QG239" s="39"/>
      <c r="QH239" s="39"/>
      <c r="QI239" s="39"/>
      <c r="QJ239" s="39"/>
      <c r="QK239" s="39"/>
      <c r="QL239" s="39"/>
      <c r="QM239" s="39"/>
      <c r="QN239" s="39"/>
      <c r="QO239" s="39"/>
      <c r="QP239" s="39"/>
      <c r="QQ239" s="39"/>
      <c r="QR239" s="39"/>
      <c r="QS239" s="39"/>
      <c r="QT239" s="39"/>
      <c r="QU239" s="39"/>
      <c r="QV239" s="39"/>
      <c r="QW239" s="39"/>
      <c r="QX239" s="39"/>
      <c r="QY239" s="39"/>
      <c r="QZ239" s="39"/>
      <c r="RA239" s="39"/>
      <c r="RB239" s="39"/>
      <c r="RC239" s="39"/>
      <c r="RD239" s="39"/>
      <c r="RE239" s="39"/>
      <c r="RF239" s="39"/>
      <c r="RG239" s="39"/>
      <c r="RH239" s="39"/>
      <c r="RI239" s="39"/>
      <c r="RJ239" s="39"/>
      <c r="RK239" s="39"/>
      <c r="RL239" s="39"/>
      <c r="RM239" s="39"/>
      <c r="RN239" s="39"/>
      <c r="RO239" s="39"/>
      <c r="RP239" s="39"/>
      <c r="RQ239" s="39"/>
      <c r="RR239" s="39"/>
      <c r="RS239" s="39"/>
      <c r="RT239" s="39"/>
      <c r="RU239" s="39"/>
      <c r="RV239" s="39"/>
      <c r="RW239" s="39"/>
      <c r="RX239" s="39"/>
      <c r="RY239" s="39"/>
      <c r="RZ239" s="39"/>
      <c r="SA239" s="39"/>
      <c r="SB239" s="39"/>
      <c r="SC239" s="39"/>
      <c r="SD239" s="39"/>
      <c r="SE239" s="39"/>
      <c r="SF239" s="39"/>
      <c r="SG239" s="39"/>
      <c r="SH239" s="39"/>
      <c r="SI239" s="39"/>
      <c r="SJ239" s="39"/>
      <c r="SK239" s="39"/>
      <c r="SL239" s="39"/>
      <c r="SM239" s="39"/>
      <c r="SN239" s="39"/>
      <c r="SO239" s="39"/>
      <c r="SP239" s="39"/>
      <c r="SQ239" s="39"/>
      <c r="SR239" s="39"/>
      <c r="SS239" s="39"/>
      <c r="ST239" s="39"/>
      <c r="SU239" s="39"/>
      <c r="SV239" s="39"/>
      <c r="SW239" s="39"/>
      <c r="SX239" s="39"/>
      <c r="SY239" s="39"/>
      <c r="SZ239" s="39"/>
      <c r="TA239" s="39"/>
      <c r="TB239" s="39"/>
      <c r="TC239" s="39"/>
      <c r="TD239" s="39"/>
      <c r="TE239" s="39"/>
      <c r="TF239" s="39"/>
      <c r="TG239" s="39"/>
      <c r="TH239" s="39"/>
      <c r="TI239" s="39"/>
      <c r="TJ239" s="39"/>
      <c r="TK239" s="39"/>
      <c r="TL239" s="39"/>
      <c r="TM239" s="39"/>
      <c r="TN239" s="39"/>
      <c r="TO239" s="39"/>
      <c r="TP239" s="39"/>
      <c r="TQ239" s="39"/>
      <c r="TR239" s="39"/>
      <c r="TS239" s="39"/>
      <c r="TT239" s="39"/>
      <c r="TU239" s="39"/>
      <c r="TV239" s="39"/>
      <c r="TW239" s="39"/>
      <c r="TX239" s="39"/>
      <c r="TY239" s="39"/>
      <c r="TZ239" s="39"/>
      <c r="UA239" s="39"/>
      <c r="UB239" s="39"/>
      <c r="UC239" s="39"/>
      <c r="UD239" s="39"/>
      <c r="UE239" s="39"/>
      <c r="UF239" s="39"/>
      <c r="UG239" s="39"/>
      <c r="UH239" s="39"/>
      <c r="UI239" s="39"/>
      <c r="UJ239" s="39"/>
      <c r="UK239" s="39"/>
      <c r="UL239" s="39"/>
      <c r="UM239" s="39"/>
      <c r="UN239" s="39"/>
      <c r="UO239" s="39"/>
      <c r="UP239" s="39"/>
      <c r="UQ239" s="39"/>
      <c r="UR239" s="39"/>
      <c r="US239" s="39"/>
      <c r="UT239" s="39"/>
      <c r="UU239" s="39"/>
      <c r="UV239" s="39"/>
      <c r="UW239" s="39"/>
      <c r="UX239" s="39"/>
      <c r="UY239" s="39"/>
      <c r="UZ239" s="39"/>
      <c r="VA239" s="39"/>
      <c r="VB239" s="39"/>
      <c r="VC239" s="39"/>
      <c r="VD239" s="39"/>
      <c r="VE239" s="39"/>
      <c r="VF239" s="39"/>
      <c r="VG239" s="39"/>
      <c r="VH239" s="39"/>
      <c r="VI239" s="39"/>
      <c r="VJ239" s="39"/>
      <c r="VK239" s="39"/>
      <c r="VL239" s="39"/>
      <c r="VM239" s="39"/>
      <c r="VN239" s="39"/>
      <c r="VO239" s="39"/>
      <c r="VP239" s="39"/>
      <c r="VQ239" s="39"/>
      <c r="VR239" s="39"/>
      <c r="VS239" s="39"/>
      <c r="VT239" s="39"/>
      <c r="VU239" s="39"/>
      <c r="VV239" s="39"/>
      <c r="VW239" s="39"/>
      <c r="VX239" s="39"/>
      <c r="VY239" s="39"/>
      <c r="VZ239" s="39"/>
      <c r="WA239" s="39"/>
      <c r="WB239" s="39"/>
      <c r="WC239" s="39"/>
      <c r="WD239" s="39"/>
      <c r="WE239" s="39"/>
      <c r="WF239" s="39"/>
      <c r="WG239" s="39"/>
      <c r="WH239" s="39"/>
      <c r="WI239" s="39"/>
      <c r="WJ239" s="39"/>
      <c r="WK239" s="39"/>
      <c r="WL239" s="39"/>
      <c r="WM239" s="39"/>
      <c r="WN239" s="39"/>
      <c r="WO239" s="39"/>
      <c r="WP239" s="39"/>
      <c r="WQ239" s="39"/>
      <c r="WR239" s="39"/>
      <c r="WS239" s="39"/>
      <c r="WT239" s="39"/>
      <c r="WU239" s="39"/>
      <c r="WV239" s="39"/>
      <c r="WW239" s="39"/>
      <c r="WX239" s="39"/>
      <c r="WY239" s="39"/>
      <c r="WZ239" s="39"/>
      <c r="XA239" s="39"/>
      <c r="XB239" s="39"/>
      <c r="XC239" s="39"/>
      <c r="XD239" s="39"/>
      <c r="XE239" s="39"/>
      <c r="XF239" s="39"/>
      <c r="XG239" s="39"/>
      <c r="XH239" s="39"/>
      <c r="XI239" s="39"/>
      <c r="XJ239" s="39"/>
      <c r="XK239" s="39"/>
      <c r="XL239" s="39"/>
      <c r="XM239" s="39"/>
      <c r="XN239" s="39"/>
      <c r="XO239" s="39"/>
      <c r="XP239" s="39"/>
      <c r="XQ239" s="39"/>
      <c r="XR239" s="39"/>
      <c r="XS239" s="39"/>
      <c r="XT239" s="39"/>
      <c r="XU239" s="39"/>
      <c r="XV239" s="39"/>
      <c r="XW239" s="39"/>
      <c r="XX239" s="39"/>
      <c r="XY239" s="39"/>
      <c r="XZ239" s="39"/>
      <c r="YA239" s="39"/>
      <c r="YB239" s="39"/>
      <c r="YC239" s="39"/>
      <c r="YD239" s="39"/>
      <c r="YE239" s="39"/>
      <c r="YF239" s="39"/>
      <c r="YG239" s="39"/>
      <c r="YH239" s="39"/>
      <c r="YI239" s="39"/>
      <c r="YJ239" s="39"/>
      <c r="YK239" s="39"/>
      <c r="YL239" s="39"/>
      <c r="YM239" s="39"/>
      <c r="YN239" s="39"/>
      <c r="YO239" s="39"/>
      <c r="YP239" s="39"/>
      <c r="YQ239" s="39"/>
      <c r="YR239" s="39"/>
      <c r="YS239" s="39"/>
      <c r="YT239" s="39"/>
      <c r="YU239" s="39"/>
      <c r="YV239" s="39"/>
      <c r="YW239" s="39"/>
      <c r="YX239" s="39"/>
      <c r="YY239" s="39"/>
      <c r="YZ239" s="39"/>
      <c r="ZA239" s="39"/>
      <c r="ZB239" s="39"/>
      <c r="ZC239" s="39"/>
      <c r="ZD239" s="39"/>
      <c r="ZE239" s="39"/>
      <c r="ZF239" s="39"/>
      <c r="ZG239" s="39"/>
      <c r="ZH239" s="39"/>
      <c r="ZI239" s="39"/>
      <c r="ZJ239" s="39"/>
      <c r="ZK239" s="39"/>
      <c r="ZL239" s="39"/>
      <c r="ZM239" s="39"/>
      <c r="ZN239" s="39"/>
      <c r="ZO239" s="39"/>
      <c r="ZP239" s="39"/>
      <c r="ZQ239" s="39"/>
      <c r="ZR239" s="39"/>
      <c r="ZS239" s="39"/>
      <c r="ZT239" s="39"/>
      <c r="ZU239" s="39"/>
      <c r="ZV239" s="39"/>
      <c r="ZW239" s="39"/>
      <c r="ZX239" s="39"/>
    </row>
    <row r="240" spans="1:700" s="41" customFormat="1" ht="12" customHeight="1" x14ac:dyDescent="0.25">
      <c r="A240" s="128" t="s">
        <v>36</v>
      </c>
      <c r="B240" s="15" t="s">
        <v>37</v>
      </c>
      <c r="C240" s="15" t="s">
        <v>37</v>
      </c>
      <c r="D240" s="5" t="s">
        <v>38</v>
      </c>
      <c r="E240" s="6" t="s">
        <v>39</v>
      </c>
      <c r="F240" s="7" t="s">
        <v>38</v>
      </c>
      <c r="G240" s="6" t="s">
        <v>40</v>
      </c>
      <c r="H240" s="67">
        <v>39202</v>
      </c>
      <c r="I240" s="78" t="s">
        <v>170</v>
      </c>
      <c r="J240" s="113"/>
      <c r="K240" s="91" t="s">
        <v>170</v>
      </c>
      <c r="L240" s="116"/>
      <c r="M240" s="8" t="s">
        <v>43</v>
      </c>
      <c r="N240" s="18" t="s">
        <v>16296</v>
      </c>
      <c r="O240" s="13">
        <v>2</v>
      </c>
      <c r="P240" s="14">
        <v>18000</v>
      </c>
      <c r="Q240" s="53" t="s">
        <v>16279</v>
      </c>
      <c r="R240" s="14">
        <v>18000</v>
      </c>
      <c r="S240" s="18">
        <v>0</v>
      </c>
      <c r="T240" s="18">
        <v>0</v>
      </c>
      <c r="U240" s="18">
        <v>9000</v>
      </c>
      <c r="V240" s="18">
        <v>0</v>
      </c>
      <c r="W240" s="18">
        <v>9000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  <c r="IV240" s="39"/>
      <c r="IW240" s="39"/>
      <c r="IX240" s="39"/>
      <c r="IY240" s="39"/>
      <c r="IZ240" s="39"/>
      <c r="JA240" s="39"/>
      <c r="JB240" s="39"/>
      <c r="JC240" s="39"/>
      <c r="JD240" s="39"/>
      <c r="JE240" s="39"/>
      <c r="JF240" s="39"/>
      <c r="JG240" s="39"/>
      <c r="JH240" s="39"/>
      <c r="JI240" s="39"/>
      <c r="JJ240" s="39"/>
      <c r="JK240" s="39"/>
      <c r="JL240" s="39"/>
      <c r="JM240" s="39"/>
      <c r="JN240" s="39"/>
      <c r="JO240" s="39"/>
      <c r="JP240" s="39"/>
      <c r="JQ240" s="39"/>
      <c r="JR240" s="39"/>
      <c r="JS240" s="39"/>
      <c r="JT240" s="39"/>
      <c r="JU240" s="39"/>
      <c r="JV240" s="39"/>
      <c r="JW240" s="39"/>
      <c r="JX240" s="39"/>
      <c r="JY240" s="39"/>
      <c r="JZ240" s="39"/>
      <c r="KA240" s="39"/>
      <c r="KB240" s="39"/>
      <c r="KC240" s="39"/>
      <c r="KD240" s="39"/>
      <c r="KE240" s="39"/>
      <c r="KF240" s="39"/>
      <c r="KG240" s="39"/>
      <c r="KH240" s="39"/>
      <c r="KI240" s="39"/>
      <c r="KJ240" s="39"/>
      <c r="KK240" s="39"/>
      <c r="KL240" s="39"/>
      <c r="KM240" s="39"/>
      <c r="KN240" s="39"/>
      <c r="KO240" s="39"/>
      <c r="KP240" s="39"/>
      <c r="KQ240" s="39"/>
      <c r="KR240" s="39"/>
      <c r="KS240" s="39"/>
      <c r="KT240" s="39"/>
      <c r="KU240" s="39"/>
      <c r="KV240" s="39"/>
      <c r="KW240" s="39"/>
      <c r="KX240" s="39"/>
      <c r="KY240" s="39"/>
      <c r="KZ240" s="39"/>
      <c r="LA240" s="39"/>
      <c r="LB240" s="39"/>
      <c r="LC240" s="39"/>
      <c r="LD240" s="39"/>
      <c r="LE240" s="39"/>
      <c r="LF240" s="39"/>
      <c r="LG240" s="39"/>
      <c r="LH240" s="39"/>
      <c r="LI240" s="39"/>
      <c r="LJ240" s="39"/>
      <c r="LK240" s="39"/>
      <c r="LL240" s="39"/>
      <c r="LM240" s="39"/>
      <c r="LN240" s="39"/>
      <c r="LO240" s="39"/>
      <c r="LP240" s="39"/>
      <c r="LQ240" s="39"/>
      <c r="LR240" s="39"/>
      <c r="LS240" s="39"/>
      <c r="LT240" s="39"/>
      <c r="LU240" s="39"/>
      <c r="LV240" s="39"/>
      <c r="LW240" s="39"/>
      <c r="LX240" s="39"/>
      <c r="LY240" s="39"/>
      <c r="LZ240" s="39"/>
      <c r="MA240" s="39"/>
      <c r="MB240" s="39"/>
      <c r="MC240" s="39"/>
      <c r="MD240" s="39"/>
      <c r="ME240" s="39"/>
      <c r="MF240" s="39"/>
      <c r="MG240" s="39"/>
      <c r="MH240" s="39"/>
      <c r="MI240" s="39"/>
      <c r="MJ240" s="39"/>
      <c r="MK240" s="39"/>
      <c r="ML240" s="39"/>
      <c r="MM240" s="39"/>
      <c r="MN240" s="39"/>
      <c r="MO240" s="39"/>
      <c r="MP240" s="39"/>
      <c r="MQ240" s="39"/>
      <c r="MR240" s="39"/>
      <c r="MS240" s="39"/>
      <c r="MT240" s="39"/>
      <c r="MU240" s="39"/>
      <c r="MV240" s="39"/>
      <c r="MW240" s="39"/>
      <c r="MX240" s="39"/>
      <c r="MY240" s="39"/>
      <c r="MZ240" s="39"/>
      <c r="NA240" s="39"/>
      <c r="NB240" s="39"/>
      <c r="NC240" s="39"/>
      <c r="ND240" s="39"/>
      <c r="NE240" s="39"/>
      <c r="NF240" s="39"/>
      <c r="NG240" s="39"/>
      <c r="NH240" s="39"/>
      <c r="NI240" s="39"/>
      <c r="NJ240" s="39"/>
      <c r="NK240" s="39"/>
      <c r="NL240" s="39"/>
      <c r="NM240" s="39"/>
      <c r="NN240" s="39"/>
      <c r="NO240" s="39"/>
      <c r="NP240" s="39"/>
      <c r="NQ240" s="39"/>
      <c r="NR240" s="39"/>
      <c r="NS240" s="39"/>
      <c r="NT240" s="39"/>
      <c r="NU240" s="39"/>
      <c r="NV240" s="39"/>
      <c r="NW240" s="39"/>
      <c r="NX240" s="39"/>
      <c r="NY240" s="39"/>
      <c r="NZ240" s="39"/>
      <c r="OA240" s="39"/>
      <c r="OB240" s="39"/>
      <c r="OC240" s="39"/>
      <c r="OD240" s="39"/>
      <c r="OE240" s="39"/>
      <c r="OF240" s="39"/>
      <c r="OG240" s="39"/>
      <c r="OH240" s="39"/>
      <c r="OI240" s="39"/>
      <c r="OJ240" s="39"/>
      <c r="OK240" s="39"/>
      <c r="OL240" s="39"/>
      <c r="OM240" s="39"/>
      <c r="ON240" s="39"/>
      <c r="OO240" s="39"/>
      <c r="OP240" s="39"/>
      <c r="OQ240" s="39"/>
      <c r="OR240" s="39"/>
      <c r="OS240" s="39"/>
      <c r="OT240" s="39"/>
      <c r="OU240" s="39"/>
      <c r="OV240" s="39"/>
      <c r="OW240" s="39"/>
      <c r="OX240" s="39"/>
      <c r="OY240" s="39"/>
      <c r="OZ240" s="39"/>
      <c r="PA240" s="39"/>
      <c r="PB240" s="39"/>
      <c r="PC240" s="39"/>
      <c r="PD240" s="39"/>
      <c r="PE240" s="39"/>
      <c r="PF240" s="39"/>
      <c r="PG240" s="39"/>
      <c r="PH240" s="39"/>
      <c r="PI240" s="39"/>
      <c r="PJ240" s="39"/>
      <c r="PK240" s="39"/>
      <c r="PL240" s="39"/>
      <c r="PM240" s="39"/>
      <c r="PN240" s="39"/>
      <c r="PO240" s="39"/>
      <c r="PP240" s="39"/>
      <c r="PQ240" s="39"/>
      <c r="PR240" s="39"/>
      <c r="PS240" s="39"/>
      <c r="PT240" s="39"/>
      <c r="PU240" s="39"/>
      <c r="PV240" s="39"/>
      <c r="PW240" s="39"/>
      <c r="PX240" s="39"/>
      <c r="PY240" s="39"/>
      <c r="PZ240" s="39"/>
      <c r="QA240" s="39"/>
      <c r="QB240" s="39"/>
      <c r="QC240" s="39"/>
      <c r="QD240" s="39"/>
      <c r="QE240" s="39"/>
      <c r="QF240" s="39"/>
      <c r="QG240" s="39"/>
      <c r="QH240" s="39"/>
      <c r="QI240" s="39"/>
      <c r="QJ240" s="39"/>
      <c r="QK240" s="39"/>
      <c r="QL240" s="39"/>
      <c r="QM240" s="39"/>
      <c r="QN240" s="39"/>
      <c r="QO240" s="39"/>
      <c r="QP240" s="39"/>
      <c r="QQ240" s="39"/>
      <c r="QR240" s="39"/>
      <c r="QS240" s="39"/>
      <c r="QT240" s="39"/>
      <c r="QU240" s="39"/>
      <c r="QV240" s="39"/>
      <c r="QW240" s="39"/>
      <c r="QX240" s="39"/>
      <c r="QY240" s="39"/>
      <c r="QZ240" s="39"/>
      <c r="RA240" s="39"/>
      <c r="RB240" s="39"/>
      <c r="RC240" s="39"/>
      <c r="RD240" s="39"/>
      <c r="RE240" s="39"/>
      <c r="RF240" s="39"/>
      <c r="RG240" s="39"/>
      <c r="RH240" s="39"/>
      <c r="RI240" s="39"/>
      <c r="RJ240" s="39"/>
      <c r="RK240" s="39"/>
      <c r="RL240" s="39"/>
      <c r="RM240" s="39"/>
      <c r="RN240" s="39"/>
      <c r="RO240" s="39"/>
      <c r="RP240" s="39"/>
      <c r="RQ240" s="39"/>
      <c r="RR240" s="39"/>
      <c r="RS240" s="39"/>
      <c r="RT240" s="39"/>
      <c r="RU240" s="39"/>
      <c r="RV240" s="39"/>
      <c r="RW240" s="39"/>
      <c r="RX240" s="39"/>
      <c r="RY240" s="39"/>
      <c r="RZ240" s="39"/>
      <c r="SA240" s="39"/>
      <c r="SB240" s="39"/>
      <c r="SC240" s="39"/>
      <c r="SD240" s="39"/>
      <c r="SE240" s="39"/>
      <c r="SF240" s="39"/>
      <c r="SG240" s="39"/>
      <c r="SH240" s="39"/>
      <c r="SI240" s="39"/>
      <c r="SJ240" s="39"/>
      <c r="SK240" s="39"/>
      <c r="SL240" s="39"/>
      <c r="SM240" s="39"/>
      <c r="SN240" s="39"/>
      <c r="SO240" s="39"/>
      <c r="SP240" s="39"/>
      <c r="SQ240" s="39"/>
      <c r="SR240" s="39"/>
      <c r="SS240" s="39"/>
      <c r="ST240" s="39"/>
      <c r="SU240" s="39"/>
      <c r="SV240" s="39"/>
      <c r="SW240" s="39"/>
      <c r="SX240" s="39"/>
      <c r="SY240" s="39"/>
      <c r="SZ240" s="39"/>
      <c r="TA240" s="39"/>
      <c r="TB240" s="39"/>
      <c r="TC240" s="39"/>
      <c r="TD240" s="39"/>
      <c r="TE240" s="39"/>
      <c r="TF240" s="39"/>
      <c r="TG240" s="39"/>
      <c r="TH240" s="39"/>
      <c r="TI240" s="39"/>
      <c r="TJ240" s="39"/>
      <c r="TK240" s="39"/>
      <c r="TL240" s="39"/>
      <c r="TM240" s="39"/>
      <c r="TN240" s="39"/>
      <c r="TO240" s="39"/>
      <c r="TP240" s="39"/>
      <c r="TQ240" s="39"/>
      <c r="TR240" s="39"/>
      <c r="TS240" s="39"/>
      <c r="TT240" s="39"/>
      <c r="TU240" s="39"/>
      <c r="TV240" s="39"/>
      <c r="TW240" s="39"/>
      <c r="TX240" s="39"/>
      <c r="TY240" s="39"/>
      <c r="TZ240" s="39"/>
      <c r="UA240" s="39"/>
      <c r="UB240" s="39"/>
      <c r="UC240" s="39"/>
      <c r="UD240" s="39"/>
      <c r="UE240" s="39"/>
      <c r="UF240" s="39"/>
      <c r="UG240" s="39"/>
      <c r="UH240" s="39"/>
      <c r="UI240" s="39"/>
      <c r="UJ240" s="39"/>
      <c r="UK240" s="39"/>
      <c r="UL240" s="39"/>
      <c r="UM240" s="39"/>
      <c r="UN240" s="39"/>
      <c r="UO240" s="39"/>
      <c r="UP240" s="39"/>
      <c r="UQ240" s="39"/>
      <c r="UR240" s="39"/>
      <c r="US240" s="39"/>
      <c r="UT240" s="39"/>
      <c r="UU240" s="39"/>
      <c r="UV240" s="39"/>
      <c r="UW240" s="39"/>
      <c r="UX240" s="39"/>
      <c r="UY240" s="39"/>
      <c r="UZ240" s="39"/>
      <c r="VA240" s="39"/>
      <c r="VB240" s="39"/>
      <c r="VC240" s="39"/>
      <c r="VD240" s="39"/>
      <c r="VE240" s="39"/>
      <c r="VF240" s="39"/>
      <c r="VG240" s="39"/>
      <c r="VH240" s="39"/>
      <c r="VI240" s="39"/>
      <c r="VJ240" s="39"/>
      <c r="VK240" s="39"/>
      <c r="VL240" s="39"/>
      <c r="VM240" s="39"/>
      <c r="VN240" s="39"/>
      <c r="VO240" s="39"/>
      <c r="VP240" s="39"/>
      <c r="VQ240" s="39"/>
      <c r="VR240" s="39"/>
      <c r="VS240" s="39"/>
      <c r="VT240" s="39"/>
      <c r="VU240" s="39"/>
      <c r="VV240" s="39"/>
      <c r="VW240" s="39"/>
      <c r="VX240" s="39"/>
      <c r="VY240" s="39"/>
      <c r="VZ240" s="39"/>
      <c r="WA240" s="39"/>
      <c r="WB240" s="39"/>
      <c r="WC240" s="39"/>
      <c r="WD240" s="39"/>
      <c r="WE240" s="39"/>
      <c r="WF240" s="39"/>
      <c r="WG240" s="39"/>
      <c r="WH240" s="39"/>
      <c r="WI240" s="39"/>
      <c r="WJ240" s="39"/>
      <c r="WK240" s="39"/>
      <c r="WL240" s="39"/>
      <c r="WM240" s="39"/>
      <c r="WN240" s="39"/>
      <c r="WO240" s="39"/>
      <c r="WP240" s="39"/>
      <c r="WQ240" s="39"/>
      <c r="WR240" s="39"/>
      <c r="WS240" s="39"/>
      <c r="WT240" s="39"/>
      <c r="WU240" s="39"/>
      <c r="WV240" s="39"/>
      <c r="WW240" s="39"/>
      <c r="WX240" s="39"/>
      <c r="WY240" s="39"/>
      <c r="WZ240" s="39"/>
      <c r="XA240" s="39"/>
      <c r="XB240" s="39"/>
      <c r="XC240" s="39"/>
      <c r="XD240" s="39"/>
      <c r="XE240" s="39"/>
      <c r="XF240" s="39"/>
      <c r="XG240" s="39"/>
      <c r="XH240" s="39"/>
      <c r="XI240" s="39"/>
      <c r="XJ240" s="39"/>
      <c r="XK240" s="39"/>
      <c r="XL240" s="39"/>
      <c r="XM240" s="39"/>
      <c r="XN240" s="39"/>
      <c r="XO240" s="39"/>
      <c r="XP240" s="39"/>
      <c r="XQ240" s="39"/>
      <c r="XR240" s="39"/>
      <c r="XS240" s="39"/>
      <c r="XT240" s="39"/>
      <c r="XU240" s="39"/>
      <c r="XV240" s="39"/>
      <c r="XW240" s="39"/>
      <c r="XX240" s="39"/>
      <c r="XY240" s="39"/>
      <c r="XZ240" s="39"/>
      <c r="YA240" s="39"/>
      <c r="YB240" s="39"/>
      <c r="YC240" s="39"/>
      <c r="YD240" s="39"/>
      <c r="YE240" s="39"/>
      <c r="YF240" s="39"/>
      <c r="YG240" s="39"/>
      <c r="YH240" s="39"/>
      <c r="YI240" s="39"/>
      <c r="YJ240" s="39"/>
      <c r="YK240" s="39"/>
      <c r="YL240" s="39"/>
      <c r="YM240" s="39"/>
      <c r="YN240" s="39"/>
      <c r="YO240" s="39"/>
      <c r="YP240" s="39"/>
      <c r="YQ240" s="39"/>
      <c r="YR240" s="39"/>
      <c r="YS240" s="39"/>
      <c r="YT240" s="39"/>
      <c r="YU240" s="39"/>
      <c r="YV240" s="39"/>
      <c r="YW240" s="39"/>
      <c r="YX240" s="39"/>
      <c r="YY240" s="39"/>
      <c r="YZ240" s="39"/>
      <c r="ZA240" s="39"/>
      <c r="ZB240" s="39"/>
      <c r="ZC240" s="39"/>
      <c r="ZD240" s="39"/>
      <c r="ZE240" s="39"/>
      <c r="ZF240" s="39"/>
      <c r="ZG240" s="39"/>
      <c r="ZH240" s="39"/>
      <c r="ZI240" s="39"/>
      <c r="ZJ240" s="39"/>
      <c r="ZK240" s="39"/>
      <c r="ZL240" s="39"/>
      <c r="ZM240" s="39"/>
      <c r="ZN240" s="39"/>
      <c r="ZO240" s="39"/>
      <c r="ZP240" s="39"/>
      <c r="ZQ240" s="39"/>
      <c r="ZR240" s="39"/>
      <c r="ZS240" s="39"/>
      <c r="ZT240" s="39"/>
      <c r="ZU240" s="39"/>
      <c r="ZV240" s="39"/>
      <c r="ZW240" s="39"/>
      <c r="ZX240" s="39"/>
    </row>
    <row r="241" spans="1:700" ht="12" customHeight="1" x14ac:dyDescent="0.25">
      <c r="A241" s="128" t="s">
        <v>36</v>
      </c>
      <c r="B241" s="15" t="s">
        <v>37</v>
      </c>
      <c r="C241" s="15" t="s">
        <v>37</v>
      </c>
      <c r="D241" s="5" t="s">
        <v>38</v>
      </c>
      <c r="E241" s="6" t="s">
        <v>39</v>
      </c>
      <c r="F241" s="7" t="s">
        <v>38</v>
      </c>
      <c r="G241" s="6" t="s">
        <v>40</v>
      </c>
      <c r="H241" s="67">
        <v>51901</v>
      </c>
      <c r="I241" s="78" t="s">
        <v>41</v>
      </c>
      <c r="J241" s="113"/>
      <c r="K241" s="91" t="s">
        <v>41</v>
      </c>
      <c r="L241" s="116"/>
      <c r="M241" s="8" t="s">
        <v>43</v>
      </c>
      <c r="N241" s="18" t="s">
        <v>16296</v>
      </c>
      <c r="O241" s="13">
        <v>1</v>
      </c>
      <c r="P241" s="14">
        <v>187828</v>
      </c>
      <c r="Q241" s="53" t="s">
        <v>16279</v>
      </c>
      <c r="R241" s="14">
        <v>187828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187828</v>
      </c>
      <c r="AC241" s="18">
        <v>0</v>
      </c>
      <c r="AD241" s="18">
        <v>0</v>
      </c>
    </row>
    <row r="242" spans="1:700" ht="12" customHeight="1" x14ac:dyDescent="0.25">
      <c r="A242" s="128" t="s">
        <v>36</v>
      </c>
      <c r="B242" s="15" t="s">
        <v>37</v>
      </c>
      <c r="C242" s="15" t="s">
        <v>37</v>
      </c>
      <c r="D242" s="5" t="s">
        <v>38</v>
      </c>
      <c r="E242" s="6" t="s">
        <v>39</v>
      </c>
      <c r="F242" s="7" t="s">
        <v>38</v>
      </c>
      <c r="G242" s="6" t="s">
        <v>144</v>
      </c>
      <c r="H242" s="67">
        <v>31301</v>
      </c>
      <c r="I242" s="78" t="s">
        <v>145</v>
      </c>
      <c r="J242" s="113"/>
      <c r="K242" s="91" t="s">
        <v>145</v>
      </c>
      <c r="L242" s="116"/>
      <c r="M242" s="8" t="s">
        <v>43</v>
      </c>
      <c r="N242" s="18" t="s">
        <v>16296</v>
      </c>
      <c r="O242" s="13">
        <v>12</v>
      </c>
      <c r="P242" s="14">
        <v>75000</v>
      </c>
      <c r="Q242" s="53" t="s">
        <v>16279</v>
      </c>
      <c r="R242" s="14">
        <v>75000</v>
      </c>
      <c r="S242" s="18">
        <v>5500</v>
      </c>
      <c r="T242" s="18">
        <v>5500</v>
      </c>
      <c r="U242" s="18">
        <v>5500</v>
      </c>
      <c r="V242" s="18">
        <v>6500</v>
      </c>
      <c r="W242" s="18">
        <v>7500</v>
      </c>
      <c r="X242" s="18">
        <v>7500</v>
      </c>
      <c r="Y242" s="18">
        <v>7500</v>
      </c>
      <c r="Z242" s="18">
        <v>5500</v>
      </c>
      <c r="AA242" s="18">
        <v>7500</v>
      </c>
      <c r="AB242" s="18">
        <v>5500</v>
      </c>
      <c r="AC242" s="18">
        <v>5500</v>
      </c>
      <c r="AD242" s="18">
        <v>5500</v>
      </c>
    </row>
    <row r="243" spans="1:700" ht="12" customHeight="1" x14ac:dyDescent="0.25">
      <c r="A243" s="128" t="s">
        <v>36</v>
      </c>
      <c r="B243" s="15" t="s">
        <v>37</v>
      </c>
      <c r="C243" s="15" t="s">
        <v>37</v>
      </c>
      <c r="D243" s="7" t="s">
        <v>38</v>
      </c>
      <c r="E243" s="6" t="s">
        <v>39</v>
      </c>
      <c r="F243" s="7" t="s">
        <v>38</v>
      </c>
      <c r="G243" s="6" t="s">
        <v>144</v>
      </c>
      <c r="H243" s="67">
        <v>32201</v>
      </c>
      <c r="I243" s="78" t="s">
        <v>152</v>
      </c>
      <c r="J243" s="113"/>
      <c r="K243" s="91" t="s">
        <v>152</v>
      </c>
      <c r="L243" s="116" t="s">
        <v>43</v>
      </c>
      <c r="M243" s="8" t="s">
        <v>43</v>
      </c>
      <c r="N243" s="18" t="s">
        <v>16296</v>
      </c>
      <c r="O243" s="13">
        <v>12</v>
      </c>
      <c r="P243" s="14">
        <v>3983089</v>
      </c>
      <c r="Q243" s="53" t="s">
        <v>16279</v>
      </c>
      <c r="R243" s="14">
        <v>3983089</v>
      </c>
      <c r="S243" s="18"/>
      <c r="T243" s="18">
        <v>331924</v>
      </c>
      <c r="U243" s="18">
        <v>331924</v>
      </c>
      <c r="V243" s="18">
        <v>331924</v>
      </c>
      <c r="W243" s="18">
        <v>331924</v>
      </c>
      <c r="X243" s="18">
        <v>331924</v>
      </c>
      <c r="Y243" s="18">
        <v>331924</v>
      </c>
      <c r="Z243" s="18">
        <v>331924</v>
      </c>
      <c r="AA243" s="18">
        <v>331924</v>
      </c>
      <c r="AB243" s="18">
        <v>331924</v>
      </c>
      <c r="AC243" s="18">
        <v>331924</v>
      </c>
      <c r="AD243" s="18">
        <v>663849</v>
      </c>
    </row>
    <row r="244" spans="1:700" ht="12" customHeight="1" x14ac:dyDescent="0.25">
      <c r="A244" s="128" t="s">
        <v>36</v>
      </c>
      <c r="B244" s="15" t="s">
        <v>37</v>
      </c>
      <c r="C244" s="15" t="s">
        <v>37</v>
      </c>
      <c r="D244" s="5" t="s">
        <v>38</v>
      </c>
      <c r="E244" s="6" t="s">
        <v>39</v>
      </c>
      <c r="F244" s="7" t="s">
        <v>38</v>
      </c>
      <c r="G244" s="6" t="s">
        <v>144</v>
      </c>
      <c r="H244" s="8">
        <v>33801</v>
      </c>
      <c r="I244" s="24" t="s">
        <v>16304</v>
      </c>
      <c r="J244" s="112"/>
      <c r="K244" s="91" t="s">
        <v>157</v>
      </c>
      <c r="L244" s="116" t="s">
        <v>43</v>
      </c>
      <c r="M244" s="8" t="s">
        <v>43</v>
      </c>
      <c r="N244" s="18" t="s">
        <v>16296</v>
      </c>
      <c r="O244" s="13">
        <v>11</v>
      </c>
      <c r="P244" s="14">
        <v>1347432</v>
      </c>
      <c r="Q244" s="53" t="s">
        <v>16303</v>
      </c>
      <c r="R244" s="14">
        <v>1347432</v>
      </c>
      <c r="S244" s="18">
        <v>0</v>
      </c>
      <c r="T244" s="18">
        <v>112286</v>
      </c>
      <c r="U244" s="18">
        <v>112286</v>
      </c>
      <c r="V244" s="18">
        <v>112286</v>
      </c>
      <c r="W244" s="18">
        <v>112286</v>
      </c>
      <c r="X244" s="18">
        <v>112286</v>
      </c>
      <c r="Y244" s="18">
        <v>112286</v>
      </c>
      <c r="Z244" s="18">
        <v>112286</v>
      </c>
      <c r="AA244" s="18">
        <v>112286</v>
      </c>
      <c r="AB244" s="18">
        <v>112286</v>
      </c>
      <c r="AC244" s="18">
        <v>112286</v>
      </c>
      <c r="AD244" s="18">
        <v>224572</v>
      </c>
    </row>
    <row r="245" spans="1:700" ht="12" customHeight="1" x14ac:dyDescent="0.25">
      <c r="A245" s="128" t="s">
        <v>36</v>
      </c>
      <c r="B245" s="15" t="s">
        <v>37</v>
      </c>
      <c r="C245" s="15" t="s">
        <v>37</v>
      </c>
      <c r="D245" s="5" t="s">
        <v>38</v>
      </c>
      <c r="E245" s="6" t="s">
        <v>39</v>
      </c>
      <c r="F245" s="7" t="s">
        <v>38</v>
      </c>
      <c r="G245" s="6" t="s">
        <v>144</v>
      </c>
      <c r="H245" s="8">
        <v>35801</v>
      </c>
      <c r="I245" s="91" t="s">
        <v>166</v>
      </c>
      <c r="J245" s="112"/>
      <c r="K245" s="91" t="s">
        <v>166</v>
      </c>
      <c r="L245" s="116" t="s">
        <v>43</v>
      </c>
      <c r="M245" s="8" t="s">
        <v>43</v>
      </c>
      <c r="N245" s="18" t="s">
        <v>16296</v>
      </c>
      <c r="O245" s="13">
        <v>11</v>
      </c>
      <c r="P245" s="14">
        <v>689315</v>
      </c>
      <c r="Q245" s="53" t="s">
        <v>16303</v>
      </c>
      <c r="R245" s="14">
        <v>689315</v>
      </c>
      <c r="S245" s="18">
        <v>0</v>
      </c>
      <c r="T245" s="18">
        <v>57000</v>
      </c>
      <c r="U245" s="18">
        <v>57000</v>
      </c>
      <c r="V245" s="18">
        <v>57000</v>
      </c>
      <c r="W245" s="18">
        <v>57000</v>
      </c>
      <c r="X245" s="18">
        <v>57000</v>
      </c>
      <c r="Y245" s="18">
        <v>57000</v>
      </c>
      <c r="Z245" s="18">
        <v>57000</v>
      </c>
      <c r="AA245" s="18">
        <v>57000</v>
      </c>
      <c r="AB245" s="18">
        <v>57000</v>
      </c>
      <c r="AC245" s="18">
        <v>57000</v>
      </c>
      <c r="AD245" s="18">
        <v>119315</v>
      </c>
    </row>
    <row r="246" spans="1:700" s="41" customFormat="1" ht="12" customHeight="1" x14ac:dyDescent="0.25">
      <c r="A246" s="128" t="s">
        <v>36</v>
      </c>
      <c r="B246" s="15" t="s">
        <v>37</v>
      </c>
      <c r="C246" s="15" t="s">
        <v>37</v>
      </c>
      <c r="D246" s="5" t="s">
        <v>38</v>
      </c>
      <c r="E246" s="6" t="s">
        <v>256</v>
      </c>
      <c r="F246" s="5" t="s">
        <v>257</v>
      </c>
      <c r="G246" s="6" t="s">
        <v>40</v>
      </c>
      <c r="H246" s="8">
        <v>21101</v>
      </c>
      <c r="I246" s="70" t="s">
        <v>46</v>
      </c>
      <c r="J246" s="115" t="s">
        <v>1578</v>
      </c>
      <c r="K246" s="30" t="s">
        <v>204</v>
      </c>
      <c r="L246" s="117"/>
      <c r="M246" s="8" t="s">
        <v>43</v>
      </c>
      <c r="N246" s="12" t="s">
        <v>539</v>
      </c>
      <c r="O246" s="13">
        <v>3</v>
      </c>
      <c r="P246" s="14">
        <v>811</v>
      </c>
      <c r="Q246" s="53" t="s">
        <v>45</v>
      </c>
      <c r="R246" s="14">
        <f>+P246*O246</f>
        <v>2433</v>
      </c>
      <c r="S246" s="62">
        <v>0</v>
      </c>
      <c r="T246" s="14">
        <v>2433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/>
      <c r="AA246" s="14">
        <v>0</v>
      </c>
      <c r="AB246" s="14">
        <v>0</v>
      </c>
      <c r="AC246" s="14">
        <v>0</v>
      </c>
      <c r="AD246" s="14">
        <v>0</v>
      </c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  <c r="IN246" s="39"/>
      <c r="IO246" s="39"/>
      <c r="IP246" s="39"/>
      <c r="IQ246" s="39"/>
      <c r="IR246" s="39"/>
      <c r="IS246" s="39"/>
      <c r="IT246" s="39"/>
      <c r="IU246" s="39"/>
      <c r="IV246" s="39"/>
      <c r="IW246" s="39"/>
      <c r="IX246" s="39"/>
      <c r="IY246" s="39"/>
      <c r="IZ246" s="39"/>
      <c r="JA246" s="39"/>
      <c r="JB246" s="39"/>
      <c r="JC246" s="39"/>
      <c r="JD246" s="39"/>
      <c r="JE246" s="39"/>
      <c r="JF246" s="39"/>
      <c r="JG246" s="39"/>
      <c r="JH246" s="39"/>
      <c r="JI246" s="39"/>
      <c r="JJ246" s="39"/>
      <c r="JK246" s="39"/>
      <c r="JL246" s="39"/>
      <c r="JM246" s="39"/>
      <c r="JN246" s="39"/>
      <c r="JO246" s="39"/>
      <c r="JP246" s="39"/>
      <c r="JQ246" s="39"/>
      <c r="JR246" s="39"/>
      <c r="JS246" s="39"/>
      <c r="JT246" s="39"/>
      <c r="JU246" s="39"/>
      <c r="JV246" s="39"/>
      <c r="JW246" s="39"/>
      <c r="JX246" s="39"/>
      <c r="JY246" s="39"/>
      <c r="JZ246" s="39"/>
      <c r="KA246" s="39"/>
      <c r="KB246" s="39"/>
      <c r="KC246" s="39"/>
      <c r="KD246" s="39"/>
      <c r="KE246" s="39"/>
      <c r="KF246" s="39"/>
      <c r="KG246" s="39"/>
      <c r="KH246" s="39"/>
      <c r="KI246" s="39"/>
      <c r="KJ246" s="39"/>
      <c r="KK246" s="39"/>
      <c r="KL246" s="39"/>
      <c r="KM246" s="39"/>
      <c r="KN246" s="39"/>
      <c r="KO246" s="39"/>
      <c r="KP246" s="39"/>
      <c r="KQ246" s="39"/>
      <c r="KR246" s="39"/>
      <c r="KS246" s="39"/>
      <c r="KT246" s="39"/>
      <c r="KU246" s="39"/>
      <c r="KV246" s="39"/>
      <c r="KW246" s="39"/>
      <c r="KX246" s="39"/>
      <c r="KY246" s="39"/>
      <c r="KZ246" s="39"/>
      <c r="LA246" s="39"/>
      <c r="LB246" s="39"/>
      <c r="LC246" s="39"/>
      <c r="LD246" s="39"/>
      <c r="LE246" s="39"/>
      <c r="LF246" s="39"/>
      <c r="LG246" s="39"/>
      <c r="LH246" s="39"/>
      <c r="LI246" s="39"/>
      <c r="LJ246" s="39"/>
      <c r="LK246" s="39"/>
      <c r="LL246" s="39"/>
      <c r="LM246" s="39"/>
      <c r="LN246" s="39"/>
      <c r="LO246" s="39"/>
      <c r="LP246" s="39"/>
      <c r="LQ246" s="39"/>
      <c r="LR246" s="39"/>
      <c r="LS246" s="39"/>
      <c r="LT246" s="39"/>
      <c r="LU246" s="39"/>
      <c r="LV246" s="39"/>
      <c r="LW246" s="39"/>
      <c r="LX246" s="39"/>
      <c r="LY246" s="39"/>
      <c r="LZ246" s="39"/>
      <c r="MA246" s="39"/>
      <c r="MB246" s="39"/>
      <c r="MC246" s="39"/>
      <c r="MD246" s="39"/>
      <c r="ME246" s="39"/>
      <c r="MF246" s="39"/>
      <c r="MG246" s="39"/>
      <c r="MH246" s="39"/>
      <c r="MI246" s="39"/>
      <c r="MJ246" s="39"/>
      <c r="MK246" s="39"/>
      <c r="ML246" s="39"/>
      <c r="MM246" s="39"/>
      <c r="MN246" s="39"/>
      <c r="MO246" s="39"/>
      <c r="MP246" s="39"/>
      <c r="MQ246" s="39"/>
      <c r="MR246" s="39"/>
      <c r="MS246" s="39"/>
      <c r="MT246" s="39"/>
      <c r="MU246" s="39"/>
      <c r="MV246" s="39"/>
      <c r="MW246" s="39"/>
      <c r="MX246" s="39"/>
      <c r="MY246" s="39"/>
      <c r="MZ246" s="39"/>
      <c r="NA246" s="39"/>
      <c r="NB246" s="39"/>
      <c r="NC246" s="39"/>
      <c r="ND246" s="39"/>
      <c r="NE246" s="39"/>
      <c r="NF246" s="39"/>
      <c r="NG246" s="39"/>
      <c r="NH246" s="39"/>
      <c r="NI246" s="39"/>
      <c r="NJ246" s="39"/>
      <c r="NK246" s="39"/>
      <c r="NL246" s="39"/>
      <c r="NM246" s="39"/>
      <c r="NN246" s="39"/>
      <c r="NO246" s="39"/>
      <c r="NP246" s="39"/>
      <c r="NQ246" s="39"/>
      <c r="NR246" s="39"/>
      <c r="NS246" s="39"/>
      <c r="NT246" s="39"/>
      <c r="NU246" s="39"/>
      <c r="NV246" s="39"/>
      <c r="NW246" s="39"/>
      <c r="NX246" s="39"/>
      <c r="NY246" s="39"/>
      <c r="NZ246" s="39"/>
      <c r="OA246" s="39"/>
      <c r="OB246" s="39"/>
      <c r="OC246" s="39"/>
      <c r="OD246" s="39"/>
      <c r="OE246" s="39"/>
      <c r="OF246" s="39"/>
      <c r="OG246" s="39"/>
      <c r="OH246" s="39"/>
      <c r="OI246" s="39"/>
      <c r="OJ246" s="39"/>
      <c r="OK246" s="39"/>
      <c r="OL246" s="39"/>
      <c r="OM246" s="39"/>
      <c r="ON246" s="39"/>
      <c r="OO246" s="39"/>
      <c r="OP246" s="39"/>
      <c r="OQ246" s="39"/>
      <c r="OR246" s="39"/>
      <c r="OS246" s="39"/>
      <c r="OT246" s="39"/>
      <c r="OU246" s="39"/>
      <c r="OV246" s="39"/>
      <c r="OW246" s="39"/>
      <c r="OX246" s="39"/>
      <c r="OY246" s="39"/>
      <c r="OZ246" s="39"/>
      <c r="PA246" s="39"/>
      <c r="PB246" s="39"/>
      <c r="PC246" s="39"/>
      <c r="PD246" s="39"/>
      <c r="PE246" s="39"/>
      <c r="PF246" s="39"/>
      <c r="PG246" s="39"/>
      <c r="PH246" s="39"/>
      <c r="PI246" s="39"/>
      <c r="PJ246" s="39"/>
      <c r="PK246" s="39"/>
      <c r="PL246" s="39"/>
      <c r="PM246" s="39"/>
      <c r="PN246" s="39"/>
      <c r="PO246" s="39"/>
      <c r="PP246" s="39"/>
      <c r="PQ246" s="39"/>
      <c r="PR246" s="39"/>
      <c r="PS246" s="39"/>
      <c r="PT246" s="39"/>
      <c r="PU246" s="39"/>
      <c r="PV246" s="39"/>
      <c r="PW246" s="39"/>
      <c r="PX246" s="39"/>
      <c r="PY246" s="39"/>
      <c r="PZ246" s="39"/>
      <c r="QA246" s="39"/>
      <c r="QB246" s="39"/>
      <c r="QC246" s="39"/>
      <c r="QD246" s="39"/>
      <c r="QE246" s="39"/>
      <c r="QF246" s="39"/>
      <c r="QG246" s="39"/>
      <c r="QH246" s="39"/>
      <c r="QI246" s="39"/>
      <c r="QJ246" s="39"/>
      <c r="QK246" s="39"/>
      <c r="QL246" s="39"/>
      <c r="QM246" s="39"/>
      <c r="QN246" s="39"/>
      <c r="QO246" s="39"/>
      <c r="QP246" s="39"/>
      <c r="QQ246" s="39"/>
      <c r="QR246" s="39"/>
      <c r="QS246" s="39"/>
      <c r="QT246" s="39"/>
      <c r="QU246" s="39"/>
      <c r="QV246" s="39"/>
      <c r="QW246" s="39"/>
      <c r="QX246" s="39"/>
      <c r="QY246" s="39"/>
      <c r="QZ246" s="39"/>
      <c r="RA246" s="39"/>
      <c r="RB246" s="39"/>
      <c r="RC246" s="39"/>
      <c r="RD246" s="39"/>
      <c r="RE246" s="39"/>
      <c r="RF246" s="39"/>
      <c r="RG246" s="39"/>
      <c r="RH246" s="39"/>
      <c r="RI246" s="39"/>
      <c r="RJ246" s="39"/>
      <c r="RK246" s="39"/>
      <c r="RL246" s="39"/>
      <c r="RM246" s="39"/>
      <c r="RN246" s="39"/>
      <c r="RO246" s="39"/>
      <c r="RP246" s="39"/>
      <c r="RQ246" s="39"/>
      <c r="RR246" s="39"/>
      <c r="RS246" s="39"/>
      <c r="RT246" s="39"/>
      <c r="RU246" s="39"/>
      <c r="RV246" s="39"/>
      <c r="RW246" s="39"/>
      <c r="RX246" s="39"/>
      <c r="RY246" s="39"/>
      <c r="RZ246" s="39"/>
      <c r="SA246" s="39"/>
      <c r="SB246" s="39"/>
      <c r="SC246" s="39"/>
      <c r="SD246" s="39"/>
      <c r="SE246" s="39"/>
      <c r="SF246" s="39"/>
      <c r="SG246" s="39"/>
      <c r="SH246" s="39"/>
      <c r="SI246" s="39"/>
      <c r="SJ246" s="39"/>
      <c r="SK246" s="39"/>
      <c r="SL246" s="39"/>
      <c r="SM246" s="39"/>
      <c r="SN246" s="39"/>
      <c r="SO246" s="39"/>
      <c r="SP246" s="39"/>
      <c r="SQ246" s="39"/>
      <c r="SR246" s="39"/>
      <c r="SS246" s="39"/>
      <c r="ST246" s="39"/>
      <c r="SU246" s="39"/>
      <c r="SV246" s="39"/>
      <c r="SW246" s="39"/>
      <c r="SX246" s="39"/>
      <c r="SY246" s="39"/>
      <c r="SZ246" s="39"/>
      <c r="TA246" s="39"/>
      <c r="TB246" s="39"/>
      <c r="TC246" s="39"/>
      <c r="TD246" s="39"/>
      <c r="TE246" s="39"/>
      <c r="TF246" s="39"/>
      <c r="TG246" s="39"/>
      <c r="TH246" s="39"/>
      <c r="TI246" s="39"/>
      <c r="TJ246" s="39"/>
      <c r="TK246" s="39"/>
      <c r="TL246" s="39"/>
      <c r="TM246" s="39"/>
      <c r="TN246" s="39"/>
      <c r="TO246" s="39"/>
      <c r="TP246" s="39"/>
      <c r="TQ246" s="39"/>
      <c r="TR246" s="39"/>
      <c r="TS246" s="39"/>
      <c r="TT246" s="39"/>
      <c r="TU246" s="39"/>
      <c r="TV246" s="39"/>
      <c r="TW246" s="39"/>
      <c r="TX246" s="39"/>
      <c r="TY246" s="39"/>
      <c r="TZ246" s="39"/>
      <c r="UA246" s="39"/>
      <c r="UB246" s="39"/>
      <c r="UC246" s="39"/>
      <c r="UD246" s="39"/>
      <c r="UE246" s="39"/>
      <c r="UF246" s="39"/>
      <c r="UG246" s="39"/>
      <c r="UH246" s="39"/>
      <c r="UI246" s="39"/>
      <c r="UJ246" s="39"/>
      <c r="UK246" s="39"/>
      <c r="UL246" s="39"/>
      <c r="UM246" s="39"/>
      <c r="UN246" s="39"/>
      <c r="UO246" s="39"/>
      <c r="UP246" s="39"/>
      <c r="UQ246" s="39"/>
      <c r="UR246" s="39"/>
      <c r="US246" s="39"/>
      <c r="UT246" s="39"/>
      <c r="UU246" s="39"/>
      <c r="UV246" s="39"/>
      <c r="UW246" s="39"/>
      <c r="UX246" s="39"/>
      <c r="UY246" s="39"/>
      <c r="UZ246" s="39"/>
      <c r="VA246" s="39"/>
      <c r="VB246" s="39"/>
      <c r="VC246" s="39"/>
      <c r="VD246" s="39"/>
      <c r="VE246" s="39"/>
      <c r="VF246" s="39"/>
      <c r="VG246" s="39"/>
      <c r="VH246" s="39"/>
      <c r="VI246" s="39"/>
      <c r="VJ246" s="39"/>
      <c r="VK246" s="39"/>
      <c r="VL246" s="39"/>
      <c r="VM246" s="39"/>
      <c r="VN246" s="39"/>
      <c r="VO246" s="39"/>
      <c r="VP246" s="39"/>
      <c r="VQ246" s="39"/>
      <c r="VR246" s="39"/>
      <c r="VS246" s="39"/>
      <c r="VT246" s="39"/>
      <c r="VU246" s="39"/>
      <c r="VV246" s="39"/>
      <c r="VW246" s="39"/>
      <c r="VX246" s="39"/>
      <c r="VY246" s="39"/>
      <c r="VZ246" s="39"/>
      <c r="WA246" s="39"/>
      <c r="WB246" s="39"/>
      <c r="WC246" s="39"/>
      <c r="WD246" s="39"/>
      <c r="WE246" s="39"/>
      <c r="WF246" s="39"/>
      <c r="WG246" s="39"/>
      <c r="WH246" s="39"/>
      <c r="WI246" s="39"/>
      <c r="WJ246" s="39"/>
      <c r="WK246" s="39"/>
      <c r="WL246" s="39"/>
      <c r="WM246" s="39"/>
      <c r="WN246" s="39"/>
      <c r="WO246" s="39"/>
      <c r="WP246" s="39"/>
      <c r="WQ246" s="39"/>
      <c r="WR246" s="39"/>
      <c r="WS246" s="39"/>
      <c r="WT246" s="39"/>
      <c r="WU246" s="39"/>
      <c r="WV246" s="39"/>
      <c r="WW246" s="39"/>
      <c r="WX246" s="39"/>
      <c r="WY246" s="39"/>
      <c r="WZ246" s="39"/>
      <c r="XA246" s="39"/>
      <c r="XB246" s="39"/>
      <c r="XC246" s="39"/>
      <c r="XD246" s="39"/>
      <c r="XE246" s="39"/>
      <c r="XF246" s="39"/>
      <c r="XG246" s="39"/>
      <c r="XH246" s="39"/>
      <c r="XI246" s="39"/>
      <c r="XJ246" s="39"/>
      <c r="XK246" s="39"/>
      <c r="XL246" s="39"/>
      <c r="XM246" s="39"/>
      <c r="XN246" s="39"/>
      <c r="XO246" s="39"/>
      <c r="XP246" s="39"/>
      <c r="XQ246" s="39"/>
      <c r="XR246" s="39"/>
      <c r="XS246" s="39"/>
      <c r="XT246" s="39"/>
      <c r="XU246" s="39"/>
      <c r="XV246" s="39"/>
      <c r="XW246" s="39"/>
      <c r="XX246" s="39"/>
      <c r="XY246" s="39"/>
      <c r="XZ246" s="39"/>
      <c r="YA246" s="39"/>
      <c r="YB246" s="39"/>
      <c r="YC246" s="39"/>
      <c r="YD246" s="39"/>
      <c r="YE246" s="39"/>
      <c r="YF246" s="39"/>
      <c r="YG246" s="39"/>
      <c r="YH246" s="39"/>
      <c r="YI246" s="39"/>
      <c r="YJ246" s="39"/>
      <c r="YK246" s="39"/>
      <c r="YL246" s="39"/>
      <c r="YM246" s="39"/>
      <c r="YN246" s="39"/>
      <c r="YO246" s="39"/>
      <c r="YP246" s="39"/>
      <c r="YQ246" s="39"/>
      <c r="YR246" s="39"/>
      <c r="YS246" s="39"/>
      <c r="YT246" s="39"/>
      <c r="YU246" s="39"/>
      <c r="YV246" s="39"/>
      <c r="YW246" s="39"/>
      <c r="YX246" s="39"/>
      <c r="YY246" s="39"/>
      <c r="YZ246" s="39"/>
      <c r="ZA246" s="39"/>
      <c r="ZB246" s="39"/>
      <c r="ZC246" s="39"/>
      <c r="ZD246" s="39"/>
      <c r="ZE246" s="39"/>
      <c r="ZF246" s="39"/>
      <c r="ZG246" s="39"/>
      <c r="ZH246" s="39"/>
      <c r="ZI246" s="39"/>
      <c r="ZJ246" s="39"/>
      <c r="ZK246" s="39"/>
      <c r="ZL246" s="39"/>
      <c r="ZM246" s="39"/>
      <c r="ZN246" s="39"/>
      <c r="ZO246" s="39"/>
      <c r="ZP246" s="39"/>
      <c r="ZQ246" s="39"/>
      <c r="ZR246" s="39"/>
      <c r="ZS246" s="39"/>
      <c r="ZT246" s="39"/>
      <c r="ZU246" s="39"/>
      <c r="ZV246" s="39"/>
      <c r="ZW246" s="39"/>
      <c r="ZX246" s="39"/>
    </row>
    <row r="247" spans="1:700" s="41" customFormat="1" ht="12" customHeight="1" x14ac:dyDescent="0.25">
      <c r="A247" s="128" t="s">
        <v>36</v>
      </c>
      <c r="B247" s="15" t="s">
        <v>37</v>
      </c>
      <c r="C247" s="15" t="s">
        <v>37</v>
      </c>
      <c r="D247" s="5" t="s">
        <v>38</v>
      </c>
      <c r="E247" s="6" t="s">
        <v>256</v>
      </c>
      <c r="F247" s="5" t="s">
        <v>257</v>
      </c>
      <c r="G247" s="6" t="s">
        <v>40</v>
      </c>
      <c r="H247" s="8">
        <v>21101</v>
      </c>
      <c r="I247" s="70" t="s">
        <v>46</v>
      </c>
      <c r="J247" s="115" t="s">
        <v>1695</v>
      </c>
      <c r="K247" s="30" t="s">
        <v>1593</v>
      </c>
      <c r="L247" s="117"/>
      <c r="M247" s="8" t="s">
        <v>43</v>
      </c>
      <c r="N247" s="12" t="s">
        <v>539</v>
      </c>
      <c r="O247" s="13">
        <v>2</v>
      </c>
      <c r="P247" s="14">
        <v>795</v>
      </c>
      <c r="Q247" s="53" t="s">
        <v>45</v>
      </c>
      <c r="R247" s="14">
        <v>1590</v>
      </c>
      <c r="S247" s="14">
        <v>0</v>
      </c>
      <c r="T247" s="14">
        <v>795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795</v>
      </c>
      <c r="AD247" s="14">
        <v>0</v>
      </c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  <c r="IN247" s="39"/>
      <c r="IO247" s="39"/>
      <c r="IP247" s="39"/>
      <c r="IQ247" s="39"/>
      <c r="IR247" s="39"/>
      <c r="IS247" s="39"/>
      <c r="IT247" s="39"/>
      <c r="IU247" s="39"/>
      <c r="IV247" s="39"/>
      <c r="IW247" s="39"/>
      <c r="IX247" s="39"/>
      <c r="IY247" s="39"/>
      <c r="IZ247" s="39"/>
      <c r="JA247" s="39"/>
      <c r="JB247" s="39"/>
      <c r="JC247" s="39"/>
      <c r="JD247" s="39"/>
      <c r="JE247" s="39"/>
      <c r="JF247" s="39"/>
      <c r="JG247" s="39"/>
      <c r="JH247" s="39"/>
      <c r="JI247" s="39"/>
      <c r="JJ247" s="39"/>
      <c r="JK247" s="39"/>
      <c r="JL247" s="39"/>
      <c r="JM247" s="39"/>
      <c r="JN247" s="39"/>
      <c r="JO247" s="39"/>
      <c r="JP247" s="39"/>
      <c r="JQ247" s="39"/>
      <c r="JR247" s="39"/>
      <c r="JS247" s="39"/>
      <c r="JT247" s="39"/>
      <c r="JU247" s="39"/>
      <c r="JV247" s="39"/>
      <c r="JW247" s="39"/>
      <c r="JX247" s="39"/>
      <c r="JY247" s="39"/>
      <c r="JZ247" s="39"/>
      <c r="KA247" s="39"/>
      <c r="KB247" s="39"/>
      <c r="KC247" s="39"/>
      <c r="KD247" s="39"/>
      <c r="KE247" s="39"/>
      <c r="KF247" s="39"/>
      <c r="KG247" s="39"/>
      <c r="KH247" s="39"/>
      <c r="KI247" s="39"/>
      <c r="KJ247" s="39"/>
      <c r="KK247" s="39"/>
      <c r="KL247" s="39"/>
      <c r="KM247" s="39"/>
      <c r="KN247" s="39"/>
      <c r="KO247" s="39"/>
      <c r="KP247" s="39"/>
      <c r="KQ247" s="39"/>
      <c r="KR247" s="39"/>
      <c r="KS247" s="39"/>
      <c r="KT247" s="39"/>
      <c r="KU247" s="39"/>
      <c r="KV247" s="39"/>
      <c r="KW247" s="39"/>
      <c r="KX247" s="39"/>
      <c r="KY247" s="39"/>
      <c r="KZ247" s="39"/>
      <c r="LA247" s="39"/>
      <c r="LB247" s="39"/>
      <c r="LC247" s="39"/>
      <c r="LD247" s="39"/>
      <c r="LE247" s="39"/>
      <c r="LF247" s="39"/>
      <c r="LG247" s="39"/>
      <c r="LH247" s="39"/>
      <c r="LI247" s="39"/>
      <c r="LJ247" s="39"/>
      <c r="LK247" s="39"/>
      <c r="LL247" s="39"/>
      <c r="LM247" s="39"/>
      <c r="LN247" s="39"/>
      <c r="LO247" s="39"/>
      <c r="LP247" s="39"/>
      <c r="LQ247" s="39"/>
      <c r="LR247" s="39"/>
      <c r="LS247" s="39"/>
      <c r="LT247" s="39"/>
      <c r="LU247" s="39"/>
      <c r="LV247" s="39"/>
      <c r="LW247" s="39"/>
      <c r="LX247" s="39"/>
      <c r="LY247" s="39"/>
      <c r="LZ247" s="39"/>
      <c r="MA247" s="39"/>
      <c r="MB247" s="39"/>
      <c r="MC247" s="39"/>
      <c r="MD247" s="39"/>
      <c r="ME247" s="39"/>
      <c r="MF247" s="39"/>
      <c r="MG247" s="39"/>
      <c r="MH247" s="39"/>
      <c r="MI247" s="39"/>
      <c r="MJ247" s="39"/>
      <c r="MK247" s="39"/>
      <c r="ML247" s="39"/>
      <c r="MM247" s="39"/>
      <c r="MN247" s="39"/>
      <c r="MO247" s="39"/>
      <c r="MP247" s="39"/>
      <c r="MQ247" s="39"/>
      <c r="MR247" s="39"/>
      <c r="MS247" s="39"/>
      <c r="MT247" s="39"/>
      <c r="MU247" s="39"/>
      <c r="MV247" s="39"/>
      <c r="MW247" s="39"/>
      <c r="MX247" s="39"/>
      <c r="MY247" s="39"/>
      <c r="MZ247" s="39"/>
      <c r="NA247" s="39"/>
      <c r="NB247" s="39"/>
      <c r="NC247" s="39"/>
      <c r="ND247" s="39"/>
      <c r="NE247" s="39"/>
      <c r="NF247" s="39"/>
      <c r="NG247" s="39"/>
      <c r="NH247" s="39"/>
      <c r="NI247" s="39"/>
      <c r="NJ247" s="39"/>
      <c r="NK247" s="39"/>
      <c r="NL247" s="39"/>
      <c r="NM247" s="39"/>
      <c r="NN247" s="39"/>
      <c r="NO247" s="39"/>
      <c r="NP247" s="39"/>
      <c r="NQ247" s="39"/>
      <c r="NR247" s="39"/>
      <c r="NS247" s="39"/>
      <c r="NT247" s="39"/>
      <c r="NU247" s="39"/>
      <c r="NV247" s="39"/>
      <c r="NW247" s="39"/>
      <c r="NX247" s="39"/>
      <c r="NY247" s="39"/>
      <c r="NZ247" s="39"/>
      <c r="OA247" s="39"/>
      <c r="OB247" s="39"/>
      <c r="OC247" s="39"/>
      <c r="OD247" s="39"/>
      <c r="OE247" s="39"/>
      <c r="OF247" s="39"/>
      <c r="OG247" s="39"/>
      <c r="OH247" s="39"/>
      <c r="OI247" s="39"/>
      <c r="OJ247" s="39"/>
      <c r="OK247" s="39"/>
      <c r="OL247" s="39"/>
      <c r="OM247" s="39"/>
      <c r="ON247" s="39"/>
      <c r="OO247" s="39"/>
      <c r="OP247" s="39"/>
      <c r="OQ247" s="39"/>
      <c r="OR247" s="39"/>
      <c r="OS247" s="39"/>
      <c r="OT247" s="39"/>
      <c r="OU247" s="39"/>
      <c r="OV247" s="39"/>
      <c r="OW247" s="39"/>
      <c r="OX247" s="39"/>
      <c r="OY247" s="39"/>
      <c r="OZ247" s="39"/>
      <c r="PA247" s="39"/>
      <c r="PB247" s="39"/>
      <c r="PC247" s="39"/>
      <c r="PD247" s="39"/>
      <c r="PE247" s="39"/>
      <c r="PF247" s="39"/>
      <c r="PG247" s="39"/>
      <c r="PH247" s="39"/>
      <c r="PI247" s="39"/>
      <c r="PJ247" s="39"/>
      <c r="PK247" s="39"/>
      <c r="PL247" s="39"/>
      <c r="PM247" s="39"/>
      <c r="PN247" s="39"/>
      <c r="PO247" s="39"/>
      <c r="PP247" s="39"/>
      <c r="PQ247" s="39"/>
      <c r="PR247" s="39"/>
      <c r="PS247" s="39"/>
      <c r="PT247" s="39"/>
      <c r="PU247" s="39"/>
      <c r="PV247" s="39"/>
      <c r="PW247" s="39"/>
      <c r="PX247" s="39"/>
      <c r="PY247" s="39"/>
      <c r="PZ247" s="39"/>
      <c r="QA247" s="39"/>
      <c r="QB247" s="39"/>
      <c r="QC247" s="39"/>
      <c r="QD247" s="39"/>
      <c r="QE247" s="39"/>
      <c r="QF247" s="39"/>
      <c r="QG247" s="39"/>
      <c r="QH247" s="39"/>
      <c r="QI247" s="39"/>
      <c r="QJ247" s="39"/>
      <c r="QK247" s="39"/>
      <c r="QL247" s="39"/>
      <c r="QM247" s="39"/>
      <c r="QN247" s="39"/>
      <c r="QO247" s="39"/>
      <c r="QP247" s="39"/>
      <c r="QQ247" s="39"/>
      <c r="QR247" s="39"/>
      <c r="QS247" s="39"/>
      <c r="QT247" s="39"/>
      <c r="QU247" s="39"/>
      <c r="QV247" s="39"/>
      <c r="QW247" s="39"/>
      <c r="QX247" s="39"/>
      <c r="QY247" s="39"/>
      <c r="QZ247" s="39"/>
      <c r="RA247" s="39"/>
      <c r="RB247" s="39"/>
      <c r="RC247" s="39"/>
      <c r="RD247" s="39"/>
      <c r="RE247" s="39"/>
      <c r="RF247" s="39"/>
      <c r="RG247" s="39"/>
      <c r="RH247" s="39"/>
      <c r="RI247" s="39"/>
      <c r="RJ247" s="39"/>
      <c r="RK247" s="39"/>
      <c r="RL247" s="39"/>
      <c r="RM247" s="39"/>
      <c r="RN247" s="39"/>
      <c r="RO247" s="39"/>
      <c r="RP247" s="39"/>
      <c r="RQ247" s="39"/>
      <c r="RR247" s="39"/>
      <c r="RS247" s="39"/>
      <c r="RT247" s="39"/>
      <c r="RU247" s="39"/>
      <c r="RV247" s="39"/>
      <c r="RW247" s="39"/>
      <c r="RX247" s="39"/>
      <c r="RY247" s="39"/>
      <c r="RZ247" s="39"/>
      <c r="SA247" s="39"/>
      <c r="SB247" s="39"/>
      <c r="SC247" s="39"/>
      <c r="SD247" s="39"/>
      <c r="SE247" s="39"/>
      <c r="SF247" s="39"/>
      <c r="SG247" s="39"/>
      <c r="SH247" s="39"/>
      <c r="SI247" s="39"/>
      <c r="SJ247" s="39"/>
      <c r="SK247" s="39"/>
      <c r="SL247" s="39"/>
      <c r="SM247" s="39"/>
      <c r="SN247" s="39"/>
      <c r="SO247" s="39"/>
      <c r="SP247" s="39"/>
      <c r="SQ247" s="39"/>
      <c r="SR247" s="39"/>
      <c r="SS247" s="39"/>
      <c r="ST247" s="39"/>
      <c r="SU247" s="39"/>
      <c r="SV247" s="39"/>
      <c r="SW247" s="39"/>
      <c r="SX247" s="39"/>
      <c r="SY247" s="39"/>
      <c r="SZ247" s="39"/>
      <c r="TA247" s="39"/>
      <c r="TB247" s="39"/>
      <c r="TC247" s="39"/>
      <c r="TD247" s="39"/>
      <c r="TE247" s="39"/>
      <c r="TF247" s="39"/>
      <c r="TG247" s="39"/>
      <c r="TH247" s="39"/>
      <c r="TI247" s="39"/>
      <c r="TJ247" s="39"/>
      <c r="TK247" s="39"/>
      <c r="TL247" s="39"/>
      <c r="TM247" s="39"/>
      <c r="TN247" s="39"/>
      <c r="TO247" s="39"/>
      <c r="TP247" s="39"/>
      <c r="TQ247" s="39"/>
      <c r="TR247" s="39"/>
      <c r="TS247" s="39"/>
      <c r="TT247" s="39"/>
      <c r="TU247" s="39"/>
      <c r="TV247" s="39"/>
      <c r="TW247" s="39"/>
      <c r="TX247" s="39"/>
      <c r="TY247" s="39"/>
      <c r="TZ247" s="39"/>
      <c r="UA247" s="39"/>
      <c r="UB247" s="39"/>
      <c r="UC247" s="39"/>
      <c r="UD247" s="39"/>
      <c r="UE247" s="39"/>
      <c r="UF247" s="39"/>
      <c r="UG247" s="39"/>
      <c r="UH247" s="39"/>
      <c r="UI247" s="39"/>
      <c r="UJ247" s="39"/>
      <c r="UK247" s="39"/>
      <c r="UL247" s="39"/>
      <c r="UM247" s="39"/>
      <c r="UN247" s="39"/>
      <c r="UO247" s="39"/>
      <c r="UP247" s="39"/>
      <c r="UQ247" s="39"/>
      <c r="UR247" s="39"/>
      <c r="US247" s="39"/>
      <c r="UT247" s="39"/>
      <c r="UU247" s="39"/>
      <c r="UV247" s="39"/>
      <c r="UW247" s="39"/>
      <c r="UX247" s="39"/>
      <c r="UY247" s="39"/>
      <c r="UZ247" s="39"/>
      <c r="VA247" s="39"/>
      <c r="VB247" s="39"/>
      <c r="VC247" s="39"/>
      <c r="VD247" s="39"/>
      <c r="VE247" s="39"/>
      <c r="VF247" s="39"/>
      <c r="VG247" s="39"/>
      <c r="VH247" s="39"/>
      <c r="VI247" s="39"/>
      <c r="VJ247" s="39"/>
      <c r="VK247" s="39"/>
      <c r="VL247" s="39"/>
      <c r="VM247" s="39"/>
      <c r="VN247" s="39"/>
      <c r="VO247" s="39"/>
      <c r="VP247" s="39"/>
      <c r="VQ247" s="39"/>
      <c r="VR247" s="39"/>
      <c r="VS247" s="39"/>
      <c r="VT247" s="39"/>
      <c r="VU247" s="39"/>
      <c r="VV247" s="39"/>
      <c r="VW247" s="39"/>
      <c r="VX247" s="39"/>
      <c r="VY247" s="39"/>
      <c r="VZ247" s="39"/>
      <c r="WA247" s="39"/>
      <c r="WB247" s="39"/>
      <c r="WC247" s="39"/>
      <c r="WD247" s="39"/>
      <c r="WE247" s="39"/>
      <c r="WF247" s="39"/>
      <c r="WG247" s="39"/>
      <c r="WH247" s="39"/>
      <c r="WI247" s="39"/>
      <c r="WJ247" s="39"/>
      <c r="WK247" s="39"/>
      <c r="WL247" s="39"/>
      <c r="WM247" s="39"/>
      <c r="WN247" s="39"/>
      <c r="WO247" s="39"/>
      <c r="WP247" s="39"/>
      <c r="WQ247" s="39"/>
      <c r="WR247" s="39"/>
      <c r="WS247" s="39"/>
      <c r="WT247" s="39"/>
      <c r="WU247" s="39"/>
      <c r="WV247" s="39"/>
      <c r="WW247" s="39"/>
      <c r="WX247" s="39"/>
      <c r="WY247" s="39"/>
      <c r="WZ247" s="39"/>
      <c r="XA247" s="39"/>
      <c r="XB247" s="39"/>
      <c r="XC247" s="39"/>
      <c r="XD247" s="39"/>
      <c r="XE247" s="39"/>
      <c r="XF247" s="39"/>
      <c r="XG247" s="39"/>
      <c r="XH247" s="39"/>
      <c r="XI247" s="39"/>
      <c r="XJ247" s="39"/>
      <c r="XK247" s="39"/>
      <c r="XL247" s="39"/>
      <c r="XM247" s="39"/>
      <c r="XN247" s="39"/>
      <c r="XO247" s="39"/>
      <c r="XP247" s="39"/>
      <c r="XQ247" s="39"/>
      <c r="XR247" s="39"/>
      <c r="XS247" s="39"/>
      <c r="XT247" s="39"/>
      <c r="XU247" s="39"/>
      <c r="XV247" s="39"/>
      <c r="XW247" s="39"/>
      <c r="XX247" s="39"/>
      <c r="XY247" s="39"/>
      <c r="XZ247" s="39"/>
      <c r="YA247" s="39"/>
      <c r="YB247" s="39"/>
      <c r="YC247" s="39"/>
      <c r="YD247" s="39"/>
      <c r="YE247" s="39"/>
      <c r="YF247" s="39"/>
      <c r="YG247" s="39"/>
      <c r="YH247" s="39"/>
      <c r="YI247" s="39"/>
      <c r="YJ247" s="39"/>
      <c r="YK247" s="39"/>
      <c r="YL247" s="39"/>
      <c r="YM247" s="39"/>
      <c r="YN247" s="39"/>
      <c r="YO247" s="39"/>
      <c r="YP247" s="39"/>
      <c r="YQ247" s="39"/>
      <c r="YR247" s="39"/>
      <c r="YS247" s="39"/>
      <c r="YT247" s="39"/>
      <c r="YU247" s="39"/>
      <c r="YV247" s="39"/>
      <c r="YW247" s="39"/>
      <c r="YX247" s="39"/>
      <c r="YY247" s="39"/>
      <c r="YZ247" s="39"/>
      <c r="ZA247" s="39"/>
      <c r="ZB247" s="39"/>
      <c r="ZC247" s="39"/>
      <c r="ZD247" s="39"/>
      <c r="ZE247" s="39"/>
      <c r="ZF247" s="39"/>
      <c r="ZG247" s="39"/>
      <c r="ZH247" s="39"/>
      <c r="ZI247" s="39"/>
      <c r="ZJ247" s="39"/>
      <c r="ZK247" s="39"/>
      <c r="ZL247" s="39"/>
      <c r="ZM247" s="39"/>
      <c r="ZN247" s="39"/>
      <c r="ZO247" s="39"/>
      <c r="ZP247" s="39"/>
      <c r="ZQ247" s="39"/>
      <c r="ZR247" s="39"/>
      <c r="ZS247" s="39"/>
      <c r="ZT247" s="39"/>
      <c r="ZU247" s="39"/>
      <c r="ZV247" s="39"/>
      <c r="ZW247" s="39"/>
      <c r="ZX247" s="39"/>
    </row>
    <row r="248" spans="1:700" s="41" customFormat="1" ht="12" customHeight="1" x14ac:dyDescent="0.25">
      <c r="A248" s="128" t="s">
        <v>36</v>
      </c>
      <c r="B248" s="15" t="s">
        <v>37</v>
      </c>
      <c r="C248" s="15" t="s">
        <v>37</v>
      </c>
      <c r="D248" s="5" t="s">
        <v>38</v>
      </c>
      <c r="E248" s="6" t="s">
        <v>256</v>
      </c>
      <c r="F248" s="5" t="s">
        <v>257</v>
      </c>
      <c r="G248" s="6" t="s">
        <v>40</v>
      </c>
      <c r="H248" s="8">
        <v>21101</v>
      </c>
      <c r="I248" s="70" t="s">
        <v>46</v>
      </c>
      <c r="J248" s="9" t="s">
        <v>1578</v>
      </c>
      <c r="K248" s="30" t="s">
        <v>261</v>
      </c>
      <c r="L248" s="11"/>
      <c r="M248" s="8" t="s">
        <v>43</v>
      </c>
      <c r="N248" s="12" t="s">
        <v>877</v>
      </c>
      <c r="O248" s="13">
        <v>3</v>
      </c>
      <c r="P248" s="14">
        <v>179</v>
      </c>
      <c r="Q248" s="53" t="s">
        <v>45</v>
      </c>
      <c r="R248" s="14">
        <v>537</v>
      </c>
      <c r="S248" s="14">
        <v>0</v>
      </c>
      <c r="T248" s="14">
        <v>537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  <c r="IN248" s="39"/>
      <c r="IO248" s="39"/>
      <c r="IP248" s="39"/>
      <c r="IQ248" s="39"/>
      <c r="IR248" s="39"/>
      <c r="IS248" s="39"/>
      <c r="IT248" s="39"/>
      <c r="IU248" s="39"/>
      <c r="IV248" s="39"/>
      <c r="IW248" s="39"/>
      <c r="IX248" s="39"/>
      <c r="IY248" s="39"/>
      <c r="IZ248" s="39"/>
      <c r="JA248" s="39"/>
      <c r="JB248" s="39"/>
      <c r="JC248" s="39"/>
      <c r="JD248" s="39"/>
      <c r="JE248" s="39"/>
      <c r="JF248" s="39"/>
      <c r="JG248" s="39"/>
      <c r="JH248" s="39"/>
      <c r="JI248" s="39"/>
      <c r="JJ248" s="39"/>
      <c r="JK248" s="39"/>
      <c r="JL248" s="39"/>
      <c r="JM248" s="39"/>
      <c r="JN248" s="39"/>
      <c r="JO248" s="39"/>
      <c r="JP248" s="39"/>
      <c r="JQ248" s="39"/>
      <c r="JR248" s="39"/>
      <c r="JS248" s="39"/>
      <c r="JT248" s="39"/>
      <c r="JU248" s="39"/>
      <c r="JV248" s="39"/>
      <c r="JW248" s="39"/>
      <c r="JX248" s="39"/>
      <c r="JY248" s="39"/>
      <c r="JZ248" s="39"/>
      <c r="KA248" s="39"/>
      <c r="KB248" s="39"/>
      <c r="KC248" s="39"/>
      <c r="KD248" s="39"/>
      <c r="KE248" s="39"/>
      <c r="KF248" s="39"/>
      <c r="KG248" s="39"/>
      <c r="KH248" s="39"/>
      <c r="KI248" s="39"/>
      <c r="KJ248" s="39"/>
      <c r="KK248" s="39"/>
      <c r="KL248" s="39"/>
      <c r="KM248" s="39"/>
      <c r="KN248" s="39"/>
      <c r="KO248" s="39"/>
      <c r="KP248" s="39"/>
      <c r="KQ248" s="39"/>
      <c r="KR248" s="39"/>
      <c r="KS248" s="39"/>
      <c r="KT248" s="39"/>
      <c r="KU248" s="39"/>
      <c r="KV248" s="39"/>
      <c r="KW248" s="39"/>
      <c r="KX248" s="39"/>
      <c r="KY248" s="39"/>
      <c r="KZ248" s="39"/>
      <c r="LA248" s="39"/>
      <c r="LB248" s="39"/>
      <c r="LC248" s="39"/>
      <c r="LD248" s="39"/>
      <c r="LE248" s="39"/>
      <c r="LF248" s="39"/>
      <c r="LG248" s="39"/>
      <c r="LH248" s="39"/>
      <c r="LI248" s="39"/>
      <c r="LJ248" s="39"/>
      <c r="LK248" s="39"/>
      <c r="LL248" s="39"/>
      <c r="LM248" s="39"/>
      <c r="LN248" s="39"/>
      <c r="LO248" s="39"/>
      <c r="LP248" s="39"/>
      <c r="LQ248" s="39"/>
      <c r="LR248" s="39"/>
      <c r="LS248" s="39"/>
      <c r="LT248" s="39"/>
      <c r="LU248" s="39"/>
      <c r="LV248" s="39"/>
      <c r="LW248" s="39"/>
      <c r="LX248" s="39"/>
      <c r="LY248" s="39"/>
      <c r="LZ248" s="39"/>
      <c r="MA248" s="39"/>
      <c r="MB248" s="39"/>
      <c r="MC248" s="39"/>
      <c r="MD248" s="39"/>
      <c r="ME248" s="39"/>
      <c r="MF248" s="39"/>
      <c r="MG248" s="39"/>
      <c r="MH248" s="39"/>
      <c r="MI248" s="39"/>
      <c r="MJ248" s="39"/>
      <c r="MK248" s="39"/>
      <c r="ML248" s="39"/>
      <c r="MM248" s="39"/>
      <c r="MN248" s="39"/>
      <c r="MO248" s="39"/>
      <c r="MP248" s="39"/>
      <c r="MQ248" s="39"/>
      <c r="MR248" s="39"/>
      <c r="MS248" s="39"/>
      <c r="MT248" s="39"/>
      <c r="MU248" s="39"/>
      <c r="MV248" s="39"/>
      <c r="MW248" s="39"/>
      <c r="MX248" s="39"/>
      <c r="MY248" s="39"/>
      <c r="MZ248" s="39"/>
      <c r="NA248" s="39"/>
      <c r="NB248" s="39"/>
      <c r="NC248" s="39"/>
      <c r="ND248" s="39"/>
      <c r="NE248" s="39"/>
      <c r="NF248" s="39"/>
      <c r="NG248" s="39"/>
      <c r="NH248" s="39"/>
      <c r="NI248" s="39"/>
      <c r="NJ248" s="39"/>
      <c r="NK248" s="39"/>
      <c r="NL248" s="39"/>
      <c r="NM248" s="39"/>
      <c r="NN248" s="39"/>
      <c r="NO248" s="39"/>
      <c r="NP248" s="39"/>
      <c r="NQ248" s="39"/>
      <c r="NR248" s="39"/>
      <c r="NS248" s="39"/>
      <c r="NT248" s="39"/>
      <c r="NU248" s="39"/>
      <c r="NV248" s="39"/>
      <c r="NW248" s="39"/>
      <c r="NX248" s="39"/>
      <c r="NY248" s="39"/>
      <c r="NZ248" s="39"/>
      <c r="OA248" s="39"/>
      <c r="OB248" s="39"/>
      <c r="OC248" s="39"/>
      <c r="OD248" s="39"/>
      <c r="OE248" s="39"/>
      <c r="OF248" s="39"/>
      <c r="OG248" s="39"/>
      <c r="OH248" s="39"/>
      <c r="OI248" s="39"/>
      <c r="OJ248" s="39"/>
      <c r="OK248" s="39"/>
      <c r="OL248" s="39"/>
      <c r="OM248" s="39"/>
      <c r="ON248" s="39"/>
      <c r="OO248" s="39"/>
      <c r="OP248" s="39"/>
      <c r="OQ248" s="39"/>
      <c r="OR248" s="39"/>
      <c r="OS248" s="39"/>
      <c r="OT248" s="39"/>
      <c r="OU248" s="39"/>
      <c r="OV248" s="39"/>
      <c r="OW248" s="39"/>
      <c r="OX248" s="39"/>
      <c r="OY248" s="39"/>
      <c r="OZ248" s="39"/>
      <c r="PA248" s="39"/>
      <c r="PB248" s="39"/>
      <c r="PC248" s="39"/>
      <c r="PD248" s="39"/>
      <c r="PE248" s="39"/>
      <c r="PF248" s="39"/>
      <c r="PG248" s="39"/>
      <c r="PH248" s="39"/>
      <c r="PI248" s="39"/>
      <c r="PJ248" s="39"/>
      <c r="PK248" s="39"/>
      <c r="PL248" s="39"/>
      <c r="PM248" s="39"/>
      <c r="PN248" s="39"/>
      <c r="PO248" s="39"/>
      <c r="PP248" s="39"/>
      <c r="PQ248" s="39"/>
      <c r="PR248" s="39"/>
      <c r="PS248" s="39"/>
      <c r="PT248" s="39"/>
      <c r="PU248" s="39"/>
      <c r="PV248" s="39"/>
      <c r="PW248" s="39"/>
      <c r="PX248" s="39"/>
      <c r="PY248" s="39"/>
      <c r="PZ248" s="39"/>
      <c r="QA248" s="39"/>
      <c r="QB248" s="39"/>
      <c r="QC248" s="39"/>
      <c r="QD248" s="39"/>
      <c r="QE248" s="39"/>
      <c r="QF248" s="39"/>
      <c r="QG248" s="39"/>
      <c r="QH248" s="39"/>
      <c r="QI248" s="39"/>
      <c r="QJ248" s="39"/>
      <c r="QK248" s="39"/>
      <c r="QL248" s="39"/>
      <c r="QM248" s="39"/>
      <c r="QN248" s="39"/>
      <c r="QO248" s="39"/>
      <c r="QP248" s="39"/>
      <c r="QQ248" s="39"/>
      <c r="QR248" s="39"/>
      <c r="QS248" s="39"/>
      <c r="QT248" s="39"/>
      <c r="QU248" s="39"/>
      <c r="QV248" s="39"/>
      <c r="QW248" s="39"/>
      <c r="QX248" s="39"/>
      <c r="QY248" s="39"/>
      <c r="QZ248" s="39"/>
      <c r="RA248" s="39"/>
      <c r="RB248" s="39"/>
      <c r="RC248" s="39"/>
      <c r="RD248" s="39"/>
      <c r="RE248" s="39"/>
      <c r="RF248" s="39"/>
      <c r="RG248" s="39"/>
      <c r="RH248" s="39"/>
      <c r="RI248" s="39"/>
      <c r="RJ248" s="39"/>
      <c r="RK248" s="39"/>
      <c r="RL248" s="39"/>
      <c r="RM248" s="39"/>
      <c r="RN248" s="39"/>
      <c r="RO248" s="39"/>
      <c r="RP248" s="39"/>
      <c r="RQ248" s="39"/>
      <c r="RR248" s="39"/>
      <c r="RS248" s="39"/>
      <c r="RT248" s="39"/>
      <c r="RU248" s="39"/>
      <c r="RV248" s="39"/>
      <c r="RW248" s="39"/>
      <c r="RX248" s="39"/>
      <c r="RY248" s="39"/>
      <c r="RZ248" s="39"/>
      <c r="SA248" s="39"/>
      <c r="SB248" s="39"/>
      <c r="SC248" s="39"/>
      <c r="SD248" s="39"/>
      <c r="SE248" s="39"/>
      <c r="SF248" s="39"/>
      <c r="SG248" s="39"/>
      <c r="SH248" s="39"/>
      <c r="SI248" s="39"/>
      <c r="SJ248" s="39"/>
      <c r="SK248" s="39"/>
      <c r="SL248" s="39"/>
      <c r="SM248" s="39"/>
      <c r="SN248" s="39"/>
      <c r="SO248" s="39"/>
      <c r="SP248" s="39"/>
      <c r="SQ248" s="39"/>
      <c r="SR248" s="39"/>
      <c r="SS248" s="39"/>
      <c r="ST248" s="39"/>
      <c r="SU248" s="39"/>
      <c r="SV248" s="39"/>
      <c r="SW248" s="39"/>
      <c r="SX248" s="39"/>
      <c r="SY248" s="39"/>
      <c r="SZ248" s="39"/>
      <c r="TA248" s="39"/>
      <c r="TB248" s="39"/>
      <c r="TC248" s="39"/>
      <c r="TD248" s="39"/>
      <c r="TE248" s="39"/>
      <c r="TF248" s="39"/>
      <c r="TG248" s="39"/>
      <c r="TH248" s="39"/>
      <c r="TI248" s="39"/>
      <c r="TJ248" s="39"/>
      <c r="TK248" s="39"/>
      <c r="TL248" s="39"/>
      <c r="TM248" s="39"/>
      <c r="TN248" s="39"/>
      <c r="TO248" s="39"/>
      <c r="TP248" s="39"/>
      <c r="TQ248" s="39"/>
      <c r="TR248" s="39"/>
      <c r="TS248" s="39"/>
      <c r="TT248" s="39"/>
      <c r="TU248" s="39"/>
      <c r="TV248" s="39"/>
      <c r="TW248" s="39"/>
      <c r="TX248" s="39"/>
      <c r="TY248" s="39"/>
      <c r="TZ248" s="39"/>
      <c r="UA248" s="39"/>
      <c r="UB248" s="39"/>
      <c r="UC248" s="39"/>
      <c r="UD248" s="39"/>
      <c r="UE248" s="39"/>
      <c r="UF248" s="39"/>
      <c r="UG248" s="39"/>
      <c r="UH248" s="39"/>
      <c r="UI248" s="39"/>
      <c r="UJ248" s="39"/>
      <c r="UK248" s="39"/>
      <c r="UL248" s="39"/>
      <c r="UM248" s="39"/>
      <c r="UN248" s="39"/>
      <c r="UO248" s="39"/>
      <c r="UP248" s="39"/>
      <c r="UQ248" s="39"/>
      <c r="UR248" s="39"/>
      <c r="US248" s="39"/>
      <c r="UT248" s="39"/>
      <c r="UU248" s="39"/>
      <c r="UV248" s="39"/>
      <c r="UW248" s="39"/>
      <c r="UX248" s="39"/>
      <c r="UY248" s="39"/>
      <c r="UZ248" s="39"/>
      <c r="VA248" s="39"/>
      <c r="VB248" s="39"/>
      <c r="VC248" s="39"/>
      <c r="VD248" s="39"/>
      <c r="VE248" s="39"/>
      <c r="VF248" s="39"/>
      <c r="VG248" s="39"/>
      <c r="VH248" s="39"/>
      <c r="VI248" s="39"/>
      <c r="VJ248" s="39"/>
      <c r="VK248" s="39"/>
      <c r="VL248" s="39"/>
      <c r="VM248" s="39"/>
      <c r="VN248" s="39"/>
      <c r="VO248" s="39"/>
      <c r="VP248" s="39"/>
      <c r="VQ248" s="39"/>
      <c r="VR248" s="39"/>
      <c r="VS248" s="39"/>
      <c r="VT248" s="39"/>
      <c r="VU248" s="39"/>
      <c r="VV248" s="39"/>
      <c r="VW248" s="39"/>
      <c r="VX248" s="39"/>
      <c r="VY248" s="39"/>
      <c r="VZ248" s="39"/>
      <c r="WA248" s="39"/>
      <c r="WB248" s="39"/>
      <c r="WC248" s="39"/>
      <c r="WD248" s="39"/>
      <c r="WE248" s="39"/>
      <c r="WF248" s="39"/>
      <c r="WG248" s="39"/>
      <c r="WH248" s="39"/>
      <c r="WI248" s="39"/>
      <c r="WJ248" s="39"/>
      <c r="WK248" s="39"/>
      <c r="WL248" s="39"/>
      <c r="WM248" s="39"/>
      <c r="WN248" s="39"/>
      <c r="WO248" s="39"/>
      <c r="WP248" s="39"/>
      <c r="WQ248" s="39"/>
      <c r="WR248" s="39"/>
      <c r="WS248" s="39"/>
      <c r="WT248" s="39"/>
      <c r="WU248" s="39"/>
      <c r="WV248" s="39"/>
      <c r="WW248" s="39"/>
      <c r="WX248" s="39"/>
      <c r="WY248" s="39"/>
      <c r="WZ248" s="39"/>
      <c r="XA248" s="39"/>
      <c r="XB248" s="39"/>
      <c r="XC248" s="39"/>
      <c r="XD248" s="39"/>
      <c r="XE248" s="39"/>
      <c r="XF248" s="39"/>
      <c r="XG248" s="39"/>
      <c r="XH248" s="39"/>
      <c r="XI248" s="39"/>
      <c r="XJ248" s="39"/>
      <c r="XK248" s="39"/>
      <c r="XL248" s="39"/>
      <c r="XM248" s="39"/>
      <c r="XN248" s="39"/>
      <c r="XO248" s="39"/>
      <c r="XP248" s="39"/>
      <c r="XQ248" s="39"/>
      <c r="XR248" s="39"/>
      <c r="XS248" s="39"/>
      <c r="XT248" s="39"/>
      <c r="XU248" s="39"/>
      <c r="XV248" s="39"/>
      <c r="XW248" s="39"/>
      <c r="XX248" s="39"/>
      <c r="XY248" s="39"/>
      <c r="XZ248" s="39"/>
      <c r="YA248" s="39"/>
      <c r="YB248" s="39"/>
      <c r="YC248" s="39"/>
      <c r="YD248" s="39"/>
      <c r="YE248" s="39"/>
      <c r="YF248" s="39"/>
      <c r="YG248" s="39"/>
      <c r="YH248" s="39"/>
      <c r="YI248" s="39"/>
      <c r="YJ248" s="39"/>
      <c r="YK248" s="39"/>
      <c r="YL248" s="39"/>
      <c r="YM248" s="39"/>
      <c r="YN248" s="39"/>
      <c r="YO248" s="39"/>
      <c r="YP248" s="39"/>
      <c r="YQ248" s="39"/>
      <c r="YR248" s="39"/>
      <c r="YS248" s="39"/>
      <c r="YT248" s="39"/>
      <c r="YU248" s="39"/>
      <c r="YV248" s="39"/>
      <c r="YW248" s="39"/>
      <c r="YX248" s="39"/>
      <c r="YY248" s="39"/>
      <c r="YZ248" s="39"/>
      <c r="ZA248" s="39"/>
      <c r="ZB248" s="39"/>
      <c r="ZC248" s="39"/>
      <c r="ZD248" s="39"/>
      <c r="ZE248" s="39"/>
      <c r="ZF248" s="39"/>
      <c r="ZG248" s="39"/>
      <c r="ZH248" s="39"/>
      <c r="ZI248" s="39"/>
      <c r="ZJ248" s="39"/>
      <c r="ZK248" s="39"/>
      <c r="ZL248" s="39"/>
      <c r="ZM248" s="39"/>
      <c r="ZN248" s="39"/>
      <c r="ZO248" s="39"/>
      <c r="ZP248" s="39"/>
      <c r="ZQ248" s="39"/>
      <c r="ZR248" s="39"/>
      <c r="ZS248" s="39"/>
      <c r="ZT248" s="39"/>
      <c r="ZU248" s="39"/>
      <c r="ZV248" s="39"/>
      <c r="ZW248" s="39"/>
      <c r="ZX248" s="39"/>
    </row>
    <row r="249" spans="1:700" s="41" customFormat="1" ht="12" customHeight="1" x14ac:dyDescent="0.25">
      <c r="A249" s="128" t="s">
        <v>36</v>
      </c>
      <c r="B249" s="15" t="s">
        <v>37</v>
      </c>
      <c r="C249" s="15" t="s">
        <v>37</v>
      </c>
      <c r="D249" s="5" t="s">
        <v>38</v>
      </c>
      <c r="E249" s="6" t="s">
        <v>256</v>
      </c>
      <c r="F249" s="5" t="s">
        <v>257</v>
      </c>
      <c r="G249" s="6" t="s">
        <v>40</v>
      </c>
      <c r="H249" s="8">
        <v>21101</v>
      </c>
      <c r="I249" s="70" t="s">
        <v>46</v>
      </c>
      <c r="J249" s="9" t="s">
        <v>684</v>
      </c>
      <c r="K249" s="30" t="s">
        <v>2123</v>
      </c>
      <c r="L249" s="11"/>
      <c r="M249" s="8" t="s">
        <v>43</v>
      </c>
      <c r="N249" s="12" t="s">
        <v>877</v>
      </c>
      <c r="O249" s="13">
        <v>5</v>
      </c>
      <c r="P249" s="14">
        <v>108</v>
      </c>
      <c r="Q249" s="53" t="s">
        <v>45</v>
      </c>
      <c r="R249" s="14">
        <f>+P249*O249</f>
        <v>540</v>
      </c>
      <c r="S249" s="14">
        <v>0</v>
      </c>
      <c r="T249" s="14">
        <v>540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  <c r="IN249" s="39"/>
      <c r="IO249" s="39"/>
      <c r="IP249" s="39"/>
      <c r="IQ249" s="39"/>
      <c r="IR249" s="39"/>
      <c r="IS249" s="39"/>
      <c r="IT249" s="39"/>
      <c r="IU249" s="39"/>
      <c r="IV249" s="39"/>
      <c r="IW249" s="39"/>
      <c r="IX249" s="39"/>
      <c r="IY249" s="39"/>
      <c r="IZ249" s="39"/>
      <c r="JA249" s="39"/>
      <c r="JB249" s="39"/>
      <c r="JC249" s="39"/>
      <c r="JD249" s="39"/>
      <c r="JE249" s="39"/>
      <c r="JF249" s="39"/>
      <c r="JG249" s="39"/>
      <c r="JH249" s="39"/>
      <c r="JI249" s="39"/>
      <c r="JJ249" s="39"/>
      <c r="JK249" s="39"/>
      <c r="JL249" s="39"/>
      <c r="JM249" s="39"/>
      <c r="JN249" s="39"/>
      <c r="JO249" s="39"/>
      <c r="JP249" s="39"/>
      <c r="JQ249" s="39"/>
      <c r="JR249" s="39"/>
      <c r="JS249" s="39"/>
      <c r="JT249" s="39"/>
      <c r="JU249" s="39"/>
      <c r="JV249" s="39"/>
      <c r="JW249" s="39"/>
      <c r="JX249" s="39"/>
      <c r="JY249" s="39"/>
      <c r="JZ249" s="39"/>
      <c r="KA249" s="39"/>
      <c r="KB249" s="39"/>
      <c r="KC249" s="39"/>
      <c r="KD249" s="39"/>
      <c r="KE249" s="39"/>
      <c r="KF249" s="39"/>
      <c r="KG249" s="39"/>
      <c r="KH249" s="39"/>
      <c r="KI249" s="39"/>
      <c r="KJ249" s="39"/>
      <c r="KK249" s="39"/>
      <c r="KL249" s="39"/>
      <c r="KM249" s="39"/>
      <c r="KN249" s="39"/>
      <c r="KO249" s="39"/>
      <c r="KP249" s="39"/>
      <c r="KQ249" s="39"/>
      <c r="KR249" s="39"/>
      <c r="KS249" s="39"/>
      <c r="KT249" s="39"/>
      <c r="KU249" s="39"/>
      <c r="KV249" s="39"/>
      <c r="KW249" s="39"/>
      <c r="KX249" s="39"/>
      <c r="KY249" s="39"/>
      <c r="KZ249" s="39"/>
      <c r="LA249" s="39"/>
      <c r="LB249" s="39"/>
      <c r="LC249" s="39"/>
      <c r="LD249" s="39"/>
      <c r="LE249" s="39"/>
      <c r="LF249" s="39"/>
      <c r="LG249" s="39"/>
      <c r="LH249" s="39"/>
      <c r="LI249" s="39"/>
      <c r="LJ249" s="39"/>
      <c r="LK249" s="39"/>
      <c r="LL249" s="39"/>
      <c r="LM249" s="39"/>
      <c r="LN249" s="39"/>
      <c r="LO249" s="39"/>
      <c r="LP249" s="39"/>
      <c r="LQ249" s="39"/>
      <c r="LR249" s="39"/>
      <c r="LS249" s="39"/>
      <c r="LT249" s="39"/>
      <c r="LU249" s="39"/>
      <c r="LV249" s="39"/>
      <c r="LW249" s="39"/>
      <c r="LX249" s="39"/>
      <c r="LY249" s="39"/>
      <c r="LZ249" s="39"/>
      <c r="MA249" s="39"/>
      <c r="MB249" s="39"/>
      <c r="MC249" s="39"/>
      <c r="MD249" s="39"/>
      <c r="ME249" s="39"/>
      <c r="MF249" s="39"/>
      <c r="MG249" s="39"/>
      <c r="MH249" s="39"/>
      <c r="MI249" s="39"/>
      <c r="MJ249" s="39"/>
      <c r="MK249" s="39"/>
      <c r="ML249" s="39"/>
      <c r="MM249" s="39"/>
      <c r="MN249" s="39"/>
      <c r="MO249" s="39"/>
      <c r="MP249" s="39"/>
      <c r="MQ249" s="39"/>
      <c r="MR249" s="39"/>
      <c r="MS249" s="39"/>
      <c r="MT249" s="39"/>
      <c r="MU249" s="39"/>
      <c r="MV249" s="39"/>
      <c r="MW249" s="39"/>
      <c r="MX249" s="39"/>
      <c r="MY249" s="39"/>
      <c r="MZ249" s="39"/>
      <c r="NA249" s="39"/>
      <c r="NB249" s="39"/>
      <c r="NC249" s="39"/>
      <c r="ND249" s="39"/>
      <c r="NE249" s="39"/>
      <c r="NF249" s="39"/>
      <c r="NG249" s="39"/>
      <c r="NH249" s="39"/>
      <c r="NI249" s="39"/>
      <c r="NJ249" s="39"/>
      <c r="NK249" s="39"/>
      <c r="NL249" s="39"/>
      <c r="NM249" s="39"/>
      <c r="NN249" s="39"/>
      <c r="NO249" s="39"/>
      <c r="NP249" s="39"/>
      <c r="NQ249" s="39"/>
      <c r="NR249" s="39"/>
      <c r="NS249" s="39"/>
      <c r="NT249" s="39"/>
      <c r="NU249" s="39"/>
      <c r="NV249" s="39"/>
      <c r="NW249" s="39"/>
      <c r="NX249" s="39"/>
      <c r="NY249" s="39"/>
      <c r="NZ249" s="39"/>
      <c r="OA249" s="39"/>
      <c r="OB249" s="39"/>
      <c r="OC249" s="39"/>
      <c r="OD249" s="39"/>
      <c r="OE249" s="39"/>
      <c r="OF249" s="39"/>
      <c r="OG249" s="39"/>
      <c r="OH249" s="39"/>
      <c r="OI249" s="39"/>
      <c r="OJ249" s="39"/>
      <c r="OK249" s="39"/>
      <c r="OL249" s="39"/>
      <c r="OM249" s="39"/>
      <c r="ON249" s="39"/>
      <c r="OO249" s="39"/>
      <c r="OP249" s="39"/>
      <c r="OQ249" s="39"/>
      <c r="OR249" s="39"/>
      <c r="OS249" s="39"/>
      <c r="OT249" s="39"/>
      <c r="OU249" s="39"/>
      <c r="OV249" s="39"/>
      <c r="OW249" s="39"/>
      <c r="OX249" s="39"/>
      <c r="OY249" s="39"/>
      <c r="OZ249" s="39"/>
      <c r="PA249" s="39"/>
      <c r="PB249" s="39"/>
      <c r="PC249" s="39"/>
      <c r="PD249" s="39"/>
      <c r="PE249" s="39"/>
      <c r="PF249" s="39"/>
      <c r="PG249" s="39"/>
      <c r="PH249" s="39"/>
      <c r="PI249" s="39"/>
      <c r="PJ249" s="39"/>
      <c r="PK249" s="39"/>
      <c r="PL249" s="39"/>
      <c r="PM249" s="39"/>
      <c r="PN249" s="39"/>
      <c r="PO249" s="39"/>
      <c r="PP249" s="39"/>
      <c r="PQ249" s="39"/>
      <c r="PR249" s="39"/>
      <c r="PS249" s="39"/>
      <c r="PT249" s="39"/>
      <c r="PU249" s="39"/>
      <c r="PV249" s="39"/>
      <c r="PW249" s="39"/>
      <c r="PX249" s="39"/>
      <c r="PY249" s="39"/>
      <c r="PZ249" s="39"/>
      <c r="QA249" s="39"/>
      <c r="QB249" s="39"/>
      <c r="QC249" s="39"/>
      <c r="QD249" s="39"/>
      <c r="QE249" s="39"/>
      <c r="QF249" s="39"/>
      <c r="QG249" s="39"/>
      <c r="QH249" s="39"/>
      <c r="QI249" s="39"/>
      <c r="QJ249" s="39"/>
      <c r="QK249" s="39"/>
      <c r="QL249" s="39"/>
      <c r="QM249" s="39"/>
      <c r="QN249" s="39"/>
      <c r="QO249" s="39"/>
      <c r="QP249" s="39"/>
      <c r="QQ249" s="39"/>
      <c r="QR249" s="39"/>
      <c r="QS249" s="39"/>
      <c r="QT249" s="39"/>
      <c r="QU249" s="39"/>
      <c r="QV249" s="39"/>
      <c r="QW249" s="39"/>
      <c r="QX249" s="39"/>
      <c r="QY249" s="39"/>
      <c r="QZ249" s="39"/>
      <c r="RA249" s="39"/>
      <c r="RB249" s="39"/>
      <c r="RC249" s="39"/>
      <c r="RD249" s="39"/>
      <c r="RE249" s="39"/>
      <c r="RF249" s="39"/>
      <c r="RG249" s="39"/>
      <c r="RH249" s="39"/>
      <c r="RI249" s="39"/>
      <c r="RJ249" s="39"/>
      <c r="RK249" s="39"/>
      <c r="RL249" s="39"/>
      <c r="RM249" s="39"/>
      <c r="RN249" s="39"/>
      <c r="RO249" s="39"/>
      <c r="RP249" s="39"/>
      <c r="RQ249" s="39"/>
      <c r="RR249" s="39"/>
      <c r="RS249" s="39"/>
      <c r="RT249" s="39"/>
      <c r="RU249" s="39"/>
      <c r="RV249" s="39"/>
      <c r="RW249" s="39"/>
      <c r="RX249" s="39"/>
      <c r="RY249" s="39"/>
      <c r="RZ249" s="39"/>
      <c r="SA249" s="39"/>
      <c r="SB249" s="39"/>
      <c r="SC249" s="39"/>
      <c r="SD249" s="39"/>
      <c r="SE249" s="39"/>
      <c r="SF249" s="39"/>
      <c r="SG249" s="39"/>
      <c r="SH249" s="39"/>
      <c r="SI249" s="39"/>
      <c r="SJ249" s="39"/>
      <c r="SK249" s="39"/>
      <c r="SL249" s="39"/>
      <c r="SM249" s="39"/>
      <c r="SN249" s="39"/>
      <c r="SO249" s="39"/>
      <c r="SP249" s="39"/>
      <c r="SQ249" s="39"/>
      <c r="SR249" s="39"/>
      <c r="SS249" s="39"/>
      <c r="ST249" s="39"/>
      <c r="SU249" s="39"/>
      <c r="SV249" s="39"/>
      <c r="SW249" s="39"/>
      <c r="SX249" s="39"/>
      <c r="SY249" s="39"/>
      <c r="SZ249" s="39"/>
      <c r="TA249" s="39"/>
      <c r="TB249" s="39"/>
      <c r="TC249" s="39"/>
      <c r="TD249" s="39"/>
      <c r="TE249" s="39"/>
      <c r="TF249" s="39"/>
      <c r="TG249" s="39"/>
      <c r="TH249" s="39"/>
      <c r="TI249" s="39"/>
      <c r="TJ249" s="39"/>
      <c r="TK249" s="39"/>
      <c r="TL249" s="39"/>
      <c r="TM249" s="39"/>
      <c r="TN249" s="39"/>
      <c r="TO249" s="39"/>
      <c r="TP249" s="39"/>
      <c r="TQ249" s="39"/>
      <c r="TR249" s="39"/>
      <c r="TS249" s="39"/>
      <c r="TT249" s="39"/>
      <c r="TU249" s="39"/>
      <c r="TV249" s="39"/>
      <c r="TW249" s="39"/>
      <c r="TX249" s="39"/>
      <c r="TY249" s="39"/>
      <c r="TZ249" s="39"/>
      <c r="UA249" s="39"/>
      <c r="UB249" s="39"/>
      <c r="UC249" s="39"/>
      <c r="UD249" s="39"/>
      <c r="UE249" s="39"/>
      <c r="UF249" s="39"/>
      <c r="UG249" s="39"/>
      <c r="UH249" s="39"/>
      <c r="UI249" s="39"/>
      <c r="UJ249" s="39"/>
      <c r="UK249" s="39"/>
      <c r="UL249" s="39"/>
      <c r="UM249" s="39"/>
      <c r="UN249" s="39"/>
      <c r="UO249" s="39"/>
      <c r="UP249" s="39"/>
      <c r="UQ249" s="39"/>
      <c r="UR249" s="39"/>
      <c r="US249" s="39"/>
      <c r="UT249" s="39"/>
      <c r="UU249" s="39"/>
      <c r="UV249" s="39"/>
      <c r="UW249" s="39"/>
      <c r="UX249" s="39"/>
      <c r="UY249" s="39"/>
      <c r="UZ249" s="39"/>
      <c r="VA249" s="39"/>
      <c r="VB249" s="39"/>
      <c r="VC249" s="39"/>
      <c r="VD249" s="39"/>
      <c r="VE249" s="39"/>
      <c r="VF249" s="39"/>
      <c r="VG249" s="39"/>
      <c r="VH249" s="39"/>
      <c r="VI249" s="39"/>
      <c r="VJ249" s="39"/>
      <c r="VK249" s="39"/>
      <c r="VL249" s="39"/>
      <c r="VM249" s="39"/>
      <c r="VN249" s="39"/>
      <c r="VO249" s="39"/>
      <c r="VP249" s="39"/>
      <c r="VQ249" s="39"/>
      <c r="VR249" s="39"/>
      <c r="VS249" s="39"/>
      <c r="VT249" s="39"/>
      <c r="VU249" s="39"/>
      <c r="VV249" s="39"/>
      <c r="VW249" s="39"/>
      <c r="VX249" s="39"/>
      <c r="VY249" s="39"/>
      <c r="VZ249" s="39"/>
      <c r="WA249" s="39"/>
      <c r="WB249" s="39"/>
      <c r="WC249" s="39"/>
      <c r="WD249" s="39"/>
      <c r="WE249" s="39"/>
      <c r="WF249" s="39"/>
      <c r="WG249" s="39"/>
      <c r="WH249" s="39"/>
      <c r="WI249" s="39"/>
      <c r="WJ249" s="39"/>
      <c r="WK249" s="39"/>
      <c r="WL249" s="39"/>
      <c r="WM249" s="39"/>
      <c r="WN249" s="39"/>
      <c r="WO249" s="39"/>
      <c r="WP249" s="39"/>
      <c r="WQ249" s="39"/>
      <c r="WR249" s="39"/>
      <c r="WS249" s="39"/>
      <c r="WT249" s="39"/>
      <c r="WU249" s="39"/>
      <c r="WV249" s="39"/>
      <c r="WW249" s="39"/>
      <c r="WX249" s="39"/>
      <c r="WY249" s="39"/>
      <c r="WZ249" s="39"/>
      <c r="XA249" s="39"/>
      <c r="XB249" s="39"/>
      <c r="XC249" s="39"/>
      <c r="XD249" s="39"/>
      <c r="XE249" s="39"/>
      <c r="XF249" s="39"/>
      <c r="XG249" s="39"/>
      <c r="XH249" s="39"/>
      <c r="XI249" s="39"/>
      <c r="XJ249" s="39"/>
      <c r="XK249" s="39"/>
      <c r="XL249" s="39"/>
      <c r="XM249" s="39"/>
      <c r="XN249" s="39"/>
      <c r="XO249" s="39"/>
      <c r="XP249" s="39"/>
      <c r="XQ249" s="39"/>
      <c r="XR249" s="39"/>
      <c r="XS249" s="39"/>
      <c r="XT249" s="39"/>
      <c r="XU249" s="39"/>
      <c r="XV249" s="39"/>
      <c r="XW249" s="39"/>
      <c r="XX249" s="39"/>
      <c r="XY249" s="39"/>
      <c r="XZ249" s="39"/>
      <c r="YA249" s="39"/>
      <c r="YB249" s="39"/>
      <c r="YC249" s="39"/>
      <c r="YD249" s="39"/>
      <c r="YE249" s="39"/>
      <c r="YF249" s="39"/>
      <c r="YG249" s="39"/>
      <c r="YH249" s="39"/>
      <c r="YI249" s="39"/>
      <c r="YJ249" s="39"/>
      <c r="YK249" s="39"/>
      <c r="YL249" s="39"/>
      <c r="YM249" s="39"/>
      <c r="YN249" s="39"/>
      <c r="YO249" s="39"/>
      <c r="YP249" s="39"/>
      <c r="YQ249" s="39"/>
      <c r="YR249" s="39"/>
      <c r="YS249" s="39"/>
      <c r="YT249" s="39"/>
      <c r="YU249" s="39"/>
      <c r="YV249" s="39"/>
      <c r="YW249" s="39"/>
      <c r="YX249" s="39"/>
      <c r="YY249" s="39"/>
      <c r="YZ249" s="39"/>
      <c r="ZA249" s="39"/>
      <c r="ZB249" s="39"/>
      <c r="ZC249" s="39"/>
      <c r="ZD249" s="39"/>
      <c r="ZE249" s="39"/>
      <c r="ZF249" s="39"/>
      <c r="ZG249" s="39"/>
      <c r="ZH249" s="39"/>
      <c r="ZI249" s="39"/>
      <c r="ZJ249" s="39"/>
      <c r="ZK249" s="39"/>
      <c r="ZL249" s="39"/>
      <c r="ZM249" s="39"/>
      <c r="ZN249" s="39"/>
      <c r="ZO249" s="39"/>
      <c r="ZP249" s="39"/>
      <c r="ZQ249" s="39"/>
      <c r="ZR249" s="39"/>
      <c r="ZS249" s="39"/>
      <c r="ZT249" s="39"/>
      <c r="ZU249" s="39"/>
      <c r="ZV249" s="39"/>
      <c r="ZW249" s="39"/>
      <c r="ZX249" s="39"/>
    </row>
    <row r="250" spans="1:700" s="41" customFormat="1" ht="12" customHeight="1" x14ac:dyDescent="0.25">
      <c r="A250" s="128" t="s">
        <v>36</v>
      </c>
      <c r="B250" s="15" t="s">
        <v>37</v>
      </c>
      <c r="C250" s="15" t="s">
        <v>37</v>
      </c>
      <c r="D250" s="5" t="s">
        <v>38</v>
      </c>
      <c r="E250" s="6" t="s">
        <v>256</v>
      </c>
      <c r="F250" s="5" t="s">
        <v>257</v>
      </c>
      <c r="G250" s="6" t="s">
        <v>40</v>
      </c>
      <c r="H250" s="8">
        <v>21101</v>
      </c>
      <c r="I250" s="70" t="s">
        <v>46</v>
      </c>
      <c r="J250" s="19" t="s">
        <v>413</v>
      </c>
      <c r="K250" s="30" t="s">
        <v>16257</v>
      </c>
      <c r="L250" s="11"/>
      <c r="M250" s="8" t="s">
        <v>43</v>
      </c>
      <c r="N250" s="12" t="s">
        <v>16255</v>
      </c>
      <c r="O250" s="13">
        <v>35</v>
      </c>
      <c r="P250" s="14">
        <v>4</v>
      </c>
      <c r="Q250" s="53" t="s">
        <v>45</v>
      </c>
      <c r="R250" s="14">
        <v>140</v>
      </c>
      <c r="S250" s="14">
        <v>0</v>
      </c>
      <c r="T250" s="14">
        <v>48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44</v>
      </c>
      <c r="AA250" s="14">
        <v>0</v>
      </c>
      <c r="AB250" s="14">
        <v>0</v>
      </c>
      <c r="AC250" s="14">
        <v>48</v>
      </c>
      <c r="AD250" s="14">
        <v>0</v>
      </c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  <c r="IN250" s="39"/>
      <c r="IO250" s="39"/>
      <c r="IP250" s="39"/>
      <c r="IQ250" s="39"/>
      <c r="IR250" s="39"/>
      <c r="IS250" s="39"/>
      <c r="IT250" s="39"/>
      <c r="IU250" s="39"/>
      <c r="IV250" s="39"/>
      <c r="IW250" s="39"/>
      <c r="IX250" s="39"/>
      <c r="IY250" s="39"/>
      <c r="IZ250" s="39"/>
      <c r="JA250" s="39"/>
      <c r="JB250" s="39"/>
      <c r="JC250" s="39"/>
      <c r="JD250" s="39"/>
      <c r="JE250" s="39"/>
      <c r="JF250" s="39"/>
      <c r="JG250" s="39"/>
      <c r="JH250" s="39"/>
      <c r="JI250" s="39"/>
      <c r="JJ250" s="39"/>
      <c r="JK250" s="39"/>
      <c r="JL250" s="39"/>
      <c r="JM250" s="39"/>
      <c r="JN250" s="39"/>
      <c r="JO250" s="39"/>
      <c r="JP250" s="39"/>
      <c r="JQ250" s="39"/>
      <c r="JR250" s="39"/>
      <c r="JS250" s="39"/>
      <c r="JT250" s="39"/>
      <c r="JU250" s="39"/>
      <c r="JV250" s="39"/>
      <c r="JW250" s="39"/>
      <c r="JX250" s="39"/>
      <c r="JY250" s="39"/>
      <c r="JZ250" s="39"/>
      <c r="KA250" s="39"/>
      <c r="KB250" s="39"/>
      <c r="KC250" s="39"/>
      <c r="KD250" s="39"/>
      <c r="KE250" s="39"/>
      <c r="KF250" s="39"/>
      <c r="KG250" s="39"/>
      <c r="KH250" s="39"/>
      <c r="KI250" s="39"/>
      <c r="KJ250" s="39"/>
      <c r="KK250" s="39"/>
      <c r="KL250" s="39"/>
      <c r="KM250" s="39"/>
      <c r="KN250" s="39"/>
      <c r="KO250" s="39"/>
      <c r="KP250" s="39"/>
      <c r="KQ250" s="39"/>
      <c r="KR250" s="39"/>
      <c r="KS250" s="39"/>
      <c r="KT250" s="39"/>
      <c r="KU250" s="39"/>
      <c r="KV250" s="39"/>
      <c r="KW250" s="39"/>
      <c r="KX250" s="39"/>
      <c r="KY250" s="39"/>
      <c r="KZ250" s="39"/>
      <c r="LA250" s="39"/>
      <c r="LB250" s="39"/>
      <c r="LC250" s="39"/>
      <c r="LD250" s="39"/>
      <c r="LE250" s="39"/>
      <c r="LF250" s="39"/>
      <c r="LG250" s="39"/>
      <c r="LH250" s="39"/>
      <c r="LI250" s="39"/>
      <c r="LJ250" s="39"/>
      <c r="LK250" s="39"/>
      <c r="LL250" s="39"/>
      <c r="LM250" s="39"/>
      <c r="LN250" s="39"/>
      <c r="LO250" s="39"/>
      <c r="LP250" s="39"/>
      <c r="LQ250" s="39"/>
      <c r="LR250" s="39"/>
      <c r="LS250" s="39"/>
      <c r="LT250" s="39"/>
      <c r="LU250" s="39"/>
      <c r="LV250" s="39"/>
      <c r="LW250" s="39"/>
      <c r="LX250" s="39"/>
      <c r="LY250" s="39"/>
      <c r="LZ250" s="39"/>
      <c r="MA250" s="39"/>
      <c r="MB250" s="39"/>
      <c r="MC250" s="39"/>
      <c r="MD250" s="39"/>
      <c r="ME250" s="39"/>
      <c r="MF250" s="39"/>
      <c r="MG250" s="39"/>
      <c r="MH250" s="39"/>
      <c r="MI250" s="39"/>
      <c r="MJ250" s="39"/>
      <c r="MK250" s="39"/>
      <c r="ML250" s="39"/>
      <c r="MM250" s="39"/>
      <c r="MN250" s="39"/>
      <c r="MO250" s="39"/>
      <c r="MP250" s="39"/>
      <c r="MQ250" s="39"/>
      <c r="MR250" s="39"/>
      <c r="MS250" s="39"/>
      <c r="MT250" s="39"/>
      <c r="MU250" s="39"/>
      <c r="MV250" s="39"/>
      <c r="MW250" s="39"/>
      <c r="MX250" s="39"/>
      <c r="MY250" s="39"/>
      <c r="MZ250" s="39"/>
      <c r="NA250" s="39"/>
      <c r="NB250" s="39"/>
      <c r="NC250" s="39"/>
      <c r="ND250" s="39"/>
      <c r="NE250" s="39"/>
      <c r="NF250" s="39"/>
      <c r="NG250" s="39"/>
      <c r="NH250" s="39"/>
      <c r="NI250" s="39"/>
      <c r="NJ250" s="39"/>
      <c r="NK250" s="39"/>
      <c r="NL250" s="39"/>
      <c r="NM250" s="39"/>
      <c r="NN250" s="39"/>
      <c r="NO250" s="39"/>
      <c r="NP250" s="39"/>
      <c r="NQ250" s="39"/>
      <c r="NR250" s="39"/>
      <c r="NS250" s="39"/>
      <c r="NT250" s="39"/>
      <c r="NU250" s="39"/>
      <c r="NV250" s="39"/>
      <c r="NW250" s="39"/>
      <c r="NX250" s="39"/>
      <c r="NY250" s="39"/>
      <c r="NZ250" s="39"/>
      <c r="OA250" s="39"/>
      <c r="OB250" s="39"/>
      <c r="OC250" s="39"/>
      <c r="OD250" s="39"/>
      <c r="OE250" s="39"/>
      <c r="OF250" s="39"/>
      <c r="OG250" s="39"/>
      <c r="OH250" s="39"/>
      <c r="OI250" s="39"/>
      <c r="OJ250" s="39"/>
      <c r="OK250" s="39"/>
      <c r="OL250" s="39"/>
      <c r="OM250" s="39"/>
      <c r="ON250" s="39"/>
      <c r="OO250" s="39"/>
      <c r="OP250" s="39"/>
      <c r="OQ250" s="39"/>
      <c r="OR250" s="39"/>
      <c r="OS250" s="39"/>
      <c r="OT250" s="39"/>
      <c r="OU250" s="39"/>
      <c r="OV250" s="39"/>
      <c r="OW250" s="39"/>
      <c r="OX250" s="39"/>
      <c r="OY250" s="39"/>
      <c r="OZ250" s="39"/>
      <c r="PA250" s="39"/>
      <c r="PB250" s="39"/>
      <c r="PC250" s="39"/>
      <c r="PD250" s="39"/>
      <c r="PE250" s="39"/>
      <c r="PF250" s="39"/>
      <c r="PG250" s="39"/>
      <c r="PH250" s="39"/>
      <c r="PI250" s="39"/>
      <c r="PJ250" s="39"/>
      <c r="PK250" s="39"/>
      <c r="PL250" s="39"/>
      <c r="PM250" s="39"/>
      <c r="PN250" s="39"/>
      <c r="PO250" s="39"/>
      <c r="PP250" s="39"/>
      <c r="PQ250" s="39"/>
      <c r="PR250" s="39"/>
      <c r="PS250" s="39"/>
      <c r="PT250" s="39"/>
      <c r="PU250" s="39"/>
      <c r="PV250" s="39"/>
      <c r="PW250" s="39"/>
      <c r="PX250" s="39"/>
      <c r="PY250" s="39"/>
      <c r="PZ250" s="39"/>
      <c r="QA250" s="39"/>
      <c r="QB250" s="39"/>
      <c r="QC250" s="39"/>
      <c r="QD250" s="39"/>
      <c r="QE250" s="39"/>
      <c r="QF250" s="39"/>
      <c r="QG250" s="39"/>
      <c r="QH250" s="39"/>
      <c r="QI250" s="39"/>
      <c r="QJ250" s="39"/>
      <c r="QK250" s="39"/>
      <c r="QL250" s="39"/>
      <c r="QM250" s="39"/>
      <c r="QN250" s="39"/>
      <c r="QO250" s="39"/>
      <c r="QP250" s="39"/>
      <c r="QQ250" s="39"/>
      <c r="QR250" s="39"/>
      <c r="QS250" s="39"/>
      <c r="QT250" s="39"/>
      <c r="QU250" s="39"/>
      <c r="QV250" s="39"/>
      <c r="QW250" s="39"/>
      <c r="QX250" s="39"/>
      <c r="QY250" s="39"/>
      <c r="QZ250" s="39"/>
      <c r="RA250" s="39"/>
      <c r="RB250" s="39"/>
      <c r="RC250" s="39"/>
      <c r="RD250" s="39"/>
      <c r="RE250" s="39"/>
      <c r="RF250" s="39"/>
      <c r="RG250" s="39"/>
      <c r="RH250" s="39"/>
      <c r="RI250" s="39"/>
      <c r="RJ250" s="39"/>
      <c r="RK250" s="39"/>
      <c r="RL250" s="39"/>
      <c r="RM250" s="39"/>
      <c r="RN250" s="39"/>
      <c r="RO250" s="39"/>
      <c r="RP250" s="39"/>
      <c r="RQ250" s="39"/>
      <c r="RR250" s="39"/>
      <c r="RS250" s="39"/>
      <c r="RT250" s="39"/>
      <c r="RU250" s="39"/>
      <c r="RV250" s="39"/>
      <c r="RW250" s="39"/>
      <c r="RX250" s="39"/>
      <c r="RY250" s="39"/>
      <c r="RZ250" s="39"/>
      <c r="SA250" s="39"/>
      <c r="SB250" s="39"/>
      <c r="SC250" s="39"/>
      <c r="SD250" s="39"/>
      <c r="SE250" s="39"/>
      <c r="SF250" s="39"/>
      <c r="SG250" s="39"/>
      <c r="SH250" s="39"/>
      <c r="SI250" s="39"/>
      <c r="SJ250" s="39"/>
      <c r="SK250" s="39"/>
      <c r="SL250" s="39"/>
      <c r="SM250" s="39"/>
      <c r="SN250" s="39"/>
      <c r="SO250" s="39"/>
      <c r="SP250" s="39"/>
      <c r="SQ250" s="39"/>
      <c r="SR250" s="39"/>
      <c r="SS250" s="39"/>
      <c r="ST250" s="39"/>
      <c r="SU250" s="39"/>
      <c r="SV250" s="39"/>
      <c r="SW250" s="39"/>
      <c r="SX250" s="39"/>
      <c r="SY250" s="39"/>
      <c r="SZ250" s="39"/>
      <c r="TA250" s="39"/>
      <c r="TB250" s="39"/>
      <c r="TC250" s="39"/>
      <c r="TD250" s="39"/>
      <c r="TE250" s="39"/>
      <c r="TF250" s="39"/>
      <c r="TG250" s="39"/>
      <c r="TH250" s="39"/>
      <c r="TI250" s="39"/>
      <c r="TJ250" s="39"/>
      <c r="TK250" s="39"/>
      <c r="TL250" s="39"/>
      <c r="TM250" s="39"/>
      <c r="TN250" s="39"/>
      <c r="TO250" s="39"/>
      <c r="TP250" s="39"/>
      <c r="TQ250" s="39"/>
      <c r="TR250" s="39"/>
      <c r="TS250" s="39"/>
      <c r="TT250" s="39"/>
      <c r="TU250" s="39"/>
      <c r="TV250" s="39"/>
      <c r="TW250" s="39"/>
      <c r="TX250" s="39"/>
      <c r="TY250" s="39"/>
      <c r="TZ250" s="39"/>
      <c r="UA250" s="39"/>
      <c r="UB250" s="39"/>
      <c r="UC250" s="39"/>
      <c r="UD250" s="39"/>
      <c r="UE250" s="39"/>
      <c r="UF250" s="39"/>
      <c r="UG250" s="39"/>
      <c r="UH250" s="39"/>
      <c r="UI250" s="39"/>
      <c r="UJ250" s="39"/>
      <c r="UK250" s="39"/>
      <c r="UL250" s="39"/>
      <c r="UM250" s="39"/>
      <c r="UN250" s="39"/>
      <c r="UO250" s="39"/>
      <c r="UP250" s="39"/>
      <c r="UQ250" s="39"/>
      <c r="UR250" s="39"/>
      <c r="US250" s="39"/>
      <c r="UT250" s="39"/>
      <c r="UU250" s="39"/>
      <c r="UV250" s="39"/>
      <c r="UW250" s="39"/>
      <c r="UX250" s="39"/>
      <c r="UY250" s="39"/>
      <c r="UZ250" s="39"/>
      <c r="VA250" s="39"/>
      <c r="VB250" s="39"/>
      <c r="VC250" s="39"/>
      <c r="VD250" s="39"/>
      <c r="VE250" s="39"/>
      <c r="VF250" s="39"/>
      <c r="VG250" s="39"/>
      <c r="VH250" s="39"/>
      <c r="VI250" s="39"/>
      <c r="VJ250" s="39"/>
      <c r="VK250" s="39"/>
      <c r="VL250" s="39"/>
      <c r="VM250" s="39"/>
      <c r="VN250" s="39"/>
      <c r="VO250" s="39"/>
      <c r="VP250" s="39"/>
      <c r="VQ250" s="39"/>
      <c r="VR250" s="39"/>
      <c r="VS250" s="39"/>
      <c r="VT250" s="39"/>
      <c r="VU250" s="39"/>
      <c r="VV250" s="39"/>
      <c r="VW250" s="39"/>
      <c r="VX250" s="39"/>
      <c r="VY250" s="39"/>
      <c r="VZ250" s="39"/>
      <c r="WA250" s="39"/>
      <c r="WB250" s="39"/>
      <c r="WC250" s="39"/>
      <c r="WD250" s="39"/>
      <c r="WE250" s="39"/>
      <c r="WF250" s="39"/>
      <c r="WG250" s="39"/>
      <c r="WH250" s="39"/>
      <c r="WI250" s="39"/>
      <c r="WJ250" s="39"/>
      <c r="WK250" s="39"/>
      <c r="WL250" s="39"/>
      <c r="WM250" s="39"/>
      <c r="WN250" s="39"/>
      <c r="WO250" s="39"/>
      <c r="WP250" s="39"/>
      <c r="WQ250" s="39"/>
      <c r="WR250" s="39"/>
      <c r="WS250" s="39"/>
      <c r="WT250" s="39"/>
      <c r="WU250" s="39"/>
      <c r="WV250" s="39"/>
      <c r="WW250" s="39"/>
      <c r="WX250" s="39"/>
      <c r="WY250" s="39"/>
      <c r="WZ250" s="39"/>
      <c r="XA250" s="39"/>
      <c r="XB250" s="39"/>
      <c r="XC250" s="39"/>
      <c r="XD250" s="39"/>
      <c r="XE250" s="39"/>
      <c r="XF250" s="39"/>
      <c r="XG250" s="39"/>
      <c r="XH250" s="39"/>
      <c r="XI250" s="39"/>
      <c r="XJ250" s="39"/>
      <c r="XK250" s="39"/>
      <c r="XL250" s="39"/>
      <c r="XM250" s="39"/>
      <c r="XN250" s="39"/>
      <c r="XO250" s="39"/>
      <c r="XP250" s="39"/>
      <c r="XQ250" s="39"/>
      <c r="XR250" s="39"/>
      <c r="XS250" s="39"/>
      <c r="XT250" s="39"/>
      <c r="XU250" s="39"/>
      <c r="XV250" s="39"/>
      <c r="XW250" s="39"/>
      <c r="XX250" s="39"/>
      <c r="XY250" s="39"/>
      <c r="XZ250" s="39"/>
      <c r="YA250" s="39"/>
      <c r="YB250" s="39"/>
      <c r="YC250" s="39"/>
      <c r="YD250" s="39"/>
      <c r="YE250" s="39"/>
      <c r="YF250" s="39"/>
      <c r="YG250" s="39"/>
      <c r="YH250" s="39"/>
      <c r="YI250" s="39"/>
      <c r="YJ250" s="39"/>
      <c r="YK250" s="39"/>
      <c r="YL250" s="39"/>
      <c r="YM250" s="39"/>
      <c r="YN250" s="39"/>
      <c r="YO250" s="39"/>
      <c r="YP250" s="39"/>
      <c r="YQ250" s="39"/>
      <c r="YR250" s="39"/>
      <c r="YS250" s="39"/>
      <c r="YT250" s="39"/>
      <c r="YU250" s="39"/>
      <c r="YV250" s="39"/>
      <c r="YW250" s="39"/>
      <c r="YX250" s="39"/>
      <c r="YY250" s="39"/>
      <c r="YZ250" s="39"/>
      <c r="ZA250" s="39"/>
      <c r="ZB250" s="39"/>
      <c r="ZC250" s="39"/>
      <c r="ZD250" s="39"/>
      <c r="ZE250" s="39"/>
      <c r="ZF250" s="39"/>
      <c r="ZG250" s="39"/>
      <c r="ZH250" s="39"/>
      <c r="ZI250" s="39"/>
      <c r="ZJ250" s="39"/>
      <c r="ZK250" s="39"/>
      <c r="ZL250" s="39"/>
      <c r="ZM250" s="39"/>
      <c r="ZN250" s="39"/>
      <c r="ZO250" s="39"/>
      <c r="ZP250" s="39"/>
      <c r="ZQ250" s="39"/>
      <c r="ZR250" s="39"/>
      <c r="ZS250" s="39"/>
      <c r="ZT250" s="39"/>
      <c r="ZU250" s="39"/>
      <c r="ZV250" s="39"/>
      <c r="ZW250" s="39"/>
      <c r="ZX250" s="39"/>
    </row>
    <row r="251" spans="1:700" s="41" customFormat="1" ht="12" customHeight="1" x14ac:dyDescent="0.25">
      <c r="A251" s="128" t="s">
        <v>36</v>
      </c>
      <c r="B251" s="15" t="s">
        <v>37</v>
      </c>
      <c r="C251" s="15" t="s">
        <v>37</v>
      </c>
      <c r="D251" s="5" t="s">
        <v>38</v>
      </c>
      <c r="E251" s="6" t="s">
        <v>256</v>
      </c>
      <c r="F251" s="5" t="s">
        <v>257</v>
      </c>
      <c r="G251" s="6" t="s">
        <v>40</v>
      </c>
      <c r="H251" s="8">
        <v>21101</v>
      </c>
      <c r="I251" s="70" t="s">
        <v>46</v>
      </c>
      <c r="J251" s="19" t="s">
        <v>412</v>
      </c>
      <c r="K251" s="30" t="s">
        <v>16256</v>
      </c>
      <c r="L251" s="11"/>
      <c r="M251" s="8" t="s">
        <v>43</v>
      </c>
      <c r="N251" s="12" t="s">
        <v>16255</v>
      </c>
      <c r="O251" s="13">
        <v>24</v>
      </c>
      <c r="P251" s="14">
        <v>4</v>
      </c>
      <c r="Q251" s="53" t="s">
        <v>45</v>
      </c>
      <c r="R251" s="14">
        <v>96</v>
      </c>
      <c r="S251" s="14">
        <v>0</v>
      </c>
      <c r="T251" s="14">
        <v>48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48</v>
      </c>
      <c r="AA251" s="14">
        <v>0</v>
      </c>
      <c r="AB251" s="14">
        <v>0</v>
      </c>
      <c r="AC251" s="14">
        <v>0</v>
      </c>
      <c r="AD251" s="14">
        <v>0</v>
      </c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  <c r="IN251" s="39"/>
      <c r="IO251" s="39"/>
      <c r="IP251" s="39"/>
      <c r="IQ251" s="39"/>
      <c r="IR251" s="39"/>
      <c r="IS251" s="39"/>
      <c r="IT251" s="39"/>
      <c r="IU251" s="39"/>
      <c r="IV251" s="39"/>
      <c r="IW251" s="39"/>
      <c r="IX251" s="39"/>
      <c r="IY251" s="39"/>
      <c r="IZ251" s="39"/>
      <c r="JA251" s="39"/>
      <c r="JB251" s="39"/>
      <c r="JC251" s="39"/>
      <c r="JD251" s="39"/>
      <c r="JE251" s="39"/>
      <c r="JF251" s="39"/>
      <c r="JG251" s="39"/>
      <c r="JH251" s="39"/>
      <c r="JI251" s="39"/>
      <c r="JJ251" s="39"/>
      <c r="JK251" s="39"/>
      <c r="JL251" s="39"/>
      <c r="JM251" s="39"/>
      <c r="JN251" s="39"/>
      <c r="JO251" s="39"/>
      <c r="JP251" s="39"/>
      <c r="JQ251" s="39"/>
      <c r="JR251" s="39"/>
      <c r="JS251" s="39"/>
      <c r="JT251" s="39"/>
      <c r="JU251" s="39"/>
      <c r="JV251" s="39"/>
      <c r="JW251" s="39"/>
      <c r="JX251" s="39"/>
      <c r="JY251" s="39"/>
      <c r="JZ251" s="39"/>
      <c r="KA251" s="39"/>
      <c r="KB251" s="39"/>
      <c r="KC251" s="39"/>
      <c r="KD251" s="39"/>
      <c r="KE251" s="39"/>
      <c r="KF251" s="39"/>
      <c r="KG251" s="39"/>
      <c r="KH251" s="39"/>
      <c r="KI251" s="39"/>
      <c r="KJ251" s="39"/>
      <c r="KK251" s="39"/>
      <c r="KL251" s="39"/>
      <c r="KM251" s="39"/>
      <c r="KN251" s="39"/>
      <c r="KO251" s="39"/>
      <c r="KP251" s="39"/>
      <c r="KQ251" s="39"/>
      <c r="KR251" s="39"/>
      <c r="KS251" s="39"/>
      <c r="KT251" s="39"/>
      <c r="KU251" s="39"/>
      <c r="KV251" s="39"/>
      <c r="KW251" s="39"/>
      <c r="KX251" s="39"/>
      <c r="KY251" s="39"/>
      <c r="KZ251" s="39"/>
      <c r="LA251" s="39"/>
      <c r="LB251" s="39"/>
      <c r="LC251" s="39"/>
      <c r="LD251" s="39"/>
      <c r="LE251" s="39"/>
      <c r="LF251" s="39"/>
      <c r="LG251" s="39"/>
      <c r="LH251" s="39"/>
      <c r="LI251" s="39"/>
      <c r="LJ251" s="39"/>
      <c r="LK251" s="39"/>
      <c r="LL251" s="39"/>
      <c r="LM251" s="39"/>
      <c r="LN251" s="39"/>
      <c r="LO251" s="39"/>
      <c r="LP251" s="39"/>
      <c r="LQ251" s="39"/>
      <c r="LR251" s="39"/>
      <c r="LS251" s="39"/>
      <c r="LT251" s="39"/>
      <c r="LU251" s="39"/>
      <c r="LV251" s="39"/>
      <c r="LW251" s="39"/>
      <c r="LX251" s="39"/>
      <c r="LY251" s="39"/>
      <c r="LZ251" s="39"/>
      <c r="MA251" s="39"/>
      <c r="MB251" s="39"/>
      <c r="MC251" s="39"/>
      <c r="MD251" s="39"/>
      <c r="ME251" s="39"/>
      <c r="MF251" s="39"/>
      <c r="MG251" s="39"/>
      <c r="MH251" s="39"/>
      <c r="MI251" s="39"/>
      <c r="MJ251" s="39"/>
      <c r="MK251" s="39"/>
      <c r="ML251" s="39"/>
      <c r="MM251" s="39"/>
      <c r="MN251" s="39"/>
      <c r="MO251" s="39"/>
      <c r="MP251" s="39"/>
      <c r="MQ251" s="39"/>
      <c r="MR251" s="39"/>
      <c r="MS251" s="39"/>
      <c r="MT251" s="39"/>
      <c r="MU251" s="39"/>
      <c r="MV251" s="39"/>
      <c r="MW251" s="39"/>
      <c r="MX251" s="39"/>
      <c r="MY251" s="39"/>
      <c r="MZ251" s="39"/>
      <c r="NA251" s="39"/>
      <c r="NB251" s="39"/>
      <c r="NC251" s="39"/>
      <c r="ND251" s="39"/>
      <c r="NE251" s="39"/>
      <c r="NF251" s="39"/>
      <c r="NG251" s="39"/>
      <c r="NH251" s="39"/>
      <c r="NI251" s="39"/>
      <c r="NJ251" s="39"/>
      <c r="NK251" s="39"/>
      <c r="NL251" s="39"/>
      <c r="NM251" s="39"/>
      <c r="NN251" s="39"/>
      <c r="NO251" s="39"/>
      <c r="NP251" s="39"/>
      <c r="NQ251" s="39"/>
      <c r="NR251" s="39"/>
      <c r="NS251" s="39"/>
      <c r="NT251" s="39"/>
      <c r="NU251" s="39"/>
      <c r="NV251" s="39"/>
      <c r="NW251" s="39"/>
      <c r="NX251" s="39"/>
      <c r="NY251" s="39"/>
      <c r="NZ251" s="39"/>
      <c r="OA251" s="39"/>
      <c r="OB251" s="39"/>
      <c r="OC251" s="39"/>
      <c r="OD251" s="39"/>
      <c r="OE251" s="39"/>
      <c r="OF251" s="39"/>
      <c r="OG251" s="39"/>
      <c r="OH251" s="39"/>
      <c r="OI251" s="39"/>
      <c r="OJ251" s="39"/>
      <c r="OK251" s="39"/>
      <c r="OL251" s="39"/>
      <c r="OM251" s="39"/>
      <c r="ON251" s="39"/>
      <c r="OO251" s="39"/>
      <c r="OP251" s="39"/>
      <c r="OQ251" s="39"/>
      <c r="OR251" s="39"/>
      <c r="OS251" s="39"/>
      <c r="OT251" s="39"/>
      <c r="OU251" s="39"/>
      <c r="OV251" s="39"/>
      <c r="OW251" s="39"/>
      <c r="OX251" s="39"/>
      <c r="OY251" s="39"/>
      <c r="OZ251" s="39"/>
      <c r="PA251" s="39"/>
      <c r="PB251" s="39"/>
      <c r="PC251" s="39"/>
      <c r="PD251" s="39"/>
      <c r="PE251" s="39"/>
      <c r="PF251" s="39"/>
      <c r="PG251" s="39"/>
      <c r="PH251" s="39"/>
      <c r="PI251" s="39"/>
      <c r="PJ251" s="39"/>
      <c r="PK251" s="39"/>
      <c r="PL251" s="39"/>
      <c r="PM251" s="39"/>
      <c r="PN251" s="39"/>
      <c r="PO251" s="39"/>
      <c r="PP251" s="39"/>
      <c r="PQ251" s="39"/>
      <c r="PR251" s="39"/>
      <c r="PS251" s="39"/>
      <c r="PT251" s="39"/>
      <c r="PU251" s="39"/>
      <c r="PV251" s="39"/>
      <c r="PW251" s="39"/>
      <c r="PX251" s="39"/>
      <c r="PY251" s="39"/>
      <c r="PZ251" s="39"/>
      <c r="QA251" s="39"/>
      <c r="QB251" s="39"/>
      <c r="QC251" s="39"/>
      <c r="QD251" s="39"/>
      <c r="QE251" s="39"/>
      <c r="QF251" s="39"/>
      <c r="QG251" s="39"/>
      <c r="QH251" s="39"/>
      <c r="QI251" s="39"/>
      <c r="QJ251" s="39"/>
      <c r="QK251" s="39"/>
      <c r="QL251" s="39"/>
      <c r="QM251" s="39"/>
      <c r="QN251" s="39"/>
      <c r="QO251" s="39"/>
      <c r="QP251" s="39"/>
      <c r="QQ251" s="39"/>
      <c r="QR251" s="39"/>
      <c r="QS251" s="39"/>
      <c r="QT251" s="39"/>
      <c r="QU251" s="39"/>
      <c r="QV251" s="39"/>
      <c r="QW251" s="39"/>
      <c r="QX251" s="39"/>
      <c r="QY251" s="39"/>
      <c r="QZ251" s="39"/>
      <c r="RA251" s="39"/>
      <c r="RB251" s="39"/>
      <c r="RC251" s="39"/>
      <c r="RD251" s="39"/>
      <c r="RE251" s="39"/>
      <c r="RF251" s="39"/>
      <c r="RG251" s="39"/>
      <c r="RH251" s="39"/>
      <c r="RI251" s="39"/>
      <c r="RJ251" s="39"/>
      <c r="RK251" s="39"/>
      <c r="RL251" s="39"/>
      <c r="RM251" s="39"/>
      <c r="RN251" s="39"/>
      <c r="RO251" s="39"/>
      <c r="RP251" s="39"/>
      <c r="RQ251" s="39"/>
      <c r="RR251" s="39"/>
      <c r="RS251" s="39"/>
      <c r="RT251" s="39"/>
      <c r="RU251" s="39"/>
      <c r="RV251" s="39"/>
      <c r="RW251" s="39"/>
      <c r="RX251" s="39"/>
      <c r="RY251" s="39"/>
      <c r="RZ251" s="39"/>
      <c r="SA251" s="39"/>
      <c r="SB251" s="39"/>
      <c r="SC251" s="39"/>
      <c r="SD251" s="39"/>
      <c r="SE251" s="39"/>
      <c r="SF251" s="39"/>
      <c r="SG251" s="39"/>
      <c r="SH251" s="39"/>
      <c r="SI251" s="39"/>
      <c r="SJ251" s="39"/>
      <c r="SK251" s="39"/>
      <c r="SL251" s="39"/>
      <c r="SM251" s="39"/>
      <c r="SN251" s="39"/>
      <c r="SO251" s="39"/>
      <c r="SP251" s="39"/>
      <c r="SQ251" s="39"/>
      <c r="SR251" s="39"/>
      <c r="SS251" s="39"/>
      <c r="ST251" s="39"/>
      <c r="SU251" s="39"/>
      <c r="SV251" s="39"/>
      <c r="SW251" s="39"/>
      <c r="SX251" s="39"/>
      <c r="SY251" s="39"/>
      <c r="SZ251" s="39"/>
      <c r="TA251" s="39"/>
      <c r="TB251" s="39"/>
      <c r="TC251" s="39"/>
      <c r="TD251" s="39"/>
      <c r="TE251" s="39"/>
      <c r="TF251" s="39"/>
      <c r="TG251" s="39"/>
      <c r="TH251" s="39"/>
      <c r="TI251" s="39"/>
      <c r="TJ251" s="39"/>
      <c r="TK251" s="39"/>
      <c r="TL251" s="39"/>
      <c r="TM251" s="39"/>
      <c r="TN251" s="39"/>
      <c r="TO251" s="39"/>
      <c r="TP251" s="39"/>
      <c r="TQ251" s="39"/>
      <c r="TR251" s="39"/>
      <c r="TS251" s="39"/>
      <c r="TT251" s="39"/>
      <c r="TU251" s="39"/>
      <c r="TV251" s="39"/>
      <c r="TW251" s="39"/>
      <c r="TX251" s="39"/>
      <c r="TY251" s="39"/>
      <c r="TZ251" s="39"/>
      <c r="UA251" s="39"/>
      <c r="UB251" s="39"/>
      <c r="UC251" s="39"/>
      <c r="UD251" s="39"/>
      <c r="UE251" s="39"/>
      <c r="UF251" s="39"/>
      <c r="UG251" s="39"/>
      <c r="UH251" s="39"/>
      <c r="UI251" s="39"/>
      <c r="UJ251" s="39"/>
      <c r="UK251" s="39"/>
      <c r="UL251" s="39"/>
      <c r="UM251" s="39"/>
      <c r="UN251" s="39"/>
      <c r="UO251" s="39"/>
      <c r="UP251" s="39"/>
      <c r="UQ251" s="39"/>
      <c r="UR251" s="39"/>
      <c r="US251" s="39"/>
      <c r="UT251" s="39"/>
      <c r="UU251" s="39"/>
      <c r="UV251" s="39"/>
      <c r="UW251" s="39"/>
      <c r="UX251" s="39"/>
      <c r="UY251" s="39"/>
      <c r="UZ251" s="39"/>
      <c r="VA251" s="39"/>
      <c r="VB251" s="39"/>
      <c r="VC251" s="39"/>
      <c r="VD251" s="39"/>
      <c r="VE251" s="39"/>
      <c r="VF251" s="39"/>
      <c r="VG251" s="39"/>
      <c r="VH251" s="39"/>
      <c r="VI251" s="39"/>
      <c r="VJ251" s="39"/>
      <c r="VK251" s="39"/>
      <c r="VL251" s="39"/>
      <c r="VM251" s="39"/>
      <c r="VN251" s="39"/>
      <c r="VO251" s="39"/>
      <c r="VP251" s="39"/>
      <c r="VQ251" s="39"/>
      <c r="VR251" s="39"/>
      <c r="VS251" s="39"/>
      <c r="VT251" s="39"/>
      <c r="VU251" s="39"/>
      <c r="VV251" s="39"/>
      <c r="VW251" s="39"/>
      <c r="VX251" s="39"/>
      <c r="VY251" s="39"/>
      <c r="VZ251" s="39"/>
      <c r="WA251" s="39"/>
      <c r="WB251" s="39"/>
      <c r="WC251" s="39"/>
      <c r="WD251" s="39"/>
      <c r="WE251" s="39"/>
      <c r="WF251" s="39"/>
      <c r="WG251" s="39"/>
      <c r="WH251" s="39"/>
      <c r="WI251" s="39"/>
      <c r="WJ251" s="39"/>
      <c r="WK251" s="39"/>
      <c r="WL251" s="39"/>
      <c r="WM251" s="39"/>
      <c r="WN251" s="39"/>
      <c r="WO251" s="39"/>
      <c r="WP251" s="39"/>
      <c r="WQ251" s="39"/>
      <c r="WR251" s="39"/>
      <c r="WS251" s="39"/>
      <c r="WT251" s="39"/>
      <c r="WU251" s="39"/>
      <c r="WV251" s="39"/>
      <c r="WW251" s="39"/>
      <c r="WX251" s="39"/>
      <c r="WY251" s="39"/>
      <c r="WZ251" s="39"/>
      <c r="XA251" s="39"/>
      <c r="XB251" s="39"/>
      <c r="XC251" s="39"/>
      <c r="XD251" s="39"/>
      <c r="XE251" s="39"/>
      <c r="XF251" s="39"/>
      <c r="XG251" s="39"/>
      <c r="XH251" s="39"/>
      <c r="XI251" s="39"/>
      <c r="XJ251" s="39"/>
      <c r="XK251" s="39"/>
      <c r="XL251" s="39"/>
      <c r="XM251" s="39"/>
      <c r="XN251" s="39"/>
      <c r="XO251" s="39"/>
      <c r="XP251" s="39"/>
      <c r="XQ251" s="39"/>
      <c r="XR251" s="39"/>
      <c r="XS251" s="39"/>
      <c r="XT251" s="39"/>
      <c r="XU251" s="39"/>
      <c r="XV251" s="39"/>
      <c r="XW251" s="39"/>
      <c r="XX251" s="39"/>
      <c r="XY251" s="39"/>
      <c r="XZ251" s="39"/>
      <c r="YA251" s="39"/>
      <c r="YB251" s="39"/>
      <c r="YC251" s="39"/>
      <c r="YD251" s="39"/>
      <c r="YE251" s="39"/>
      <c r="YF251" s="39"/>
      <c r="YG251" s="39"/>
      <c r="YH251" s="39"/>
      <c r="YI251" s="39"/>
      <c r="YJ251" s="39"/>
      <c r="YK251" s="39"/>
      <c r="YL251" s="39"/>
      <c r="YM251" s="39"/>
      <c r="YN251" s="39"/>
      <c r="YO251" s="39"/>
      <c r="YP251" s="39"/>
      <c r="YQ251" s="39"/>
      <c r="YR251" s="39"/>
      <c r="YS251" s="39"/>
      <c r="YT251" s="39"/>
      <c r="YU251" s="39"/>
      <c r="YV251" s="39"/>
      <c r="YW251" s="39"/>
      <c r="YX251" s="39"/>
      <c r="YY251" s="39"/>
      <c r="YZ251" s="39"/>
      <c r="ZA251" s="39"/>
      <c r="ZB251" s="39"/>
      <c r="ZC251" s="39"/>
      <c r="ZD251" s="39"/>
      <c r="ZE251" s="39"/>
      <c r="ZF251" s="39"/>
      <c r="ZG251" s="39"/>
      <c r="ZH251" s="39"/>
      <c r="ZI251" s="39"/>
      <c r="ZJ251" s="39"/>
      <c r="ZK251" s="39"/>
      <c r="ZL251" s="39"/>
      <c r="ZM251" s="39"/>
      <c r="ZN251" s="39"/>
      <c r="ZO251" s="39"/>
      <c r="ZP251" s="39"/>
      <c r="ZQ251" s="39"/>
      <c r="ZR251" s="39"/>
      <c r="ZS251" s="39"/>
      <c r="ZT251" s="39"/>
      <c r="ZU251" s="39"/>
      <c r="ZV251" s="39"/>
      <c r="ZW251" s="39"/>
      <c r="ZX251" s="39"/>
    </row>
    <row r="252" spans="1:700" s="41" customFormat="1" ht="12" customHeight="1" x14ac:dyDescent="0.25">
      <c r="A252" s="128" t="s">
        <v>36</v>
      </c>
      <c r="B252" s="15" t="s">
        <v>37</v>
      </c>
      <c r="C252" s="15" t="s">
        <v>37</v>
      </c>
      <c r="D252" s="5" t="s">
        <v>38</v>
      </c>
      <c r="E252" s="6" t="s">
        <v>256</v>
      </c>
      <c r="F252" s="5" t="s">
        <v>257</v>
      </c>
      <c r="G252" s="6" t="s">
        <v>40</v>
      </c>
      <c r="H252" s="8">
        <v>21101</v>
      </c>
      <c r="I252" s="70" t="s">
        <v>46</v>
      </c>
      <c r="J252" s="9" t="s">
        <v>2292</v>
      </c>
      <c r="K252" s="30" t="s">
        <v>2293</v>
      </c>
      <c r="L252" s="11"/>
      <c r="M252" s="8" t="s">
        <v>43</v>
      </c>
      <c r="N252" s="12" t="s">
        <v>16255</v>
      </c>
      <c r="O252" s="13">
        <v>24</v>
      </c>
      <c r="P252" s="14">
        <v>5</v>
      </c>
      <c r="Q252" s="53" t="s">
        <v>45</v>
      </c>
      <c r="R252" s="14">
        <v>120</v>
      </c>
      <c r="S252" s="14">
        <v>0</v>
      </c>
      <c r="T252" s="14">
        <v>60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60</v>
      </c>
      <c r="AD252" s="14">
        <v>0</v>
      </c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  <c r="IN252" s="39"/>
      <c r="IO252" s="39"/>
      <c r="IP252" s="39"/>
      <c r="IQ252" s="39"/>
      <c r="IR252" s="39"/>
      <c r="IS252" s="39"/>
      <c r="IT252" s="39"/>
      <c r="IU252" s="39"/>
      <c r="IV252" s="39"/>
      <c r="IW252" s="39"/>
      <c r="IX252" s="39"/>
      <c r="IY252" s="39"/>
      <c r="IZ252" s="39"/>
      <c r="JA252" s="39"/>
      <c r="JB252" s="39"/>
      <c r="JC252" s="39"/>
      <c r="JD252" s="39"/>
      <c r="JE252" s="39"/>
      <c r="JF252" s="39"/>
      <c r="JG252" s="39"/>
      <c r="JH252" s="39"/>
      <c r="JI252" s="39"/>
      <c r="JJ252" s="39"/>
      <c r="JK252" s="39"/>
      <c r="JL252" s="39"/>
      <c r="JM252" s="39"/>
      <c r="JN252" s="39"/>
      <c r="JO252" s="39"/>
      <c r="JP252" s="39"/>
      <c r="JQ252" s="39"/>
      <c r="JR252" s="39"/>
      <c r="JS252" s="39"/>
      <c r="JT252" s="39"/>
      <c r="JU252" s="39"/>
      <c r="JV252" s="39"/>
      <c r="JW252" s="39"/>
      <c r="JX252" s="39"/>
      <c r="JY252" s="39"/>
      <c r="JZ252" s="39"/>
      <c r="KA252" s="39"/>
      <c r="KB252" s="39"/>
      <c r="KC252" s="39"/>
      <c r="KD252" s="39"/>
      <c r="KE252" s="39"/>
      <c r="KF252" s="39"/>
      <c r="KG252" s="39"/>
      <c r="KH252" s="39"/>
      <c r="KI252" s="39"/>
      <c r="KJ252" s="39"/>
      <c r="KK252" s="39"/>
      <c r="KL252" s="39"/>
      <c r="KM252" s="39"/>
      <c r="KN252" s="39"/>
      <c r="KO252" s="39"/>
      <c r="KP252" s="39"/>
      <c r="KQ252" s="39"/>
      <c r="KR252" s="39"/>
      <c r="KS252" s="39"/>
      <c r="KT252" s="39"/>
      <c r="KU252" s="39"/>
      <c r="KV252" s="39"/>
      <c r="KW252" s="39"/>
      <c r="KX252" s="39"/>
      <c r="KY252" s="39"/>
      <c r="KZ252" s="39"/>
      <c r="LA252" s="39"/>
      <c r="LB252" s="39"/>
      <c r="LC252" s="39"/>
      <c r="LD252" s="39"/>
      <c r="LE252" s="39"/>
      <c r="LF252" s="39"/>
      <c r="LG252" s="39"/>
      <c r="LH252" s="39"/>
      <c r="LI252" s="39"/>
      <c r="LJ252" s="39"/>
      <c r="LK252" s="39"/>
      <c r="LL252" s="39"/>
      <c r="LM252" s="39"/>
      <c r="LN252" s="39"/>
      <c r="LO252" s="39"/>
      <c r="LP252" s="39"/>
      <c r="LQ252" s="39"/>
      <c r="LR252" s="39"/>
      <c r="LS252" s="39"/>
      <c r="LT252" s="39"/>
      <c r="LU252" s="39"/>
      <c r="LV252" s="39"/>
      <c r="LW252" s="39"/>
      <c r="LX252" s="39"/>
      <c r="LY252" s="39"/>
      <c r="LZ252" s="39"/>
      <c r="MA252" s="39"/>
      <c r="MB252" s="39"/>
      <c r="MC252" s="39"/>
      <c r="MD252" s="39"/>
      <c r="ME252" s="39"/>
      <c r="MF252" s="39"/>
      <c r="MG252" s="39"/>
      <c r="MH252" s="39"/>
      <c r="MI252" s="39"/>
      <c r="MJ252" s="39"/>
      <c r="MK252" s="39"/>
      <c r="ML252" s="39"/>
      <c r="MM252" s="39"/>
      <c r="MN252" s="39"/>
      <c r="MO252" s="39"/>
      <c r="MP252" s="39"/>
      <c r="MQ252" s="39"/>
      <c r="MR252" s="39"/>
      <c r="MS252" s="39"/>
      <c r="MT252" s="39"/>
      <c r="MU252" s="39"/>
      <c r="MV252" s="39"/>
      <c r="MW252" s="39"/>
      <c r="MX252" s="39"/>
      <c r="MY252" s="39"/>
      <c r="MZ252" s="39"/>
      <c r="NA252" s="39"/>
      <c r="NB252" s="39"/>
      <c r="NC252" s="39"/>
      <c r="ND252" s="39"/>
      <c r="NE252" s="39"/>
      <c r="NF252" s="39"/>
      <c r="NG252" s="39"/>
      <c r="NH252" s="39"/>
      <c r="NI252" s="39"/>
      <c r="NJ252" s="39"/>
      <c r="NK252" s="39"/>
      <c r="NL252" s="39"/>
      <c r="NM252" s="39"/>
      <c r="NN252" s="39"/>
      <c r="NO252" s="39"/>
      <c r="NP252" s="39"/>
      <c r="NQ252" s="39"/>
      <c r="NR252" s="39"/>
      <c r="NS252" s="39"/>
      <c r="NT252" s="39"/>
      <c r="NU252" s="39"/>
      <c r="NV252" s="39"/>
      <c r="NW252" s="39"/>
      <c r="NX252" s="39"/>
      <c r="NY252" s="39"/>
      <c r="NZ252" s="39"/>
      <c r="OA252" s="39"/>
      <c r="OB252" s="39"/>
      <c r="OC252" s="39"/>
      <c r="OD252" s="39"/>
      <c r="OE252" s="39"/>
      <c r="OF252" s="39"/>
      <c r="OG252" s="39"/>
      <c r="OH252" s="39"/>
      <c r="OI252" s="39"/>
      <c r="OJ252" s="39"/>
      <c r="OK252" s="39"/>
      <c r="OL252" s="39"/>
      <c r="OM252" s="39"/>
      <c r="ON252" s="39"/>
      <c r="OO252" s="39"/>
      <c r="OP252" s="39"/>
      <c r="OQ252" s="39"/>
      <c r="OR252" s="39"/>
      <c r="OS252" s="39"/>
      <c r="OT252" s="39"/>
      <c r="OU252" s="39"/>
      <c r="OV252" s="39"/>
      <c r="OW252" s="39"/>
      <c r="OX252" s="39"/>
      <c r="OY252" s="39"/>
      <c r="OZ252" s="39"/>
      <c r="PA252" s="39"/>
      <c r="PB252" s="39"/>
      <c r="PC252" s="39"/>
      <c r="PD252" s="39"/>
      <c r="PE252" s="39"/>
      <c r="PF252" s="39"/>
      <c r="PG252" s="39"/>
      <c r="PH252" s="39"/>
      <c r="PI252" s="39"/>
      <c r="PJ252" s="39"/>
      <c r="PK252" s="39"/>
      <c r="PL252" s="39"/>
      <c r="PM252" s="39"/>
      <c r="PN252" s="39"/>
      <c r="PO252" s="39"/>
      <c r="PP252" s="39"/>
      <c r="PQ252" s="39"/>
      <c r="PR252" s="39"/>
      <c r="PS252" s="39"/>
      <c r="PT252" s="39"/>
      <c r="PU252" s="39"/>
      <c r="PV252" s="39"/>
      <c r="PW252" s="39"/>
      <c r="PX252" s="39"/>
      <c r="PY252" s="39"/>
      <c r="PZ252" s="39"/>
      <c r="QA252" s="39"/>
      <c r="QB252" s="39"/>
      <c r="QC252" s="39"/>
      <c r="QD252" s="39"/>
      <c r="QE252" s="39"/>
      <c r="QF252" s="39"/>
      <c r="QG252" s="39"/>
      <c r="QH252" s="39"/>
      <c r="QI252" s="39"/>
      <c r="QJ252" s="39"/>
      <c r="QK252" s="39"/>
      <c r="QL252" s="39"/>
      <c r="QM252" s="39"/>
      <c r="QN252" s="39"/>
      <c r="QO252" s="39"/>
      <c r="QP252" s="39"/>
      <c r="QQ252" s="39"/>
      <c r="QR252" s="39"/>
      <c r="QS252" s="39"/>
      <c r="QT252" s="39"/>
      <c r="QU252" s="39"/>
      <c r="QV252" s="39"/>
      <c r="QW252" s="39"/>
      <c r="QX252" s="39"/>
      <c r="QY252" s="39"/>
      <c r="QZ252" s="39"/>
      <c r="RA252" s="39"/>
      <c r="RB252" s="39"/>
      <c r="RC252" s="39"/>
      <c r="RD252" s="39"/>
      <c r="RE252" s="39"/>
      <c r="RF252" s="39"/>
      <c r="RG252" s="39"/>
      <c r="RH252" s="39"/>
      <c r="RI252" s="39"/>
      <c r="RJ252" s="39"/>
      <c r="RK252" s="39"/>
      <c r="RL252" s="39"/>
      <c r="RM252" s="39"/>
      <c r="RN252" s="39"/>
      <c r="RO252" s="39"/>
      <c r="RP252" s="39"/>
      <c r="RQ252" s="39"/>
      <c r="RR252" s="39"/>
      <c r="RS252" s="39"/>
      <c r="RT252" s="39"/>
      <c r="RU252" s="39"/>
      <c r="RV252" s="39"/>
      <c r="RW252" s="39"/>
      <c r="RX252" s="39"/>
      <c r="RY252" s="39"/>
      <c r="RZ252" s="39"/>
      <c r="SA252" s="39"/>
      <c r="SB252" s="39"/>
      <c r="SC252" s="39"/>
      <c r="SD252" s="39"/>
      <c r="SE252" s="39"/>
      <c r="SF252" s="39"/>
      <c r="SG252" s="39"/>
      <c r="SH252" s="39"/>
      <c r="SI252" s="39"/>
      <c r="SJ252" s="39"/>
      <c r="SK252" s="39"/>
      <c r="SL252" s="39"/>
      <c r="SM252" s="39"/>
      <c r="SN252" s="39"/>
      <c r="SO252" s="39"/>
      <c r="SP252" s="39"/>
      <c r="SQ252" s="39"/>
      <c r="SR252" s="39"/>
      <c r="SS252" s="39"/>
      <c r="ST252" s="39"/>
      <c r="SU252" s="39"/>
      <c r="SV252" s="39"/>
      <c r="SW252" s="39"/>
      <c r="SX252" s="39"/>
      <c r="SY252" s="39"/>
      <c r="SZ252" s="39"/>
      <c r="TA252" s="39"/>
      <c r="TB252" s="39"/>
      <c r="TC252" s="39"/>
      <c r="TD252" s="39"/>
      <c r="TE252" s="39"/>
      <c r="TF252" s="39"/>
      <c r="TG252" s="39"/>
      <c r="TH252" s="39"/>
      <c r="TI252" s="39"/>
      <c r="TJ252" s="39"/>
      <c r="TK252" s="39"/>
      <c r="TL252" s="39"/>
      <c r="TM252" s="39"/>
      <c r="TN252" s="39"/>
      <c r="TO252" s="39"/>
      <c r="TP252" s="39"/>
      <c r="TQ252" s="39"/>
      <c r="TR252" s="39"/>
      <c r="TS252" s="39"/>
      <c r="TT252" s="39"/>
      <c r="TU252" s="39"/>
      <c r="TV252" s="39"/>
      <c r="TW252" s="39"/>
      <c r="TX252" s="39"/>
      <c r="TY252" s="39"/>
      <c r="TZ252" s="39"/>
      <c r="UA252" s="39"/>
      <c r="UB252" s="39"/>
      <c r="UC252" s="39"/>
      <c r="UD252" s="39"/>
      <c r="UE252" s="39"/>
      <c r="UF252" s="39"/>
      <c r="UG252" s="39"/>
      <c r="UH252" s="39"/>
      <c r="UI252" s="39"/>
      <c r="UJ252" s="39"/>
      <c r="UK252" s="39"/>
      <c r="UL252" s="39"/>
      <c r="UM252" s="39"/>
      <c r="UN252" s="39"/>
      <c r="UO252" s="39"/>
      <c r="UP252" s="39"/>
      <c r="UQ252" s="39"/>
      <c r="UR252" s="39"/>
      <c r="US252" s="39"/>
      <c r="UT252" s="39"/>
      <c r="UU252" s="39"/>
      <c r="UV252" s="39"/>
      <c r="UW252" s="39"/>
      <c r="UX252" s="39"/>
      <c r="UY252" s="39"/>
      <c r="UZ252" s="39"/>
      <c r="VA252" s="39"/>
      <c r="VB252" s="39"/>
      <c r="VC252" s="39"/>
      <c r="VD252" s="39"/>
      <c r="VE252" s="39"/>
      <c r="VF252" s="39"/>
      <c r="VG252" s="39"/>
      <c r="VH252" s="39"/>
      <c r="VI252" s="39"/>
      <c r="VJ252" s="39"/>
      <c r="VK252" s="39"/>
      <c r="VL252" s="39"/>
      <c r="VM252" s="39"/>
      <c r="VN252" s="39"/>
      <c r="VO252" s="39"/>
      <c r="VP252" s="39"/>
      <c r="VQ252" s="39"/>
      <c r="VR252" s="39"/>
      <c r="VS252" s="39"/>
      <c r="VT252" s="39"/>
      <c r="VU252" s="39"/>
      <c r="VV252" s="39"/>
      <c r="VW252" s="39"/>
      <c r="VX252" s="39"/>
      <c r="VY252" s="39"/>
      <c r="VZ252" s="39"/>
      <c r="WA252" s="39"/>
      <c r="WB252" s="39"/>
      <c r="WC252" s="39"/>
      <c r="WD252" s="39"/>
      <c r="WE252" s="39"/>
      <c r="WF252" s="39"/>
      <c r="WG252" s="39"/>
      <c r="WH252" s="39"/>
      <c r="WI252" s="39"/>
      <c r="WJ252" s="39"/>
      <c r="WK252" s="39"/>
      <c r="WL252" s="39"/>
      <c r="WM252" s="39"/>
      <c r="WN252" s="39"/>
      <c r="WO252" s="39"/>
      <c r="WP252" s="39"/>
      <c r="WQ252" s="39"/>
      <c r="WR252" s="39"/>
      <c r="WS252" s="39"/>
      <c r="WT252" s="39"/>
      <c r="WU252" s="39"/>
      <c r="WV252" s="39"/>
      <c r="WW252" s="39"/>
      <c r="WX252" s="39"/>
      <c r="WY252" s="39"/>
      <c r="WZ252" s="39"/>
      <c r="XA252" s="39"/>
      <c r="XB252" s="39"/>
      <c r="XC252" s="39"/>
      <c r="XD252" s="39"/>
      <c r="XE252" s="39"/>
      <c r="XF252" s="39"/>
      <c r="XG252" s="39"/>
      <c r="XH252" s="39"/>
      <c r="XI252" s="39"/>
      <c r="XJ252" s="39"/>
      <c r="XK252" s="39"/>
      <c r="XL252" s="39"/>
      <c r="XM252" s="39"/>
      <c r="XN252" s="39"/>
      <c r="XO252" s="39"/>
      <c r="XP252" s="39"/>
      <c r="XQ252" s="39"/>
      <c r="XR252" s="39"/>
      <c r="XS252" s="39"/>
      <c r="XT252" s="39"/>
      <c r="XU252" s="39"/>
      <c r="XV252" s="39"/>
      <c r="XW252" s="39"/>
      <c r="XX252" s="39"/>
      <c r="XY252" s="39"/>
      <c r="XZ252" s="39"/>
      <c r="YA252" s="39"/>
      <c r="YB252" s="39"/>
      <c r="YC252" s="39"/>
      <c r="YD252" s="39"/>
      <c r="YE252" s="39"/>
      <c r="YF252" s="39"/>
      <c r="YG252" s="39"/>
      <c r="YH252" s="39"/>
      <c r="YI252" s="39"/>
      <c r="YJ252" s="39"/>
      <c r="YK252" s="39"/>
      <c r="YL252" s="39"/>
      <c r="YM252" s="39"/>
      <c r="YN252" s="39"/>
      <c r="YO252" s="39"/>
      <c r="YP252" s="39"/>
      <c r="YQ252" s="39"/>
      <c r="YR252" s="39"/>
      <c r="YS252" s="39"/>
      <c r="YT252" s="39"/>
      <c r="YU252" s="39"/>
      <c r="YV252" s="39"/>
      <c r="YW252" s="39"/>
      <c r="YX252" s="39"/>
      <c r="YY252" s="39"/>
      <c r="YZ252" s="39"/>
      <c r="ZA252" s="39"/>
      <c r="ZB252" s="39"/>
      <c r="ZC252" s="39"/>
      <c r="ZD252" s="39"/>
      <c r="ZE252" s="39"/>
      <c r="ZF252" s="39"/>
      <c r="ZG252" s="39"/>
      <c r="ZH252" s="39"/>
      <c r="ZI252" s="39"/>
      <c r="ZJ252" s="39"/>
      <c r="ZK252" s="39"/>
      <c r="ZL252" s="39"/>
      <c r="ZM252" s="39"/>
      <c r="ZN252" s="39"/>
      <c r="ZO252" s="39"/>
      <c r="ZP252" s="39"/>
      <c r="ZQ252" s="39"/>
      <c r="ZR252" s="39"/>
      <c r="ZS252" s="39"/>
      <c r="ZT252" s="39"/>
      <c r="ZU252" s="39"/>
      <c r="ZV252" s="39"/>
      <c r="ZW252" s="39"/>
      <c r="ZX252" s="39"/>
    </row>
    <row r="253" spans="1:700" s="41" customFormat="1" ht="12" customHeight="1" x14ac:dyDescent="0.25">
      <c r="A253" s="128" t="s">
        <v>36</v>
      </c>
      <c r="B253" s="15" t="s">
        <v>37</v>
      </c>
      <c r="C253" s="15" t="s">
        <v>37</v>
      </c>
      <c r="D253" s="5" t="s">
        <v>38</v>
      </c>
      <c r="E253" s="6" t="s">
        <v>256</v>
      </c>
      <c r="F253" s="5" t="s">
        <v>257</v>
      </c>
      <c r="G253" s="6" t="s">
        <v>40</v>
      </c>
      <c r="H253" s="8">
        <v>21101</v>
      </c>
      <c r="I253" s="70" t="s">
        <v>46</v>
      </c>
      <c r="J253" s="9" t="s">
        <v>1519</v>
      </c>
      <c r="K253" s="30" t="s">
        <v>16305</v>
      </c>
      <c r="L253" s="11"/>
      <c r="M253" s="8" t="s">
        <v>43</v>
      </c>
      <c r="N253" s="12" t="s">
        <v>877</v>
      </c>
      <c r="O253" s="13">
        <v>6</v>
      </c>
      <c r="P253" s="14">
        <v>48</v>
      </c>
      <c r="Q253" s="53" t="s">
        <v>45</v>
      </c>
      <c r="R253" s="14">
        <v>288</v>
      </c>
      <c r="S253" s="14">
        <v>0</v>
      </c>
      <c r="T253" s="14">
        <v>96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96</v>
      </c>
      <c r="AA253" s="14">
        <v>0</v>
      </c>
      <c r="AB253" s="14">
        <v>0</v>
      </c>
      <c r="AC253" s="14">
        <v>96</v>
      </c>
      <c r="AD253" s="14">
        <v>0</v>
      </c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  <c r="IB253" s="39"/>
      <c r="IC253" s="39"/>
      <c r="ID253" s="39"/>
      <c r="IE253" s="39"/>
      <c r="IF253" s="39"/>
      <c r="IG253" s="39"/>
      <c r="IH253" s="39"/>
      <c r="II253" s="39"/>
      <c r="IJ253" s="39"/>
      <c r="IK253" s="39"/>
      <c r="IL253" s="39"/>
      <c r="IM253" s="39"/>
      <c r="IN253" s="39"/>
      <c r="IO253" s="39"/>
      <c r="IP253" s="39"/>
      <c r="IQ253" s="39"/>
      <c r="IR253" s="39"/>
      <c r="IS253" s="39"/>
      <c r="IT253" s="39"/>
      <c r="IU253" s="39"/>
      <c r="IV253" s="39"/>
      <c r="IW253" s="39"/>
      <c r="IX253" s="39"/>
      <c r="IY253" s="39"/>
      <c r="IZ253" s="39"/>
      <c r="JA253" s="39"/>
      <c r="JB253" s="39"/>
      <c r="JC253" s="39"/>
      <c r="JD253" s="39"/>
      <c r="JE253" s="39"/>
      <c r="JF253" s="39"/>
      <c r="JG253" s="39"/>
      <c r="JH253" s="39"/>
      <c r="JI253" s="39"/>
      <c r="JJ253" s="39"/>
      <c r="JK253" s="39"/>
      <c r="JL253" s="39"/>
      <c r="JM253" s="39"/>
      <c r="JN253" s="39"/>
      <c r="JO253" s="39"/>
      <c r="JP253" s="39"/>
      <c r="JQ253" s="39"/>
      <c r="JR253" s="39"/>
      <c r="JS253" s="39"/>
      <c r="JT253" s="39"/>
      <c r="JU253" s="39"/>
      <c r="JV253" s="39"/>
      <c r="JW253" s="39"/>
      <c r="JX253" s="39"/>
      <c r="JY253" s="39"/>
      <c r="JZ253" s="39"/>
      <c r="KA253" s="39"/>
      <c r="KB253" s="39"/>
      <c r="KC253" s="39"/>
      <c r="KD253" s="39"/>
      <c r="KE253" s="39"/>
      <c r="KF253" s="39"/>
      <c r="KG253" s="39"/>
      <c r="KH253" s="39"/>
      <c r="KI253" s="39"/>
      <c r="KJ253" s="39"/>
      <c r="KK253" s="39"/>
      <c r="KL253" s="39"/>
      <c r="KM253" s="39"/>
      <c r="KN253" s="39"/>
      <c r="KO253" s="39"/>
      <c r="KP253" s="39"/>
      <c r="KQ253" s="39"/>
      <c r="KR253" s="39"/>
      <c r="KS253" s="39"/>
      <c r="KT253" s="39"/>
      <c r="KU253" s="39"/>
      <c r="KV253" s="39"/>
      <c r="KW253" s="39"/>
      <c r="KX253" s="39"/>
      <c r="KY253" s="39"/>
      <c r="KZ253" s="39"/>
      <c r="LA253" s="39"/>
      <c r="LB253" s="39"/>
      <c r="LC253" s="39"/>
      <c r="LD253" s="39"/>
      <c r="LE253" s="39"/>
      <c r="LF253" s="39"/>
      <c r="LG253" s="39"/>
      <c r="LH253" s="39"/>
      <c r="LI253" s="39"/>
      <c r="LJ253" s="39"/>
      <c r="LK253" s="39"/>
      <c r="LL253" s="39"/>
      <c r="LM253" s="39"/>
      <c r="LN253" s="39"/>
      <c r="LO253" s="39"/>
      <c r="LP253" s="39"/>
      <c r="LQ253" s="39"/>
      <c r="LR253" s="39"/>
      <c r="LS253" s="39"/>
      <c r="LT253" s="39"/>
      <c r="LU253" s="39"/>
      <c r="LV253" s="39"/>
      <c r="LW253" s="39"/>
      <c r="LX253" s="39"/>
      <c r="LY253" s="39"/>
      <c r="LZ253" s="39"/>
      <c r="MA253" s="39"/>
      <c r="MB253" s="39"/>
      <c r="MC253" s="39"/>
      <c r="MD253" s="39"/>
      <c r="ME253" s="39"/>
      <c r="MF253" s="39"/>
      <c r="MG253" s="39"/>
      <c r="MH253" s="39"/>
      <c r="MI253" s="39"/>
      <c r="MJ253" s="39"/>
      <c r="MK253" s="39"/>
      <c r="ML253" s="39"/>
      <c r="MM253" s="39"/>
      <c r="MN253" s="39"/>
      <c r="MO253" s="39"/>
      <c r="MP253" s="39"/>
      <c r="MQ253" s="39"/>
      <c r="MR253" s="39"/>
      <c r="MS253" s="39"/>
      <c r="MT253" s="39"/>
      <c r="MU253" s="39"/>
      <c r="MV253" s="39"/>
      <c r="MW253" s="39"/>
      <c r="MX253" s="39"/>
      <c r="MY253" s="39"/>
      <c r="MZ253" s="39"/>
      <c r="NA253" s="39"/>
      <c r="NB253" s="39"/>
      <c r="NC253" s="39"/>
      <c r="ND253" s="39"/>
      <c r="NE253" s="39"/>
      <c r="NF253" s="39"/>
      <c r="NG253" s="39"/>
      <c r="NH253" s="39"/>
      <c r="NI253" s="39"/>
      <c r="NJ253" s="39"/>
      <c r="NK253" s="39"/>
      <c r="NL253" s="39"/>
      <c r="NM253" s="39"/>
      <c r="NN253" s="39"/>
      <c r="NO253" s="39"/>
      <c r="NP253" s="39"/>
      <c r="NQ253" s="39"/>
      <c r="NR253" s="39"/>
      <c r="NS253" s="39"/>
      <c r="NT253" s="39"/>
      <c r="NU253" s="39"/>
      <c r="NV253" s="39"/>
      <c r="NW253" s="39"/>
      <c r="NX253" s="39"/>
      <c r="NY253" s="39"/>
      <c r="NZ253" s="39"/>
      <c r="OA253" s="39"/>
      <c r="OB253" s="39"/>
      <c r="OC253" s="39"/>
      <c r="OD253" s="39"/>
      <c r="OE253" s="39"/>
      <c r="OF253" s="39"/>
      <c r="OG253" s="39"/>
      <c r="OH253" s="39"/>
      <c r="OI253" s="39"/>
      <c r="OJ253" s="39"/>
      <c r="OK253" s="39"/>
      <c r="OL253" s="39"/>
      <c r="OM253" s="39"/>
      <c r="ON253" s="39"/>
      <c r="OO253" s="39"/>
      <c r="OP253" s="39"/>
      <c r="OQ253" s="39"/>
      <c r="OR253" s="39"/>
      <c r="OS253" s="39"/>
      <c r="OT253" s="39"/>
      <c r="OU253" s="39"/>
      <c r="OV253" s="39"/>
      <c r="OW253" s="39"/>
      <c r="OX253" s="39"/>
      <c r="OY253" s="39"/>
      <c r="OZ253" s="39"/>
      <c r="PA253" s="39"/>
      <c r="PB253" s="39"/>
      <c r="PC253" s="39"/>
      <c r="PD253" s="39"/>
      <c r="PE253" s="39"/>
      <c r="PF253" s="39"/>
      <c r="PG253" s="39"/>
      <c r="PH253" s="39"/>
      <c r="PI253" s="39"/>
      <c r="PJ253" s="39"/>
      <c r="PK253" s="39"/>
      <c r="PL253" s="39"/>
      <c r="PM253" s="39"/>
      <c r="PN253" s="39"/>
      <c r="PO253" s="39"/>
      <c r="PP253" s="39"/>
      <c r="PQ253" s="39"/>
      <c r="PR253" s="39"/>
      <c r="PS253" s="39"/>
      <c r="PT253" s="39"/>
      <c r="PU253" s="39"/>
      <c r="PV253" s="39"/>
      <c r="PW253" s="39"/>
      <c r="PX253" s="39"/>
      <c r="PY253" s="39"/>
      <c r="PZ253" s="39"/>
      <c r="QA253" s="39"/>
      <c r="QB253" s="39"/>
      <c r="QC253" s="39"/>
      <c r="QD253" s="39"/>
      <c r="QE253" s="39"/>
      <c r="QF253" s="39"/>
      <c r="QG253" s="39"/>
      <c r="QH253" s="39"/>
      <c r="QI253" s="39"/>
      <c r="QJ253" s="39"/>
      <c r="QK253" s="39"/>
      <c r="QL253" s="39"/>
      <c r="QM253" s="39"/>
      <c r="QN253" s="39"/>
      <c r="QO253" s="39"/>
      <c r="QP253" s="39"/>
      <c r="QQ253" s="39"/>
      <c r="QR253" s="39"/>
      <c r="QS253" s="39"/>
      <c r="QT253" s="39"/>
      <c r="QU253" s="39"/>
      <c r="QV253" s="39"/>
      <c r="QW253" s="39"/>
      <c r="QX253" s="39"/>
      <c r="QY253" s="39"/>
      <c r="QZ253" s="39"/>
      <c r="RA253" s="39"/>
      <c r="RB253" s="39"/>
      <c r="RC253" s="39"/>
      <c r="RD253" s="39"/>
      <c r="RE253" s="39"/>
      <c r="RF253" s="39"/>
      <c r="RG253" s="39"/>
      <c r="RH253" s="39"/>
      <c r="RI253" s="39"/>
      <c r="RJ253" s="39"/>
      <c r="RK253" s="39"/>
      <c r="RL253" s="39"/>
      <c r="RM253" s="39"/>
      <c r="RN253" s="39"/>
      <c r="RO253" s="39"/>
      <c r="RP253" s="39"/>
      <c r="RQ253" s="39"/>
      <c r="RR253" s="39"/>
      <c r="RS253" s="39"/>
      <c r="RT253" s="39"/>
      <c r="RU253" s="39"/>
      <c r="RV253" s="39"/>
      <c r="RW253" s="39"/>
      <c r="RX253" s="39"/>
      <c r="RY253" s="39"/>
      <c r="RZ253" s="39"/>
      <c r="SA253" s="39"/>
      <c r="SB253" s="39"/>
      <c r="SC253" s="39"/>
      <c r="SD253" s="39"/>
      <c r="SE253" s="39"/>
      <c r="SF253" s="39"/>
      <c r="SG253" s="39"/>
      <c r="SH253" s="39"/>
      <c r="SI253" s="39"/>
      <c r="SJ253" s="39"/>
      <c r="SK253" s="39"/>
      <c r="SL253" s="39"/>
      <c r="SM253" s="39"/>
      <c r="SN253" s="39"/>
      <c r="SO253" s="39"/>
      <c r="SP253" s="39"/>
      <c r="SQ253" s="39"/>
      <c r="SR253" s="39"/>
      <c r="SS253" s="39"/>
      <c r="ST253" s="39"/>
      <c r="SU253" s="39"/>
      <c r="SV253" s="39"/>
      <c r="SW253" s="39"/>
      <c r="SX253" s="39"/>
      <c r="SY253" s="39"/>
      <c r="SZ253" s="39"/>
      <c r="TA253" s="39"/>
      <c r="TB253" s="39"/>
      <c r="TC253" s="39"/>
      <c r="TD253" s="39"/>
      <c r="TE253" s="39"/>
      <c r="TF253" s="39"/>
      <c r="TG253" s="39"/>
      <c r="TH253" s="39"/>
      <c r="TI253" s="39"/>
      <c r="TJ253" s="39"/>
      <c r="TK253" s="39"/>
      <c r="TL253" s="39"/>
      <c r="TM253" s="39"/>
      <c r="TN253" s="39"/>
      <c r="TO253" s="39"/>
      <c r="TP253" s="39"/>
      <c r="TQ253" s="39"/>
      <c r="TR253" s="39"/>
      <c r="TS253" s="39"/>
      <c r="TT253" s="39"/>
      <c r="TU253" s="39"/>
      <c r="TV253" s="39"/>
      <c r="TW253" s="39"/>
      <c r="TX253" s="39"/>
      <c r="TY253" s="39"/>
      <c r="TZ253" s="39"/>
      <c r="UA253" s="39"/>
      <c r="UB253" s="39"/>
      <c r="UC253" s="39"/>
      <c r="UD253" s="39"/>
      <c r="UE253" s="39"/>
      <c r="UF253" s="39"/>
      <c r="UG253" s="39"/>
      <c r="UH253" s="39"/>
      <c r="UI253" s="39"/>
      <c r="UJ253" s="39"/>
      <c r="UK253" s="39"/>
      <c r="UL253" s="39"/>
      <c r="UM253" s="39"/>
      <c r="UN253" s="39"/>
      <c r="UO253" s="39"/>
      <c r="UP253" s="39"/>
      <c r="UQ253" s="39"/>
      <c r="UR253" s="39"/>
      <c r="US253" s="39"/>
      <c r="UT253" s="39"/>
      <c r="UU253" s="39"/>
      <c r="UV253" s="39"/>
      <c r="UW253" s="39"/>
      <c r="UX253" s="39"/>
      <c r="UY253" s="39"/>
      <c r="UZ253" s="39"/>
      <c r="VA253" s="39"/>
      <c r="VB253" s="39"/>
      <c r="VC253" s="39"/>
      <c r="VD253" s="39"/>
      <c r="VE253" s="39"/>
      <c r="VF253" s="39"/>
      <c r="VG253" s="39"/>
      <c r="VH253" s="39"/>
      <c r="VI253" s="39"/>
      <c r="VJ253" s="39"/>
      <c r="VK253" s="39"/>
      <c r="VL253" s="39"/>
      <c r="VM253" s="39"/>
      <c r="VN253" s="39"/>
      <c r="VO253" s="39"/>
      <c r="VP253" s="39"/>
      <c r="VQ253" s="39"/>
      <c r="VR253" s="39"/>
      <c r="VS253" s="39"/>
      <c r="VT253" s="39"/>
      <c r="VU253" s="39"/>
      <c r="VV253" s="39"/>
      <c r="VW253" s="39"/>
      <c r="VX253" s="39"/>
      <c r="VY253" s="39"/>
      <c r="VZ253" s="39"/>
      <c r="WA253" s="39"/>
      <c r="WB253" s="39"/>
      <c r="WC253" s="39"/>
      <c r="WD253" s="39"/>
      <c r="WE253" s="39"/>
      <c r="WF253" s="39"/>
      <c r="WG253" s="39"/>
      <c r="WH253" s="39"/>
      <c r="WI253" s="39"/>
      <c r="WJ253" s="39"/>
      <c r="WK253" s="39"/>
      <c r="WL253" s="39"/>
      <c r="WM253" s="39"/>
      <c r="WN253" s="39"/>
      <c r="WO253" s="39"/>
      <c r="WP253" s="39"/>
      <c r="WQ253" s="39"/>
      <c r="WR253" s="39"/>
      <c r="WS253" s="39"/>
      <c r="WT253" s="39"/>
      <c r="WU253" s="39"/>
      <c r="WV253" s="39"/>
      <c r="WW253" s="39"/>
      <c r="WX253" s="39"/>
      <c r="WY253" s="39"/>
      <c r="WZ253" s="39"/>
      <c r="XA253" s="39"/>
      <c r="XB253" s="39"/>
      <c r="XC253" s="39"/>
      <c r="XD253" s="39"/>
      <c r="XE253" s="39"/>
      <c r="XF253" s="39"/>
      <c r="XG253" s="39"/>
      <c r="XH253" s="39"/>
      <c r="XI253" s="39"/>
      <c r="XJ253" s="39"/>
      <c r="XK253" s="39"/>
      <c r="XL253" s="39"/>
      <c r="XM253" s="39"/>
      <c r="XN253" s="39"/>
      <c r="XO253" s="39"/>
      <c r="XP253" s="39"/>
      <c r="XQ253" s="39"/>
      <c r="XR253" s="39"/>
      <c r="XS253" s="39"/>
      <c r="XT253" s="39"/>
      <c r="XU253" s="39"/>
      <c r="XV253" s="39"/>
      <c r="XW253" s="39"/>
      <c r="XX253" s="39"/>
      <c r="XY253" s="39"/>
      <c r="XZ253" s="39"/>
      <c r="YA253" s="39"/>
      <c r="YB253" s="39"/>
      <c r="YC253" s="39"/>
      <c r="YD253" s="39"/>
      <c r="YE253" s="39"/>
      <c r="YF253" s="39"/>
      <c r="YG253" s="39"/>
      <c r="YH253" s="39"/>
      <c r="YI253" s="39"/>
      <c r="YJ253" s="39"/>
      <c r="YK253" s="39"/>
      <c r="YL253" s="39"/>
      <c r="YM253" s="39"/>
      <c r="YN253" s="39"/>
      <c r="YO253" s="39"/>
      <c r="YP253" s="39"/>
      <c r="YQ253" s="39"/>
      <c r="YR253" s="39"/>
      <c r="YS253" s="39"/>
      <c r="YT253" s="39"/>
      <c r="YU253" s="39"/>
      <c r="YV253" s="39"/>
      <c r="YW253" s="39"/>
      <c r="YX253" s="39"/>
      <c r="YY253" s="39"/>
      <c r="YZ253" s="39"/>
      <c r="ZA253" s="39"/>
      <c r="ZB253" s="39"/>
      <c r="ZC253" s="39"/>
      <c r="ZD253" s="39"/>
      <c r="ZE253" s="39"/>
      <c r="ZF253" s="39"/>
      <c r="ZG253" s="39"/>
      <c r="ZH253" s="39"/>
      <c r="ZI253" s="39"/>
      <c r="ZJ253" s="39"/>
      <c r="ZK253" s="39"/>
      <c r="ZL253" s="39"/>
      <c r="ZM253" s="39"/>
      <c r="ZN253" s="39"/>
      <c r="ZO253" s="39"/>
      <c r="ZP253" s="39"/>
      <c r="ZQ253" s="39"/>
      <c r="ZR253" s="39"/>
      <c r="ZS253" s="39"/>
      <c r="ZT253" s="39"/>
      <c r="ZU253" s="39"/>
      <c r="ZV253" s="39"/>
      <c r="ZW253" s="39"/>
      <c r="ZX253" s="39"/>
    </row>
    <row r="254" spans="1:700" s="41" customFormat="1" ht="12" customHeight="1" x14ac:dyDescent="0.25">
      <c r="A254" s="128" t="s">
        <v>36</v>
      </c>
      <c r="B254" s="15" t="s">
        <v>37</v>
      </c>
      <c r="C254" s="15" t="s">
        <v>37</v>
      </c>
      <c r="D254" s="5" t="s">
        <v>38</v>
      </c>
      <c r="E254" s="6" t="s">
        <v>256</v>
      </c>
      <c r="F254" s="5" t="s">
        <v>257</v>
      </c>
      <c r="G254" s="6" t="s">
        <v>40</v>
      </c>
      <c r="H254" s="8">
        <v>21101</v>
      </c>
      <c r="I254" s="70" t="s">
        <v>46</v>
      </c>
      <c r="J254" s="9" t="s">
        <v>1957</v>
      </c>
      <c r="K254" s="30" t="s">
        <v>79</v>
      </c>
      <c r="L254" s="11"/>
      <c r="M254" s="8" t="s">
        <v>43</v>
      </c>
      <c r="N254" s="12" t="s">
        <v>877</v>
      </c>
      <c r="O254" s="13">
        <v>4</v>
      </c>
      <c r="P254" s="14">
        <v>25</v>
      </c>
      <c r="Q254" s="53" t="s">
        <v>45</v>
      </c>
      <c r="R254" s="14">
        <v>50</v>
      </c>
      <c r="S254" s="14">
        <v>0</v>
      </c>
      <c r="T254" s="14">
        <v>50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  <c r="IB254" s="39"/>
      <c r="IC254" s="39"/>
      <c r="ID254" s="39"/>
      <c r="IE254" s="39"/>
      <c r="IF254" s="39"/>
      <c r="IG254" s="39"/>
      <c r="IH254" s="39"/>
      <c r="II254" s="39"/>
      <c r="IJ254" s="39"/>
      <c r="IK254" s="39"/>
      <c r="IL254" s="39"/>
      <c r="IM254" s="39"/>
      <c r="IN254" s="39"/>
      <c r="IO254" s="39"/>
      <c r="IP254" s="39"/>
      <c r="IQ254" s="39"/>
      <c r="IR254" s="39"/>
      <c r="IS254" s="39"/>
      <c r="IT254" s="39"/>
      <c r="IU254" s="39"/>
      <c r="IV254" s="39"/>
      <c r="IW254" s="39"/>
      <c r="IX254" s="39"/>
      <c r="IY254" s="39"/>
      <c r="IZ254" s="39"/>
      <c r="JA254" s="39"/>
      <c r="JB254" s="39"/>
      <c r="JC254" s="39"/>
      <c r="JD254" s="39"/>
      <c r="JE254" s="39"/>
      <c r="JF254" s="39"/>
      <c r="JG254" s="39"/>
      <c r="JH254" s="39"/>
      <c r="JI254" s="39"/>
      <c r="JJ254" s="39"/>
      <c r="JK254" s="39"/>
      <c r="JL254" s="39"/>
      <c r="JM254" s="39"/>
      <c r="JN254" s="39"/>
      <c r="JO254" s="39"/>
      <c r="JP254" s="39"/>
      <c r="JQ254" s="39"/>
      <c r="JR254" s="39"/>
      <c r="JS254" s="39"/>
      <c r="JT254" s="39"/>
      <c r="JU254" s="39"/>
      <c r="JV254" s="39"/>
      <c r="JW254" s="39"/>
      <c r="JX254" s="39"/>
      <c r="JY254" s="39"/>
      <c r="JZ254" s="39"/>
      <c r="KA254" s="39"/>
      <c r="KB254" s="39"/>
      <c r="KC254" s="39"/>
      <c r="KD254" s="39"/>
      <c r="KE254" s="39"/>
      <c r="KF254" s="39"/>
      <c r="KG254" s="39"/>
      <c r="KH254" s="39"/>
      <c r="KI254" s="39"/>
      <c r="KJ254" s="39"/>
      <c r="KK254" s="39"/>
      <c r="KL254" s="39"/>
      <c r="KM254" s="39"/>
      <c r="KN254" s="39"/>
      <c r="KO254" s="39"/>
      <c r="KP254" s="39"/>
      <c r="KQ254" s="39"/>
      <c r="KR254" s="39"/>
      <c r="KS254" s="39"/>
      <c r="KT254" s="39"/>
      <c r="KU254" s="39"/>
      <c r="KV254" s="39"/>
      <c r="KW254" s="39"/>
      <c r="KX254" s="39"/>
      <c r="KY254" s="39"/>
      <c r="KZ254" s="39"/>
      <c r="LA254" s="39"/>
      <c r="LB254" s="39"/>
      <c r="LC254" s="39"/>
      <c r="LD254" s="39"/>
      <c r="LE254" s="39"/>
      <c r="LF254" s="39"/>
      <c r="LG254" s="39"/>
      <c r="LH254" s="39"/>
      <c r="LI254" s="39"/>
      <c r="LJ254" s="39"/>
      <c r="LK254" s="39"/>
      <c r="LL254" s="39"/>
      <c r="LM254" s="39"/>
      <c r="LN254" s="39"/>
      <c r="LO254" s="39"/>
      <c r="LP254" s="39"/>
      <c r="LQ254" s="39"/>
      <c r="LR254" s="39"/>
      <c r="LS254" s="39"/>
      <c r="LT254" s="39"/>
      <c r="LU254" s="39"/>
      <c r="LV254" s="39"/>
      <c r="LW254" s="39"/>
      <c r="LX254" s="39"/>
      <c r="LY254" s="39"/>
      <c r="LZ254" s="39"/>
      <c r="MA254" s="39"/>
      <c r="MB254" s="39"/>
      <c r="MC254" s="39"/>
      <c r="MD254" s="39"/>
      <c r="ME254" s="39"/>
      <c r="MF254" s="39"/>
      <c r="MG254" s="39"/>
      <c r="MH254" s="39"/>
      <c r="MI254" s="39"/>
      <c r="MJ254" s="39"/>
      <c r="MK254" s="39"/>
      <c r="ML254" s="39"/>
      <c r="MM254" s="39"/>
      <c r="MN254" s="39"/>
      <c r="MO254" s="39"/>
      <c r="MP254" s="39"/>
      <c r="MQ254" s="39"/>
      <c r="MR254" s="39"/>
      <c r="MS254" s="39"/>
      <c r="MT254" s="39"/>
      <c r="MU254" s="39"/>
      <c r="MV254" s="39"/>
      <c r="MW254" s="39"/>
      <c r="MX254" s="39"/>
      <c r="MY254" s="39"/>
      <c r="MZ254" s="39"/>
      <c r="NA254" s="39"/>
      <c r="NB254" s="39"/>
      <c r="NC254" s="39"/>
      <c r="ND254" s="39"/>
      <c r="NE254" s="39"/>
      <c r="NF254" s="39"/>
      <c r="NG254" s="39"/>
      <c r="NH254" s="39"/>
      <c r="NI254" s="39"/>
      <c r="NJ254" s="39"/>
      <c r="NK254" s="39"/>
      <c r="NL254" s="39"/>
      <c r="NM254" s="39"/>
      <c r="NN254" s="39"/>
      <c r="NO254" s="39"/>
      <c r="NP254" s="39"/>
      <c r="NQ254" s="39"/>
      <c r="NR254" s="39"/>
      <c r="NS254" s="39"/>
      <c r="NT254" s="39"/>
      <c r="NU254" s="39"/>
      <c r="NV254" s="39"/>
      <c r="NW254" s="39"/>
      <c r="NX254" s="39"/>
      <c r="NY254" s="39"/>
      <c r="NZ254" s="39"/>
      <c r="OA254" s="39"/>
      <c r="OB254" s="39"/>
      <c r="OC254" s="39"/>
      <c r="OD254" s="39"/>
      <c r="OE254" s="39"/>
      <c r="OF254" s="39"/>
      <c r="OG254" s="39"/>
      <c r="OH254" s="39"/>
      <c r="OI254" s="39"/>
      <c r="OJ254" s="39"/>
      <c r="OK254" s="39"/>
      <c r="OL254" s="39"/>
      <c r="OM254" s="39"/>
      <c r="ON254" s="39"/>
      <c r="OO254" s="39"/>
      <c r="OP254" s="39"/>
      <c r="OQ254" s="39"/>
      <c r="OR254" s="39"/>
      <c r="OS254" s="39"/>
      <c r="OT254" s="39"/>
      <c r="OU254" s="39"/>
      <c r="OV254" s="39"/>
      <c r="OW254" s="39"/>
      <c r="OX254" s="39"/>
      <c r="OY254" s="39"/>
      <c r="OZ254" s="39"/>
      <c r="PA254" s="39"/>
      <c r="PB254" s="39"/>
      <c r="PC254" s="39"/>
      <c r="PD254" s="39"/>
      <c r="PE254" s="39"/>
      <c r="PF254" s="39"/>
      <c r="PG254" s="39"/>
      <c r="PH254" s="39"/>
      <c r="PI254" s="39"/>
      <c r="PJ254" s="39"/>
      <c r="PK254" s="39"/>
      <c r="PL254" s="39"/>
      <c r="PM254" s="39"/>
      <c r="PN254" s="39"/>
      <c r="PO254" s="39"/>
      <c r="PP254" s="39"/>
      <c r="PQ254" s="39"/>
      <c r="PR254" s="39"/>
      <c r="PS254" s="39"/>
      <c r="PT254" s="39"/>
      <c r="PU254" s="39"/>
      <c r="PV254" s="39"/>
      <c r="PW254" s="39"/>
      <c r="PX254" s="39"/>
      <c r="PY254" s="39"/>
      <c r="PZ254" s="39"/>
      <c r="QA254" s="39"/>
      <c r="QB254" s="39"/>
      <c r="QC254" s="39"/>
      <c r="QD254" s="39"/>
      <c r="QE254" s="39"/>
      <c r="QF254" s="39"/>
      <c r="QG254" s="39"/>
      <c r="QH254" s="39"/>
      <c r="QI254" s="39"/>
      <c r="QJ254" s="39"/>
      <c r="QK254" s="39"/>
      <c r="QL254" s="39"/>
      <c r="QM254" s="39"/>
      <c r="QN254" s="39"/>
      <c r="QO254" s="39"/>
      <c r="QP254" s="39"/>
      <c r="QQ254" s="39"/>
      <c r="QR254" s="39"/>
      <c r="QS254" s="39"/>
      <c r="QT254" s="39"/>
      <c r="QU254" s="39"/>
      <c r="QV254" s="39"/>
      <c r="QW254" s="39"/>
      <c r="QX254" s="39"/>
      <c r="QY254" s="39"/>
      <c r="QZ254" s="39"/>
      <c r="RA254" s="39"/>
      <c r="RB254" s="39"/>
      <c r="RC254" s="39"/>
      <c r="RD254" s="39"/>
      <c r="RE254" s="39"/>
      <c r="RF254" s="39"/>
      <c r="RG254" s="39"/>
      <c r="RH254" s="39"/>
      <c r="RI254" s="39"/>
      <c r="RJ254" s="39"/>
      <c r="RK254" s="39"/>
      <c r="RL254" s="39"/>
      <c r="RM254" s="39"/>
      <c r="RN254" s="39"/>
      <c r="RO254" s="39"/>
      <c r="RP254" s="39"/>
      <c r="RQ254" s="39"/>
      <c r="RR254" s="39"/>
      <c r="RS254" s="39"/>
      <c r="RT254" s="39"/>
      <c r="RU254" s="39"/>
      <c r="RV254" s="39"/>
      <c r="RW254" s="39"/>
      <c r="RX254" s="39"/>
      <c r="RY254" s="39"/>
      <c r="RZ254" s="39"/>
      <c r="SA254" s="39"/>
      <c r="SB254" s="39"/>
      <c r="SC254" s="39"/>
      <c r="SD254" s="39"/>
      <c r="SE254" s="39"/>
      <c r="SF254" s="39"/>
      <c r="SG254" s="39"/>
      <c r="SH254" s="39"/>
      <c r="SI254" s="39"/>
      <c r="SJ254" s="39"/>
      <c r="SK254" s="39"/>
      <c r="SL254" s="39"/>
      <c r="SM254" s="39"/>
      <c r="SN254" s="39"/>
      <c r="SO254" s="39"/>
      <c r="SP254" s="39"/>
      <c r="SQ254" s="39"/>
      <c r="SR254" s="39"/>
      <c r="SS254" s="39"/>
      <c r="ST254" s="39"/>
      <c r="SU254" s="39"/>
      <c r="SV254" s="39"/>
      <c r="SW254" s="39"/>
      <c r="SX254" s="39"/>
      <c r="SY254" s="39"/>
      <c r="SZ254" s="39"/>
      <c r="TA254" s="39"/>
      <c r="TB254" s="39"/>
      <c r="TC254" s="39"/>
      <c r="TD254" s="39"/>
      <c r="TE254" s="39"/>
      <c r="TF254" s="39"/>
      <c r="TG254" s="39"/>
      <c r="TH254" s="39"/>
      <c r="TI254" s="39"/>
      <c r="TJ254" s="39"/>
      <c r="TK254" s="39"/>
      <c r="TL254" s="39"/>
      <c r="TM254" s="39"/>
      <c r="TN254" s="39"/>
      <c r="TO254" s="39"/>
      <c r="TP254" s="39"/>
      <c r="TQ254" s="39"/>
      <c r="TR254" s="39"/>
      <c r="TS254" s="39"/>
      <c r="TT254" s="39"/>
      <c r="TU254" s="39"/>
      <c r="TV254" s="39"/>
      <c r="TW254" s="39"/>
      <c r="TX254" s="39"/>
      <c r="TY254" s="39"/>
      <c r="TZ254" s="39"/>
      <c r="UA254" s="39"/>
      <c r="UB254" s="39"/>
      <c r="UC254" s="39"/>
      <c r="UD254" s="39"/>
      <c r="UE254" s="39"/>
      <c r="UF254" s="39"/>
      <c r="UG254" s="39"/>
      <c r="UH254" s="39"/>
      <c r="UI254" s="39"/>
      <c r="UJ254" s="39"/>
      <c r="UK254" s="39"/>
      <c r="UL254" s="39"/>
      <c r="UM254" s="39"/>
      <c r="UN254" s="39"/>
      <c r="UO254" s="39"/>
      <c r="UP254" s="39"/>
      <c r="UQ254" s="39"/>
      <c r="UR254" s="39"/>
      <c r="US254" s="39"/>
      <c r="UT254" s="39"/>
      <c r="UU254" s="39"/>
      <c r="UV254" s="39"/>
      <c r="UW254" s="39"/>
      <c r="UX254" s="39"/>
      <c r="UY254" s="39"/>
      <c r="UZ254" s="39"/>
      <c r="VA254" s="39"/>
      <c r="VB254" s="39"/>
      <c r="VC254" s="39"/>
      <c r="VD254" s="39"/>
      <c r="VE254" s="39"/>
      <c r="VF254" s="39"/>
      <c r="VG254" s="39"/>
      <c r="VH254" s="39"/>
      <c r="VI254" s="39"/>
      <c r="VJ254" s="39"/>
      <c r="VK254" s="39"/>
      <c r="VL254" s="39"/>
      <c r="VM254" s="39"/>
      <c r="VN254" s="39"/>
      <c r="VO254" s="39"/>
      <c r="VP254" s="39"/>
      <c r="VQ254" s="39"/>
      <c r="VR254" s="39"/>
      <c r="VS254" s="39"/>
      <c r="VT254" s="39"/>
      <c r="VU254" s="39"/>
      <c r="VV254" s="39"/>
      <c r="VW254" s="39"/>
      <c r="VX254" s="39"/>
      <c r="VY254" s="39"/>
      <c r="VZ254" s="39"/>
      <c r="WA254" s="39"/>
      <c r="WB254" s="39"/>
      <c r="WC254" s="39"/>
      <c r="WD254" s="39"/>
      <c r="WE254" s="39"/>
      <c r="WF254" s="39"/>
      <c r="WG254" s="39"/>
      <c r="WH254" s="39"/>
      <c r="WI254" s="39"/>
      <c r="WJ254" s="39"/>
      <c r="WK254" s="39"/>
      <c r="WL254" s="39"/>
      <c r="WM254" s="39"/>
      <c r="WN254" s="39"/>
      <c r="WO254" s="39"/>
      <c r="WP254" s="39"/>
      <c r="WQ254" s="39"/>
      <c r="WR254" s="39"/>
      <c r="WS254" s="39"/>
      <c r="WT254" s="39"/>
      <c r="WU254" s="39"/>
      <c r="WV254" s="39"/>
      <c r="WW254" s="39"/>
      <c r="WX254" s="39"/>
      <c r="WY254" s="39"/>
      <c r="WZ254" s="39"/>
      <c r="XA254" s="39"/>
      <c r="XB254" s="39"/>
      <c r="XC254" s="39"/>
      <c r="XD254" s="39"/>
      <c r="XE254" s="39"/>
      <c r="XF254" s="39"/>
      <c r="XG254" s="39"/>
      <c r="XH254" s="39"/>
      <c r="XI254" s="39"/>
      <c r="XJ254" s="39"/>
      <c r="XK254" s="39"/>
      <c r="XL254" s="39"/>
      <c r="XM254" s="39"/>
      <c r="XN254" s="39"/>
      <c r="XO254" s="39"/>
      <c r="XP254" s="39"/>
      <c r="XQ254" s="39"/>
      <c r="XR254" s="39"/>
      <c r="XS254" s="39"/>
      <c r="XT254" s="39"/>
      <c r="XU254" s="39"/>
      <c r="XV254" s="39"/>
      <c r="XW254" s="39"/>
      <c r="XX254" s="39"/>
      <c r="XY254" s="39"/>
      <c r="XZ254" s="39"/>
      <c r="YA254" s="39"/>
      <c r="YB254" s="39"/>
      <c r="YC254" s="39"/>
      <c r="YD254" s="39"/>
      <c r="YE254" s="39"/>
      <c r="YF254" s="39"/>
      <c r="YG254" s="39"/>
      <c r="YH254" s="39"/>
      <c r="YI254" s="39"/>
      <c r="YJ254" s="39"/>
      <c r="YK254" s="39"/>
      <c r="YL254" s="39"/>
      <c r="YM254" s="39"/>
      <c r="YN254" s="39"/>
      <c r="YO254" s="39"/>
      <c r="YP254" s="39"/>
      <c r="YQ254" s="39"/>
      <c r="YR254" s="39"/>
      <c r="YS254" s="39"/>
      <c r="YT254" s="39"/>
      <c r="YU254" s="39"/>
      <c r="YV254" s="39"/>
      <c r="YW254" s="39"/>
      <c r="YX254" s="39"/>
      <c r="YY254" s="39"/>
      <c r="YZ254" s="39"/>
      <c r="ZA254" s="39"/>
      <c r="ZB254" s="39"/>
      <c r="ZC254" s="39"/>
      <c r="ZD254" s="39"/>
      <c r="ZE254" s="39"/>
      <c r="ZF254" s="39"/>
      <c r="ZG254" s="39"/>
      <c r="ZH254" s="39"/>
      <c r="ZI254" s="39"/>
      <c r="ZJ254" s="39"/>
      <c r="ZK254" s="39"/>
      <c r="ZL254" s="39"/>
      <c r="ZM254" s="39"/>
      <c r="ZN254" s="39"/>
      <c r="ZO254" s="39"/>
      <c r="ZP254" s="39"/>
      <c r="ZQ254" s="39"/>
      <c r="ZR254" s="39"/>
      <c r="ZS254" s="39"/>
      <c r="ZT254" s="39"/>
      <c r="ZU254" s="39"/>
      <c r="ZV254" s="39"/>
      <c r="ZW254" s="39"/>
      <c r="ZX254" s="39"/>
    </row>
    <row r="255" spans="1:700" s="41" customFormat="1" ht="12" customHeight="1" x14ac:dyDescent="0.25">
      <c r="A255" s="128" t="s">
        <v>36</v>
      </c>
      <c r="B255" s="15" t="s">
        <v>37</v>
      </c>
      <c r="C255" s="15" t="s">
        <v>37</v>
      </c>
      <c r="D255" s="5" t="s">
        <v>38</v>
      </c>
      <c r="E255" s="6" t="s">
        <v>256</v>
      </c>
      <c r="F255" s="5" t="s">
        <v>257</v>
      </c>
      <c r="G255" s="6" t="s">
        <v>40</v>
      </c>
      <c r="H255" s="8">
        <v>21101</v>
      </c>
      <c r="I255" s="70" t="s">
        <v>46</v>
      </c>
      <c r="J255" s="39" t="s">
        <v>1962</v>
      </c>
      <c r="K255" s="30" t="s">
        <v>1963</v>
      </c>
      <c r="L255" s="11"/>
      <c r="M255" s="8" t="s">
        <v>43</v>
      </c>
      <c r="N255" s="12" t="s">
        <v>877</v>
      </c>
      <c r="O255" s="13">
        <v>4</v>
      </c>
      <c r="P255" s="14">
        <v>21</v>
      </c>
      <c r="Q255" s="53" t="s">
        <v>45</v>
      </c>
      <c r="R255" s="14">
        <v>42</v>
      </c>
      <c r="S255" s="14">
        <v>0</v>
      </c>
      <c r="T255" s="14">
        <v>42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  <c r="IB255" s="39"/>
      <c r="IC255" s="39"/>
      <c r="ID255" s="39"/>
      <c r="IE255" s="39"/>
      <c r="IF255" s="39"/>
      <c r="IG255" s="39"/>
      <c r="IH255" s="39"/>
      <c r="II255" s="39"/>
      <c r="IJ255" s="39"/>
      <c r="IK255" s="39"/>
      <c r="IL255" s="39"/>
      <c r="IM255" s="39"/>
      <c r="IN255" s="39"/>
      <c r="IO255" s="39"/>
      <c r="IP255" s="39"/>
      <c r="IQ255" s="39"/>
      <c r="IR255" s="39"/>
      <c r="IS255" s="39"/>
      <c r="IT255" s="39"/>
      <c r="IU255" s="39"/>
      <c r="IV255" s="39"/>
      <c r="IW255" s="39"/>
      <c r="IX255" s="39"/>
      <c r="IY255" s="39"/>
      <c r="IZ255" s="39"/>
      <c r="JA255" s="39"/>
      <c r="JB255" s="39"/>
      <c r="JC255" s="39"/>
      <c r="JD255" s="39"/>
      <c r="JE255" s="39"/>
      <c r="JF255" s="39"/>
      <c r="JG255" s="39"/>
      <c r="JH255" s="39"/>
      <c r="JI255" s="39"/>
      <c r="JJ255" s="39"/>
      <c r="JK255" s="39"/>
      <c r="JL255" s="39"/>
      <c r="JM255" s="39"/>
      <c r="JN255" s="39"/>
      <c r="JO255" s="39"/>
      <c r="JP255" s="39"/>
      <c r="JQ255" s="39"/>
      <c r="JR255" s="39"/>
      <c r="JS255" s="39"/>
      <c r="JT255" s="39"/>
      <c r="JU255" s="39"/>
      <c r="JV255" s="39"/>
      <c r="JW255" s="39"/>
      <c r="JX255" s="39"/>
      <c r="JY255" s="39"/>
      <c r="JZ255" s="39"/>
      <c r="KA255" s="39"/>
      <c r="KB255" s="39"/>
      <c r="KC255" s="39"/>
      <c r="KD255" s="39"/>
      <c r="KE255" s="39"/>
      <c r="KF255" s="39"/>
      <c r="KG255" s="39"/>
      <c r="KH255" s="39"/>
      <c r="KI255" s="39"/>
      <c r="KJ255" s="39"/>
      <c r="KK255" s="39"/>
      <c r="KL255" s="39"/>
      <c r="KM255" s="39"/>
      <c r="KN255" s="39"/>
      <c r="KO255" s="39"/>
      <c r="KP255" s="39"/>
      <c r="KQ255" s="39"/>
      <c r="KR255" s="39"/>
      <c r="KS255" s="39"/>
      <c r="KT255" s="39"/>
      <c r="KU255" s="39"/>
      <c r="KV255" s="39"/>
      <c r="KW255" s="39"/>
      <c r="KX255" s="39"/>
      <c r="KY255" s="39"/>
      <c r="KZ255" s="39"/>
      <c r="LA255" s="39"/>
      <c r="LB255" s="39"/>
      <c r="LC255" s="39"/>
      <c r="LD255" s="39"/>
      <c r="LE255" s="39"/>
      <c r="LF255" s="39"/>
      <c r="LG255" s="39"/>
      <c r="LH255" s="39"/>
      <c r="LI255" s="39"/>
      <c r="LJ255" s="39"/>
      <c r="LK255" s="39"/>
      <c r="LL255" s="39"/>
      <c r="LM255" s="39"/>
      <c r="LN255" s="39"/>
      <c r="LO255" s="39"/>
      <c r="LP255" s="39"/>
      <c r="LQ255" s="39"/>
      <c r="LR255" s="39"/>
      <c r="LS255" s="39"/>
      <c r="LT255" s="39"/>
      <c r="LU255" s="39"/>
      <c r="LV255" s="39"/>
      <c r="LW255" s="39"/>
      <c r="LX255" s="39"/>
      <c r="LY255" s="39"/>
      <c r="LZ255" s="39"/>
      <c r="MA255" s="39"/>
      <c r="MB255" s="39"/>
      <c r="MC255" s="39"/>
      <c r="MD255" s="39"/>
      <c r="ME255" s="39"/>
      <c r="MF255" s="39"/>
      <c r="MG255" s="39"/>
      <c r="MH255" s="39"/>
      <c r="MI255" s="39"/>
      <c r="MJ255" s="39"/>
      <c r="MK255" s="39"/>
      <c r="ML255" s="39"/>
      <c r="MM255" s="39"/>
      <c r="MN255" s="39"/>
      <c r="MO255" s="39"/>
      <c r="MP255" s="39"/>
      <c r="MQ255" s="39"/>
      <c r="MR255" s="39"/>
      <c r="MS255" s="39"/>
      <c r="MT255" s="39"/>
      <c r="MU255" s="39"/>
      <c r="MV255" s="39"/>
      <c r="MW255" s="39"/>
      <c r="MX255" s="39"/>
      <c r="MY255" s="39"/>
      <c r="MZ255" s="39"/>
      <c r="NA255" s="39"/>
      <c r="NB255" s="39"/>
      <c r="NC255" s="39"/>
      <c r="ND255" s="39"/>
      <c r="NE255" s="39"/>
      <c r="NF255" s="39"/>
      <c r="NG255" s="39"/>
      <c r="NH255" s="39"/>
      <c r="NI255" s="39"/>
      <c r="NJ255" s="39"/>
      <c r="NK255" s="39"/>
      <c r="NL255" s="39"/>
      <c r="NM255" s="39"/>
      <c r="NN255" s="39"/>
      <c r="NO255" s="39"/>
      <c r="NP255" s="39"/>
      <c r="NQ255" s="39"/>
      <c r="NR255" s="39"/>
      <c r="NS255" s="39"/>
      <c r="NT255" s="39"/>
      <c r="NU255" s="39"/>
      <c r="NV255" s="39"/>
      <c r="NW255" s="39"/>
      <c r="NX255" s="39"/>
      <c r="NY255" s="39"/>
      <c r="NZ255" s="39"/>
      <c r="OA255" s="39"/>
      <c r="OB255" s="39"/>
      <c r="OC255" s="39"/>
      <c r="OD255" s="39"/>
      <c r="OE255" s="39"/>
      <c r="OF255" s="39"/>
      <c r="OG255" s="39"/>
      <c r="OH255" s="39"/>
      <c r="OI255" s="39"/>
      <c r="OJ255" s="39"/>
      <c r="OK255" s="39"/>
      <c r="OL255" s="39"/>
      <c r="OM255" s="39"/>
      <c r="ON255" s="39"/>
      <c r="OO255" s="39"/>
      <c r="OP255" s="39"/>
      <c r="OQ255" s="39"/>
      <c r="OR255" s="39"/>
      <c r="OS255" s="39"/>
      <c r="OT255" s="39"/>
      <c r="OU255" s="39"/>
      <c r="OV255" s="39"/>
      <c r="OW255" s="39"/>
      <c r="OX255" s="39"/>
      <c r="OY255" s="39"/>
      <c r="OZ255" s="39"/>
      <c r="PA255" s="39"/>
      <c r="PB255" s="39"/>
      <c r="PC255" s="39"/>
      <c r="PD255" s="39"/>
      <c r="PE255" s="39"/>
      <c r="PF255" s="39"/>
      <c r="PG255" s="39"/>
      <c r="PH255" s="39"/>
      <c r="PI255" s="39"/>
      <c r="PJ255" s="39"/>
      <c r="PK255" s="39"/>
      <c r="PL255" s="39"/>
      <c r="PM255" s="39"/>
      <c r="PN255" s="39"/>
      <c r="PO255" s="39"/>
      <c r="PP255" s="39"/>
      <c r="PQ255" s="39"/>
      <c r="PR255" s="39"/>
      <c r="PS255" s="39"/>
      <c r="PT255" s="39"/>
      <c r="PU255" s="39"/>
      <c r="PV255" s="39"/>
      <c r="PW255" s="39"/>
      <c r="PX255" s="39"/>
      <c r="PY255" s="39"/>
      <c r="PZ255" s="39"/>
      <c r="QA255" s="39"/>
      <c r="QB255" s="39"/>
      <c r="QC255" s="39"/>
      <c r="QD255" s="39"/>
      <c r="QE255" s="39"/>
      <c r="QF255" s="39"/>
      <c r="QG255" s="39"/>
      <c r="QH255" s="39"/>
      <c r="QI255" s="39"/>
      <c r="QJ255" s="39"/>
      <c r="QK255" s="39"/>
      <c r="QL255" s="39"/>
      <c r="QM255" s="39"/>
      <c r="QN255" s="39"/>
      <c r="QO255" s="39"/>
      <c r="QP255" s="39"/>
      <c r="QQ255" s="39"/>
      <c r="QR255" s="39"/>
      <c r="QS255" s="39"/>
      <c r="QT255" s="39"/>
      <c r="QU255" s="39"/>
      <c r="QV255" s="39"/>
      <c r="QW255" s="39"/>
      <c r="QX255" s="39"/>
      <c r="QY255" s="39"/>
      <c r="QZ255" s="39"/>
      <c r="RA255" s="39"/>
      <c r="RB255" s="39"/>
      <c r="RC255" s="39"/>
      <c r="RD255" s="39"/>
      <c r="RE255" s="39"/>
      <c r="RF255" s="39"/>
      <c r="RG255" s="39"/>
      <c r="RH255" s="39"/>
      <c r="RI255" s="39"/>
      <c r="RJ255" s="39"/>
      <c r="RK255" s="39"/>
      <c r="RL255" s="39"/>
      <c r="RM255" s="39"/>
      <c r="RN255" s="39"/>
      <c r="RO255" s="39"/>
      <c r="RP255" s="39"/>
      <c r="RQ255" s="39"/>
      <c r="RR255" s="39"/>
      <c r="RS255" s="39"/>
      <c r="RT255" s="39"/>
      <c r="RU255" s="39"/>
      <c r="RV255" s="39"/>
      <c r="RW255" s="39"/>
      <c r="RX255" s="39"/>
      <c r="RY255" s="39"/>
      <c r="RZ255" s="39"/>
      <c r="SA255" s="39"/>
      <c r="SB255" s="39"/>
      <c r="SC255" s="39"/>
      <c r="SD255" s="39"/>
      <c r="SE255" s="39"/>
      <c r="SF255" s="39"/>
      <c r="SG255" s="39"/>
      <c r="SH255" s="39"/>
      <c r="SI255" s="39"/>
      <c r="SJ255" s="39"/>
      <c r="SK255" s="39"/>
      <c r="SL255" s="39"/>
      <c r="SM255" s="39"/>
      <c r="SN255" s="39"/>
      <c r="SO255" s="39"/>
      <c r="SP255" s="39"/>
      <c r="SQ255" s="39"/>
      <c r="SR255" s="39"/>
      <c r="SS255" s="39"/>
      <c r="ST255" s="39"/>
      <c r="SU255" s="39"/>
      <c r="SV255" s="39"/>
      <c r="SW255" s="39"/>
      <c r="SX255" s="39"/>
      <c r="SY255" s="39"/>
      <c r="SZ255" s="39"/>
      <c r="TA255" s="39"/>
      <c r="TB255" s="39"/>
      <c r="TC255" s="39"/>
      <c r="TD255" s="39"/>
      <c r="TE255" s="39"/>
      <c r="TF255" s="39"/>
      <c r="TG255" s="39"/>
      <c r="TH255" s="39"/>
      <c r="TI255" s="39"/>
      <c r="TJ255" s="39"/>
      <c r="TK255" s="39"/>
      <c r="TL255" s="39"/>
      <c r="TM255" s="39"/>
      <c r="TN255" s="39"/>
      <c r="TO255" s="39"/>
      <c r="TP255" s="39"/>
      <c r="TQ255" s="39"/>
      <c r="TR255" s="39"/>
      <c r="TS255" s="39"/>
      <c r="TT255" s="39"/>
      <c r="TU255" s="39"/>
      <c r="TV255" s="39"/>
      <c r="TW255" s="39"/>
      <c r="TX255" s="39"/>
      <c r="TY255" s="39"/>
      <c r="TZ255" s="39"/>
      <c r="UA255" s="39"/>
      <c r="UB255" s="39"/>
      <c r="UC255" s="39"/>
      <c r="UD255" s="39"/>
      <c r="UE255" s="39"/>
      <c r="UF255" s="39"/>
      <c r="UG255" s="39"/>
      <c r="UH255" s="39"/>
      <c r="UI255" s="39"/>
      <c r="UJ255" s="39"/>
      <c r="UK255" s="39"/>
      <c r="UL255" s="39"/>
      <c r="UM255" s="39"/>
      <c r="UN255" s="39"/>
      <c r="UO255" s="39"/>
      <c r="UP255" s="39"/>
      <c r="UQ255" s="39"/>
      <c r="UR255" s="39"/>
      <c r="US255" s="39"/>
      <c r="UT255" s="39"/>
      <c r="UU255" s="39"/>
      <c r="UV255" s="39"/>
      <c r="UW255" s="39"/>
      <c r="UX255" s="39"/>
      <c r="UY255" s="39"/>
      <c r="UZ255" s="39"/>
      <c r="VA255" s="39"/>
      <c r="VB255" s="39"/>
      <c r="VC255" s="39"/>
      <c r="VD255" s="39"/>
      <c r="VE255" s="39"/>
      <c r="VF255" s="39"/>
      <c r="VG255" s="39"/>
      <c r="VH255" s="39"/>
      <c r="VI255" s="39"/>
      <c r="VJ255" s="39"/>
      <c r="VK255" s="39"/>
      <c r="VL255" s="39"/>
      <c r="VM255" s="39"/>
      <c r="VN255" s="39"/>
      <c r="VO255" s="39"/>
      <c r="VP255" s="39"/>
      <c r="VQ255" s="39"/>
      <c r="VR255" s="39"/>
      <c r="VS255" s="39"/>
      <c r="VT255" s="39"/>
      <c r="VU255" s="39"/>
      <c r="VV255" s="39"/>
      <c r="VW255" s="39"/>
      <c r="VX255" s="39"/>
      <c r="VY255" s="39"/>
      <c r="VZ255" s="39"/>
      <c r="WA255" s="39"/>
      <c r="WB255" s="39"/>
      <c r="WC255" s="39"/>
      <c r="WD255" s="39"/>
      <c r="WE255" s="39"/>
      <c r="WF255" s="39"/>
      <c r="WG255" s="39"/>
      <c r="WH255" s="39"/>
      <c r="WI255" s="39"/>
      <c r="WJ255" s="39"/>
      <c r="WK255" s="39"/>
      <c r="WL255" s="39"/>
      <c r="WM255" s="39"/>
      <c r="WN255" s="39"/>
      <c r="WO255" s="39"/>
      <c r="WP255" s="39"/>
      <c r="WQ255" s="39"/>
      <c r="WR255" s="39"/>
      <c r="WS255" s="39"/>
      <c r="WT255" s="39"/>
      <c r="WU255" s="39"/>
      <c r="WV255" s="39"/>
      <c r="WW255" s="39"/>
      <c r="WX255" s="39"/>
      <c r="WY255" s="39"/>
      <c r="WZ255" s="39"/>
      <c r="XA255" s="39"/>
      <c r="XB255" s="39"/>
      <c r="XC255" s="39"/>
      <c r="XD255" s="39"/>
      <c r="XE255" s="39"/>
      <c r="XF255" s="39"/>
      <c r="XG255" s="39"/>
      <c r="XH255" s="39"/>
      <c r="XI255" s="39"/>
      <c r="XJ255" s="39"/>
      <c r="XK255" s="39"/>
      <c r="XL255" s="39"/>
      <c r="XM255" s="39"/>
      <c r="XN255" s="39"/>
      <c r="XO255" s="39"/>
      <c r="XP255" s="39"/>
      <c r="XQ255" s="39"/>
      <c r="XR255" s="39"/>
      <c r="XS255" s="39"/>
      <c r="XT255" s="39"/>
      <c r="XU255" s="39"/>
      <c r="XV255" s="39"/>
      <c r="XW255" s="39"/>
      <c r="XX255" s="39"/>
      <c r="XY255" s="39"/>
      <c r="XZ255" s="39"/>
      <c r="YA255" s="39"/>
      <c r="YB255" s="39"/>
      <c r="YC255" s="39"/>
      <c r="YD255" s="39"/>
      <c r="YE255" s="39"/>
      <c r="YF255" s="39"/>
      <c r="YG255" s="39"/>
      <c r="YH255" s="39"/>
      <c r="YI255" s="39"/>
      <c r="YJ255" s="39"/>
      <c r="YK255" s="39"/>
      <c r="YL255" s="39"/>
      <c r="YM255" s="39"/>
      <c r="YN255" s="39"/>
      <c r="YO255" s="39"/>
      <c r="YP255" s="39"/>
      <c r="YQ255" s="39"/>
      <c r="YR255" s="39"/>
      <c r="YS255" s="39"/>
      <c r="YT255" s="39"/>
      <c r="YU255" s="39"/>
      <c r="YV255" s="39"/>
      <c r="YW255" s="39"/>
      <c r="YX255" s="39"/>
      <c r="YY255" s="39"/>
      <c r="YZ255" s="39"/>
      <c r="ZA255" s="39"/>
      <c r="ZB255" s="39"/>
      <c r="ZC255" s="39"/>
      <c r="ZD255" s="39"/>
      <c r="ZE255" s="39"/>
      <c r="ZF255" s="39"/>
      <c r="ZG255" s="39"/>
      <c r="ZH255" s="39"/>
      <c r="ZI255" s="39"/>
      <c r="ZJ255" s="39"/>
      <c r="ZK255" s="39"/>
      <c r="ZL255" s="39"/>
      <c r="ZM255" s="39"/>
      <c r="ZN255" s="39"/>
      <c r="ZO255" s="39"/>
      <c r="ZP255" s="39"/>
      <c r="ZQ255" s="39"/>
      <c r="ZR255" s="39"/>
      <c r="ZS255" s="39"/>
      <c r="ZT255" s="39"/>
      <c r="ZU255" s="39"/>
      <c r="ZV255" s="39"/>
      <c r="ZW255" s="39"/>
      <c r="ZX255" s="39"/>
    </row>
    <row r="256" spans="1:700" s="41" customFormat="1" ht="12" customHeight="1" x14ac:dyDescent="0.25">
      <c r="A256" s="128" t="s">
        <v>36</v>
      </c>
      <c r="B256" s="15" t="s">
        <v>37</v>
      </c>
      <c r="C256" s="15" t="s">
        <v>37</v>
      </c>
      <c r="D256" s="5" t="s">
        <v>38</v>
      </c>
      <c r="E256" s="6" t="s">
        <v>256</v>
      </c>
      <c r="F256" s="5" t="s">
        <v>257</v>
      </c>
      <c r="G256" s="6" t="s">
        <v>40</v>
      </c>
      <c r="H256" s="8">
        <v>21101</v>
      </c>
      <c r="I256" s="70" t="s">
        <v>46</v>
      </c>
      <c r="J256" s="9" t="s">
        <v>1960</v>
      </c>
      <c r="K256" s="30" t="s">
        <v>93</v>
      </c>
      <c r="L256" s="11"/>
      <c r="M256" s="8" t="s">
        <v>43</v>
      </c>
      <c r="N256" s="12" t="s">
        <v>877</v>
      </c>
      <c r="O256" s="13">
        <v>4</v>
      </c>
      <c r="P256" s="14">
        <v>21</v>
      </c>
      <c r="Q256" s="53" t="s">
        <v>45</v>
      </c>
      <c r="R256" s="14">
        <v>42</v>
      </c>
      <c r="S256" s="14">
        <v>0</v>
      </c>
      <c r="T256" s="14">
        <v>42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  <c r="IB256" s="39"/>
      <c r="IC256" s="39"/>
      <c r="ID256" s="39"/>
      <c r="IE256" s="39"/>
      <c r="IF256" s="39"/>
      <c r="IG256" s="39"/>
      <c r="IH256" s="39"/>
      <c r="II256" s="39"/>
      <c r="IJ256" s="39"/>
      <c r="IK256" s="39"/>
      <c r="IL256" s="39"/>
      <c r="IM256" s="39"/>
      <c r="IN256" s="39"/>
      <c r="IO256" s="39"/>
      <c r="IP256" s="39"/>
      <c r="IQ256" s="39"/>
      <c r="IR256" s="39"/>
      <c r="IS256" s="39"/>
      <c r="IT256" s="39"/>
      <c r="IU256" s="39"/>
      <c r="IV256" s="39"/>
      <c r="IW256" s="39"/>
      <c r="IX256" s="39"/>
      <c r="IY256" s="39"/>
      <c r="IZ256" s="39"/>
      <c r="JA256" s="39"/>
      <c r="JB256" s="39"/>
      <c r="JC256" s="39"/>
      <c r="JD256" s="39"/>
      <c r="JE256" s="39"/>
      <c r="JF256" s="39"/>
      <c r="JG256" s="39"/>
      <c r="JH256" s="39"/>
      <c r="JI256" s="39"/>
      <c r="JJ256" s="39"/>
      <c r="JK256" s="39"/>
      <c r="JL256" s="39"/>
      <c r="JM256" s="39"/>
      <c r="JN256" s="39"/>
      <c r="JO256" s="39"/>
      <c r="JP256" s="39"/>
      <c r="JQ256" s="39"/>
      <c r="JR256" s="39"/>
      <c r="JS256" s="39"/>
      <c r="JT256" s="39"/>
      <c r="JU256" s="39"/>
      <c r="JV256" s="39"/>
      <c r="JW256" s="39"/>
      <c r="JX256" s="39"/>
      <c r="JY256" s="39"/>
      <c r="JZ256" s="39"/>
      <c r="KA256" s="39"/>
      <c r="KB256" s="39"/>
      <c r="KC256" s="39"/>
      <c r="KD256" s="39"/>
      <c r="KE256" s="39"/>
      <c r="KF256" s="39"/>
      <c r="KG256" s="39"/>
      <c r="KH256" s="39"/>
      <c r="KI256" s="39"/>
      <c r="KJ256" s="39"/>
      <c r="KK256" s="39"/>
      <c r="KL256" s="39"/>
      <c r="KM256" s="39"/>
      <c r="KN256" s="39"/>
      <c r="KO256" s="39"/>
      <c r="KP256" s="39"/>
      <c r="KQ256" s="39"/>
      <c r="KR256" s="39"/>
      <c r="KS256" s="39"/>
      <c r="KT256" s="39"/>
      <c r="KU256" s="39"/>
      <c r="KV256" s="39"/>
      <c r="KW256" s="39"/>
      <c r="KX256" s="39"/>
      <c r="KY256" s="39"/>
      <c r="KZ256" s="39"/>
      <c r="LA256" s="39"/>
      <c r="LB256" s="39"/>
      <c r="LC256" s="39"/>
      <c r="LD256" s="39"/>
      <c r="LE256" s="39"/>
      <c r="LF256" s="39"/>
      <c r="LG256" s="39"/>
      <c r="LH256" s="39"/>
      <c r="LI256" s="39"/>
      <c r="LJ256" s="39"/>
      <c r="LK256" s="39"/>
      <c r="LL256" s="39"/>
      <c r="LM256" s="39"/>
      <c r="LN256" s="39"/>
      <c r="LO256" s="39"/>
      <c r="LP256" s="39"/>
      <c r="LQ256" s="39"/>
      <c r="LR256" s="39"/>
      <c r="LS256" s="39"/>
      <c r="LT256" s="39"/>
      <c r="LU256" s="39"/>
      <c r="LV256" s="39"/>
      <c r="LW256" s="39"/>
      <c r="LX256" s="39"/>
      <c r="LY256" s="39"/>
      <c r="LZ256" s="39"/>
      <c r="MA256" s="39"/>
      <c r="MB256" s="39"/>
      <c r="MC256" s="39"/>
      <c r="MD256" s="39"/>
      <c r="ME256" s="39"/>
      <c r="MF256" s="39"/>
      <c r="MG256" s="39"/>
      <c r="MH256" s="39"/>
      <c r="MI256" s="39"/>
      <c r="MJ256" s="39"/>
      <c r="MK256" s="39"/>
      <c r="ML256" s="39"/>
      <c r="MM256" s="39"/>
      <c r="MN256" s="39"/>
      <c r="MO256" s="39"/>
      <c r="MP256" s="39"/>
      <c r="MQ256" s="39"/>
      <c r="MR256" s="39"/>
      <c r="MS256" s="39"/>
      <c r="MT256" s="39"/>
      <c r="MU256" s="39"/>
      <c r="MV256" s="39"/>
      <c r="MW256" s="39"/>
      <c r="MX256" s="39"/>
      <c r="MY256" s="39"/>
      <c r="MZ256" s="39"/>
      <c r="NA256" s="39"/>
      <c r="NB256" s="39"/>
      <c r="NC256" s="39"/>
      <c r="ND256" s="39"/>
      <c r="NE256" s="39"/>
      <c r="NF256" s="39"/>
      <c r="NG256" s="39"/>
      <c r="NH256" s="39"/>
      <c r="NI256" s="39"/>
      <c r="NJ256" s="39"/>
      <c r="NK256" s="39"/>
      <c r="NL256" s="39"/>
      <c r="NM256" s="39"/>
      <c r="NN256" s="39"/>
      <c r="NO256" s="39"/>
      <c r="NP256" s="39"/>
      <c r="NQ256" s="39"/>
      <c r="NR256" s="39"/>
      <c r="NS256" s="39"/>
      <c r="NT256" s="39"/>
      <c r="NU256" s="39"/>
      <c r="NV256" s="39"/>
      <c r="NW256" s="39"/>
      <c r="NX256" s="39"/>
      <c r="NY256" s="39"/>
      <c r="NZ256" s="39"/>
      <c r="OA256" s="39"/>
      <c r="OB256" s="39"/>
      <c r="OC256" s="39"/>
      <c r="OD256" s="39"/>
      <c r="OE256" s="39"/>
      <c r="OF256" s="39"/>
      <c r="OG256" s="39"/>
      <c r="OH256" s="39"/>
      <c r="OI256" s="39"/>
      <c r="OJ256" s="39"/>
      <c r="OK256" s="39"/>
      <c r="OL256" s="39"/>
      <c r="OM256" s="39"/>
      <c r="ON256" s="39"/>
      <c r="OO256" s="39"/>
      <c r="OP256" s="39"/>
      <c r="OQ256" s="39"/>
      <c r="OR256" s="39"/>
      <c r="OS256" s="39"/>
      <c r="OT256" s="39"/>
      <c r="OU256" s="39"/>
      <c r="OV256" s="39"/>
      <c r="OW256" s="39"/>
      <c r="OX256" s="39"/>
      <c r="OY256" s="39"/>
      <c r="OZ256" s="39"/>
      <c r="PA256" s="39"/>
      <c r="PB256" s="39"/>
      <c r="PC256" s="39"/>
      <c r="PD256" s="39"/>
      <c r="PE256" s="39"/>
      <c r="PF256" s="39"/>
      <c r="PG256" s="39"/>
      <c r="PH256" s="39"/>
      <c r="PI256" s="39"/>
      <c r="PJ256" s="39"/>
      <c r="PK256" s="39"/>
      <c r="PL256" s="39"/>
      <c r="PM256" s="39"/>
      <c r="PN256" s="39"/>
      <c r="PO256" s="39"/>
      <c r="PP256" s="39"/>
      <c r="PQ256" s="39"/>
      <c r="PR256" s="39"/>
      <c r="PS256" s="39"/>
      <c r="PT256" s="39"/>
      <c r="PU256" s="39"/>
      <c r="PV256" s="39"/>
      <c r="PW256" s="39"/>
      <c r="PX256" s="39"/>
      <c r="PY256" s="39"/>
      <c r="PZ256" s="39"/>
      <c r="QA256" s="39"/>
      <c r="QB256" s="39"/>
      <c r="QC256" s="39"/>
      <c r="QD256" s="39"/>
      <c r="QE256" s="39"/>
      <c r="QF256" s="39"/>
      <c r="QG256" s="39"/>
      <c r="QH256" s="39"/>
      <c r="QI256" s="39"/>
      <c r="QJ256" s="39"/>
      <c r="QK256" s="39"/>
      <c r="QL256" s="39"/>
      <c r="QM256" s="39"/>
      <c r="QN256" s="39"/>
      <c r="QO256" s="39"/>
      <c r="QP256" s="39"/>
      <c r="QQ256" s="39"/>
      <c r="QR256" s="39"/>
      <c r="QS256" s="39"/>
      <c r="QT256" s="39"/>
      <c r="QU256" s="39"/>
      <c r="QV256" s="39"/>
      <c r="QW256" s="39"/>
      <c r="QX256" s="39"/>
      <c r="QY256" s="39"/>
      <c r="QZ256" s="39"/>
      <c r="RA256" s="39"/>
      <c r="RB256" s="39"/>
      <c r="RC256" s="39"/>
      <c r="RD256" s="39"/>
      <c r="RE256" s="39"/>
      <c r="RF256" s="39"/>
      <c r="RG256" s="39"/>
      <c r="RH256" s="39"/>
      <c r="RI256" s="39"/>
      <c r="RJ256" s="39"/>
      <c r="RK256" s="39"/>
      <c r="RL256" s="39"/>
      <c r="RM256" s="39"/>
      <c r="RN256" s="39"/>
      <c r="RO256" s="39"/>
      <c r="RP256" s="39"/>
      <c r="RQ256" s="39"/>
      <c r="RR256" s="39"/>
      <c r="RS256" s="39"/>
      <c r="RT256" s="39"/>
      <c r="RU256" s="39"/>
      <c r="RV256" s="39"/>
      <c r="RW256" s="39"/>
      <c r="RX256" s="39"/>
      <c r="RY256" s="39"/>
      <c r="RZ256" s="39"/>
      <c r="SA256" s="39"/>
      <c r="SB256" s="39"/>
      <c r="SC256" s="39"/>
      <c r="SD256" s="39"/>
      <c r="SE256" s="39"/>
      <c r="SF256" s="39"/>
      <c r="SG256" s="39"/>
      <c r="SH256" s="39"/>
      <c r="SI256" s="39"/>
      <c r="SJ256" s="39"/>
      <c r="SK256" s="39"/>
      <c r="SL256" s="39"/>
      <c r="SM256" s="39"/>
      <c r="SN256" s="39"/>
      <c r="SO256" s="39"/>
      <c r="SP256" s="39"/>
      <c r="SQ256" s="39"/>
      <c r="SR256" s="39"/>
      <c r="SS256" s="39"/>
      <c r="ST256" s="39"/>
      <c r="SU256" s="39"/>
      <c r="SV256" s="39"/>
      <c r="SW256" s="39"/>
      <c r="SX256" s="39"/>
      <c r="SY256" s="39"/>
      <c r="SZ256" s="39"/>
      <c r="TA256" s="39"/>
      <c r="TB256" s="39"/>
      <c r="TC256" s="39"/>
      <c r="TD256" s="39"/>
      <c r="TE256" s="39"/>
      <c r="TF256" s="39"/>
      <c r="TG256" s="39"/>
      <c r="TH256" s="39"/>
      <c r="TI256" s="39"/>
      <c r="TJ256" s="39"/>
      <c r="TK256" s="39"/>
      <c r="TL256" s="39"/>
      <c r="TM256" s="39"/>
      <c r="TN256" s="39"/>
      <c r="TO256" s="39"/>
      <c r="TP256" s="39"/>
      <c r="TQ256" s="39"/>
      <c r="TR256" s="39"/>
      <c r="TS256" s="39"/>
      <c r="TT256" s="39"/>
      <c r="TU256" s="39"/>
      <c r="TV256" s="39"/>
      <c r="TW256" s="39"/>
      <c r="TX256" s="39"/>
      <c r="TY256" s="39"/>
      <c r="TZ256" s="39"/>
      <c r="UA256" s="39"/>
      <c r="UB256" s="39"/>
      <c r="UC256" s="39"/>
      <c r="UD256" s="39"/>
      <c r="UE256" s="39"/>
      <c r="UF256" s="39"/>
      <c r="UG256" s="39"/>
      <c r="UH256" s="39"/>
      <c r="UI256" s="39"/>
      <c r="UJ256" s="39"/>
      <c r="UK256" s="39"/>
      <c r="UL256" s="39"/>
      <c r="UM256" s="39"/>
      <c r="UN256" s="39"/>
      <c r="UO256" s="39"/>
      <c r="UP256" s="39"/>
      <c r="UQ256" s="39"/>
      <c r="UR256" s="39"/>
      <c r="US256" s="39"/>
      <c r="UT256" s="39"/>
      <c r="UU256" s="39"/>
      <c r="UV256" s="39"/>
      <c r="UW256" s="39"/>
      <c r="UX256" s="39"/>
      <c r="UY256" s="39"/>
      <c r="UZ256" s="39"/>
      <c r="VA256" s="39"/>
      <c r="VB256" s="39"/>
      <c r="VC256" s="39"/>
      <c r="VD256" s="39"/>
      <c r="VE256" s="39"/>
      <c r="VF256" s="39"/>
      <c r="VG256" s="39"/>
      <c r="VH256" s="39"/>
      <c r="VI256" s="39"/>
      <c r="VJ256" s="39"/>
      <c r="VK256" s="39"/>
      <c r="VL256" s="39"/>
      <c r="VM256" s="39"/>
      <c r="VN256" s="39"/>
      <c r="VO256" s="39"/>
      <c r="VP256" s="39"/>
      <c r="VQ256" s="39"/>
      <c r="VR256" s="39"/>
      <c r="VS256" s="39"/>
      <c r="VT256" s="39"/>
      <c r="VU256" s="39"/>
      <c r="VV256" s="39"/>
      <c r="VW256" s="39"/>
      <c r="VX256" s="39"/>
      <c r="VY256" s="39"/>
      <c r="VZ256" s="39"/>
      <c r="WA256" s="39"/>
      <c r="WB256" s="39"/>
      <c r="WC256" s="39"/>
      <c r="WD256" s="39"/>
      <c r="WE256" s="39"/>
      <c r="WF256" s="39"/>
      <c r="WG256" s="39"/>
      <c r="WH256" s="39"/>
      <c r="WI256" s="39"/>
      <c r="WJ256" s="39"/>
      <c r="WK256" s="39"/>
      <c r="WL256" s="39"/>
      <c r="WM256" s="39"/>
      <c r="WN256" s="39"/>
      <c r="WO256" s="39"/>
      <c r="WP256" s="39"/>
      <c r="WQ256" s="39"/>
      <c r="WR256" s="39"/>
      <c r="WS256" s="39"/>
      <c r="WT256" s="39"/>
      <c r="WU256" s="39"/>
      <c r="WV256" s="39"/>
      <c r="WW256" s="39"/>
      <c r="WX256" s="39"/>
      <c r="WY256" s="39"/>
      <c r="WZ256" s="39"/>
      <c r="XA256" s="39"/>
      <c r="XB256" s="39"/>
      <c r="XC256" s="39"/>
      <c r="XD256" s="39"/>
      <c r="XE256" s="39"/>
      <c r="XF256" s="39"/>
      <c r="XG256" s="39"/>
      <c r="XH256" s="39"/>
      <c r="XI256" s="39"/>
      <c r="XJ256" s="39"/>
      <c r="XK256" s="39"/>
      <c r="XL256" s="39"/>
      <c r="XM256" s="39"/>
      <c r="XN256" s="39"/>
      <c r="XO256" s="39"/>
      <c r="XP256" s="39"/>
      <c r="XQ256" s="39"/>
      <c r="XR256" s="39"/>
      <c r="XS256" s="39"/>
      <c r="XT256" s="39"/>
      <c r="XU256" s="39"/>
      <c r="XV256" s="39"/>
      <c r="XW256" s="39"/>
      <c r="XX256" s="39"/>
      <c r="XY256" s="39"/>
      <c r="XZ256" s="39"/>
      <c r="YA256" s="39"/>
      <c r="YB256" s="39"/>
      <c r="YC256" s="39"/>
      <c r="YD256" s="39"/>
      <c r="YE256" s="39"/>
      <c r="YF256" s="39"/>
      <c r="YG256" s="39"/>
      <c r="YH256" s="39"/>
      <c r="YI256" s="39"/>
      <c r="YJ256" s="39"/>
      <c r="YK256" s="39"/>
      <c r="YL256" s="39"/>
      <c r="YM256" s="39"/>
      <c r="YN256" s="39"/>
      <c r="YO256" s="39"/>
      <c r="YP256" s="39"/>
      <c r="YQ256" s="39"/>
      <c r="YR256" s="39"/>
      <c r="YS256" s="39"/>
      <c r="YT256" s="39"/>
      <c r="YU256" s="39"/>
      <c r="YV256" s="39"/>
      <c r="YW256" s="39"/>
      <c r="YX256" s="39"/>
      <c r="YY256" s="39"/>
      <c r="YZ256" s="39"/>
      <c r="ZA256" s="39"/>
      <c r="ZB256" s="39"/>
      <c r="ZC256" s="39"/>
      <c r="ZD256" s="39"/>
      <c r="ZE256" s="39"/>
      <c r="ZF256" s="39"/>
      <c r="ZG256" s="39"/>
      <c r="ZH256" s="39"/>
      <c r="ZI256" s="39"/>
      <c r="ZJ256" s="39"/>
      <c r="ZK256" s="39"/>
      <c r="ZL256" s="39"/>
      <c r="ZM256" s="39"/>
      <c r="ZN256" s="39"/>
      <c r="ZO256" s="39"/>
      <c r="ZP256" s="39"/>
      <c r="ZQ256" s="39"/>
      <c r="ZR256" s="39"/>
      <c r="ZS256" s="39"/>
      <c r="ZT256" s="39"/>
      <c r="ZU256" s="39"/>
      <c r="ZV256" s="39"/>
      <c r="ZW256" s="39"/>
      <c r="ZX256" s="39"/>
    </row>
    <row r="257" spans="1:30" ht="12" customHeight="1" x14ac:dyDescent="0.25">
      <c r="A257" s="128" t="s">
        <v>36</v>
      </c>
      <c r="B257" s="15" t="s">
        <v>37</v>
      </c>
      <c r="C257" s="15" t="s">
        <v>37</v>
      </c>
      <c r="D257" s="5" t="s">
        <v>38</v>
      </c>
      <c r="E257" s="6" t="s">
        <v>256</v>
      </c>
      <c r="F257" s="5" t="s">
        <v>257</v>
      </c>
      <c r="G257" s="6" t="s">
        <v>40</v>
      </c>
      <c r="H257" s="8">
        <v>21101</v>
      </c>
      <c r="I257" s="70" t="s">
        <v>46</v>
      </c>
      <c r="J257" s="9" t="s">
        <v>1954</v>
      </c>
      <c r="K257" s="30" t="s">
        <v>58</v>
      </c>
      <c r="L257" s="11"/>
      <c r="M257" s="8" t="s">
        <v>43</v>
      </c>
      <c r="N257" s="12" t="s">
        <v>877</v>
      </c>
      <c r="O257" s="13">
        <v>4</v>
      </c>
      <c r="P257" s="14">
        <v>19</v>
      </c>
      <c r="Q257" s="53" t="s">
        <v>45</v>
      </c>
      <c r="R257" s="14">
        <v>38</v>
      </c>
      <c r="S257" s="14">
        <v>0</v>
      </c>
      <c r="T257" s="14">
        <v>38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</row>
    <row r="258" spans="1:30" ht="12" customHeight="1" x14ac:dyDescent="0.25">
      <c r="A258" s="128" t="s">
        <v>36</v>
      </c>
      <c r="B258" s="15" t="s">
        <v>37</v>
      </c>
      <c r="C258" s="15" t="s">
        <v>37</v>
      </c>
      <c r="D258" s="5" t="s">
        <v>38</v>
      </c>
      <c r="E258" s="6" t="s">
        <v>256</v>
      </c>
      <c r="F258" s="5" t="s">
        <v>257</v>
      </c>
      <c r="G258" s="6" t="s">
        <v>40</v>
      </c>
      <c r="H258" s="8">
        <v>21401</v>
      </c>
      <c r="I258" s="70" t="s">
        <v>215</v>
      </c>
      <c r="J258" s="106" t="s">
        <v>3961</v>
      </c>
      <c r="K258" s="30" t="s">
        <v>264</v>
      </c>
      <c r="L258" s="11"/>
      <c r="M258" s="8" t="s">
        <v>43</v>
      </c>
      <c r="N258" s="12" t="s">
        <v>16255</v>
      </c>
      <c r="O258" s="13">
        <v>1</v>
      </c>
      <c r="P258" s="14">
        <v>5162</v>
      </c>
      <c r="Q258" s="53" t="s">
        <v>45</v>
      </c>
      <c r="R258" s="14">
        <v>5162</v>
      </c>
      <c r="S258" s="14">
        <v>0</v>
      </c>
      <c r="T258" s="14">
        <v>5162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</row>
    <row r="259" spans="1:30" ht="12" customHeight="1" x14ac:dyDescent="0.25">
      <c r="A259" s="128" t="s">
        <v>36</v>
      </c>
      <c r="B259" s="15" t="s">
        <v>37</v>
      </c>
      <c r="C259" s="15" t="s">
        <v>37</v>
      </c>
      <c r="D259" s="5" t="s">
        <v>38</v>
      </c>
      <c r="E259" s="6" t="s">
        <v>256</v>
      </c>
      <c r="F259" s="5" t="s">
        <v>257</v>
      </c>
      <c r="G259" s="6" t="s">
        <v>40</v>
      </c>
      <c r="H259" s="8">
        <v>22104</v>
      </c>
      <c r="I259" s="75" t="s">
        <v>120</v>
      </c>
      <c r="J259" s="9" t="s">
        <v>9264</v>
      </c>
      <c r="K259" s="30" t="s">
        <v>16306</v>
      </c>
      <c r="L259" s="11"/>
      <c r="M259" s="8" t="s">
        <v>43</v>
      </c>
      <c r="N259" s="12" t="s">
        <v>16255</v>
      </c>
      <c r="O259" s="13">
        <v>102</v>
      </c>
      <c r="P259" s="14">
        <v>5</v>
      </c>
      <c r="Q259" s="53" t="s">
        <v>45</v>
      </c>
      <c r="R259" s="14">
        <v>510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510</v>
      </c>
      <c r="AA259" s="14">
        <v>0</v>
      </c>
      <c r="AB259" s="14">
        <v>0</v>
      </c>
      <c r="AC259" s="14">
        <v>0</v>
      </c>
      <c r="AD259" s="14">
        <v>0</v>
      </c>
    </row>
    <row r="260" spans="1:30" ht="12" customHeight="1" x14ac:dyDescent="0.25">
      <c r="A260" s="128" t="s">
        <v>36</v>
      </c>
      <c r="B260" s="15" t="s">
        <v>37</v>
      </c>
      <c r="C260" s="15" t="s">
        <v>37</v>
      </c>
      <c r="D260" s="5" t="s">
        <v>38</v>
      </c>
      <c r="E260" s="6" t="s">
        <v>256</v>
      </c>
      <c r="F260" s="5" t="s">
        <v>257</v>
      </c>
      <c r="G260" s="6" t="s">
        <v>40</v>
      </c>
      <c r="H260" s="8">
        <v>22104</v>
      </c>
      <c r="I260" s="75" t="s">
        <v>120</v>
      </c>
      <c r="J260" s="9" t="s">
        <v>6182</v>
      </c>
      <c r="K260" s="30" t="s">
        <v>16307</v>
      </c>
      <c r="L260" s="11"/>
      <c r="M260" s="8" t="s">
        <v>43</v>
      </c>
      <c r="N260" s="12" t="s">
        <v>16255</v>
      </c>
      <c r="O260" s="13">
        <v>1</v>
      </c>
      <c r="P260" s="14">
        <v>245</v>
      </c>
      <c r="Q260" s="53" t="s">
        <v>45</v>
      </c>
      <c r="R260" s="14">
        <v>245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245</v>
      </c>
      <c r="AA260" s="14">
        <v>0</v>
      </c>
      <c r="AB260" s="14">
        <v>0</v>
      </c>
      <c r="AC260" s="14">
        <v>0</v>
      </c>
      <c r="AD260" s="14">
        <v>0</v>
      </c>
    </row>
    <row r="261" spans="1:30" ht="12" customHeight="1" x14ac:dyDescent="0.25">
      <c r="A261" s="128" t="s">
        <v>36</v>
      </c>
      <c r="B261" s="15" t="s">
        <v>37</v>
      </c>
      <c r="C261" s="15" t="s">
        <v>37</v>
      </c>
      <c r="D261" s="5" t="s">
        <v>38</v>
      </c>
      <c r="E261" s="6" t="s">
        <v>256</v>
      </c>
      <c r="F261" s="5" t="s">
        <v>257</v>
      </c>
      <c r="G261" s="6" t="s">
        <v>40</v>
      </c>
      <c r="H261" s="8">
        <v>22104</v>
      </c>
      <c r="I261" s="75" t="s">
        <v>120</v>
      </c>
      <c r="J261" s="9" t="s">
        <v>6132</v>
      </c>
      <c r="K261" s="30" t="s">
        <v>16308</v>
      </c>
      <c r="L261" s="11"/>
      <c r="M261" s="8" t="s">
        <v>43</v>
      </c>
      <c r="N261" s="12" t="s">
        <v>16255</v>
      </c>
      <c r="O261" s="13">
        <v>1</v>
      </c>
      <c r="P261" s="14">
        <v>24</v>
      </c>
      <c r="Q261" s="53" t="s">
        <v>45</v>
      </c>
      <c r="R261" s="14">
        <v>24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24</v>
      </c>
      <c r="AA261" s="14">
        <v>0</v>
      </c>
      <c r="AB261" s="14">
        <v>0</v>
      </c>
      <c r="AC261" s="14">
        <v>0</v>
      </c>
      <c r="AD261" s="14">
        <v>0</v>
      </c>
    </row>
    <row r="262" spans="1:30" ht="12" customHeight="1" x14ac:dyDescent="0.25">
      <c r="A262" s="128" t="s">
        <v>36</v>
      </c>
      <c r="B262" s="15" t="s">
        <v>37</v>
      </c>
      <c r="C262" s="15" t="s">
        <v>37</v>
      </c>
      <c r="D262" s="5" t="s">
        <v>38</v>
      </c>
      <c r="E262" s="6" t="s">
        <v>256</v>
      </c>
      <c r="F262" s="5" t="s">
        <v>257</v>
      </c>
      <c r="G262" s="6" t="s">
        <v>40</v>
      </c>
      <c r="H262" s="8">
        <v>22104</v>
      </c>
      <c r="I262" s="75" t="s">
        <v>120</v>
      </c>
      <c r="J262" s="9" t="s">
        <v>6140</v>
      </c>
      <c r="K262" s="30" t="s">
        <v>16309</v>
      </c>
      <c r="L262" s="11"/>
      <c r="M262" s="8" t="s">
        <v>43</v>
      </c>
      <c r="N262" s="12" t="s">
        <v>16255</v>
      </c>
      <c r="O262" s="13">
        <v>3</v>
      </c>
      <c r="P262" s="14">
        <v>68</v>
      </c>
      <c r="Q262" s="53" t="s">
        <v>45</v>
      </c>
      <c r="R262" s="14">
        <v>204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204</v>
      </c>
      <c r="AA262" s="14">
        <v>0</v>
      </c>
      <c r="AB262" s="14">
        <v>0</v>
      </c>
      <c r="AC262" s="14">
        <v>0</v>
      </c>
      <c r="AD262" s="14">
        <v>0</v>
      </c>
    </row>
    <row r="263" spans="1:30" ht="12" customHeight="1" x14ac:dyDescent="0.25">
      <c r="A263" s="128" t="s">
        <v>36</v>
      </c>
      <c r="B263" s="15" t="s">
        <v>37</v>
      </c>
      <c r="C263" s="15" t="s">
        <v>37</v>
      </c>
      <c r="D263" s="5" t="s">
        <v>38</v>
      </c>
      <c r="E263" s="6" t="s">
        <v>256</v>
      </c>
      <c r="F263" s="5" t="s">
        <v>257</v>
      </c>
      <c r="G263" s="6" t="s">
        <v>40</v>
      </c>
      <c r="H263" s="8">
        <v>22104</v>
      </c>
      <c r="I263" s="76" t="s">
        <v>120</v>
      </c>
      <c r="J263" s="109" t="s">
        <v>6120</v>
      </c>
      <c r="K263" s="30" t="s">
        <v>218</v>
      </c>
      <c r="L263" s="11"/>
      <c r="M263" s="8" t="s">
        <v>43</v>
      </c>
      <c r="N263" s="12" t="s">
        <v>16255</v>
      </c>
      <c r="O263" s="13">
        <v>12</v>
      </c>
      <c r="P263" s="14">
        <v>18</v>
      </c>
      <c r="Q263" s="53" t="s">
        <v>45</v>
      </c>
      <c r="R263" s="14">
        <v>216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216</v>
      </c>
      <c r="AA263" s="14">
        <v>0</v>
      </c>
      <c r="AB263" s="14">
        <v>0</v>
      </c>
      <c r="AC263" s="14">
        <v>0</v>
      </c>
      <c r="AD263" s="14">
        <v>0</v>
      </c>
    </row>
    <row r="264" spans="1:30" ht="12" customHeight="1" x14ac:dyDescent="0.25">
      <c r="A264" s="128" t="s">
        <v>36</v>
      </c>
      <c r="B264" s="15" t="s">
        <v>37</v>
      </c>
      <c r="C264" s="15" t="s">
        <v>37</v>
      </c>
      <c r="D264" s="5" t="s">
        <v>38</v>
      </c>
      <c r="E264" s="6" t="s">
        <v>256</v>
      </c>
      <c r="F264" s="5" t="s">
        <v>257</v>
      </c>
      <c r="G264" s="6" t="s">
        <v>40</v>
      </c>
      <c r="H264" s="8">
        <v>33604</v>
      </c>
      <c r="I264" s="75" t="s">
        <v>254</v>
      </c>
      <c r="J264" s="9"/>
      <c r="K264" s="30" t="s">
        <v>253</v>
      </c>
      <c r="L264" s="11"/>
      <c r="M264" s="8" t="s">
        <v>43</v>
      </c>
      <c r="N264" s="12" t="s">
        <v>16296</v>
      </c>
      <c r="O264" s="13">
        <v>1</v>
      </c>
      <c r="P264" s="14">
        <v>5805</v>
      </c>
      <c r="Q264" s="53" t="s">
        <v>45</v>
      </c>
      <c r="R264" s="14">
        <v>5805</v>
      </c>
      <c r="S264" s="14">
        <v>0</v>
      </c>
      <c r="T264" s="14">
        <v>5805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</row>
    <row r="265" spans="1:30" ht="12" customHeight="1" x14ac:dyDescent="0.25">
      <c r="A265" s="128" t="s">
        <v>36</v>
      </c>
      <c r="B265" s="15" t="s">
        <v>37</v>
      </c>
      <c r="C265" s="15" t="s">
        <v>37</v>
      </c>
      <c r="D265" s="5" t="s">
        <v>38</v>
      </c>
      <c r="E265" s="6" t="s">
        <v>256</v>
      </c>
      <c r="F265" s="5" t="s">
        <v>257</v>
      </c>
      <c r="G265" s="6" t="s">
        <v>40</v>
      </c>
      <c r="H265" s="8">
        <v>33604</v>
      </c>
      <c r="I265" s="75" t="s">
        <v>254</v>
      </c>
      <c r="J265" s="9"/>
      <c r="K265" s="30" t="s">
        <v>255</v>
      </c>
      <c r="L265" s="11"/>
      <c r="M265" s="8" t="s">
        <v>43</v>
      </c>
      <c r="N265" s="12" t="s">
        <v>16296</v>
      </c>
      <c r="O265" s="13">
        <v>1</v>
      </c>
      <c r="P265" s="14">
        <v>2415</v>
      </c>
      <c r="Q265" s="53" t="s">
        <v>45</v>
      </c>
      <c r="R265" s="14">
        <v>2415</v>
      </c>
      <c r="S265" s="14">
        <v>0</v>
      </c>
      <c r="T265" s="14">
        <v>0</v>
      </c>
      <c r="U265" s="14">
        <v>0</v>
      </c>
      <c r="V265" s="14">
        <v>0</v>
      </c>
      <c r="W265" s="14">
        <v>2415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</row>
    <row r="266" spans="1:30" s="39" customFormat="1" ht="12" customHeight="1" x14ac:dyDescent="0.25">
      <c r="A266" s="128" t="s">
        <v>36</v>
      </c>
      <c r="B266" s="15" t="s">
        <v>37</v>
      </c>
      <c r="C266" s="15" t="s">
        <v>37</v>
      </c>
      <c r="D266" s="5" t="s">
        <v>38</v>
      </c>
      <c r="E266" s="6" t="s">
        <v>256</v>
      </c>
      <c r="F266" s="7" t="s">
        <v>257</v>
      </c>
      <c r="G266" s="6" t="s">
        <v>40</v>
      </c>
      <c r="H266" s="8">
        <v>39202</v>
      </c>
      <c r="I266" s="70" t="s">
        <v>170</v>
      </c>
      <c r="J266" s="29"/>
      <c r="K266" s="29" t="s">
        <v>171</v>
      </c>
      <c r="L266" s="29"/>
      <c r="M266" s="65" t="s">
        <v>43</v>
      </c>
      <c r="N266" s="55" t="s">
        <v>16296</v>
      </c>
      <c r="O266" s="65">
        <v>17</v>
      </c>
      <c r="P266" s="29">
        <v>1500</v>
      </c>
      <c r="Q266" s="53" t="s">
        <v>16279</v>
      </c>
      <c r="R266" s="28">
        <v>24596</v>
      </c>
      <c r="S266" s="127">
        <v>3432</v>
      </c>
      <c r="T266" s="127">
        <v>3432</v>
      </c>
      <c r="U266" s="127">
        <v>4576</v>
      </c>
      <c r="V266" s="127">
        <v>4576</v>
      </c>
      <c r="W266" s="127">
        <v>2288</v>
      </c>
      <c r="X266" s="127">
        <v>1716</v>
      </c>
      <c r="Y266" s="127">
        <v>1144</v>
      </c>
      <c r="Z266" s="127">
        <v>572</v>
      </c>
      <c r="AA266" s="127">
        <v>1144</v>
      </c>
      <c r="AB266" s="127">
        <v>1144</v>
      </c>
      <c r="AC266" s="127">
        <v>572</v>
      </c>
      <c r="AD266" s="29">
        <v>0</v>
      </c>
    </row>
    <row r="267" spans="1:30" s="39" customFormat="1" ht="12" customHeight="1" x14ac:dyDescent="0.25">
      <c r="A267" s="128" t="s">
        <v>36</v>
      </c>
      <c r="B267" s="15" t="s">
        <v>37</v>
      </c>
      <c r="C267" s="15" t="s">
        <v>37</v>
      </c>
      <c r="D267" s="5" t="s">
        <v>38</v>
      </c>
      <c r="E267" s="6" t="s">
        <v>256</v>
      </c>
      <c r="F267" s="5" t="s">
        <v>38</v>
      </c>
      <c r="G267" s="6" t="s">
        <v>40</v>
      </c>
      <c r="H267" s="8">
        <v>37504</v>
      </c>
      <c r="I267" s="70" t="s">
        <v>252</v>
      </c>
      <c r="J267" s="28"/>
      <c r="K267" s="29" t="s">
        <v>16310</v>
      </c>
      <c r="L267" s="28"/>
      <c r="M267" s="28"/>
      <c r="N267" s="34" t="s">
        <v>16296</v>
      </c>
      <c r="O267" s="32">
        <v>13</v>
      </c>
      <c r="P267" s="28">
        <v>4000</v>
      </c>
      <c r="Q267" s="53" t="s">
        <v>16279</v>
      </c>
      <c r="R267" s="28">
        <v>53750</v>
      </c>
      <c r="S267" s="127">
        <v>7500</v>
      </c>
      <c r="T267" s="127">
        <v>7500</v>
      </c>
      <c r="U267" s="127">
        <v>10000</v>
      </c>
      <c r="V267" s="127">
        <v>10000</v>
      </c>
      <c r="W267" s="127">
        <v>5000</v>
      </c>
      <c r="X267" s="127">
        <v>3750</v>
      </c>
      <c r="Y267" s="127">
        <v>2500</v>
      </c>
      <c r="Z267" s="127">
        <v>1250</v>
      </c>
      <c r="AA267" s="127">
        <v>2500</v>
      </c>
      <c r="AB267" s="127">
        <v>2500</v>
      </c>
      <c r="AC267" s="127">
        <v>1250</v>
      </c>
      <c r="AD267" s="28">
        <v>0</v>
      </c>
    </row>
    <row r="268" spans="1:30" ht="12" customHeight="1" x14ac:dyDescent="0.25">
      <c r="A268" s="128" t="s">
        <v>36</v>
      </c>
      <c r="B268" s="15" t="s">
        <v>37</v>
      </c>
      <c r="C268" s="15" t="s">
        <v>37</v>
      </c>
      <c r="D268" s="7" t="s">
        <v>38</v>
      </c>
      <c r="E268" s="6" t="s">
        <v>187</v>
      </c>
      <c r="F268" s="7" t="s">
        <v>188</v>
      </c>
      <c r="G268" s="6" t="s">
        <v>40</v>
      </c>
      <c r="H268" s="8">
        <v>21101</v>
      </c>
      <c r="I268" s="71" t="s">
        <v>46</v>
      </c>
      <c r="J268" s="19" t="s">
        <v>1160</v>
      </c>
      <c r="K268" s="19" t="s">
        <v>63</v>
      </c>
      <c r="L268" s="11"/>
      <c r="M268" s="8" t="s">
        <v>43</v>
      </c>
      <c r="N268" s="12" t="s">
        <v>16255</v>
      </c>
      <c r="O268" s="13">
        <v>60</v>
      </c>
      <c r="P268" s="14">
        <v>22.77</v>
      </c>
      <c r="Q268" s="53" t="s">
        <v>45</v>
      </c>
      <c r="R268" s="14">
        <f>O268*P268</f>
        <v>1366.2</v>
      </c>
      <c r="S268" s="14">
        <v>0</v>
      </c>
      <c r="T268" s="14">
        <f>P268*O268</f>
        <v>1366.2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</row>
    <row r="269" spans="1:30" ht="12" customHeight="1" x14ac:dyDescent="0.25">
      <c r="A269" s="128" t="s">
        <v>36</v>
      </c>
      <c r="B269" s="15" t="s">
        <v>37</v>
      </c>
      <c r="C269" s="15" t="s">
        <v>37</v>
      </c>
      <c r="D269" s="7" t="s">
        <v>38</v>
      </c>
      <c r="E269" s="6" t="s">
        <v>187</v>
      </c>
      <c r="F269" s="7" t="s">
        <v>188</v>
      </c>
      <c r="G269" s="6" t="s">
        <v>40</v>
      </c>
      <c r="H269" s="8">
        <v>21101</v>
      </c>
      <c r="I269" s="72" t="s">
        <v>46</v>
      </c>
      <c r="J269" s="19" t="s">
        <v>721</v>
      </c>
      <c r="K269" s="19" t="s">
        <v>16311</v>
      </c>
      <c r="L269" s="11"/>
      <c r="M269" s="8" t="s">
        <v>43</v>
      </c>
      <c r="N269" s="12" t="s">
        <v>877</v>
      </c>
      <c r="O269" s="13">
        <v>8</v>
      </c>
      <c r="P269" s="14">
        <v>205.97</v>
      </c>
      <c r="Q269" s="53" t="s">
        <v>45</v>
      </c>
      <c r="R269" s="14">
        <f>O269*P269</f>
        <v>1647.76</v>
      </c>
      <c r="S269" s="14">
        <v>0</v>
      </c>
      <c r="T269" s="14">
        <f>P269*2</f>
        <v>411.94</v>
      </c>
      <c r="U269" s="14">
        <v>0</v>
      </c>
      <c r="V269" s="14">
        <v>0</v>
      </c>
      <c r="W269" s="14">
        <f>P269*3</f>
        <v>617.91</v>
      </c>
      <c r="X269" s="14">
        <v>0</v>
      </c>
      <c r="Y269" s="14">
        <v>0</v>
      </c>
      <c r="Z269" s="14">
        <f>P269*3</f>
        <v>617.91</v>
      </c>
      <c r="AA269" s="14">
        <v>0</v>
      </c>
      <c r="AB269" s="14">
        <v>0</v>
      </c>
      <c r="AC269" s="14">
        <v>0</v>
      </c>
      <c r="AD269" s="14">
        <v>0</v>
      </c>
    </row>
    <row r="270" spans="1:30" ht="12" customHeight="1" x14ac:dyDescent="0.25">
      <c r="A270" s="128" t="s">
        <v>36</v>
      </c>
      <c r="B270" s="15" t="s">
        <v>37</v>
      </c>
      <c r="C270" s="15" t="s">
        <v>37</v>
      </c>
      <c r="D270" s="7" t="s">
        <v>38</v>
      </c>
      <c r="E270" s="6" t="s">
        <v>187</v>
      </c>
      <c r="F270" s="7" t="s">
        <v>188</v>
      </c>
      <c r="G270" s="6" t="s">
        <v>40</v>
      </c>
      <c r="H270" s="8">
        <v>21101</v>
      </c>
      <c r="I270" s="72" t="s">
        <v>46</v>
      </c>
      <c r="J270" s="19" t="s">
        <v>2420</v>
      </c>
      <c r="K270" s="30" t="s">
        <v>2421</v>
      </c>
      <c r="L270" s="11"/>
      <c r="M270" s="8" t="s">
        <v>43</v>
      </c>
      <c r="N270" s="12" t="s">
        <v>877</v>
      </c>
      <c r="O270" s="13">
        <v>6</v>
      </c>
      <c r="P270" s="14">
        <v>205.97</v>
      </c>
      <c r="Q270" s="53" t="s">
        <v>45</v>
      </c>
      <c r="R270" s="14">
        <f t="shared" ref="R270:R291" si="7">O270*P270</f>
        <v>1235.82</v>
      </c>
      <c r="S270" s="14">
        <v>0</v>
      </c>
      <c r="T270" s="14">
        <f>P270*1</f>
        <v>205.97</v>
      </c>
      <c r="U270" s="14">
        <v>0</v>
      </c>
      <c r="V270" s="14">
        <v>0</v>
      </c>
      <c r="W270" s="14">
        <f>P270*3</f>
        <v>617.91</v>
      </c>
      <c r="X270" s="14">
        <v>0</v>
      </c>
      <c r="Y270" s="14">
        <v>0</v>
      </c>
      <c r="Z270" s="14">
        <f>P270*2</f>
        <v>411.94</v>
      </c>
      <c r="AA270" s="14">
        <v>0</v>
      </c>
      <c r="AB270" s="14">
        <v>0</v>
      </c>
      <c r="AC270" s="14">
        <v>0</v>
      </c>
      <c r="AD270" s="14">
        <v>0</v>
      </c>
    </row>
    <row r="271" spans="1:30" ht="12" customHeight="1" x14ac:dyDescent="0.25">
      <c r="A271" s="128" t="s">
        <v>36</v>
      </c>
      <c r="B271" s="15" t="s">
        <v>37</v>
      </c>
      <c r="C271" s="15" t="s">
        <v>37</v>
      </c>
      <c r="D271" s="7" t="s">
        <v>38</v>
      </c>
      <c r="E271" s="6" t="s">
        <v>187</v>
      </c>
      <c r="F271" s="7" t="s">
        <v>188</v>
      </c>
      <c r="G271" s="6" t="s">
        <v>40</v>
      </c>
      <c r="H271" s="8">
        <v>21101</v>
      </c>
      <c r="I271" s="72" t="s">
        <v>46</v>
      </c>
      <c r="J271" s="19" t="s">
        <v>325</v>
      </c>
      <c r="K271" s="30" t="s">
        <v>326</v>
      </c>
      <c r="L271" s="11"/>
      <c r="M271" s="8" t="s">
        <v>43</v>
      </c>
      <c r="N271" s="12" t="s">
        <v>16255</v>
      </c>
      <c r="O271" s="13">
        <v>4</v>
      </c>
      <c r="P271" s="14">
        <v>77</v>
      </c>
      <c r="Q271" s="53" t="s">
        <v>45</v>
      </c>
      <c r="R271" s="14">
        <f t="shared" si="7"/>
        <v>308</v>
      </c>
      <c r="S271" s="14">
        <v>0</v>
      </c>
      <c r="T271" s="14">
        <f>P271*2</f>
        <v>154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f>P271*2</f>
        <v>154</v>
      </c>
      <c r="AA271" s="14">
        <v>0</v>
      </c>
      <c r="AB271" s="14">
        <v>0</v>
      </c>
      <c r="AC271" s="14">
        <v>0</v>
      </c>
      <c r="AD271" s="14">
        <v>0</v>
      </c>
    </row>
    <row r="272" spans="1:30" ht="12" customHeight="1" x14ac:dyDescent="0.25">
      <c r="A272" s="128" t="s">
        <v>36</v>
      </c>
      <c r="B272" s="15" t="s">
        <v>37</v>
      </c>
      <c r="C272" s="15" t="s">
        <v>37</v>
      </c>
      <c r="D272" s="7" t="s">
        <v>38</v>
      </c>
      <c r="E272" s="6" t="s">
        <v>187</v>
      </c>
      <c r="F272" s="7" t="s">
        <v>188</v>
      </c>
      <c r="G272" s="6" t="s">
        <v>40</v>
      </c>
      <c r="H272" s="8">
        <v>21101</v>
      </c>
      <c r="I272" s="72" t="s">
        <v>46</v>
      </c>
      <c r="J272" s="19" t="s">
        <v>436</v>
      </c>
      <c r="K272" s="19" t="s">
        <v>199</v>
      </c>
      <c r="L272" s="11"/>
      <c r="M272" s="8" t="s">
        <v>43</v>
      </c>
      <c r="N272" s="12" t="s">
        <v>539</v>
      </c>
      <c r="O272" s="13">
        <v>2</v>
      </c>
      <c r="P272" s="14">
        <v>195.76</v>
      </c>
      <c r="Q272" s="53" t="s">
        <v>45</v>
      </c>
      <c r="R272" s="14">
        <f t="shared" si="7"/>
        <v>391.52</v>
      </c>
      <c r="S272" s="14">
        <v>0</v>
      </c>
      <c r="T272" s="14">
        <f>P272*1</f>
        <v>195.76</v>
      </c>
      <c r="U272" s="14">
        <v>0</v>
      </c>
      <c r="V272" s="14">
        <v>0</v>
      </c>
      <c r="W272" s="14">
        <f>P272*1</f>
        <v>195.76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</row>
    <row r="273" spans="1:700" ht="12" customHeight="1" x14ac:dyDescent="0.25">
      <c r="A273" s="128" t="s">
        <v>36</v>
      </c>
      <c r="B273" s="15" t="s">
        <v>37</v>
      </c>
      <c r="C273" s="15" t="s">
        <v>37</v>
      </c>
      <c r="D273" s="7" t="s">
        <v>38</v>
      </c>
      <c r="E273" s="6" t="s">
        <v>187</v>
      </c>
      <c r="F273" s="7" t="s">
        <v>188</v>
      </c>
      <c r="G273" s="6" t="s">
        <v>40</v>
      </c>
      <c r="H273" s="8">
        <v>21101</v>
      </c>
      <c r="I273" s="72" t="s">
        <v>46</v>
      </c>
      <c r="J273" s="19" t="s">
        <v>2500</v>
      </c>
      <c r="K273" s="19" t="s">
        <v>69</v>
      </c>
      <c r="L273" s="11"/>
      <c r="M273" s="8" t="s">
        <v>43</v>
      </c>
      <c r="N273" s="12" t="s">
        <v>539</v>
      </c>
      <c r="O273" s="13">
        <v>2</v>
      </c>
      <c r="P273" s="14">
        <v>195.76</v>
      </c>
      <c r="Q273" s="53" t="s">
        <v>45</v>
      </c>
      <c r="R273" s="14">
        <f t="shared" si="7"/>
        <v>391.52</v>
      </c>
      <c r="S273" s="14">
        <v>0</v>
      </c>
      <c r="T273" s="14">
        <f>P273*1</f>
        <v>195.76</v>
      </c>
      <c r="U273" s="14">
        <v>0</v>
      </c>
      <c r="V273" s="14">
        <v>0</v>
      </c>
      <c r="W273" s="14">
        <f>P273*1</f>
        <v>195.76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</row>
    <row r="274" spans="1:700" ht="12" customHeight="1" x14ac:dyDescent="0.25">
      <c r="A274" s="128" t="s">
        <v>36</v>
      </c>
      <c r="B274" s="15" t="s">
        <v>37</v>
      </c>
      <c r="C274" s="15" t="s">
        <v>37</v>
      </c>
      <c r="D274" s="7" t="s">
        <v>38</v>
      </c>
      <c r="E274" s="6" t="s">
        <v>187</v>
      </c>
      <c r="F274" s="7" t="s">
        <v>188</v>
      </c>
      <c r="G274" s="6" t="s">
        <v>40</v>
      </c>
      <c r="H274" s="8">
        <v>21101</v>
      </c>
      <c r="I274" s="72" t="s">
        <v>46</v>
      </c>
      <c r="J274" s="19" t="s">
        <v>442</v>
      </c>
      <c r="K274" s="19" t="s">
        <v>198</v>
      </c>
      <c r="L274" s="11"/>
      <c r="M274" s="8" t="s">
        <v>43</v>
      </c>
      <c r="N274" s="12" t="s">
        <v>539</v>
      </c>
      <c r="O274" s="13">
        <v>2</v>
      </c>
      <c r="P274" s="14">
        <v>195.76</v>
      </c>
      <c r="Q274" s="53" t="s">
        <v>45</v>
      </c>
      <c r="R274" s="14">
        <f t="shared" si="7"/>
        <v>391.52</v>
      </c>
      <c r="S274" s="14">
        <v>0</v>
      </c>
      <c r="T274" s="14">
        <f>P274*1</f>
        <v>195.76</v>
      </c>
      <c r="U274" s="14">
        <v>0</v>
      </c>
      <c r="V274" s="14">
        <v>0</v>
      </c>
      <c r="W274" s="14">
        <f>P274*1</f>
        <v>195.76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</row>
    <row r="275" spans="1:700" s="41" customFormat="1" ht="12" customHeight="1" x14ac:dyDescent="0.25">
      <c r="A275" s="128" t="s">
        <v>36</v>
      </c>
      <c r="B275" s="15" t="s">
        <v>37</v>
      </c>
      <c r="C275" s="15" t="s">
        <v>37</v>
      </c>
      <c r="D275" s="7" t="s">
        <v>38</v>
      </c>
      <c r="E275" s="6" t="s">
        <v>187</v>
      </c>
      <c r="F275" s="7" t="s">
        <v>188</v>
      </c>
      <c r="G275" s="6" t="s">
        <v>40</v>
      </c>
      <c r="H275" s="8">
        <v>21101</v>
      </c>
      <c r="I275" s="72" t="s">
        <v>46</v>
      </c>
      <c r="J275" s="19" t="s">
        <v>443</v>
      </c>
      <c r="K275" s="19" t="s">
        <v>200</v>
      </c>
      <c r="L275" s="11"/>
      <c r="M275" s="8" t="s">
        <v>43</v>
      </c>
      <c r="N275" s="12" t="s">
        <v>539</v>
      </c>
      <c r="O275" s="13">
        <v>2</v>
      </c>
      <c r="P275" s="14">
        <v>195.76</v>
      </c>
      <c r="Q275" s="53" t="s">
        <v>45</v>
      </c>
      <c r="R275" s="14">
        <f t="shared" si="7"/>
        <v>391.52</v>
      </c>
      <c r="S275" s="14">
        <v>0</v>
      </c>
      <c r="T275" s="14">
        <f>P275*1</f>
        <v>195.76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f>P275*1</f>
        <v>195.76</v>
      </c>
      <c r="AA275" s="14">
        <v>0</v>
      </c>
      <c r="AB275" s="14">
        <v>0</v>
      </c>
      <c r="AC275" s="14">
        <v>0</v>
      </c>
      <c r="AD275" s="14">
        <v>0</v>
      </c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  <c r="IB275" s="39"/>
      <c r="IC275" s="39"/>
      <c r="ID275" s="39"/>
      <c r="IE275" s="39"/>
      <c r="IF275" s="39"/>
      <c r="IG275" s="39"/>
      <c r="IH275" s="39"/>
      <c r="II275" s="39"/>
      <c r="IJ275" s="39"/>
      <c r="IK275" s="39"/>
      <c r="IL275" s="39"/>
      <c r="IM275" s="39"/>
      <c r="IN275" s="39"/>
      <c r="IO275" s="39"/>
      <c r="IP275" s="39"/>
      <c r="IQ275" s="39"/>
      <c r="IR275" s="39"/>
      <c r="IS275" s="39"/>
      <c r="IT275" s="39"/>
      <c r="IU275" s="39"/>
      <c r="IV275" s="39"/>
      <c r="IW275" s="39"/>
      <c r="IX275" s="39"/>
      <c r="IY275" s="39"/>
      <c r="IZ275" s="39"/>
      <c r="JA275" s="39"/>
      <c r="JB275" s="39"/>
      <c r="JC275" s="39"/>
      <c r="JD275" s="39"/>
      <c r="JE275" s="39"/>
      <c r="JF275" s="39"/>
      <c r="JG275" s="39"/>
      <c r="JH275" s="39"/>
      <c r="JI275" s="39"/>
      <c r="JJ275" s="39"/>
      <c r="JK275" s="39"/>
      <c r="JL275" s="39"/>
      <c r="JM275" s="39"/>
      <c r="JN275" s="39"/>
      <c r="JO275" s="39"/>
      <c r="JP275" s="39"/>
      <c r="JQ275" s="39"/>
      <c r="JR275" s="39"/>
      <c r="JS275" s="39"/>
      <c r="JT275" s="39"/>
      <c r="JU275" s="39"/>
      <c r="JV275" s="39"/>
      <c r="JW275" s="39"/>
      <c r="JX275" s="39"/>
      <c r="JY275" s="39"/>
      <c r="JZ275" s="39"/>
      <c r="KA275" s="39"/>
      <c r="KB275" s="39"/>
      <c r="KC275" s="39"/>
      <c r="KD275" s="39"/>
      <c r="KE275" s="39"/>
      <c r="KF275" s="39"/>
      <c r="KG275" s="39"/>
      <c r="KH275" s="39"/>
      <c r="KI275" s="39"/>
      <c r="KJ275" s="39"/>
      <c r="KK275" s="39"/>
      <c r="KL275" s="39"/>
      <c r="KM275" s="39"/>
      <c r="KN275" s="39"/>
      <c r="KO275" s="39"/>
      <c r="KP275" s="39"/>
      <c r="KQ275" s="39"/>
      <c r="KR275" s="39"/>
      <c r="KS275" s="39"/>
      <c r="KT275" s="39"/>
      <c r="KU275" s="39"/>
      <c r="KV275" s="39"/>
      <c r="KW275" s="39"/>
      <c r="KX275" s="39"/>
      <c r="KY275" s="39"/>
      <c r="KZ275" s="39"/>
      <c r="LA275" s="39"/>
      <c r="LB275" s="39"/>
      <c r="LC275" s="39"/>
      <c r="LD275" s="39"/>
      <c r="LE275" s="39"/>
      <c r="LF275" s="39"/>
      <c r="LG275" s="39"/>
      <c r="LH275" s="39"/>
      <c r="LI275" s="39"/>
      <c r="LJ275" s="39"/>
      <c r="LK275" s="39"/>
      <c r="LL275" s="39"/>
      <c r="LM275" s="39"/>
      <c r="LN275" s="39"/>
      <c r="LO275" s="39"/>
      <c r="LP275" s="39"/>
      <c r="LQ275" s="39"/>
      <c r="LR275" s="39"/>
      <c r="LS275" s="39"/>
      <c r="LT275" s="39"/>
      <c r="LU275" s="39"/>
      <c r="LV275" s="39"/>
      <c r="LW275" s="39"/>
      <c r="LX275" s="39"/>
      <c r="LY275" s="39"/>
      <c r="LZ275" s="39"/>
      <c r="MA275" s="39"/>
      <c r="MB275" s="39"/>
      <c r="MC275" s="39"/>
      <c r="MD275" s="39"/>
      <c r="ME275" s="39"/>
      <c r="MF275" s="39"/>
      <c r="MG275" s="39"/>
      <c r="MH275" s="39"/>
      <c r="MI275" s="39"/>
      <c r="MJ275" s="39"/>
      <c r="MK275" s="39"/>
      <c r="ML275" s="39"/>
      <c r="MM275" s="39"/>
      <c r="MN275" s="39"/>
      <c r="MO275" s="39"/>
      <c r="MP275" s="39"/>
      <c r="MQ275" s="39"/>
      <c r="MR275" s="39"/>
      <c r="MS275" s="39"/>
      <c r="MT275" s="39"/>
      <c r="MU275" s="39"/>
      <c r="MV275" s="39"/>
      <c r="MW275" s="39"/>
      <c r="MX275" s="39"/>
      <c r="MY275" s="39"/>
      <c r="MZ275" s="39"/>
      <c r="NA275" s="39"/>
      <c r="NB275" s="39"/>
      <c r="NC275" s="39"/>
      <c r="ND275" s="39"/>
      <c r="NE275" s="39"/>
      <c r="NF275" s="39"/>
      <c r="NG275" s="39"/>
      <c r="NH275" s="39"/>
      <c r="NI275" s="39"/>
      <c r="NJ275" s="39"/>
      <c r="NK275" s="39"/>
      <c r="NL275" s="39"/>
      <c r="NM275" s="39"/>
      <c r="NN275" s="39"/>
      <c r="NO275" s="39"/>
      <c r="NP275" s="39"/>
      <c r="NQ275" s="39"/>
      <c r="NR275" s="39"/>
      <c r="NS275" s="39"/>
      <c r="NT275" s="39"/>
      <c r="NU275" s="39"/>
      <c r="NV275" s="39"/>
      <c r="NW275" s="39"/>
      <c r="NX275" s="39"/>
      <c r="NY275" s="39"/>
      <c r="NZ275" s="39"/>
      <c r="OA275" s="39"/>
      <c r="OB275" s="39"/>
      <c r="OC275" s="39"/>
      <c r="OD275" s="39"/>
      <c r="OE275" s="39"/>
      <c r="OF275" s="39"/>
      <c r="OG275" s="39"/>
      <c r="OH275" s="39"/>
      <c r="OI275" s="39"/>
      <c r="OJ275" s="39"/>
      <c r="OK275" s="39"/>
      <c r="OL275" s="39"/>
      <c r="OM275" s="39"/>
      <c r="ON275" s="39"/>
      <c r="OO275" s="39"/>
      <c r="OP275" s="39"/>
      <c r="OQ275" s="39"/>
      <c r="OR275" s="39"/>
      <c r="OS275" s="39"/>
      <c r="OT275" s="39"/>
      <c r="OU275" s="39"/>
      <c r="OV275" s="39"/>
      <c r="OW275" s="39"/>
      <c r="OX275" s="39"/>
      <c r="OY275" s="39"/>
      <c r="OZ275" s="39"/>
      <c r="PA275" s="39"/>
      <c r="PB275" s="39"/>
      <c r="PC275" s="39"/>
      <c r="PD275" s="39"/>
      <c r="PE275" s="39"/>
      <c r="PF275" s="39"/>
      <c r="PG275" s="39"/>
      <c r="PH275" s="39"/>
      <c r="PI275" s="39"/>
      <c r="PJ275" s="39"/>
      <c r="PK275" s="39"/>
      <c r="PL275" s="39"/>
      <c r="PM275" s="39"/>
      <c r="PN275" s="39"/>
      <c r="PO275" s="39"/>
      <c r="PP275" s="39"/>
      <c r="PQ275" s="39"/>
      <c r="PR275" s="39"/>
      <c r="PS275" s="39"/>
      <c r="PT275" s="39"/>
      <c r="PU275" s="39"/>
      <c r="PV275" s="39"/>
      <c r="PW275" s="39"/>
      <c r="PX275" s="39"/>
      <c r="PY275" s="39"/>
      <c r="PZ275" s="39"/>
      <c r="QA275" s="39"/>
      <c r="QB275" s="39"/>
      <c r="QC275" s="39"/>
      <c r="QD275" s="39"/>
      <c r="QE275" s="39"/>
      <c r="QF275" s="39"/>
      <c r="QG275" s="39"/>
      <c r="QH275" s="39"/>
      <c r="QI275" s="39"/>
      <c r="QJ275" s="39"/>
      <c r="QK275" s="39"/>
      <c r="QL275" s="39"/>
      <c r="QM275" s="39"/>
      <c r="QN275" s="39"/>
      <c r="QO275" s="39"/>
      <c r="QP275" s="39"/>
      <c r="QQ275" s="39"/>
      <c r="QR275" s="39"/>
      <c r="QS275" s="39"/>
      <c r="QT275" s="39"/>
      <c r="QU275" s="39"/>
      <c r="QV275" s="39"/>
      <c r="QW275" s="39"/>
      <c r="QX275" s="39"/>
      <c r="QY275" s="39"/>
      <c r="QZ275" s="39"/>
      <c r="RA275" s="39"/>
      <c r="RB275" s="39"/>
      <c r="RC275" s="39"/>
      <c r="RD275" s="39"/>
      <c r="RE275" s="39"/>
      <c r="RF275" s="39"/>
      <c r="RG275" s="39"/>
      <c r="RH275" s="39"/>
      <c r="RI275" s="39"/>
      <c r="RJ275" s="39"/>
      <c r="RK275" s="39"/>
      <c r="RL275" s="39"/>
      <c r="RM275" s="39"/>
      <c r="RN275" s="39"/>
      <c r="RO275" s="39"/>
      <c r="RP275" s="39"/>
      <c r="RQ275" s="39"/>
      <c r="RR275" s="39"/>
      <c r="RS275" s="39"/>
      <c r="RT275" s="39"/>
      <c r="RU275" s="39"/>
      <c r="RV275" s="39"/>
      <c r="RW275" s="39"/>
      <c r="RX275" s="39"/>
      <c r="RY275" s="39"/>
      <c r="RZ275" s="39"/>
      <c r="SA275" s="39"/>
      <c r="SB275" s="39"/>
      <c r="SC275" s="39"/>
      <c r="SD275" s="39"/>
      <c r="SE275" s="39"/>
      <c r="SF275" s="39"/>
      <c r="SG275" s="39"/>
      <c r="SH275" s="39"/>
      <c r="SI275" s="39"/>
      <c r="SJ275" s="39"/>
      <c r="SK275" s="39"/>
      <c r="SL275" s="39"/>
      <c r="SM275" s="39"/>
      <c r="SN275" s="39"/>
      <c r="SO275" s="39"/>
      <c r="SP275" s="39"/>
      <c r="SQ275" s="39"/>
      <c r="SR275" s="39"/>
      <c r="SS275" s="39"/>
      <c r="ST275" s="39"/>
      <c r="SU275" s="39"/>
      <c r="SV275" s="39"/>
      <c r="SW275" s="39"/>
      <c r="SX275" s="39"/>
      <c r="SY275" s="39"/>
      <c r="SZ275" s="39"/>
      <c r="TA275" s="39"/>
      <c r="TB275" s="39"/>
      <c r="TC275" s="39"/>
      <c r="TD275" s="39"/>
      <c r="TE275" s="39"/>
      <c r="TF275" s="39"/>
      <c r="TG275" s="39"/>
      <c r="TH275" s="39"/>
      <c r="TI275" s="39"/>
      <c r="TJ275" s="39"/>
      <c r="TK275" s="39"/>
      <c r="TL275" s="39"/>
      <c r="TM275" s="39"/>
      <c r="TN275" s="39"/>
      <c r="TO275" s="39"/>
      <c r="TP275" s="39"/>
      <c r="TQ275" s="39"/>
      <c r="TR275" s="39"/>
      <c r="TS275" s="39"/>
      <c r="TT275" s="39"/>
      <c r="TU275" s="39"/>
      <c r="TV275" s="39"/>
      <c r="TW275" s="39"/>
      <c r="TX275" s="39"/>
      <c r="TY275" s="39"/>
      <c r="TZ275" s="39"/>
      <c r="UA275" s="39"/>
      <c r="UB275" s="39"/>
      <c r="UC275" s="39"/>
      <c r="UD275" s="39"/>
      <c r="UE275" s="39"/>
      <c r="UF275" s="39"/>
      <c r="UG275" s="39"/>
      <c r="UH275" s="39"/>
      <c r="UI275" s="39"/>
      <c r="UJ275" s="39"/>
      <c r="UK275" s="39"/>
      <c r="UL275" s="39"/>
      <c r="UM275" s="39"/>
      <c r="UN275" s="39"/>
      <c r="UO275" s="39"/>
      <c r="UP275" s="39"/>
      <c r="UQ275" s="39"/>
      <c r="UR275" s="39"/>
      <c r="US275" s="39"/>
      <c r="UT275" s="39"/>
      <c r="UU275" s="39"/>
      <c r="UV275" s="39"/>
      <c r="UW275" s="39"/>
      <c r="UX275" s="39"/>
      <c r="UY275" s="39"/>
      <c r="UZ275" s="39"/>
      <c r="VA275" s="39"/>
      <c r="VB275" s="39"/>
      <c r="VC275" s="39"/>
      <c r="VD275" s="39"/>
      <c r="VE275" s="39"/>
      <c r="VF275" s="39"/>
      <c r="VG275" s="39"/>
      <c r="VH275" s="39"/>
      <c r="VI275" s="39"/>
      <c r="VJ275" s="39"/>
      <c r="VK275" s="39"/>
      <c r="VL275" s="39"/>
      <c r="VM275" s="39"/>
      <c r="VN275" s="39"/>
      <c r="VO275" s="39"/>
      <c r="VP275" s="39"/>
      <c r="VQ275" s="39"/>
      <c r="VR275" s="39"/>
      <c r="VS275" s="39"/>
      <c r="VT275" s="39"/>
      <c r="VU275" s="39"/>
      <c r="VV275" s="39"/>
      <c r="VW275" s="39"/>
      <c r="VX275" s="39"/>
      <c r="VY275" s="39"/>
      <c r="VZ275" s="39"/>
      <c r="WA275" s="39"/>
      <c r="WB275" s="39"/>
      <c r="WC275" s="39"/>
      <c r="WD275" s="39"/>
      <c r="WE275" s="39"/>
      <c r="WF275" s="39"/>
      <c r="WG275" s="39"/>
      <c r="WH275" s="39"/>
      <c r="WI275" s="39"/>
      <c r="WJ275" s="39"/>
      <c r="WK275" s="39"/>
      <c r="WL275" s="39"/>
      <c r="WM275" s="39"/>
      <c r="WN275" s="39"/>
      <c r="WO275" s="39"/>
      <c r="WP275" s="39"/>
      <c r="WQ275" s="39"/>
      <c r="WR275" s="39"/>
      <c r="WS275" s="39"/>
      <c r="WT275" s="39"/>
      <c r="WU275" s="39"/>
      <c r="WV275" s="39"/>
      <c r="WW275" s="39"/>
      <c r="WX275" s="39"/>
      <c r="WY275" s="39"/>
      <c r="WZ275" s="39"/>
      <c r="XA275" s="39"/>
      <c r="XB275" s="39"/>
      <c r="XC275" s="39"/>
      <c r="XD275" s="39"/>
      <c r="XE275" s="39"/>
      <c r="XF275" s="39"/>
      <c r="XG275" s="39"/>
      <c r="XH275" s="39"/>
      <c r="XI275" s="39"/>
      <c r="XJ275" s="39"/>
      <c r="XK275" s="39"/>
      <c r="XL275" s="39"/>
      <c r="XM275" s="39"/>
      <c r="XN275" s="39"/>
      <c r="XO275" s="39"/>
      <c r="XP275" s="39"/>
      <c r="XQ275" s="39"/>
      <c r="XR275" s="39"/>
      <c r="XS275" s="39"/>
      <c r="XT275" s="39"/>
      <c r="XU275" s="39"/>
      <c r="XV275" s="39"/>
      <c r="XW275" s="39"/>
      <c r="XX275" s="39"/>
      <c r="XY275" s="39"/>
      <c r="XZ275" s="39"/>
      <c r="YA275" s="39"/>
      <c r="YB275" s="39"/>
      <c r="YC275" s="39"/>
      <c r="YD275" s="39"/>
      <c r="YE275" s="39"/>
      <c r="YF275" s="39"/>
      <c r="YG275" s="39"/>
      <c r="YH275" s="39"/>
      <c r="YI275" s="39"/>
      <c r="YJ275" s="39"/>
      <c r="YK275" s="39"/>
      <c r="YL275" s="39"/>
      <c r="YM275" s="39"/>
      <c r="YN275" s="39"/>
      <c r="YO275" s="39"/>
      <c r="YP275" s="39"/>
      <c r="YQ275" s="39"/>
      <c r="YR275" s="39"/>
      <c r="YS275" s="39"/>
      <c r="YT275" s="39"/>
      <c r="YU275" s="39"/>
      <c r="YV275" s="39"/>
      <c r="YW275" s="39"/>
      <c r="YX275" s="39"/>
      <c r="YY275" s="39"/>
      <c r="YZ275" s="39"/>
      <c r="ZA275" s="39"/>
      <c r="ZB275" s="39"/>
      <c r="ZC275" s="39"/>
      <c r="ZD275" s="39"/>
      <c r="ZE275" s="39"/>
      <c r="ZF275" s="39"/>
      <c r="ZG275" s="39"/>
      <c r="ZH275" s="39"/>
      <c r="ZI275" s="39"/>
      <c r="ZJ275" s="39"/>
      <c r="ZK275" s="39"/>
      <c r="ZL275" s="39"/>
      <c r="ZM275" s="39"/>
      <c r="ZN275" s="39"/>
      <c r="ZO275" s="39"/>
      <c r="ZP275" s="39"/>
      <c r="ZQ275" s="39"/>
      <c r="ZR275" s="39"/>
      <c r="ZS275" s="39"/>
      <c r="ZT275" s="39"/>
      <c r="ZU275" s="39"/>
      <c r="ZV275" s="39"/>
      <c r="ZW275" s="39"/>
      <c r="ZX275" s="39"/>
    </row>
    <row r="276" spans="1:700" s="41" customFormat="1" ht="12" customHeight="1" x14ac:dyDescent="0.25">
      <c r="A276" s="128" t="s">
        <v>36</v>
      </c>
      <c r="B276" s="15" t="s">
        <v>37</v>
      </c>
      <c r="C276" s="15" t="s">
        <v>37</v>
      </c>
      <c r="D276" s="7" t="s">
        <v>38</v>
      </c>
      <c r="E276" s="6" t="s">
        <v>187</v>
      </c>
      <c r="F276" s="7" t="s">
        <v>188</v>
      </c>
      <c r="G276" s="6" t="s">
        <v>40</v>
      </c>
      <c r="H276" s="8">
        <v>21101</v>
      </c>
      <c r="I276" s="72" t="s">
        <v>46</v>
      </c>
      <c r="J276" s="19" t="s">
        <v>1592</v>
      </c>
      <c r="K276" s="19" t="s">
        <v>16312</v>
      </c>
      <c r="L276" s="11"/>
      <c r="M276" s="8" t="s">
        <v>43</v>
      </c>
      <c r="N276" s="12" t="s">
        <v>539</v>
      </c>
      <c r="O276" s="13">
        <v>1</v>
      </c>
      <c r="P276" s="14">
        <v>1447.97</v>
      </c>
      <c r="Q276" s="53" t="s">
        <v>45</v>
      </c>
      <c r="R276" s="14">
        <f t="shared" si="7"/>
        <v>1447.97</v>
      </c>
      <c r="S276" s="14">
        <v>0</v>
      </c>
      <c r="T276" s="14">
        <v>0</v>
      </c>
      <c r="U276" s="14">
        <v>0</v>
      </c>
      <c r="V276" s="14">
        <v>0</v>
      </c>
      <c r="W276" s="14">
        <f>P276*1</f>
        <v>1447.97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  <c r="IV276" s="39"/>
      <c r="IW276" s="39"/>
      <c r="IX276" s="39"/>
      <c r="IY276" s="39"/>
      <c r="IZ276" s="39"/>
      <c r="JA276" s="39"/>
      <c r="JB276" s="39"/>
      <c r="JC276" s="39"/>
      <c r="JD276" s="39"/>
      <c r="JE276" s="39"/>
      <c r="JF276" s="39"/>
      <c r="JG276" s="39"/>
      <c r="JH276" s="39"/>
      <c r="JI276" s="39"/>
      <c r="JJ276" s="39"/>
      <c r="JK276" s="39"/>
      <c r="JL276" s="39"/>
      <c r="JM276" s="39"/>
      <c r="JN276" s="39"/>
      <c r="JO276" s="39"/>
      <c r="JP276" s="39"/>
      <c r="JQ276" s="39"/>
      <c r="JR276" s="39"/>
      <c r="JS276" s="39"/>
      <c r="JT276" s="39"/>
      <c r="JU276" s="39"/>
      <c r="JV276" s="39"/>
      <c r="JW276" s="39"/>
      <c r="JX276" s="39"/>
      <c r="JY276" s="39"/>
      <c r="JZ276" s="39"/>
      <c r="KA276" s="39"/>
      <c r="KB276" s="39"/>
      <c r="KC276" s="39"/>
      <c r="KD276" s="39"/>
      <c r="KE276" s="39"/>
      <c r="KF276" s="39"/>
      <c r="KG276" s="39"/>
      <c r="KH276" s="39"/>
      <c r="KI276" s="39"/>
      <c r="KJ276" s="39"/>
      <c r="KK276" s="39"/>
      <c r="KL276" s="39"/>
      <c r="KM276" s="39"/>
      <c r="KN276" s="39"/>
      <c r="KO276" s="39"/>
      <c r="KP276" s="39"/>
      <c r="KQ276" s="39"/>
      <c r="KR276" s="39"/>
      <c r="KS276" s="39"/>
      <c r="KT276" s="39"/>
      <c r="KU276" s="39"/>
      <c r="KV276" s="39"/>
      <c r="KW276" s="39"/>
      <c r="KX276" s="39"/>
      <c r="KY276" s="39"/>
      <c r="KZ276" s="39"/>
      <c r="LA276" s="39"/>
      <c r="LB276" s="39"/>
      <c r="LC276" s="39"/>
      <c r="LD276" s="39"/>
      <c r="LE276" s="39"/>
      <c r="LF276" s="39"/>
      <c r="LG276" s="39"/>
      <c r="LH276" s="39"/>
      <c r="LI276" s="39"/>
      <c r="LJ276" s="39"/>
      <c r="LK276" s="39"/>
      <c r="LL276" s="39"/>
      <c r="LM276" s="39"/>
      <c r="LN276" s="39"/>
      <c r="LO276" s="39"/>
      <c r="LP276" s="39"/>
      <c r="LQ276" s="39"/>
      <c r="LR276" s="39"/>
      <c r="LS276" s="39"/>
      <c r="LT276" s="39"/>
      <c r="LU276" s="39"/>
      <c r="LV276" s="39"/>
      <c r="LW276" s="39"/>
      <c r="LX276" s="39"/>
      <c r="LY276" s="39"/>
      <c r="LZ276" s="39"/>
      <c r="MA276" s="39"/>
      <c r="MB276" s="39"/>
      <c r="MC276" s="39"/>
      <c r="MD276" s="39"/>
      <c r="ME276" s="39"/>
      <c r="MF276" s="39"/>
      <c r="MG276" s="39"/>
      <c r="MH276" s="39"/>
      <c r="MI276" s="39"/>
      <c r="MJ276" s="39"/>
      <c r="MK276" s="39"/>
      <c r="ML276" s="39"/>
      <c r="MM276" s="39"/>
      <c r="MN276" s="39"/>
      <c r="MO276" s="39"/>
      <c r="MP276" s="39"/>
      <c r="MQ276" s="39"/>
      <c r="MR276" s="39"/>
      <c r="MS276" s="39"/>
      <c r="MT276" s="39"/>
      <c r="MU276" s="39"/>
      <c r="MV276" s="39"/>
      <c r="MW276" s="39"/>
      <c r="MX276" s="39"/>
      <c r="MY276" s="39"/>
      <c r="MZ276" s="39"/>
      <c r="NA276" s="39"/>
      <c r="NB276" s="39"/>
      <c r="NC276" s="39"/>
      <c r="ND276" s="39"/>
      <c r="NE276" s="39"/>
      <c r="NF276" s="39"/>
      <c r="NG276" s="39"/>
      <c r="NH276" s="39"/>
      <c r="NI276" s="39"/>
      <c r="NJ276" s="39"/>
      <c r="NK276" s="39"/>
      <c r="NL276" s="39"/>
      <c r="NM276" s="39"/>
      <c r="NN276" s="39"/>
      <c r="NO276" s="39"/>
      <c r="NP276" s="39"/>
      <c r="NQ276" s="39"/>
      <c r="NR276" s="39"/>
      <c r="NS276" s="39"/>
      <c r="NT276" s="39"/>
      <c r="NU276" s="39"/>
      <c r="NV276" s="39"/>
      <c r="NW276" s="39"/>
      <c r="NX276" s="39"/>
      <c r="NY276" s="39"/>
      <c r="NZ276" s="39"/>
      <c r="OA276" s="39"/>
      <c r="OB276" s="39"/>
      <c r="OC276" s="39"/>
      <c r="OD276" s="39"/>
      <c r="OE276" s="39"/>
      <c r="OF276" s="39"/>
      <c r="OG276" s="39"/>
      <c r="OH276" s="39"/>
      <c r="OI276" s="39"/>
      <c r="OJ276" s="39"/>
      <c r="OK276" s="39"/>
      <c r="OL276" s="39"/>
      <c r="OM276" s="39"/>
      <c r="ON276" s="39"/>
      <c r="OO276" s="39"/>
      <c r="OP276" s="39"/>
      <c r="OQ276" s="39"/>
      <c r="OR276" s="39"/>
      <c r="OS276" s="39"/>
      <c r="OT276" s="39"/>
      <c r="OU276" s="39"/>
      <c r="OV276" s="39"/>
      <c r="OW276" s="39"/>
      <c r="OX276" s="39"/>
      <c r="OY276" s="39"/>
      <c r="OZ276" s="39"/>
      <c r="PA276" s="39"/>
      <c r="PB276" s="39"/>
      <c r="PC276" s="39"/>
      <c r="PD276" s="39"/>
      <c r="PE276" s="39"/>
      <c r="PF276" s="39"/>
      <c r="PG276" s="39"/>
      <c r="PH276" s="39"/>
      <c r="PI276" s="39"/>
      <c r="PJ276" s="39"/>
      <c r="PK276" s="39"/>
      <c r="PL276" s="39"/>
      <c r="PM276" s="39"/>
      <c r="PN276" s="39"/>
      <c r="PO276" s="39"/>
      <c r="PP276" s="39"/>
      <c r="PQ276" s="39"/>
      <c r="PR276" s="39"/>
      <c r="PS276" s="39"/>
      <c r="PT276" s="39"/>
      <c r="PU276" s="39"/>
      <c r="PV276" s="39"/>
      <c r="PW276" s="39"/>
      <c r="PX276" s="39"/>
      <c r="PY276" s="39"/>
      <c r="PZ276" s="39"/>
      <c r="QA276" s="39"/>
      <c r="QB276" s="39"/>
      <c r="QC276" s="39"/>
      <c r="QD276" s="39"/>
      <c r="QE276" s="39"/>
      <c r="QF276" s="39"/>
      <c r="QG276" s="39"/>
      <c r="QH276" s="39"/>
      <c r="QI276" s="39"/>
      <c r="QJ276" s="39"/>
      <c r="QK276" s="39"/>
      <c r="QL276" s="39"/>
      <c r="QM276" s="39"/>
      <c r="QN276" s="39"/>
      <c r="QO276" s="39"/>
      <c r="QP276" s="39"/>
      <c r="QQ276" s="39"/>
      <c r="QR276" s="39"/>
      <c r="QS276" s="39"/>
      <c r="QT276" s="39"/>
      <c r="QU276" s="39"/>
      <c r="QV276" s="39"/>
      <c r="QW276" s="39"/>
      <c r="QX276" s="39"/>
      <c r="QY276" s="39"/>
      <c r="QZ276" s="39"/>
      <c r="RA276" s="39"/>
      <c r="RB276" s="39"/>
      <c r="RC276" s="39"/>
      <c r="RD276" s="39"/>
      <c r="RE276" s="39"/>
      <c r="RF276" s="39"/>
      <c r="RG276" s="39"/>
      <c r="RH276" s="39"/>
      <c r="RI276" s="39"/>
      <c r="RJ276" s="39"/>
      <c r="RK276" s="39"/>
      <c r="RL276" s="39"/>
      <c r="RM276" s="39"/>
      <c r="RN276" s="39"/>
      <c r="RO276" s="39"/>
      <c r="RP276" s="39"/>
      <c r="RQ276" s="39"/>
      <c r="RR276" s="39"/>
      <c r="RS276" s="39"/>
      <c r="RT276" s="39"/>
      <c r="RU276" s="39"/>
      <c r="RV276" s="39"/>
      <c r="RW276" s="39"/>
      <c r="RX276" s="39"/>
      <c r="RY276" s="39"/>
      <c r="RZ276" s="39"/>
      <c r="SA276" s="39"/>
      <c r="SB276" s="39"/>
      <c r="SC276" s="39"/>
      <c r="SD276" s="39"/>
      <c r="SE276" s="39"/>
      <c r="SF276" s="39"/>
      <c r="SG276" s="39"/>
      <c r="SH276" s="39"/>
      <c r="SI276" s="39"/>
      <c r="SJ276" s="39"/>
      <c r="SK276" s="39"/>
      <c r="SL276" s="39"/>
      <c r="SM276" s="39"/>
      <c r="SN276" s="39"/>
      <c r="SO276" s="39"/>
      <c r="SP276" s="39"/>
      <c r="SQ276" s="39"/>
      <c r="SR276" s="39"/>
      <c r="SS276" s="39"/>
      <c r="ST276" s="39"/>
      <c r="SU276" s="39"/>
      <c r="SV276" s="39"/>
      <c r="SW276" s="39"/>
      <c r="SX276" s="39"/>
      <c r="SY276" s="39"/>
      <c r="SZ276" s="39"/>
      <c r="TA276" s="39"/>
      <c r="TB276" s="39"/>
      <c r="TC276" s="39"/>
      <c r="TD276" s="39"/>
      <c r="TE276" s="39"/>
      <c r="TF276" s="39"/>
      <c r="TG276" s="39"/>
      <c r="TH276" s="39"/>
      <c r="TI276" s="39"/>
      <c r="TJ276" s="39"/>
      <c r="TK276" s="39"/>
      <c r="TL276" s="39"/>
      <c r="TM276" s="39"/>
      <c r="TN276" s="39"/>
      <c r="TO276" s="39"/>
      <c r="TP276" s="39"/>
      <c r="TQ276" s="39"/>
      <c r="TR276" s="39"/>
      <c r="TS276" s="39"/>
      <c r="TT276" s="39"/>
      <c r="TU276" s="39"/>
      <c r="TV276" s="39"/>
      <c r="TW276" s="39"/>
      <c r="TX276" s="39"/>
      <c r="TY276" s="39"/>
      <c r="TZ276" s="39"/>
      <c r="UA276" s="39"/>
      <c r="UB276" s="39"/>
      <c r="UC276" s="39"/>
      <c r="UD276" s="39"/>
      <c r="UE276" s="39"/>
      <c r="UF276" s="39"/>
      <c r="UG276" s="39"/>
      <c r="UH276" s="39"/>
      <c r="UI276" s="39"/>
      <c r="UJ276" s="39"/>
      <c r="UK276" s="39"/>
      <c r="UL276" s="39"/>
      <c r="UM276" s="39"/>
      <c r="UN276" s="39"/>
      <c r="UO276" s="39"/>
      <c r="UP276" s="39"/>
      <c r="UQ276" s="39"/>
      <c r="UR276" s="39"/>
      <c r="US276" s="39"/>
      <c r="UT276" s="39"/>
      <c r="UU276" s="39"/>
      <c r="UV276" s="39"/>
      <c r="UW276" s="39"/>
      <c r="UX276" s="39"/>
      <c r="UY276" s="39"/>
      <c r="UZ276" s="39"/>
      <c r="VA276" s="39"/>
      <c r="VB276" s="39"/>
      <c r="VC276" s="39"/>
      <c r="VD276" s="39"/>
      <c r="VE276" s="39"/>
      <c r="VF276" s="39"/>
      <c r="VG276" s="39"/>
      <c r="VH276" s="39"/>
      <c r="VI276" s="39"/>
      <c r="VJ276" s="39"/>
      <c r="VK276" s="39"/>
      <c r="VL276" s="39"/>
      <c r="VM276" s="39"/>
      <c r="VN276" s="39"/>
      <c r="VO276" s="39"/>
      <c r="VP276" s="39"/>
      <c r="VQ276" s="39"/>
      <c r="VR276" s="39"/>
      <c r="VS276" s="39"/>
      <c r="VT276" s="39"/>
      <c r="VU276" s="39"/>
      <c r="VV276" s="39"/>
      <c r="VW276" s="39"/>
      <c r="VX276" s="39"/>
      <c r="VY276" s="39"/>
      <c r="VZ276" s="39"/>
      <c r="WA276" s="39"/>
      <c r="WB276" s="39"/>
      <c r="WC276" s="39"/>
      <c r="WD276" s="39"/>
      <c r="WE276" s="39"/>
      <c r="WF276" s="39"/>
      <c r="WG276" s="39"/>
      <c r="WH276" s="39"/>
      <c r="WI276" s="39"/>
      <c r="WJ276" s="39"/>
      <c r="WK276" s="39"/>
      <c r="WL276" s="39"/>
      <c r="WM276" s="39"/>
      <c r="WN276" s="39"/>
      <c r="WO276" s="39"/>
      <c r="WP276" s="39"/>
      <c r="WQ276" s="39"/>
      <c r="WR276" s="39"/>
      <c r="WS276" s="39"/>
      <c r="WT276" s="39"/>
      <c r="WU276" s="39"/>
      <c r="WV276" s="39"/>
      <c r="WW276" s="39"/>
      <c r="WX276" s="39"/>
      <c r="WY276" s="39"/>
      <c r="WZ276" s="39"/>
      <c r="XA276" s="39"/>
      <c r="XB276" s="39"/>
      <c r="XC276" s="39"/>
      <c r="XD276" s="39"/>
      <c r="XE276" s="39"/>
      <c r="XF276" s="39"/>
      <c r="XG276" s="39"/>
      <c r="XH276" s="39"/>
      <c r="XI276" s="39"/>
      <c r="XJ276" s="39"/>
      <c r="XK276" s="39"/>
      <c r="XL276" s="39"/>
      <c r="XM276" s="39"/>
      <c r="XN276" s="39"/>
      <c r="XO276" s="39"/>
      <c r="XP276" s="39"/>
      <c r="XQ276" s="39"/>
      <c r="XR276" s="39"/>
      <c r="XS276" s="39"/>
      <c r="XT276" s="39"/>
      <c r="XU276" s="39"/>
      <c r="XV276" s="39"/>
      <c r="XW276" s="39"/>
      <c r="XX276" s="39"/>
      <c r="XY276" s="39"/>
      <c r="XZ276" s="39"/>
      <c r="YA276" s="39"/>
      <c r="YB276" s="39"/>
      <c r="YC276" s="39"/>
      <c r="YD276" s="39"/>
      <c r="YE276" s="39"/>
      <c r="YF276" s="39"/>
      <c r="YG276" s="39"/>
      <c r="YH276" s="39"/>
      <c r="YI276" s="39"/>
      <c r="YJ276" s="39"/>
      <c r="YK276" s="39"/>
      <c r="YL276" s="39"/>
      <c r="YM276" s="39"/>
      <c r="YN276" s="39"/>
      <c r="YO276" s="39"/>
      <c r="YP276" s="39"/>
      <c r="YQ276" s="39"/>
      <c r="YR276" s="39"/>
      <c r="YS276" s="39"/>
      <c r="YT276" s="39"/>
      <c r="YU276" s="39"/>
      <c r="YV276" s="39"/>
      <c r="YW276" s="39"/>
      <c r="YX276" s="39"/>
      <c r="YY276" s="39"/>
      <c r="YZ276" s="39"/>
      <c r="ZA276" s="39"/>
      <c r="ZB276" s="39"/>
      <c r="ZC276" s="39"/>
      <c r="ZD276" s="39"/>
      <c r="ZE276" s="39"/>
      <c r="ZF276" s="39"/>
      <c r="ZG276" s="39"/>
      <c r="ZH276" s="39"/>
      <c r="ZI276" s="39"/>
      <c r="ZJ276" s="39"/>
      <c r="ZK276" s="39"/>
      <c r="ZL276" s="39"/>
      <c r="ZM276" s="39"/>
      <c r="ZN276" s="39"/>
      <c r="ZO276" s="39"/>
      <c r="ZP276" s="39"/>
      <c r="ZQ276" s="39"/>
      <c r="ZR276" s="39"/>
      <c r="ZS276" s="39"/>
      <c r="ZT276" s="39"/>
      <c r="ZU276" s="39"/>
      <c r="ZV276" s="39"/>
      <c r="ZW276" s="39"/>
      <c r="ZX276" s="39"/>
    </row>
    <row r="277" spans="1:700" s="41" customFormat="1" ht="12" customHeight="1" x14ac:dyDescent="0.25">
      <c r="A277" s="128" t="s">
        <v>36</v>
      </c>
      <c r="B277" s="15" t="s">
        <v>37</v>
      </c>
      <c r="C277" s="15" t="s">
        <v>37</v>
      </c>
      <c r="D277" s="7" t="s">
        <v>38</v>
      </c>
      <c r="E277" s="6" t="s">
        <v>187</v>
      </c>
      <c r="F277" s="7" t="s">
        <v>188</v>
      </c>
      <c r="G277" s="6" t="s">
        <v>40</v>
      </c>
      <c r="H277" s="8">
        <v>21101</v>
      </c>
      <c r="I277" s="72" t="s">
        <v>46</v>
      </c>
      <c r="J277" s="19" t="s">
        <v>1581</v>
      </c>
      <c r="K277" s="19" t="s">
        <v>204</v>
      </c>
      <c r="L277" s="11"/>
      <c r="M277" s="8" t="s">
        <v>43</v>
      </c>
      <c r="N277" s="12" t="s">
        <v>539</v>
      </c>
      <c r="O277" s="13">
        <v>1</v>
      </c>
      <c r="P277" s="14">
        <v>1447.97</v>
      </c>
      <c r="Q277" s="53" t="s">
        <v>45</v>
      </c>
      <c r="R277" s="14">
        <f t="shared" si="7"/>
        <v>1447.97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f>P277*1</f>
        <v>1447.97</v>
      </c>
      <c r="AA277" s="14">
        <v>0</v>
      </c>
      <c r="AB277" s="14">
        <v>0</v>
      </c>
      <c r="AC277" s="14">
        <v>0</v>
      </c>
      <c r="AD277" s="14">
        <v>0</v>
      </c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  <c r="IB277" s="39"/>
      <c r="IC277" s="39"/>
      <c r="ID277" s="39"/>
      <c r="IE277" s="39"/>
      <c r="IF277" s="39"/>
      <c r="IG277" s="39"/>
      <c r="IH277" s="39"/>
      <c r="II277" s="39"/>
      <c r="IJ277" s="39"/>
      <c r="IK277" s="39"/>
      <c r="IL277" s="39"/>
      <c r="IM277" s="39"/>
      <c r="IN277" s="39"/>
      <c r="IO277" s="39"/>
      <c r="IP277" s="39"/>
      <c r="IQ277" s="39"/>
      <c r="IR277" s="39"/>
      <c r="IS277" s="39"/>
      <c r="IT277" s="39"/>
      <c r="IU277" s="39"/>
      <c r="IV277" s="39"/>
      <c r="IW277" s="39"/>
      <c r="IX277" s="39"/>
      <c r="IY277" s="39"/>
      <c r="IZ277" s="39"/>
      <c r="JA277" s="39"/>
      <c r="JB277" s="39"/>
      <c r="JC277" s="39"/>
      <c r="JD277" s="39"/>
      <c r="JE277" s="39"/>
      <c r="JF277" s="39"/>
      <c r="JG277" s="39"/>
      <c r="JH277" s="39"/>
      <c r="JI277" s="39"/>
      <c r="JJ277" s="39"/>
      <c r="JK277" s="39"/>
      <c r="JL277" s="39"/>
      <c r="JM277" s="39"/>
      <c r="JN277" s="39"/>
      <c r="JO277" s="39"/>
      <c r="JP277" s="39"/>
      <c r="JQ277" s="39"/>
      <c r="JR277" s="39"/>
      <c r="JS277" s="39"/>
      <c r="JT277" s="39"/>
      <c r="JU277" s="39"/>
      <c r="JV277" s="39"/>
      <c r="JW277" s="39"/>
      <c r="JX277" s="39"/>
      <c r="JY277" s="39"/>
      <c r="JZ277" s="39"/>
      <c r="KA277" s="39"/>
      <c r="KB277" s="39"/>
      <c r="KC277" s="39"/>
      <c r="KD277" s="39"/>
      <c r="KE277" s="39"/>
      <c r="KF277" s="39"/>
      <c r="KG277" s="39"/>
      <c r="KH277" s="39"/>
      <c r="KI277" s="39"/>
      <c r="KJ277" s="39"/>
      <c r="KK277" s="39"/>
      <c r="KL277" s="39"/>
      <c r="KM277" s="39"/>
      <c r="KN277" s="39"/>
      <c r="KO277" s="39"/>
      <c r="KP277" s="39"/>
      <c r="KQ277" s="39"/>
      <c r="KR277" s="39"/>
      <c r="KS277" s="39"/>
      <c r="KT277" s="39"/>
      <c r="KU277" s="39"/>
      <c r="KV277" s="39"/>
      <c r="KW277" s="39"/>
      <c r="KX277" s="39"/>
      <c r="KY277" s="39"/>
      <c r="KZ277" s="39"/>
      <c r="LA277" s="39"/>
      <c r="LB277" s="39"/>
      <c r="LC277" s="39"/>
      <c r="LD277" s="39"/>
      <c r="LE277" s="39"/>
      <c r="LF277" s="39"/>
      <c r="LG277" s="39"/>
      <c r="LH277" s="39"/>
      <c r="LI277" s="39"/>
      <c r="LJ277" s="39"/>
      <c r="LK277" s="39"/>
      <c r="LL277" s="39"/>
      <c r="LM277" s="39"/>
      <c r="LN277" s="39"/>
      <c r="LO277" s="39"/>
      <c r="LP277" s="39"/>
      <c r="LQ277" s="39"/>
      <c r="LR277" s="39"/>
      <c r="LS277" s="39"/>
      <c r="LT277" s="39"/>
      <c r="LU277" s="39"/>
      <c r="LV277" s="39"/>
      <c r="LW277" s="39"/>
      <c r="LX277" s="39"/>
      <c r="LY277" s="39"/>
      <c r="LZ277" s="39"/>
      <c r="MA277" s="39"/>
      <c r="MB277" s="39"/>
      <c r="MC277" s="39"/>
      <c r="MD277" s="39"/>
      <c r="ME277" s="39"/>
      <c r="MF277" s="39"/>
      <c r="MG277" s="39"/>
      <c r="MH277" s="39"/>
      <c r="MI277" s="39"/>
      <c r="MJ277" s="39"/>
      <c r="MK277" s="39"/>
      <c r="ML277" s="39"/>
      <c r="MM277" s="39"/>
      <c r="MN277" s="39"/>
      <c r="MO277" s="39"/>
      <c r="MP277" s="39"/>
      <c r="MQ277" s="39"/>
      <c r="MR277" s="39"/>
      <c r="MS277" s="39"/>
      <c r="MT277" s="39"/>
      <c r="MU277" s="39"/>
      <c r="MV277" s="39"/>
      <c r="MW277" s="39"/>
      <c r="MX277" s="39"/>
      <c r="MY277" s="39"/>
      <c r="MZ277" s="39"/>
      <c r="NA277" s="39"/>
      <c r="NB277" s="39"/>
      <c r="NC277" s="39"/>
      <c r="ND277" s="39"/>
      <c r="NE277" s="39"/>
      <c r="NF277" s="39"/>
      <c r="NG277" s="39"/>
      <c r="NH277" s="39"/>
      <c r="NI277" s="39"/>
      <c r="NJ277" s="39"/>
      <c r="NK277" s="39"/>
      <c r="NL277" s="39"/>
      <c r="NM277" s="39"/>
      <c r="NN277" s="39"/>
      <c r="NO277" s="39"/>
      <c r="NP277" s="39"/>
      <c r="NQ277" s="39"/>
      <c r="NR277" s="39"/>
      <c r="NS277" s="39"/>
      <c r="NT277" s="39"/>
      <c r="NU277" s="39"/>
      <c r="NV277" s="39"/>
      <c r="NW277" s="39"/>
      <c r="NX277" s="39"/>
      <c r="NY277" s="39"/>
      <c r="NZ277" s="39"/>
      <c r="OA277" s="39"/>
      <c r="OB277" s="39"/>
      <c r="OC277" s="39"/>
      <c r="OD277" s="39"/>
      <c r="OE277" s="39"/>
      <c r="OF277" s="39"/>
      <c r="OG277" s="39"/>
      <c r="OH277" s="39"/>
      <c r="OI277" s="39"/>
      <c r="OJ277" s="39"/>
      <c r="OK277" s="39"/>
      <c r="OL277" s="39"/>
      <c r="OM277" s="39"/>
      <c r="ON277" s="39"/>
      <c r="OO277" s="39"/>
      <c r="OP277" s="39"/>
      <c r="OQ277" s="39"/>
      <c r="OR277" s="39"/>
      <c r="OS277" s="39"/>
      <c r="OT277" s="39"/>
      <c r="OU277" s="39"/>
      <c r="OV277" s="39"/>
      <c r="OW277" s="39"/>
      <c r="OX277" s="39"/>
      <c r="OY277" s="39"/>
      <c r="OZ277" s="39"/>
      <c r="PA277" s="39"/>
      <c r="PB277" s="39"/>
      <c r="PC277" s="39"/>
      <c r="PD277" s="39"/>
      <c r="PE277" s="39"/>
      <c r="PF277" s="39"/>
      <c r="PG277" s="39"/>
      <c r="PH277" s="39"/>
      <c r="PI277" s="39"/>
      <c r="PJ277" s="39"/>
      <c r="PK277" s="39"/>
      <c r="PL277" s="39"/>
      <c r="PM277" s="39"/>
      <c r="PN277" s="39"/>
      <c r="PO277" s="39"/>
      <c r="PP277" s="39"/>
      <c r="PQ277" s="39"/>
      <c r="PR277" s="39"/>
      <c r="PS277" s="39"/>
      <c r="PT277" s="39"/>
      <c r="PU277" s="39"/>
      <c r="PV277" s="39"/>
      <c r="PW277" s="39"/>
      <c r="PX277" s="39"/>
      <c r="PY277" s="39"/>
      <c r="PZ277" s="39"/>
      <c r="QA277" s="39"/>
      <c r="QB277" s="39"/>
      <c r="QC277" s="39"/>
      <c r="QD277" s="39"/>
      <c r="QE277" s="39"/>
      <c r="QF277" s="39"/>
      <c r="QG277" s="39"/>
      <c r="QH277" s="39"/>
      <c r="QI277" s="39"/>
      <c r="QJ277" s="39"/>
      <c r="QK277" s="39"/>
      <c r="QL277" s="39"/>
      <c r="QM277" s="39"/>
      <c r="QN277" s="39"/>
      <c r="QO277" s="39"/>
      <c r="QP277" s="39"/>
      <c r="QQ277" s="39"/>
      <c r="QR277" s="39"/>
      <c r="QS277" s="39"/>
      <c r="QT277" s="39"/>
      <c r="QU277" s="39"/>
      <c r="QV277" s="39"/>
      <c r="QW277" s="39"/>
      <c r="QX277" s="39"/>
      <c r="QY277" s="39"/>
      <c r="QZ277" s="39"/>
      <c r="RA277" s="39"/>
      <c r="RB277" s="39"/>
      <c r="RC277" s="39"/>
      <c r="RD277" s="39"/>
      <c r="RE277" s="39"/>
      <c r="RF277" s="39"/>
      <c r="RG277" s="39"/>
      <c r="RH277" s="39"/>
      <c r="RI277" s="39"/>
      <c r="RJ277" s="39"/>
      <c r="RK277" s="39"/>
      <c r="RL277" s="39"/>
      <c r="RM277" s="39"/>
      <c r="RN277" s="39"/>
      <c r="RO277" s="39"/>
      <c r="RP277" s="39"/>
      <c r="RQ277" s="39"/>
      <c r="RR277" s="39"/>
      <c r="RS277" s="39"/>
      <c r="RT277" s="39"/>
      <c r="RU277" s="39"/>
      <c r="RV277" s="39"/>
      <c r="RW277" s="39"/>
      <c r="RX277" s="39"/>
      <c r="RY277" s="39"/>
      <c r="RZ277" s="39"/>
      <c r="SA277" s="39"/>
      <c r="SB277" s="39"/>
      <c r="SC277" s="39"/>
      <c r="SD277" s="39"/>
      <c r="SE277" s="39"/>
      <c r="SF277" s="39"/>
      <c r="SG277" s="39"/>
      <c r="SH277" s="39"/>
      <c r="SI277" s="39"/>
      <c r="SJ277" s="39"/>
      <c r="SK277" s="39"/>
      <c r="SL277" s="39"/>
      <c r="SM277" s="39"/>
      <c r="SN277" s="39"/>
      <c r="SO277" s="39"/>
      <c r="SP277" s="39"/>
      <c r="SQ277" s="39"/>
      <c r="SR277" s="39"/>
      <c r="SS277" s="39"/>
      <c r="ST277" s="39"/>
      <c r="SU277" s="39"/>
      <c r="SV277" s="39"/>
      <c r="SW277" s="39"/>
      <c r="SX277" s="39"/>
      <c r="SY277" s="39"/>
      <c r="SZ277" s="39"/>
      <c r="TA277" s="39"/>
      <c r="TB277" s="39"/>
      <c r="TC277" s="39"/>
      <c r="TD277" s="39"/>
      <c r="TE277" s="39"/>
      <c r="TF277" s="39"/>
      <c r="TG277" s="39"/>
      <c r="TH277" s="39"/>
      <c r="TI277" s="39"/>
      <c r="TJ277" s="39"/>
      <c r="TK277" s="39"/>
      <c r="TL277" s="39"/>
      <c r="TM277" s="39"/>
      <c r="TN277" s="39"/>
      <c r="TO277" s="39"/>
      <c r="TP277" s="39"/>
      <c r="TQ277" s="39"/>
      <c r="TR277" s="39"/>
      <c r="TS277" s="39"/>
      <c r="TT277" s="39"/>
      <c r="TU277" s="39"/>
      <c r="TV277" s="39"/>
      <c r="TW277" s="39"/>
      <c r="TX277" s="39"/>
      <c r="TY277" s="39"/>
      <c r="TZ277" s="39"/>
      <c r="UA277" s="39"/>
      <c r="UB277" s="39"/>
      <c r="UC277" s="39"/>
      <c r="UD277" s="39"/>
      <c r="UE277" s="39"/>
      <c r="UF277" s="39"/>
      <c r="UG277" s="39"/>
      <c r="UH277" s="39"/>
      <c r="UI277" s="39"/>
      <c r="UJ277" s="39"/>
      <c r="UK277" s="39"/>
      <c r="UL277" s="39"/>
      <c r="UM277" s="39"/>
      <c r="UN277" s="39"/>
      <c r="UO277" s="39"/>
      <c r="UP277" s="39"/>
      <c r="UQ277" s="39"/>
      <c r="UR277" s="39"/>
      <c r="US277" s="39"/>
      <c r="UT277" s="39"/>
      <c r="UU277" s="39"/>
      <c r="UV277" s="39"/>
      <c r="UW277" s="39"/>
      <c r="UX277" s="39"/>
      <c r="UY277" s="39"/>
      <c r="UZ277" s="39"/>
      <c r="VA277" s="39"/>
      <c r="VB277" s="39"/>
      <c r="VC277" s="39"/>
      <c r="VD277" s="39"/>
      <c r="VE277" s="39"/>
      <c r="VF277" s="39"/>
      <c r="VG277" s="39"/>
      <c r="VH277" s="39"/>
      <c r="VI277" s="39"/>
      <c r="VJ277" s="39"/>
      <c r="VK277" s="39"/>
      <c r="VL277" s="39"/>
      <c r="VM277" s="39"/>
      <c r="VN277" s="39"/>
      <c r="VO277" s="39"/>
      <c r="VP277" s="39"/>
      <c r="VQ277" s="39"/>
      <c r="VR277" s="39"/>
      <c r="VS277" s="39"/>
      <c r="VT277" s="39"/>
      <c r="VU277" s="39"/>
      <c r="VV277" s="39"/>
      <c r="VW277" s="39"/>
      <c r="VX277" s="39"/>
      <c r="VY277" s="39"/>
      <c r="VZ277" s="39"/>
      <c r="WA277" s="39"/>
      <c r="WB277" s="39"/>
      <c r="WC277" s="39"/>
      <c r="WD277" s="39"/>
      <c r="WE277" s="39"/>
      <c r="WF277" s="39"/>
      <c r="WG277" s="39"/>
      <c r="WH277" s="39"/>
      <c r="WI277" s="39"/>
      <c r="WJ277" s="39"/>
      <c r="WK277" s="39"/>
      <c r="WL277" s="39"/>
      <c r="WM277" s="39"/>
      <c r="WN277" s="39"/>
      <c r="WO277" s="39"/>
      <c r="WP277" s="39"/>
      <c r="WQ277" s="39"/>
      <c r="WR277" s="39"/>
      <c r="WS277" s="39"/>
      <c r="WT277" s="39"/>
      <c r="WU277" s="39"/>
      <c r="WV277" s="39"/>
      <c r="WW277" s="39"/>
      <c r="WX277" s="39"/>
      <c r="WY277" s="39"/>
      <c r="WZ277" s="39"/>
      <c r="XA277" s="39"/>
      <c r="XB277" s="39"/>
      <c r="XC277" s="39"/>
      <c r="XD277" s="39"/>
      <c r="XE277" s="39"/>
      <c r="XF277" s="39"/>
      <c r="XG277" s="39"/>
      <c r="XH277" s="39"/>
      <c r="XI277" s="39"/>
      <c r="XJ277" s="39"/>
      <c r="XK277" s="39"/>
      <c r="XL277" s="39"/>
      <c r="XM277" s="39"/>
      <c r="XN277" s="39"/>
      <c r="XO277" s="39"/>
      <c r="XP277" s="39"/>
      <c r="XQ277" s="39"/>
      <c r="XR277" s="39"/>
      <c r="XS277" s="39"/>
      <c r="XT277" s="39"/>
      <c r="XU277" s="39"/>
      <c r="XV277" s="39"/>
      <c r="XW277" s="39"/>
      <c r="XX277" s="39"/>
      <c r="XY277" s="39"/>
      <c r="XZ277" s="39"/>
      <c r="YA277" s="39"/>
      <c r="YB277" s="39"/>
      <c r="YC277" s="39"/>
      <c r="YD277" s="39"/>
      <c r="YE277" s="39"/>
      <c r="YF277" s="39"/>
      <c r="YG277" s="39"/>
      <c r="YH277" s="39"/>
      <c r="YI277" s="39"/>
      <c r="YJ277" s="39"/>
      <c r="YK277" s="39"/>
      <c r="YL277" s="39"/>
      <c r="YM277" s="39"/>
      <c r="YN277" s="39"/>
      <c r="YO277" s="39"/>
      <c r="YP277" s="39"/>
      <c r="YQ277" s="39"/>
      <c r="YR277" s="39"/>
      <c r="YS277" s="39"/>
      <c r="YT277" s="39"/>
      <c r="YU277" s="39"/>
      <c r="YV277" s="39"/>
      <c r="YW277" s="39"/>
      <c r="YX277" s="39"/>
      <c r="YY277" s="39"/>
      <c r="YZ277" s="39"/>
      <c r="ZA277" s="39"/>
      <c r="ZB277" s="39"/>
      <c r="ZC277" s="39"/>
      <c r="ZD277" s="39"/>
      <c r="ZE277" s="39"/>
      <c r="ZF277" s="39"/>
      <c r="ZG277" s="39"/>
      <c r="ZH277" s="39"/>
      <c r="ZI277" s="39"/>
      <c r="ZJ277" s="39"/>
      <c r="ZK277" s="39"/>
      <c r="ZL277" s="39"/>
      <c r="ZM277" s="39"/>
      <c r="ZN277" s="39"/>
      <c r="ZO277" s="39"/>
      <c r="ZP277" s="39"/>
      <c r="ZQ277" s="39"/>
      <c r="ZR277" s="39"/>
      <c r="ZS277" s="39"/>
      <c r="ZT277" s="39"/>
      <c r="ZU277" s="39"/>
      <c r="ZV277" s="39"/>
      <c r="ZW277" s="39"/>
      <c r="ZX277" s="39"/>
    </row>
    <row r="278" spans="1:700" s="41" customFormat="1" ht="12" customHeight="1" x14ac:dyDescent="0.25">
      <c r="A278" s="128" t="s">
        <v>36</v>
      </c>
      <c r="B278" s="15" t="s">
        <v>37</v>
      </c>
      <c r="C278" s="15" t="s">
        <v>37</v>
      </c>
      <c r="D278" s="7" t="s">
        <v>38</v>
      </c>
      <c r="E278" s="6" t="s">
        <v>187</v>
      </c>
      <c r="F278" s="7" t="s">
        <v>188</v>
      </c>
      <c r="G278" s="6" t="s">
        <v>40</v>
      </c>
      <c r="H278" s="8">
        <v>21101</v>
      </c>
      <c r="I278" s="72" t="s">
        <v>46</v>
      </c>
      <c r="J278" s="19" t="s">
        <v>2666</v>
      </c>
      <c r="K278" s="19" t="s">
        <v>63</v>
      </c>
      <c r="L278" s="11"/>
      <c r="M278" s="8" t="s">
        <v>43</v>
      </c>
      <c r="N278" s="12" t="s">
        <v>539</v>
      </c>
      <c r="O278" s="13">
        <v>3</v>
      </c>
      <c r="P278" s="14">
        <v>243.23</v>
      </c>
      <c r="Q278" s="53" t="s">
        <v>45</v>
      </c>
      <c r="R278" s="14">
        <f t="shared" si="7"/>
        <v>729.68999999999994</v>
      </c>
      <c r="S278" s="14">
        <v>0</v>
      </c>
      <c r="T278" s="14">
        <f>P278*1</f>
        <v>243.23</v>
      </c>
      <c r="U278" s="14">
        <v>0</v>
      </c>
      <c r="V278" s="14">
        <v>0</v>
      </c>
      <c r="W278" s="14">
        <f>P278*2</f>
        <v>486.46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  <c r="IB278" s="39"/>
      <c r="IC278" s="39"/>
      <c r="ID278" s="39"/>
      <c r="IE278" s="39"/>
      <c r="IF278" s="39"/>
      <c r="IG278" s="39"/>
      <c r="IH278" s="39"/>
      <c r="II278" s="39"/>
      <c r="IJ278" s="39"/>
      <c r="IK278" s="39"/>
      <c r="IL278" s="39"/>
      <c r="IM278" s="39"/>
      <c r="IN278" s="39"/>
      <c r="IO278" s="39"/>
      <c r="IP278" s="39"/>
      <c r="IQ278" s="39"/>
      <c r="IR278" s="39"/>
      <c r="IS278" s="39"/>
      <c r="IT278" s="39"/>
      <c r="IU278" s="39"/>
      <c r="IV278" s="39"/>
      <c r="IW278" s="39"/>
      <c r="IX278" s="39"/>
      <c r="IY278" s="39"/>
      <c r="IZ278" s="39"/>
      <c r="JA278" s="39"/>
      <c r="JB278" s="39"/>
      <c r="JC278" s="39"/>
      <c r="JD278" s="39"/>
      <c r="JE278" s="39"/>
      <c r="JF278" s="39"/>
      <c r="JG278" s="39"/>
      <c r="JH278" s="39"/>
      <c r="JI278" s="39"/>
      <c r="JJ278" s="39"/>
      <c r="JK278" s="39"/>
      <c r="JL278" s="39"/>
      <c r="JM278" s="39"/>
      <c r="JN278" s="39"/>
      <c r="JO278" s="39"/>
      <c r="JP278" s="39"/>
      <c r="JQ278" s="39"/>
      <c r="JR278" s="39"/>
      <c r="JS278" s="39"/>
      <c r="JT278" s="39"/>
      <c r="JU278" s="39"/>
      <c r="JV278" s="39"/>
      <c r="JW278" s="39"/>
      <c r="JX278" s="39"/>
      <c r="JY278" s="39"/>
      <c r="JZ278" s="39"/>
      <c r="KA278" s="39"/>
      <c r="KB278" s="39"/>
      <c r="KC278" s="39"/>
      <c r="KD278" s="39"/>
      <c r="KE278" s="39"/>
      <c r="KF278" s="39"/>
      <c r="KG278" s="39"/>
      <c r="KH278" s="39"/>
      <c r="KI278" s="39"/>
      <c r="KJ278" s="39"/>
      <c r="KK278" s="39"/>
      <c r="KL278" s="39"/>
      <c r="KM278" s="39"/>
      <c r="KN278" s="39"/>
      <c r="KO278" s="39"/>
      <c r="KP278" s="39"/>
      <c r="KQ278" s="39"/>
      <c r="KR278" s="39"/>
      <c r="KS278" s="39"/>
      <c r="KT278" s="39"/>
      <c r="KU278" s="39"/>
      <c r="KV278" s="39"/>
      <c r="KW278" s="39"/>
      <c r="KX278" s="39"/>
      <c r="KY278" s="39"/>
      <c r="KZ278" s="39"/>
      <c r="LA278" s="39"/>
      <c r="LB278" s="39"/>
      <c r="LC278" s="39"/>
      <c r="LD278" s="39"/>
      <c r="LE278" s="39"/>
      <c r="LF278" s="39"/>
      <c r="LG278" s="39"/>
      <c r="LH278" s="39"/>
      <c r="LI278" s="39"/>
      <c r="LJ278" s="39"/>
      <c r="LK278" s="39"/>
      <c r="LL278" s="39"/>
      <c r="LM278" s="39"/>
      <c r="LN278" s="39"/>
      <c r="LO278" s="39"/>
      <c r="LP278" s="39"/>
      <c r="LQ278" s="39"/>
      <c r="LR278" s="39"/>
      <c r="LS278" s="39"/>
      <c r="LT278" s="39"/>
      <c r="LU278" s="39"/>
      <c r="LV278" s="39"/>
      <c r="LW278" s="39"/>
      <c r="LX278" s="39"/>
      <c r="LY278" s="39"/>
      <c r="LZ278" s="39"/>
      <c r="MA278" s="39"/>
      <c r="MB278" s="39"/>
      <c r="MC278" s="39"/>
      <c r="MD278" s="39"/>
      <c r="ME278" s="39"/>
      <c r="MF278" s="39"/>
      <c r="MG278" s="39"/>
      <c r="MH278" s="39"/>
      <c r="MI278" s="39"/>
      <c r="MJ278" s="39"/>
      <c r="MK278" s="39"/>
      <c r="ML278" s="39"/>
      <c r="MM278" s="39"/>
      <c r="MN278" s="39"/>
      <c r="MO278" s="39"/>
      <c r="MP278" s="39"/>
      <c r="MQ278" s="39"/>
      <c r="MR278" s="39"/>
      <c r="MS278" s="39"/>
      <c r="MT278" s="39"/>
      <c r="MU278" s="39"/>
      <c r="MV278" s="39"/>
      <c r="MW278" s="39"/>
      <c r="MX278" s="39"/>
      <c r="MY278" s="39"/>
      <c r="MZ278" s="39"/>
      <c r="NA278" s="39"/>
      <c r="NB278" s="39"/>
      <c r="NC278" s="39"/>
      <c r="ND278" s="39"/>
      <c r="NE278" s="39"/>
      <c r="NF278" s="39"/>
      <c r="NG278" s="39"/>
      <c r="NH278" s="39"/>
      <c r="NI278" s="39"/>
      <c r="NJ278" s="39"/>
      <c r="NK278" s="39"/>
      <c r="NL278" s="39"/>
      <c r="NM278" s="39"/>
      <c r="NN278" s="39"/>
      <c r="NO278" s="39"/>
      <c r="NP278" s="39"/>
      <c r="NQ278" s="39"/>
      <c r="NR278" s="39"/>
      <c r="NS278" s="39"/>
      <c r="NT278" s="39"/>
      <c r="NU278" s="39"/>
      <c r="NV278" s="39"/>
      <c r="NW278" s="39"/>
      <c r="NX278" s="39"/>
      <c r="NY278" s="39"/>
      <c r="NZ278" s="39"/>
      <c r="OA278" s="39"/>
      <c r="OB278" s="39"/>
      <c r="OC278" s="39"/>
      <c r="OD278" s="39"/>
      <c r="OE278" s="39"/>
      <c r="OF278" s="39"/>
      <c r="OG278" s="39"/>
      <c r="OH278" s="39"/>
      <c r="OI278" s="39"/>
      <c r="OJ278" s="39"/>
      <c r="OK278" s="39"/>
      <c r="OL278" s="39"/>
      <c r="OM278" s="39"/>
      <c r="ON278" s="39"/>
      <c r="OO278" s="39"/>
      <c r="OP278" s="39"/>
      <c r="OQ278" s="39"/>
      <c r="OR278" s="39"/>
      <c r="OS278" s="39"/>
      <c r="OT278" s="39"/>
      <c r="OU278" s="39"/>
      <c r="OV278" s="39"/>
      <c r="OW278" s="39"/>
      <c r="OX278" s="39"/>
      <c r="OY278" s="39"/>
      <c r="OZ278" s="39"/>
      <c r="PA278" s="39"/>
      <c r="PB278" s="39"/>
      <c r="PC278" s="39"/>
      <c r="PD278" s="39"/>
      <c r="PE278" s="39"/>
      <c r="PF278" s="39"/>
      <c r="PG278" s="39"/>
      <c r="PH278" s="39"/>
      <c r="PI278" s="39"/>
      <c r="PJ278" s="39"/>
      <c r="PK278" s="39"/>
      <c r="PL278" s="39"/>
      <c r="PM278" s="39"/>
      <c r="PN278" s="39"/>
      <c r="PO278" s="39"/>
      <c r="PP278" s="39"/>
      <c r="PQ278" s="39"/>
      <c r="PR278" s="39"/>
      <c r="PS278" s="39"/>
      <c r="PT278" s="39"/>
      <c r="PU278" s="39"/>
      <c r="PV278" s="39"/>
      <c r="PW278" s="39"/>
      <c r="PX278" s="39"/>
      <c r="PY278" s="39"/>
      <c r="PZ278" s="39"/>
      <c r="QA278" s="39"/>
      <c r="QB278" s="39"/>
      <c r="QC278" s="39"/>
      <c r="QD278" s="39"/>
      <c r="QE278" s="39"/>
      <c r="QF278" s="39"/>
      <c r="QG278" s="39"/>
      <c r="QH278" s="39"/>
      <c r="QI278" s="39"/>
      <c r="QJ278" s="39"/>
      <c r="QK278" s="39"/>
      <c r="QL278" s="39"/>
      <c r="QM278" s="39"/>
      <c r="QN278" s="39"/>
      <c r="QO278" s="39"/>
      <c r="QP278" s="39"/>
      <c r="QQ278" s="39"/>
      <c r="QR278" s="39"/>
      <c r="QS278" s="39"/>
      <c r="QT278" s="39"/>
      <c r="QU278" s="39"/>
      <c r="QV278" s="39"/>
      <c r="QW278" s="39"/>
      <c r="QX278" s="39"/>
      <c r="QY278" s="39"/>
      <c r="QZ278" s="39"/>
      <c r="RA278" s="39"/>
      <c r="RB278" s="39"/>
      <c r="RC278" s="39"/>
      <c r="RD278" s="39"/>
      <c r="RE278" s="39"/>
      <c r="RF278" s="39"/>
      <c r="RG278" s="39"/>
      <c r="RH278" s="39"/>
      <c r="RI278" s="39"/>
      <c r="RJ278" s="39"/>
      <c r="RK278" s="39"/>
      <c r="RL278" s="39"/>
      <c r="RM278" s="39"/>
      <c r="RN278" s="39"/>
      <c r="RO278" s="39"/>
      <c r="RP278" s="39"/>
      <c r="RQ278" s="39"/>
      <c r="RR278" s="39"/>
      <c r="RS278" s="39"/>
      <c r="RT278" s="39"/>
      <c r="RU278" s="39"/>
      <c r="RV278" s="39"/>
      <c r="RW278" s="39"/>
      <c r="RX278" s="39"/>
      <c r="RY278" s="39"/>
      <c r="RZ278" s="39"/>
      <c r="SA278" s="39"/>
      <c r="SB278" s="39"/>
      <c r="SC278" s="39"/>
      <c r="SD278" s="39"/>
      <c r="SE278" s="39"/>
      <c r="SF278" s="39"/>
      <c r="SG278" s="39"/>
      <c r="SH278" s="39"/>
      <c r="SI278" s="39"/>
      <c r="SJ278" s="39"/>
      <c r="SK278" s="39"/>
      <c r="SL278" s="39"/>
      <c r="SM278" s="39"/>
      <c r="SN278" s="39"/>
      <c r="SO278" s="39"/>
      <c r="SP278" s="39"/>
      <c r="SQ278" s="39"/>
      <c r="SR278" s="39"/>
      <c r="SS278" s="39"/>
      <c r="ST278" s="39"/>
      <c r="SU278" s="39"/>
      <c r="SV278" s="39"/>
      <c r="SW278" s="39"/>
      <c r="SX278" s="39"/>
      <c r="SY278" s="39"/>
      <c r="SZ278" s="39"/>
      <c r="TA278" s="39"/>
      <c r="TB278" s="39"/>
      <c r="TC278" s="39"/>
      <c r="TD278" s="39"/>
      <c r="TE278" s="39"/>
      <c r="TF278" s="39"/>
      <c r="TG278" s="39"/>
      <c r="TH278" s="39"/>
      <c r="TI278" s="39"/>
      <c r="TJ278" s="39"/>
      <c r="TK278" s="39"/>
      <c r="TL278" s="39"/>
      <c r="TM278" s="39"/>
      <c r="TN278" s="39"/>
      <c r="TO278" s="39"/>
      <c r="TP278" s="39"/>
      <c r="TQ278" s="39"/>
      <c r="TR278" s="39"/>
      <c r="TS278" s="39"/>
      <c r="TT278" s="39"/>
      <c r="TU278" s="39"/>
      <c r="TV278" s="39"/>
      <c r="TW278" s="39"/>
      <c r="TX278" s="39"/>
      <c r="TY278" s="39"/>
      <c r="TZ278" s="39"/>
      <c r="UA278" s="39"/>
      <c r="UB278" s="39"/>
      <c r="UC278" s="39"/>
      <c r="UD278" s="39"/>
      <c r="UE278" s="39"/>
      <c r="UF278" s="39"/>
      <c r="UG278" s="39"/>
      <c r="UH278" s="39"/>
      <c r="UI278" s="39"/>
      <c r="UJ278" s="39"/>
      <c r="UK278" s="39"/>
      <c r="UL278" s="39"/>
      <c r="UM278" s="39"/>
      <c r="UN278" s="39"/>
      <c r="UO278" s="39"/>
      <c r="UP278" s="39"/>
      <c r="UQ278" s="39"/>
      <c r="UR278" s="39"/>
      <c r="US278" s="39"/>
      <c r="UT278" s="39"/>
      <c r="UU278" s="39"/>
      <c r="UV278" s="39"/>
      <c r="UW278" s="39"/>
      <c r="UX278" s="39"/>
      <c r="UY278" s="39"/>
      <c r="UZ278" s="39"/>
      <c r="VA278" s="39"/>
      <c r="VB278" s="39"/>
      <c r="VC278" s="39"/>
      <c r="VD278" s="39"/>
      <c r="VE278" s="39"/>
      <c r="VF278" s="39"/>
      <c r="VG278" s="39"/>
      <c r="VH278" s="39"/>
      <c r="VI278" s="39"/>
      <c r="VJ278" s="39"/>
      <c r="VK278" s="39"/>
      <c r="VL278" s="39"/>
      <c r="VM278" s="39"/>
      <c r="VN278" s="39"/>
      <c r="VO278" s="39"/>
      <c r="VP278" s="39"/>
      <c r="VQ278" s="39"/>
      <c r="VR278" s="39"/>
      <c r="VS278" s="39"/>
      <c r="VT278" s="39"/>
      <c r="VU278" s="39"/>
      <c r="VV278" s="39"/>
      <c r="VW278" s="39"/>
      <c r="VX278" s="39"/>
      <c r="VY278" s="39"/>
      <c r="VZ278" s="39"/>
      <c r="WA278" s="39"/>
      <c r="WB278" s="39"/>
      <c r="WC278" s="39"/>
      <c r="WD278" s="39"/>
      <c r="WE278" s="39"/>
      <c r="WF278" s="39"/>
      <c r="WG278" s="39"/>
      <c r="WH278" s="39"/>
      <c r="WI278" s="39"/>
      <c r="WJ278" s="39"/>
      <c r="WK278" s="39"/>
      <c r="WL278" s="39"/>
      <c r="WM278" s="39"/>
      <c r="WN278" s="39"/>
      <c r="WO278" s="39"/>
      <c r="WP278" s="39"/>
      <c r="WQ278" s="39"/>
      <c r="WR278" s="39"/>
      <c r="WS278" s="39"/>
      <c r="WT278" s="39"/>
      <c r="WU278" s="39"/>
      <c r="WV278" s="39"/>
      <c r="WW278" s="39"/>
      <c r="WX278" s="39"/>
      <c r="WY278" s="39"/>
      <c r="WZ278" s="39"/>
      <c r="XA278" s="39"/>
      <c r="XB278" s="39"/>
      <c r="XC278" s="39"/>
      <c r="XD278" s="39"/>
      <c r="XE278" s="39"/>
      <c r="XF278" s="39"/>
      <c r="XG278" s="39"/>
      <c r="XH278" s="39"/>
      <c r="XI278" s="39"/>
      <c r="XJ278" s="39"/>
      <c r="XK278" s="39"/>
      <c r="XL278" s="39"/>
      <c r="XM278" s="39"/>
      <c r="XN278" s="39"/>
      <c r="XO278" s="39"/>
      <c r="XP278" s="39"/>
      <c r="XQ278" s="39"/>
      <c r="XR278" s="39"/>
      <c r="XS278" s="39"/>
      <c r="XT278" s="39"/>
      <c r="XU278" s="39"/>
      <c r="XV278" s="39"/>
      <c r="XW278" s="39"/>
      <c r="XX278" s="39"/>
      <c r="XY278" s="39"/>
      <c r="XZ278" s="39"/>
      <c r="YA278" s="39"/>
      <c r="YB278" s="39"/>
      <c r="YC278" s="39"/>
      <c r="YD278" s="39"/>
      <c r="YE278" s="39"/>
      <c r="YF278" s="39"/>
      <c r="YG278" s="39"/>
      <c r="YH278" s="39"/>
      <c r="YI278" s="39"/>
      <c r="YJ278" s="39"/>
      <c r="YK278" s="39"/>
      <c r="YL278" s="39"/>
      <c r="YM278" s="39"/>
      <c r="YN278" s="39"/>
      <c r="YO278" s="39"/>
      <c r="YP278" s="39"/>
      <c r="YQ278" s="39"/>
      <c r="YR278" s="39"/>
      <c r="YS278" s="39"/>
      <c r="YT278" s="39"/>
      <c r="YU278" s="39"/>
      <c r="YV278" s="39"/>
      <c r="YW278" s="39"/>
      <c r="YX278" s="39"/>
      <c r="YY278" s="39"/>
      <c r="YZ278" s="39"/>
      <c r="ZA278" s="39"/>
      <c r="ZB278" s="39"/>
      <c r="ZC278" s="39"/>
      <c r="ZD278" s="39"/>
      <c r="ZE278" s="39"/>
      <c r="ZF278" s="39"/>
      <c r="ZG278" s="39"/>
      <c r="ZH278" s="39"/>
      <c r="ZI278" s="39"/>
      <c r="ZJ278" s="39"/>
      <c r="ZK278" s="39"/>
      <c r="ZL278" s="39"/>
      <c r="ZM278" s="39"/>
      <c r="ZN278" s="39"/>
      <c r="ZO278" s="39"/>
      <c r="ZP278" s="39"/>
      <c r="ZQ278" s="39"/>
      <c r="ZR278" s="39"/>
      <c r="ZS278" s="39"/>
      <c r="ZT278" s="39"/>
      <c r="ZU278" s="39"/>
      <c r="ZV278" s="39"/>
      <c r="ZW278" s="39"/>
      <c r="ZX278" s="39"/>
    </row>
    <row r="279" spans="1:700" s="41" customFormat="1" ht="12" customHeight="1" x14ac:dyDescent="0.25">
      <c r="A279" s="128" t="s">
        <v>36</v>
      </c>
      <c r="B279" s="15" t="s">
        <v>37</v>
      </c>
      <c r="C279" s="15" t="s">
        <v>37</v>
      </c>
      <c r="D279" s="7" t="s">
        <v>38</v>
      </c>
      <c r="E279" s="6" t="s">
        <v>187</v>
      </c>
      <c r="F279" s="7" t="s">
        <v>188</v>
      </c>
      <c r="G279" s="6" t="s">
        <v>40</v>
      </c>
      <c r="H279" s="8">
        <v>21101</v>
      </c>
      <c r="I279" s="72" t="s">
        <v>46</v>
      </c>
      <c r="J279" s="19" t="s">
        <v>412</v>
      </c>
      <c r="K279" s="19" t="s">
        <v>16256</v>
      </c>
      <c r="L279" s="11"/>
      <c r="M279" s="8" t="s">
        <v>43</v>
      </c>
      <c r="N279" s="12" t="s">
        <v>539</v>
      </c>
      <c r="O279" s="13">
        <v>4</v>
      </c>
      <c r="P279" s="14">
        <v>57.96</v>
      </c>
      <c r="Q279" s="53" t="s">
        <v>45</v>
      </c>
      <c r="R279" s="14">
        <f t="shared" si="7"/>
        <v>231.84</v>
      </c>
      <c r="S279" s="14">
        <v>0</v>
      </c>
      <c r="T279" s="14">
        <v>0</v>
      </c>
      <c r="U279" s="14">
        <v>0</v>
      </c>
      <c r="V279" s="14">
        <v>0</v>
      </c>
      <c r="W279" s="14">
        <f>P279*2</f>
        <v>115.92</v>
      </c>
      <c r="X279" s="14">
        <v>0</v>
      </c>
      <c r="Y279" s="14">
        <v>0</v>
      </c>
      <c r="Z279" s="14">
        <f>P279*2</f>
        <v>115.92</v>
      </c>
      <c r="AA279" s="14">
        <v>0</v>
      </c>
      <c r="AB279" s="14">
        <v>0</v>
      </c>
      <c r="AC279" s="14">
        <v>0</v>
      </c>
      <c r="AD279" s="14">
        <v>0</v>
      </c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  <c r="IB279" s="39"/>
      <c r="IC279" s="39"/>
      <c r="ID279" s="39"/>
      <c r="IE279" s="39"/>
      <c r="IF279" s="39"/>
      <c r="IG279" s="39"/>
      <c r="IH279" s="39"/>
      <c r="II279" s="39"/>
      <c r="IJ279" s="39"/>
      <c r="IK279" s="39"/>
      <c r="IL279" s="39"/>
      <c r="IM279" s="39"/>
      <c r="IN279" s="39"/>
      <c r="IO279" s="39"/>
      <c r="IP279" s="39"/>
      <c r="IQ279" s="39"/>
      <c r="IR279" s="39"/>
      <c r="IS279" s="39"/>
      <c r="IT279" s="39"/>
      <c r="IU279" s="39"/>
      <c r="IV279" s="39"/>
      <c r="IW279" s="39"/>
      <c r="IX279" s="39"/>
      <c r="IY279" s="39"/>
      <c r="IZ279" s="39"/>
      <c r="JA279" s="39"/>
      <c r="JB279" s="39"/>
      <c r="JC279" s="39"/>
      <c r="JD279" s="39"/>
      <c r="JE279" s="39"/>
      <c r="JF279" s="39"/>
      <c r="JG279" s="39"/>
      <c r="JH279" s="39"/>
      <c r="JI279" s="39"/>
      <c r="JJ279" s="39"/>
      <c r="JK279" s="39"/>
      <c r="JL279" s="39"/>
      <c r="JM279" s="39"/>
      <c r="JN279" s="39"/>
      <c r="JO279" s="39"/>
      <c r="JP279" s="39"/>
      <c r="JQ279" s="39"/>
      <c r="JR279" s="39"/>
      <c r="JS279" s="39"/>
      <c r="JT279" s="39"/>
      <c r="JU279" s="39"/>
      <c r="JV279" s="39"/>
      <c r="JW279" s="39"/>
      <c r="JX279" s="39"/>
      <c r="JY279" s="39"/>
      <c r="JZ279" s="39"/>
      <c r="KA279" s="39"/>
      <c r="KB279" s="39"/>
      <c r="KC279" s="39"/>
      <c r="KD279" s="39"/>
      <c r="KE279" s="39"/>
      <c r="KF279" s="39"/>
      <c r="KG279" s="39"/>
      <c r="KH279" s="39"/>
      <c r="KI279" s="39"/>
      <c r="KJ279" s="39"/>
      <c r="KK279" s="39"/>
      <c r="KL279" s="39"/>
      <c r="KM279" s="39"/>
      <c r="KN279" s="39"/>
      <c r="KO279" s="39"/>
      <c r="KP279" s="39"/>
      <c r="KQ279" s="39"/>
      <c r="KR279" s="39"/>
      <c r="KS279" s="39"/>
      <c r="KT279" s="39"/>
      <c r="KU279" s="39"/>
      <c r="KV279" s="39"/>
      <c r="KW279" s="39"/>
      <c r="KX279" s="39"/>
      <c r="KY279" s="39"/>
      <c r="KZ279" s="39"/>
      <c r="LA279" s="39"/>
      <c r="LB279" s="39"/>
      <c r="LC279" s="39"/>
      <c r="LD279" s="39"/>
      <c r="LE279" s="39"/>
      <c r="LF279" s="39"/>
      <c r="LG279" s="39"/>
      <c r="LH279" s="39"/>
      <c r="LI279" s="39"/>
      <c r="LJ279" s="39"/>
      <c r="LK279" s="39"/>
      <c r="LL279" s="39"/>
      <c r="LM279" s="39"/>
      <c r="LN279" s="39"/>
      <c r="LO279" s="39"/>
      <c r="LP279" s="39"/>
      <c r="LQ279" s="39"/>
      <c r="LR279" s="39"/>
      <c r="LS279" s="39"/>
      <c r="LT279" s="39"/>
      <c r="LU279" s="39"/>
      <c r="LV279" s="39"/>
      <c r="LW279" s="39"/>
      <c r="LX279" s="39"/>
      <c r="LY279" s="39"/>
      <c r="LZ279" s="39"/>
      <c r="MA279" s="39"/>
      <c r="MB279" s="39"/>
      <c r="MC279" s="39"/>
      <c r="MD279" s="39"/>
      <c r="ME279" s="39"/>
      <c r="MF279" s="39"/>
      <c r="MG279" s="39"/>
      <c r="MH279" s="39"/>
      <c r="MI279" s="39"/>
      <c r="MJ279" s="39"/>
      <c r="MK279" s="39"/>
      <c r="ML279" s="39"/>
      <c r="MM279" s="39"/>
      <c r="MN279" s="39"/>
      <c r="MO279" s="39"/>
      <c r="MP279" s="39"/>
      <c r="MQ279" s="39"/>
      <c r="MR279" s="39"/>
      <c r="MS279" s="39"/>
      <c r="MT279" s="39"/>
      <c r="MU279" s="39"/>
      <c r="MV279" s="39"/>
      <c r="MW279" s="39"/>
      <c r="MX279" s="39"/>
      <c r="MY279" s="39"/>
      <c r="MZ279" s="39"/>
      <c r="NA279" s="39"/>
      <c r="NB279" s="39"/>
      <c r="NC279" s="39"/>
      <c r="ND279" s="39"/>
      <c r="NE279" s="39"/>
      <c r="NF279" s="39"/>
      <c r="NG279" s="39"/>
      <c r="NH279" s="39"/>
      <c r="NI279" s="39"/>
      <c r="NJ279" s="39"/>
      <c r="NK279" s="39"/>
      <c r="NL279" s="39"/>
      <c r="NM279" s="39"/>
      <c r="NN279" s="39"/>
      <c r="NO279" s="39"/>
      <c r="NP279" s="39"/>
      <c r="NQ279" s="39"/>
      <c r="NR279" s="39"/>
      <c r="NS279" s="39"/>
      <c r="NT279" s="39"/>
      <c r="NU279" s="39"/>
      <c r="NV279" s="39"/>
      <c r="NW279" s="39"/>
      <c r="NX279" s="39"/>
      <c r="NY279" s="39"/>
      <c r="NZ279" s="39"/>
      <c r="OA279" s="39"/>
      <c r="OB279" s="39"/>
      <c r="OC279" s="39"/>
      <c r="OD279" s="39"/>
      <c r="OE279" s="39"/>
      <c r="OF279" s="39"/>
      <c r="OG279" s="39"/>
      <c r="OH279" s="39"/>
      <c r="OI279" s="39"/>
      <c r="OJ279" s="39"/>
      <c r="OK279" s="39"/>
      <c r="OL279" s="39"/>
      <c r="OM279" s="39"/>
      <c r="ON279" s="39"/>
      <c r="OO279" s="39"/>
      <c r="OP279" s="39"/>
      <c r="OQ279" s="39"/>
      <c r="OR279" s="39"/>
      <c r="OS279" s="39"/>
      <c r="OT279" s="39"/>
      <c r="OU279" s="39"/>
      <c r="OV279" s="39"/>
      <c r="OW279" s="39"/>
      <c r="OX279" s="39"/>
      <c r="OY279" s="39"/>
      <c r="OZ279" s="39"/>
      <c r="PA279" s="39"/>
      <c r="PB279" s="39"/>
      <c r="PC279" s="39"/>
      <c r="PD279" s="39"/>
      <c r="PE279" s="39"/>
      <c r="PF279" s="39"/>
      <c r="PG279" s="39"/>
      <c r="PH279" s="39"/>
      <c r="PI279" s="39"/>
      <c r="PJ279" s="39"/>
      <c r="PK279" s="39"/>
      <c r="PL279" s="39"/>
      <c r="PM279" s="39"/>
      <c r="PN279" s="39"/>
      <c r="PO279" s="39"/>
      <c r="PP279" s="39"/>
      <c r="PQ279" s="39"/>
      <c r="PR279" s="39"/>
      <c r="PS279" s="39"/>
      <c r="PT279" s="39"/>
      <c r="PU279" s="39"/>
      <c r="PV279" s="39"/>
      <c r="PW279" s="39"/>
      <c r="PX279" s="39"/>
      <c r="PY279" s="39"/>
      <c r="PZ279" s="39"/>
      <c r="QA279" s="39"/>
      <c r="QB279" s="39"/>
      <c r="QC279" s="39"/>
      <c r="QD279" s="39"/>
      <c r="QE279" s="39"/>
      <c r="QF279" s="39"/>
      <c r="QG279" s="39"/>
      <c r="QH279" s="39"/>
      <c r="QI279" s="39"/>
      <c r="QJ279" s="39"/>
      <c r="QK279" s="39"/>
      <c r="QL279" s="39"/>
      <c r="QM279" s="39"/>
      <c r="QN279" s="39"/>
      <c r="QO279" s="39"/>
      <c r="QP279" s="39"/>
      <c r="QQ279" s="39"/>
      <c r="QR279" s="39"/>
      <c r="QS279" s="39"/>
      <c r="QT279" s="39"/>
      <c r="QU279" s="39"/>
      <c r="QV279" s="39"/>
      <c r="QW279" s="39"/>
      <c r="QX279" s="39"/>
      <c r="QY279" s="39"/>
      <c r="QZ279" s="39"/>
      <c r="RA279" s="39"/>
      <c r="RB279" s="39"/>
      <c r="RC279" s="39"/>
      <c r="RD279" s="39"/>
      <c r="RE279" s="39"/>
      <c r="RF279" s="39"/>
      <c r="RG279" s="39"/>
      <c r="RH279" s="39"/>
      <c r="RI279" s="39"/>
      <c r="RJ279" s="39"/>
      <c r="RK279" s="39"/>
      <c r="RL279" s="39"/>
      <c r="RM279" s="39"/>
      <c r="RN279" s="39"/>
      <c r="RO279" s="39"/>
      <c r="RP279" s="39"/>
      <c r="RQ279" s="39"/>
      <c r="RR279" s="39"/>
      <c r="RS279" s="39"/>
      <c r="RT279" s="39"/>
      <c r="RU279" s="39"/>
      <c r="RV279" s="39"/>
      <c r="RW279" s="39"/>
      <c r="RX279" s="39"/>
      <c r="RY279" s="39"/>
      <c r="RZ279" s="39"/>
      <c r="SA279" s="39"/>
      <c r="SB279" s="39"/>
      <c r="SC279" s="39"/>
      <c r="SD279" s="39"/>
      <c r="SE279" s="39"/>
      <c r="SF279" s="39"/>
      <c r="SG279" s="39"/>
      <c r="SH279" s="39"/>
      <c r="SI279" s="39"/>
      <c r="SJ279" s="39"/>
      <c r="SK279" s="39"/>
      <c r="SL279" s="39"/>
      <c r="SM279" s="39"/>
      <c r="SN279" s="39"/>
      <c r="SO279" s="39"/>
      <c r="SP279" s="39"/>
      <c r="SQ279" s="39"/>
      <c r="SR279" s="39"/>
      <c r="SS279" s="39"/>
      <c r="ST279" s="39"/>
      <c r="SU279" s="39"/>
      <c r="SV279" s="39"/>
      <c r="SW279" s="39"/>
      <c r="SX279" s="39"/>
      <c r="SY279" s="39"/>
      <c r="SZ279" s="39"/>
      <c r="TA279" s="39"/>
      <c r="TB279" s="39"/>
      <c r="TC279" s="39"/>
      <c r="TD279" s="39"/>
      <c r="TE279" s="39"/>
      <c r="TF279" s="39"/>
      <c r="TG279" s="39"/>
      <c r="TH279" s="39"/>
      <c r="TI279" s="39"/>
      <c r="TJ279" s="39"/>
      <c r="TK279" s="39"/>
      <c r="TL279" s="39"/>
      <c r="TM279" s="39"/>
      <c r="TN279" s="39"/>
      <c r="TO279" s="39"/>
      <c r="TP279" s="39"/>
      <c r="TQ279" s="39"/>
      <c r="TR279" s="39"/>
      <c r="TS279" s="39"/>
      <c r="TT279" s="39"/>
      <c r="TU279" s="39"/>
      <c r="TV279" s="39"/>
      <c r="TW279" s="39"/>
      <c r="TX279" s="39"/>
      <c r="TY279" s="39"/>
      <c r="TZ279" s="39"/>
      <c r="UA279" s="39"/>
      <c r="UB279" s="39"/>
      <c r="UC279" s="39"/>
      <c r="UD279" s="39"/>
      <c r="UE279" s="39"/>
      <c r="UF279" s="39"/>
      <c r="UG279" s="39"/>
      <c r="UH279" s="39"/>
      <c r="UI279" s="39"/>
      <c r="UJ279" s="39"/>
      <c r="UK279" s="39"/>
      <c r="UL279" s="39"/>
      <c r="UM279" s="39"/>
      <c r="UN279" s="39"/>
      <c r="UO279" s="39"/>
      <c r="UP279" s="39"/>
      <c r="UQ279" s="39"/>
      <c r="UR279" s="39"/>
      <c r="US279" s="39"/>
      <c r="UT279" s="39"/>
      <c r="UU279" s="39"/>
      <c r="UV279" s="39"/>
      <c r="UW279" s="39"/>
      <c r="UX279" s="39"/>
      <c r="UY279" s="39"/>
      <c r="UZ279" s="39"/>
      <c r="VA279" s="39"/>
      <c r="VB279" s="39"/>
      <c r="VC279" s="39"/>
      <c r="VD279" s="39"/>
      <c r="VE279" s="39"/>
      <c r="VF279" s="39"/>
      <c r="VG279" s="39"/>
      <c r="VH279" s="39"/>
      <c r="VI279" s="39"/>
      <c r="VJ279" s="39"/>
      <c r="VK279" s="39"/>
      <c r="VL279" s="39"/>
      <c r="VM279" s="39"/>
      <c r="VN279" s="39"/>
      <c r="VO279" s="39"/>
      <c r="VP279" s="39"/>
      <c r="VQ279" s="39"/>
      <c r="VR279" s="39"/>
      <c r="VS279" s="39"/>
      <c r="VT279" s="39"/>
      <c r="VU279" s="39"/>
      <c r="VV279" s="39"/>
      <c r="VW279" s="39"/>
      <c r="VX279" s="39"/>
      <c r="VY279" s="39"/>
      <c r="VZ279" s="39"/>
      <c r="WA279" s="39"/>
      <c r="WB279" s="39"/>
      <c r="WC279" s="39"/>
      <c r="WD279" s="39"/>
      <c r="WE279" s="39"/>
      <c r="WF279" s="39"/>
      <c r="WG279" s="39"/>
      <c r="WH279" s="39"/>
      <c r="WI279" s="39"/>
      <c r="WJ279" s="39"/>
      <c r="WK279" s="39"/>
      <c r="WL279" s="39"/>
      <c r="WM279" s="39"/>
      <c r="WN279" s="39"/>
      <c r="WO279" s="39"/>
      <c r="WP279" s="39"/>
      <c r="WQ279" s="39"/>
      <c r="WR279" s="39"/>
      <c r="WS279" s="39"/>
      <c r="WT279" s="39"/>
      <c r="WU279" s="39"/>
      <c r="WV279" s="39"/>
      <c r="WW279" s="39"/>
      <c r="WX279" s="39"/>
      <c r="WY279" s="39"/>
      <c r="WZ279" s="39"/>
      <c r="XA279" s="39"/>
      <c r="XB279" s="39"/>
      <c r="XC279" s="39"/>
      <c r="XD279" s="39"/>
      <c r="XE279" s="39"/>
      <c r="XF279" s="39"/>
      <c r="XG279" s="39"/>
      <c r="XH279" s="39"/>
      <c r="XI279" s="39"/>
      <c r="XJ279" s="39"/>
      <c r="XK279" s="39"/>
      <c r="XL279" s="39"/>
      <c r="XM279" s="39"/>
      <c r="XN279" s="39"/>
      <c r="XO279" s="39"/>
      <c r="XP279" s="39"/>
      <c r="XQ279" s="39"/>
      <c r="XR279" s="39"/>
      <c r="XS279" s="39"/>
      <c r="XT279" s="39"/>
      <c r="XU279" s="39"/>
      <c r="XV279" s="39"/>
      <c r="XW279" s="39"/>
      <c r="XX279" s="39"/>
      <c r="XY279" s="39"/>
      <c r="XZ279" s="39"/>
      <c r="YA279" s="39"/>
      <c r="YB279" s="39"/>
      <c r="YC279" s="39"/>
      <c r="YD279" s="39"/>
      <c r="YE279" s="39"/>
      <c r="YF279" s="39"/>
      <c r="YG279" s="39"/>
      <c r="YH279" s="39"/>
      <c r="YI279" s="39"/>
      <c r="YJ279" s="39"/>
      <c r="YK279" s="39"/>
      <c r="YL279" s="39"/>
      <c r="YM279" s="39"/>
      <c r="YN279" s="39"/>
      <c r="YO279" s="39"/>
      <c r="YP279" s="39"/>
      <c r="YQ279" s="39"/>
      <c r="YR279" s="39"/>
      <c r="YS279" s="39"/>
      <c r="YT279" s="39"/>
      <c r="YU279" s="39"/>
      <c r="YV279" s="39"/>
      <c r="YW279" s="39"/>
      <c r="YX279" s="39"/>
      <c r="YY279" s="39"/>
      <c r="YZ279" s="39"/>
      <c r="ZA279" s="39"/>
      <c r="ZB279" s="39"/>
      <c r="ZC279" s="39"/>
      <c r="ZD279" s="39"/>
      <c r="ZE279" s="39"/>
      <c r="ZF279" s="39"/>
      <c r="ZG279" s="39"/>
      <c r="ZH279" s="39"/>
      <c r="ZI279" s="39"/>
      <c r="ZJ279" s="39"/>
      <c r="ZK279" s="39"/>
      <c r="ZL279" s="39"/>
      <c r="ZM279" s="39"/>
      <c r="ZN279" s="39"/>
      <c r="ZO279" s="39"/>
      <c r="ZP279" s="39"/>
      <c r="ZQ279" s="39"/>
      <c r="ZR279" s="39"/>
      <c r="ZS279" s="39"/>
      <c r="ZT279" s="39"/>
      <c r="ZU279" s="39"/>
      <c r="ZV279" s="39"/>
      <c r="ZW279" s="39"/>
      <c r="ZX279" s="39"/>
    </row>
    <row r="280" spans="1:700" s="41" customFormat="1" ht="12" customHeight="1" x14ac:dyDescent="0.25">
      <c r="A280" s="128" t="s">
        <v>36</v>
      </c>
      <c r="B280" s="15" t="s">
        <v>37</v>
      </c>
      <c r="C280" s="15" t="s">
        <v>37</v>
      </c>
      <c r="D280" s="7" t="s">
        <v>38</v>
      </c>
      <c r="E280" s="6" t="s">
        <v>187</v>
      </c>
      <c r="F280" s="7" t="s">
        <v>188</v>
      </c>
      <c r="G280" s="6" t="s">
        <v>40</v>
      </c>
      <c r="H280" s="8">
        <v>21101</v>
      </c>
      <c r="I280" s="72" t="s">
        <v>46</v>
      </c>
      <c r="J280" s="19" t="s">
        <v>421</v>
      </c>
      <c r="K280" s="19" t="s">
        <v>422</v>
      </c>
      <c r="L280" s="11"/>
      <c r="M280" s="8" t="s">
        <v>43</v>
      </c>
      <c r="N280" s="12" t="s">
        <v>877</v>
      </c>
      <c r="O280" s="13">
        <v>2</v>
      </c>
      <c r="P280" s="14">
        <v>102.47</v>
      </c>
      <c r="Q280" s="53" t="s">
        <v>45</v>
      </c>
      <c r="R280" s="14">
        <f t="shared" si="7"/>
        <v>204.94</v>
      </c>
      <c r="S280" s="14">
        <v>0</v>
      </c>
      <c r="T280" s="14">
        <f>P280*1</f>
        <v>102.47</v>
      </c>
      <c r="U280" s="14">
        <v>0</v>
      </c>
      <c r="V280" s="14">
        <v>0</v>
      </c>
      <c r="W280" s="14">
        <f>P280*1</f>
        <v>102.47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  <c r="IB280" s="39"/>
      <c r="IC280" s="39"/>
      <c r="ID280" s="39"/>
      <c r="IE280" s="39"/>
      <c r="IF280" s="39"/>
      <c r="IG280" s="39"/>
      <c r="IH280" s="39"/>
      <c r="II280" s="39"/>
      <c r="IJ280" s="39"/>
      <c r="IK280" s="39"/>
      <c r="IL280" s="39"/>
      <c r="IM280" s="39"/>
      <c r="IN280" s="39"/>
      <c r="IO280" s="39"/>
      <c r="IP280" s="39"/>
      <c r="IQ280" s="39"/>
      <c r="IR280" s="39"/>
      <c r="IS280" s="39"/>
      <c r="IT280" s="39"/>
      <c r="IU280" s="39"/>
      <c r="IV280" s="39"/>
      <c r="IW280" s="39"/>
      <c r="IX280" s="39"/>
      <c r="IY280" s="39"/>
      <c r="IZ280" s="39"/>
      <c r="JA280" s="39"/>
      <c r="JB280" s="39"/>
      <c r="JC280" s="39"/>
      <c r="JD280" s="39"/>
      <c r="JE280" s="39"/>
      <c r="JF280" s="39"/>
      <c r="JG280" s="39"/>
      <c r="JH280" s="39"/>
      <c r="JI280" s="39"/>
      <c r="JJ280" s="39"/>
      <c r="JK280" s="39"/>
      <c r="JL280" s="39"/>
      <c r="JM280" s="39"/>
      <c r="JN280" s="39"/>
      <c r="JO280" s="39"/>
      <c r="JP280" s="39"/>
      <c r="JQ280" s="39"/>
      <c r="JR280" s="39"/>
      <c r="JS280" s="39"/>
      <c r="JT280" s="39"/>
      <c r="JU280" s="39"/>
      <c r="JV280" s="39"/>
      <c r="JW280" s="39"/>
      <c r="JX280" s="39"/>
      <c r="JY280" s="39"/>
      <c r="JZ280" s="39"/>
      <c r="KA280" s="39"/>
      <c r="KB280" s="39"/>
      <c r="KC280" s="39"/>
      <c r="KD280" s="39"/>
      <c r="KE280" s="39"/>
      <c r="KF280" s="39"/>
      <c r="KG280" s="39"/>
      <c r="KH280" s="39"/>
      <c r="KI280" s="39"/>
      <c r="KJ280" s="39"/>
      <c r="KK280" s="39"/>
      <c r="KL280" s="39"/>
      <c r="KM280" s="39"/>
      <c r="KN280" s="39"/>
      <c r="KO280" s="39"/>
      <c r="KP280" s="39"/>
      <c r="KQ280" s="39"/>
      <c r="KR280" s="39"/>
      <c r="KS280" s="39"/>
      <c r="KT280" s="39"/>
      <c r="KU280" s="39"/>
      <c r="KV280" s="39"/>
      <c r="KW280" s="39"/>
      <c r="KX280" s="39"/>
      <c r="KY280" s="39"/>
      <c r="KZ280" s="39"/>
      <c r="LA280" s="39"/>
      <c r="LB280" s="39"/>
      <c r="LC280" s="39"/>
      <c r="LD280" s="39"/>
      <c r="LE280" s="39"/>
      <c r="LF280" s="39"/>
      <c r="LG280" s="39"/>
      <c r="LH280" s="39"/>
      <c r="LI280" s="39"/>
      <c r="LJ280" s="39"/>
      <c r="LK280" s="39"/>
      <c r="LL280" s="39"/>
      <c r="LM280" s="39"/>
      <c r="LN280" s="39"/>
      <c r="LO280" s="39"/>
      <c r="LP280" s="39"/>
      <c r="LQ280" s="39"/>
      <c r="LR280" s="39"/>
      <c r="LS280" s="39"/>
      <c r="LT280" s="39"/>
      <c r="LU280" s="39"/>
      <c r="LV280" s="39"/>
      <c r="LW280" s="39"/>
      <c r="LX280" s="39"/>
      <c r="LY280" s="39"/>
      <c r="LZ280" s="39"/>
      <c r="MA280" s="39"/>
      <c r="MB280" s="39"/>
      <c r="MC280" s="39"/>
      <c r="MD280" s="39"/>
      <c r="ME280" s="39"/>
      <c r="MF280" s="39"/>
      <c r="MG280" s="39"/>
      <c r="MH280" s="39"/>
      <c r="MI280" s="39"/>
      <c r="MJ280" s="39"/>
      <c r="MK280" s="39"/>
      <c r="ML280" s="39"/>
      <c r="MM280" s="39"/>
      <c r="MN280" s="39"/>
      <c r="MO280" s="39"/>
      <c r="MP280" s="39"/>
      <c r="MQ280" s="39"/>
      <c r="MR280" s="39"/>
      <c r="MS280" s="39"/>
      <c r="MT280" s="39"/>
      <c r="MU280" s="39"/>
      <c r="MV280" s="39"/>
      <c r="MW280" s="39"/>
      <c r="MX280" s="39"/>
      <c r="MY280" s="39"/>
      <c r="MZ280" s="39"/>
      <c r="NA280" s="39"/>
      <c r="NB280" s="39"/>
      <c r="NC280" s="39"/>
      <c r="ND280" s="39"/>
      <c r="NE280" s="39"/>
      <c r="NF280" s="39"/>
      <c r="NG280" s="39"/>
      <c r="NH280" s="39"/>
      <c r="NI280" s="39"/>
      <c r="NJ280" s="39"/>
      <c r="NK280" s="39"/>
      <c r="NL280" s="39"/>
      <c r="NM280" s="39"/>
      <c r="NN280" s="39"/>
      <c r="NO280" s="39"/>
      <c r="NP280" s="39"/>
      <c r="NQ280" s="39"/>
      <c r="NR280" s="39"/>
      <c r="NS280" s="39"/>
      <c r="NT280" s="39"/>
      <c r="NU280" s="39"/>
      <c r="NV280" s="39"/>
      <c r="NW280" s="39"/>
      <c r="NX280" s="39"/>
      <c r="NY280" s="39"/>
      <c r="NZ280" s="39"/>
      <c r="OA280" s="39"/>
      <c r="OB280" s="39"/>
      <c r="OC280" s="39"/>
      <c r="OD280" s="39"/>
      <c r="OE280" s="39"/>
      <c r="OF280" s="39"/>
      <c r="OG280" s="39"/>
      <c r="OH280" s="39"/>
      <c r="OI280" s="39"/>
      <c r="OJ280" s="39"/>
      <c r="OK280" s="39"/>
      <c r="OL280" s="39"/>
      <c r="OM280" s="39"/>
      <c r="ON280" s="39"/>
      <c r="OO280" s="39"/>
      <c r="OP280" s="39"/>
      <c r="OQ280" s="39"/>
      <c r="OR280" s="39"/>
      <c r="OS280" s="39"/>
      <c r="OT280" s="39"/>
      <c r="OU280" s="39"/>
      <c r="OV280" s="39"/>
      <c r="OW280" s="39"/>
      <c r="OX280" s="39"/>
      <c r="OY280" s="39"/>
      <c r="OZ280" s="39"/>
      <c r="PA280" s="39"/>
      <c r="PB280" s="39"/>
      <c r="PC280" s="39"/>
      <c r="PD280" s="39"/>
      <c r="PE280" s="39"/>
      <c r="PF280" s="39"/>
      <c r="PG280" s="39"/>
      <c r="PH280" s="39"/>
      <c r="PI280" s="39"/>
      <c r="PJ280" s="39"/>
      <c r="PK280" s="39"/>
      <c r="PL280" s="39"/>
      <c r="PM280" s="39"/>
      <c r="PN280" s="39"/>
      <c r="PO280" s="39"/>
      <c r="PP280" s="39"/>
      <c r="PQ280" s="39"/>
      <c r="PR280" s="39"/>
      <c r="PS280" s="39"/>
      <c r="PT280" s="39"/>
      <c r="PU280" s="39"/>
      <c r="PV280" s="39"/>
      <c r="PW280" s="39"/>
      <c r="PX280" s="39"/>
      <c r="PY280" s="39"/>
      <c r="PZ280" s="39"/>
      <c r="QA280" s="39"/>
      <c r="QB280" s="39"/>
      <c r="QC280" s="39"/>
      <c r="QD280" s="39"/>
      <c r="QE280" s="39"/>
      <c r="QF280" s="39"/>
      <c r="QG280" s="39"/>
      <c r="QH280" s="39"/>
      <c r="QI280" s="39"/>
      <c r="QJ280" s="39"/>
      <c r="QK280" s="39"/>
      <c r="QL280" s="39"/>
      <c r="QM280" s="39"/>
      <c r="QN280" s="39"/>
      <c r="QO280" s="39"/>
      <c r="QP280" s="39"/>
      <c r="QQ280" s="39"/>
      <c r="QR280" s="39"/>
      <c r="QS280" s="39"/>
      <c r="QT280" s="39"/>
      <c r="QU280" s="39"/>
      <c r="QV280" s="39"/>
      <c r="QW280" s="39"/>
      <c r="QX280" s="39"/>
      <c r="QY280" s="39"/>
      <c r="QZ280" s="39"/>
      <c r="RA280" s="39"/>
      <c r="RB280" s="39"/>
      <c r="RC280" s="39"/>
      <c r="RD280" s="39"/>
      <c r="RE280" s="39"/>
      <c r="RF280" s="39"/>
      <c r="RG280" s="39"/>
      <c r="RH280" s="39"/>
      <c r="RI280" s="39"/>
      <c r="RJ280" s="39"/>
      <c r="RK280" s="39"/>
      <c r="RL280" s="39"/>
      <c r="RM280" s="39"/>
      <c r="RN280" s="39"/>
      <c r="RO280" s="39"/>
      <c r="RP280" s="39"/>
      <c r="RQ280" s="39"/>
      <c r="RR280" s="39"/>
      <c r="RS280" s="39"/>
      <c r="RT280" s="39"/>
      <c r="RU280" s="39"/>
      <c r="RV280" s="39"/>
      <c r="RW280" s="39"/>
      <c r="RX280" s="39"/>
      <c r="RY280" s="39"/>
      <c r="RZ280" s="39"/>
      <c r="SA280" s="39"/>
      <c r="SB280" s="39"/>
      <c r="SC280" s="39"/>
      <c r="SD280" s="39"/>
      <c r="SE280" s="39"/>
      <c r="SF280" s="39"/>
      <c r="SG280" s="39"/>
      <c r="SH280" s="39"/>
      <c r="SI280" s="39"/>
      <c r="SJ280" s="39"/>
      <c r="SK280" s="39"/>
      <c r="SL280" s="39"/>
      <c r="SM280" s="39"/>
      <c r="SN280" s="39"/>
      <c r="SO280" s="39"/>
      <c r="SP280" s="39"/>
      <c r="SQ280" s="39"/>
      <c r="SR280" s="39"/>
      <c r="SS280" s="39"/>
      <c r="ST280" s="39"/>
      <c r="SU280" s="39"/>
      <c r="SV280" s="39"/>
      <c r="SW280" s="39"/>
      <c r="SX280" s="39"/>
      <c r="SY280" s="39"/>
      <c r="SZ280" s="39"/>
      <c r="TA280" s="39"/>
      <c r="TB280" s="39"/>
      <c r="TC280" s="39"/>
      <c r="TD280" s="39"/>
      <c r="TE280" s="39"/>
      <c r="TF280" s="39"/>
      <c r="TG280" s="39"/>
      <c r="TH280" s="39"/>
      <c r="TI280" s="39"/>
      <c r="TJ280" s="39"/>
      <c r="TK280" s="39"/>
      <c r="TL280" s="39"/>
      <c r="TM280" s="39"/>
      <c r="TN280" s="39"/>
      <c r="TO280" s="39"/>
      <c r="TP280" s="39"/>
      <c r="TQ280" s="39"/>
      <c r="TR280" s="39"/>
      <c r="TS280" s="39"/>
      <c r="TT280" s="39"/>
      <c r="TU280" s="39"/>
      <c r="TV280" s="39"/>
      <c r="TW280" s="39"/>
      <c r="TX280" s="39"/>
      <c r="TY280" s="39"/>
      <c r="TZ280" s="39"/>
      <c r="UA280" s="39"/>
      <c r="UB280" s="39"/>
      <c r="UC280" s="39"/>
      <c r="UD280" s="39"/>
      <c r="UE280" s="39"/>
      <c r="UF280" s="39"/>
      <c r="UG280" s="39"/>
      <c r="UH280" s="39"/>
      <c r="UI280" s="39"/>
      <c r="UJ280" s="39"/>
      <c r="UK280" s="39"/>
      <c r="UL280" s="39"/>
      <c r="UM280" s="39"/>
      <c r="UN280" s="39"/>
      <c r="UO280" s="39"/>
      <c r="UP280" s="39"/>
      <c r="UQ280" s="39"/>
      <c r="UR280" s="39"/>
      <c r="US280" s="39"/>
      <c r="UT280" s="39"/>
      <c r="UU280" s="39"/>
      <c r="UV280" s="39"/>
      <c r="UW280" s="39"/>
      <c r="UX280" s="39"/>
      <c r="UY280" s="39"/>
      <c r="UZ280" s="39"/>
      <c r="VA280" s="39"/>
      <c r="VB280" s="39"/>
      <c r="VC280" s="39"/>
      <c r="VD280" s="39"/>
      <c r="VE280" s="39"/>
      <c r="VF280" s="39"/>
      <c r="VG280" s="39"/>
      <c r="VH280" s="39"/>
      <c r="VI280" s="39"/>
      <c r="VJ280" s="39"/>
      <c r="VK280" s="39"/>
      <c r="VL280" s="39"/>
      <c r="VM280" s="39"/>
      <c r="VN280" s="39"/>
      <c r="VO280" s="39"/>
      <c r="VP280" s="39"/>
      <c r="VQ280" s="39"/>
      <c r="VR280" s="39"/>
      <c r="VS280" s="39"/>
      <c r="VT280" s="39"/>
      <c r="VU280" s="39"/>
      <c r="VV280" s="39"/>
      <c r="VW280" s="39"/>
      <c r="VX280" s="39"/>
      <c r="VY280" s="39"/>
      <c r="VZ280" s="39"/>
      <c r="WA280" s="39"/>
      <c r="WB280" s="39"/>
      <c r="WC280" s="39"/>
      <c r="WD280" s="39"/>
      <c r="WE280" s="39"/>
      <c r="WF280" s="39"/>
      <c r="WG280" s="39"/>
      <c r="WH280" s="39"/>
      <c r="WI280" s="39"/>
      <c r="WJ280" s="39"/>
      <c r="WK280" s="39"/>
      <c r="WL280" s="39"/>
      <c r="WM280" s="39"/>
      <c r="WN280" s="39"/>
      <c r="WO280" s="39"/>
      <c r="WP280" s="39"/>
      <c r="WQ280" s="39"/>
      <c r="WR280" s="39"/>
      <c r="WS280" s="39"/>
      <c r="WT280" s="39"/>
      <c r="WU280" s="39"/>
      <c r="WV280" s="39"/>
      <c r="WW280" s="39"/>
      <c r="WX280" s="39"/>
      <c r="WY280" s="39"/>
      <c r="WZ280" s="39"/>
      <c r="XA280" s="39"/>
      <c r="XB280" s="39"/>
      <c r="XC280" s="39"/>
      <c r="XD280" s="39"/>
      <c r="XE280" s="39"/>
      <c r="XF280" s="39"/>
      <c r="XG280" s="39"/>
      <c r="XH280" s="39"/>
      <c r="XI280" s="39"/>
      <c r="XJ280" s="39"/>
      <c r="XK280" s="39"/>
      <c r="XL280" s="39"/>
      <c r="XM280" s="39"/>
      <c r="XN280" s="39"/>
      <c r="XO280" s="39"/>
      <c r="XP280" s="39"/>
      <c r="XQ280" s="39"/>
      <c r="XR280" s="39"/>
      <c r="XS280" s="39"/>
      <c r="XT280" s="39"/>
      <c r="XU280" s="39"/>
      <c r="XV280" s="39"/>
      <c r="XW280" s="39"/>
      <c r="XX280" s="39"/>
      <c r="XY280" s="39"/>
      <c r="XZ280" s="39"/>
      <c r="YA280" s="39"/>
      <c r="YB280" s="39"/>
      <c r="YC280" s="39"/>
      <c r="YD280" s="39"/>
      <c r="YE280" s="39"/>
      <c r="YF280" s="39"/>
      <c r="YG280" s="39"/>
      <c r="YH280" s="39"/>
      <c r="YI280" s="39"/>
      <c r="YJ280" s="39"/>
      <c r="YK280" s="39"/>
      <c r="YL280" s="39"/>
      <c r="YM280" s="39"/>
      <c r="YN280" s="39"/>
      <c r="YO280" s="39"/>
      <c r="YP280" s="39"/>
      <c r="YQ280" s="39"/>
      <c r="YR280" s="39"/>
      <c r="YS280" s="39"/>
      <c r="YT280" s="39"/>
      <c r="YU280" s="39"/>
      <c r="YV280" s="39"/>
      <c r="YW280" s="39"/>
      <c r="YX280" s="39"/>
      <c r="YY280" s="39"/>
      <c r="YZ280" s="39"/>
      <c r="ZA280" s="39"/>
      <c r="ZB280" s="39"/>
      <c r="ZC280" s="39"/>
      <c r="ZD280" s="39"/>
      <c r="ZE280" s="39"/>
      <c r="ZF280" s="39"/>
      <c r="ZG280" s="39"/>
      <c r="ZH280" s="39"/>
      <c r="ZI280" s="39"/>
      <c r="ZJ280" s="39"/>
      <c r="ZK280" s="39"/>
      <c r="ZL280" s="39"/>
      <c r="ZM280" s="39"/>
      <c r="ZN280" s="39"/>
      <c r="ZO280" s="39"/>
      <c r="ZP280" s="39"/>
      <c r="ZQ280" s="39"/>
      <c r="ZR280" s="39"/>
      <c r="ZS280" s="39"/>
      <c r="ZT280" s="39"/>
      <c r="ZU280" s="39"/>
      <c r="ZV280" s="39"/>
      <c r="ZW280" s="39"/>
      <c r="ZX280" s="39"/>
    </row>
    <row r="281" spans="1:700" s="41" customFormat="1" ht="12" customHeight="1" x14ac:dyDescent="0.25">
      <c r="A281" s="128" t="s">
        <v>36</v>
      </c>
      <c r="B281" s="15" t="s">
        <v>37</v>
      </c>
      <c r="C281" s="15" t="s">
        <v>37</v>
      </c>
      <c r="D281" s="7" t="s">
        <v>38</v>
      </c>
      <c r="E281" s="6" t="s">
        <v>187</v>
      </c>
      <c r="F281" s="7" t="s">
        <v>188</v>
      </c>
      <c r="G281" s="6" t="s">
        <v>40</v>
      </c>
      <c r="H281" s="8">
        <v>21101</v>
      </c>
      <c r="I281" s="72" t="s">
        <v>46</v>
      </c>
      <c r="J281" s="19" t="s">
        <v>1254</v>
      </c>
      <c r="K281" s="19" t="s">
        <v>1255</v>
      </c>
      <c r="L281" s="11"/>
      <c r="M281" s="8" t="s">
        <v>43</v>
      </c>
      <c r="N281" s="12" t="s">
        <v>539</v>
      </c>
      <c r="O281" s="13">
        <v>1</v>
      </c>
      <c r="P281" s="14">
        <v>733</v>
      </c>
      <c r="Q281" s="53" t="s">
        <v>45</v>
      </c>
      <c r="R281" s="14">
        <f t="shared" si="7"/>
        <v>733</v>
      </c>
      <c r="S281" s="14">
        <v>0</v>
      </c>
      <c r="T281" s="14">
        <f>P281*1</f>
        <v>733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  <c r="IB281" s="39"/>
      <c r="IC281" s="39"/>
      <c r="ID281" s="39"/>
      <c r="IE281" s="39"/>
      <c r="IF281" s="39"/>
      <c r="IG281" s="39"/>
      <c r="IH281" s="39"/>
      <c r="II281" s="39"/>
      <c r="IJ281" s="39"/>
      <c r="IK281" s="39"/>
      <c r="IL281" s="39"/>
      <c r="IM281" s="39"/>
      <c r="IN281" s="39"/>
      <c r="IO281" s="39"/>
      <c r="IP281" s="39"/>
      <c r="IQ281" s="39"/>
      <c r="IR281" s="39"/>
      <c r="IS281" s="39"/>
      <c r="IT281" s="39"/>
      <c r="IU281" s="39"/>
      <c r="IV281" s="39"/>
      <c r="IW281" s="39"/>
      <c r="IX281" s="39"/>
      <c r="IY281" s="39"/>
      <c r="IZ281" s="39"/>
      <c r="JA281" s="39"/>
      <c r="JB281" s="39"/>
      <c r="JC281" s="39"/>
      <c r="JD281" s="39"/>
      <c r="JE281" s="39"/>
      <c r="JF281" s="39"/>
      <c r="JG281" s="39"/>
      <c r="JH281" s="39"/>
      <c r="JI281" s="39"/>
      <c r="JJ281" s="39"/>
      <c r="JK281" s="39"/>
      <c r="JL281" s="39"/>
      <c r="JM281" s="39"/>
      <c r="JN281" s="39"/>
      <c r="JO281" s="39"/>
      <c r="JP281" s="39"/>
      <c r="JQ281" s="39"/>
      <c r="JR281" s="39"/>
      <c r="JS281" s="39"/>
      <c r="JT281" s="39"/>
      <c r="JU281" s="39"/>
      <c r="JV281" s="39"/>
      <c r="JW281" s="39"/>
      <c r="JX281" s="39"/>
      <c r="JY281" s="39"/>
      <c r="JZ281" s="39"/>
      <c r="KA281" s="39"/>
      <c r="KB281" s="39"/>
      <c r="KC281" s="39"/>
      <c r="KD281" s="39"/>
      <c r="KE281" s="39"/>
      <c r="KF281" s="39"/>
      <c r="KG281" s="39"/>
      <c r="KH281" s="39"/>
      <c r="KI281" s="39"/>
      <c r="KJ281" s="39"/>
      <c r="KK281" s="39"/>
      <c r="KL281" s="39"/>
      <c r="KM281" s="39"/>
      <c r="KN281" s="39"/>
      <c r="KO281" s="39"/>
      <c r="KP281" s="39"/>
      <c r="KQ281" s="39"/>
      <c r="KR281" s="39"/>
      <c r="KS281" s="39"/>
      <c r="KT281" s="39"/>
      <c r="KU281" s="39"/>
      <c r="KV281" s="39"/>
      <c r="KW281" s="39"/>
      <c r="KX281" s="39"/>
      <c r="KY281" s="39"/>
      <c r="KZ281" s="39"/>
      <c r="LA281" s="39"/>
      <c r="LB281" s="39"/>
      <c r="LC281" s="39"/>
      <c r="LD281" s="39"/>
      <c r="LE281" s="39"/>
      <c r="LF281" s="39"/>
      <c r="LG281" s="39"/>
      <c r="LH281" s="39"/>
      <c r="LI281" s="39"/>
      <c r="LJ281" s="39"/>
      <c r="LK281" s="39"/>
      <c r="LL281" s="39"/>
      <c r="LM281" s="39"/>
      <c r="LN281" s="39"/>
      <c r="LO281" s="39"/>
      <c r="LP281" s="39"/>
      <c r="LQ281" s="39"/>
      <c r="LR281" s="39"/>
      <c r="LS281" s="39"/>
      <c r="LT281" s="39"/>
      <c r="LU281" s="39"/>
      <c r="LV281" s="39"/>
      <c r="LW281" s="39"/>
      <c r="LX281" s="39"/>
      <c r="LY281" s="39"/>
      <c r="LZ281" s="39"/>
      <c r="MA281" s="39"/>
      <c r="MB281" s="39"/>
      <c r="MC281" s="39"/>
      <c r="MD281" s="39"/>
      <c r="ME281" s="39"/>
      <c r="MF281" s="39"/>
      <c r="MG281" s="39"/>
      <c r="MH281" s="39"/>
      <c r="MI281" s="39"/>
      <c r="MJ281" s="39"/>
      <c r="MK281" s="39"/>
      <c r="ML281" s="39"/>
      <c r="MM281" s="39"/>
      <c r="MN281" s="39"/>
      <c r="MO281" s="39"/>
      <c r="MP281" s="39"/>
      <c r="MQ281" s="39"/>
      <c r="MR281" s="39"/>
      <c r="MS281" s="39"/>
      <c r="MT281" s="39"/>
      <c r="MU281" s="39"/>
      <c r="MV281" s="39"/>
      <c r="MW281" s="39"/>
      <c r="MX281" s="39"/>
      <c r="MY281" s="39"/>
      <c r="MZ281" s="39"/>
      <c r="NA281" s="39"/>
      <c r="NB281" s="39"/>
      <c r="NC281" s="39"/>
      <c r="ND281" s="39"/>
      <c r="NE281" s="39"/>
      <c r="NF281" s="39"/>
      <c r="NG281" s="39"/>
      <c r="NH281" s="39"/>
      <c r="NI281" s="39"/>
      <c r="NJ281" s="39"/>
      <c r="NK281" s="39"/>
      <c r="NL281" s="39"/>
      <c r="NM281" s="39"/>
      <c r="NN281" s="39"/>
      <c r="NO281" s="39"/>
      <c r="NP281" s="39"/>
      <c r="NQ281" s="39"/>
      <c r="NR281" s="39"/>
      <c r="NS281" s="39"/>
      <c r="NT281" s="39"/>
      <c r="NU281" s="39"/>
      <c r="NV281" s="39"/>
      <c r="NW281" s="39"/>
      <c r="NX281" s="39"/>
      <c r="NY281" s="39"/>
      <c r="NZ281" s="39"/>
      <c r="OA281" s="39"/>
      <c r="OB281" s="39"/>
      <c r="OC281" s="39"/>
      <c r="OD281" s="39"/>
      <c r="OE281" s="39"/>
      <c r="OF281" s="39"/>
      <c r="OG281" s="39"/>
      <c r="OH281" s="39"/>
      <c r="OI281" s="39"/>
      <c r="OJ281" s="39"/>
      <c r="OK281" s="39"/>
      <c r="OL281" s="39"/>
      <c r="OM281" s="39"/>
      <c r="ON281" s="39"/>
      <c r="OO281" s="39"/>
      <c r="OP281" s="39"/>
      <c r="OQ281" s="39"/>
      <c r="OR281" s="39"/>
      <c r="OS281" s="39"/>
      <c r="OT281" s="39"/>
      <c r="OU281" s="39"/>
      <c r="OV281" s="39"/>
      <c r="OW281" s="39"/>
      <c r="OX281" s="39"/>
      <c r="OY281" s="39"/>
      <c r="OZ281" s="39"/>
      <c r="PA281" s="39"/>
      <c r="PB281" s="39"/>
      <c r="PC281" s="39"/>
      <c r="PD281" s="39"/>
      <c r="PE281" s="39"/>
      <c r="PF281" s="39"/>
      <c r="PG281" s="39"/>
      <c r="PH281" s="39"/>
      <c r="PI281" s="39"/>
      <c r="PJ281" s="39"/>
      <c r="PK281" s="39"/>
      <c r="PL281" s="39"/>
      <c r="PM281" s="39"/>
      <c r="PN281" s="39"/>
      <c r="PO281" s="39"/>
      <c r="PP281" s="39"/>
      <c r="PQ281" s="39"/>
      <c r="PR281" s="39"/>
      <c r="PS281" s="39"/>
      <c r="PT281" s="39"/>
      <c r="PU281" s="39"/>
      <c r="PV281" s="39"/>
      <c r="PW281" s="39"/>
      <c r="PX281" s="39"/>
      <c r="PY281" s="39"/>
      <c r="PZ281" s="39"/>
      <c r="QA281" s="39"/>
      <c r="QB281" s="39"/>
      <c r="QC281" s="39"/>
      <c r="QD281" s="39"/>
      <c r="QE281" s="39"/>
      <c r="QF281" s="39"/>
      <c r="QG281" s="39"/>
      <c r="QH281" s="39"/>
      <c r="QI281" s="39"/>
      <c r="QJ281" s="39"/>
      <c r="QK281" s="39"/>
      <c r="QL281" s="39"/>
      <c r="QM281" s="39"/>
      <c r="QN281" s="39"/>
      <c r="QO281" s="39"/>
      <c r="QP281" s="39"/>
      <c r="QQ281" s="39"/>
      <c r="QR281" s="39"/>
      <c r="QS281" s="39"/>
      <c r="QT281" s="39"/>
      <c r="QU281" s="39"/>
      <c r="QV281" s="39"/>
      <c r="QW281" s="39"/>
      <c r="QX281" s="39"/>
      <c r="QY281" s="39"/>
      <c r="QZ281" s="39"/>
      <c r="RA281" s="39"/>
      <c r="RB281" s="39"/>
      <c r="RC281" s="39"/>
      <c r="RD281" s="39"/>
      <c r="RE281" s="39"/>
      <c r="RF281" s="39"/>
      <c r="RG281" s="39"/>
      <c r="RH281" s="39"/>
      <c r="RI281" s="39"/>
      <c r="RJ281" s="39"/>
      <c r="RK281" s="39"/>
      <c r="RL281" s="39"/>
      <c r="RM281" s="39"/>
      <c r="RN281" s="39"/>
      <c r="RO281" s="39"/>
      <c r="RP281" s="39"/>
      <c r="RQ281" s="39"/>
      <c r="RR281" s="39"/>
      <c r="RS281" s="39"/>
      <c r="RT281" s="39"/>
      <c r="RU281" s="39"/>
      <c r="RV281" s="39"/>
      <c r="RW281" s="39"/>
      <c r="RX281" s="39"/>
      <c r="RY281" s="39"/>
      <c r="RZ281" s="39"/>
      <c r="SA281" s="39"/>
      <c r="SB281" s="39"/>
      <c r="SC281" s="39"/>
      <c r="SD281" s="39"/>
      <c r="SE281" s="39"/>
      <c r="SF281" s="39"/>
      <c r="SG281" s="39"/>
      <c r="SH281" s="39"/>
      <c r="SI281" s="39"/>
      <c r="SJ281" s="39"/>
      <c r="SK281" s="39"/>
      <c r="SL281" s="39"/>
      <c r="SM281" s="39"/>
      <c r="SN281" s="39"/>
      <c r="SO281" s="39"/>
      <c r="SP281" s="39"/>
      <c r="SQ281" s="39"/>
      <c r="SR281" s="39"/>
      <c r="SS281" s="39"/>
      <c r="ST281" s="39"/>
      <c r="SU281" s="39"/>
      <c r="SV281" s="39"/>
      <c r="SW281" s="39"/>
      <c r="SX281" s="39"/>
      <c r="SY281" s="39"/>
      <c r="SZ281" s="39"/>
      <c r="TA281" s="39"/>
      <c r="TB281" s="39"/>
      <c r="TC281" s="39"/>
      <c r="TD281" s="39"/>
      <c r="TE281" s="39"/>
      <c r="TF281" s="39"/>
      <c r="TG281" s="39"/>
      <c r="TH281" s="39"/>
      <c r="TI281" s="39"/>
      <c r="TJ281" s="39"/>
      <c r="TK281" s="39"/>
      <c r="TL281" s="39"/>
      <c r="TM281" s="39"/>
      <c r="TN281" s="39"/>
      <c r="TO281" s="39"/>
      <c r="TP281" s="39"/>
      <c r="TQ281" s="39"/>
      <c r="TR281" s="39"/>
      <c r="TS281" s="39"/>
      <c r="TT281" s="39"/>
      <c r="TU281" s="39"/>
      <c r="TV281" s="39"/>
      <c r="TW281" s="39"/>
      <c r="TX281" s="39"/>
      <c r="TY281" s="39"/>
      <c r="TZ281" s="39"/>
      <c r="UA281" s="39"/>
      <c r="UB281" s="39"/>
      <c r="UC281" s="39"/>
      <c r="UD281" s="39"/>
      <c r="UE281" s="39"/>
      <c r="UF281" s="39"/>
      <c r="UG281" s="39"/>
      <c r="UH281" s="39"/>
      <c r="UI281" s="39"/>
      <c r="UJ281" s="39"/>
      <c r="UK281" s="39"/>
      <c r="UL281" s="39"/>
      <c r="UM281" s="39"/>
      <c r="UN281" s="39"/>
      <c r="UO281" s="39"/>
      <c r="UP281" s="39"/>
      <c r="UQ281" s="39"/>
      <c r="UR281" s="39"/>
      <c r="US281" s="39"/>
      <c r="UT281" s="39"/>
      <c r="UU281" s="39"/>
      <c r="UV281" s="39"/>
      <c r="UW281" s="39"/>
      <c r="UX281" s="39"/>
      <c r="UY281" s="39"/>
      <c r="UZ281" s="39"/>
      <c r="VA281" s="39"/>
      <c r="VB281" s="39"/>
      <c r="VC281" s="39"/>
      <c r="VD281" s="39"/>
      <c r="VE281" s="39"/>
      <c r="VF281" s="39"/>
      <c r="VG281" s="39"/>
      <c r="VH281" s="39"/>
      <c r="VI281" s="39"/>
      <c r="VJ281" s="39"/>
      <c r="VK281" s="39"/>
      <c r="VL281" s="39"/>
      <c r="VM281" s="39"/>
      <c r="VN281" s="39"/>
      <c r="VO281" s="39"/>
      <c r="VP281" s="39"/>
      <c r="VQ281" s="39"/>
      <c r="VR281" s="39"/>
      <c r="VS281" s="39"/>
      <c r="VT281" s="39"/>
      <c r="VU281" s="39"/>
      <c r="VV281" s="39"/>
      <c r="VW281" s="39"/>
      <c r="VX281" s="39"/>
      <c r="VY281" s="39"/>
      <c r="VZ281" s="39"/>
      <c r="WA281" s="39"/>
      <c r="WB281" s="39"/>
      <c r="WC281" s="39"/>
      <c r="WD281" s="39"/>
      <c r="WE281" s="39"/>
      <c r="WF281" s="39"/>
      <c r="WG281" s="39"/>
      <c r="WH281" s="39"/>
      <c r="WI281" s="39"/>
      <c r="WJ281" s="39"/>
      <c r="WK281" s="39"/>
      <c r="WL281" s="39"/>
      <c r="WM281" s="39"/>
      <c r="WN281" s="39"/>
      <c r="WO281" s="39"/>
      <c r="WP281" s="39"/>
      <c r="WQ281" s="39"/>
      <c r="WR281" s="39"/>
      <c r="WS281" s="39"/>
      <c r="WT281" s="39"/>
      <c r="WU281" s="39"/>
      <c r="WV281" s="39"/>
      <c r="WW281" s="39"/>
      <c r="WX281" s="39"/>
      <c r="WY281" s="39"/>
      <c r="WZ281" s="39"/>
      <c r="XA281" s="39"/>
      <c r="XB281" s="39"/>
      <c r="XC281" s="39"/>
      <c r="XD281" s="39"/>
      <c r="XE281" s="39"/>
      <c r="XF281" s="39"/>
      <c r="XG281" s="39"/>
      <c r="XH281" s="39"/>
      <c r="XI281" s="39"/>
      <c r="XJ281" s="39"/>
      <c r="XK281" s="39"/>
      <c r="XL281" s="39"/>
      <c r="XM281" s="39"/>
      <c r="XN281" s="39"/>
      <c r="XO281" s="39"/>
      <c r="XP281" s="39"/>
      <c r="XQ281" s="39"/>
      <c r="XR281" s="39"/>
      <c r="XS281" s="39"/>
      <c r="XT281" s="39"/>
      <c r="XU281" s="39"/>
      <c r="XV281" s="39"/>
      <c r="XW281" s="39"/>
      <c r="XX281" s="39"/>
      <c r="XY281" s="39"/>
      <c r="XZ281" s="39"/>
      <c r="YA281" s="39"/>
      <c r="YB281" s="39"/>
      <c r="YC281" s="39"/>
      <c r="YD281" s="39"/>
      <c r="YE281" s="39"/>
      <c r="YF281" s="39"/>
      <c r="YG281" s="39"/>
      <c r="YH281" s="39"/>
      <c r="YI281" s="39"/>
      <c r="YJ281" s="39"/>
      <c r="YK281" s="39"/>
      <c r="YL281" s="39"/>
      <c r="YM281" s="39"/>
      <c r="YN281" s="39"/>
      <c r="YO281" s="39"/>
      <c r="YP281" s="39"/>
      <c r="YQ281" s="39"/>
      <c r="YR281" s="39"/>
      <c r="YS281" s="39"/>
      <c r="YT281" s="39"/>
      <c r="YU281" s="39"/>
      <c r="YV281" s="39"/>
      <c r="YW281" s="39"/>
      <c r="YX281" s="39"/>
      <c r="YY281" s="39"/>
      <c r="YZ281" s="39"/>
      <c r="ZA281" s="39"/>
      <c r="ZB281" s="39"/>
      <c r="ZC281" s="39"/>
      <c r="ZD281" s="39"/>
      <c r="ZE281" s="39"/>
      <c r="ZF281" s="39"/>
      <c r="ZG281" s="39"/>
      <c r="ZH281" s="39"/>
      <c r="ZI281" s="39"/>
      <c r="ZJ281" s="39"/>
      <c r="ZK281" s="39"/>
      <c r="ZL281" s="39"/>
      <c r="ZM281" s="39"/>
      <c r="ZN281" s="39"/>
      <c r="ZO281" s="39"/>
      <c r="ZP281" s="39"/>
      <c r="ZQ281" s="39"/>
      <c r="ZR281" s="39"/>
      <c r="ZS281" s="39"/>
      <c r="ZT281" s="39"/>
      <c r="ZU281" s="39"/>
      <c r="ZV281" s="39"/>
      <c r="ZW281" s="39"/>
      <c r="ZX281" s="39"/>
    </row>
    <row r="282" spans="1:700" s="41" customFormat="1" ht="12" customHeight="1" x14ac:dyDescent="0.25">
      <c r="A282" s="128" t="s">
        <v>36</v>
      </c>
      <c r="B282" s="15" t="s">
        <v>37</v>
      </c>
      <c r="C282" s="15" t="s">
        <v>37</v>
      </c>
      <c r="D282" s="7" t="s">
        <v>38</v>
      </c>
      <c r="E282" s="6" t="s">
        <v>187</v>
      </c>
      <c r="F282" s="7" t="s">
        <v>188</v>
      </c>
      <c r="G282" s="6" t="s">
        <v>40</v>
      </c>
      <c r="H282" s="8">
        <v>21401</v>
      </c>
      <c r="I282" s="72" t="s">
        <v>46</v>
      </c>
      <c r="J282" s="19" t="s">
        <v>5115</v>
      </c>
      <c r="K282" s="19" t="s">
        <v>5116</v>
      </c>
      <c r="L282" s="19"/>
      <c r="M282" s="8" t="s">
        <v>43</v>
      </c>
      <c r="N282" s="12" t="s">
        <v>16255</v>
      </c>
      <c r="O282" s="13">
        <v>1</v>
      </c>
      <c r="P282" s="59">
        <v>6500</v>
      </c>
      <c r="Q282" s="53" t="s">
        <v>16313</v>
      </c>
      <c r="R282" s="14">
        <f t="shared" si="7"/>
        <v>6500</v>
      </c>
      <c r="S282" s="14">
        <v>0</v>
      </c>
      <c r="T282" s="14">
        <f>P282*1</f>
        <v>6500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  <c r="IB282" s="39"/>
      <c r="IC282" s="39"/>
      <c r="ID282" s="39"/>
      <c r="IE282" s="39"/>
      <c r="IF282" s="39"/>
      <c r="IG282" s="39"/>
      <c r="IH282" s="39"/>
      <c r="II282" s="39"/>
      <c r="IJ282" s="39"/>
      <c r="IK282" s="39"/>
      <c r="IL282" s="39"/>
      <c r="IM282" s="39"/>
      <c r="IN282" s="39"/>
      <c r="IO282" s="39"/>
      <c r="IP282" s="39"/>
      <c r="IQ282" s="39"/>
      <c r="IR282" s="39"/>
      <c r="IS282" s="39"/>
      <c r="IT282" s="39"/>
      <c r="IU282" s="39"/>
      <c r="IV282" s="39"/>
      <c r="IW282" s="39"/>
      <c r="IX282" s="39"/>
      <c r="IY282" s="39"/>
      <c r="IZ282" s="39"/>
      <c r="JA282" s="39"/>
      <c r="JB282" s="39"/>
      <c r="JC282" s="39"/>
      <c r="JD282" s="39"/>
      <c r="JE282" s="39"/>
      <c r="JF282" s="39"/>
      <c r="JG282" s="39"/>
      <c r="JH282" s="39"/>
      <c r="JI282" s="39"/>
      <c r="JJ282" s="39"/>
      <c r="JK282" s="39"/>
      <c r="JL282" s="39"/>
      <c r="JM282" s="39"/>
      <c r="JN282" s="39"/>
      <c r="JO282" s="39"/>
      <c r="JP282" s="39"/>
      <c r="JQ282" s="39"/>
      <c r="JR282" s="39"/>
      <c r="JS282" s="39"/>
      <c r="JT282" s="39"/>
      <c r="JU282" s="39"/>
      <c r="JV282" s="39"/>
      <c r="JW282" s="39"/>
      <c r="JX282" s="39"/>
      <c r="JY282" s="39"/>
      <c r="JZ282" s="39"/>
      <c r="KA282" s="39"/>
      <c r="KB282" s="39"/>
      <c r="KC282" s="39"/>
      <c r="KD282" s="39"/>
      <c r="KE282" s="39"/>
      <c r="KF282" s="39"/>
      <c r="KG282" s="39"/>
      <c r="KH282" s="39"/>
      <c r="KI282" s="39"/>
      <c r="KJ282" s="39"/>
      <c r="KK282" s="39"/>
      <c r="KL282" s="39"/>
      <c r="KM282" s="39"/>
      <c r="KN282" s="39"/>
      <c r="KO282" s="39"/>
      <c r="KP282" s="39"/>
      <c r="KQ282" s="39"/>
      <c r="KR282" s="39"/>
      <c r="KS282" s="39"/>
      <c r="KT282" s="39"/>
      <c r="KU282" s="39"/>
      <c r="KV282" s="39"/>
      <c r="KW282" s="39"/>
      <c r="KX282" s="39"/>
      <c r="KY282" s="39"/>
      <c r="KZ282" s="39"/>
      <c r="LA282" s="39"/>
      <c r="LB282" s="39"/>
      <c r="LC282" s="39"/>
      <c r="LD282" s="39"/>
      <c r="LE282" s="39"/>
      <c r="LF282" s="39"/>
      <c r="LG282" s="39"/>
      <c r="LH282" s="39"/>
      <c r="LI282" s="39"/>
      <c r="LJ282" s="39"/>
      <c r="LK282" s="39"/>
      <c r="LL282" s="39"/>
      <c r="LM282" s="39"/>
      <c r="LN282" s="39"/>
      <c r="LO282" s="39"/>
      <c r="LP282" s="39"/>
      <c r="LQ282" s="39"/>
      <c r="LR282" s="39"/>
      <c r="LS282" s="39"/>
      <c r="LT282" s="39"/>
      <c r="LU282" s="39"/>
      <c r="LV282" s="39"/>
      <c r="LW282" s="39"/>
      <c r="LX282" s="39"/>
      <c r="LY282" s="39"/>
      <c r="LZ282" s="39"/>
      <c r="MA282" s="39"/>
      <c r="MB282" s="39"/>
      <c r="MC282" s="39"/>
      <c r="MD282" s="39"/>
      <c r="ME282" s="39"/>
      <c r="MF282" s="39"/>
      <c r="MG282" s="39"/>
      <c r="MH282" s="39"/>
      <c r="MI282" s="39"/>
      <c r="MJ282" s="39"/>
      <c r="MK282" s="39"/>
      <c r="ML282" s="39"/>
      <c r="MM282" s="39"/>
      <c r="MN282" s="39"/>
      <c r="MO282" s="39"/>
      <c r="MP282" s="39"/>
      <c r="MQ282" s="39"/>
      <c r="MR282" s="39"/>
      <c r="MS282" s="39"/>
      <c r="MT282" s="39"/>
      <c r="MU282" s="39"/>
      <c r="MV282" s="39"/>
      <c r="MW282" s="39"/>
      <c r="MX282" s="39"/>
      <c r="MY282" s="39"/>
      <c r="MZ282" s="39"/>
      <c r="NA282" s="39"/>
      <c r="NB282" s="39"/>
      <c r="NC282" s="39"/>
      <c r="ND282" s="39"/>
      <c r="NE282" s="39"/>
      <c r="NF282" s="39"/>
      <c r="NG282" s="39"/>
      <c r="NH282" s="39"/>
      <c r="NI282" s="39"/>
      <c r="NJ282" s="39"/>
      <c r="NK282" s="39"/>
      <c r="NL282" s="39"/>
      <c r="NM282" s="39"/>
      <c r="NN282" s="39"/>
      <c r="NO282" s="39"/>
      <c r="NP282" s="39"/>
      <c r="NQ282" s="39"/>
      <c r="NR282" s="39"/>
      <c r="NS282" s="39"/>
      <c r="NT282" s="39"/>
      <c r="NU282" s="39"/>
      <c r="NV282" s="39"/>
      <c r="NW282" s="39"/>
      <c r="NX282" s="39"/>
      <c r="NY282" s="39"/>
      <c r="NZ282" s="39"/>
      <c r="OA282" s="39"/>
      <c r="OB282" s="39"/>
      <c r="OC282" s="39"/>
      <c r="OD282" s="39"/>
      <c r="OE282" s="39"/>
      <c r="OF282" s="39"/>
      <c r="OG282" s="39"/>
      <c r="OH282" s="39"/>
      <c r="OI282" s="39"/>
      <c r="OJ282" s="39"/>
      <c r="OK282" s="39"/>
      <c r="OL282" s="39"/>
      <c r="OM282" s="39"/>
      <c r="ON282" s="39"/>
      <c r="OO282" s="39"/>
      <c r="OP282" s="39"/>
      <c r="OQ282" s="39"/>
      <c r="OR282" s="39"/>
      <c r="OS282" s="39"/>
      <c r="OT282" s="39"/>
      <c r="OU282" s="39"/>
      <c r="OV282" s="39"/>
      <c r="OW282" s="39"/>
      <c r="OX282" s="39"/>
      <c r="OY282" s="39"/>
      <c r="OZ282" s="39"/>
      <c r="PA282" s="39"/>
      <c r="PB282" s="39"/>
      <c r="PC282" s="39"/>
      <c r="PD282" s="39"/>
      <c r="PE282" s="39"/>
      <c r="PF282" s="39"/>
      <c r="PG282" s="39"/>
      <c r="PH282" s="39"/>
      <c r="PI282" s="39"/>
      <c r="PJ282" s="39"/>
      <c r="PK282" s="39"/>
      <c r="PL282" s="39"/>
      <c r="PM282" s="39"/>
      <c r="PN282" s="39"/>
      <c r="PO282" s="39"/>
      <c r="PP282" s="39"/>
      <c r="PQ282" s="39"/>
      <c r="PR282" s="39"/>
      <c r="PS282" s="39"/>
      <c r="PT282" s="39"/>
      <c r="PU282" s="39"/>
      <c r="PV282" s="39"/>
      <c r="PW282" s="39"/>
      <c r="PX282" s="39"/>
      <c r="PY282" s="39"/>
      <c r="PZ282" s="39"/>
      <c r="QA282" s="39"/>
      <c r="QB282" s="39"/>
      <c r="QC282" s="39"/>
      <c r="QD282" s="39"/>
      <c r="QE282" s="39"/>
      <c r="QF282" s="39"/>
      <c r="QG282" s="39"/>
      <c r="QH282" s="39"/>
      <c r="QI282" s="39"/>
      <c r="QJ282" s="39"/>
      <c r="QK282" s="39"/>
      <c r="QL282" s="39"/>
      <c r="QM282" s="39"/>
      <c r="QN282" s="39"/>
      <c r="QO282" s="39"/>
      <c r="QP282" s="39"/>
      <c r="QQ282" s="39"/>
      <c r="QR282" s="39"/>
      <c r="QS282" s="39"/>
      <c r="QT282" s="39"/>
      <c r="QU282" s="39"/>
      <c r="QV282" s="39"/>
      <c r="QW282" s="39"/>
      <c r="QX282" s="39"/>
      <c r="QY282" s="39"/>
      <c r="QZ282" s="39"/>
      <c r="RA282" s="39"/>
      <c r="RB282" s="39"/>
      <c r="RC282" s="39"/>
      <c r="RD282" s="39"/>
      <c r="RE282" s="39"/>
      <c r="RF282" s="39"/>
      <c r="RG282" s="39"/>
      <c r="RH282" s="39"/>
      <c r="RI282" s="39"/>
      <c r="RJ282" s="39"/>
      <c r="RK282" s="39"/>
      <c r="RL282" s="39"/>
      <c r="RM282" s="39"/>
      <c r="RN282" s="39"/>
      <c r="RO282" s="39"/>
      <c r="RP282" s="39"/>
      <c r="RQ282" s="39"/>
      <c r="RR282" s="39"/>
      <c r="RS282" s="39"/>
      <c r="RT282" s="39"/>
      <c r="RU282" s="39"/>
      <c r="RV282" s="39"/>
      <c r="RW282" s="39"/>
      <c r="RX282" s="39"/>
      <c r="RY282" s="39"/>
      <c r="RZ282" s="39"/>
      <c r="SA282" s="39"/>
      <c r="SB282" s="39"/>
      <c r="SC282" s="39"/>
      <c r="SD282" s="39"/>
      <c r="SE282" s="39"/>
      <c r="SF282" s="39"/>
      <c r="SG282" s="39"/>
      <c r="SH282" s="39"/>
      <c r="SI282" s="39"/>
      <c r="SJ282" s="39"/>
      <c r="SK282" s="39"/>
      <c r="SL282" s="39"/>
      <c r="SM282" s="39"/>
      <c r="SN282" s="39"/>
      <c r="SO282" s="39"/>
      <c r="SP282" s="39"/>
      <c r="SQ282" s="39"/>
      <c r="SR282" s="39"/>
      <c r="SS282" s="39"/>
      <c r="ST282" s="39"/>
      <c r="SU282" s="39"/>
      <c r="SV282" s="39"/>
      <c r="SW282" s="39"/>
      <c r="SX282" s="39"/>
      <c r="SY282" s="39"/>
      <c r="SZ282" s="39"/>
      <c r="TA282" s="39"/>
      <c r="TB282" s="39"/>
      <c r="TC282" s="39"/>
      <c r="TD282" s="39"/>
      <c r="TE282" s="39"/>
      <c r="TF282" s="39"/>
      <c r="TG282" s="39"/>
      <c r="TH282" s="39"/>
      <c r="TI282" s="39"/>
      <c r="TJ282" s="39"/>
      <c r="TK282" s="39"/>
      <c r="TL282" s="39"/>
      <c r="TM282" s="39"/>
      <c r="TN282" s="39"/>
      <c r="TO282" s="39"/>
      <c r="TP282" s="39"/>
      <c r="TQ282" s="39"/>
      <c r="TR282" s="39"/>
      <c r="TS282" s="39"/>
      <c r="TT282" s="39"/>
      <c r="TU282" s="39"/>
      <c r="TV282" s="39"/>
      <c r="TW282" s="39"/>
      <c r="TX282" s="39"/>
      <c r="TY282" s="39"/>
      <c r="TZ282" s="39"/>
      <c r="UA282" s="39"/>
      <c r="UB282" s="39"/>
      <c r="UC282" s="39"/>
      <c r="UD282" s="39"/>
      <c r="UE282" s="39"/>
      <c r="UF282" s="39"/>
      <c r="UG282" s="39"/>
      <c r="UH282" s="39"/>
      <c r="UI282" s="39"/>
      <c r="UJ282" s="39"/>
      <c r="UK282" s="39"/>
      <c r="UL282" s="39"/>
      <c r="UM282" s="39"/>
      <c r="UN282" s="39"/>
      <c r="UO282" s="39"/>
      <c r="UP282" s="39"/>
      <c r="UQ282" s="39"/>
      <c r="UR282" s="39"/>
      <c r="US282" s="39"/>
      <c r="UT282" s="39"/>
      <c r="UU282" s="39"/>
      <c r="UV282" s="39"/>
      <c r="UW282" s="39"/>
      <c r="UX282" s="39"/>
      <c r="UY282" s="39"/>
      <c r="UZ282" s="39"/>
      <c r="VA282" s="39"/>
      <c r="VB282" s="39"/>
      <c r="VC282" s="39"/>
      <c r="VD282" s="39"/>
      <c r="VE282" s="39"/>
      <c r="VF282" s="39"/>
      <c r="VG282" s="39"/>
      <c r="VH282" s="39"/>
      <c r="VI282" s="39"/>
      <c r="VJ282" s="39"/>
      <c r="VK282" s="39"/>
      <c r="VL282" s="39"/>
      <c r="VM282" s="39"/>
      <c r="VN282" s="39"/>
      <c r="VO282" s="39"/>
      <c r="VP282" s="39"/>
      <c r="VQ282" s="39"/>
      <c r="VR282" s="39"/>
      <c r="VS282" s="39"/>
      <c r="VT282" s="39"/>
      <c r="VU282" s="39"/>
      <c r="VV282" s="39"/>
      <c r="VW282" s="39"/>
      <c r="VX282" s="39"/>
      <c r="VY282" s="39"/>
      <c r="VZ282" s="39"/>
      <c r="WA282" s="39"/>
      <c r="WB282" s="39"/>
      <c r="WC282" s="39"/>
      <c r="WD282" s="39"/>
      <c r="WE282" s="39"/>
      <c r="WF282" s="39"/>
      <c r="WG282" s="39"/>
      <c r="WH282" s="39"/>
      <c r="WI282" s="39"/>
      <c r="WJ282" s="39"/>
      <c r="WK282" s="39"/>
      <c r="WL282" s="39"/>
      <c r="WM282" s="39"/>
      <c r="WN282" s="39"/>
      <c r="WO282" s="39"/>
      <c r="WP282" s="39"/>
      <c r="WQ282" s="39"/>
      <c r="WR282" s="39"/>
      <c r="WS282" s="39"/>
      <c r="WT282" s="39"/>
      <c r="WU282" s="39"/>
      <c r="WV282" s="39"/>
      <c r="WW282" s="39"/>
      <c r="WX282" s="39"/>
      <c r="WY282" s="39"/>
      <c r="WZ282" s="39"/>
      <c r="XA282" s="39"/>
      <c r="XB282" s="39"/>
      <c r="XC282" s="39"/>
      <c r="XD282" s="39"/>
      <c r="XE282" s="39"/>
      <c r="XF282" s="39"/>
      <c r="XG282" s="39"/>
      <c r="XH282" s="39"/>
      <c r="XI282" s="39"/>
      <c r="XJ282" s="39"/>
      <c r="XK282" s="39"/>
      <c r="XL282" s="39"/>
      <c r="XM282" s="39"/>
      <c r="XN282" s="39"/>
      <c r="XO282" s="39"/>
      <c r="XP282" s="39"/>
      <c r="XQ282" s="39"/>
      <c r="XR282" s="39"/>
      <c r="XS282" s="39"/>
      <c r="XT282" s="39"/>
      <c r="XU282" s="39"/>
      <c r="XV282" s="39"/>
      <c r="XW282" s="39"/>
      <c r="XX282" s="39"/>
      <c r="XY282" s="39"/>
      <c r="XZ282" s="39"/>
      <c r="YA282" s="39"/>
      <c r="YB282" s="39"/>
      <c r="YC282" s="39"/>
      <c r="YD282" s="39"/>
      <c r="YE282" s="39"/>
      <c r="YF282" s="39"/>
      <c r="YG282" s="39"/>
      <c r="YH282" s="39"/>
      <c r="YI282" s="39"/>
      <c r="YJ282" s="39"/>
      <c r="YK282" s="39"/>
      <c r="YL282" s="39"/>
      <c r="YM282" s="39"/>
      <c r="YN282" s="39"/>
      <c r="YO282" s="39"/>
      <c r="YP282" s="39"/>
      <c r="YQ282" s="39"/>
      <c r="YR282" s="39"/>
      <c r="YS282" s="39"/>
      <c r="YT282" s="39"/>
      <c r="YU282" s="39"/>
      <c r="YV282" s="39"/>
      <c r="YW282" s="39"/>
      <c r="YX282" s="39"/>
      <c r="YY282" s="39"/>
      <c r="YZ282" s="39"/>
      <c r="ZA282" s="39"/>
      <c r="ZB282" s="39"/>
      <c r="ZC282" s="39"/>
      <c r="ZD282" s="39"/>
      <c r="ZE282" s="39"/>
      <c r="ZF282" s="39"/>
      <c r="ZG282" s="39"/>
      <c r="ZH282" s="39"/>
      <c r="ZI282" s="39"/>
      <c r="ZJ282" s="39"/>
      <c r="ZK282" s="39"/>
      <c r="ZL282" s="39"/>
      <c r="ZM282" s="39"/>
      <c r="ZN282" s="39"/>
      <c r="ZO282" s="39"/>
      <c r="ZP282" s="39"/>
      <c r="ZQ282" s="39"/>
      <c r="ZR282" s="39"/>
      <c r="ZS282" s="39"/>
      <c r="ZT282" s="39"/>
      <c r="ZU282" s="39"/>
      <c r="ZV282" s="39"/>
      <c r="ZW282" s="39"/>
      <c r="ZX282" s="39"/>
    </row>
    <row r="283" spans="1:700" s="41" customFormat="1" ht="12" customHeight="1" x14ac:dyDescent="0.25">
      <c r="A283" s="128" t="s">
        <v>36</v>
      </c>
      <c r="B283" s="15" t="s">
        <v>37</v>
      </c>
      <c r="C283" s="15" t="s">
        <v>37</v>
      </c>
      <c r="D283" s="7" t="s">
        <v>38</v>
      </c>
      <c r="E283" s="6" t="s">
        <v>187</v>
      </c>
      <c r="F283" s="7" t="s">
        <v>188</v>
      </c>
      <c r="G283" s="6" t="s">
        <v>40</v>
      </c>
      <c r="H283" s="8">
        <v>22104</v>
      </c>
      <c r="I283" s="74" t="s">
        <v>120</v>
      </c>
      <c r="J283" s="19" t="s">
        <v>15030</v>
      </c>
      <c r="K283" s="19" t="s">
        <v>15029</v>
      </c>
      <c r="L283" s="19"/>
      <c r="M283" s="8" t="s">
        <v>43</v>
      </c>
      <c r="N283" s="12" t="s">
        <v>877</v>
      </c>
      <c r="O283" s="13">
        <v>7</v>
      </c>
      <c r="P283" s="14">
        <v>135</v>
      </c>
      <c r="Q283" s="53" t="s">
        <v>16313</v>
      </c>
      <c r="R283" s="14">
        <f t="shared" si="7"/>
        <v>945</v>
      </c>
      <c r="S283" s="14">
        <v>0</v>
      </c>
      <c r="T283" s="14">
        <f>P283*2</f>
        <v>270</v>
      </c>
      <c r="U283" s="14">
        <v>0</v>
      </c>
      <c r="V283" s="14">
        <v>0</v>
      </c>
      <c r="W283" s="14">
        <f>P283*3</f>
        <v>405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f>P283*2</f>
        <v>270</v>
      </c>
      <c r="AD283" s="14">
        <v>0</v>
      </c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  <c r="IB283" s="39"/>
      <c r="IC283" s="39"/>
      <c r="ID283" s="39"/>
      <c r="IE283" s="39"/>
      <c r="IF283" s="39"/>
      <c r="IG283" s="39"/>
      <c r="IH283" s="39"/>
      <c r="II283" s="39"/>
      <c r="IJ283" s="39"/>
      <c r="IK283" s="39"/>
      <c r="IL283" s="39"/>
      <c r="IM283" s="39"/>
      <c r="IN283" s="39"/>
      <c r="IO283" s="39"/>
      <c r="IP283" s="39"/>
      <c r="IQ283" s="39"/>
      <c r="IR283" s="39"/>
      <c r="IS283" s="39"/>
      <c r="IT283" s="39"/>
      <c r="IU283" s="39"/>
      <c r="IV283" s="39"/>
      <c r="IW283" s="39"/>
      <c r="IX283" s="39"/>
      <c r="IY283" s="39"/>
      <c r="IZ283" s="39"/>
      <c r="JA283" s="39"/>
      <c r="JB283" s="39"/>
      <c r="JC283" s="39"/>
      <c r="JD283" s="39"/>
      <c r="JE283" s="39"/>
      <c r="JF283" s="39"/>
      <c r="JG283" s="39"/>
      <c r="JH283" s="39"/>
      <c r="JI283" s="39"/>
      <c r="JJ283" s="39"/>
      <c r="JK283" s="39"/>
      <c r="JL283" s="39"/>
      <c r="JM283" s="39"/>
      <c r="JN283" s="39"/>
      <c r="JO283" s="39"/>
      <c r="JP283" s="39"/>
      <c r="JQ283" s="39"/>
      <c r="JR283" s="39"/>
      <c r="JS283" s="39"/>
      <c r="JT283" s="39"/>
      <c r="JU283" s="39"/>
      <c r="JV283" s="39"/>
      <c r="JW283" s="39"/>
      <c r="JX283" s="39"/>
      <c r="JY283" s="39"/>
      <c r="JZ283" s="39"/>
      <c r="KA283" s="39"/>
      <c r="KB283" s="39"/>
      <c r="KC283" s="39"/>
      <c r="KD283" s="39"/>
      <c r="KE283" s="39"/>
      <c r="KF283" s="39"/>
      <c r="KG283" s="39"/>
      <c r="KH283" s="39"/>
      <c r="KI283" s="39"/>
      <c r="KJ283" s="39"/>
      <c r="KK283" s="39"/>
      <c r="KL283" s="39"/>
      <c r="KM283" s="39"/>
      <c r="KN283" s="39"/>
      <c r="KO283" s="39"/>
      <c r="KP283" s="39"/>
      <c r="KQ283" s="39"/>
      <c r="KR283" s="39"/>
      <c r="KS283" s="39"/>
      <c r="KT283" s="39"/>
      <c r="KU283" s="39"/>
      <c r="KV283" s="39"/>
      <c r="KW283" s="39"/>
      <c r="KX283" s="39"/>
      <c r="KY283" s="39"/>
      <c r="KZ283" s="39"/>
      <c r="LA283" s="39"/>
      <c r="LB283" s="39"/>
      <c r="LC283" s="39"/>
      <c r="LD283" s="39"/>
      <c r="LE283" s="39"/>
      <c r="LF283" s="39"/>
      <c r="LG283" s="39"/>
      <c r="LH283" s="39"/>
      <c r="LI283" s="39"/>
      <c r="LJ283" s="39"/>
      <c r="LK283" s="39"/>
      <c r="LL283" s="39"/>
      <c r="LM283" s="39"/>
      <c r="LN283" s="39"/>
      <c r="LO283" s="39"/>
      <c r="LP283" s="39"/>
      <c r="LQ283" s="39"/>
      <c r="LR283" s="39"/>
      <c r="LS283" s="39"/>
      <c r="LT283" s="39"/>
      <c r="LU283" s="39"/>
      <c r="LV283" s="39"/>
      <c r="LW283" s="39"/>
      <c r="LX283" s="39"/>
      <c r="LY283" s="39"/>
      <c r="LZ283" s="39"/>
      <c r="MA283" s="39"/>
      <c r="MB283" s="39"/>
      <c r="MC283" s="39"/>
      <c r="MD283" s="39"/>
      <c r="ME283" s="39"/>
      <c r="MF283" s="39"/>
      <c r="MG283" s="39"/>
      <c r="MH283" s="39"/>
      <c r="MI283" s="39"/>
      <c r="MJ283" s="39"/>
      <c r="MK283" s="39"/>
      <c r="ML283" s="39"/>
      <c r="MM283" s="39"/>
      <c r="MN283" s="39"/>
      <c r="MO283" s="39"/>
      <c r="MP283" s="39"/>
      <c r="MQ283" s="39"/>
      <c r="MR283" s="39"/>
      <c r="MS283" s="39"/>
      <c r="MT283" s="39"/>
      <c r="MU283" s="39"/>
      <c r="MV283" s="39"/>
      <c r="MW283" s="39"/>
      <c r="MX283" s="39"/>
      <c r="MY283" s="39"/>
      <c r="MZ283" s="39"/>
      <c r="NA283" s="39"/>
      <c r="NB283" s="39"/>
      <c r="NC283" s="39"/>
      <c r="ND283" s="39"/>
      <c r="NE283" s="39"/>
      <c r="NF283" s="39"/>
      <c r="NG283" s="39"/>
      <c r="NH283" s="39"/>
      <c r="NI283" s="39"/>
      <c r="NJ283" s="39"/>
      <c r="NK283" s="39"/>
      <c r="NL283" s="39"/>
      <c r="NM283" s="39"/>
      <c r="NN283" s="39"/>
      <c r="NO283" s="39"/>
      <c r="NP283" s="39"/>
      <c r="NQ283" s="39"/>
      <c r="NR283" s="39"/>
      <c r="NS283" s="39"/>
      <c r="NT283" s="39"/>
      <c r="NU283" s="39"/>
      <c r="NV283" s="39"/>
      <c r="NW283" s="39"/>
      <c r="NX283" s="39"/>
      <c r="NY283" s="39"/>
      <c r="NZ283" s="39"/>
      <c r="OA283" s="39"/>
      <c r="OB283" s="39"/>
      <c r="OC283" s="39"/>
      <c r="OD283" s="39"/>
      <c r="OE283" s="39"/>
      <c r="OF283" s="39"/>
      <c r="OG283" s="39"/>
      <c r="OH283" s="39"/>
      <c r="OI283" s="39"/>
      <c r="OJ283" s="39"/>
      <c r="OK283" s="39"/>
      <c r="OL283" s="39"/>
      <c r="OM283" s="39"/>
      <c r="ON283" s="39"/>
      <c r="OO283" s="39"/>
      <c r="OP283" s="39"/>
      <c r="OQ283" s="39"/>
      <c r="OR283" s="39"/>
      <c r="OS283" s="39"/>
      <c r="OT283" s="39"/>
      <c r="OU283" s="39"/>
      <c r="OV283" s="39"/>
      <c r="OW283" s="39"/>
      <c r="OX283" s="39"/>
      <c r="OY283" s="39"/>
      <c r="OZ283" s="39"/>
      <c r="PA283" s="39"/>
      <c r="PB283" s="39"/>
      <c r="PC283" s="39"/>
      <c r="PD283" s="39"/>
      <c r="PE283" s="39"/>
      <c r="PF283" s="39"/>
      <c r="PG283" s="39"/>
      <c r="PH283" s="39"/>
      <c r="PI283" s="39"/>
      <c r="PJ283" s="39"/>
      <c r="PK283" s="39"/>
      <c r="PL283" s="39"/>
      <c r="PM283" s="39"/>
      <c r="PN283" s="39"/>
      <c r="PO283" s="39"/>
      <c r="PP283" s="39"/>
      <c r="PQ283" s="39"/>
      <c r="PR283" s="39"/>
      <c r="PS283" s="39"/>
      <c r="PT283" s="39"/>
      <c r="PU283" s="39"/>
      <c r="PV283" s="39"/>
      <c r="PW283" s="39"/>
      <c r="PX283" s="39"/>
      <c r="PY283" s="39"/>
      <c r="PZ283" s="39"/>
      <c r="QA283" s="39"/>
      <c r="QB283" s="39"/>
      <c r="QC283" s="39"/>
      <c r="QD283" s="39"/>
      <c r="QE283" s="39"/>
      <c r="QF283" s="39"/>
      <c r="QG283" s="39"/>
      <c r="QH283" s="39"/>
      <c r="QI283" s="39"/>
      <c r="QJ283" s="39"/>
      <c r="QK283" s="39"/>
      <c r="QL283" s="39"/>
      <c r="QM283" s="39"/>
      <c r="QN283" s="39"/>
      <c r="QO283" s="39"/>
      <c r="QP283" s="39"/>
      <c r="QQ283" s="39"/>
      <c r="QR283" s="39"/>
      <c r="QS283" s="39"/>
      <c r="QT283" s="39"/>
      <c r="QU283" s="39"/>
      <c r="QV283" s="39"/>
      <c r="QW283" s="39"/>
      <c r="QX283" s="39"/>
      <c r="QY283" s="39"/>
      <c r="QZ283" s="39"/>
      <c r="RA283" s="39"/>
      <c r="RB283" s="39"/>
      <c r="RC283" s="39"/>
      <c r="RD283" s="39"/>
      <c r="RE283" s="39"/>
      <c r="RF283" s="39"/>
      <c r="RG283" s="39"/>
      <c r="RH283" s="39"/>
      <c r="RI283" s="39"/>
      <c r="RJ283" s="39"/>
      <c r="RK283" s="39"/>
      <c r="RL283" s="39"/>
      <c r="RM283" s="39"/>
      <c r="RN283" s="39"/>
      <c r="RO283" s="39"/>
      <c r="RP283" s="39"/>
      <c r="RQ283" s="39"/>
      <c r="RR283" s="39"/>
      <c r="RS283" s="39"/>
      <c r="RT283" s="39"/>
      <c r="RU283" s="39"/>
      <c r="RV283" s="39"/>
      <c r="RW283" s="39"/>
      <c r="RX283" s="39"/>
      <c r="RY283" s="39"/>
      <c r="RZ283" s="39"/>
      <c r="SA283" s="39"/>
      <c r="SB283" s="39"/>
      <c r="SC283" s="39"/>
      <c r="SD283" s="39"/>
      <c r="SE283" s="39"/>
      <c r="SF283" s="39"/>
      <c r="SG283" s="39"/>
      <c r="SH283" s="39"/>
      <c r="SI283" s="39"/>
      <c r="SJ283" s="39"/>
      <c r="SK283" s="39"/>
      <c r="SL283" s="39"/>
      <c r="SM283" s="39"/>
      <c r="SN283" s="39"/>
      <c r="SO283" s="39"/>
      <c r="SP283" s="39"/>
      <c r="SQ283" s="39"/>
      <c r="SR283" s="39"/>
      <c r="SS283" s="39"/>
      <c r="ST283" s="39"/>
      <c r="SU283" s="39"/>
      <c r="SV283" s="39"/>
      <c r="SW283" s="39"/>
      <c r="SX283" s="39"/>
      <c r="SY283" s="39"/>
      <c r="SZ283" s="39"/>
      <c r="TA283" s="39"/>
      <c r="TB283" s="39"/>
      <c r="TC283" s="39"/>
      <c r="TD283" s="39"/>
      <c r="TE283" s="39"/>
      <c r="TF283" s="39"/>
      <c r="TG283" s="39"/>
      <c r="TH283" s="39"/>
      <c r="TI283" s="39"/>
      <c r="TJ283" s="39"/>
      <c r="TK283" s="39"/>
      <c r="TL283" s="39"/>
      <c r="TM283" s="39"/>
      <c r="TN283" s="39"/>
      <c r="TO283" s="39"/>
      <c r="TP283" s="39"/>
      <c r="TQ283" s="39"/>
      <c r="TR283" s="39"/>
      <c r="TS283" s="39"/>
      <c r="TT283" s="39"/>
      <c r="TU283" s="39"/>
      <c r="TV283" s="39"/>
      <c r="TW283" s="39"/>
      <c r="TX283" s="39"/>
      <c r="TY283" s="39"/>
      <c r="TZ283" s="39"/>
      <c r="UA283" s="39"/>
      <c r="UB283" s="39"/>
      <c r="UC283" s="39"/>
      <c r="UD283" s="39"/>
      <c r="UE283" s="39"/>
      <c r="UF283" s="39"/>
      <c r="UG283" s="39"/>
      <c r="UH283" s="39"/>
      <c r="UI283" s="39"/>
      <c r="UJ283" s="39"/>
      <c r="UK283" s="39"/>
      <c r="UL283" s="39"/>
      <c r="UM283" s="39"/>
      <c r="UN283" s="39"/>
      <c r="UO283" s="39"/>
      <c r="UP283" s="39"/>
      <c r="UQ283" s="39"/>
      <c r="UR283" s="39"/>
      <c r="US283" s="39"/>
      <c r="UT283" s="39"/>
      <c r="UU283" s="39"/>
      <c r="UV283" s="39"/>
      <c r="UW283" s="39"/>
      <c r="UX283" s="39"/>
      <c r="UY283" s="39"/>
      <c r="UZ283" s="39"/>
      <c r="VA283" s="39"/>
      <c r="VB283" s="39"/>
      <c r="VC283" s="39"/>
      <c r="VD283" s="39"/>
      <c r="VE283" s="39"/>
      <c r="VF283" s="39"/>
      <c r="VG283" s="39"/>
      <c r="VH283" s="39"/>
      <c r="VI283" s="39"/>
      <c r="VJ283" s="39"/>
      <c r="VK283" s="39"/>
      <c r="VL283" s="39"/>
      <c r="VM283" s="39"/>
      <c r="VN283" s="39"/>
      <c r="VO283" s="39"/>
      <c r="VP283" s="39"/>
      <c r="VQ283" s="39"/>
      <c r="VR283" s="39"/>
      <c r="VS283" s="39"/>
      <c r="VT283" s="39"/>
      <c r="VU283" s="39"/>
      <c r="VV283" s="39"/>
      <c r="VW283" s="39"/>
      <c r="VX283" s="39"/>
      <c r="VY283" s="39"/>
      <c r="VZ283" s="39"/>
      <c r="WA283" s="39"/>
      <c r="WB283" s="39"/>
      <c r="WC283" s="39"/>
      <c r="WD283" s="39"/>
      <c r="WE283" s="39"/>
      <c r="WF283" s="39"/>
      <c r="WG283" s="39"/>
      <c r="WH283" s="39"/>
      <c r="WI283" s="39"/>
      <c r="WJ283" s="39"/>
      <c r="WK283" s="39"/>
      <c r="WL283" s="39"/>
      <c r="WM283" s="39"/>
      <c r="WN283" s="39"/>
      <c r="WO283" s="39"/>
      <c r="WP283" s="39"/>
      <c r="WQ283" s="39"/>
      <c r="WR283" s="39"/>
      <c r="WS283" s="39"/>
      <c r="WT283" s="39"/>
      <c r="WU283" s="39"/>
      <c r="WV283" s="39"/>
      <c r="WW283" s="39"/>
      <c r="WX283" s="39"/>
      <c r="WY283" s="39"/>
      <c r="WZ283" s="39"/>
      <c r="XA283" s="39"/>
      <c r="XB283" s="39"/>
      <c r="XC283" s="39"/>
      <c r="XD283" s="39"/>
      <c r="XE283" s="39"/>
      <c r="XF283" s="39"/>
      <c r="XG283" s="39"/>
      <c r="XH283" s="39"/>
      <c r="XI283" s="39"/>
      <c r="XJ283" s="39"/>
      <c r="XK283" s="39"/>
      <c r="XL283" s="39"/>
      <c r="XM283" s="39"/>
      <c r="XN283" s="39"/>
      <c r="XO283" s="39"/>
      <c r="XP283" s="39"/>
      <c r="XQ283" s="39"/>
      <c r="XR283" s="39"/>
      <c r="XS283" s="39"/>
      <c r="XT283" s="39"/>
      <c r="XU283" s="39"/>
      <c r="XV283" s="39"/>
      <c r="XW283" s="39"/>
      <c r="XX283" s="39"/>
      <c r="XY283" s="39"/>
      <c r="XZ283" s="39"/>
      <c r="YA283" s="39"/>
      <c r="YB283" s="39"/>
      <c r="YC283" s="39"/>
      <c r="YD283" s="39"/>
      <c r="YE283" s="39"/>
      <c r="YF283" s="39"/>
      <c r="YG283" s="39"/>
      <c r="YH283" s="39"/>
      <c r="YI283" s="39"/>
      <c r="YJ283" s="39"/>
      <c r="YK283" s="39"/>
      <c r="YL283" s="39"/>
      <c r="YM283" s="39"/>
      <c r="YN283" s="39"/>
      <c r="YO283" s="39"/>
      <c r="YP283" s="39"/>
      <c r="YQ283" s="39"/>
      <c r="YR283" s="39"/>
      <c r="YS283" s="39"/>
      <c r="YT283" s="39"/>
      <c r="YU283" s="39"/>
      <c r="YV283" s="39"/>
      <c r="YW283" s="39"/>
      <c r="YX283" s="39"/>
      <c r="YY283" s="39"/>
      <c r="YZ283" s="39"/>
      <c r="ZA283" s="39"/>
      <c r="ZB283" s="39"/>
      <c r="ZC283" s="39"/>
      <c r="ZD283" s="39"/>
      <c r="ZE283" s="39"/>
      <c r="ZF283" s="39"/>
      <c r="ZG283" s="39"/>
      <c r="ZH283" s="39"/>
      <c r="ZI283" s="39"/>
      <c r="ZJ283" s="39"/>
      <c r="ZK283" s="39"/>
      <c r="ZL283" s="39"/>
      <c r="ZM283" s="39"/>
      <c r="ZN283" s="39"/>
      <c r="ZO283" s="39"/>
      <c r="ZP283" s="39"/>
      <c r="ZQ283" s="39"/>
      <c r="ZR283" s="39"/>
      <c r="ZS283" s="39"/>
      <c r="ZT283" s="39"/>
      <c r="ZU283" s="39"/>
      <c r="ZV283" s="39"/>
      <c r="ZW283" s="39"/>
      <c r="ZX283" s="39"/>
    </row>
    <row r="284" spans="1:700" s="41" customFormat="1" ht="12" customHeight="1" x14ac:dyDescent="0.25">
      <c r="A284" s="128" t="s">
        <v>36</v>
      </c>
      <c r="B284" s="15" t="s">
        <v>37</v>
      </c>
      <c r="C284" s="15" t="s">
        <v>37</v>
      </c>
      <c r="D284" s="7" t="s">
        <v>38</v>
      </c>
      <c r="E284" s="6" t="s">
        <v>187</v>
      </c>
      <c r="F284" s="7" t="s">
        <v>188</v>
      </c>
      <c r="G284" s="6" t="s">
        <v>40</v>
      </c>
      <c r="H284" s="8">
        <v>22104</v>
      </c>
      <c r="I284" s="74" t="s">
        <v>120</v>
      </c>
      <c r="J284" s="19" t="s">
        <v>6140</v>
      </c>
      <c r="K284" s="19" t="s">
        <v>16287</v>
      </c>
      <c r="L284" s="19"/>
      <c r="M284" s="8" t="s">
        <v>43</v>
      </c>
      <c r="N284" s="12" t="s">
        <v>539</v>
      </c>
      <c r="O284" s="13">
        <v>8</v>
      </c>
      <c r="P284" s="14">
        <v>202.86</v>
      </c>
      <c r="Q284" s="53" t="s">
        <v>16313</v>
      </c>
      <c r="R284" s="14">
        <f t="shared" si="7"/>
        <v>1622.88</v>
      </c>
      <c r="S284" s="14">
        <v>0</v>
      </c>
      <c r="T284" s="14">
        <f>P284*3</f>
        <v>608.58000000000004</v>
      </c>
      <c r="U284" s="14">
        <v>0</v>
      </c>
      <c r="V284" s="14">
        <v>0</v>
      </c>
      <c r="W284" s="14">
        <f>P284*3</f>
        <v>608.58000000000004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f>P284*2</f>
        <v>405.72</v>
      </c>
      <c r="AD284" s="14">
        <v>0</v>
      </c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  <c r="IB284" s="39"/>
      <c r="IC284" s="39"/>
      <c r="ID284" s="39"/>
      <c r="IE284" s="39"/>
      <c r="IF284" s="39"/>
      <c r="IG284" s="39"/>
      <c r="IH284" s="39"/>
      <c r="II284" s="39"/>
      <c r="IJ284" s="39"/>
      <c r="IK284" s="39"/>
      <c r="IL284" s="39"/>
      <c r="IM284" s="39"/>
      <c r="IN284" s="39"/>
      <c r="IO284" s="39"/>
      <c r="IP284" s="39"/>
      <c r="IQ284" s="39"/>
      <c r="IR284" s="39"/>
      <c r="IS284" s="39"/>
      <c r="IT284" s="39"/>
      <c r="IU284" s="39"/>
      <c r="IV284" s="39"/>
      <c r="IW284" s="39"/>
      <c r="IX284" s="39"/>
      <c r="IY284" s="39"/>
      <c r="IZ284" s="39"/>
      <c r="JA284" s="39"/>
      <c r="JB284" s="39"/>
      <c r="JC284" s="39"/>
      <c r="JD284" s="39"/>
      <c r="JE284" s="39"/>
      <c r="JF284" s="39"/>
      <c r="JG284" s="39"/>
      <c r="JH284" s="39"/>
      <c r="JI284" s="39"/>
      <c r="JJ284" s="39"/>
      <c r="JK284" s="39"/>
      <c r="JL284" s="39"/>
      <c r="JM284" s="39"/>
      <c r="JN284" s="39"/>
      <c r="JO284" s="39"/>
      <c r="JP284" s="39"/>
      <c r="JQ284" s="39"/>
      <c r="JR284" s="39"/>
      <c r="JS284" s="39"/>
      <c r="JT284" s="39"/>
      <c r="JU284" s="39"/>
      <c r="JV284" s="39"/>
      <c r="JW284" s="39"/>
      <c r="JX284" s="39"/>
      <c r="JY284" s="39"/>
      <c r="JZ284" s="39"/>
      <c r="KA284" s="39"/>
      <c r="KB284" s="39"/>
      <c r="KC284" s="39"/>
      <c r="KD284" s="39"/>
      <c r="KE284" s="39"/>
      <c r="KF284" s="39"/>
      <c r="KG284" s="39"/>
      <c r="KH284" s="39"/>
      <c r="KI284" s="39"/>
      <c r="KJ284" s="39"/>
      <c r="KK284" s="39"/>
      <c r="KL284" s="39"/>
      <c r="KM284" s="39"/>
      <c r="KN284" s="39"/>
      <c r="KO284" s="39"/>
      <c r="KP284" s="39"/>
      <c r="KQ284" s="39"/>
      <c r="KR284" s="39"/>
      <c r="KS284" s="39"/>
      <c r="KT284" s="39"/>
      <c r="KU284" s="39"/>
      <c r="KV284" s="39"/>
      <c r="KW284" s="39"/>
      <c r="KX284" s="39"/>
      <c r="KY284" s="39"/>
      <c r="KZ284" s="39"/>
      <c r="LA284" s="39"/>
      <c r="LB284" s="39"/>
      <c r="LC284" s="39"/>
      <c r="LD284" s="39"/>
      <c r="LE284" s="39"/>
      <c r="LF284" s="39"/>
      <c r="LG284" s="39"/>
      <c r="LH284" s="39"/>
      <c r="LI284" s="39"/>
      <c r="LJ284" s="39"/>
      <c r="LK284" s="39"/>
      <c r="LL284" s="39"/>
      <c r="LM284" s="39"/>
      <c r="LN284" s="39"/>
      <c r="LO284" s="39"/>
      <c r="LP284" s="39"/>
      <c r="LQ284" s="39"/>
      <c r="LR284" s="39"/>
      <c r="LS284" s="39"/>
      <c r="LT284" s="39"/>
      <c r="LU284" s="39"/>
      <c r="LV284" s="39"/>
      <c r="LW284" s="39"/>
      <c r="LX284" s="39"/>
      <c r="LY284" s="39"/>
      <c r="LZ284" s="39"/>
      <c r="MA284" s="39"/>
      <c r="MB284" s="39"/>
      <c r="MC284" s="39"/>
      <c r="MD284" s="39"/>
      <c r="ME284" s="39"/>
      <c r="MF284" s="39"/>
      <c r="MG284" s="39"/>
      <c r="MH284" s="39"/>
      <c r="MI284" s="39"/>
      <c r="MJ284" s="39"/>
      <c r="MK284" s="39"/>
      <c r="ML284" s="39"/>
      <c r="MM284" s="39"/>
      <c r="MN284" s="39"/>
      <c r="MO284" s="39"/>
      <c r="MP284" s="39"/>
      <c r="MQ284" s="39"/>
      <c r="MR284" s="39"/>
      <c r="MS284" s="39"/>
      <c r="MT284" s="39"/>
      <c r="MU284" s="39"/>
      <c r="MV284" s="39"/>
      <c r="MW284" s="39"/>
      <c r="MX284" s="39"/>
      <c r="MY284" s="39"/>
      <c r="MZ284" s="39"/>
      <c r="NA284" s="39"/>
      <c r="NB284" s="39"/>
      <c r="NC284" s="39"/>
      <c r="ND284" s="39"/>
      <c r="NE284" s="39"/>
      <c r="NF284" s="39"/>
      <c r="NG284" s="39"/>
      <c r="NH284" s="39"/>
      <c r="NI284" s="39"/>
      <c r="NJ284" s="39"/>
      <c r="NK284" s="39"/>
      <c r="NL284" s="39"/>
      <c r="NM284" s="39"/>
      <c r="NN284" s="39"/>
      <c r="NO284" s="39"/>
      <c r="NP284" s="39"/>
      <c r="NQ284" s="39"/>
      <c r="NR284" s="39"/>
      <c r="NS284" s="39"/>
      <c r="NT284" s="39"/>
      <c r="NU284" s="39"/>
      <c r="NV284" s="39"/>
      <c r="NW284" s="39"/>
      <c r="NX284" s="39"/>
      <c r="NY284" s="39"/>
      <c r="NZ284" s="39"/>
      <c r="OA284" s="39"/>
      <c r="OB284" s="39"/>
      <c r="OC284" s="39"/>
      <c r="OD284" s="39"/>
      <c r="OE284" s="39"/>
      <c r="OF284" s="39"/>
      <c r="OG284" s="39"/>
      <c r="OH284" s="39"/>
      <c r="OI284" s="39"/>
      <c r="OJ284" s="39"/>
      <c r="OK284" s="39"/>
      <c r="OL284" s="39"/>
      <c r="OM284" s="39"/>
      <c r="ON284" s="39"/>
      <c r="OO284" s="39"/>
      <c r="OP284" s="39"/>
      <c r="OQ284" s="39"/>
      <c r="OR284" s="39"/>
      <c r="OS284" s="39"/>
      <c r="OT284" s="39"/>
      <c r="OU284" s="39"/>
      <c r="OV284" s="39"/>
      <c r="OW284" s="39"/>
      <c r="OX284" s="39"/>
      <c r="OY284" s="39"/>
      <c r="OZ284" s="39"/>
      <c r="PA284" s="39"/>
      <c r="PB284" s="39"/>
      <c r="PC284" s="39"/>
      <c r="PD284" s="39"/>
      <c r="PE284" s="39"/>
      <c r="PF284" s="39"/>
      <c r="PG284" s="39"/>
      <c r="PH284" s="39"/>
      <c r="PI284" s="39"/>
      <c r="PJ284" s="39"/>
      <c r="PK284" s="39"/>
      <c r="PL284" s="39"/>
      <c r="PM284" s="39"/>
      <c r="PN284" s="39"/>
      <c r="PO284" s="39"/>
      <c r="PP284" s="39"/>
      <c r="PQ284" s="39"/>
      <c r="PR284" s="39"/>
      <c r="PS284" s="39"/>
      <c r="PT284" s="39"/>
      <c r="PU284" s="39"/>
      <c r="PV284" s="39"/>
      <c r="PW284" s="39"/>
      <c r="PX284" s="39"/>
      <c r="PY284" s="39"/>
      <c r="PZ284" s="39"/>
      <c r="QA284" s="39"/>
      <c r="QB284" s="39"/>
      <c r="QC284" s="39"/>
      <c r="QD284" s="39"/>
      <c r="QE284" s="39"/>
      <c r="QF284" s="39"/>
      <c r="QG284" s="39"/>
      <c r="QH284" s="39"/>
      <c r="QI284" s="39"/>
      <c r="QJ284" s="39"/>
      <c r="QK284" s="39"/>
      <c r="QL284" s="39"/>
      <c r="QM284" s="39"/>
      <c r="QN284" s="39"/>
      <c r="QO284" s="39"/>
      <c r="QP284" s="39"/>
      <c r="QQ284" s="39"/>
      <c r="QR284" s="39"/>
      <c r="QS284" s="39"/>
      <c r="QT284" s="39"/>
      <c r="QU284" s="39"/>
      <c r="QV284" s="39"/>
      <c r="QW284" s="39"/>
      <c r="QX284" s="39"/>
      <c r="QY284" s="39"/>
      <c r="QZ284" s="39"/>
      <c r="RA284" s="39"/>
      <c r="RB284" s="39"/>
      <c r="RC284" s="39"/>
      <c r="RD284" s="39"/>
      <c r="RE284" s="39"/>
      <c r="RF284" s="39"/>
      <c r="RG284" s="39"/>
      <c r="RH284" s="39"/>
      <c r="RI284" s="39"/>
      <c r="RJ284" s="39"/>
      <c r="RK284" s="39"/>
      <c r="RL284" s="39"/>
      <c r="RM284" s="39"/>
      <c r="RN284" s="39"/>
      <c r="RO284" s="39"/>
      <c r="RP284" s="39"/>
      <c r="RQ284" s="39"/>
      <c r="RR284" s="39"/>
      <c r="RS284" s="39"/>
      <c r="RT284" s="39"/>
      <c r="RU284" s="39"/>
      <c r="RV284" s="39"/>
      <c r="RW284" s="39"/>
      <c r="RX284" s="39"/>
      <c r="RY284" s="39"/>
      <c r="RZ284" s="39"/>
      <c r="SA284" s="39"/>
      <c r="SB284" s="39"/>
      <c r="SC284" s="39"/>
      <c r="SD284" s="39"/>
      <c r="SE284" s="39"/>
      <c r="SF284" s="39"/>
      <c r="SG284" s="39"/>
      <c r="SH284" s="39"/>
      <c r="SI284" s="39"/>
      <c r="SJ284" s="39"/>
      <c r="SK284" s="39"/>
      <c r="SL284" s="39"/>
      <c r="SM284" s="39"/>
      <c r="SN284" s="39"/>
      <c r="SO284" s="39"/>
      <c r="SP284" s="39"/>
      <c r="SQ284" s="39"/>
      <c r="SR284" s="39"/>
      <c r="SS284" s="39"/>
      <c r="ST284" s="39"/>
      <c r="SU284" s="39"/>
      <c r="SV284" s="39"/>
      <c r="SW284" s="39"/>
      <c r="SX284" s="39"/>
      <c r="SY284" s="39"/>
      <c r="SZ284" s="39"/>
      <c r="TA284" s="39"/>
      <c r="TB284" s="39"/>
      <c r="TC284" s="39"/>
      <c r="TD284" s="39"/>
      <c r="TE284" s="39"/>
      <c r="TF284" s="39"/>
      <c r="TG284" s="39"/>
      <c r="TH284" s="39"/>
      <c r="TI284" s="39"/>
      <c r="TJ284" s="39"/>
      <c r="TK284" s="39"/>
      <c r="TL284" s="39"/>
      <c r="TM284" s="39"/>
      <c r="TN284" s="39"/>
      <c r="TO284" s="39"/>
      <c r="TP284" s="39"/>
      <c r="TQ284" s="39"/>
      <c r="TR284" s="39"/>
      <c r="TS284" s="39"/>
      <c r="TT284" s="39"/>
      <c r="TU284" s="39"/>
      <c r="TV284" s="39"/>
      <c r="TW284" s="39"/>
      <c r="TX284" s="39"/>
      <c r="TY284" s="39"/>
      <c r="TZ284" s="39"/>
      <c r="UA284" s="39"/>
      <c r="UB284" s="39"/>
      <c r="UC284" s="39"/>
      <c r="UD284" s="39"/>
      <c r="UE284" s="39"/>
      <c r="UF284" s="39"/>
      <c r="UG284" s="39"/>
      <c r="UH284" s="39"/>
      <c r="UI284" s="39"/>
      <c r="UJ284" s="39"/>
      <c r="UK284" s="39"/>
      <c r="UL284" s="39"/>
      <c r="UM284" s="39"/>
      <c r="UN284" s="39"/>
      <c r="UO284" s="39"/>
      <c r="UP284" s="39"/>
      <c r="UQ284" s="39"/>
      <c r="UR284" s="39"/>
      <c r="US284" s="39"/>
      <c r="UT284" s="39"/>
      <c r="UU284" s="39"/>
      <c r="UV284" s="39"/>
      <c r="UW284" s="39"/>
      <c r="UX284" s="39"/>
      <c r="UY284" s="39"/>
      <c r="UZ284" s="39"/>
      <c r="VA284" s="39"/>
      <c r="VB284" s="39"/>
      <c r="VC284" s="39"/>
      <c r="VD284" s="39"/>
      <c r="VE284" s="39"/>
      <c r="VF284" s="39"/>
      <c r="VG284" s="39"/>
      <c r="VH284" s="39"/>
      <c r="VI284" s="39"/>
      <c r="VJ284" s="39"/>
      <c r="VK284" s="39"/>
      <c r="VL284" s="39"/>
      <c r="VM284" s="39"/>
      <c r="VN284" s="39"/>
      <c r="VO284" s="39"/>
      <c r="VP284" s="39"/>
      <c r="VQ284" s="39"/>
      <c r="VR284" s="39"/>
      <c r="VS284" s="39"/>
      <c r="VT284" s="39"/>
      <c r="VU284" s="39"/>
      <c r="VV284" s="39"/>
      <c r="VW284" s="39"/>
      <c r="VX284" s="39"/>
      <c r="VY284" s="39"/>
      <c r="VZ284" s="39"/>
      <c r="WA284" s="39"/>
      <c r="WB284" s="39"/>
      <c r="WC284" s="39"/>
      <c r="WD284" s="39"/>
      <c r="WE284" s="39"/>
      <c r="WF284" s="39"/>
      <c r="WG284" s="39"/>
      <c r="WH284" s="39"/>
      <c r="WI284" s="39"/>
      <c r="WJ284" s="39"/>
      <c r="WK284" s="39"/>
      <c r="WL284" s="39"/>
      <c r="WM284" s="39"/>
      <c r="WN284" s="39"/>
      <c r="WO284" s="39"/>
      <c r="WP284" s="39"/>
      <c r="WQ284" s="39"/>
      <c r="WR284" s="39"/>
      <c r="WS284" s="39"/>
      <c r="WT284" s="39"/>
      <c r="WU284" s="39"/>
      <c r="WV284" s="39"/>
      <c r="WW284" s="39"/>
      <c r="WX284" s="39"/>
      <c r="WY284" s="39"/>
      <c r="WZ284" s="39"/>
      <c r="XA284" s="39"/>
      <c r="XB284" s="39"/>
      <c r="XC284" s="39"/>
      <c r="XD284" s="39"/>
      <c r="XE284" s="39"/>
      <c r="XF284" s="39"/>
      <c r="XG284" s="39"/>
      <c r="XH284" s="39"/>
      <c r="XI284" s="39"/>
      <c r="XJ284" s="39"/>
      <c r="XK284" s="39"/>
      <c r="XL284" s="39"/>
      <c r="XM284" s="39"/>
      <c r="XN284" s="39"/>
      <c r="XO284" s="39"/>
      <c r="XP284" s="39"/>
      <c r="XQ284" s="39"/>
      <c r="XR284" s="39"/>
      <c r="XS284" s="39"/>
      <c r="XT284" s="39"/>
      <c r="XU284" s="39"/>
      <c r="XV284" s="39"/>
      <c r="XW284" s="39"/>
      <c r="XX284" s="39"/>
      <c r="XY284" s="39"/>
      <c r="XZ284" s="39"/>
      <c r="YA284" s="39"/>
      <c r="YB284" s="39"/>
      <c r="YC284" s="39"/>
      <c r="YD284" s="39"/>
      <c r="YE284" s="39"/>
      <c r="YF284" s="39"/>
      <c r="YG284" s="39"/>
      <c r="YH284" s="39"/>
      <c r="YI284" s="39"/>
      <c r="YJ284" s="39"/>
      <c r="YK284" s="39"/>
      <c r="YL284" s="39"/>
      <c r="YM284" s="39"/>
      <c r="YN284" s="39"/>
      <c r="YO284" s="39"/>
      <c r="YP284" s="39"/>
      <c r="YQ284" s="39"/>
      <c r="YR284" s="39"/>
      <c r="YS284" s="39"/>
      <c r="YT284" s="39"/>
      <c r="YU284" s="39"/>
      <c r="YV284" s="39"/>
      <c r="YW284" s="39"/>
      <c r="YX284" s="39"/>
      <c r="YY284" s="39"/>
      <c r="YZ284" s="39"/>
      <c r="ZA284" s="39"/>
      <c r="ZB284" s="39"/>
      <c r="ZC284" s="39"/>
      <c r="ZD284" s="39"/>
      <c r="ZE284" s="39"/>
      <c r="ZF284" s="39"/>
      <c r="ZG284" s="39"/>
      <c r="ZH284" s="39"/>
      <c r="ZI284" s="39"/>
      <c r="ZJ284" s="39"/>
      <c r="ZK284" s="39"/>
      <c r="ZL284" s="39"/>
      <c r="ZM284" s="39"/>
      <c r="ZN284" s="39"/>
      <c r="ZO284" s="39"/>
      <c r="ZP284" s="39"/>
      <c r="ZQ284" s="39"/>
      <c r="ZR284" s="39"/>
      <c r="ZS284" s="39"/>
      <c r="ZT284" s="39"/>
      <c r="ZU284" s="39"/>
      <c r="ZV284" s="39"/>
      <c r="ZW284" s="39"/>
      <c r="ZX284" s="39"/>
    </row>
    <row r="285" spans="1:700" s="41" customFormat="1" ht="12" customHeight="1" x14ac:dyDescent="0.25">
      <c r="A285" s="128" t="s">
        <v>36</v>
      </c>
      <c r="B285" s="15" t="s">
        <v>37</v>
      </c>
      <c r="C285" s="15" t="s">
        <v>37</v>
      </c>
      <c r="D285" s="7" t="s">
        <v>38</v>
      </c>
      <c r="E285" s="6" t="s">
        <v>187</v>
      </c>
      <c r="F285" s="7" t="s">
        <v>188</v>
      </c>
      <c r="G285" s="6" t="s">
        <v>40</v>
      </c>
      <c r="H285" s="8">
        <v>22104</v>
      </c>
      <c r="I285" s="74" t="s">
        <v>120</v>
      </c>
      <c r="J285" s="19" t="s">
        <v>6182</v>
      </c>
      <c r="K285" s="19" t="s">
        <v>6184</v>
      </c>
      <c r="L285" s="19"/>
      <c r="M285" s="8" t="s">
        <v>43</v>
      </c>
      <c r="N285" s="12" t="s">
        <v>5711</v>
      </c>
      <c r="O285" s="13">
        <v>5</v>
      </c>
      <c r="P285" s="14">
        <v>398.48</v>
      </c>
      <c r="Q285" s="53" t="s">
        <v>16313</v>
      </c>
      <c r="R285" s="14">
        <f t="shared" si="7"/>
        <v>1992.4</v>
      </c>
      <c r="S285" s="14">
        <v>0</v>
      </c>
      <c r="T285" s="14">
        <f>P285*2</f>
        <v>796.96</v>
      </c>
      <c r="U285" s="14">
        <v>0</v>
      </c>
      <c r="V285" s="14">
        <v>0</v>
      </c>
      <c r="W285" s="14">
        <f>P285*2</f>
        <v>796.96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398.48</v>
      </c>
      <c r="AD285" s="14">
        <v>0</v>
      </c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  <c r="IB285" s="39"/>
      <c r="IC285" s="39"/>
      <c r="ID285" s="39"/>
      <c r="IE285" s="39"/>
      <c r="IF285" s="39"/>
      <c r="IG285" s="39"/>
      <c r="IH285" s="39"/>
      <c r="II285" s="39"/>
      <c r="IJ285" s="39"/>
      <c r="IK285" s="39"/>
      <c r="IL285" s="39"/>
      <c r="IM285" s="39"/>
      <c r="IN285" s="39"/>
      <c r="IO285" s="39"/>
      <c r="IP285" s="39"/>
      <c r="IQ285" s="39"/>
      <c r="IR285" s="39"/>
      <c r="IS285" s="39"/>
      <c r="IT285" s="39"/>
      <c r="IU285" s="39"/>
      <c r="IV285" s="39"/>
      <c r="IW285" s="39"/>
      <c r="IX285" s="39"/>
      <c r="IY285" s="39"/>
      <c r="IZ285" s="39"/>
      <c r="JA285" s="39"/>
      <c r="JB285" s="39"/>
      <c r="JC285" s="39"/>
      <c r="JD285" s="39"/>
      <c r="JE285" s="39"/>
      <c r="JF285" s="39"/>
      <c r="JG285" s="39"/>
      <c r="JH285" s="39"/>
      <c r="JI285" s="39"/>
      <c r="JJ285" s="39"/>
      <c r="JK285" s="39"/>
      <c r="JL285" s="39"/>
      <c r="JM285" s="39"/>
      <c r="JN285" s="39"/>
      <c r="JO285" s="39"/>
      <c r="JP285" s="39"/>
      <c r="JQ285" s="39"/>
      <c r="JR285" s="39"/>
      <c r="JS285" s="39"/>
      <c r="JT285" s="39"/>
      <c r="JU285" s="39"/>
      <c r="JV285" s="39"/>
      <c r="JW285" s="39"/>
      <c r="JX285" s="39"/>
      <c r="JY285" s="39"/>
      <c r="JZ285" s="39"/>
      <c r="KA285" s="39"/>
      <c r="KB285" s="39"/>
      <c r="KC285" s="39"/>
      <c r="KD285" s="39"/>
      <c r="KE285" s="39"/>
      <c r="KF285" s="39"/>
      <c r="KG285" s="39"/>
      <c r="KH285" s="39"/>
      <c r="KI285" s="39"/>
      <c r="KJ285" s="39"/>
      <c r="KK285" s="39"/>
      <c r="KL285" s="39"/>
      <c r="KM285" s="39"/>
      <c r="KN285" s="39"/>
      <c r="KO285" s="39"/>
      <c r="KP285" s="39"/>
      <c r="KQ285" s="39"/>
      <c r="KR285" s="39"/>
      <c r="KS285" s="39"/>
      <c r="KT285" s="39"/>
      <c r="KU285" s="39"/>
      <c r="KV285" s="39"/>
      <c r="KW285" s="39"/>
      <c r="KX285" s="39"/>
      <c r="KY285" s="39"/>
      <c r="KZ285" s="39"/>
      <c r="LA285" s="39"/>
      <c r="LB285" s="39"/>
      <c r="LC285" s="39"/>
      <c r="LD285" s="39"/>
      <c r="LE285" s="39"/>
      <c r="LF285" s="39"/>
      <c r="LG285" s="39"/>
      <c r="LH285" s="39"/>
      <c r="LI285" s="39"/>
      <c r="LJ285" s="39"/>
      <c r="LK285" s="39"/>
      <c r="LL285" s="39"/>
      <c r="LM285" s="39"/>
      <c r="LN285" s="39"/>
      <c r="LO285" s="39"/>
      <c r="LP285" s="39"/>
      <c r="LQ285" s="39"/>
      <c r="LR285" s="39"/>
      <c r="LS285" s="39"/>
      <c r="LT285" s="39"/>
      <c r="LU285" s="39"/>
      <c r="LV285" s="39"/>
      <c r="LW285" s="39"/>
      <c r="LX285" s="39"/>
      <c r="LY285" s="39"/>
      <c r="LZ285" s="39"/>
      <c r="MA285" s="39"/>
      <c r="MB285" s="39"/>
      <c r="MC285" s="39"/>
      <c r="MD285" s="39"/>
      <c r="ME285" s="39"/>
      <c r="MF285" s="39"/>
      <c r="MG285" s="39"/>
      <c r="MH285" s="39"/>
      <c r="MI285" s="39"/>
      <c r="MJ285" s="39"/>
      <c r="MK285" s="39"/>
      <c r="ML285" s="39"/>
      <c r="MM285" s="39"/>
      <c r="MN285" s="39"/>
      <c r="MO285" s="39"/>
      <c r="MP285" s="39"/>
      <c r="MQ285" s="39"/>
      <c r="MR285" s="39"/>
      <c r="MS285" s="39"/>
      <c r="MT285" s="39"/>
      <c r="MU285" s="39"/>
      <c r="MV285" s="39"/>
      <c r="MW285" s="39"/>
      <c r="MX285" s="39"/>
      <c r="MY285" s="39"/>
      <c r="MZ285" s="39"/>
      <c r="NA285" s="39"/>
      <c r="NB285" s="39"/>
      <c r="NC285" s="39"/>
      <c r="ND285" s="39"/>
      <c r="NE285" s="39"/>
      <c r="NF285" s="39"/>
      <c r="NG285" s="39"/>
      <c r="NH285" s="39"/>
      <c r="NI285" s="39"/>
      <c r="NJ285" s="39"/>
      <c r="NK285" s="39"/>
      <c r="NL285" s="39"/>
      <c r="NM285" s="39"/>
      <c r="NN285" s="39"/>
      <c r="NO285" s="39"/>
      <c r="NP285" s="39"/>
      <c r="NQ285" s="39"/>
      <c r="NR285" s="39"/>
      <c r="NS285" s="39"/>
      <c r="NT285" s="39"/>
      <c r="NU285" s="39"/>
      <c r="NV285" s="39"/>
      <c r="NW285" s="39"/>
      <c r="NX285" s="39"/>
      <c r="NY285" s="39"/>
      <c r="NZ285" s="39"/>
      <c r="OA285" s="39"/>
      <c r="OB285" s="39"/>
      <c r="OC285" s="39"/>
      <c r="OD285" s="39"/>
      <c r="OE285" s="39"/>
      <c r="OF285" s="39"/>
      <c r="OG285" s="39"/>
      <c r="OH285" s="39"/>
      <c r="OI285" s="39"/>
      <c r="OJ285" s="39"/>
      <c r="OK285" s="39"/>
      <c r="OL285" s="39"/>
      <c r="OM285" s="39"/>
      <c r="ON285" s="39"/>
      <c r="OO285" s="39"/>
      <c r="OP285" s="39"/>
      <c r="OQ285" s="39"/>
      <c r="OR285" s="39"/>
      <c r="OS285" s="39"/>
      <c r="OT285" s="39"/>
      <c r="OU285" s="39"/>
      <c r="OV285" s="39"/>
      <c r="OW285" s="39"/>
      <c r="OX285" s="39"/>
      <c r="OY285" s="39"/>
      <c r="OZ285" s="39"/>
      <c r="PA285" s="39"/>
      <c r="PB285" s="39"/>
      <c r="PC285" s="39"/>
      <c r="PD285" s="39"/>
      <c r="PE285" s="39"/>
      <c r="PF285" s="39"/>
      <c r="PG285" s="39"/>
      <c r="PH285" s="39"/>
      <c r="PI285" s="39"/>
      <c r="PJ285" s="39"/>
      <c r="PK285" s="39"/>
      <c r="PL285" s="39"/>
      <c r="PM285" s="39"/>
      <c r="PN285" s="39"/>
      <c r="PO285" s="39"/>
      <c r="PP285" s="39"/>
      <c r="PQ285" s="39"/>
      <c r="PR285" s="39"/>
      <c r="PS285" s="39"/>
      <c r="PT285" s="39"/>
      <c r="PU285" s="39"/>
      <c r="PV285" s="39"/>
      <c r="PW285" s="39"/>
      <c r="PX285" s="39"/>
      <c r="PY285" s="39"/>
      <c r="PZ285" s="39"/>
      <c r="QA285" s="39"/>
      <c r="QB285" s="39"/>
      <c r="QC285" s="39"/>
      <c r="QD285" s="39"/>
      <c r="QE285" s="39"/>
      <c r="QF285" s="39"/>
      <c r="QG285" s="39"/>
      <c r="QH285" s="39"/>
      <c r="QI285" s="39"/>
      <c r="QJ285" s="39"/>
      <c r="QK285" s="39"/>
      <c r="QL285" s="39"/>
      <c r="QM285" s="39"/>
      <c r="QN285" s="39"/>
      <c r="QO285" s="39"/>
      <c r="QP285" s="39"/>
      <c r="QQ285" s="39"/>
      <c r="QR285" s="39"/>
      <c r="QS285" s="39"/>
      <c r="QT285" s="39"/>
      <c r="QU285" s="39"/>
      <c r="QV285" s="39"/>
      <c r="QW285" s="39"/>
      <c r="QX285" s="39"/>
      <c r="QY285" s="39"/>
      <c r="QZ285" s="39"/>
      <c r="RA285" s="39"/>
      <c r="RB285" s="39"/>
      <c r="RC285" s="39"/>
      <c r="RD285" s="39"/>
      <c r="RE285" s="39"/>
      <c r="RF285" s="39"/>
      <c r="RG285" s="39"/>
      <c r="RH285" s="39"/>
      <c r="RI285" s="39"/>
      <c r="RJ285" s="39"/>
      <c r="RK285" s="39"/>
      <c r="RL285" s="39"/>
      <c r="RM285" s="39"/>
      <c r="RN285" s="39"/>
      <c r="RO285" s="39"/>
      <c r="RP285" s="39"/>
      <c r="RQ285" s="39"/>
      <c r="RR285" s="39"/>
      <c r="RS285" s="39"/>
      <c r="RT285" s="39"/>
      <c r="RU285" s="39"/>
      <c r="RV285" s="39"/>
      <c r="RW285" s="39"/>
      <c r="RX285" s="39"/>
      <c r="RY285" s="39"/>
      <c r="RZ285" s="39"/>
      <c r="SA285" s="39"/>
      <c r="SB285" s="39"/>
      <c r="SC285" s="39"/>
      <c r="SD285" s="39"/>
      <c r="SE285" s="39"/>
      <c r="SF285" s="39"/>
      <c r="SG285" s="39"/>
      <c r="SH285" s="39"/>
      <c r="SI285" s="39"/>
      <c r="SJ285" s="39"/>
      <c r="SK285" s="39"/>
      <c r="SL285" s="39"/>
      <c r="SM285" s="39"/>
      <c r="SN285" s="39"/>
      <c r="SO285" s="39"/>
      <c r="SP285" s="39"/>
      <c r="SQ285" s="39"/>
      <c r="SR285" s="39"/>
      <c r="SS285" s="39"/>
      <c r="ST285" s="39"/>
      <c r="SU285" s="39"/>
      <c r="SV285" s="39"/>
      <c r="SW285" s="39"/>
      <c r="SX285" s="39"/>
      <c r="SY285" s="39"/>
      <c r="SZ285" s="39"/>
      <c r="TA285" s="39"/>
      <c r="TB285" s="39"/>
      <c r="TC285" s="39"/>
      <c r="TD285" s="39"/>
      <c r="TE285" s="39"/>
      <c r="TF285" s="39"/>
      <c r="TG285" s="39"/>
      <c r="TH285" s="39"/>
      <c r="TI285" s="39"/>
      <c r="TJ285" s="39"/>
      <c r="TK285" s="39"/>
      <c r="TL285" s="39"/>
      <c r="TM285" s="39"/>
      <c r="TN285" s="39"/>
      <c r="TO285" s="39"/>
      <c r="TP285" s="39"/>
      <c r="TQ285" s="39"/>
      <c r="TR285" s="39"/>
      <c r="TS285" s="39"/>
      <c r="TT285" s="39"/>
      <c r="TU285" s="39"/>
      <c r="TV285" s="39"/>
      <c r="TW285" s="39"/>
      <c r="TX285" s="39"/>
      <c r="TY285" s="39"/>
      <c r="TZ285" s="39"/>
      <c r="UA285" s="39"/>
      <c r="UB285" s="39"/>
      <c r="UC285" s="39"/>
      <c r="UD285" s="39"/>
      <c r="UE285" s="39"/>
      <c r="UF285" s="39"/>
      <c r="UG285" s="39"/>
      <c r="UH285" s="39"/>
      <c r="UI285" s="39"/>
      <c r="UJ285" s="39"/>
      <c r="UK285" s="39"/>
      <c r="UL285" s="39"/>
      <c r="UM285" s="39"/>
      <c r="UN285" s="39"/>
      <c r="UO285" s="39"/>
      <c r="UP285" s="39"/>
      <c r="UQ285" s="39"/>
      <c r="UR285" s="39"/>
      <c r="US285" s="39"/>
      <c r="UT285" s="39"/>
      <c r="UU285" s="39"/>
      <c r="UV285" s="39"/>
      <c r="UW285" s="39"/>
      <c r="UX285" s="39"/>
      <c r="UY285" s="39"/>
      <c r="UZ285" s="39"/>
      <c r="VA285" s="39"/>
      <c r="VB285" s="39"/>
      <c r="VC285" s="39"/>
      <c r="VD285" s="39"/>
      <c r="VE285" s="39"/>
      <c r="VF285" s="39"/>
      <c r="VG285" s="39"/>
      <c r="VH285" s="39"/>
      <c r="VI285" s="39"/>
      <c r="VJ285" s="39"/>
      <c r="VK285" s="39"/>
      <c r="VL285" s="39"/>
      <c r="VM285" s="39"/>
      <c r="VN285" s="39"/>
      <c r="VO285" s="39"/>
      <c r="VP285" s="39"/>
      <c r="VQ285" s="39"/>
      <c r="VR285" s="39"/>
      <c r="VS285" s="39"/>
      <c r="VT285" s="39"/>
      <c r="VU285" s="39"/>
      <c r="VV285" s="39"/>
      <c r="VW285" s="39"/>
      <c r="VX285" s="39"/>
      <c r="VY285" s="39"/>
      <c r="VZ285" s="39"/>
      <c r="WA285" s="39"/>
      <c r="WB285" s="39"/>
      <c r="WC285" s="39"/>
      <c r="WD285" s="39"/>
      <c r="WE285" s="39"/>
      <c r="WF285" s="39"/>
      <c r="WG285" s="39"/>
      <c r="WH285" s="39"/>
      <c r="WI285" s="39"/>
      <c r="WJ285" s="39"/>
      <c r="WK285" s="39"/>
      <c r="WL285" s="39"/>
      <c r="WM285" s="39"/>
      <c r="WN285" s="39"/>
      <c r="WO285" s="39"/>
      <c r="WP285" s="39"/>
      <c r="WQ285" s="39"/>
      <c r="WR285" s="39"/>
      <c r="WS285" s="39"/>
      <c r="WT285" s="39"/>
      <c r="WU285" s="39"/>
      <c r="WV285" s="39"/>
      <c r="WW285" s="39"/>
      <c r="WX285" s="39"/>
      <c r="WY285" s="39"/>
      <c r="WZ285" s="39"/>
      <c r="XA285" s="39"/>
      <c r="XB285" s="39"/>
      <c r="XC285" s="39"/>
      <c r="XD285" s="39"/>
      <c r="XE285" s="39"/>
      <c r="XF285" s="39"/>
      <c r="XG285" s="39"/>
      <c r="XH285" s="39"/>
      <c r="XI285" s="39"/>
      <c r="XJ285" s="39"/>
      <c r="XK285" s="39"/>
      <c r="XL285" s="39"/>
      <c r="XM285" s="39"/>
      <c r="XN285" s="39"/>
      <c r="XO285" s="39"/>
      <c r="XP285" s="39"/>
      <c r="XQ285" s="39"/>
      <c r="XR285" s="39"/>
      <c r="XS285" s="39"/>
      <c r="XT285" s="39"/>
      <c r="XU285" s="39"/>
      <c r="XV285" s="39"/>
      <c r="XW285" s="39"/>
      <c r="XX285" s="39"/>
      <c r="XY285" s="39"/>
      <c r="XZ285" s="39"/>
      <c r="YA285" s="39"/>
      <c r="YB285" s="39"/>
      <c r="YC285" s="39"/>
      <c r="YD285" s="39"/>
      <c r="YE285" s="39"/>
      <c r="YF285" s="39"/>
      <c r="YG285" s="39"/>
      <c r="YH285" s="39"/>
      <c r="YI285" s="39"/>
      <c r="YJ285" s="39"/>
      <c r="YK285" s="39"/>
      <c r="YL285" s="39"/>
      <c r="YM285" s="39"/>
      <c r="YN285" s="39"/>
      <c r="YO285" s="39"/>
      <c r="YP285" s="39"/>
      <c r="YQ285" s="39"/>
      <c r="YR285" s="39"/>
      <c r="YS285" s="39"/>
      <c r="YT285" s="39"/>
      <c r="YU285" s="39"/>
      <c r="YV285" s="39"/>
      <c r="YW285" s="39"/>
      <c r="YX285" s="39"/>
      <c r="YY285" s="39"/>
      <c r="YZ285" s="39"/>
      <c r="ZA285" s="39"/>
      <c r="ZB285" s="39"/>
      <c r="ZC285" s="39"/>
      <c r="ZD285" s="39"/>
      <c r="ZE285" s="39"/>
      <c r="ZF285" s="39"/>
      <c r="ZG285" s="39"/>
      <c r="ZH285" s="39"/>
      <c r="ZI285" s="39"/>
      <c r="ZJ285" s="39"/>
      <c r="ZK285" s="39"/>
      <c r="ZL285" s="39"/>
      <c r="ZM285" s="39"/>
      <c r="ZN285" s="39"/>
      <c r="ZO285" s="39"/>
      <c r="ZP285" s="39"/>
      <c r="ZQ285" s="39"/>
      <c r="ZR285" s="39"/>
      <c r="ZS285" s="39"/>
      <c r="ZT285" s="39"/>
      <c r="ZU285" s="39"/>
      <c r="ZV285" s="39"/>
      <c r="ZW285" s="39"/>
      <c r="ZX285" s="39"/>
    </row>
    <row r="286" spans="1:700" s="41" customFormat="1" ht="12" customHeight="1" x14ac:dyDescent="0.25">
      <c r="A286" s="128" t="s">
        <v>36</v>
      </c>
      <c r="B286" s="15" t="s">
        <v>37</v>
      </c>
      <c r="C286" s="15" t="s">
        <v>37</v>
      </c>
      <c r="D286" s="7" t="s">
        <v>38</v>
      </c>
      <c r="E286" s="6" t="s">
        <v>187</v>
      </c>
      <c r="F286" s="7" t="s">
        <v>188</v>
      </c>
      <c r="G286" s="6" t="s">
        <v>40</v>
      </c>
      <c r="H286" s="8">
        <v>22104</v>
      </c>
      <c r="I286" s="74" t="s">
        <v>120</v>
      </c>
      <c r="J286" s="19" t="s">
        <v>6132</v>
      </c>
      <c r="K286" s="19" t="s">
        <v>6174</v>
      </c>
      <c r="L286" s="19"/>
      <c r="M286" s="8" t="s">
        <v>43</v>
      </c>
      <c r="N286" s="12" t="s">
        <v>335</v>
      </c>
      <c r="O286" s="13">
        <v>2</v>
      </c>
      <c r="P286" s="14">
        <v>31</v>
      </c>
      <c r="Q286" s="53" t="s">
        <v>16313</v>
      </c>
      <c r="R286" s="14">
        <f t="shared" si="7"/>
        <v>62</v>
      </c>
      <c r="S286" s="14">
        <v>0</v>
      </c>
      <c r="T286" s="14">
        <f>P286*1</f>
        <v>31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31</v>
      </c>
      <c r="AD286" s="14">
        <v>0</v>
      </c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  <c r="IB286" s="39"/>
      <c r="IC286" s="39"/>
      <c r="ID286" s="39"/>
      <c r="IE286" s="39"/>
      <c r="IF286" s="39"/>
      <c r="IG286" s="39"/>
      <c r="IH286" s="39"/>
      <c r="II286" s="39"/>
      <c r="IJ286" s="39"/>
      <c r="IK286" s="39"/>
      <c r="IL286" s="39"/>
      <c r="IM286" s="39"/>
      <c r="IN286" s="39"/>
      <c r="IO286" s="39"/>
      <c r="IP286" s="39"/>
      <c r="IQ286" s="39"/>
      <c r="IR286" s="39"/>
      <c r="IS286" s="39"/>
      <c r="IT286" s="39"/>
      <c r="IU286" s="39"/>
      <c r="IV286" s="39"/>
      <c r="IW286" s="39"/>
      <c r="IX286" s="39"/>
      <c r="IY286" s="39"/>
      <c r="IZ286" s="39"/>
      <c r="JA286" s="39"/>
      <c r="JB286" s="39"/>
      <c r="JC286" s="39"/>
      <c r="JD286" s="39"/>
      <c r="JE286" s="39"/>
      <c r="JF286" s="39"/>
      <c r="JG286" s="39"/>
      <c r="JH286" s="39"/>
      <c r="JI286" s="39"/>
      <c r="JJ286" s="39"/>
      <c r="JK286" s="39"/>
      <c r="JL286" s="39"/>
      <c r="JM286" s="39"/>
      <c r="JN286" s="39"/>
      <c r="JO286" s="39"/>
      <c r="JP286" s="39"/>
      <c r="JQ286" s="39"/>
      <c r="JR286" s="39"/>
      <c r="JS286" s="39"/>
      <c r="JT286" s="39"/>
      <c r="JU286" s="39"/>
      <c r="JV286" s="39"/>
      <c r="JW286" s="39"/>
      <c r="JX286" s="39"/>
      <c r="JY286" s="39"/>
      <c r="JZ286" s="39"/>
      <c r="KA286" s="39"/>
      <c r="KB286" s="39"/>
      <c r="KC286" s="39"/>
      <c r="KD286" s="39"/>
      <c r="KE286" s="39"/>
      <c r="KF286" s="39"/>
      <c r="KG286" s="39"/>
      <c r="KH286" s="39"/>
      <c r="KI286" s="39"/>
      <c r="KJ286" s="39"/>
      <c r="KK286" s="39"/>
      <c r="KL286" s="39"/>
      <c r="KM286" s="39"/>
      <c r="KN286" s="39"/>
      <c r="KO286" s="39"/>
      <c r="KP286" s="39"/>
      <c r="KQ286" s="39"/>
      <c r="KR286" s="39"/>
      <c r="KS286" s="39"/>
      <c r="KT286" s="39"/>
      <c r="KU286" s="39"/>
      <c r="KV286" s="39"/>
      <c r="KW286" s="39"/>
      <c r="KX286" s="39"/>
      <c r="KY286" s="39"/>
      <c r="KZ286" s="39"/>
      <c r="LA286" s="39"/>
      <c r="LB286" s="39"/>
      <c r="LC286" s="39"/>
      <c r="LD286" s="39"/>
      <c r="LE286" s="39"/>
      <c r="LF286" s="39"/>
      <c r="LG286" s="39"/>
      <c r="LH286" s="39"/>
      <c r="LI286" s="39"/>
      <c r="LJ286" s="39"/>
      <c r="LK286" s="39"/>
      <c r="LL286" s="39"/>
      <c r="LM286" s="39"/>
      <c r="LN286" s="39"/>
      <c r="LO286" s="39"/>
      <c r="LP286" s="39"/>
      <c r="LQ286" s="39"/>
      <c r="LR286" s="39"/>
      <c r="LS286" s="39"/>
      <c r="LT286" s="39"/>
      <c r="LU286" s="39"/>
      <c r="LV286" s="39"/>
      <c r="LW286" s="39"/>
      <c r="LX286" s="39"/>
      <c r="LY286" s="39"/>
      <c r="LZ286" s="39"/>
      <c r="MA286" s="39"/>
      <c r="MB286" s="39"/>
      <c r="MC286" s="39"/>
      <c r="MD286" s="39"/>
      <c r="ME286" s="39"/>
      <c r="MF286" s="39"/>
      <c r="MG286" s="39"/>
      <c r="MH286" s="39"/>
      <c r="MI286" s="39"/>
      <c r="MJ286" s="39"/>
      <c r="MK286" s="39"/>
      <c r="ML286" s="39"/>
      <c r="MM286" s="39"/>
      <c r="MN286" s="39"/>
      <c r="MO286" s="39"/>
      <c r="MP286" s="39"/>
      <c r="MQ286" s="39"/>
      <c r="MR286" s="39"/>
      <c r="MS286" s="39"/>
      <c r="MT286" s="39"/>
      <c r="MU286" s="39"/>
      <c r="MV286" s="39"/>
      <c r="MW286" s="39"/>
      <c r="MX286" s="39"/>
      <c r="MY286" s="39"/>
      <c r="MZ286" s="39"/>
      <c r="NA286" s="39"/>
      <c r="NB286" s="39"/>
      <c r="NC286" s="39"/>
      <c r="ND286" s="39"/>
      <c r="NE286" s="39"/>
      <c r="NF286" s="39"/>
      <c r="NG286" s="39"/>
      <c r="NH286" s="39"/>
      <c r="NI286" s="39"/>
      <c r="NJ286" s="39"/>
      <c r="NK286" s="39"/>
      <c r="NL286" s="39"/>
      <c r="NM286" s="39"/>
      <c r="NN286" s="39"/>
      <c r="NO286" s="39"/>
      <c r="NP286" s="39"/>
      <c r="NQ286" s="39"/>
      <c r="NR286" s="39"/>
      <c r="NS286" s="39"/>
      <c r="NT286" s="39"/>
      <c r="NU286" s="39"/>
      <c r="NV286" s="39"/>
      <c r="NW286" s="39"/>
      <c r="NX286" s="39"/>
      <c r="NY286" s="39"/>
      <c r="NZ286" s="39"/>
      <c r="OA286" s="39"/>
      <c r="OB286" s="39"/>
      <c r="OC286" s="39"/>
      <c r="OD286" s="39"/>
      <c r="OE286" s="39"/>
      <c r="OF286" s="39"/>
      <c r="OG286" s="39"/>
      <c r="OH286" s="39"/>
      <c r="OI286" s="39"/>
      <c r="OJ286" s="39"/>
      <c r="OK286" s="39"/>
      <c r="OL286" s="39"/>
      <c r="OM286" s="39"/>
      <c r="ON286" s="39"/>
      <c r="OO286" s="39"/>
      <c r="OP286" s="39"/>
      <c r="OQ286" s="39"/>
      <c r="OR286" s="39"/>
      <c r="OS286" s="39"/>
      <c r="OT286" s="39"/>
      <c r="OU286" s="39"/>
      <c r="OV286" s="39"/>
      <c r="OW286" s="39"/>
      <c r="OX286" s="39"/>
      <c r="OY286" s="39"/>
      <c r="OZ286" s="39"/>
      <c r="PA286" s="39"/>
      <c r="PB286" s="39"/>
      <c r="PC286" s="39"/>
      <c r="PD286" s="39"/>
      <c r="PE286" s="39"/>
      <c r="PF286" s="39"/>
      <c r="PG286" s="39"/>
      <c r="PH286" s="39"/>
      <c r="PI286" s="39"/>
      <c r="PJ286" s="39"/>
      <c r="PK286" s="39"/>
      <c r="PL286" s="39"/>
      <c r="PM286" s="39"/>
      <c r="PN286" s="39"/>
      <c r="PO286" s="39"/>
      <c r="PP286" s="39"/>
      <c r="PQ286" s="39"/>
      <c r="PR286" s="39"/>
      <c r="PS286" s="39"/>
      <c r="PT286" s="39"/>
      <c r="PU286" s="39"/>
      <c r="PV286" s="39"/>
      <c r="PW286" s="39"/>
      <c r="PX286" s="39"/>
      <c r="PY286" s="39"/>
      <c r="PZ286" s="39"/>
      <c r="QA286" s="39"/>
      <c r="QB286" s="39"/>
      <c r="QC286" s="39"/>
      <c r="QD286" s="39"/>
      <c r="QE286" s="39"/>
      <c r="QF286" s="39"/>
      <c r="QG286" s="39"/>
      <c r="QH286" s="39"/>
      <c r="QI286" s="39"/>
      <c r="QJ286" s="39"/>
      <c r="QK286" s="39"/>
      <c r="QL286" s="39"/>
      <c r="QM286" s="39"/>
      <c r="QN286" s="39"/>
      <c r="QO286" s="39"/>
      <c r="QP286" s="39"/>
      <c r="QQ286" s="39"/>
      <c r="QR286" s="39"/>
      <c r="QS286" s="39"/>
      <c r="QT286" s="39"/>
      <c r="QU286" s="39"/>
      <c r="QV286" s="39"/>
      <c r="QW286" s="39"/>
      <c r="QX286" s="39"/>
      <c r="QY286" s="39"/>
      <c r="QZ286" s="39"/>
      <c r="RA286" s="39"/>
      <c r="RB286" s="39"/>
      <c r="RC286" s="39"/>
      <c r="RD286" s="39"/>
      <c r="RE286" s="39"/>
      <c r="RF286" s="39"/>
      <c r="RG286" s="39"/>
      <c r="RH286" s="39"/>
      <c r="RI286" s="39"/>
      <c r="RJ286" s="39"/>
      <c r="RK286" s="39"/>
      <c r="RL286" s="39"/>
      <c r="RM286" s="39"/>
      <c r="RN286" s="39"/>
      <c r="RO286" s="39"/>
      <c r="RP286" s="39"/>
      <c r="RQ286" s="39"/>
      <c r="RR286" s="39"/>
      <c r="RS286" s="39"/>
      <c r="RT286" s="39"/>
      <c r="RU286" s="39"/>
      <c r="RV286" s="39"/>
      <c r="RW286" s="39"/>
      <c r="RX286" s="39"/>
      <c r="RY286" s="39"/>
      <c r="RZ286" s="39"/>
      <c r="SA286" s="39"/>
      <c r="SB286" s="39"/>
      <c r="SC286" s="39"/>
      <c r="SD286" s="39"/>
      <c r="SE286" s="39"/>
      <c r="SF286" s="39"/>
      <c r="SG286" s="39"/>
      <c r="SH286" s="39"/>
      <c r="SI286" s="39"/>
      <c r="SJ286" s="39"/>
      <c r="SK286" s="39"/>
      <c r="SL286" s="39"/>
      <c r="SM286" s="39"/>
      <c r="SN286" s="39"/>
      <c r="SO286" s="39"/>
      <c r="SP286" s="39"/>
      <c r="SQ286" s="39"/>
      <c r="SR286" s="39"/>
      <c r="SS286" s="39"/>
      <c r="ST286" s="39"/>
      <c r="SU286" s="39"/>
      <c r="SV286" s="39"/>
      <c r="SW286" s="39"/>
      <c r="SX286" s="39"/>
      <c r="SY286" s="39"/>
      <c r="SZ286" s="39"/>
      <c r="TA286" s="39"/>
      <c r="TB286" s="39"/>
      <c r="TC286" s="39"/>
      <c r="TD286" s="39"/>
      <c r="TE286" s="39"/>
      <c r="TF286" s="39"/>
      <c r="TG286" s="39"/>
      <c r="TH286" s="39"/>
      <c r="TI286" s="39"/>
      <c r="TJ286" s="39"/>
      <c r="TK286" s="39"/>
      <c r="TL286" s="39"/>
      <c r="TM286" s="39"/>
      <c r="TN286" s="39"/>
      <c r="TO286" s="39"/>
      <c r="TP286" s="39"/>
      <c r="TQ286" s="39"/>
      <c r="TR286" s="39"/>
      <c r="TS286" s="39"/>
      <c r="TT286" s="39"/>
      <c r="TU286" s="39"/>
      <c r="TV286" s="39"/>
      <c r="TW286" s="39"/>
      <c r="TX286" s="39"/>
      <c r="TY286" s="39"/>
      <c r="TZ286" s="39"/>
      <c r="UA286" s="39"/>
      <c r="UB286" s="39"/>
      <c r="UC286" s="39"/>
      <c r="UD286" s="39"/>
      <c r="UE286" s="39"/>
      <c r="UF286" s="39"/>
      <c r="UG286" s="39"/>
      <c r="UH286" s="39"/>
      <c r="UI286" s="39"/>
      <c r="UJ286" s="39"/>
      <c r="UK286" s="39"/>
      <c r="UL286" s="39"/>
      <c r="UM286" s="39"/>
      <c r="UN286" s="39"/>
      <c r="UO286" s="39"/>
      <c r="UP286" s="39"/>
      <c r="UQ286" s="39"/>
      <c r="UR286" s="39"/>
      <c r="US286" s="39"/>
      <c r="UT286" s="39"/>
      <c r="UU286" s="39"/>
      <c r="UV286" s="39"/>
      <c r="UW286" s="39"/>
      <c r="UX286" s="39"/>
      <c r="UY286" s="39"/>
      <c r="UZ286" s="39"/>
      <c r="VA286" s="39"/>
      <c r="VB286" s="39"/>
      <c r="VC286" s="39"/>
      <c r="VD286" s="39"/>
      <c r="VE286" s="39"/>
      <c r="VF286" s="39"/>
      <c r="VG286" s="39"/>
      <c r="VH286" s="39"/>
      <c r="VI286" s="39"/>
      <c r="VJ286" s="39"/>
      <c r="VK286" s="39"/>
      <c r="VL286" s="39"/>
      <c r="VM286" s="39"/>
      <c r="VN286" s="39"/>
      <c r="VO286" s="39"/>
      <c r="VP286" s="39"/>
      <c r="VQ286" s="39"/>
      <c r="VR286" s="39"/>
      <c r="VS286" s="39"/>
      <c r="VT286" s="39"/>
      <c r="VU286" s="39"/>
      <c r="VV286" s="39"/>
      <c r="VW286" s="39"/>
      <c r="VX286" s="39"/>
      <c r="VY286" s="39"/>
      <c r="VZ286" s="39"/>
      <c r="WA286" s="39"/>
      <c r="WB286" s="39"/>
      <c r="WC286" s="39"/>
      <c r="WD286" s="39"/>
      <c r="WE286" s="39"/>
      <c r="WF286" s="39"/>
      <c r="WG286" s="39"/>
      <c r="WH286" s="39"/>
      <c r="WI286" s="39"/>
      <c r="WJ286" s="39"/>
      <c r="WK286" s="39"/>
      <c r="WL286" s="39"/>
      <c r="WM286" s="39"/>
      <c r="WN286" s="39"/>
      <c r="WO286" s="39"/>
      <c r="WP286" s="39"/>
      <c r="WQ286" s="39"/>
      <c r="WR286" s="39"/>
      <c r="WS286" s="39"/>
      <c r="WT286" s="39"/>
      <c r="WU286" s="39"/>
      <c r="WV286" s="39"/>
      <c r="WW286" s="39"/>
      <c r="WX286" s="39"/>
      <c r="WY286" s="39"/>
      <c r="WZ286" s="39"/>
      <c r="XA286" s="39"/>
      <c r="XB286" s="39"/>
      <c r="XC286" s="39"/>
      <c r="XD286" s="39"/>
      <c r="XE286" s="39"/>
      <c r="XF286" s="39"/>
      <c r="XG286" s="39"/>
      <c r="XH286" s="39"/>
      <c r="XI286" s="39"/>
      <c r="XJ286" s="39"/>
      <c r="XK286" s="39"/>
      <c r="XL286" s="39"/>
      <c r="XM286" s="39"/>
      <c r="XN286" s="39"/>
      <c r="XO286" s="39"/>
      <c r="XP286" s="39"/>
      <c r="XQ286" s="39"/>
      <c r="XR286" s="39"/>
      <c r="XS286" s="39"/>
      <c r="XT286" s="39"/>
      <c r="XU286" s="39"/>
      <c r="XV286" s="39"/>
      <c r="XW286" s="39"/>
      <c r="XX286" s="39"/>
      <c r="XY286" s="39"/>
      <c r="XZ286" s="39"/>
      <c r="YA286" s="39"/>
      <c r="YB286" s="39"/>
      <c r="YC286" s="39"/>
      <c r="YD286" s="39"/>
      <c r="YE286" s="39"/>
      <c r="YF286" s="39"/>
      <c r="YG286" s="39"/>
      <c r="YH286" s="39"/>
      <c r="YI286" s="39"/>
      <c r="YJ286" s="39"/>
      <c r="YK286" s="39"/>
      <c r="YL286" s="39"/>
      <c r="YM286" s="39"/>
      <c r="YN286" s="39"/>
      <c r="YO286" s="39"/>
      <c r="YP286" s="39"/>
      <c r="YQ286" s="39"/>
      <c r="YR286" s="39"/>
      <c r="YS286" s="39"/>
      <c r="YT286" s="39"/>
      <c r="YU286" s="39"/>
      <c r="YV286" s="39"/>
      <c r="YW286" s="39"/>
      <c r="YX286" s="39"/>
      <c r="YY286" s="39"/>
      <c r="YZ286" s="39"/>
      <c r="ZA286" s="39"/>
      <c r="ZB286" s="39"/>
      <c r="ZC286" s="39"/>
      <c r="ZD286" s="39"/>
      <c r="ZE286" s="39"/>
      <c r="ZF286" s="39"/>
      <c r="ZG286" s="39"/>
      <c r="ZH286" s="39"/>
      <c r="ZI286" s="39"/>
      <c r="ZJ286" s="39"/>
      <c r="ZK286" s="39"/>
      <c r="ZL286" s="39"/>
      <c r="ZM286" s="39"/>
      <c r="ZN286" s="39"/>
      <c r="ZO286" s="39"/>
      <c r="ZP286" s="39"/>
      <c r="ZQ286" s="39"/>
      <c r="ZR286" s="39"/>
      <c r="ZS286" s="39"/>
      <c r="ZT286" s="39"/>
      <c r="ZU286" s="39"/>
      <c r="ZV286" s="39"/>
      <c r="ZW286" s="39"/>
      <c r="ZX286" s="39"/>
    </row>
    <row r="287" spans="1:700" s="41" customFormat="1" ht="12" customHeight="1" x14ac:dyDescent="0.25">
      <c r="A287" s="128" t="s">
        <v>36</v>
      </c>
      <c r="B287" s="15" t="s">
        <v>37</v>
      </c>
      <c r="C287" s="15" t="s">
        <v>37</v>
      </c>
      <c r="D287" s="7" t="s">
        <v>38</v>
      </c>
      <c r="E287" s="6" t="s">
        <v>187</v>
      </c>
      <c r="F287" s="7" t="s">
        <v>188</v>
      </c>
      <c r="G287" s="6" t="s">
        <v>40</v>
      </c>
      <c r="H287" s="8">
        <v>22104</v>
      </c>
      <c r="I287" s="74" t="s">
        <v>120</v>
      </c>
      <c r="J287" s="19" t="s">
        <v>6137</v>
      </c>
      <c r="K287" s="19" t="s">
        <v>121</v>
      </c>
      <c r="L287" s="19"/>
      <c r="M287" s="8" t="s">
        <v>43</v>
      </c>
      <c r="N287" s="12" t="s">
        <v>5711</v>
      </c>
      <c r="O287" s="13">
        <v>3</v>
      </c>
      <c r="P287" s="14">
        <v>436.77</v>
      </c>
      <c r="Q287" s="53" t="s">
        <v>16313</v>
      </c>
      <c r="R287" s="14">
        <f t="shared" si="7"/>
        <v>1310.31</v>
      </c>
      <c r="S287" s="14">
        <v>0</v>
      </c>
      <c r="T287" s="14">
        <f>P287*1</f>
        <v>436.77</v>
      </c>
      <c r="U287" s="14">
        <v>0</v>
      </c>
      <c r="V287" s="14">
        <v>0</v>
      </c>
      <c r="W287" s="14">
        <f>P287*2</f>
        <v>873.54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  <c r="IB287" s="39"/>
      <c r="IC287" s="39"/>
      <c r="ID287" s="39"/>
      <c r="IE287" s="39"/>
      <c r="IF287" s="39"/>
      <c r="IG287" s="39"/>
      <c r="IH287" s="39"/>
      <c r="II287" s="39"/>
      <c r="IJ287" s="39"/>
      <c r="IK287" s="39"/>
      <c r="IL287" s="39"/>
      <c r="IM287" s="39"/>
      <c r="IN287" s="39"/>
      <c r="IO287" s="39"/>
      <c r="IP287" s="39"/>
      <c r="IQ287" s="39"/>
      <c r="IR287" s="39"/>
      <c r="IS287" s="39"/>
      <c r="IT287" s="39"/>
      <c r="IU287" s="39"/>
      <c r="IV287" s="39"/>
      <c r="IW287" s="39"/>
      <c r="IX287" s="39"/>
      <c r="IY287" s="39"/>
      <c r="IZ287" s="39"/>
      <c r="JA287" s="39"/>
      <c r="JB287" s="39"/>
      <c r="JC287" s="39"/>
      <c r="JD287" s="39"/>
      <c r="JE287" s="39"/>
      <c r="JF287" s="39"/>
      <c r="JG287" s="39"/>
      <c r="JH287" s="39"/>
      <c r="JI287" s="39"/>
      <c r="JJ287" s="39"/>
      <c r="JK287" s="39"/>
      <c r="JL287" s="39"/>
      <c r="JM287" s="39"/>
      <c r="JN287" s="39"/>
      <c r="JO287" s="39"/>
      <c r="JP287" s="39"/>
      <c r="JQ287" s="39"/>
      <c r="JR287" s="39"/>
      <c r="JS287" s="39"/>
      <c r="JT287" s="39"/>
      <c r="JU287" s="39"/>
      <c r="JV287" s="39"/>
      <c r="JW287" s="39"/>
      <c r="JX287" s="39"/>
      <c r="JY287" s="39"/>
      <c r="JZ287" s="39"/>
      <c r="KA287" s="39"/>
      <c r="KB287" s="39"/>
      <c r="KC287" s="39"/>
      <c r="KD287" s="39"/>
      <c r="KE287" s="39"/>
      <c r="KF287" s="39"/>
      <c r="KG287" s="39"/>
      <c r="KH287" s="39"/>
      <c r="KI287" s="39"/>
      <c r="KJ287" s="39"/>
      <c r="KK287" s="39"/>
      <c r="KL287" s="39"/>
      <c r="KM287" s="39"/>
      <c r="KN287" s="39"/>
      <c r="KO287" s="39"/>
      <c r="KP287" s="39"/>
      <c r="KQ287" s="39"/>
      <c r="KR287" s="39"/>
      <c r="KS287" s="39"/>
      <c r="KT287" s="39"/>
      <c r="KU287" s="39"/>
      <c r="KV287" s="39"/>
      <c r="KW287" s="39"/>
      <c r="KX287" s="39"/>
      <c r="KY287" s="39"/>
      <c r="KZ287" s="39"/>
      <c r="LA287" s="39"/>
      <c r="LB287" s="39"/>
      <c r="LC287" s="39"/>
      <c r="LD287" s="39"/>
      <c r="LE287" s="39"/>
      <c r="LF287" s="39"/>
      <c r="LG287" s="39"/>
      <c r="LH287" s="39"/>
      <c r="LI287" s="39"/>
      <c r="LJ287" s="39"/>
      <c r="LK287" s="39"/>
      <c r="LL287" s="39"/>
      <c r="LM287" s="39"/>
      <c r="LN287" s="39"/>
      <c r="LO287" s="39"/>
      <c r="LP287" s="39"/>
      <c r="LQ287" s="39"/>
      <c r="LR287" s="39"/>
      <c r="LS287" s="39"/>
      <c r="LT287" s="39"/>
      <c r="LU287" s="39"/>
      <c r="LV287" s="39"/>
      <c r="LW287" s="39"/>
      <c r="LX287" s="39"/>
      <c r="LY287" s="39"/>
      <c r="LZ287" s="39"/>
      <c r="MA287" s="39"/>
      <c r="MB287" s="39"/>
      <c r="MC287" s="39"/>
      <c r="MD287" s="39"/>
      <c r="ME287" s="39"/>
      <c r="MF287" s="39"/>
      <c r="MG287" s="39"/>
      <c r="MH287" s="39"/>
      <c r="MI287" s="39"/>
      <c r="MJ287" s="39"/>
      <c r="MK287" s="39"/>
      <c r="ML287" s="39"/>
      <c r="MM287" s="39"/>
      <c r="MN287" s="39"/>
      <c r="MO287" s="39"/>
      <c r="MP287" s="39"/>
      <c r="MQ287" s="39"/>
      <c r="MR287" s="39"/>
      <c r="MS287" s="39"/>
      <c r="MT287" s="39"/>
      <c r="MU287" s="39"/>
      <c r="MV287" s="39"/>
      <c r="MW287" s="39"/>
      <c r="MX287" s="39"/>
      <c r="MY287" s="39"/>
      <c r="MZ287" s="39"/>
      <c r="NA287" s="39"/>
      <c r="NB287" s="39"/>
      <c r="NC287" s="39"/>
      <c r="ND287" s="39"/>
      <c r="NE287" s="39"/>
      <c r="NF287" s="39"/>
      <c r="NG287" s="39"/>
      <c r="NH287" s="39"/>
      <c r="NI287" s="39"/>
      <c r="NJ287" s="39"/>
      <c r="NK287" s="39"/>
      <c r="NL287" s="39"/>
      <c r="NM287" s="39"/>
      <c r="NN287" s="39"/>
      <c r="NO287" s="39"/>
      <c r="NP287" s="39"/>
      <c r="NQ287" s="39"/>
      <c r="NR287" s="39"/>
      <c r="NS287" s="39"/>
      <c r="NT287" s="39"/>
      <c r="NU287" s="39"/>
      <c r="NV287" s="39"/>
      <c r="NW287" s="39"/>
      <c r="NX287" s="39"/>
      <c r="NY287" s="39"/>
      <c r="NZ287" s="39"/>
      <c r="OA287" s="39"/>
      <c r="OB287" s="39"/>
      <c r="OC287" s="39"/>
      <c r="OD287" s="39"/>
      <c r="OE287" s="39"/>
      <c r="OF287" s="39"/>
      <c r="OG287" s="39"/>
      <c r="OH287" s="39"/>
      <c r="OI287" s="39"/>
      <c r="OJ287" s="39"/>
      <c r="OK287" s="39"/>
      <c r="OL287" s="39"/>
      <c r="OM287" s="39"/>
      <c r="ON287" s="39"/>
      <c r="OO287" s="39"/>
      <c r="OP287" s="39"/>
      <c r="OQ287" s="39"/>
      <c r="OR287" s="39"/>
      <c r="OS287" s="39"/>
      <c r="OT287" s="39"/>
      <c r="OU287" s="39"/>
      <c r="OV287" s="39"/>
      <c r="OW287" s="39"/>
      <c r="OX287" s="39"/>
      <c r="OY287" s="39"/>
      <c r="OZ287" s="39"/>
      <c r="PA287" s="39"/>
      <c r="PB287" s="39"/>
      <c r="PC287" s="39"/>
      <c r="PD287" s="39"/>
      <c r="PE287" s="39"/>
      <c r="PF287" s="39"/>
      <c r="PG287" s="39"/>
      <c r="PH287" s="39"/>
      <c r="PI287" s="39"/>
      <c r="PJ287" s="39"/>
      <c r="PK287" s="39"/>
      <c r="PL287" s="39"/>
      <c r="PM287" s="39"/>
      <c r="PN287" s="39"/>
      <c r="PO287" s="39"/>
      <c r="PP287" s="39"/>
      <c r="PQ287" s="39"/>
      <c r="PR287" s="39"/>
      <c r="PS287" s="39"/>
      <c r="PT287" s="39"/>
      <c r="PU287" s="39"/>
      <c r="PV287" s="39"/>
      <c r="PW287" s="39"/>
      <c r="PX287" s="39"/>
      <c r="PY287" s="39"/>
      <c r="PZ287" s="39"/>
      <c r="QA287" s="39"/>
      <c r="QB287" s="39"/>
      <c r="QC287" s="39"/>
      <c r="QD287" s="39"/>
      <c r="QE287" s="39"/>
      <c r="QF287" s="39"/>
      <c r="QG287" s="39"/>
      <c r="QH287" s="39"/>
      <c r="QI287" s="39"/>
      <c r="QJ287" s="39"/>
      <c r="QK287" s="39"/>
      <c r="QL287" s="39"/>
      <c r="QM287" s="39"/>
      <c r="QN287" s="39"/>
      <c r="QO287" s="39"/>
      <c r="QP287" s="39"/>
      <c r="QQ287" s="39"/>
      <c r="QR287" s="39"/>
      <c r="QS287" s="39"/>
      <c r="QT287" s="39"/>
      <c r="QU287" s="39"/>
      <c r="QV287" s="39"/>
      <c r="QW287" s="39"/>
      <c r="QX287" s="39"/>
      <c r="QY287" s="39"/>
      <c r="QZ287" s="39"/>
      <c r="RA287" s="39"/>
      <c r="RB287" s="39"/>
      <c r="RC287" s="39"/>
      <c r="RD287" s="39"/>
      <c r="RE287" s="39"/>
      <c r="RF287" s="39"/>
      <c r="RG287" s="39"/>
      <c r="RH287" s="39"/>
      <c r="RI287" s="39"/>
      <c r="RJ287" s="39"/>
      <c r="RK287" s="39"/>
      <c r="RL287" s="39"/>
      <c r="RM287" s="39"/>
      <c r="RN287" s="39"/>
      <c r="RO287" s="39"/>
      <c r="RP287" s="39"/>
      <c r="RQ287" s="39"/>
      <c r="RR287" s="39"/>
      <c r="RS287" s="39"/>
      <c r="RT287" s="39"/>
      <c r="RU287" s="39"/>
      <c r="RV287" s="39"/>
      <c r="RW287" s="39"/>
      <c r="RX287" s="39"/>
      <c r="RY287" s="39"/>
      <c r="RZ287" s="39"/>
      <c r="SA287" s="39"/>
      <c r="SB287" s="39"/>
      <c r="SC287" s="39"/>
      <c r="SD287" s="39"/>
      <c r="SE287" s="39"/>
      <c r="SF287" s="39"/>
      <c r="SG287" s="39"/>
      <c r="SH287" s="39"/>
      <c r="SI287" s="39"/>
      <c r="SJ287" s="39"/>
      <c r="SK287" s="39"/>
      <c r="SL287" s="39"/>
      <c r="SM287" s="39"/>
      <c r="SN287" s="39"/>
      <c r="SO287" s="39"/>
      <c r="SP287" s="39"/>
      <c r="SQ287" s="39"/>
      <c r="SR287" s="39"/>
      <c r="SS287" s="39"/>
      <c r="ST287" s="39"/>
      <c r="SU287" s="39"/>
      <c r="SV287" s="39"/>
      <c r="SW287" s="39"/>
      <c r="SX287" s="39"/>
      <c r="SY287" s="39"/>
      <c r="SZ287" s="39"/>
      <c r="TA287" s="39"/>
      <c r="TB287" s="39"/>
      <c r="TC287" s="39"/>
      <c r="TD287" s="39"/>
      <c r="TE287" s="39"/>
      <c r="TF287" s="39"/>
      <c r="TG287" s="39"/>
      <c r="TH287" s="39"/>
      <c r="TI287" s="39"/>
      <c r="TJ287" s="39"/>
      <c r="TK287" s="39"/>
      <c r="TL287" s="39"/>
      <c r="TM287" s="39"/>
      <c r="TN287" s="39"/>
      <c r="TO287" s="39"/>
      <c r="TP287" s="39"/>
      <c r="TQ287" s="39"/>
      <c r="TR287" s="39"/>
      <c r="TS287" s="39"/>
      <c r="TT287" s="39"/>
      <c r="TU287" s="39"/>
      <c r="TV287" s="39"/>
      <c r="TW287" s="39"/>
      <c r="TX287" s="39"/>
      <c r="TY287" s="39"/>
      <c r="TZ287" s="39"/>
      <c r="UA287" s="39"/>
      <c r="UB287" s="39"/>
      <c r="UC287" s="39"/>
      <c r="UD287" s="39"/>
      <c r="UE287" s="39"/>
      <c r="UF287" s="39"/>
      <c r="UG287" s="39"/>
      <c r="UH287" s="39"/>
      <c r="UI287" s="39"/>
      <c r="UJ287" s="39"/>
      <c r="UK287" s="39"/>
      <c r="UL287" s="39"/>
      <c r="UM287" s="39"/>
      <c r="UN287" s="39"/>
      <c r="UO287" s="39"/>
      <c r="UP287" s="39"/>
      <c r="UQ287" s="39"/>
      <c r="UR287" s="39"/>
      <c r="US287" s="39"/>
      <c r="UT287" s="39"/>
      <c r="UU287" s="39"/>
      <c r="UV287" s="39"/>
      <c r="UW287" s="39"/>
      <c r="UX287" s="39"/>
      <c r="UY287" s="39"/>
      <c r="UZ287" s="39"/>
      <c r="VA287" s="39"/>
      <c r="VB287" s="39"/>
      <c r="VC287" s="39"/>
      <c r="VD287" s="39"/>
      <c r="VE287" s="39"/>
      <c r="VF287" s="39"/>
      <c r="VG287" s="39"/>
      <c r="VH287" s="39"/>
      <c r="VI287" s="39"/>
      <c r="VJ287" s="39"/>
      <c r="VK287" s="39"/>
      <c r="VL287" s="39"/>
      <c r="VM287" s="39"/>
      <c r="VN287" s="39"/>
      <c r="VO287" s="39"/>
      <c r="VP287" s="39"/>
      <c r="VQ287" s="39"/>
      <c r="VR287" s="39"/>
      <c r="VS287" s="39"/>
      <c r="VT287" s="39"/>
      <c r="VU287" s="39"/>
      <c r="VV287" s="39"/>
      <c r="VW287" s="39"/>
      <c r="VX287" s="39"/>
      <c r="VY287" s="39"/>
      <c r="VZ287" s="39"/>
      <c r="WA287" s="39"/>
      <c r="WB287" s="39"/>
      <c r="WC287" s="39"/>
      <c r="WD287" s="39"/>
      <c r="WE287" s="39"/>
      <c r="WF287" s="39"/>
      <c r="WG287" s="39"/>
      <c r="WH287" s="39"/>
      <c r="WI287" s="39"/>
      <c r="WJ287" s="39"/>
      <c r="WK287" s="39"/>
      <c r="WL287" s="39"/>
      <c r="WM287" s="39"/>
      <c r="WN287" s="39"/>
      <c r="WO287" s="39"/>
      <c r="WP287" s="39"/>
      <c r="WQ287" s="39"/>
      <c r="WR287" s="39"/>
      <c r="WS287" s="39"/>
      <c r="WT287" s="39"/>
      <c r="WU287" s="39"/>
      <c r="WV287" s="39"/>
      <c r="WW287" s="39"/>
      <c r="WX287" s="39"/>
      <c r="WY287" s="39"/>
      <c r="WZ287" s="39"/>
      <c r="XA287" s="39"/>
      <c r="XB287" s="39"/>
      <c r="XC287" s="39"/>
      <c r="XD287" s="39"/>
      <c r="XE287" s="39"/>
      <c r="XF287" s="39"/>
      <c r="XG287" s="39"/>
      <c r="XH287" s="39"/>
      <c r="XI287" s="39"/>
      <c r="XJ287" s="39"/>
      <c r="XK287" s="39"/>
      <c r="XL287" s="39"/>
      <c r="XM287" s="39"/>
      <c r="XN287" s="39"/>
      <c r="XO287" s="39"/>
      <c r="XP287" s="39"/>
      <c r="XQ287" s="39"/>
      <c r="XR287" s="39"/>
      <c r="XS287" s="39"/>
      <c r="XT287" s="39"/>
      <c r="XU287" s="39"/>
      <c r="XV287" s="39"/>
      <c r="XW287" s="39"/>
      <c r="XX287" s="39"/>
      <c r="XY287" s="39"/>
      <c r="XZ287" s="39"/>
      <c r="YA287" s="39"/>
      <c r="YB287" s="39"/>
      <c r="YC287" s="39"/>
      <c r="YD287" s="39"/>
      <c r="YE287" s="39"/>
      <c r="YF287" s="39"/>
      <c r="YG287" s="39"/>
      <c r="YH287" s="39"/>
      <c r="YI287" s="39"/>
      <c r="YJ287" s="39"/>
      <c r="YK287" s="39"/>
      <c r="YL287" s="39"/>
      <c r="YM287" s="39"/>
      <c r="YN287" s="39"/>
      <c r="YO287" s="39"/>
      <c r="YP287" s="39"/>
      <c r="YQ287" s="39"/>
      <c r="YR287" s="39"/>
      <c r="YS287" s="39"/>
      <c r="YT287" s="39"/>
      <c r="YU287" s="39"/>
      <c r="YV287" s="39"/>
      <c r="YW287" s="39"/>
      <c r="YX287" s="39"/>
      <c r="YY287" s="39"/>
      <c r="YZ287" s="39"/>
      <c r="ZA287" s="39"/>
      <c r="ZB287" s="39"/>
      <c r="ZC287" s="39"/>
      <c r="ZD287" s="39"/>
      <c r="ZE287" s="39"/>
      <c r="ZF287" s="39"/>
      <c r="ZG287" s="39"/>
      <c r="ZH287" s="39"/>
      <c r="ZI287" s="39"/>
      <c r="ZJ287" s="39"/>
      <c r="ZK287" s="39"/>
      <c r="ZL287" s="39"/>
      <c r="ZM287" s="39"/>
      <c r="ZN287" s="39"/>
      <c r="ZO287" s="39"/>
      <c r="ZP287" s="39"/>
      <c r="ZQ287" s="39"/>
      <c r="ZR287" s="39"/>
      <c r="ZS287" s="39"/>
      <c r="ZT287" s="39"/>
      <c r="ZU287" s="39"/>
      <c r="ZV287" s="39"/>
      <c r="ZW287" s="39"/>
      <c r="ZX287" s="39"/>
    </row>
    <row r="288" spans="1:700" s="41" customFormat="1" ht="12" customHeight="1" x14ac:dyDescent="0.25">
      <c r="A288" s="128" t="s">
        <v>36</v>
      </c>
      <c r="B288" s="15" t="s">
        <v>37</v>
      </c>
      <c r="C288" s="15" t="s">
        <v>37</v>
      </c>
      <c r="D288" s="7" t="s">
        <v>38</v>
      </c>
      <c r="E288" s="6" t="s">
        <v>187</v>
      </c>
      <c r="F288" s="7" t="s">
        <v>188</v>
      </c>
      <c r="G288" s="6" t="s">
        <v>40</v>
      </c>
      <c r="H288" s="8">
        <v>22104</v>
      </c>
      <c r="I288" s="74" t="s">
        <v>120</v>
      </c>
      <c r="J288" s="19" t="s">
        <v>6120</v>
      </c>
      <c r="K288" s="19" t="s">
        <v>16314</v>
      </c>
      <c r="L288" s="19"/>
      <c r="M288" s="8" t="s">
        <v>43</v>
      </c>
      <c r="N288" s="12" t="s">
        <v>877</v>
      </c>
      <c r="O288" s="13">
        <v>7</v>
      </c>
      <c r="P288" s="14">
        <v>436.77</v>
      </c>
      <c r="Q288" s="53" t="s">
        <v>16313</v>
      </c>
      <c r="R288" s="14">
        <f t="shared" si="7"/>
        <v>3057.39</v>
      </c>
      <c r="S288" s="14">
        <v>0</v>
      </c>
      <c r="T288" s="14">
        <f>P288*2</f>
        <v>873.54</v>
      </c>
      <c r="U288" s="14">
        <v>0</v>
      </c>
      <c r="V288" s="14">
        <v>0</v>
      </c>
      <c r="W288" s="14">
        <f>P288*3</f>
        <v>1310.31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f>P288*2</f>
        <v>873.54</v>
      </c>
      <c r="AD288" s="14">
        <v>0</v>
      </c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  <c r="IB288" s="39"/>
      <c r="IC288" s="39"/>
      <c r="ID288" s="39"/>
      <c r="IE288" s="39"/>
      <c r="IF288" s="39"/>
      <c r="IG288" s="39"/>
      <c r="IH288" s="39"/>
      <c r="II288" s="39"/>
      <c r="IJ288" s="39"/>
      <c r="IK288" s="39"/>
      <c r="IL288" s="39"/>
      <c r="IM288" s="39"/>
      <c r="IN288" s="39"/>
      <c r="IO288" s="39"/>
      <c r="IP288" s="39"/>
      <c r="IQ288" s="39"/>
      <c r="IR288" s="39"/>
      <c r="IS288" s="39"/>
      <c r="IT288" s="39"/>
      <c r="IU288" s="39"/>
      <c r="IV288" s="39"/>
      <c r="IW288" s="39"/>
      <c r="IX288" s="39"/>
      <c r="IY288" s="39"/>
      <c r="IZ288" s="39"/>
      <c r="JA288" s="39"/>
      <c r="JB288" s="39"/>
      <c r="JC288" s="39"/>
      <c r="JD288" s="39"/>
      <c r="JE288" s="39"/>
      <c r="JF288" s="39"/>
      <c r="JG288" s="39"/>
      <c r="JH288" s="39"/>
      <c r="JI288" s="39"/>
      <c r="JJ288" s="39"/>
      <c r="JK288" s="39"/>
      <c r="JL288" s="39"/>
      <c r="JM288" s="39"/>
      <c r="JN288" s="39"/>
      <c r="JO288" s="39"/>
      <c r="JP288" s="39"/>
      <c r="JQ288" s="39"/>
      <c r="JR288" s="39"/>
      <c r="JS288" s="39"/>
      <c r="JT288" s="39"/>
      <c r="JU288" s="39"/>
      <c r="JV288" s="39"/>
      <c r="JW288" s="39"/>
      <c r="JX288" s="39"/>
      <c r="JY288" s="39"/>
      <c r="JZ288" s="39"/>
      <c r="KA288" s="39"/>
      <c r="KB288" s="39"/>
      <c r="KC288" s="39"/>
      <c r="KD288" s="39"/>
      <c r="KE288" s="39"/>
      <c r="KF288" s="39"/>
      <c r="KG288" s="39"/>
      <c r="KH288" s="39"/>
      <c r="KI288" s="39"/>
      <c r="KJ288" s="39"/>
      <c r="KK288" s="39"/>
      <c r="KL288" s="39"/>
      <c r="KM288" s="39"/>
      <c r="KN288" s="39"/>
      <c r="KO288" s="39"/>
      <c r="KP288" s="39"/>
      <c r="KQ288" s="39"/>
      <c r="KR288" s="39"/>
      <c r="KS288" s="39"/>
      <c r="KT288" s="39"/>
      <c r="KU288" s="39"/>
      <c r="KV288" s="39"/>
      <c r="KW288" s="39"/>
      <c r="KX288" s="39"/>
      <c r="KY288" s="39"/>
      <c r="KZ288" s="39"/>
      <c r="LA288" s="39"/>
      <c r="LB288" s="39"/>
      <c r="LC288" s="39"/>
      <c r="LD288" s="39"/>
      <c r="LE288" s="39"/>
      <c r="LF288" s="39"/>
      <c r="LG288" s="39"/>
      <c r="LH288" s="39"/>
      <c r="LI288" s="39"/>
      <c r="LJ288" s="39"/>
      <c r="LK288" s="39"/>
      <c r="LL288" s="39"/>
      <c r="LM288" s="39"/>
      <c r="LN288" s="39"/>
      <c r="LO288" s="39"/>
      <c r="LP288" s="39"/>
      <c r="LQ288" s="39"/>
      <c r="LR288" s="39"/>
      <c r="LS288" s="39"/>
      <c r="LT288" s="39"/>
      <c r="LU288" s="39"/>
      <c r="LV288" s="39"/>
      <c r="LW288" s="39"/>
      <c r="LX288" s="39"/>
      <c r="LY288" s="39"/>
      <c r="LZ288" s="39"/>
      <c r="MA288" s="39"/>
      <c r="MB288" s="39"/>
      <c r="MC288" s="39"/>
      <c r="MD288" s="39"/>
      <c r="ME288" s="39"/>
      <c r="MF288" s="39"/>
      <c r="MG288" s="39"/>
      <c r="MH288" s="39"/>
      <c r="MI288" s="39"/>
      <c r="MJ288" s="39"/>
      <c r="MK288" s="39"/>
      <c r="ML288" s="39"/>
      <c r="MM288" s="39"/>
      <c r="MN288" s="39"/>
      <c r="MO288" s="39"/>
      <c r="MP288" s="39"/>
      <c r="MQ288" s="39"/>
      <c r="MR288" s="39"/>
      <c r="MS288" s="39"/>
      <c r="MT288" s="39"/>
      <c r="MU288" s="39"/>
      <c r="MV288" s="39"/>
      <c r="MW288" s="39"/>
      <c r="MX288" s="39"/>
      <c r="MY288" s="39"/>
      <c r="MZ288" s="39"/>
      <c r="NA288" s="39"/>
      <c r="NB288" s="39"/>
      <c r="NC288" s="39"/>
      <c r="ND288" s="39"/>
      <c r="NE288" s="39"/>
      <c r="NF288" s="39"/>
      <c r="NG288" s="39"/>
      <c r="NH288" s="39"/>
      <c r="NI288" s="39"/>
      <c r="NJ288" s="39"/>
      <c r="NK288" s="39"/>
      <c r="NL288" s="39"/>
      <c r="NM288" s="39"/>
      <c r="NN288" s="39"/>
      <c r="NO288" s="39"/>
      <c r="NP288" s="39"/>
      <c r="NQ288" s="39"/>
      <c r="NR288" s="39"/>
      <c r="NS288" s="39"/>
      <c r="NT288" s="39"/>
      <c r="NU288" s="39"/>
      <c r="NV288" s="39"/>
      <c r="NW288" s="39"/>
      <c r="NX288" s="39"/>
      <c r="NY288" s="39"/>
      <c r="NZ288" s="39"/>
      <c r="OA288" s="39"/>
      <c r="OB288" s="39"/>
      <c r="OC288" s="39"/>
      <c r="OD288" s="39"/>
      <c r="OE288" s="39"/>
      <c r="OF288" s="39"/>
      <c r="OG288" s="39"/>
      <c r="OH288" s="39"/>
      <c r="OI288" s="39"/>
      <c r="OJ288" s="39"/>
      <c r="OK288" s="39"/>
      <c r="OL288" s="39"/>
      <c r="OM288" s="39"/>
      <c r="ON288" s="39"/>
      <c r="OO288" s="39"/>
      <c r="OP288" s="39"/>
      <c r="OQ288" s="39"/>
      <c r="OR288" s="39"/>
      <c r="OS288" s="39"/>
      <c r="OT288" s="39"/>
      <c r="OU288" s="39"/>
      <c r="OV288" s="39"/>
      <c r="OW288" s="39"/>
      <c r="OX288" s="39"/>
      <c r="OY288" s="39"/>
      <c r="OZ288" s="39"/>
      <c r="PA288" s="39"/>
      <c r="PB288" s="39"/>
      <c r="PC288" s="39"/>
      <c r="PD288" s="39"/>
      <c r="PE288" s="39"/>
      <c r="PF288" s="39"/>
      <c r="PG288" s="39"/>
      <c r="PH288" s="39"/>
      <c r="PI288" s="39"/>
      <c r="PJ288" s="39"/>
      <c r="PK288" s="39"/>
      <c r="PL288" s="39"/>
      <c r="PM288" s="39"/>
      <c r="PN288" s="39"/>
      <c r="PO288" s="39"/>
      <c r="PP288" s="39"/>
      <c r="PQ288" s="39"/>
      <c r="PR288" s="39"/>
      <c r="PS288" s="39"/>
      <c r="PT288" s="39"/>
      <c r="PU288" s="39"/>
      <c r="PV288" s="39"/>
      <c r="PW288" s="39"/>
      <c r="PX288" s="39"/>
      <c r="PY288" s="39"/>
      <c r="PZ288" s="39"/>
      <c r="QA288" s="39"/>
      <c r="QB288" s="39"/>
      <c r="QC288" s="39"/>
      <c r="QD288" s="39"/>
      <c r="QE288" s="39"/>
      <c r="QF288" s="39"/>
      <c r="QG288" s="39"/>
      <c r="QH288" s="39"/>
      <c r="QI288" s="39"/>
      <c r="QJ288" s="39"/>
      <c r="QK288" s="39"/>
      <c r="QL288" s="39"/>
      <c r="QM288" s="39"/>
      <c r="QN288" s="39"/>
      <c r="QO288" s="39"/>
      <c r="QP288" s="39"/>
      <c r="QQ288" s="39"/>
      <c r="QR288" s="39"/>
      <c r="QS288" s="39"/>
      <c r="QT288" s="39"/>
      <c r="QU288" s="39"/>
      <c r="QV288" s="39"/>
      <c r="QW288" s="39"/>
      <c r="QX288" s="39"/>
      <c r="QY288" s="39"/>
      <c r="QZ288" s="39"/>
      <c r="RA288" s="39"/>
      <c r="RB288" s="39"/>
      <c r="RC288" s="39"/>
      <c r="RD288" s="39"/>
      <c r="RE288" s="39"/>
      <c r="RF288" s="39"/>
      <c r="RG288" s="39"/>
      <c r="RH288" s="39"/>
      <c r="RI288" s="39"/>
      <c r="RJ288" s="39"/>
      <c r="RK288" s="39"/>
      <c r="RL288" s="39"/>
      <c r="RM288" s="39"/>
      <c r="RN288" s="39"/>
      <c r="RO288" s="39"/>
      <c r="RP288" s="39"/>
      <c r="RQ288" s="39"/>
      <c r="RR288" s="39"/>
      <c r="RS288" s="39"/>
      <c r="RT288" s="39"/>
      <c r="RU288" s="39"/>
      <c r="RV288" s="39"/>
      <c r="RW288" s="39"/>
      <c r="RX288" s="39"/>
      <c r="RY288" s="39"/>
      <c r="RZ288" s="39"/>
      <c r="SA288" s="39"/>
      <c r="SB288" s="39"/>
      <c r="SC288" s="39"/>
      <c r="SD288" s="39"/>
      <c r="SE288" s="39"/>
      <c r="SF288" s="39"/>
      <c r="SG288" s="39"/>
      <c r="SH288" s="39"/>
      <c r="SI288" s="39"/>
      <c r="SJ288" s="39"/>
      <c r="SK288" s="39"/>
      <c r="SL288" s="39"/>
      <c r="SM288" s="39"/>
      <c r="SN288" s="39"/>
      <c r="SO288" s="39"/>
      <c r="SP288" s="39"/>
      <c r="SQ288" s="39"/>
      <c r="SR288" s="39"/>
      <c r="SS288" s="39"/>
      <c r="ST288" s="39"/>
      <c r="SU288" s="39"/>
      <c r="SV288" s="39"/>
      <c r="SW288" s="39"/>
      <c r="SX288" s="39"/>
      <c r="SY288" s="39"/>
      <c r="SZ288" s="39"/>
      <c r="TA288" s="39"/>
      <c r="TB288" s="39"/>
      <c r="TC288" s="39"/>
      <c r="TD288" s="39"/>
      <c r="TE288" s="39"/>
      <c r="TF288" s="39"/>
      <c r="TG288" s="39"/>
      <c r="TH288" s="39"/>
      <c r="TI288" s="39"/>
      <c r="TJ288" s="39"/>
      <c r="TK288" s="39"/>
      <c r="TL288" s="39"/>
      <c r="TM288" s="39"/>
      <c r="TN288" s="39"/>
      <c r="TO288" s="39"/>
      <c r="TP288" s="39"/>
      <c r="TQ288" s="39"/>
      <c r="TR288" s="39"/>
      <c r="TS288" s="39"/>
      <c r="TT288" s="39"/>
      <c r="TU288" s="39"/>
      <c r="TV288" s="39"/>
      <c r="TW288" s="39"/>
      <c r="TX288" s="39"/>
      <c r="TY288" s="39"/>
      <c r="TZ288" s="39"/>
      <c r="UA288" s="39"/>
      <c r="UB288" s="39"/>
      <c r="UC288" s="39"/>
      <c r="UD288" s="39"/>
      <c r="UE288" s="39"/>
      <c r="UF288" s="39"/>
      <c r="UG288" s="39"/>
      <c r="UH288" s="39"/>
      <c r="UI288" s="39"/>
      <c r="UJ288" s="39"/>
      <c r="UK288" s="39"/>
      <c r="UL288" s="39"/>
      <c r="UM288" s="39"/>
      <c r="UN288" s="39"/>
      <c r="UO288" s="39"/>
      <c r="UP288" s="39"/>
      <c r="UQ288" s="39"/>
      <c r="UR288" s="39"/>
      <c r="US288" s="39"/>
      <c r="UT288" s="39"/>
      <c r="UU288" s="39"/>
      <c r="UV288" s="39"/>
      <c r="UW288" s="39"/>
      <c r="UX288" s="39"/>
      <c r="UY288" s="39"/>
      <c r="UZ288" s="39"/>
      <c r="VA288" s="39"/>
      <c r="VB288" s="39"/>
      <c r="VC288" s="39"/>
      <c r="VD288" s="39"/>
      <c r="VE288" s="39"/>
      <c r="VF288" s="39"/>
      <c r="VG288" s="39"/>
      <c r="VH288" s="39"/>
      <c r="VI288" s="39"/>
      <c r="VJ288" s="39"/>
      <c r="VK288" s="39"/>
      <c r="VL288" s="39"/>
      <c r="VM288" s="39"/>
      <c r="VN288" s="39"/>
      <c r="VO288" s="39"/>
      <c r="VP288" s="39"/>
      <c r="VQ288" s="39"/>
      <c r="VR288" s="39"/>
      <c r="VS288" s="39"/>
      <c r="VT288" s="39"/>
      <c r="VU288" s="39"/>
      <c r="VV288" s="39"/>
      <c r="VW288" s="39"/>
      <c r="VX288" s="39"/>
      <c r="VY288" s="39"/>
      <c r="VZ288" s="39"/>
      <c r="WA288" s="39"/>
      <c r="WB288" s="39"/>
      <c r="WC288" s="39"/>
      <c r="WD288" s="39"/>
      <c r="WE288" s="39"/>
      <c r="WF288" s="39"/>
      <c r="WG288" s="39"/>
      <c r="WH288" s="39"/>
      <c r="WI288" s="39"/>
      <c r="WJ288" s="39"/>
      <c r="WK288" s="39"/>
      <c r="WL288" s="39"/>
      <c r="WM288" s="39"/>
      <c r="WN288" s="39"/>
      <c r="WO288" s="39"/>
      <c r="WP288" s="39"/>
      <c r="WQ288" s="39"/>
      <c r="WR288" s="39"/>
      <c r="WS288" s="39"/>
      <c r="WT288" s="39"/>
      <c r="WU288" s="39"/>
      <c r="WV288" s="39"/>
      <c r="WW288" s="39"/>
      <c r="WX288" s="39"/>
      <c r="WY288" s="39"/>
      <c r="WZ288" s="39"/>
      <c r="XA288" s="39"/>
      <c r="XB288" s="39"/>
      <c r="XC288" s="39"/>
      <c r="XD288" s="39"/>
      <c r="XE288" s="39"/>
      <c r="XF288" s="39"/>
      <c r="XG288" s="39"/>
      <c r="XH288" s="39"/>
      <c r="XI288" s="39"/>
      <c r="XJ288" s="39"/>
      <c r="XK288" s="39"/>
      <c r="XL288" s="39"/>
      <c r="XM288" s="39"/>
      <c r="XN288" s="39"/>
      <c r="XO288" s="39"/>
      <c r="XP288" s="39"/>
      <c r="XQ288" s="39"/>
      <c r="XR288" s="39"/>
      <c r="XS288" s="39"/>
      <c r="XT288" s="39"/>
      <c r="XU288" s="39"/>
      <c r="XV288" s="39"/>
      <c r="XW288" s="39"/>
      <c r="XX288" s="39"/>
      <c r="XY288" s="39"/>
      <c r="XZ288" s="39"/>
      <c r="YA288" s="39"/>
      <c r="YB288" s="39"/>
      <c r="YC288" s="39"/>
      <c r="YD288" s="39"/>
      <c r="YE288" s="39"/>
      <c r="YF288" s="39"/>
      <c r="YG288" s="39"/>
      <c r="YH288" s="39"/>
      <c r="YI288" s="39"/>
      <c r="YJ288" s="39"/>
      <c r="YK288" s="39"/>
      <c r="YL288" s="39"/>
      <c r="YM288" s="39"/>
      <c r="YN288" s="39"/>
      <c r="YO288" s="39"/>
      <c r="YP288" s="39"/>
      <c r="YQ288" s="39"/>
      <c r="YR288" s="39"/>
      <c r="YS288" s="39"/>
      <c r="YT288" s="39"/>
      <c r="YU288" s="39"/>
      <c r="YV288" s="39"/>
      <c r="YW288" s="39"/>
      <c r="YX288" s="39"/>
      <c r="YY288" s="39"/>
      <c r="YZ288" s="39"/>
      <c r="ZA288" s="39"/>
      <c r="ZB288" s="39"/>
      <c r="ZC288" s="39"/>
      <c r="ZD288" s="39"/>
      <c r="ZE288" s="39"/>
      <c r="ZF288" s="39"/>
      <c r="ZG288" s="39"/>
      <c r="ZH288" s="39"/>
      <c r="ZI288" s="39"/>
      <c r="ZJ288" s="39"/>
      <c r="ZK288" s="39"/>
      <c r="ZL288" s="39"/>
      <c r="ZM288" s="39"/>
      <c r="ZN288" s="39"/>
      <c r="ZO288" s="39"/>
      <c r="ZP288" s="39"/>
      <c r="ZQ288" s="39"/>
      <c r="ZR288" s="39"/>
      <c r="ZS288" s="39"/>
      <c r="ZT288" s="39"/>
      <c r="ZU288" s="39"/>
      <c r="ZV288" s="39"/>
      <c r="ZW288" s="39"/>
      <c r="ZX288" s="39"/>
    </row>
    <row r="289" spans="1:700" s="41" customFormat="1" ht="12" customHeight="1" x14ac:dyDescent="0.25">
      <c r="A289" s="128" t="s">
        <v>36</v>
      </c>
      <c r="B289" s="15" t="s">
        <v>37</v>
      </c>
      <c r="C289" s="15" t="s">
        <v>37</v>
      </c>
      <c r="D289" s="7" t="s">
        <v>38</v>
      </c>
      <c r="E289" s="6" t="s">
        <v>187</v>
      </c>
      <c r="F289" s="7" t="s">
        <v>188</v>
      </c>
      <c r="G289" s="6" t="s">
        <v>40</v>
      </c>
      <c r="H289" s="8">
        <v>37504</v>
      </c>
      <c r="I289" s="74" t="s">
        <v>228</v>
      </c>
      <c r="J289" s="9"/>
      <c r="K289" s="74" t="s">
        <v>228</v>
      </c>
      <c r="L289" s="11"/>
      <c r="M289" s="8" t="s">
        <v>43</v>
      </c>
      <c r="N289" s="12" t="s">
        <v>16315</v>
      </c>
      <c r="O289" s="13">
        <v>24</v>
      </c>
      <c r="P289" s="14">
        <v>625</v>
      </c>
      <c r="Q289" s="53" t="s">
        <v>16313</v>
      </c>
      <c r="R289" s="14">
        <f t="shared" si="7"/>
        <v>15000</v>
      </c>
      <c r="S289" s="14">
        <v>0</v>
      </c>
      <c r="T289" s="14">
        <v>2500</v>
      </c>
      <c r="U289" s="14">
        <v>2500</v>
      </c>
      <c r="V289" s="14">
        <v>2500</v>
      </c>
      <c r="W289" s="14">
        <v>2500</v>
      </c>
      <c r="X289" s="14">
        <v>1250</v>
      </c>
      <c r="Y289" s="14">
        <v>0</v>
      </c>
      <c r="Z289" s="14">
        <v>2500</v>
      </c>
      <c r="AA289" s="14">
        <v>0</v>
      </c>
      <c r="AB289" s="14">
        <v>0</v>
      </c>
      <c r="AC289" s="14">
        <v>1250</v>
      </c>
      <c r="AD289" s="14">
        <v>0</v>
      </c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  <c r="IB289" s="39"/>
      <c r="IC289" s="39"/>
      <c r="ID289" s="39"/>
      <c r="IE289" s="39"/>
      <c r="IF289" s="39"/>
      <c r="IG289" s="39"/>
      <c r="IH289" s="39"/>
      <c r="II289" s="39"/>
      <c r="IJ289" s="39"/>
      <c r="IK289" s="39"/>
      <c r="IL289" s="39"/>
      <c r="IM289" s="39"/>
      <c r="IN289" s="39"/>
      <c r="IO289" s="39"/>
      <c r="IP289" s="39"/>
      <c r="IQ289" s="39"/>
      <c r="IR289" s="39"/>
      <c r="IS289" s="39"/>
      <c r="IT289" s="39"/>
      <c r="IU289" s="39"/>
      <c r="IV289" s="39"/>
      <c r="IW289" s="39"/>
      <c r="IX289" s="39"/>
      <c r="IY289" s="39"/>
      <c r="IZ289" s="39"/>
      <c r="JA289" s="39"/>
      <c r="JB289" s="39"/>
      <c r="JC289" s="39"/>
      <c r="JD289" s="39"/>
      <c r="JE289" s="39"/>
      <c r="JF289" s="39"/>
      <c r="JG289" s="39"/>
      <c r="JH289" s="39"/>
      <c r="JI289" s="39"/>
      <c r="JJ289" s="39"/>
      <c r="JK289" s="39"/>
      <c r="JL289" s="39"/>
      <c r="JM289" s="39"/>
      <c r="JN289" s="39"/>
      <c r="JO289" s="39"/>
      <c r="JP289" s="39"/>
      <c r="JQ289" s="39"/>
      <c r="JR289" s="39"/>
      <c r="JS289" s="39"/>
      <c r="JT289" s="39"/>
      <c r="JU289" s="39"/>
      <c r="JV289" s="39"/>
      <c r="JW289" s="39"/>
      <c r="JX289" s="39"/>
      <c r="JY289" s="39"/>
      <c r="JZ289" s="39"/>
      <c r="KA289" s="39"/>
      <c r="KB289" s="39"/>
      <c r="KC289" s="39"/>
      <c r="KD289" s="39"/>
      <c r="KE289" s="39"/>
      <c r="KF289" s="39"/>
      <c r="KG289" s="39"/>
      <c r="KH289" s="39"/>
      <c r="KI289" s="39"/>
      <c r="KJ289" s="39"/>
      <c r="KK289" s="39"/>
      <c r="KL289" s="39"/>
      <c r="KM289" s="39"/>
      <c r="KN289" s="39"/>
      <c r="KO289" s="39"/>
      <c r="KP289" s="39"/>
      <c r="KQ289" s="39"/>
      <c r="KR289" s="39"/>
      <c r="KS289" s="39"/>
      <c r="KT289" s="39"/>
      <c r="KU289" s="39"/>
      <c r="KV289" s="39"/>
      <c r="KW289" s="39"/>
      <c r="KX289" s="39"/>
      <c r="KY289" s="39"/>
      <c r="KZ289" s="39"/>
      <c r="LA289" s="39"/>
      <c r="LB289" s="39"/>
      <c r="LC289" s="39"/>
      <c r="LD289" s="39"/>
      <c r="LE289" s="39"/>
      <c r="LF289" s="39"/>
      <c r="LG289" s="39"/>
      <c r="LH289" s="39"/>
      <c r="LI289" s="39"/>
      <c r="LJ289" s="39"/>
      <c r="LK289" s="39"/>
      <c r="LL289" s="39"/>
      <c r="LM289" s="39"/>
      <c r="LN289" s="39"/>
      <c r="LO289" s="39"/>
      <c r="LP289" s="39"/>
      <c r="LQ289" s="39"/>
      <c r="LR289" s="39"/>
      <c r="LS289" s="39"/>
      <c r="LT289" s="39"/>
      <c r="LU289" s="39"/>
      <c r="LV289" s="39"/>
      <c r="LW289" s="39"/>
      <c r="LX289" s="39"/>
      <c r="LY289" s="39"/>
      <c r="LZ289" s="39"/>
      <c r="MA289" s="39"/>
      <c r="MB289" s="39"/>
      <c r="MC289" s="39"/>
      <c r="MD289" s="39"/>
      <c r="ME289" s="39"/>
      <c r="MF289" s="39"/>
      <c r="MG289" s="39"/>
      <c r="MH289" s="39"/>
      <c r="MI289" s="39"/>
      <c r="MJ289" s="39"/>
      <c r="MK289" s="39"/>
      <c r="ML289" s="39"/>
      <c r="MM289" s="39"/>
      <c r="MN289" s="39"/>
      <c r="MO289" s="39"/>
      <c r="MP289" s="39"/>
      <c r="MQ289" s="39"/>
      <c r="MR289" s="39"/>
      <c r="MS289" s="39"/>
      <c r="MT289" s="39"/>
      <c r="MU289" s="39"/>
      <c r="MV289" s="39"/>
      <c r="MW289" s="39"/>
      <c r="MX289" s="39"/>
      <c r="MY289" s="39"/>
      <c r="MZ289" s="39"/>
      <c r="NA289" s="39"/>
      <c r="NB289" s="39"/>
      <c r="NC289" s="39"/>
      <c r="ND289" s="39"/>
      <c r="NE289" s="39"/>
      <c r="NF289" s="39"/>
      <c r="NG289" s="39"/>
      <c r="NH289" s="39"/>
      <c r="NI289" s="39"/>
      <c r="NJ289" s="39"/>
      <c r="NK289" s="39"/>
      <c r="NL289" s="39"/>
      <c r="NM289" s="39"/>
      <c r="NN289" s="39"/>
      <c r="NO289" s="39"/>
      <c r="NP289" s="39"/>
      <c r="NQ289" s="39"/>
      <c r="NR289" s="39"/>
      <c r="NS289" s="39"/>
      <c r="NT289" s="39"/>
      <c r="NU289" s="39"/>
      <c r="NV289" s="39"/>
      <c r="NW289" s="39"/>
      <c r="NX289" s="39"/>
      <c r="NY289" s="39"/>
      <c r="NZ289" s="39"/>
      <c r="OA289" s="39"/>
      <c r="OB289" s="39"/>
      <c r="OC289" s="39"/>
      <c r="OD289" s="39"/>
      <c r="OE289" s="39"/>
      <c r="OF289" s="39"/>
      <c r="OG289" s="39"/>
      <c r="OH289" s="39"/>
      <c r="OI289" s="39"/>
      <c r="OJ289" s="39"/>
      <c r="OK289" s="39"/>
      <c r="OL289" s="39"/>
      <c r="OM289" s="39"/>
      <c r="ON289" s="39"/>
      <c r="OO289" s="39"/>
      <c r="OP289" s="39"/>
      <c r="OQ289" s="39"/>
      <c r="OR289" s="39"/>
      <c r="OS289" s="39"/>
      <c r="OT289" s="39"/>
      <c r="OU289" s="39"/>
      <c r="OV289" s="39"/>
      <c r="OW289" s="39"/>
      <c r="OX289" s="39"/>
      <c r="OY289" s="39"/>
      <c r="OZ289" s="39"/>
      <c r="PA289" s="39"/>
      <c r="PB289" s="39"/>
      <c r="PC289" s="39"/>
      <c r="PD289" s="39"/>
      <c r="PE289" s="39"/>
      <c r="PF289" s="39"/>
      <c r="PG289" s="39"/>
      <c r="PH289" s="39"/>
      <c r="PI289" s="39"/>
      <c r="PJ289" s="39"/>
      <c r="PK289" s="39"/>
      <c r="PL289" s="39"/>
      <c r="PM289" s="39"/>
      <c r="PN289" s="39"/>
      <c r="PO289" s="39"/>
      <c r="PP289" s="39"/>
      <c r="PQ289" s="39"/>
      <c r="PR289" s="39"/>
      <c r="PS289" s="39"/>
      <c r="PT289" s="39"/>
      <c r="PU289" s="39"/>
      <c r="PV289" s="39"/>
      <c r="PW289" s="39"/>
      <c r="PX289" s="39"/>
      <c r="PY289" s="39"/>
      <c r="PZ289" s="39"/>
      <c r="QA289" s="39"/>
      <c r="QB289" s="39"/>
      <c r="QC289" s="39"/>
      <c r="QD289" s="39"/>
      <c r="QE289" s="39"/>
      <c r="QF289" s="39"/>
      <c r="QG289" s="39"/>
      <c r="QH289" s="39"/>
      <c r="QI289" s="39"/>
      <c r="QJ289" s="39"/>
      <c r="QK289" s="39"/>
      <c r="QL289" s="39"/>
      <c r="QM289" s="39"/>
      <c r="QN289" s="39"/>
      <c r="QO289" s="39"/>
      <c r="QP289" s="39"/>
      <c r="QQ289" s="39"/>
      <c r="QR289" s="39"/>
      <c r="QS289" s="39"/>
      <c r="QT289" s="39"/>
      <c r="QU289" s="39"/>
      <c r="QV289" s="39"/>
      <c r="QW289" s="39"/>
      <c r="QX289" s="39"/>
      <c r="QY289" s="39"/>
      <c r="QZ289" s="39"/>
      <c r="RA289" s="39"/>
      <c r="RB289" s="39"/>
      <c r="RC289" s="39"/>
      <c r="RD289" s="39"/>
      <c r="RE289" s="39"/>
      <c r="RF289" s="39"/>
      <c r="RG289" s="39"/>
      <c r="RH289" s="39"/>
      <c r="RI289" s="39"/>
      <c r="RJ289" s="39"/>
      <c r="RK289" s="39"/>
      <c r="RL289" s="39"/>
      <c r="RM289" s="39"/>
      <c r="RN289" s="39"/>
      <c r="RO289" s="39"/>
      <c r="RP289" s="39"/>
      <c r="RQ289" s="39"/>
      <c r="RR289" s="39"/>
      <c r="RS289" s="39"/>
      <c r="RT289" s="39"/>
      <c r="RU289" s="39"/>
      <c r="RV289" s="39"/>
      <c r="RW289" s="39"/>
      <c r="RX289" s="39"/>
      <c r="RY289" s="39"/>
      <c r="RZ289" s="39"/>
      <c r="SA289" s="39"/>
      <c r="SB289" s="39"/>
      <c r="SC289" s="39"/>
      <c r="SD289" s="39"/>
      <c r="SE289" s="39"/>
      <c r="SF289" s="39"/>
      <c r="SG289" s="39"/>
      <c r="SH289" s="39"/>
      <c r="SI289" s="39"/>
      <c r="SJ289" s="39"/>
      <c r="SK289" s="39"/>
      <c r="SL289" s="39"/>
      <c r="SM289" s="39"/>
      <c r="SN289" s="39"/>
      <c r="SO289" s="39"/>
      <c r="SP289" s="39"/>
      <c r="SQ289" s="39"/>
      <c r="SR289" s="39"/>
      <c r="SS289" s="39"/>
      <c r="ST289" s="39"/>
      <c r="SU289" s="39"/>
      <c r="SV289" s="39"/>
      <c r="SW289" s="39"/>
      <c r="SX289" s="39"/>
      <c r="SY289" s="39"/>
      <c r="SZ289" s="39"/>
      <c r="TA289" s="39"/>
      <c r="TB289" s="39"/>
      <c r="TC289" s="39"/>
      <c r="TD289" s="39"/>
      <c r="TE289" s="39"/>
      <c r="TF289" s="39"/>
      <c r="TG289" s="39"/>
      <c r="TH289" s="39"/>
      <c r="TI289" s="39"/>
      <c r="TJ289" s="39"/>
      <c r="TK289" s="39"/>
      <c r="TL289" s="39"/>
      <c r="TM289" s="39"/>
      <c r="TN289" s="39"/>
      <c r="TO289" s="39"/>
      <c r="TP289" s="39"/>
      <c r="TQ289" s="39"/>
      <c r="TR289" s="39"/>
      <c r="TS289" s="39"/>
      <c r="TT289" s="39"/>
      <c r="TU289" s="39"/>
      <c r="TV289" s="39"/>
      <c r="TW289" s="39"/>
      <c r="TX289" s="39"/>
      <c r="TY289" s="39"/>
      <c r="TZ289" s="39"/>
      <c r="UA289" s="39"/>
      <c r="UB289" s="39"/>
      <c r="UC289" s="39"/>
      <c r="UD289" s="39"/>
      <c r="UE289" s="39"/>
      <c r="UF289" s="39"/>
      <c r="UG289" s="39"/>
      <c r="UH289" s="39"/>
      <c r="UI289" s="39"/>
      <c r="UJ289" s="39"/>
      <c r="UK289" s="39"/>
      <c r="UL289" s="39"/>
      <c r="UM289" s="39"/>
      <c r="UN289" s="39"/>
      <c r="UO289" s="39"/>
      <c r="UP289" s="39"/>
      <c r="UQ289" s="39"/>
      <c r="UR289" s="39"/>
      <c r="US289" s="39"/>
      <c r="UT289" s="39"/>
      <c r="UU289" s="39"/>
      <c r="UV289" s="39"/>
      <c r="UW289" s="39"/>
      <c r="UX289" s="39"/>
      <c r="UY289" s="39"/>
      <c r="UZ289" s="39"/>
      <c r="VA289" s="39"/>
      <c r="VB289" s="39"/>
      <c r="VC289" s="39"/>
      <c r="VD289" s="39"/>
      <c r="VE289" s="39"/>
      <c r="VF289" s="39"/>
      <c r="VG289" s="39"/>
      <c r="VH289" s="39"/>
      <c r="VI289" s="39"/>
      <c r="VJ289" s="39"/>
      <c r="VK289" s="39"/>
      <c r="VL289" s="39"/>
      <c r="VM289" s="39"/>
      <c r="VN289" s="39"/>
      <c r="VO289" s="39"/>
      <c r="VP289" s="39"/>
      <c r="VQ289" s="39"/>
      <c r="VR289" s="39"/>
      <c r="VS289" s="39"/>
      <c r="VT289" s="39"/>
      <c r="VU289" s="39"/>
      <c r="VV289" s="39"/>
      <c r="VW289" s="39"/>
      <c r="VX289" s="39"/>
      <c r="VY289" s="39"/>
      <c r="VZ289" s="39"/>
      <c r="WA289" s="39"/>
      <c r="WB289" s="39"/>
      <c r="WC289" s="39"/>
      <c r="WD289" s="39"/>
      <c r="WE289" s="39"/>
      <c r="WF289" s="39"/>
      <c r="WG289" s="39"/>
      <c r="WH289" s="39"/>
      <c r="WI289" s="39"/>
      <c r="WJ289" s="39"/>
      <c r="WK289" s="39"/>
      <c r="WL289" s="39"/>
      <c r="WM289" s="39"/>
      <c r="WN289" s="39"/>
      <c r="WO289" s="39"/>
      <c r="WP289" s="39"/>
      <c r="WQ289" s="39"/>
      <c r="WR289" s="39"/>
      <c r="WS289" s="39"/>
      <c r="WT289" s="39"/>
      <c r="WU289" s="39"/>
      <c r="WV289" s="39"/>
      <c r="WW289" s="39"/>
      <c r="WX289" s="39"/>
      <c r="WY289" s="39"/>
      <c r="WZ289" s="39"/>
      <c r="XA289" s="39"/>
      <c r="XB289" s="39"/>
      <c r="XC289" s="39"/>
      <c r="XD289" s="39"/>
      <c r="XE289" s="39"/>
      <c r="XF289" s="39"/>
      <c r="XG289" s="39"/>
      <c r="XH289" s="39"/>
      <c r="XI289" s="39"/>
      <c r="XJ289" s="39"/>
      <c r="XK289" s="39"/>
      <c r="XL289" s="39"/>
      <c r="XM289" s="39"/>
      <c r="XN289" s="39"/>
      <c r="XO289" s="39"/>
      <c r="XP289" s="39"/>
      <c r="XQ289" s="39"/>
      <c r="XR289" s="39"/>
      <c r="XS289" s="39"/>
      <c r="XT289" s="39"/>
      <c r="XU289" s="39"/>
      <c r="XV289" s="39"/>
      <c r="XW289" s="39"/>
      <c r="XX289" s="39"/>
      <c r="XY289" s="39"/>
      <c r="XZ289" s="39"/>
      <c r="YA289" s="39"/>
      <c r="YB289" s="39"/>
      <c r="YC289" s="39"/>
      <c r="YD289" s="39"/>
      <c r="YE289" s="39"/>
      <c r="YF289" s="39"/>
      <c r="YG289" s="39"/>
      <c r="YH289" s="39"/>
      <c r="YI289" s="39"/>
      <c r="YJ289" s="39"/>
      <c r="YK289" s="39"/>
      <c r="YL289" s="39"/>
      <c r="YM289" s="39"/>
      <c r="YN289" s="39"/>
      <c r="YO289" s="39"/>
      <c r="YP289" s="39"/>
      <c r="YQ289" s="39"/>
      <c r="YR289" s="39"/>
      <c r="YS289" s="39"/>
      <c r="YT289" s="39"/>
      <c r="YU289" s="39"/>
      <c r="YV289" s="39"/>
      <c r="YW289" s="39"/>
      <c r="YX289" s="39"/>
      <c r="YY289" s="39"/>
      <c r="YZ289" s="39"/>
      <c r="ZA289" s="39"/>
      <c r="ZB289" s="39"/>
      <c r="ZC289" s="39"/>
      <c r="ZD289" s="39"/>
      <c r="ZE289" s="39"/>
      <c r="ZF289" s="39"/>
      <c r="ZG289" s="39"/>
      <c r="ZH289" s="39"/>
      <c r="ZI289" s="39"/>
      <c r="ZJ289" s="39"/>
      <c r="ZK289" s="39"/>
      <c r="ZL289" s="39"/>
      <c r="ZM289" s="39"/>
      <c r="ZN289" s="39"/>
      <c r="ZO289" s="39"/>
      <c r="ZP289" s="39"/>
      <c r="ZQ289" s="39"/>
      <c r="ZR289" s="39"/>
      <c r="ZS289" s="39"/>
      <c r="ZT289" s="39"/>
      <c r="ZU289" s="39"/>
      <c r="ZV289" s="39"/>
      <c r="ZW289" s="39"/>
      <c r="ZX289" s="39"/>
    </row>
    <row r="290" spans="1:700" s="41" customFormat="1" ht="12" customHeight="1" x14ac:dyDescent="0.25">
      <c r="A290" s="128" t="s">
        <v>36</v>
      </c>
      <c r="B290" s="15" t="s">
        <v>37</v>
      </c>
      <c r="C290" s="15" t="s">
        <v>37</v>
      </c>
      <c r="D290" s="7" t="s">
        <v>38</v>
      </c>
      <c r="E290" s="6" t="s">
        <v>187</v>
      </c>
      <c r="F290" s="7" t="s">
        <v>188</v>
      </c>
      <c r="G290" s="6" t="s">
        <v>40</v>
      </c>
      <c r="H290" s="8">
        <v>39202</v>
      </c>
      <c r="I290" s="72" t="s">
        <v>170</v>
      </c>
      <c r="J290" s="9"/>
      <c r="K290" s="16" t="s">
        <v>170</v>
      </c>
      <c r="L290" s="11"/>
      <c r="M290" s="8" t="s">
        <v>43</v>
      </c>
      <c r="N290" s="12" t="s">
        <v>16316</v>
      </c>
      <c r="O290" s="13">
        <v>12</v>
      </c>
      <c r="P290" s="14">
        <v>572</v>
      </c>
      <c r="Q290" s="53" t="s">
        <v>16313</v>
      </c>
      <c r="R290" s="14">
        <f t="shared" si="7"/>
        <v>6864</v>
      </c>
      <c r="S290" s="14">
        <v>0</v>
      </c>
      <c r="T290" s="14">
        <v>1144</v>
      </c>
      <c r="U290" s="14">
        <v>1144</v>
      </c>
      <c r="V290" s="14">
        <v>1144</v>
      </c>
      <c r="W290" s="14">
        <v>1144</v>
      </c>
      <c r="X290" s="14">
        <v>572</v>
      </c>
      <c r="Y290" s="14">
        <v>0</v>
      </c>
      <c r="Z290" s="14">
        <v>1144</v>
      </c>
      <c r="AA290" s="14">
        <v>0</v>
      </c>
      <c r="AB290" s="14">
        <v>0</v>
      </c>
      <c r="AC290" s="14">
        <v>572</v>
      </c>
      <c r="AD290" s="14">
        <v>0</v>
      </c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  <c r="IV290" s="39"/>
      <c r="IW290" s="39"/>
      <c r="IX290" s="39"/>
      <c r="IY290" s="39"/>
      <c r="IZ290" s="39"/>
      <c r="JA290" s="39"/>
      <c r="JB290" s="39"/>
      <c r="JC290" s="39"/>
      <c r="JD290" s="39"/>
      <c r="JE290" s="39"/>
      <c r="JF290" s="39"/>
      <c r="JG290" s="39"/>
      <c r="JH290" s="39"/>
      <c r="JI290" s="39"/>
      <c r="JJ290" s="39"/>
      <c r="JK290" s="39"/>
      <c r="JL290" s="39"/>
      <c r="JM290" s="39"/>
      <c r="JN290" s="39"/>
      <c r="JO290" s="39"/>
      <c r="JP290" s="39"/>
      <c r="JQ290" s="39"/>
      <c r="JR290" s="39"/>
      <c r="JS290" s="39"/>
      <c r="JT290" s="39"/>
      <c r="JU290" s="39"/>
      <c r="JV290" s="39"/>
      <c r="JW290" s="39"/>
      <c r="JX290" s="39"/>
      <c r="JY290" s="39"/>
      <c r="JZ290" s="39"/>
      <c r="KA290" s="39"/>
      <c r="KB290" s="39"/>
      <c r="KC290" s="39"/>
      <c r="KD290" s="39"/>
      <c r="KE290" s="39"/>
      <c r="KF290" s="39"/>
      <c r="KG290" s="39"/>
      <c r="KH290" s="39"/>
      <c r="KI290" s="39"/>
      <c r="KJ290" s="39"/>
      <c r="KK290" s="39"/>
      <c r="KL290" s="39"/>
      <c r="KM290" s="39"/>
      <c r="KN290" s="39"/>
      <c r="KO290" s="39"/>
      <c r="KP290" s="39"/>
      <c r="KQ290" s="39"/>
      <c r="KR290" s="39"/>
      <c r="KS290" s="39"/>
      <c r="KT290" s="39"/>
      <c r="KU290" s="39"/>
      <c r="KV290" s="39"/>
      <c r="KW290" s="39"/>
      <c r="KX290" s="39"/>
      <c r="KY290" s="39"/>
      <c r="KZ290" s="39"/>
      <c r="LA290" s="39"/>
      <c r="LB290" s="39"/>
      <c r="LC290" s="39"/>
      <c r="LD290" s="39"/>
      <c r="LE290" s="39"/>
      <c r="LF290" s="39"/>
      <c r="LG290" s="39"/>
      <c r="LH290" s="39"/>
      <c r="LI290" s="39"/>
      <c r="LJ290" s="39"/>
      <c r="LK290" s="39"/>
      <c r="LL290" s="39"/>
      <c r="LM290" s="39"/>
      <c r="LN290" s="39"/>
      <c r="LO290" s="39"/>
      <c r="LP290" s="39"/>
      <c r="LQ290" s="39"/>
      <c r="LR290" s="39"/>
      <c r="LS290" s="39"/>
      <c r="LT290" s="39"/>
      <c r="LU290" s="39"/>
      <c r="LV290" s="39"/>
      <c r="LW290" s="39"/>
      <c r="LX290" s="39"/>
      <c r="LY290" s="39"/>
      <c r="LZ290" s="39"/>
      <c r="MA290" s="39"/>
      <c r="MB290" s="39"/>
      <c r="MC290" s="39"/>
      <c r="MD290" s="39"/>
      <c r="ME290" s="39"/>
      <c r="MF290" s="39"/>
      <c r="MG290" s="39"/>
      <c r="MH290" s="39"/>
      <c r="MI290" s="39"/>
      <c r="MJ290" s="39"/>
      <c r="MK290" s="39"/>
      <c r="ML290" s="39"/>
      <c r="MM290" s="39"/>
      <c r="MN290" s="39"/>
      <c r="MO290" s="39"/>
      <c r="MP290" s="39"/>
      <c r="MQ290" s="39"/>
      <c r="MR290" s="39"/>
      <c r="MS290" s="39"/>
      <c r="MT290" s="39"/>
      <c r="MU290" s="39"/>
      <c r="MV290" s="39"/>
      <c r="MW290" s="39"/>
      <c r="MX290" s="39"/>
      <c r="MY290" s="39"/>
      <c r="MZ290" s="39"/>
      <c r="NA290" s="39"/>
      <c r="NB290" s="39"/>
      <c r="NC290" s="39"/>
      <c r="ND290" s="39"/>
      <c r="NE290" s="39"/>
      <c r="NF290" s="39"/>
      <c r="NG290" s="39"/>
      <c r="NH290" s="39"/>
      <c r="NI290" s="39"/>
      <c r="NJ290" s="39"/>
      <c r="NK290" s="39"/>
      <c r="NL290" s="39"/>
      <c r="NM290" s="39"/>
      <c r="NN290" s="39"/>
      <c r="NO290" s="39"/>
      <c r="NP290" s="39"/>
      <c r="NQ290" s="39"/>
      <c r="NR290" s="39"/>
      <c r="NS290" s="39"/>
      <c r="NT290" s="39"/>
      <c r="NU290" s="39"/>
      <c r="NV290" s="39"/>
      <c r="NW290" s="39"/>
      <c r="NX290" s="39"/>
      <c r="NY290" s="39"/>
      <c r="NZ290" s="39"/>
      <c r="OA290" s="39"/>
      <c r="OB290" s="39"/>
      <c r="OC290" s="39"/>
      <c r="OD290" s="39"/>
      <c r="OE290" s="39"/>
      <c r="OF290" s="39"/>
      <c r="OG290" s="39"/>
      <c r="OH290" s="39"/>
      <c r="OI290" s="39"/>
      <c r="OJ290" s="39"/>
      <c r="OK290" s="39"/>
      <c r="OL290" s="39"/>
      <c r="OM290" s="39"/>
      <c r="ON290" s="39"/>
      <c r="OO290" s="39"/>
      <c r="OP290" s="39"/>
      <c r="OQ290" s="39"/>
      <c r="OR290" s="39"/>
      <c r="OS290" s="39"/>
      <c r="OT290" s="39"/>
      <c r="OU290" s="39"/>
      <c r="OV290" s="39"/>
      <c r="OW290" s="39"/>
      <c r="OX290" s="39"/>
      <c r="OY290" s="39"/>
      <c r="OZ290" s="39"/>
      <c r="PA290" s="39"/>
      <c r="PB290" s="39"/>
      <c r="PC290" s="39"/>
      <c r="PD290" s="39"/>
      <c r="PE290" s="39"/>
      <c r="PF290" s="39"/>
      <c r="PG290" s="39"/>
      <c r="PH290" s="39"/>
      <c r="PI290" s="39"/>
      <c r="PJ290" s="39"/>
      <c r="PK290" s="39"/>
      <c r="PL290" s="39"/>
      <c r="PM290" s="39"/>
      <c r="PN290" s="39"/>
      <c r="PO290" s="39"/>
      <c r="PP290" s="39"/>
      <c r="PQ290" s="39"/>
      <c r="PR290" s="39"/>
      <c r="PS290" s="39"/>
      <c r="PT290" s="39"/>
      <c r="PU290" s="39"/>
      <c r="PV290" s="39"/>
      <c r="PW290" s="39"/>
      <c r="PX290" s="39"/>
      <c r="PY290" s="39"/>
      <c r="PZ290" s="39"/>
      <c r="QA290" s="39"/>
      <c r="QB290" s="39"/>
      <c r="QC290" s="39"/>
      <c r="QD290" s="39"/>
      <c r="QE290" s="39"/>
      <c r="QF290" s="39"/>
      <c r="QG290" s="39"/>
      <c r="QH290" s="39"/>
      <c r="QI290" s="39"/>
      <c r="QJ290" s="39"/>
      <c r="QK290" s="39"/>
      <c r="QL290" s="39"/>
      <c r="QM290" s="39"/>
      <c r="QN290" s="39"/>
      <c r="QO290" s="39"/>
      <c r="QP290" s="39"/>
      <c r="QQ290" s="39"/>
      <c r="QR290" s="39"/>
      <c r="QS290" s="39"/>
      <c r="QT290" s="39"/>
      <c r="QU290" s="39"/>
      <c r="QV290" s="39"/>
      <c r="QW290" s="39"/>
      <c r="QX290" s="39"/>
      <c r="QY290" s="39"/>
      <c r="QZ290" s="39"/>
      <c r="RA290" s="39"/>
      <c r="RB290" s="39"/>
      <c r="RC290" s="39"/>
      <c r="RD290" s="39"/>
      <c r="RE290" s="39"/>
      <c r="RF290" s="39"/>
      <c r="RG290" s="39"/>
      <c r="RH290" s="39"/>
      <c r="RI290" s="39"/>
      <c r="RJ290" s="39"/>
      <c r="RK290" s="39"/>
      <c r="RL290" s="39"/>
      <c r="RM290" s="39"/>
      <c r="RN290" s="39"/>
      <c r="RO290" s="39"/>
      <c r="RP290" s="39"/>
      <c r="RQ290" s="39"/>
      <c r="RR290" s="39"/>
      <c r="RS290" s="39"/>
      <c r="RT290" s="39"/>
      <c r="RU290" s="39"/>
      <c r="RV290" s="39"/>
      <c r="RW290" s="39"/>
      <c r="RX290" s="39"/>
      <c r="RY290" s="39"/>
      <c r="RZ290" s="39"/>
      <c r="SA290" s="39"/>
      <c r="SB290" s="39"/>
      <c r="SC290" s="39"/>
      <c r="SD290" s="39"/>
      <c r="SE290" s="39"/>
      <c r="SF290" s="39"/>
      <c r="SG290" s="39"/>
      <c r="SH290" s="39"/>
      <c r="SI290" s="39"/>
      <c r="SJ290" s="39"/>
      <c r="SK290" s="39"/>
      <c r="SL290" s="39"/>
      <c r="SM290" s="39"/>
      <c r="SN290" s="39"/>
      <c r="SO290" s="39"/>
      <c r="SP290" s="39"/>
      <c r="SQ290" s="39"/>
      <c r="SR290" s="39"/>
      <c r="SS290" s="39"/>
      <c r="ST290" s="39"/>
      <c r="SU290" s="39"/>
      <c r="SV290" s="39"/>
      <c r="SW290" s="39"/>
      <c r="SX290" s="39"/>
      <c r="SY290" s="39"/>
      <c r="SZ290" s="39"/>
      <c r="TA290" s="39"/>
      <c r="TB290" s="39"/>
      <c r="TC290" s="39"/>
      <c r="TD290" s="39"/>
      <c r="TE290" s="39"/>
      <c r="TF290" s="39"/>
      <c r="TG290" s="39"/>
      <c r="TH290" s="39"/>
      <c r="TI290" s="39"/>
      <c r="TJ290" s="39"/>
      <c r="TK290" s="39"/>
      <c r="TL290" s="39"/>
      <c r="TM290" s="39"/>
      <c r="TN290" s="39"/>
      <c r="TO290" s="39"/>
      <c r="TP290" s="39"/>
      <c r="TQ290" s="39"/>
      <c r="TR290" s="39"/>
      <c r="TS290" s="39"/>
      <c r="TT290" s="39"/>
      <c r="TU290" s="39"/>
      <c r="TV290" s="39"/>
      <c r="TW290" s="39"/>
      <c r="TX290" s="39"/>
      <c r="TY290" s="39"/>
      <c r="TZ290" s="39"/>
      <c r="UA290" s="39"/>
      <c r="UB290" s="39"/>
      <c r="UC290" s="39"/>
      <c r="UD290" s="39"/>
      <c r="UE290" s="39"/>
      <c r="UF290" s="39"/>
      <c r="UG290" s="39"/>
      <c r="UH290" s="39"/>
      <c r="UI290" s="39"/>
      <c r="UJ290" s="39"/>
      <c r="UK290" s="39"/>
      <c r="UL290" s="39"/>
      <c r="UM290" s="39"/>
      <c r="UN290" s="39"/>
      <c r="UO290" s="39"/>
      <c r="UP290" s="39"/>
      <c r="UQ290" s="39"/>
      <c r="UR290" s="39"/>
      <c r="US290" s="39"/>
      <c r="UT290" s="39"/>
      <c r="UU290" s="39"/>
      <c r="UV290" s="39"/>
      <c r="UW290" s="39"/>
      <c r="UX290" s="39"/>
      <c r="UY290" s="39"/>
      <c r="UZ290" s="39"/>
      <c r="VA290" s="39"/>
      <c r="VB290" s="39"/>
      <c r="VC290" s="39"/>
      <c r="VD290" s="39"/>
      <c r="VE290" s="39"/>
      <c r="VF290" s="39"/>
      <c r="VG290" s="39"/>
      <c r="VH290" s="39"/>
      <c r="VI290" s="39"/>
      <c r="VJ290" s="39"/>
      <c r="VK290" s="39"/>
      <c r="VL290" s="39"/>
      <c r="VM290" s="39"/>
      <c r="VN290" s="39"/>
      <c r="VO290" s="39"/>
      <c r="VP290" s="39"/>
      <c r="VQ290" s="39"/>
      <c r="VR290" s="39"/>
      <c r="VS290" s="39"/>
      <c r="VT290" s="39"/>
      <c r="VU290" s="39"/>
      <c r="VV290" s="39"/>
      <c r="VW290" s="39"/>
      <c r="VX290" s="39"/>
      <c r="VY290" s="39"/>
      <c r="VZ290" s="39"/>
      <c r="WA290" s="39"/>
      <c r="WB290" s="39"/>
      <c r="WC290" s="39"/>
      <c r="WD290" s="39"/>
      <c r="WE290" s="39"/>
      <c r="WF290" s="39"/>
      <c r="WG290" s="39"/>
      <c r="WH290" s="39"/>
      <c r="WI290" s="39"/>
      <c r="WJ290" s="39"/>
      <c r="WK290" s="39"/>
      <c r="WL290" s="39"/>
      <c r="WM290" s="39"/>
      <c r="WN290" s="39"/>
      <c r="WO290" s="39"/>
      <c r="WP290" s="39"/>
      <c r="WQ290" s="39"/>
      <c r="WR290" s="39"/>
      <c r="WS290" s="39"/>
      <c r="WT290" s="39"/>
      <c r="WU290" s="39"/>
      <c r="WV290" s="39"/>
      <c r="WW290" s="39"/>
      <c r="WX290" s="39"/>
      <c r="WY290" s="39"/>
      <c r="WZ290" s="39"/>
      <c r="XA290" s="39"/>
      <c r="XB290" s="39"/>
      <c r="XC290" s="39"/>
      <c r="XD290" s="39"/>
      <c r="XE290" s="39"/>
      <c r="XF290" s="39"/>
      <c r="XG290" s="39"/>
      <c r="XH290" s="39"/>
      <c r="XI290" s="39"/>
      <c r="XJ290" s="39"/>
      <c r="XK290" s="39"/>
      <c r="XL290" s="39"/>
      <c r="XM290" s="39"/>
      <c r="XN290" s="39"/>
      <c r="XO290" s="39"/>
      <c r="XP290" s="39"/>
      <c r="XQ290" s="39"/>
      <c r="XR290" s="39"/>
      <c r="XS290" s="39"/>
      <c r="XT290" s="39"/>
      <c r="XU290" s="39"/>
      <c r="XV290" s="39"/>
      <c r="XW290" s="39"/>
      <c r="XX290" s="39"/>
      <c r="XY290" s="39"/>
      <c r="XZ290" s="39"/>
      <c r="YA290" s="39"/>
      <c r="YB290" s="39"/>
      <c r="YC290" s="39"/>
      <c r="YD290" s="39"/>
      <c r="YE290" s="39"/>
      <c r="YF290" s="39"/>
      <c r="YG290" s="39"/>
      <c r="YH290" s="39"/>
      <c r="YI290" s="39"/>
      <c r="YJ290" s="39"/>
      <c r="YK290" s="39"/>
      <c r="YL290" s="39"/>
      <c r="YM290" s="39"/>
      <c r="YN290" s="39"/>
      <c r="YO290" s="39"/>
      <c r="YP290" s="39"/>
      <c r="YQ290" s="39"/>
      <c r="YR290" s="39"/>
      <c r="YS290" s="39"/>
      <c r="YT290" s="39"/>
      <c r="YU290" s="39"/>
      <c r="YV290" s="39"/>
      <c r="YW290" s="39"/>
      <c r="YX290" s="39"/>
      <c r="YY290" s="39"/>
      <c r="YZ290" s="39"/>
      <c r="ZA290" s="39"/>
      <c r="ZB290" s="39"/>
      <c r="ZC290" s="39"/>
      <c r="ZD290" s="39"/>
      <c r="ZE290" s="39"/>
      <c r="ZF290" s="39"/>
      <c r="ZG290" s="39"/>
      <c r="ZH290" s="39"/>
      <c r="ZI290" s="39"/>
      <c r="ZJ290" s="39"/>
      <c r="ZK290" s="39"/>
      <c r="ZL290" s="39"/>
      <c r="ZM290" s="39"/>
      <c r="ZN290" s="39"/>
      <c r="ZO290" s="39"/>
      <c r="ZP290" s="39"/>
      <c r="ZQ290" s="39"/>
      <c r="ZR290" s="39"/>
      <c r="ZS290" s="39"/>
      <c r="ZT290" s="39"/>
      <c r="ZU290" s="39"/>
      <c r="ZV290" s="39"/>
      <c r="ZW290" s="39"/>
      <c r="ZX290" s="39"/>
    </row>
    <row r="291" spans="1:700" s="41" customFormat="1" ht="12" customHeight="1" x14ac:dyDescent="0.25">
      <c r="A291" s="128" t="s">
        <v>36</v>
      </c>
      <c r="B291" s="15" t="s">
        <v>37</v>
      </c>
      <c r="C291" s="15" t="s">
        <v>37</v>
      </c>
      <c r="D291" s="7" t="s">
        <v>38</v>
      </c>
      <c r="E291" s="6" t="s">
        <v>187</v>
      </c>
      <c r="F291" s="7" t="s">
        <v>188</v>
      </c>
      <c r="G291" s="6" t="s">
        <v>40</v>
      </c>
      <c r="H291" s="8">
        <v>33604</v>
      </c>
      <c r="I291" s="74" t="s">
        <v>254</v>
      </c>
      <c r="J291" s="9"/>
      <c r="K291" s="129" t="s">
        <v>254</v>
      </c>
      <c r="L291" s="11"/>
      <c r="M291" s="8" t="s">
        <v>43</v>
      </c>
      <c r="N291" s="12" t="s">
        <v>8460</v>
      </c>
      <c r="O291" s="13">
        <v>2</v>
      </c>
      <c r="P291" s="14">
        <v>490</v>
      </c>
      <c r="Q291" s="53" t="s">
        <v>16313</v>
      </c>
      <c r="R291" s="14">
        <f t="shared" si="7"/>
        <v>980</v>
      </c>
      <c r="S291" s="14">
        <v>0</v>
      </c>
      <c r="T291" s="14">
        <v>980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  <c r="IB291" s="39"/>
      <c r="IC291" s="39"/>
      <c r="ID291" s="39"/>
      <c r="IE291" s="39"/>
      <c r="IF291" s="39"/>
      <c r="IG291" s="39"/>
      <c r="IH291" s="39"/>
      <c r="II291" s="39"/>
      <c r="IJ291" s="39"/>
      <c r="IK291" s="39"/>
      <c r="IL291" s="39"/>
      <c r="IM291" s="39"/>
      <c r="IN291" s="39"/>
      <c r="IO291" s="39"/>
      <c r="IP291" s="39"/>
      <c r="IQ291" s="39"/>
      <c r="IR291" s="39"/>
      <c r="IS291" s="39"/>
      <c r="IT291" s="39"/>
      <c r="IU291" s="39"/>
      <c r="IV291" s="39"/>
      <c r="IW291" s="39"/>
      <c r="IX291" s="39"/>
      <c r="IY291" s="39"/>
      <c r="IZ291" s="39"/>
      <c r="JA291" s="39"/>
      <c r="JB291" s="39"/>
      <c r="JC291" s="39"/>
      <c r="JD291" s="39"/>
      <c r="JE291" s="39"/>
      <c r="JF291" s="39"/>
      <c r="JG291" s="39"/>
      <c r="JH291" s="39"/>
      <c r="JI291" s="39"/>
      <c r="JJ291" s="39"/>
      <c r="JK291" s="39"/>
      <c r="JL291" s="39"/>
      <c r="JM291" s="39"/>
      <c r="JN291" s="39"/>
      <c r="JO291" s="39"/>
      <c r="JP291" s="39"/>
      <c r="JQ291" s="39"/>
      <c r="JR291" s="39"/>
      <c r="JS291" s="39"/>
      <c r="JT291" s="39"/>
      <c r="JU291" s="39"/>
      <c r="JV291" s="39"/>
      <c r="JW291" s="39"/>
      <c r="JX291" s="39"/>
      <c r="JY291" s="39"/>
      <c r="JZ291" s="39"/>
      <c r="KA291" s="39"/>
      <c r="KB291" s="39"/>
      <c r="KC291" s="39"/>
      <c r="KD291" s="39"/>
      <c r="KE291" s="39"/>
      <c r="KF291" s="39"/>
      <c r="KG291" s="39"/>
      <c r="KH291" s="39"/>
      <c r="KI291" s="39"/>
      <c r="KJ291" s="39"/>
      <c r="KK291" s="39"/>
      <c r="KL291" s="39"/>
      <c r="KM291" s="39"/>
      <c r="KN291" s="39"/>
      <c r="KO291" s="39"/>
      <c r="KP291" s="39"/>
      <c r="KQ291" s="39"/>
      <c r="KR291" s="39"/>
      <c r="KS291" s="39"/>
      <c r="KT291" s="39"/>
      <c r="KU291" s="39"/>
      <c r="KV291" s="39"/>
      <c r="KW291" s="39"/>
      <c r="KX291" s="39"/>
      <c r="KY291" s="39"/>
      <c r="KZ291" s="39"/>
      <c r="LA291" s="39"/>
      <c r="LB291" s="39"/>
      <c r="LC291" s="39"/>
      <c r="LD291" s="39"/>
      <c r="LE291" s="39"/>
      <c r="LF291" s="39"/>
      <c r="LG291" s="39"/>
      <c r="LH291" s="39"/>
      <c r="LI291" s="39"/>
      <c r="LJ291" s="39"/>
      <c r="LK291" s="39"/>
      <c r="LL291" s="39"/>
      <c r="LM291" s="39"/>
      <c r="LN291" s="39"/>
      <c r="LO291" s="39"/>
      <c r="LP291" s="39"/>
      <c r="LQ291" s="39"/>
      <c r="LR291" s="39"/>
      <c r="LS291" s="39"/>
      <c r="LT291" s="39"/>
      <c r="LU291" s="39"/>
      <c r="LV291" s="39"/>
      <c r="LW291" s="39"/>
      <c r="LX291" s="39"/>
      <c r="LY291" s="39"/>
      <c r="LZ291" s="39"/>
      <c r="MA291" s="39"/>
      <c r="MB291" s="39"/>
      <c r="MC291" s="39"/>
      <c r="MD291" s="39"/>
      <c r="ME291" s="39"/>
      <c r="MF291" s="39"/>
      <c r="MG291" s="39"/>
      <c r="MH291" s="39"/>
      <c r="MI291" s="39"/>
      <c r="MJ291" s="39"/>
      <c r="MK291" s="39"/>
      <c r="ML291" s="39"/>
      <c r="MM291" s="39"/>
      <c r="MN291" s="39"/>
      <c r="MO291" s="39"/>
      <c r="MP291" s="39"/>
      <c r="MQ291" s="39"/>
      <c r="MR291" s="39"/>
      <c r="MS291" s="39"/>
      <c r="MT291" s="39"/>
      <c r="MU291" s="39"/>
      <c r="MV291" s="39"/>
      <c r="MW291" s="39"/>
      <c r="MX291" s="39"/>
      <c r="MY291" s="39"/>
      <c r="MZ291" s="39"/>
      <c r="NA291" s="39"/>
      <c r="NB291" s="39"/>
      <c r="NC291" s="39"/>
      <c r="ND291" s="39"/>
      <c r="NE291" s="39"/>
      <c r="NF291" s="39"/>
      <c r="NG291" s="39"/>
      <c r="NH291" s="39"/>
      <c r="NI291" s="39"/>
      <c r="NJ291" s="39"/>
      <c r="NK291" s="39"/>
      <c r="NL291" s="39"/>
      <c r="NM291" s="39"/>
      <c r="NN291" s="39"/>
      <c r="NO291" s="39"/>
      <c r="NP291" s="39"/>
      <c r="NQ291" s="39"/>
      <c r="NR291" s="39"/>
      <c r="NS291" s="39"/>
      <c r="NT291" s="39"/>
      <c r="NU291" s="39"/>
      <c r="NV291" s="39"/>
      <c r="NW291" s="39"/>
      <c r="NX291" s="39"/>
      <c r="NY291" s="39"/>
      <c r="NZ291" s="39"/>
      <c r="OA291" s="39"/>
      <c r="OB291" s="39"/>
      <c r="OC291" s="39"/>
      <c r="OD291" s="39"/>
      <c r="OE291" s="39"/>
      <c r="OF291" s="39"/>
      <c r="OG291" s="39"/>
      <c r="OH291" s="39"/>
      <c r="OI291" s="39"/>
      <c r="OJ291" s="39"/>
      <c r="OK291" s="39"/>
      <c r="OL291" s="39"/>
      <c r="OM291" s="39"/>
      <c r="ON291" s="39"/>
      <c r="OO291" s="39"/>
      <c r="OP291" s="39"/>
      <c r="OQ291" s="39"/>
      <c r="OR291" s="39"/>
      <c r="OS291" s="39"/>
      <c r="OT291" s="39"/>
      <c r="OU291" s="39"/>
      <c r="OV291" s="39"/>
      <c r="OW291" s="39"/>
      <c r="OX291" s="39"/>
      <c r="OY291" s="39"/>
      <c r="OZ291" s="39"/>
      <c r="PA291" s="39"/>
      <c r="PB291" s="39"/>
      <c r="PC291" s="39"/>
      <c r="PD291" s="39"/>
      <c r="PE291" s="39"/>
      <c r="PF291" s="39"/>
      <c r="PG291" s="39"/>
      <c r="PH291" s="39"/>
      <c r="PI291" s="39"/>
      <c r="PJ291" s="39"/>
      <c r="PK291" s="39"/>
      <c r="PL291" s="39"/>
      <c r="PM291" s="39"/>
      <c r="PN291" s="39"/>
      <c r="PO291" s="39"/>
      <c r="PP291" s="39"/>
      <c r="PQ291" s="39"/>
      <c r="PR291" s="39"/>
      <c r="PS291" s="39"/>
      <c r="PT291" s="39"/>
      <c r="PU291" s="39"/>
      <c r="PV291" s="39"/>
      <c r="PW291" s="39"/>
      <c r="PX291" s="39"/>
      <c r="PY291" s="39"/>
      <c r="PZ291" s="39"/>
      <c r="QA291" s="39"/>
      <c r="QB291" s="39"/>
      <c r="QC291" s="39"/>
      <c r="QD291" s="39"/>
      <c r="QE291" s="39"/>
      <c r="QF291" s="39"/>
      <c r="QG291" s="39"/>
      <c r="QH291" s="39"/>
      <c r="QI291" s="39"/>
      <c r="QJ291" s="39"/>
      <c r="QK291" s="39"/>
      <c r="QL291" s="39"/>
      <c r="QM291" s="39"/>
      <c r="QN291" s="39"/>
      <c r="QO291" s="39"/>
      <c r="QP291" s="39"/>
      <c r="QQ291" s="39"/>
      <c r="QR291" s="39"/>
      <c r="QS291" s="39"/>
      <c r="QT291" s="39"/>
      <c r="QU291" s="39"/>
      <c r="QV291" s="39"/>
      <c r="QW291" s="39"/>
      <c r="QX291" s="39"/>
      <c r="QY291" s="39"/>
      <c r="QZ291" s="39"/>
      <c r="RA291" s="39"/>
      <c r="RB291" s="39"/>
      <c r="RC291" s="39"/>
      <c r="RD291" s="39"/>
      <c r="RE291" s="39"/>
      <c r="RF291" s="39"/>
      <c r="RG291" s="39"/>
      <c r="RH291" s="39"/>
      <c r="RI291" s="39"/>
      <c r="RJ291" s="39"/>
      <c r="RK291" s="39"/>
      <c r="RL291" s="39"/>
      <c r="RM291" s="39"/>
      <c r="RN291" s="39"/>
      <c r="RO291" s="39"/>
      <c r="RP291" s="39"/>
      <c r="RQ291" s="39"/>
      <c r="RR291" s="39"/>
      <c r="RS291" s="39"/>
      <c r="RT291" s="39"/>
      <c r="RU291" s="39"/>
      <c r="RV291" s="39"/>
      <c r="RW291" s="39"/>
      <c r="RX291" s="39"/>
      <c r="RY291" s="39"/>
      <c r="RZ291" s="39"/>
      <c r="SA291" s="39"/>
      <c r="SB291" s="39"/>
      <c r="SC291" s="39"/>
      <c r="SD291" s="39"/>
      <c r="SE291" s="39"/>
      <c r="SF291" s="39"/>
      <c r="SG291" s="39"/>
      <c r="SH291" s="39"/>
      <c r="SI291" s="39"/>
      <c r="SJ291" s="39"/>
      <c r="SK291" s="39"/>
      <c r="SL291" s="39"/>
      <c r="SM291" s="39"/>
      <c r="SN291" s="39"/>
      <c r="SO291" s="39"/>
      <c r="SP291" s="39"/>
      <c r="SQ291" s="39"/>
      <c r="SR291" s="39"/>
      <c r="SS291" s="39"/>
      <c r="ST291" s="39"/>
      <c r="SU291" s="39"/>
      <c r="SV291" s="39"/>
      <c r="SW291" s="39"/>
      <c r="SX291" s="39"/>
      <c r="SY291" s="39"/>
      <c r="SZ291" s="39"/>
      <c r="TA291" s="39"/>
      <c r="TB291" s="39"/>
      <c r="TC291" s="39"/>
      <c r="TD291" s="39"/>
      <c r="TE291" s="39"/>
      <c r="TF291" s="39"/>
      <c r="TG291" s="39"/>
      <c r="TH291" s="39"/>
      <c r="TI291" s="39"/>
      <c r="TJ291" s="39"/>
      <c r="TK291" s="39"/>
      <c r="TL291" s="39"/>
      <c r="TM291" s="39"/>
      <c r="TN291" s="39"/>
      <c r="TO291" s="39"/>
      <c r="TP291" s="39"/>
      <c r="TQ291" s="39"/>
      <c r="TR291" s="39"/>
      <c r="TS291" s="39"/>
      <c r="TT291" s="39"/>
      <c r="TU291" s="39"/>
      <c r="TV291" s="39"/>
      <c r="TW291" s="39"/>
      <c r="TX291" s="39"/>
      <c r="TY291" s="39"/>
      <c r="TZ291" s="39"/>
      <c r="UA291" s="39"/>
      <c r="UB291" s="39"/>
      <c r="UC291" s="39"/>
      <c r="UD291" s="39"/>
      <c r="UE291" s="39"/>
      <c r="UF291" s="39"/>
      <c r="UG291" s="39"/>
      <c r="UH291" s="39"/>
      <c r="UI291" s="39"/>
      <c r="UJ291" s="39"/>
      <c r="UK291" s="39"/>
      <c r="UL291" s="39"/>
      <c r="UM291" s="39"/>
      <c r="UN291" s="39"/>
      <c r="UO291" s="39"/>
      <c r="UP291" s="39"/>
      <c r="UQ291" s="39"/>
      <c r="UR291" s="39"/>
      <c r="US291" s="39"/>
      <c r="UT291" s="39"/>
      <c r="UU291" s="39"/>
      <c r="UV291" s="39"/>
      <c r="UW291" s="39"/>
      <c r="UX291" s="39"/>
      <c r="UY291" s="39"/>
      <c r="UZ291" s="39"/>
      <c r="VA291" s="39"/>
      <c r="VB291" s="39"/>
      <c r="VC291" s="39"/>
      <c r="VD291" s="39"/>
      <c r="VE291" s="39"/>
      <c r="VF291" s="39"/>
      <c r="VG291" s="39"/>
      <c r="VH291" s="39"/>
      <c r="VI291" s="39"/>
      <c r="VJ291" s="39"/>
      <c r="VK291" s="39"/>
      <c r="VL291" s="39"/>
      <c r="VM291" s="39"/>
      <c r="VN291" s="39"/>
      <c r="VO291" s="39"/>
      <c r="VP291" s="39"/>
      <c r="VQ291" s="39"/>
      <c r="VR291" s="39"/>
      <c r="VS291" s="39"/>
      <c r="VT291" s="39"/>
      <c r="VU291" s="39"/>
      <c r="VV291" s="39"/>
      <c r="VW291" s="39"/>
      <c r="VX291" s="39"/>
      <c r="VY291" s="39"/>
      <c r="VZ291" s="39"/>
      <c r="WA291" s="39"/>
      <c r="WB291" s="39"/>
      <c r="WC291" s="39"/>
      <c r="WD291" s="39"/>
      <c r="WE291" s="39"/>
      <c r="WF291" s="39"/>
      <c r="WG291" s="39"/>
      <c r="WH291" s="39"/>
      <c r="WI291" s="39"/>
      <c r="WJ291" s="39"/>
      <c r="WK291" s="39"/>
      <c r="WL291" s="39"/>
      <c r="WM291" s="39"/>
      <c r="WN291" s="39"/>
      <c r="WO291" s="39"/>
      <c r="WP291" s="39"/>
      <c r="WQ291" s="39"/>
      <c r="WR291" s="39"/>
      <c r="WS291" s="39"/>
      <c r="WT291" s="39"/>
      <c r="WU291" s="39"/>
      <c r="WV291" s="39"/>
      <c r="WW291" s="39"/>
      <c r="WX291" s="39"/>
      <c r="WY291" s="39"/>
      <c r="WZ291" s="39"/>
      <c r="XA291" s="39"/>
      <c r="XB291" s="39"/>
      <c r="XC291" s="39"/>
      <c r="XD291" s="39"/>
      <c r="XE291" s="39"/>
      <c r="XF291" s="39"/>
      <c r="XG291" s="39"/>
      <c r="XH291" s="39"/>
      <c r="XI291" s="39"/>
      <c r="XJ291" s="39"/>
      <c r="XK291" s="39"/>
      <c r="XL291" s="39"/>
      <c r="XM291" s="39"/>
      <c r="XN291" s="39"/>
      <c r="XO291" s="39"/>
      <c r="XP291" s="39"/>
      <c r="XQ291" s="39"/>
      <c r="XR291" s="39"/>
      <c r="XS291" s="39"/>
      <c r="XT291" s="39"/>
      <c r="XU291" s="39"/>
      <c r="XV291" s="39"/>
      <c r="XW291" s="39"/>
      <c r="XX291" s="39"/>
      <c r="XY291" s="39"/>
      <c r="XZ291" s="39"/>
      <c r="YA291" s="39"/>
      <c r="YB291" s="39"/>
      <c r="YC291" s="39"/>
      <c r="YD291" s="39"/>
      <c r="YE291" s="39"/>
      <c r="YF291" s="39"/>
      <c r="YG291" s="39"/>
      <c r="YH291" s="39"/>
      <c r="YI291" s="39"/>
      <c r="YJ291" s="39"/>
      <c r="YK291" s="39"/>
      <c r="YL291" s="39"/>
      <c r="YM291" s="39"/>
      <c r="YN291" s="39"/>
      <c r="YO291" s="39"/>
      <c r="YP291" s="39"/>
      <c r="YQ291" s="39"/>
      <c r="YR291" s="39"/>
      <c r="YS291" s="39"/>
      <c r="YT291" s="39"/>
      <c r="YU291" s="39"/>
      <c r="YV291" s="39"/>
      <c r="YW291" s="39"/>
      <c r="YX291" s="39"/>
      <c r="YY291" s="39"/>
      <c r="YZ291" s="39"/>
      <c r="ZA291" s="39"/>
      <c r="ZB291" s="39"/>
      <c r="ZC291" s="39"/>
      <c r="ZD291" s="39"/>
      <c r="ZE291" s="39"/>
      <c r="ZF291" s="39"/>
      <c r="ZG291" s="39"/>
      <c r="ZH291" s="39"/>
      <c r="ZI291" s="39"/>
      <c r="ZJ291" s="39"/>
      <c r="ZK291" s="39"/>
      <c r="ZL291" s="39"/>
      <c r="ZM291" s="39"/>
      <c r="ZN291" s="39"/>
      <c r="ZO291" s="39"/>
      <c r="ZP291" s="39"/>
      <c r="ZQ291" s="39"/>
      <c r="ZR291" s="39"/>
      <c r="ZS291" s="39"/>
      <c r="ZT291" s="39"/>
      <c r="ZU291" s="39"/>
      <c r="ZV291" s="39"/>
      <c r="ZW291" s="39"/>
      <c r="ZX291" s="39"/>
    </row>
    <row r="292" spans="1:700" s="41" customFormat="1" ht="12" customHeight="1" x14ac:dyDescent="0.25">
      <c r="A292" s="128" t="s">
        <v>36</v>
      </c>
      <c r="B292" s="36" t="s">
        <v>37</v>
      </c>
      <c r="C292" s="36" t="s">
        <v>37</v>
      </c>
      <c r="D292" s="36" t="s">
        <v>38</v>
      </c>
      <c r="E292" s="36" t="s">
        <v>271</v>
      </c>
      <c r="F292" s="36" t="s">
        <v>272</v>
      </c>
      <c r="G292" s="22" t="s">
        <v>40</v>
      </c>
      <c r="H292" s="22">
        <v>21101</v>
      </c>
      <c r="I292" s="92" t="s">
        <v>46</v>
      </c>
      <c r="J292" s="9" t="s">
        <v>1578</v>
      </c>
      <c r="K292" s="30" t="s">
        <v>74</v>
      </c>
      <c r="L292" s="11"/>
      <c r="M292" s="8" t="s">
        <v>43</v>
      </c>
      <c r="N292" s="12" t="s">
        <v>16255</v>
      </c>
      <c r="O292" s="20">
        <v>60</v>
      </c>
      <c r="P292" s="59">
        <v>145</v>
      </c>
      <c r="Q292" s="53" t="s">
        <v>45</v>
      </c>
      <c r="R292" s="59">
        <f>P292*O292</f>
        <v>8700</v>
      </c>
      <c r="S292" s="59">
        <v>0</v>
      </c>
      <c r="T292" s="59">
        <v>2175</v>
      </c>
      <c r="U292" s="59">
        <v>0</v>
      </c>
      <c r="V292" s="59">
        <v>0</v>
      </c>
      <c r="W292" s="59">
        <v>2175</v>
      </c>
      <c r="X292" s="59">
        <v>0</v>
      </c>
      <c r="Y292" s="59">
        <v>0</v>
      </c>
      <c r="Z292" s="59">
        <v>2175</v>
      </c>
      <c r="AA292" s="59">
        <v>0</v>
      </c>
      <c r="AB292" s="59">
        <v>0</v>
      </c>
      <c r="AC292" s="59">
        <v>2175</v>
      </c>
      <c r="AD292" s="59">
        <v>0</v>
      </c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  <c r="IB292" s="39"/>
      <c r="IC292" s="39"/>
      <c r="ID292" s="39"/>
      <c r="IE292" s="39"/>
      <c r="IF292" s="39"/>
      <c r="IG292" s="39"/>
      <c r="IH292" s="39"/>
      <c r="II292" s="39"/>
      <c r="IJ292" s="39"/>
      <c r="IK292" s="39"/>
      <c r="IL292" s="39"/>
      <c r="IM292" s="39"/>
      <c r="IN292" s="39"/>
      <c r="IO292" s="39"/>
      <c r="IP292" s="39"/>
      <c r="IQ292" s="39"/>
      <c r="IR292" s="39"/>
      <c r="IS292" s="39"/>
      <c r="IT292" s="39"/>
      <c r="IU292" s="39"/>
      <c r="IV292" s="39"/>
      <c r="IW292" s="39"/>
      <c r="IX292" s="39"/>
      <c r="IY292" s="39"/>
      <c r="IZ292" s="39"/>
      <c r="JA292" s="39"/>
      <c r="JB292" s="39"/>
      <c r="JC292" s="39"/>
      <c r="JD292" s="39"/>
      <c r="JE292" s="39"/>
      <c r="JF292" s="39"/>
      <c r="JG292" s="39"/>
      <c r="JH292" s="39"/>
      <c r="JI292" s="39"/>
      <c r="JJ292" s="39"/>
      <c r="JK292" s="39"/>
      <c r="JL292" s="39"/>
      <c r="JM292" s="39"/>
      <c r="JN292" s="39"/>
      <c r="JO292" s="39"/>
      <c r="JP292" s="39"/>
      <c r="JQ292" s="39"/>
      <c r="JR292" s="39"/>
      <c r="JS292" s="39"/>
      <c r="JT292" s="39"/>
      <c r="JU292" s="39"/>
      <c r="JV292" s="39"/>
      <c r="JW292" s="39"/>
      <c r="JX292" s="39"/>
      <c r="JY292" s="39"/>
      <c r="JZ292" s="39"/>
      <c r="KA292" s="39"/>
      <c r="KB292" s="39"/>
      <c r="KC292" s="39"/>
      <c r="KD292" s="39"/>
      <c r="KE292" s="39"/>
      <c r="KF292" s="39"/>
      <c r="KG292" s="39"/>
      <c r="KH292" s="39"/>
      <c r="KI292" s="39"/>
      <c r="KJ292" s="39"/>
      <c r="KK292" s="39"/>
      <c r="KL292" s="39"/>
      <c r="KM292" s="39"/>
      <c r="KN292" s="39"/>
      <c r="KO292" s="39"/>
      <c r="KP292" s="39"/>
      <c r="KQ292" s="39"/>
      <c r="KR292" s="39"/>
      <c r="KS292" s="39"/>
      <c r="KT292" s="39"/>
      <c r="KU292" s="39"/>
      <c r="KV292" s="39"/>
      <c r="KW292" s="39"/>
      <c r="KX292" s="39"/>
      <c r="KY292" s="39"/>
      <c r="KZ292" s="39"/>
      <c r="LA292" s="39"/>
      <c r="LB292" s="39"/>
      <c r="LC292" s="39"/>
      <c r="LD292" s="39"/>
      <c r="LE292" s="39"/>
      <c r="LF292" s="39"/>
      <c r="LG292" s="39"/>
      <c r="LH292" s="39"/>
      <c r="LI292" s="39"/>
      <c r="LJ292" s="39"/>
      <c r="LK292" s="39"/>
      <c r="LL292" s="39"/>
      <c r="LM292" s="39"/>
      <c r="LN292" s="39"/>
      <c r="LO292" s="39"/>
      <c r="LP292" s="39"/>
      <c r="LQ292" s="39"/>
      <c r="LR292" s="39"/>
      <c r="LS292" s="39"/>
      <c r="LT292" s="39"/>
      <c r="LU292" s="39"/>
      <c r="LV292" s="39"/>
      <c r="LW292" s="39"/>
      <c r="LX292" s="39"/>
      <c r="LY292" s="39"/>
      <c r="LZ292" s="39"/>
      <c r="MA292" s="39"/>
      <c r="MB292" s="39"/>
      <c r="MC292" s="39"/>
      <c r="MD292" s="39"/>
      <c r="ME292" s="39"/>
      <c r="MF292" s="39"/>
      <c r="MG292" s="39"/>
      <c r="MH292" s="39"/>
      <c r="MI292" s="39"/>
      <c r="MJ292" s="39"/>
      <c r="MK292" s="39"/>
      <c r="ML292" s="39"/>
      <c r="MM292" s="39"/>
      <c r="MN292" s="39"/>
      <c r="MO292" s="39"/>
      <c r="MP292" s="39"/>
      <c r="MQ292" s="39"/>
      <c r="MR292" s="39"/>
      <c r="MS292" s="39"/>
      <c r="MT292" s="39"/>
      <c r="MU292" s="39"/>
      <c r="MV292" s="39"/>
      <c r="MW292" s="39"/>
      <c r="MX292" s="39"/>
      <c r="MY292" s="39"/>
      <c r="MZ292" s="39"/>
      <c r="NA292" s="39"/>
      <c r="NB292" s="39"/>
      <c r="NC292" s="39"/>
      <c r="ND292" s="39"/>
      <c r="NE292" s="39"/>
      <c r="NF292" s="39"/>
      <c r="NG292" s="39"/>
      <c r="NH292" s="39"/>
      <c r="NI292" s="39"/>
      <c r="NJ292" s="39"/>
      <c r="NK292" s="39"/>
      <c r="NL292" s="39"/>
      <c r="NM292" s="39"/>
      <c r="NN292" s="39"/>
      <c r="NO292" s="39"/>
      <c r="NP292" s="39"/>
      <c r="NQ292" s="39"/>
      <c r="NR292" s="39"/>
      <c r="NS292" s="39"/>
      <c r="NT292" s="39"/>
      <c r="NU292" s="39"/>
      <c r="NV292" s="39"/>
      <c r="NW292" s="39"/>
      <c r="NX292" s="39"/>
      <c r="NY292" s="39"/>
      <c r="NZ292" s="39"/>
      <c r="OA292" s="39"/>
      <c r="OB292" s="39"/>
      <c r="OC292" s="39"/>
      <c r="OD292" s="39"/>
      <c r="OE292" s="39"/>
      <c r="OF292" s="39"/>
      <c r="OG292" s="39"/>
      <c r="OH292" s="39"/>
      <c r="OI292" s="39"/>
      <c r="OJ292" s="39"/>
      <c r="OK292" s="39"/>
      <c r="OL292" s="39"/>
      <c r="OM292" s="39"/>
      <c r="ON292" s="39"/>
      <c r="OO292" s="39"/>
      <c r="OP292" s="39"/>
      <c r="OQ292" s="39"/>
      <c r="OR292" s="39"/>
      <c r="OS292" s="39"/>
      <c r="OT292" s="39"/>
      <c r="OU292" s="39"/>
      <c r="OV292" s="39"/>
      <c r="OW292" s="39"/>
      <c r="OX292" s="39"/>
      <c r="OY292" s="39"/>
      <c r="OZ292" s="39"/>
      <c r="PA292" s="39"/>
      <c r="PB292" s="39"/>
      <c r="PC292" s="39"/>
      <c r="PD292" s="39"/>
      <c r="PE292" s="39"/>
      <c r="PF292" s="39"/>
      <c r="PG292" s="39"/>
      <c r="PH292" s="39"/>
      <c r="PI292" s="39"/>
      <c r="PJ292" s="39"/>
      <c r="PK292" s="39"/>
      <c r="PL292" s="39"/>
      <c r="PM292" s="39"/>
      <c r="PN292" s="39"/>
      <c r="PO292" s="39"/>
      <c r="PP292" s="39"/>
      <c r="PQ292" s="39"/>
      <c r="PR292" s="39"/>
      <c r="PS292" s="39"/>
      <c r="PT292" s="39"/>
      <c r="PU292" s="39"/>
      <c r="PV292" s="39"/>
      <c r="PW292" s="39"/>
      <c r="PX292" s="39"/>
      <c r="PY292" s="39"/>
      <c r="PZ292" s="39"/>
      <c r="QA292" s="39"/>
      <c r="QB292" s="39"/>
      <c r="QC292" s="39"/>
      <c r="QD292" s="39"/>
      <c r="QE292" s="39"/>
      <c r="QF292" s="39"/>
      <c r="QG292" s="39"/>
      <c r="QH292" s="39"/>
      <c r="QI292" s="39"/>
      <c r="QJ292" s="39"/>
      <c r="QK292" s="39"/>
      <c r="QL292" s="39"/>
      <c r="QM292" s="39"/>
      <c r="QN292" s="39"/>
      <c r="QO292" s="39"/>
      <c r="QP292" s="39"/>
      <c r="QQ292" s="39"/>
      <c r="QR292" s="39"/>
      <c r="QS292" s="39"/>
      <c r="QT292" s="39"/>
      <c r="QU292" s="39"/>
      <c r="QV292" s="39"/>
      <c r="QW292" s="39"/>
      <c r="QX292" s="39"/>
      <c r="QY292" s="39"/>
      <c r="QZ292" s="39"/>
      <c r="RA292" s="39"/>
      <c r="RB292" s="39"/>
      <c r="RC292" s="39"/>
      <c r="RD292" s="39"/>
      <c r="RE292" s="39"/>
      <c r="RF292" s="39"/>
      <c r="RG292" s="39"/>
      <c r="RH292" s="39"/>
      <c r="RI292" s="39"/>
      <c r="RJ292" s="39"/>
      <c r="RK292" s="39"/>
      <c r="RL292" s="39"/>
      <c r="RM292" s="39"/>
      <c r="RN292" s="39"/>
      <c r="RO292" s="39"/>
      <c r="RP292" s="39"/>
      <c r="RQ292" s="39"/>
      <c r="RR292" s="39"/>
      <c r="RS292" s="39"/>
      <c r="RT292" s="39"/>
      <c r="RU292" s="39"/>
      <c r="RV292" s="39"/>
      <c r="RW292" s="39"/>
      <c r="RX292" s="39"/>
      <c r="RY292" s="39"/>
      <c r="RZ292" s="39"/>
      <c r="SA292" s="39"/>
      <c r="SB292" s="39"/>
      <c r="SC292" s="39"/>
      <c r="SD292" s="39"/>
      <c r="SE292" s="39"/>
      <c r="SF292" s="39"/>
      <c r="SG292" s="39"/>
      <c r="SH292" s="39"/>
      <c r="SI292" s="39"/>
      <c r="SJ292" s="39"/>
      <c r="SK292" s="39"/>
      <c r="SL292" s="39"/>
      <c r="SM292" s="39"/>
      <c r="SN292" s="39"/>
      <c r="SO292" s="39"/>
      <c r="SP292" s="39"/>
      <c r="SQ292" s="39"/>
      <c r="SR292" s="39"/>
      <c r="SS292" s="39"/>
      <c r="ST292" s="39"/>
      <c r="SU292" s="39"/>
      <c r="SV292" s="39"/>
      <c r="SW292" s="39"/>
      <c r="SX292" s="39"/>
      <c r="SY292" s="39"/>
      <c r="SZ292" s="39"/>
      <c r="TA292" s="39"/>
      <c r="TB292" s="39"/>
      <c r="TC292" s="39"/>
      <c r="TD292" s="39"/>
      <c r="TE292" s="39"/>
      <c r="TF292" s="39"/>
      <c r="TG292" s="39"/>
      <c r="TH292" s="39"/>
      <c r="TI292" s="39"/>
      <c r="TJ292" s="39"/>
      <c r="TK292" s="39"/>
      <c r="TL292" s="39"/>
      <c r="TM292" s="39"/>
      <c r="TN292" s="39"/>
      <c r="TO292" s="39"/>
      <c r="TP292" s="39"/>
      <c r="TQ292" s="39"/>
      <c r="TR292" s="39"/>
      <c r="TS292" s="39"/>
      <c r="TT292" s="39"/>
      <c r="TU292" s="39"/>
      <c r="TV292" s="39"/>
      <c r="TW292" s="39"/>
      <c r="TX292" s="39"/>
      <c r="TY292" s="39"/>
      <c r="TZ292" s="39"/>
      <c r="UA292" s="39"/>
      <c r="UB292" s="39"/>
      <c r="UC292" s="39"/>
      <c r="UD292" s="39"/>
      <c r="UE292" s="39"/>
      <c r="UF292" s="39"/>
      <c r="UG292" s="39"/>
      <c r="UH292" s="39"/>
      <c r="UI292" s="39"/>
      <c r="UJ292" s="39"/>
      <c r="UK292" s="39"/>
      <c r="UL292" s="39"/>
      <c r="UM292" s="39"/>
      <c r="UN292" s="39"/>
      <c r="UO292" s="39"/>
      <c r="UP292" s="39"/>
      <c r="UQ292" s="39"/>
      <c r="UR292" s="39"/>
      <c r="US292" s="39"/>
      <c r="UT292" s="39"/>
      <c r="UU292" s="39"/>
      <c r="UV292" s="39"/>
      <c r="UW292" s="39"/>
      <c r="UX292" s="39"/>
      <c r="UY292" s="39"/>
      <c r="UZ292" s="39"/>
      <c r="VA292" s="39"/>
      <c r="VB292" s="39"/>
      <c r="VC292" s="39"/>
      <c r="VD292" s="39"/>
      <c r="VE292" s="39"/>
      <c r="VF292" s="39"/>
      <c r="VG292" s="39"/>
      <c r="VH292" s="39"/>
      <c r="VI292" s="39"/>
      <c r="VJ292" s="39"/>
      <c r="VK292" s="39"/>
      <c r="VL292" s="39"/>
      <c r="VM292" s="39"/>
      <c r="VN292" s="39"/>
      <c r="VO292" s="39"/>
      <c r="VP292" s="39"/>
      <c r="VQ292" s="39"/>
      <c r="VR292" s="39"/>
      <c r="VS292" s="39"/>
      <c r="VT292" s="39"/>
      <c r="VU292" s="39"/>
      <c r="VV292" s="39"/>
      <c r="VW292" s="39"/>
      <c r="VX292" s="39"/>
      <c r="VY292" s="39"/>
      <c r="VZ292" s="39"/>
      <c r="WA292" s="39"/>
      <c r="WB292" s="39"/>
      <c r="WC292" s="39"/>
      <c r="WD292" s="39"/>
      <c r="WE292" s="39"/>
      <c r="WF292" s="39"/>
      <c r="WG292" s="39"/>
      <c r="WH292" s="39"/>
      <c r="WI292" s="39"/>
      <c r="WJ292" s="39"/>
      <c r="WK292" s="39"/>
      <c r="WL292" s="39"/>
      <c r="WM292" s="39"/>
      <c r="WN292" s="39"/>
      <c r="WO292" s="39"/>
      <c r="WP292" s="39"/>
      <c r="WQ292" s="39"/>
      <c r="WR292" s="39"/>
      <c r="WS292" s="39"/>
      <c r="WT292" s="39"/>
      <c r="WU292" s="39"/>
      <c r="WV292" s="39"/>
      <c r="WW292" s="39"/>
      <c r="WX292" s="39"/>
      <c r="WY292" s="39"/>
      <c r="WZ292" s="39"/>
      <c r="XA292" s="39"/>
      <c r="XB292" s="39"/>
      <c r="XC292" s="39"/>
      <c r="XD292" s="39"/>
      <c r="XE292" s="39"/>
      <c r="XF292" s="39"/>
      <c r="XG292" s="39"/>
      <c r="XH292" s="39"/>
      <c r="XI292" s="39"/>
      <c r="XJ292" s="39"/>
      <c r="XK292" s="39"/>
      <c r="XL292" s="39"/>
      <c r="XM292" s="39"/>
      <c r="XN292" s="39"/>
      <c r="XO292" s="39"/>
      <c r="XP292" s="39"/>
      <c r="XQ292" s="39"/>
      <c r="XR292" s="39"/>
      <c r="XS292" s="39"/>
      <c r="XT292" s="39"/>
      <c r="XU292" s="39"/>
      <c r="XV292" s="39"/>
      <c r="XW292" s="39"/>
      <c r="XX292" s="39"/>
      <c r="XY292" s="39"/>
      <c r="XZ292" s="39"/>
      <c r="YA292" s="39"/>
      <c r="YB292" s="39"/>
      <c r="YC292" s="39"/>
      <c r="YD292" s="39"/>
      <c r="YE292" s="39"/>
      <c r="YF292" s="39"/>
      <c r="YG292" s="39"/>
      <c r="YH292" s="39"/>
      <c r="YI292" s="39"/>
      <c r="YJ292" s="39"/>
      <c r="YK292" s="39"/>
      <c r="YL292" s="39"/>
      <c r="YM292" s="39"/>
      <c r="YN292" s="39"/>
      <c r="YO292" s="39"/>
      <c r="YP292" s="39"/>
      <c r="YQ292" s="39"/>
      <c r="YR292" s="39"/>
      <c r="YS292" s="39"/>
      <c r="YT292" s="39"/>
      <c r="YU292" s="39"/>
      <c r="YV292" s="39"/>
      <c r="YW292" s="39"/>
      <c r="YX292" s="39"/>
      <c r="YY292" s="39"/>
      <c r="YZ292" s="39"/>
      <c r="ZA292" s="39"/>
      <c r="ZB292" s="39"/>
      <c r="ZC292" s="39"/>
      <c r="ZD292" s="39"/>
      <c r="ZE292" s="39"/>
      <c r="ZF292" s="39"/>
      <c r="ZG292" s="39"/>
      <c r="ZH292" s="39"/>
      <c r="ZI292" s="39"/>
      <c r="ZJ292" s="39"/>
      <c r="ZK292" s="39"/>
      <c r="ZL292" s="39"/>
      <c r="ZM292" s="39"/>
      <c r="ZN292" s="39"/>
      <c r="ZO292" s="39"/>
      <c r="ZP292" s="39"/>
      <c r="ZQ292" s="39"/>
      <c r="ZR292" s="39"/>
      <c r="ZS292" s="39"/>
      <c r="ZT292" s="39"/>
      <c r="ZU292" s="39"/>
      <c r="ZV292" s="39"/>
      <c r="ZW292" s="39"/>
      <c r="ZX292" s="39"/>
    </row>
    <row r="293" spans="1:700" s="41" customFormat="1" ht="12" customHeight="1" x14ac:dyDescent="0.25">
      <c r="A293" s="128" t="s">
        <v>36</v>
      </c>
      <c r="B293" s="36" t="s">
        <v>37</v>
      </c>
      <c r="C293" s="36" t="s">
        <v>37</v>
      </c>
      <c r="D293" s="36" t="s">
        <v>38</v>
      </c>
      <c r="E293" s="36" t="s">
        <v>271</v>
      </c>
      <c r="F293" s="36" t="s">
        <v>272</v>
      </c>
      <c r="G293" s="22" t="s">
        <v>40</v>
      </c>
      <c r="H293" s="22">
        <v>21101</v>
      </c>
      <c r="I293" s="92" t="s">
        <v>46</v>
      </c>
      <c r="J293" s="19" t="s">
        <v>1591</v>
      </c>
      <c r="K293" s="19" t="s">
        <v>247</v>
      </c>
      <c r="L293" s="11"/>
      <c r="M293" s="8" t="s">
        <v>43</v>
      </c>
      <c r="N293" s="12" t="s">
        <v>16255</v>
      </c>
      <c r="O293" s="20">
        <v>42</v>
      </c>
      <c r="P293" s="59">
        <v>179.8</v>
      </c>
      <c r="Q293" s="53" t="s">
        <v>45</v>
      </c>
      <c r="R293" s="59">
        <v>7551.6</v>
      </c>
      <c r="S293" s="59">
        <v>0</v>
      </c>
      <c r="T293" s="59">
        <v>2157.6</v>
      </c>
      <c r="U293" s="59">
        <v>0</v>
      </c>
      <c r="V293" s="59">
        <v>0</v>
      </c>
      <c r="W293" s="59">
        <v>1798</v>
      </c>
      <c r="X293" s="59">
        <v>0</v>
      </c>
      <c r="Y293" s="59">
        <v>0</v>
      </c>
      <c r="Z293" s="59">
        <v>1798</v>
      </c>
      <c r="AA293" s="59">
        <v>0</v>
      </c>
      <c r="AB293" s="59">
        <v>0</v>
      </c>
      <c r="AC293" s="59">
        <v>1798</v>
      </c>
      <c r="AD293" s="59">
        <v>0</v>
      </c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  <c r="IV293" s="39"/>
      <c r="IW293" s="39"/>
      <c r="IX293" s="39"/>
      <c r="IY293" s="39"/>
      <c r="IZ293" s="39"/>
      <c r="JA293" s="39"/>
      <c r="JB293" s="39"/>
      <c r="JC293" s="39"/>
      <c r="JD293" s="39"/>
      <c r="JE293" s="39"/>
      <c r="JF293" s="39"/>
      <c r="JG293" s="39"/>
      <c r="JH293" s="39"/>
      <c r="JI293" s="39"/>
      <c r="JJ293" s="39"/>
      <c r="JK293" s="39"/>
      <c r="JL293" s="39"/>
      <c r="JM293" s="39"/>
      <c r="JN293" s="39"/>
      <c r="JO293" s="39"/>
      <c r="JP293" s="39"/>
      <c r="JQ293" s="39"/>
      <c r="JR293" s="39"/>
      <c r="JS293" s="39"/>
      <c r="JT293" s="39"/>
      <c r="JU293" s="39"/>
      <c r="JV293" s="39"/>
      <c r="JW293" s="39"/>
      <c r="JX293" s="39"/>
      <c r="JY293" s="39"/>
      <c r="JZ293" s="39"/>
      <c r="KA293" s="39"/>
      <c r="KB293" s="39"/>
      <c r="KC293" s="39"/>
      <c r="KD293" s="39"/>
      <c r="KE293" s="39"/>
      <c r="KF293" s="39"/>
      <c r="KG293" s="39"/>
      <c r="KH293" s="39"/>
      <c r="KI293" s="39"/>
      <c r="KJ293" s="39"/>
      <c r="KK293" s="39"/>
      <c r="KL293" s="39"/>
      <c r="KM293" s="39"/>
      <c r="KN293" s="39"/>
      <c r="KO293" s="39"/>
      <c r="KP293" s="39"/>
      <c r="KQ293" s="39"/>
      <c r="KR293" s="39"/>
      <c r="KS293" s="39"/>
      <c r="KT293" s="39"/>
      <c r="KU293" s="39"/>
      <c r="KV293" s="39"/>
      <c r="KW293" s="39"/>
      <c r="KX293" s="39"/>
      <c r="KY293" s="39"/>
      <c r="KZ293" s="39"/>
      <c r="LA293" s="39"/>
      <c r="LB293" s="39"/>
      <c r="LC293" s="39"/>
      <c r="LD293" s="39"/>
      <c r="LE293" s="39"/>
      <c r="LF293" s="39"/>
      <c r="LG293" s="39"/>
      <c r="LH293" s="39"/>
      <c r="LI293" s="39"/>
      <c r="LJ293" s="39"/>
      <c r="LK293" s="39"/>
      <c r="LL293" s="39"/>
      <c r="LM293" s="39"/>
      <c r="LN293" s="39"/>
      <c r="LO293" s="39"/>
      <c r="LP293" s="39"/>
      <c r="LQ293" s="39"/>
      <c r="LR293" s="39"/>
      <c r="LS293" s="39"/>
      <c r="LT293" s="39"/>
      <c r="LU293" s="39"/>
      <c r="LV293" s="39"/>
      <c r="LW293" s="39"/>
      <c r="LX293" s="39"/>
      <c r="LY293" s="39"/>
      <c r="LZ293" s="39"/>
      <c r="MA293" s="39"/>
      <c r="MB293" s="39"/>
      <c r="MC293" s="39"/>
      <c r="MD293" s="39"/>
      <c r="ME293" s="39"/>
      <c r="MF293" s="39"/>
      <c r="MG293" s="39"/>
      <c r="MH293" s="39"/>
      <c r="MI293" s="39"/>
      <c r="MJ293" s="39"/>
      <c r="MK293" s="39"/>
      <c r="ML293" s="39"/>
      <c r="MM293" s="39"/>
      <c r="MN293" s="39"/>
      <c r="MO293" s="39"/>
      <c r="MP293" s="39"/>
      <c r="MQ293" s="39"/>
      <c r="MR293" s="39"/>
      <c r="MS293" s="39"/>
      <c r="MT293" s="39"/>
      <c r="MU293" s="39"/>
      <c r="MV293" s="39"/>
      <c r="MW293" s="39"/>
      <c r="MX293" s="39"/>
      <c r="MY293" s="39"/>
      <c r="MZ293" s="39"/>
      <c r="NA293" s="39"/>
      <c r="NB293" s="39"/>
      <c r="NC293" s="39"/>
      <c r="ND293" s="39"/>
      <c r="NE293" s="39"/>
      <c r="NF293" s="39"/>
      <c r="NG293" s="39"/>
      <c r="NH293" s="39"/>
      <c r="NI293" s="39"/>
      <c r="NJ293" s="39"/>
      <c r="NK293" s="39"/>
      <c r="NL293" s="39"/>
      <c r="NM293" s="39"/>
      <c r="NN293" s="39"/>
      <c r="NO293" s="39"/>
      <c r="NP293" s="39"/>
      <c r="NQ293" s="39"/>
      <c r="NR293" s="39"/>
      <c r="NS293" s="39"/>
      <c r="NT293" s="39"/>
      <c r="NU293" s="39"/>
      <c r="NV293" s="39"/>
      <c r="NW293" s="39"/>
      <c r="NX293" s="39"/>
      <c r="NY293" s="39"/>
      <c r="NZ293" s="39"/>
      <c r="OA293" s="39"/>
      <c r="OB293" s="39"/>
      <c r="OC293" s="39"/>
      <c r="OD293" s="39"/>
      <c r="OE293" s="39"/>
      <c r="OF293" s="39"/>
      <c r="OG293" s="39"/>
      <c r="OH293" s="39"/>
      <c r="OI293" s="39"/>
      <c r="OJ293" s="39"/>
      <c r="OK293" s="39"/>
      <c r="OL293" s="39"/>
      <c r="OM293" s="39"/>
      <c r="ON293" s="39"/>
      <c r="OO293" s="39"/>
      <c r="OP293" s="39"/>
      <c r="OQ293" s="39"/>
      <c r="OR293" s="39"/>
      <c r="OS293" s="39"/>
      <c r="OT293" s="39"/>
      <c r="OU293" s="39"/>
      <c r="OV293" s="39"/>
      <c r="OW293" s="39"/>
      <c r="OX293" s="39"/>
      <c r="OY293" s="39"/>
      <c r="OZ293" s="39"/>
      <c r="PA293" s="39"/>
      <c r="PB293" s="39"/>
      <c r="PC293" s="39"/>
      <c r="PD293" s="39"/>
      <c r="PE293" s="39"/>
      <c r="PF293" s="39"/>
      <c r="PG293" s="39"/>
      <c r="PH293" s="39"/>
      <c r="PI293" s="39"/>
      <c r="PJ293" s="39"/>
      <c r="PK293" s="39"/>
      <c r="PL293" s="39"/>
      <c r="PM293" s="39"/>
      <c r="PN293" s="39"/>
      <c r="PO293" s="39"/>
      <c r="PP293" s="39"/>
      <c r="PQ293" s="39"/>
      <c r="PR293" s="39"/>
      <c r="PS293" s="39"/>
      <c r="PT293" s="39"/>
      <c r="PU293" s="39"/>
      <c r="PV293" s="39"/>
      <c r="PW293" s="39"/>
      <c r="PX293" s="39"/>
      <c r="PY293" s="39"/>
      <c r="PZ293" s="39"/>
      <c r="QA293" s="39"/>
      <c r="QB293" s="39"/>
      <c r="QC293" s="39"/>
      <c r="QD293" s="39"/>
      <c r="QE293" s="39"/>
      <c r="QF293" s="39"/>
      <c r="QG293" s="39"/>
      <c r="QH293" s="39"/>
      <c r="QI293" s="39"/>
      <c r="QJ293" s="39"/>
      <c r="QK293" s="39"/>
      <c r="QL293" s="39"/>
      <c r="QM293" s="39"/>
      <c r="QN293" s="39"/>
      <c r="QO293" s="39"/>
      <c r="QP293" s="39"/>
      <c r="QQ293" s="39"/>
      <c r="QR293" s="39"/>
      <c r="QS293" s="39"/>
      <c r="QT293" s="39"/>
      <c r="QU293" s="39"/>
      <c r="QV293" s="39"/>
      <c r="QW293" s="39"/>
      <c r="QX293" s="39"/>
      <c r="QY293" s="39"/>
      <c r="QZ293" s="39"/>
      <c r="RA293" s="39"/>
      <c r="RB293" s="39"/>
      <c r="RC293" s="39"/>
      <c r="RD293" s="39"/>
      <c r="RE293" s="39"/>
      <c r="RF293" s="39"/>
      <c r="RG293" s="39"/>
      <c r="RH293" s="39"/>
      <c r="RI293" s="39"/>
      <c r="RJ293" s="39"/>
      <c r="RK293" s="39"/>
      <c r="RL293" s="39"/>
      <c r="RM293" s="39"/>
      <c r="RN293" s="39"/>
      <c r="RO293" s="39"/>
      <c r="RP293" s="39"/>
      <c r="RQ293" s="39"/>
      <c r="RR293" s="39"/>
      <c r="RS293" s="39"/>
      <c r="RT293" s="39"/>
      <c r="RU293" s="39"/>
      <c r="RV293" s="39"/>
      <c r="RW293" s="39"/>
      <c r="RX293" s="39"/>
      <c r="RY293" s="39"/>
      <c r="RZ293" s="39"/>
      <c r="SA293" s="39"/>
      <c r="SB293" s="39"/>
      <c r="SC293" s="39"/>
      <c r="SD293" s="39"/>
      <c r="SE293" s="39"/>
      <c r="SF293" s="39"/>
      <c r="SG293" s="39"/>
      <c r="SH293" s="39"/>
      <c r="SI293" s="39"/>
      <c r="SJ293" s="39"/>
      <c r="SK293" s="39"/>
      <c r="SL293" s="39"/>
      <c r="SM293" s="39"/>
      <c r="SN293" s="39"/>
      <c r="SO293" s="39"/>
      <c r="SP293" s="39"/>
      <c r="SQ293" s="39"/>
      <c r="SR293" s="39"/>
      <c r="SS293" s="39"/>
      <c r="ST293" s="39"/>
      <c r="SU293" s="39"/>
      <c r="SV293" s="39"/>
      <c r="SW293" s="39"/>
      <c r="SX293" s="39"/>
      <c r="SY293" s="39"/>
      <c r="SZ293" s="39"/>
      <c r="TA293" s="39"/>
      <c r="TB293" s="39"/>
      <c r="TC293" s="39"/>
      <c r="TD293" s="39"/>
      <c r="TE293" s="39"/>
      <c r="TF293" s="39"/>
      <c r="TG293" s="39"/>
      <c r="TH293" s="39"/>
      <c r="TI293" s="39"/>
      <c r="TJ293" s="39"/>
      <c r="TK293" s="39"/>
      <c r="TL293" s="39"/>
      <c r="TM293" s="39"/>
      <c r="TN293" s="39"/>
      <c r="TO293" s="39"/>
      <c r="TP293" s="39"/>
      <c r="TQ293" s="39"/>
      <c r="TR293" s="39"/>
      <c r="TS293" s="39"/>
      <c r="TT293" s="39"/>
      <c r="TU293" s="39"/>
      <c r="TV293" s="39"/>
      <c r="TW293" s="39"/>
      <c r="TX293" s="39"/>
      <c r="TY293" s="39"/>
      <c r="TZ293" s="39"/>
      <c r="UA293" s="39"/>
      <c r="UB293" s="39"/>
      <c r="UC293" s="39"/>
      <c r="UD293" s="39"/>
      <c r="UE293" s="39"/>
      <c r="UF293" s="39"/>
      <c r="UG293" s="39"/>
      <c r="UH293" s="39"/>
      <c r="UI293" s="39"/>
      <c r="UJ293" s="39"/>
      <c r="UK293" s="39"/>
      <c r="UL293" s="39"/>
      <c r="UM293" s="39"/>
      <c r="UN293" s="39"/>
      <c r="UO293" s="39"/>
      <c r="UP293" s="39"/>
      <c r="UQ293" s="39"/>
      <c r="UR293" s="39"/>
      <c r="US293" s="39"/>
      <c r="UT293" s="39"/>
      <c r="UU293" s="39"/>
      <c r="UV293" s="39"/>
      <c r="UW293" s="39"/>
      <c r="UX293" s="39"/>
      <c r="UY293" s="39"/>
      <c r="UZ293" s="39"/>
      <c r="VA293" s="39"/>
      <c r="VB293" s="39"/>
      <c r="VC293" s="39"/>
      <c r="VD293" s="39"/>
      <c r="VE293" s="39"/>
      <c r="VF293" s="39"/>
      <c r="VG293" s="39"/>
      <c r="VH293" s="39"/>
      <c r="VI293" s="39"/>
      <c r="VJ293" s="39"/>
      <c r="VK293" s="39"/>
      <c r="VL293" s="39"/>
      <c r="VM293" s="39"/>
      <c r="VN293" s="39"/>
      <c r="VO293" s="39"/>
      <c r="VP293" s="39"/>
      <c r="VQ293" s="39"/>
      <c r="VR293" s="39"/>
      <c r="VS293" s="39"/>
      <c r="VT293" s="39"/>
      <c r="VU293" s="39"/>
      <c r="VV293" s="39"/>
      <c r="VW293" s="39"/>
      <c r="VX293" s="39"/>
      <c r="VY293" s="39"/>
      <c r="VZ293" s="39"/>
      <c r="WA293" s="39"/>
      <c r="WB293" s="39"/>
      <c r="WC293" s="39"/>
      <c r="WD293" s="39"/>
      <c r="WE293" s="39"/>
      <c r="WF293" s="39"/>
      <c r="WG293" s="39"/>
      <c r="WH293" s="39"/>
      <c r="WI293" s="39"/>
      <c r="WJ293" s="39"/>
      <c r="WK293" s="39"/>
      <c r="WL293" s="39"/>
      <c r="WM293" s="39"/>
      <c r="WN293" s="39"/>
      <c r="WO293" s="39"/>
      <c r="WP293" s="39"/>
      <c r="WQ293" s="39"/>
      <c r="WR293" s="39"/>
      <c r="WS293" s="39"/>
      <c r="WT293" s="39"/>
      <c r="WU293" s="39"/>
      <c r="WV293" s="39"/>
      <c r="WW293" s="39"/>
      <c r="WX293" s="39"/>
      <c r="WY293" s="39"/>
      <c r="WZ293" s="39"/>
      <c r="XA293" s="39"/>
      <c r="XB293" s="39"/>
      <c r="XC293" s="39"/>
      <c r="XD293" s="39"/>
      <c r="XE293" s="39"/>
      <c r="XF293" s="39"/>
      <c r="XG293" s="39"/>
      <c r="XH293" s="39"/>
      <c r="XI293" s="39"/>
      <c r="XJ293" s="39"/>
      <c r="XK293" s="39"/>
      <c r="XL293" s="39"/>
      <c r="XM293" s="39"/>
      <c r="XN293" s="39"/>
      <c r="XO293" s="39"/>
      <c r="XP293" s="39"/>
      <c r="XQ293" s="39"/>
      <c r="XR293" s="39"/>
      <c r="XS293" s="39"/>
      <c r="XT293" s="39"/>
      <c r="XU293" s="39"/>
      <c r="XV293" s="39"/>
      <c r="XW293" s="39"/>
      <c r="XX293" s="39"/>
      <c r="XY293" s="39"/>
      <c r="XZ293" s="39"/>
      <c r="YA293" s="39"/>
      <c r="YB293" s="39"/>
      <c r="YC293" s="39"/>
      <c r="YD293" s="39"/>
      <c r="YE293" s="39"/>
      <c r="YF293" s="39"/>
      <c r="YG293" s="39"/>
      <c r="YH293" s="39"/>
      <c r="YI293" s="39"/>
      <c r="YJ293" s="39"/>
      <c r="YK293" s="39"/>
      <c r="YL293" s="39"/>
      <c r="YM293" s="39"/>
      <c r="YN293" s="39"/>
      <c r="YO293" s="39"/>
      <c r="YP293" s="39"/>
      <c r="YQ293" s="39"/>
      <c r="YR293" s="39"/>
      <c r="YS293" s="39"/>
      <c r="YT293" s="39"/>
      <c r="YU293" s="39"/>
      <c r="YV293" s="39"/>
      <c r="YW293" s="39"/>
      <c r="YX293" s="39"/>
      <c r="YY293" s="39"/>
      <c r="YZ293" s="39"/>
      <c r="ZA293" s="39"/>
      <c r="ZB293" s="39"/>
      <c r="ZC293" s="39"/>
      <c r="ZD293" s="39"/>
      <c r="ZE293" s="39"/>
      <c r="ZF293" s="39"/>
      <c r="ZG293" s="39"/>
      <c r="ZH293" s="39"/>
      <c r="ZI293" s="39"/>
      <c r="ZJ293" s="39"/>
      <c r="ZK293" s="39"/>
      <c r="ZL293" s="39"/>
      <c r="ZM293" s="39"/>
      <c r="ZN293" s="39"/>
      <c r="ZO293" s="39"/>
      <c r="ZP293" s="39"/>
      <c r="ZQ293" s="39"/>
      <c r="ZR293" s="39"/>
      <c r="ZS293" s="39"/>
      <c r="ZT293" s="39"/>
      <c r="ZU293" s="39"/>
      <c r="ZV293" s="39"/>
      <c r="ZW293" s="39"/>
      <c r="ZX293" s="39"/>
    </row>
    <row r="294" spans="1:700" s="41" customFormat="1" ht="12" customHeight="1" x14ac:dyDescent="0.25">
      <c r="A294" s="128" t="s">
        <v>36</v>
      </c>
      <c r="B294" s="36" t="s">
        <v>37</v>
      </c>
      <c r="C294" s="36" t="s">
        <v>37</v>
      </c>
      <c r="D294" s="36" t="s">
        <v>38</v>
      </c>
      <c r="E294" s="36" t="s">
        <v>271</v>
      </c>
      <c r="F294" s="36" t="s">
        <v>272</v>
      </c>
      <c r="G294" s="22" t="s">
        <v>40</v>
      </c>
      <c r="H294" s="22">
        <v>21101</v>
      </c>
      <c r="I294" s="92" t="s">
        <v>46</v>
      </c>
      <c r="J294" s="19" t="s">
        <v>412</v>
      </c>
      <c r="K294" s="30" t="s">
        <v>16256</v>
      </c>
      <c r="L294" s="11"/>
      <c r="M294" s="8" t="s">
        <v>43</v>
      </c>
      <c r="N294" s="12" t="s">
        <v>16255</v>
      </c>
      <c r="O294" s="20">
        <v>156</v>
      </c>
      <c r="P294" s="59">
        <v>4.4000000000000004</v>
      </c>
      <c r="Q294" s="53" t="s">
        <v>45</v>
      </c>
      <c r="R294" s="59">
        <v>686</v>
      </c>
      <c r="S294" s="59">
        <v>0</v>
      </c>
      <c r="T294" s="59">
        <v>171.6</v>
      </c>
      <c r="U294" s="59">
        <v>0</v>
      </c>
      <c r="V294" s="59">
        <v>0</v>
      </c>
      <c r="W294" s="59">
        <v>171.6</v>
      </c>
      <c r="X294" s="59">
        <v>0</v>
      </c>
      <c r="Y294" s="59">
        <v>0</v>
      </c>
      <c r="Z294" s="59">
        <v>171.6</v>
      </c>
      <c r="AA294" s="59">
        <v>0</v>
      </c>
      <c r="AB294" s="59">
        <v>0</v>
      </c>
      <c r="AC294" s="59">
        <v>171.6</v>
      </c>
      <c r="AD294" s="59">
        <v>0</v>
      </c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  <c r="IB294" s="39"/>
      <c r="IC294" s="39"/>
      <c r="ID294" s="39"/>
      <c r="IE294" s="39"/>
      <c r="IF294" s="39"/>
      <c r="IG294" s="39"/>
      <c r="IH294" s="39"/>
      <c r="II294" s="39"/>
      <c r="IJ294" s="39"/>
      <c r="IK294" s="39"/>
      <c r="IL294" s="39"/>
      <c r="IM294" s="39"/>
      <c r="IN294" s="39"/>
      <c r="IO294" s="39"/>
      <c r="IP294" s="39"/>
      <c r="IQ294" s="39"/>
      <c r="IR294" s="39"/>
      <c r="IS294" s="39"/>
      <c r="IT294" s="39"/>
      <c r="IU294" s="39"/>
      <c r="IV294" s="39"/>
      <c r="IW294" s="39"/>
      <c r="IX294" s="39"/>
      <c r="IY294" s="39"/>
      <c r="IZ294" s="39"/>
      <c r="JA294" s="39"/>
      <c r="JB294" s="39"/>
      <c r="JC294" s="39"/>
      <c r="JD294" s="39"/>
      <c r="JE294" s="39"/>
      <c r="JF294" s="39"/>
      <c r="JG294" s="39"/>
      <c r="JH294" s="39"/>
      <c r="JI294" s="39"/>
      <c r="JJ294" s="39"/>
      <c r="JK294" s="39"/>
      <c r="JL294" s="39"/>
      <c r="JM294" s="39"/>
      <c r="JN294" s="39"/>
      <c r="JO294" s="39"/>
      <c r="JP294" s="39"/>
      <c r="JQ294" s="39"/>
      <c r="JR294" s="39"/>
      <c r="JS294" s="39"/>
      <c r="JT294" s="39"/>
      <c r="JU294" s="39"/>
      <c r="JV294" s="39"/>
      <c r="JW294" s="39"/>
      <c r="JX294" s="39"/>
      <c r="JY294" s="39"/>
      <c r="JZ294" s="39"/>
      <c r="KA294" s="39"/>
      <c r="KB294" s="39"/>
      <c r="KC294" s="39"/>
      <c r="KD294" s="39"/>
      <c r="KE294" s="39"/>
      <c r="KF294" s="39"/>
      <c r="KG294" s="39"/>
      <c r="KH294" s="39"/>
      <c r="KI294" s="39"/>
      <c r="KJ294" s="39"/>
      <c r="KK294" s="39"/>
      <c r="KL294" s="39"/>
      <c r="KM294" s="39"/>
      <c r="KN294" s="39"/>
      <c r="KO294" s="39"/>
      <c r="KP294" s="39"/>
      <c r="KQ294" s="39"/>
      <c r="KR294" s="39"/>
      <c r="KS294" s="39"/>
      <c r="KT294" s="39"/>
      <c r="KU294" s="39"/>
      <c r="KV294" s="39"/>
      <c r="KW294" s="39"/>
      <c r="KX294" s="39"/>
      <c r="KY294" s="39"/>
      <c r="KZ294" s="39"/>
      <c r="LA294" s="39"/>
      <c r="LB294" s="39"/>
      <c r="LC294" s="39"/>
      <c r="LD294" s="39"/>
      <c r="LE294" s="39"/>
      <c r="LF294" s="39"/>
      <c r="LG294" s="39"/>
      <c r="LH294" s="39"/>
      <c r="LI294" s="39"/>
      <c r="LJ294" s="39"/>
      <c r="LK294" s="39"/>
      <c r="LL294" s="39"/>
      <c r="LM294" s="39"/>
      <c r="LN294" s="39"/>
      <c r="LO294" s="39"/>
      <c r="LP294" s="39"/>
      <c r="LQ294" s="39"/>
      <c r="LR294" s="39"/>
      <c r="LS294" s="39"/>
      <c r="LT294" s="39"/>
      <c r="LU294" s="39"/>
      <c r="LV294" s="39"/>
      <c r="LW294" s="39"/>
      <c r="LX294" s="39"/>
      <c r="LY294" s="39"/>
      <c r="LZ294" s="39"/>
      <c r="MA294" s="39"/>
      <c r="MB294" s="39"/>
      <c r="MC294" s="39"/>
      <c r="MD294" s="39"/>
      <c r="ME294" s="39"/>
      <c r="MF294" s="39"/>
      <c r="MG294" s="39"/>
      <c r="MH294" s="39"/>
      <c r="MI294" s="39"/>
      <c r="MJ294" s="39"/>
      <c r="MK294" s="39"/>
      <c r="ML294" s="39"/>
      <c r="MM294" s="39"/>
      <c r="MN294" s="39"/>
      <c r="MO294" s="39"/>
      <c r="MP294" s="39"/>
      <c r="MQ294" s="39"/>
      <c r="MR294" s="39"/>
      <c r="MS294" s="39"/>
      <c r="MT294" s="39"/>
      <c r="MU294" s="39"/>
      <c r="MV294" s="39"/>
      <c r="MW294" s="39"/>
      <c r="MX294" s="39"/>
      <c r="MY294" s="39"/>
      <c r="MZ294" s="39"/>
      <c r="NA294" s="39"/>
      <c r="NB294" s="39"/>
      <c r="NC294" s="39"/>
      <c r="ND294" s="39"/>
      <c r="NE294" s="39"/>
      <c r="NF294" s="39"/>
      <c r="NG294" s="39"/>
      <c r="NH294" s="39"/>
      <c r="NI294" s="39"/>
      <c r="NJ294" s="39"/>
      <c r="NK294" s="39"/>
      <c r="NL294" s="39"/>
      <c r="NM294" s="39"/>
      <c r="NN294" s="39"/>
      <c r="NO294" s="39"/>
      <c r="NP294" s="39"/>
      <c r="NQ294" s="39"/>
      <c r="NR294" s="39"/>
      <c r="NS294" s="39"/>
      <c r="NT294" s="39"/>
      <c r="NU294" s="39"/>
      <c r="NV294" s="39"/>
      <c r="NW294" s="39"/>
      <c r="NX294" s="39"/>
      <c r="NY294" s="39"/>
      <c r="NZ294" s="39"/>
      <c r="OA294" s="39"/>
      <c r="OB294" s="39"/>
      <c r="OC294" s="39"/>
      <c r="OD294" s="39"/>
      <c r="OE294" s="39"/>
      <c r="OF294" s="39"/>
      <c r="OG294" s="39"/>
      <c r="OH294" s="39"/>
      <c r="OI294" s="39"/>
      <c r="OJ294" s="39"/>
      <c r="OK294" s="39"/>
      <c r="OL294" s="39"/>
      <c r="OM294" s="39"/>
      <c r="ON294" s="39"/>
      <c r="OO294" s="39"/>
      <c r="OP294" s="39"/>
      <c r="OQ294" s="39"/>
      <c r="OR294" s="39"/>
      <c r="OS294" s="39"/>
      <c r="OT294" s="39"/>
      <c r="OU294" s="39"/>
      <c r="OV294" s="39"/>
      <c r="OW294" s="39"/>
      <c r="OX294" s="39"/>
      <c r="OY294" s="39"/>
      <c r="OZ294" s="39"/>
      <c r="PA294" s="39"/>
      <c r="PB294" s="39"/>
      <c r="PC294" s="39"/>
      <c r="PD294" s="39"/>
      <c r="PE294" s="39"/>
      <c r="PF294" s="39"/>
      <c r="PG294" s="39"/>
      <c r="PH294" s="39"/>
      <c r="PI294" s="39"/>
      <c r="PJ294" s="39"/>
      <c r="PK294" s="39"/>
      <c r="PL294" s="39"/>
      <c r="PM294" s="39"/>
      <c r="PN294" s="39"/>
      <c r="PO294" s="39"/>
      <c r="PP294" s="39"/>
      <c r="PQ294" s="39"/>
      <c r="PR294" s="39"/>
      <c r="PS294" s="39"/>
      <c r="PT294" s="39"/>
      <c r="PU294" s="39"/>
      <c r="PV294" s="39"/>
      <c r="PW294" s="39"/>
      <c r="PX294" s="39"/>
      <c r="PY294" s="39"/>
      <c r="PZ294" s="39"/>
      <c r="QA294" s="39"/>
      <c r="QB294" s="39"/>
      <c r="QC294" s="39"/>
      <c r="QD294" s="39"/>
      <c r="QE294" s="39"/>
      <c r="QF294" s="39"/>
      <c r="QG294" s="39"/>
      <c r="QH294" s="39"/>
      <c r="QI294" s="39"/>
      <c r="QJ294" s="39"/>
      <c r="QK294" s="39"/>
      <c r="QL294" s="39"/>
      <c r="QM294" s="39"/>
      <c r="QN294" s="39"/>
      <c r="QO294" s="39"/>
      <c r="QP294" s="39"/>
      <c r="QQ294" s="39"/>
      <c r="QR294" s="39"/>
      <c r="QS294" s="39"/>
      <c r="QT294" s="39"/>
      <c r="QU294" s="39"/>
      <c r="QV294" s="39"/>
      <c r="QW294" s="39"/>
      <c r="QX294" s="39"/>
      <c r="QY294" s="39"/>
      <c r="QZ294" s="39"/>
      <c r="RA294" s="39"/>
      <c r="RB294" s="39"/>
      <c r="RC294" s="39"/>
      <c r="RD294" s="39"/>
      <c r="RE294" s="39"/>
      <c r="RF294" s="39"/>
      <c r="RG294" s="39"/>
      <c r="RH294" s="39"/>
      <c r="RI294" s="39"/>
      <c r="RJ294" s="39"/>
      <c r="RK294" s="39"/>
      <c r="RL294" s="39"/>
      <c r="RM294" s="39"/>
      <c r="RN294" s="39"/>
      <c r="RO294" s="39"/>
      <c r="RP294" s="39"/>
      <c r="RQ294" s="39"/>
      <c r="RR294" s="39"/>
      <c r="RS294" s="39"/>
      <c r="RT294" s="39"/>
      <c r="RU294" s="39"/>
      <c r="RV294" s="39"/>
      <c r="RW294" s="39"/>
      <c r="RX294" s="39"/>
      <c r="RY294" s="39"/>
      <c r="RZ294" s="39"/>
      <c r="SA294" s="39"/>
      <c r="SB294" s="39"/>
      <c r="SC294" s="39"/>
      <c r="SD294" s="39"/>
      <c r="SE294" s="39"/>
      <c r="SF294" s="39"/>
      <c r="SG294" s="39"/>
      <c r="SH294" s="39"/>
      <c r="SI294" s="39"/>
      <c r="SJ294" s="39"/>
      <c r="SK294" s="39"/>
      <c r="SL294" s="39"/>
      <c r="SM294" s="39"/>
      <c r="SN294" s="39"/>
      <c r="SO294" s="39"/>
      <c r="SP294" s="39"/>
      <c r="SQ294" s="39"/>
      <c r="SR294" s="39"/>
      <c r="SS294" s="39"/>
      <c r="ST294" s="39"/>
      <c r="SU294" s="39"/>
      <c r="SV294" s="39"/>
      <c r="SW294" s="39"/>
      <c r="SX294" s="39"/>
      <c r="SY294" s="39"/>
      <c r="SZ294" s="39"/>
      <c r="TA294" s="39"/>
      <c r="TB294" s="39"/>
      <c r="TC294" s="39"/>
      <c r="TD294" s="39"/>
      <c r="TE294" s="39"/>
      <c r="TF294" s="39"/>
      <c r="TG294" s="39"/>
      <c r="TH294" s="39"/>
      <c r="TI294" s="39"/>
      <c r="TJ294" s="39"/>
      <c r="TK294" s="39"/>
      <c r="TL294" s="39"/>
      <c r="TM294" s="39"/>
      <c r="TN294" s="39"/>
      <c r="TO294" s="39"/>
      <c r="TP294" s="39"/>
      <c r="TQ294" s="39"/>
      <c r="TR294" s="39"/>
      <c r="TS294" s="39"/>
      <c r="TT294" s="39"/>
      <c r="TU294" s="39"/>
      <c r="TV294" s="39"/>
      <c r="TW294" s="39"/>
      <c r="TX294" s="39"/>
      <c r="TY294" s="39"/>
      <c r="TZ294" s="39"/>
      <c r="UA294" s="39"/>
      <c r="UB294" s="39"/>
      <c r="UC294" s="39"/>
      <c r="UD294" s="39"/>
      <c r="UE294" s="39"/>
      <c r="UF294" s="39"/>
      <c r="UG294" s="39"/>
      <c r="UH294" s="39"/>
      <c r="UI294" s="39"/>
      <c r="UJ294" s="39"/>
      <c r="UK294" s="39"/>
      <c r="UL294" s="39"/>
      <c r="UM294" s="39"/>
      <c r="UN294" s="39"/>
      <c r="UO294" s="39"/>
      <c r="UP294" s="39"/>
      <c r="UQ294" s="39"/>
      <c r="UR294" s="39"/>
      <c r="US294" s="39"/>
      <c r="UT294" s="39"/>
      <c r="UU294" s="39"/>
      <c r="UV294" s="39"/>
      <c r="UW294" s="39"/>
      <c r="UX294" s="39"/>
      <c r="UY294" s="39"/>
      <c r="UZ294" s="39"/>
      <c r="VA294" s="39"/>
      <c r="VB294" s="39"/>
      <c r="VC294" s="39"/>
      <c r="VD294" s="39"/>
      <c r="VE294" s="39"/>
      <c r="VF294" s="39"/>
      <c r="VG294" s="39"/>
      <c r="VH294" s="39"/>
      <c r="VI294" s="39"/>
      <c r="VJ294" s="39"/>
      <c r="VK294" s="39"/>
      <c r="VL294" s="39"/>
      <c r="VM294" s="39"/>
      <c r="VN294" s="39"/>
      <c r="VO294" s="39"/>
      <c r="VP294" s="39"/>
      <c r="VQ294" s="39"/>
      <c r="VR294" s="39"/>
      <c r="VS294" s="39"/>
      <c r="VT294" s="39"/>
      <c r="VU294" s="39"/>
      <c r="VV294" s="39"/>
      <c r="VW294" s="39"/>
      <c r="VX294" s="39"/>
      <c r="VY294" s="39"/>
      <c r="VZ294" s="39"/>
      <c r="WA294" s="39"/>
      <c r="WB294" s="39"/>
      <c r="WC294" s="39"/>
      <c r="WD294" s="39"/>
      <c r="WE294" s="39"/>
      <c r="WF294" s="39"/>
      <c r="WG294" s="39"/>
      <c r="WH294" s="39"/>
      <c r="WI294" s="39"/>
      <c r="WJ294" s="39"/>
      <c r="WK294" s="39"/>
      <c r="WL294" s="39"/>
      <c r="WM294" s="39"/>
      <c r="WN294" s="39"/>
      <c r="WO294" s="39"/>
      <c r="WP294" s="39"/>
      <c r="WQ294" s="39"/>
      <c r="WR294" s="39"/>
      <c r="WS294" s="39"/>
      <c r="WT294" s="39"/>
      <c r="WU294" s="39"/>
      <c r="WV294" s="39"/>
      <c r="WW294" s="39"/>
      <c r="WX294" s="39"/>
      <c r="WY294" s="39"/>
      <c r="WZ294" s="39"/>
      <c r="XA294" s="39"/>
      <c r="XB294" s="39"/>
      <c r="XC294" s="39"/>
      <c r="XD294" s="39"/>
      <c r="XE294" s="39"/>
      <c r="XF294" s="39"/>
      <c r="XG294" s="39"/>
      <c r="XH294" s="39"/>
      <c r="XI294" s="39"/>
      <c r="XJ294" s="39"/>
      <c r="XK294" s="39"/>
      <c r="XL294" s="39"/>
      <c r="XM294" s="39"/>
      <c r="XN294" s="39"/>
      <c r="XO294" s="39"/>
      <c r="XP294" s="39"/>
      <c r="XQ294" s="39"/>
      <c r="XR294" s="39"/>
      <c r="XS294" s="39"/>
      <c r="XT294" s="39"/>
      <c r="XU294" s="39"/>
      <c r="XV294" s="39"/>
      <c r="XW294" s="39"/>
      <c r="XX294" s="39"/>
      <c r="XY294" s="39"/>
      <c r="XZ294" s="39"/>
      <c r="YA294" s="39"/>
      <c r="YB294" s="39"/>
      <c r="YC294" s="39"/>
      <c r="YD294" s="39"/>
      <c r="YE294" s="39"/>
      <c r="YF294" s="39"/>
      <c r="YG294" s="39"/>
      <c r="YH294" s="39"/>
      <c r="YI294" s="39"/>
      <c r="YJ294" s="39"/>
      <c r="YK294" s="39"/>
      <c r="YL294" s="39"/>
      <c r="YM294" s="39"/>
      <c r="YN294" s="39"/>
      <c r="YO294" s="39"/>
      <c r="YP294" s="39"/>
      <c r="YQ294" s="39"/>
      <c r="YR294" s="39"/>
      <c r="YS294" s="39"/>
      <c r="YT294" s="39"/>
      <c r="YU294" s="39"/>
      <c r="YV294" s="39"/>
      <c r="YW294" s="39"/>
      <c r="YX294" s="39"/>
      <c r="YY294" s="39"/>
      <c r="YZ294" s="39"/>
      <c r="ZA294" s="39"/>
      <c r="ZB294" s="39"/>
      <c r="ZC294" s="39"/>
      <c r="ZD294" s="39"/>
      <c r="ZE294" s="39"/>
      <c r="ZF294" s="39"/>
      <c r="ZG294" s="39"/>
      <c r="ZH294" s="39"/>
      <c r="ZI294" s="39"/>
      <c r="ZJ294" s="39"/>
      <c r="ZK294" s="39"/>
      <c r="ZL294" s="39"/>
      <c r="ZM294" s="39"/>
      <c r="ZN294" s="39"/>
      <c r="ZO294" s="39"/>
      <c r="ZP294" s="39"/>
      <c r="ZQ294" s="39"/>
      <c r="ZR294" s="39"/>
      <c r="ZS294" s="39"/>
      <c r="ZT294" s="39"/>
      <c r="ZU294" s="39"/>
      <c r="ZV294" s="39"/>
      <c r="ZW294" s="39"/>
      <c r="ZX294" s="39"/>
    </row>
    <row r="295" spans="1:700" s="41" customFormat="1" ht="12" customHeight="1" x14ac:dyDescent="0.25">
      <c r="A295" s="128" t="s">
        <v>36</v>
      </c>
      <c r="B295" s="36" t="s">
        <v>37</v>
      </c>
      <c r="C295" s="36" t="s">
        <v>37</v>
      </c>
      <c r="D295" s="36" t="s">
        <v>38</v>
      </c>
      <c r="E295" s="36" t="s">
        <v>271</v>
      </c>
      <c r="F295" s="36" t="s">
        <v>272</v>
      </c>
      <c r="G295" s="22" t="s">
        <v>40</v>
      </c>
      <c r="H295" s="22">
        <v>21101</v>
      </c>
      <c r="I295" s="92" t="s">
        <v>46</v>
      </c>
      <c r="J295" s="19" t="s">
        <v>413</v>
      </c>
      <c r="K295" s="19" t="s">
        <v>16257</v>
      </c>
      <c r="L295" s="11"/>
      <c r="M295" s="8" t="s">
        <v>43</v>
      </c>
      <c r="N295" s="12" t="s">
        <v>16255</v>
      </c>
      <c r="O295" s="20">
        <v>156</v>
      </c>
      <c r="P295" s="59">
        <v>4.4000000000000004</v>
      </c>
      <c r="Q295" s="53" t="s">
        <v>45</v>
      </c>
      <c r="R295" s="59">
        <v>686</v>
      </c>
      <c r="S295" s="59">
        <v>0</v>
      </c>
      <c r="T295" s="59">
        <v>171.6</v>
      </c>
      <c r="U295" s="59">
        <v>0</v>
      </c>
      <c r="V295" s="59">
        <v>0</v>
      </c>
      <c r="W295" s="59">
        <v>171.6</v>
      </c>
      <c r="X295" s="59">
        <v>0</v>
      </c>
      <c r="Y295" s="59">
        <v>0</v>
      </c>
      <c r="Z295" s="59">
        <v>171.6</v>
      </c>
      <c r="AA295" s="59">
        <v>0</v>
      </c>
      <c r="AB295" s="59">
        <v>0</v>
      </c>
      <c r="AC295" s="59">
        <v>171.6</v>
      </c>
      <c r="AD295" s="59">
        <v>0</v>
      </c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  <c r="IB295" s="39"/>
      <c r="IC295" s="39"/>
      <c r="ID295" s="39"/>
      <c r="IE295" s="39"/>
      <c r="IF295" s="39"/>
      <c r="IG295" s="39"/>
      <c r="IH295" s="39"/>
      <c r="II295" s="39"/>
      <c r="IJ295" s="39"/>
      <c r="IK295" s="39"/>
      <c r="IL295" s="39"/>
      <c r="IM295" s="39"/>
      <c r="IN295" s="39"/>
      <c r="IO295" s="39"/>
      <c r="IP295" s="39"/>
      <c r="IQ295" s="39"/>
      <c r="IR295" s="39"/>
      <c r="IS295" s="39"/>
      <c r="IT295" s="39"/>
      <c r="IU295" s="39"/>
      <c r="IV295" s="39"/>
      <c r="IW295" s="39"/>
      <c r="IX295" s="39"/>
      <c r="IY295" s="39"/>
      <c r="IZ295" s="39"/>
      <c r="JA295" s="39"/>
      <c r="JB295" s="39"/>
      <c r="JC295" s="39"/>
      <c r="JD295" s="39"/>
      <c r="JE295" s="39"/>
      <c r="JF295" s="39"/>
      <c r="JG295" s="39"/>
      <c r="JH295" s="39"/>
      <c r="JI295" s="39"/>
      <c r="JJ295" s="39"/>
      <c r="JK295" s="39"/>
      <c r="JL295" s="39"/>
      <c r="JM295" s="39"/>
      <c r="JN295" s="39"/>
      <c r="JO295" s="39"/>
      <c r="JP295" s="39"/>
      <c r="JQ295" s="39"/>
      <c r="JR295" s="39"/>
      <c r="JS295" s="39"/>
      <c r="JT295" s="39"/>
      <c r="JU295" s="39"/>
      <c r="JV295" s="39"/>
      <c r="JW295" s="39"/>
      <c r="JX295" s="39"/>
      <c r="JY295" s="39"/>
      <c r="JZ295" s="39"/>
      <c r="KA295" s="39"/>
      <c r="KB295" s="39"/>
      <c r="KC295" s="39"/>
      <c r="KD295" s="39"/>
      <c r="KE295" s="39"/>
      <c r="KF295" s="39"/>
      <c r="KG295" s="39"/>
      <c r="KH295" s="39"/>
      <c r="KI295" s="39"/>
      <c r="KJ295" s="39"/>
      <c r="KK295" s="39"/>
      <c r="KL295" s="39"/>
      <c r="KM295" s="39"/>
      <c r="KN295" s="39"/>
      <c r="KO295" s="39"/>
      <c r="KP295" s="39"/>
      <c r="KQ295" s="39"/>
      <c r="KR295" s="39"/>
      <c r="KS295" s="39"/>
      <c r="KT295" s="39"/>
      <c r="KU295" s="39"/>
      <c r="KV295" s="39"/>
      <c r="KW295" s="39"/>
      <c r="KX295" s="39"/>
      <c r="KY295" s="39"/>
      <c r="KZ295" s="39"/>
      <c r="LA295" s="39"/>
      <c r="LB295" s="39"/>
      <c r="LC295" s="39"/>
      <c r="LD295" s="39"/>
      <c r="LE295" s="39"/>
      <c r="LF295" s="39"/>
      <c r="LG295" s="39"/>
      <c r="LH295" s="39"/>
      <c r="LI295" s="39"/>
      <c r="LJ295" s="39"/>
      <c r="LK295" s="39"/>
      <c r="LL295" s="39"/>
      <c r="LM295" s="39"/>
      <c r="LN295" s="39"/>
      <c r="LO295" s="39"/>
      <c r="LP295" s="39"/>
      <c r="LQ295" s="39"/>
      <c r="LR295" s="39"/>
      <c r="LS295" s="39"/>
      <c r="LT295" s="39"/>
      <c r="LU295" s="39"/>
      <c r="LV295" s="39"/>
      <c r="LW295" s="39"/>
      <c r="LX295" s="39"/>
      <c r="LY295" s="39"/>
      <c r="LZ295" s="39"/>
      <c r="MA295" s="39"/>
      <c r="MB295" s="39"/>
      <c r="MC295" s="39"/>
      <c r="MD295" s="39"/>
      <c r="ME295" s="39"/>
      <c r="MF295" s="39"/>
      <c r="MG295" s="39"/>
      <c r="MH295" s="39"/>
      <c r="MI295" s="39"/>
      <c r="MJ295" s="39"/>
      <c r="MK295" s="39"/>
      <c r="ML295" s="39"/>
      <c r="MM295" s="39"/>
      <c r="MN295" s="39"/>
      <c r="MO295" s="39"/>
      <c r="MP295" s="39"/>
      <c r="MQ295" s="39"/>
      <c r="MR295" s="39"/>
      <c r="MS295" s="39"/>
      <c r="MT295" s="39"/>
      <c r="MU295" s="39"/>
      <c r="MV295" s="39"/>
      <c r="MW295" s="39"/>
      <c r="MX295" s="39"/>
      <c r="MY295" s="39"/>
      <c r="MZ295" s="39"/>
      <c r="NA295" s="39"/>
      <c r="NB295" s="39"/>
      <c r="NC295" s="39"/>
      <c r="ND295" s="39"/>
      <c r="NE295" s="39"/>
      <c r="NF295" s="39"/>
      <c r="NG295" s="39"/>
      <c r="NH295" s="39"/>
      <c r="NI295" s="39"/>
      <c r="NJ295" s="39"/>
      <c r="NK295" s="39"/>
      <c r="NL295" s="39"/>
      <c r="NM295" s="39"/>
      <c r="NN295" s="39"/>
      <c r="NO295" s="39"/>
      <c r="NP295" s="39"/>
      <c r="NQ295" s="39"/>
      <c r="NR295" s="39"/>
      <c r="NS295" s="39"/>
      <c r="NT295" s="39"/>
      <c r="NU295" s="39"/>
      <c r="NV295" s="39"/>
      <c r="NW295" s="39"/>
      <c r="NX295" s="39"/>
      <c r="NY295" s="39"/>
      <c r="NZ295" s="39"/>
      <c r="OA295" s="39"/>
      <c r="OB295" s="39"/>
      <c r="OC295" s="39"/>
      <c r="OD295" s="39"/>
      <c r="OE295" s="39"/>
      <c r="OF295" s="39"/>
      <c r="OG295" s="39"/>
      <c r="OH295" s="39"/>
      <c r="OI295" s="39"/>
      <c r="OJ295" s="39"/>
      <c r="OK295" s="39"/>
      <c r="OL295" s="39"/>
      <c r="OM295" s="39"/>
      <c r="ON295" s="39"/>
      <c r="OO295" s="39"/>
      <c r="OP295" s="39"/>
      <c r="OQ295" s="39"/>
      <c r="OR295" s="39"/>
      <c r="OS295" s="39"/>
      <c r="OT295" s="39"/>
      <c r="OU295" s="39"/>
      <c r="OV295" s="39"/>
      <c r="OW295" s="39"/>
      <c r="OX295" s="39"/>
      <c r="OY295" s="39"/>
      <c r="OZ295" s="39"/>
      <c r="PA295" s="39"/>
      <c r="PB295" s="39"/>
      <c r="PC295" s="39"/>
      <c r="PD295" s="39"/>
      <c r="PE295" s="39"/>
      <c r="PF295" s="39"/>
      <c r="PG295" s="39"/>
      <c r="PH295" s="39"/>
      <c r="PI295" s="39"/>
      <c r="PJ295" s="39"/>
      <c r="PK295" s="39"/>
      <c r="PL295" s="39"/>
      <c r="PM295" s="39"/>
      <c r="PN295" s="39"/>
      <c r="PO295" s="39"/>
      <c r="PP295" s="39"/>
      <c r="PQ295" s="39"/>
      <c r="PR295" s="39"/>
      <c r="PS295" s="39"/>
      <c r="PT295" s="39"/>
      <c r="PU295" s="39"/>
      <c r="PV295" s="39"/>
      <c r="PW295" s="39"/>
      <c r="PX295" s="39"/>
      <c r="PY295" s="39"/>
      <c r="PZ295" s="39"/>
      <c r="QA295" s="39"/>
      <c r="QB295" s="39"/>
      <c r="QC295" s="39"/>
      <c r="QD295" s="39"/>
      <c r="QE295" s="39"/>
      <c r="QF295" s="39"/>
      <c r="QG295" s="39"/>
      <c r="QH295" s="39"/>
      <c r="QI295" s="39"/>
      <c r="QJ295" s="39"/>
      <c r="QK295" s="39"/>
      <c r="QL295" s="39"/>
      <c r="QM295" s="39"/>
      <c r="QN295" s="39"/>
      <c r="QO295" s="39"/>
      <c r="QP295" s="39"/>
      <c r="QQ295" s="39"/>
      <c r="QR295" s="39"/>
      <c r="QS295" s="39"/>
      <c r="QT295" s="39"/>
      <c r="QU295" s="39"/>
      <c r="QV295" s="39"/>
      <c r="QW295" s="39"/>
      <c r="QX295" s="39"/>
      <c r="QY295" s="39"/>
      <c r="QZ295" s="39"/>
      <c r="RA295" s="39"/>
      <c r="RB295" s="39"/>
      <c r="RC295" s="39"/>
      <c r="RD295" s="39"/>
      <c r="RE295" s="39"/>
      <c r="RF295" s="39"/>
      <c r="RG295" s="39"/>
      <c r="RH295" s="39"/>
      <c r="RI295" s="39"/>
      <c r="RJ295" s="39"/>
      <c r="RK295" s="39"/>
      <c r="RL295" s="39"/>
      <c r="RM295" s="39"/>
      <c r="RN295" s="39"/>
      <c r="RO295" s="39"/>
      <c r="RP295" s="39"/>
      <c r="RQ295" s="39"/>
      <c r="RR295" s="39"/>
      <c r="RS295" s="39"/>
      <c r="RT295" s="39"/>
      <c r="RU295" s="39"/>
      <c r="RV295" s="39"/>
      <c r="RW295" s="39"/>
      <c r="RX295" s="39"/>
      <c r="RY295" s="39"/>
      <c r="RZ295" s="39"/>
      <c r="SA295" s="39"/>
      <c r="SB295" s="39"/>
      <c r="SC295" s="39"/>
      <c r="SD295" s="39"/>
      <c r="SE295" s="39"/>
      <c r="SF295" s="39"/>
      <c r="SG295" s="39"/>
      <c r="SH295" s="39"/>
      <c r="SI295" s="39"/>
      <c r="SJ295" s="39"/>
      <c r="SK295" s="39"/>
      <c r="SL295" s="39"/>
      <c r="SM295" s="39"/>
      <c r="SN295" s="39"/>
      <c r="SO295" s="39"/>
      <c r="SP295" s="39"/>
      <c r="SQ295" s="39"/>
      <c r="SR295" s="39"/>
      <c r="SS295" s="39"/>
      <c r="ST295" s="39"/>
      <c r="SU295" s="39"/>
      <c r="SV295" s="39"/>
      <c r="SW295" s="39"/>
      <c r="SX295" s="39"/>
      <c r="SY295" s="39"/>
      <c r="SZ295" s="39"/>
      <c r="TA295" s="39"/>
      <c r="TB295" s="39"/>
      <c r="TC295" s="39"/>
      <c r="TD295" s="39"/>
      <c r="TE295" s="39"/>
      <c r="TF295" s="39"/>
      <c r="TG295" s="39"/>
      <c r="TH295" s="39"/>
      <c r="TI295" s="39"/>
      <c r="TJ295" s="39"/>
      <c r="TK295" s="39"/>
      <c r="TL295" s="39"/>
      <c r="TM295" s="39"/>
      <c r="TN295" s="39"/>
      <c r="TO295" s="39"/>
      <c r="TP295" s="39"/>
      <c r="TQ295" s="39"/>
      <c r="TR295" s="39"/>
      <c r="TS295" s="39"/>
      <c r="TT295" s="39"/>
      <c r="TU295" s="39"/>
      <c r="TV295" s="39"/>
      <c r="TW295" s="39"/>
      <c r="TX295" s="39"/>
      <c r="TY295" s="39"/>
      <c r="TZ295" s="39"/>
      <c r="UA295" s="39"/>
      <c r="UB295" s="39"/>
      <c r="UC295" s="39"/>
      <c r="UD295" s="39"/>
      <c r="UE295" s="39"/>
      <c r="UF295" s="39"/>
      <c r="UG295" s="39"/>
      <c r="UH295" s="39"/>
      <c r="UI295" s="39"/>
      <c r="UJ295" s="39"/>
      <c r="UK295" s="39"/>
      <c r="UL295" s="39"/>
      <c r="UM295" s="39"/>
      <c r="UN295" s="39"/>
      <c r="UO295" s="39"/>
      <c r="UP295" s="39"/>
      <c r="UQ295" s="39"/>
      <c r="UR295" s="39"/>
      <c r="US295" s="39"/>
      <c r="UT295" s="39"/>
      <c r="UU295" s="39"/>
      <c r="UV295" s="39"/>
      <c r="UW295" s="39"/>
      <c r="UX295" s="39"/>
      <c r="UY295" s="39"/>
      <c r="UZ295" s="39"/>
      <c r="VA295" s="39"/>
      <c r="VB295" s="39"/>
      <c r="VC295" s="39"/>
      <c r="VD295" s="39"/>
      <c r="VE295" s="39"/>
      <c r="VF295" s="39"/>
      <c r="VG295" s="39"/>
      <c r="VH295" s="39"/>
      <c r="VI295" s="39"/>
      <c r="VJ295" s="39"/>
      <c r="VK295" s="39"/>
      <c r="VL295" s="39"/>
      <c r="VM295" s="39"/>
      <c r="VN295" s="39"/>
      <c r="VO295" s="39"/>
      <c r="VP295" s="39"/>
      <c r="VQ295" s="39"/>
      <c r="VR295" s="39"/>
      <c r="VS295" s="39"/>
      <c r="VT295" s="39"/>
      <c r="VU295" s="39"/>
      <c r="VV295" s="39"/>
      <c r="VW295" s="39"/>
      <c r="VX295" s="39"/>
      <c r="VY295" s="39"/>
      <c r="VZ295" s="39"/>
      <c r="WA295" s="39"/>
      <c r="WB295" s="39"/>
      <c r="WC295" s="39"/>
      <c r="WD295" s="39"/>
      <c r="WE295" s="39"/>
      <c r="WF295" s="39"/>
      <c r="WG295" s="39"/>
      <c r="WH295" s="39"/>
      <c r="WI295" s="39"/>
      <c r="WJ295" s="39"/>
      <c r="WK295" s="39"/>
      <c r="WL295" s="39"/>
      <c r="WM295" s="39"/>
      <c r="WN295" s="39"/>
      <c r="WO295" s="39"/>
      <c r="WP295" s="39"/>
      <c r="WQ295" s="39"/>
      <c r="WR295" s="39"/>
      <c r="WS295" s="39"/>
      <c r="WT295" s="39"/>
      <c r="WU295" s="39"/>
      <c r="WV295" s="39"/>
      <c r="WW295" s="39"/>
      <c r="WX295" s="39"/>
      <c r="WY295" s="39"/>
      <c r="WZ295" s="39"/>
      <c r="XA295" s="39"/>
      <c r="XB295" s="39"/>
      <c r="XC295" s="39"/>
      <c r="XD295" s="39"/>
      <c r="XE295" s="39"/>
      <c r="XF295" s="39"/>
      <c r="XG295" s="39"/>
      <c r="XH295" s="39"/>
      <c r="XI295" s="39"/>
      <c r="XJ295" s="39"/>
      <c r="XK295" s="39"/>
      <c r="XL295" s="39"/>
      <c r="XM295" s="39"/>
      <c r="XN295" s="39"/>
      <c r="XO295" s="39"/>
      <c r="XP295" s="39"/>
      <c r="XQ295" s="39"/>
      <c r="XR295" s="39"/>
      <c r="XS295" s="39"/>
      <c r="XT295" s="39"/>
      <c r="XU295" s="39"/>
      <c r="XV295" s="39"/>
      <c r="XW295" s="39"/>
      <c r="XX295" s="39"/>
      <c r="XY295" s="39"/>
      <c r="XZ295" s="39"/>
      <c r="YA295" s="39"/>
      <c r="YB295" s="39"/>
      <c r="YC295" s="39"/>
      <c r="YD295" s="39"/>
      <c r="YE295" s="39"/>
      <c r="YF295" s="39"/>
      <c r="YG295" s="39"/>
      <c r="YH295" s="39"/>
      <c r="YI295" s="39"/>
      <c r="YJ295" s="39"/>
      <c r="YK295" s="39"/>
      <c r="YL295" s="39"/>
      <c r="YM295" s="39"/>
      <c r="YN295" s="39"/>
      <c r="YO295" s="39"/>
      <c r="YP295" s="39"/>
      <c r="YQ295" s="39"/>
      <c r="YR295" s="39"/>
      <c r="YS295" s="39"/>
      <c r="YT295" s="39"/>
      <c r="YU295" s="39"/>
      <c r="YV295" s="39"/>
      <c r="YW295" s="39"/>
      <c r="YX295" s="39"/>
      <c r="YY295" s="39"/>
      <c r="YZ295" s="39"/>
      <c r="ZA295" s="39"/>
      <c r="ZB295" s="39"/>
      <c r="ZC295" s="39"/>
      <c r="ZD295" s="39"/>
      <c r="ZE295" s="39"/>
      <c r="ZF295" s="39"/>
      <c r="ZG295" s="39"/>
      <c r="ZH295" s="39"/>
      <c r="ZI295" s="39"/>
      <c r="ZJ295" s="39"/>
      <c r="ZK295" s="39"/>
      <c r="ZL295" s="39"/>
      <c r="ZM295" s="39"/>
      <c r="ZN295" s="39"/>
      <c r="ZO295" s="39"/>
      <c r="ZP295" s="39"/>
      <c r="ZQ295" s="39"/>
      <c r="ZR295" s="39"/>
      <c r="ZS295" s="39"/>
      <c r="ZT295" s="39"/>
      <c r="ZU295" s="39"/>
      <c r="ZV295" s="39"/>
      <c r="ZW295" s="39"/>
      <c r="ZX295" s="39"/>
    </row>
    <row r="296" spans="1:700" s="41" customFormat="1" ht="12" customHeight="1" x14ac:dyDescent="0.25">
      <c r="A296" s="128" t="s">
        <v>36</v>
      </c>
      <c r="B296" s="36" t="s">
        <v>37</v>
      </c>
      <c r="C296" s="36" t="s">
        <v>37</v>
      </c>
      <c r="D296" s="36" t="s">
        <v>38</v>
      </c>
      <c r="E296" s="36" t="s">
        <v>271</v>
      </c>
      <c r="F296" s="36" t="s">
        <v>272</v>
      </c>
      <c r="G296" s="22" t="s">
        <v>40</v>
      </c>
      <c r="H296" s="22">
        <v>21101</v>
      </c>
      <c r="I296" s="92" t="s">
        <v>46</v>
      </c>
      <c r="J296" s="19" t="s">
        <v>414</v>
      </c>
      <c r="K296" s="19" t="s">
        <v>16263</v>
      </c>
      <c r="L296" s="11"/>
      <c r="M296" s="8" t="s">
        <v>43</v>
      </c>
      <c r="N296" s="12" t="s">
        <v>16255</v>
      </c>
      <c r="O296" s="20">
        <v>36</v>
      </c>
      <c r="P296" s="59">
        <v>4.4000000000000004</v>
      </c>
      <c r="Q296" s="53" t="s">
        <v>45</v>
      </c>
      <c r="R296" s="59">
        <v>158</v>
      </c>
      <c r="S296" s="59">
        <v>0</v>
      </c>
      <c r="T296" s="59">
        <v>39.6</v>
      </c>
      <c r="U296" s="59">
        <v>0</v>
      </c>
      <c r="V296" s="59">
        <v>0</v>
      </c>
      <c r="W296" s="59">
        <v>39.6</v>
      </c>
      <c r="X296" s="59">
        <v>0</v>
      </c>
      <c r="Y296" s="59">
        <v>0</v>
      </c>
      <c r="Z296" s="59">
        <v>39.6</v>
      </c>
      <c r="AA296" s="59">
        <v>0</v>
      </c>
      <c r="AB296" s="59">
        <v>0</v>
      </c>
      <c r="AC296" s="59">
        <v>39.6</v>
      </c>
      <c r="AD296" s="59">
        <v>0</v>
      </c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  <c r="IV296" s="39"/>
      <c r="IW296" s="39"/>
      <c r="IX296" s="39"/>
      <c r="IY296" s="39"/>
      <c r="IZ296" s="39"/>
      <c r="JA296" s="39"/>
      <c r="JB296" s="39"/>
      <c r="JC296" s="39"/>
      <c r="JD296" s="39"/>
      <c r="JE296" s="39"/>
      <c r="JF296" s="39"/>
      <c r="JG296" s="39"/>
      <c r="JH296" s="39"/>
      <c r="JI296" s="39"/>
      <c r="JJ296" s="39"/>
      <c r="JK296" s="39"/>
      <c r="JL296" s="39"/>
      <c r="JM296" s="39"/>
      <c r="JN296" s="39"/>
      <c r="JO296" s="39"/>
      <c r="JP296" s="39"/>
      <c r="JQ296" s="39"/>
      <c r="JR296" s="39"/>
      <c r="JS296" s="39"/>
      <c r="JT296" s="39"/>
      <c r="JU296" s="39"/>
      <c r="JV296" s="39"/>
      <c r="JW296" s="39"/>
      <c r="JX296" s="39"/>
      <c r="JY296" s="39"/>
      <c r="JZ296" s="39"/>
      <c r="KA296" s="39"/>
      <c r="KB296" s="39"/>
      <c r="KC296" s="39"/>
      <c r="KD296" s="39"/>
      <c r="KE296" s="39"/>
      <c r="KF296" s="39"/>
      <c r="KG296" s="39"/>
      <c r="KH296" s="39"/>
      <c r="KI296" s="39"/>
      <c r="KJ296" s="39"/>
      <c r="KK296" s="39"/>
      <c r="KL296" s="39"/>
      <c r="KM296" s="39"/>
      <c r="KN296" s="39"/>
      <c r="KO296" s="39"/>
      <c r="KP296" s="39"/>
      <c r="KQ296" s="39"/>
      <c r="KR296" s="39"/>
      <c r="KS296" s="39"/>
      <c r="KT296" s="39"/>
      <c r="KU296" s="39"/>
      <c r="KV296" s="39"/>
      <c r="KW296" s="39"/>
      <c r="KX296" s="39"/>
      <c r="KY296" s="39"/>
      <c r="KZ296" s="39"/>
      <c r="LA296" s="39"/>
      <c r="LB296" s="39"/>
      <c r="LC296" s="39"/>
      <c r="LD296" s="39"/>
      <c r="LE296" s="39"/>
      <c r="LF296" s="39"/>
      <c r="LG296" s="39"/>
      <c r="LH296" s="39"/>
      <c r="LI296" s="39"/>
      <c r="LJ296" s="39"/>
      <c r="LK296" s="39"/>
      <c r="LL296" s="39"/>
      <c r="LM296" s="39"/>
      <c r="LN296" s="39"/>
      <c r="LO296" s="39"/>
      <c r="LP296" s="39"/>
      <c r="LQ296" s="39"/>
      <c r="LR296" s="39"/>
      <c r="LS296" s="39"/>
      <c r="LT296" s="39"/>
      <c r="LU296" s="39"/>
      <c r="LV296" s="39"/>
      <c r="LW296" s="39"/>
      <c r="LX296" s="39"/>
      <c r="LY296" s="39"/>
      <c r="LZ296" s="39"/>
      <c r="MA296" s="39"/>
      <c r="MB296" s="39"/>
      <c r="MC296" s="39"/>
      <c r="MD296" s="39"/>
      <c r="ME296" s="39"/>
      <c r="MF296" s="39"/>
      <c r="MG296" s="39"/>
      <c r="MH296" s="39"/>
      <c r="MI296" s="39"/>
      <c r="MJ296" s="39"/>
      <c r="MK296" s="39"/>
      <c r="ML296" s="39"/>
      <c r="MM296" s="39"/>
      <c r="MN296" s="39"/>
      <c r="MO296" s="39"/>
      <c r="MP296" s="39"/>
      <c r="MQ296" s="39"/>
      <c r="MR296" s="39"/>
      <c r="MS296" s="39"/>
      <c r="MT296" s="39"/>
      <c r="MU296" s="39"/>
      <c r="MV296" s="39"/>
      <c r="MW296" s="39"/>
      <c r="MX296" s="39"/>
      <c r="MY296" s="39"/>
      <c r="MZ296" s="39"/>
      <c r="NA296" s="39"/>
      <c r="NB296" s="39"/>
      <c r="NC296" s="39"/>
      <c r="ND296" s="39"/>
      <c r="NE296" s="39"/>
      <c r="NF296" s="39"/>
      <c r="NG296" s="39"/>
      <c r="NH296" s="39"/>
      <c r="NI296" s="39"/>
      <c r="NJ296" s="39"/>
      <c r="NK296" s="39"/>
      <c r="NL296" s="39"/>
      <c r="NM296" s="39"/>
      <c r="NN296" s="39"/>
      <c r="NO296" s="39"/>
      <c r="NP296" s="39"/>
      <c r="NQ296" s="39"/>
      <c r="NR296" s="39"/>
      <c r="NS296" s="39"/>
      <c r="NT296" s="39"/>
      <c r="NU296" s="39"/>
      <c r="NV296" s="39"/>
      <c r="NW296" s="39"/>
      <c r="NX296" s="39"/>
      <c r="NY296" s="39"/>
      <c r="NZ296" s="39"/>
      <c r="OA296" s="39"/>
      <c r="OB296" s="39"/>
      <c r="OC296" s="39"/>
      <c r="OD296" s="39"/>
      <c r="OE296" s="39"/>
      <c r="OF296" s="39"/>
      <c r="OG296" s="39"/>
      <c r="OH296" s="39"/>
      <c r="OI296" s="39"/>
      <c r="OJ296" s="39"/>
      <c r="OK296" s="39"/>
      <c r="OL296" s="39"/>
      <c r="OM296" s="39"/>
      <c r="ON296" s="39"/>
      <c r="OO296" s="39"/>
      <c r="OP296" s="39"/>
      <c r="OQ296" s="39"/>
      <c r="OR296" s="39"/>
      <c r="OS296" s="39"/>
      <c r="OT296" s="39"/>
      <c r="OU296" s="39"/>
      <c r="OV296" s="39"/>
      <c r="OW296" s="39"/>
      <c r="OX296" s="39"/>
      <c r="OY296" s="39"/>
      <c r="OZ296" s="39"/>
      <c r="PA296" s="39"/>
      <c r="PB296" s="39"/>
      <c r="PC296" s="39"/>
      <c r="PD296" s="39"/>
      <c r="PE296" s="39"/>
      <c r="PF296" s="39"/>
      <c r="PG296" s="39"/>
      <c r="PH296" s="39"/>
      <c r="PI296" s="39"/>
      <c r="PJ296" s="39"/>
      <c r="PK296" s="39"/>
      <c r="PL296" s="39"/>
      <c r="PM296" s="39"/>
      <c r="PN296" s="39"/>
      <c r="PO296" s="39"/>
      <c r="PP296" s="39"/>
      <c r="PQ296" s="39"/>
      <c r="PR296" s="39"/>
      <c r="PS296" s="39"/>
      <c r="PT296" s="39"/>
      <c r="PU296" s="39"/>
      <c r="PV296" s="39"/>
      <c r="PW296" s="39"/>
      <c r="PX296" s="39"/>
      <c r="PY296" s="39"/>
      <c r="PZ296" s="39"/>
      <c r="QA296" s="39"/>
      <c r="QB296" s="39"/>
      <c r="QC296" s="39"/>
      <c r="QD296" s="39"/>
      <c r="QE296" s="39"/>
      <c r="QF296" s="39"/>
      <c r="QG296" s="39"/>
      <c r="QH296" s="39"/>
      <c r="QI296" s="39"/>
      <c r="QJ296" s="39"/>
      <c r="QK296" s="39"/>
      <c r="QL296" s="39"/>
      <c r="QM296" s="39"/>
      <c r="QN296" s="39"/>
      <c r="QO296" s="39"/>
      <c r="QP296" s="39"/>
      <c r="QQ296" s="39"/>
      <c r="QR296" s="39"/>
      <c r="QS296" s="39"/>
      <c r="QT296" s="39"/>
      <c r="QU296" s="39"/>
      <c r="QV296" s="39"/>
      <c r="QW296" s="39"/>
      <c r="QX296" s="39"/>
      <c r="QY296" s="39"/>
      <c r="QZ296" s="39"/>
      <c r="RA296" s="39"/>
      <c r="RB296" s="39"/>
      <c r="RC296" s="39"/>
      <c r="RD296" s="39"/>
      <c r="RE296" s="39"/>
      <c r="RF296" s="39"/>
      <c r="RG296" s="39"/>
      <c r="RH296" s="39"/>
      <c r="RI296" s="39"/>
      <c r="RJ296" s="39"/>
      <c r="RK296" s="39"/>
      <c r="RL296" s="39"/>
      <c r="RM296" s="39"/>
      <c r="RN296" s="39"/>
      <c r="RO296" s="39"/>
      <c r="RP296" s="39"/>
      <c r="RQ296" s="39"/>
      <c r="RR296" s="39"/>
      <c r="RS296" s="39"/>
      <c r="RT296" s="39"/>
      <c r="RU296" s="39"/>
      <c r="RV296" s="39"/>
      <c r="RW296" s="39"/>
      <c r="RX296" s="39"/>
      <c r="RY296" s="39"/>
      <c r="RZ296" s="39"/>
      <c r="SA296" s="39"/>
      <c r="SB296" s="39"/>
      <c r="SC296" s="39"/>
      <c r="SD296" s="39"/>
      <c r="SE296" s="39"/>
      <c r="SF296" s="39"/>
      <c r="SG296" s="39"/>
      <c r="SH296" s="39"/>
      <c r="SI296" s="39"/>
      <c r="SJ296" s="39"/>
      <c r="SK296" s="39"/>
      <c r="SL296" s="39"/>
      <c r="SM296" s="39"/>
      <c r="SN296" s="39"/>
      <c r="SO296" s="39"/>
      <c r="SP296" s="39"/>
      <c r="SQ296" s="39"/>
      <c r="SR296" s="39"/>
      <c r="SS296" s="39"/>
      <c r="ST296" s="39"/>
      <c r="SU296" s="39"/>
      <c r="SV296" s="39"/>
      <c r="SW296" s="39"/>
      <c r="SX296" s="39"/>
      <c r="SY296" s="39"/>
      <c r="SZ296" s="39"/>
      <c r="TA296" s="39"/>
      <c r="TB296" s="39"/>
      <c r="TC296" s="39"/>
      <c r="TD296" s="39"/>
      <c r="TE296" s="39"/>
      <c r="TF296" s="39"/>
      <c r="TG296" s="39"/>
      <c r="TH296" s="39"/>
      <c r="TI296" s="39"/>
      <c r="TJ296" s="39"/>
      <c r="TK296" s="39"/>
      <c r="TL296" s="39"/>
      <c r="TM296" s="39"/>
      <c r="TN296" s="39"/>
      <c r="TO296" s="39"/>
      <c r="TP296" s="39"/>
      <c r="TQ296" s="39"/>
      <c r="TR296" s="39"/>
      <c r="TS296" s="39"/>
      <c r="TT296" s="39"/>
      <c r="TU296" s="39"/>
      <c r="TV296" s="39"/>
      <c r="TW296" s="39"/>
      <c r="TX296" s="39"/>
      <c r="TY296" s="39"/>
      <c r="TZ296" s="39"/>
      <c r="UA296" s="39"/>
      <c r="UB296" s="39"/>
      <c r="UC296" s="39"/>
      <c r="UD296" s="39"/>
      <c r="UE296" s="39"/>
      <c r="UF296" s="39"/>
      <c r="UG296" s="39"/>
      <c r="UH296" s="39"/>
      <c r="UI296" s="39"/>
      <c r="UJ296" s="39"/>
      <c r="UK296" s="39"/>
      <c r="UL296" s="39"/>
      <c r="UM296" s="39"/>
      <c r="UN296" s="39"/>
      <c r="UO296" s="39"/>
      <c r="UP296" s="39"/>
      <c r="UQ296" s="39"/>
      <c r="UR296" s="39"/>
      <c r="US296" s="39"/>
      <c r="UT296" s="39"/>
      <c r="UU296" s="39"/>
      <c r="UV296" s="39"/>
      <c r="UW296" s="39"/>
      <c r="UX296" s="39"/>
      <c r="UY296" s="39"/>
      <c r="UZ296" s="39"/>
      <c r="VA296" s="39"/>
      <c r="VB296" s="39"/>
      <c r="VC296" s="39"/>
      <c r="VD296" s="39"/>
      <c r="VE296" s="39"/>
      <c r="VF296" s="39"/>
      <c r="VG296" s="39"/>
      <c r="VH296" s="39"/>
      <c r="VI296" s="39"/>
      <c r="VJ296" s="39"/>
      <c r="VK296" s="39"/>
      <c r="VL296" s="39"/>
      <c r="VM296" s="39"/>
      <c r="VN296" s="39"/>
      <c r="VO296" s="39"/>
      <c r="VP296" s="39"/>
      <c r="VQ296" s="39"/>
      <c r="VR296" s="39"/>
      <c r="VS296" s="39"/>
      <c r="VT296" s="39"/>
      <c r="VU296" s="39"/>
      <c r="VV296" s="39"/>
      <c r="VW296" s="39"/>
      <c r="VX296" s="39"/>
      <c r="VY296" s="39"/>
      <c r="VZ296" s="39"/>
      <c r="WA296" s="39"/>
      <c r="WB296" s="39"/>
      <c r="WC296" s="39"/>
      <c r="WD296" s="39"/>
      <c r="WE296" s="39"/>
      <c r="WF296" s="39"/>
      <c r="WG296" s="39"/>
      <c r="WH296" s="39"/>
      <c r="WI296" s="39"/>
      <c r="WJ296" s="39"/>
      <c r="WK296" s="39"/>
      <c r="WL296" s="39"/>
      <c r="WM296" s="39"/>
      <c r="WN296" s="39"/>
      <c r="WO296" s="39"/>
      <c r="WP296" s="39"/>
      <c r="WQ296" s="39"/>
      <c r="WR296" s="39"/>
      <c r="WS296" s="39"/>
      <c r="WT296" s="39"/>
      <c r="WU296" s="39"/>
      <c r="WV296" s="39"/>
      <c r="WW296" s="39"/>
      <c r="WX296" s="39"/>
      <c r="WY296" s="39"/>
      <c r="WZ296" s="39"/>
      <c r="XA296" s="39"/>
      <c r="XB296" s="39"/>
      <c r="XC296" s="39"/>
      <c r="XD296" s="39"/>
      <c r="XE296" s="39"/>
      <c r="XF296" s="39"/>
      <c r="XG296" s="39"/>
      <c r="XH296" s="39"/>
      <c r="XI296" s="39"/>
      <c r="XJ296" s="39"/>
      <c r="XK296" s="39"/>
      <c r="XL296" s="39"/>
      <c r="XM296" s="39"/>
      <c r="XN296" s="39"/>
      <c r="XO296" s="39"/>
      <c r="XP296" s="39"/>
      <c r="XQ296" s="39"/>
      <c r="XR296" s="39"/>
      <c r="XS296" s="39"/>
      <c r="XT296" s="39"/>
      <c r="XU296" s="39"/>
      <c r="XV296" s="39"/>
      <c r="XW296" s="39"/>
      <c r="XX296" s="39"/>
      <c r="XY296" s="39"/>
      <c r="XZ296" s="39"/>
      <c r="YA296" s="39"/>
      <c r="YB296" s="39"/>
      <c r="YC296" s="39"/>
      <c r="YD296" s="39"/>
      <c r="YE296" s="39"/>
      <c r="YF296" s="39"/>
      <c r="YG296" s="39"/>
      <c r="YH296" s="39"/>
      <c r="YI296" s="39"/>
      <c r="YJ296" s="39"/>
      <c r="YK296" s="39"/>
      <c r="YL296" s="39"/>
      <c r="YM296" s="39"/>
      <c r="YN296" s="39"/>
      <c r="YO296" s="39"/>
      <c r="YP296" s="39"/>
      <c r="YQ296" s="39"/>
      <c r="YR296" s="39"/>
      <c r="YS296" s="39"/>
      <c r="YT296" s="39"/>
      <c r="YU296" s="39"/>
      <c r="YV296" s="39"/>
      <c r="YW296" s="39"/>
      <c r="YX296" s="39"/>
      <c r="YY296" s="39"/>
      <c r="YZ296" s="39"/>
      <c r="ZA296" s="39"/>
      <c r="ZB296" s="39"/>
      <c r="ZC296" s="39"/>
      <c r="ZD296" s="39"/>
      <c r="ZE296" s="39"/>
      <c r="ZF296" s="39"/>
      <c r="ZG296" s="39"/>
      <c r="ZH296" s="39"/>
      <c r="ZI296" s="39"/>
      <c r="ZJ296" s="39"/>
      <c r="ZK296" s="39"/>
      <c r="ZL296" s="39"/>
      <c r="ZM296" s="39"/>
      <c r="ZN296" s="39"/>
      <c r="ZO296" s="39"/>
      <c r="ZP296" s="39"/>
      <c r="ZQ296" s="39"/>
      <c r="ZR296" s="39"/>
      <c r="ZS296" s="39"/>
      <c r="ZT296" s="39"/>
      <c r="ZU296" s="39"/>
      <c r="ZV296" s="39"/>
      <c r="ZW296" s="39"/>
      <c r="ZX296" s="39"/>
    </row>
    <row r="297" spans="1:700" s="41" customFormat="1" ht="12" customHeight="1" x14ac:dyDescent="0.25">
      <c r="A297" s="128" t="s">
        <v>36</v>
      </c>
      <c r="B297" s="36" t="s">
        <v>37</v>
      </c>
      <c r="C297" s="36" t="s">
        <v>37</v>
      </c>
      <c r="D297" s="36" t="s">
        <v>38</v>
      </c>
      <c r="E297" s="36" t="s">
        <v>271</v>
      </c>
      <c r="F297" s="36" t="s">
        <v>272</v>
      </c>
      <c r="G297" s="22" t="s">
        <v>40</v>
      </c>
      <c r="H297" s="22">
        <v>21101</v>
      </c>
      <c r="I297" s="92" t="s">
        <v>46</v>
      </c>
      <c r="J297" s="19" t="s">
        <v>410</v>
      </c>
      <c r="K297" s="19" t="s">
        <v>2692</v>
      </c>
      <c r="L297" s="11"/>
      <c r="M297" s="8" t="s">
        <v>43</v>
      </c>
      <c r="N297" s="12" t="s">
        <v>16255</v>
      </c>
      <c r="O297" s="20">
        <v>60</v>
      </c>
      <c r="P297" s="59">
        <v>39.44</v>
      </c>
      <c r="Q297" s="53" t="s">
        <v>45</v>
      </c>
      <c r="R297" s="59">
        <v>2366.4</v>
      </c>
      <c r="S297" s="59">
        <v>0</v>
      </c>
      <c r="T297" s="59">
        <v>591.6</v>
      </c>
      <c r="U297" s="59">
        <v>0</v>
      </c>
      <c r="V297" s="59">
        <v>0</v>
      </c>
      <c r="W297" s="59">
        <v>591.6</v>
      </c>
      <c r="X297" s="59">
        <v>0</v>
      </c>
      <c r="Y297" s="59">
        <v>0</v>
      </c>
      <c r="Z297" s="59">
        <v>591.6</v>
      </c>
      <c r="AA297" s="59">
        <v>0</v>
      </c>
      <c r="AB297" s="59">
        <v>0</v>
      </c>
      <c r="AC297" s="59">
        <v>591.6</v>
      </c>
      <c r="AD297" s="59">
        <v>0</v>
      </c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  <c r="IB297" s="39"/>
      <c r="IC297" s="39"/>
      <c r="ID297" s="39"/>
      <c r="IE297" s="39"/>
      <c r="IF297" s="39"/>
      <c r="IG297" s="39"/>
      <c r="IH297" s="39"/>
      <c r="II297" s="39"/>
      <c r="IJ297" s="39"/>
      <c r="IK297" s="39"/>
      <c r="IL297" s="39"/>
      <c r="IM297" s="39"/>
      <c r="IN297" s="39"/>
      <c r="IO297" s="39"/>
      <c r="IP297" s="39"/>
      <c r="IQ297" s="39"/>
      <c r="IR297" s="39"/>
      <c r="IS297" s="39"/>
      <c r="IT297" s="39"/>
      <c r="IU297" s="39"/>
      <c r="IV297" s="39"/>
      <c r="IW297" s="39"/>
      <c r="IX297" s="39"/>
      <c r="IY297" s="39"/>
      <c r="IZ297" s="39"/>
      <c r="JA297" s="39"/>
      <c r="JB297" s="39"/>
      <c r="JC297" s="39"/>
      <c r="JD297" s="39"/>
      <c r="JE297" s="39"/>
      <c r="JF297" s="39"/>
      <c r="JG297" s="39"/>
      <c r="JH297" s="39"/>
      <c r="JI297" s="39"/>
      <c r="JJ297" s="39"/>
      <c r="JK297" s="39"/>
      <c r="JL297" s="39"/>
      <c r="JM297" s="39"/>
      <c r="JN297" s="39"/>
      <c r="JO297" s="39"/>
      <c r="JP297" s="39"/>
      <c r="JQ297" s="39"/>
      <c r="JR297" s="39"/>
      <c r="JS297" s="39"/>
      <c r="JT297" s="39"/>
      <c r="JU297" s="39"/>
      <c r="JV297" s="39"/>
      <c r="JW297" s="39"/>
      <c r="JX297" s="39"/>
      <c r="JY297" s="39"/>
      <c r="JZ297" s="39"/>
      <c r="KA297" s="39"/>
      <c r="KB297" s="39"/>
      <c r="KC297" s="39"/>
      <c r="KD297" s="39"/>
      <c r="KE297" s="39"/>
      <c r="KF297" s="39"/>
      <c r="KG297" s="39"/>
      <c r="KH297" s="39"/>
      <c r="KI297" s="39"/>
      <c r="KJ297" s="39"/>
      <c r="KK297" s="39"/>
      <c r="KL297" s="39"/>
      <c r="KM297" s="39"/>
      <c r="KN297" s="39"/>
      <c r="KO297" s="39"/>
      <c r="KP297" s="39"/>
      <c r="KQ297" s="39"/>
      <c r="KR297" s="39"/>
      <c r="KS297" s="39"/>
      <c r="KT297" s="39"/>
      <c r="KU297" s="39"/>
      <c r="KV297" s="39"/>
      <c r="KW297" s="39"/>
      <c r="KX297" s="39"/>
      <c r="KY297" s="39"/>
      <c r="KZ297" s="39"/>
      <c r="LA297" s="39"/>
      <c r="LB297" s="39"/>
      <c r="LC297" s="39"/>
      <c r="LD297" s="39"/>
      <c r="LE297" s="39"/>
      <c r="LF297" s="39"/>
      <c r="LG297" s="39"/>
      <c r="LH297" s="39"/>
      <c r="LI297" s="39"/>
      <c r="LJ297" s="39"/>
      <c r="LK297" s="39"/>
      <c r="LL297" s="39"/>
      <c r="LM297" s="39"/>
      <c r="LN297" s="39"/>
      <c r="LO297" s="39"/>
      <c r="LP297" s="39"/>
      <c r="LQ297" s="39"/>
      <c r="LR297" s="39"/>
      <c r="LS297" s="39"/>
      <c r="LT297" s="39"/>
      <c r="LU297" s="39"/>
      <c r="LV297" s="39"/>
      <c r="LW297" s="39"/>
      <c r="LX297" s="39"/>
      <c r="LY297" s="39"/>
      <c r="LZ297" s="39"/>
      <c r="MA297" s="39"/>
      <c r="MB297" s="39"/>
      <c r="MC297" s="39"/>
      <c r="MD297" s="39"/>
      <c r="ME297" s="39"/>
      <c r="MF297" s="39"/>
      <c r="MG297" s="39"/>
      <c r="MH297" s="39"/>
      <c r="MI297" s="39"/>
      <c r="MJ297" s="39"/>
      <c r="MK297" s="39"/>
      <c r="ML297" s="39"/>
      <c r="MM297" s="39"/>
      <c r="MN297" s="39"/>
      <c r="MO297" s="39"/>
      <c r="MP297" s="39"/>
      <c r="MQ297" s="39"/>
      <c r="MR297" s="39"/>
      <c r="MS297" s="39"/>
      <c r="MT297" s="39"/>
      <c r="MU297" s="39"/>
      <c r="MV297" s="39"/>
      <c r="MW297" s="39"/>
      <c r="MX297" s="39"/>
      <c r="MY297" s="39"/>
      <c r="MZ297" s="39"/>
      <c r="NA297" s="39"/>
      <c r="NB297" s="39"/>
      <c r="NC297" s="39"/>
      <c r="ND297" s="39"/>
      <c r="NE297" s="39"/>
      <c r="NF297" s="39"/>
      <c r="NG297" s="39"/>
      <c r="NH297" s="39"/>
      <c r="NI297" s="39"/>
      <c r="NJ297" s="39"/>
      <c r="NK297" s="39"/>
      <c r="NL297" s="39"/>
      <c r="NM297" s="39"/>
      <c r="NN297" s="39"/>
      <c r="NO297" s="39"/>
      <c r="NP297" s="39"/>
      <c r="NQ297" s="39"/>
      <c r="NR297" s="39"/>
      <c r="NS297" s="39"/>
      <c r="NT297" s="39"/>
      <c r="NU297" s="39"/>
      <c r="NV297" s="39"/>
      <c r="NW297" s="39"/>
      <c r="NX297" s="39"/>
      <c r="NY297" s="39"/>
      <c r="NZ297" s="39"/>
      <c r="OA297" s="39"/>
      <c r="OB297" s="39"/>
      <c r="OC297" s="39"/>
      <c r="OD297" s="39"/>
      <c r="OE297" s="39"/>
      <c r="OF297" s="39"/>
      <c r="OG297" s="39"/>
      <c r="OH297" s="39"/>
      <c r="OI297" s="39"/>
      <c r="OJ297" s="39"/>
      <c r="OK297" s="39"/>
      <c r="OL297" s="39"/>
      <c r="OM297" s="39"/>
      <c r="ON297" s="39"/>
      <c r="OO297" s="39"/>
      <c r="OP297" s="39"/>
      <c r="OQ297" s="39"/>
      <c r="OR297" s="39"/>
      <c r="OS297" s="39"/>
      <c r="OT297" s="39"/>
      <c r="OU297" s="39"/>
      <c r="OV297" s="39"/>
      <c r="OW297" s="39"/>
      <c r="OX297" s="39"/>
      <c r="OY297" s="39"/>
      <c r="OZ297" s="39"/>
      <c r="PA297" s="39"/>
      <c r="PB297" s="39"/>
      <c r="PC297" s="39"/>
      <c r="PD297" s="39"/>
      <c r="PE297" s="39"/>
      <c r="PF297" s="39"/>
      <c r="PG297" s="39"/>
      <c r="PH297" s="39"/>
      <c r="PI297" s="39"/>
      <c r="PJ297" s="39"/>
      <c r="PK297" s="39"/>
      <c r="PL297" s="39"/>
      <c r="PM297" s="39"/>
      <c r="PN297" s="39"/>
      <c r="PO297" s="39"/>
      <c r="PP297" s="39"/>
      <c r="PQ297" s="39"/>
      <c r="PR297" s="39"/>
      <c r="PS297" s="39"/>
      <c r="PT297" s="39"/>
      <c r="PU297" s="39"/>
      <c r="PV297" s="39"/>
      <c r="PW297" s="39"/>
      <c r="PX297" s="39"/>
      <c r="PY297" s="39"/>
      <c r="PZ297" s="39"/>
      <c r="QA297" s="39"/>
      <c r="QB297" s="39"/>
      <c r="QC297" s="39"/>
      <c r="QD297" s="39"/>
      <c r="QE297" s="39"/>
      <c r="QF297" s="39"/>
      <c r="QG297" s="39"/>
      <c r="QH297" s="39"/>
      <c r="QI297" s="39"/>
      <c r="QJ297" s="39"/>
      <c r="QK297" s="39"/>
      <c r="QL297" s="39"/>
      <c r="QM297" s="39"/>
      <c r="QN297" s="39"/>
      <c r="QO297" s="39"/>
      <c r="QP297" s="39"/>
      <c r="QQ297" s="39"/>
      <c r="QR297" s="39"/>
      <c r="QS297" s="39"/>
      <c r="QT297" s="39"/>
      <c r="QU297" s="39"/>
      <c r="QV297" s="39"/>
      <c r="QW297" s="39"/>
      <c r="QX297" s="39"/>
      <c r="QY297" s="39"/>
      <c r="QZ297" s="39"/>
      <c r="RA297" s="39"/>
      <c r="RB297" s="39"/>
      <c r="RC297" s="39"/>
      <c r="RD297" s="39"/>
      <c r="RE297" s="39"/>
      <c r="RF297" s="39"/>
      <c r="RG297" s="39"/>
      <c r="RH297" s="39"/>
      <c r="RI297" s="39"/>
      <c r="RJ297" s="39"/>
      <c r="RK297" s="39"/>
      <c r="RL297" s="39"/>
      <c r="RM297" s="39"/>
      <c r="RN297" s="39"/>
      <c r="RO297" s="39"/>
      <c r="RP297" s="39"/>
      <c r="RQ297" s="39"/>
      <c r="RR297" s="39"/>
      <c r="RS297" s="39"/>
      <c r="RT297" s="39"/>
      <c r="RU297" s="39"/>
      <c r="RV297" s="39"/>
      <c r="RW297" s="39"/>
      <c r="RX297" s="39"/>
      <c r="RY297" s="39"/>
      <c r="RZ297" s="39"/>
      <c r="SA297" s="39"/>
      <c r="SB297" s="39"/>
      <c r="SC297" s="39"/>
      <c r="SD297" s="39"/>
      <c r="SE297" s="39"/>
      <c r="SF297" s="39"/>
      <c r="SG297" s="39"/>
      <c r="SH297" s="39"/>
      <c r="SI297" s="39"/>
      <c r="SJ297" s="39"/>
      <c r="SK297" s="39"/>
      <c r="SL297" s="39"/>
      <c r="SM297" s="39"/>
      <c r="SN297" s="39"/>
      <c r="SO297" s="39"/>
      <c r="SP297" s="39"/>
      <c r="SQ297" s="39"/>
      <c r="SR297" s="39"/>
      <c r="SS297" s="39"/>
      <c r="ST297" s="39"/>
      <c r="SU297" s="39"/>
      <c r="SV297" s="39"/>
      <c r="SW297" s="39"/>
      <c r="SX297" s="39"/>
      <c r="SY297" s="39"/>
      <c r="SZ297" s="39"/>
      <c r="TA297" s="39"/>
      <c r="TB297" s="39"/>
      <c r="TC297" s="39"/>
      <c r="TD297" s="39"/>
      <c r="TE297" s="39"/>
      <c r="TF297" s="39"/>
      <c r="TG297" s="39"/>
      <c r="TH297" s="39"/>
      <c r="TI297" s="39"/>
      <c r="TJ297" s="39"/>
      <c r="TK297" s="39"/>
      <c r="TL297" s="39"/>
      <c r="TM297" s="39"/>
      <c r="TN297" s="39"/>
      <c r="TO297" s="39"/>
      <c r="TP297" s="39"/>
      <c r="TQ297" s="39"/>
      <c r="TR297" s="39"/>
      <c r="TS297" s="39"/>
      <c r="TT297" s="39"/>
      <c r="TU297" s="39"/>
      <c r="TV297" s="39"/>
      <c r="TW297" s="39"/>
      <c r="TX297" s="39"/>
      <c r="TY297" s="39"/>
      <c r="TZ297" s="39"/>
      <c r="UA297" s="39"/>
      <c r="UB297" s="39"/>
      <c r="UC297" s="39"/>
      <c r="UD297" s="39"/>
      <c r="UE297" s="39"/>
      <c r="UF297" s="39"/>
      <c r="UG297" s="39"/>
      <c r="UH297" s="39"/>
      <c r="UI297" s="39"/>
      <c r="UJ297" s="39"/>
      <c r="UK297" s="39"/>
      <c r="UL297" s="39"/>
      <c r="UM297" s="39"/>
      <c r="UN297" s="39"/>
      <c r="UO297" s="39"/>
      <c r="UP297" s="39"/>
      <c r="UQ297" s="39"/>
      <c r="UR297" s="39"/>
      <c r="US297" s="39"/>
      <c r="UT297" s="39"/>
      <c r="UU297" s="39"/>
      <c r="UV297" s="39"/>
      <c r="UW297" s="39"/>
      <c r="UX297" s="39"/>
      <c r="UY297" s="39"/>
      <c r="UZ297" s="39"/>
      <c r="VA297" s="39"/>
      <c r="VB297" s="39"/>
      <c r="VC297" s="39"/>
      <c r="VD297" s="39"/>
      <c r="VE297" s="39"/>
      <c r="VF297" s="39"/>
      <c r="VG297" s="39"/>
      <c r="VH297" s="39"/>
      <c r="VI297" s="39"/>
      <c r="VJ297" s="39"/>
      <c r="VK297" s="39"/>
      <c r="VL297" s="39"/>
      <c r="VM297" s="39"/>
      <c r="VN297" s="39"/>
      <c r="VO297" s="39"/>
      <c r="VP297" s="39"/>
      <c r="VQ297" s="39"/>
      <c r="VR297" s="39"/>
      <c r="VS297" s="39"/>
      <c r="VT297" s="39"/>
      <c r="VU297" s="39"/>
      <c r="VV297" s="39"/>
      <c r="VW297" s="39"/>
      <c r="VX297" s="39"/>
      <c r="VY297" s="39"/>
      <c r="VZ297" s="39"/>
      <c r="WA297" s="39"/>
      <c r="WB297" s="39"/>
      <c r="WC297" s="39"/>
      <c r="WD297" s="39"/>
      <c r="WE297" s="39"/>
      <c r="WF297" s="39"/>
      <c r="WG297" s="39"/>
      <c r="WH297" s="39"/>
      <c r="WI297" s="39"/>
      <c r="WJ297" s="39"/>
      <c r="WK297" s="39"/>
      <c r="WL297" s="39"/>
      <c r="WM297" s="39"/>
      <c r="WN297" s="39"/>
      <c r="WO297" s="39"/>
      <c r="WP297" s="39"/>
      <c r="WQ297" s="39"/>
      <c r="WR297" s="39"/>
      <c r="WS297" s="39"/>
      <c r="WT297" s="39"/>
      <c r="WU297" s="39"/>
      <c r="WV297" s="39"/>
      <c r="WW297" s="39"/>
      <c r="WX297" s="39"/>
      <c r="WY297" s="39"/>
      <c r="WZ297" s="39"/>
      <c r="XA297" s="39"/>
      <c r="XB297" s="39"/>
      <c r="XC297" s="39"/>
      <c r="XD297" s="39"/>
      <c r="XE297" s="39"/>
      <c r="XF297" s="39"/>
      <c r="XG297" s="39"/>
      <c r="XH297" s="39"/>
      <c r="XI297" s="39"/>
      <c r="XJ297" s="39"/>
      <c r="XK297" s="39"/>
      <c r="XL297" s="39"/>
      <c r="XM297" s="39"/>
      <c r="XN297" s="39"/>
      <c r="XO297" s="39"/>
      <c r="XP297" s="39"/>
      <c r="XQ297" s="39"/>
      <c r="XR297" s="39"/>
      <c r="XS297" s="39"/>
      <c r="XT297" s="39"/>
      <c r="XU297" s="39"/>
      <c r="XV297" s="39"/>
      <c r="XW297" s="39"/>
      <c r="XX297" s="39"/>
      <c r="XY297" s="39"/>
      <c r="XZ297" s="39"/>
      <c r="YA297" s="39"/>
      <c r="YB297" s="39"/>
      <c r="YC297" s="39"/>
      <c r="YD297" s="39"/>
      <c r="YE297" s="39"/>
      <c r="YF297" s="39"/>
      <c r="YG297" s="39"/>
      <c r="YH297" s="39"/>
      <c r="YI297" s="39"/>
      <c r="YJ297" s="39"/>
      <c r="YK297" s="39"/>
      <c r="YL297" s="39"/>
      <c r="YM297" s="39"/>
      <c r="YN297" s="39"/>
      <c r="YO297" s="39"/>
      <c r="YP297" s="39"/>
      <c r="YQ297" s="39"/>
      <c r="YR297" s="39"/>
      <c r="YS297" s="39"/>
      <c r="YT297" s="39"/>
      <c r="YU297" s="39"/>
      <c r="YV297" s="39"/>
      <c r="YW297" s="39"/>
      <c r="YX297" s="39"/>
      <c r="YY297" s="39"/>
      <c r="YZ297" s="39"/>
      <c r="ZA297" s="39"/>
      <c r="ZB297" s="39"/>
      <c r="ZC297" s="39"/>
      <c r="ZD297" s="39"/>
      <c r="ZE297" s="39"/>
      <c r="ZF297" s="39"/>
      <c r="ZG297" s="39"/>
      <c r="ZH297" s="39"/>
      <c r="ZI297" s="39"/>
      <c r="ZJ297" s="39"/>
      <c r="ZK297" s="39"/>
      <c r="ZL297" s="39"/>
      <c r="ZM297" s="39"/>
      <c r="ZN297" s="39"/>
      <c r="ZO297" s="39"/>
      <c r="ZP297" s="39"/>
      <c r="ZQ297" s="39"/>
      <c r="ZR297" s="39"/>
      <c r="ZS297" s="39"/>
      <c r="ZT297" s="39"/>
      <c r="ZU297" s="39"/>
      <c r="ZV297" s="39"/>
      <c r="ZW297" s="39"/>
      <c r="ZX297" s="39"/>
    </row>
    <row r="298" spans="1:700" s="41" customFormat="1" ht="12" customHeight="1" x14ac:dyDescent="0.25">
      <c r="A298" s="128" t="s">
        <v>36</v>
      </c>
      <c r="B298" s="36" t="s">
        <v>37</v>
      </c>
      <c r="C298" s="36" t="s">
        <v>37</v>
      </c>
      <c r="D298" s="36" t="s">
        <v>38</v>
      </c>
      <c r="E298" s="36" t="s">
        <v>271</v>
      </c>
      <c r="F298" s="36" t="s">
        <v>272</v>
      </c>
      <c r="G298" s="22" t="s">
        <v>40</v>
      </c>
      <c r="H298" s="22">
        <v>21101</v>
      </c>
      <c r="I298" s="92" t="s">
        <v>46</v>
      </c>
      <c r="J298" s="19" t="s">
        <v>496</v>
      </c>
      <c r="K298" s="19" t="s">
        <v>497</v>
      </c>
      <c r="L298" s="11"/>
      <c r="M298" s="8" t="s">
        <v>43</v>
      </c>
      <c r="N298" s="12" t="s">
        <v>16255</v>
      </c>
      <c r="O298" s="20">
        <v>24</v>
      </c>
      <c r="P298" s="59">
        <v>31.32</v>
      </c>
      <c r="Q298" s="53" t="s">
        <v>45</v>
      </c>
      <c r="R298" s="59">
        <v>751.68</v>
      </c>
      <c r="S298" s="59">
        <v>0</v>
      </c>
      <c r="T298" s="59">
        <v>187.92</v>
      </c>
      <c r="U298" s="59">
        <v>0</v>
      </c>
      <c r="V298" s="59">
        <v>0</v>
      </c>
      <c r="W298" s="59">
        <v>187.92</v>
      </c>
      <c r="X298" s="59">
        <v>0</v>
      </c>
      <c r="Y298" s="59">
        <v>0</v>
      </c>
      <c r="Z298" s="59">
        <v>187.9</v>
      </c>
      <c r="AA298" s="59">
        <v>0</v>
      </c>
      <c r="AB298" s="59">
        <v>0</v>
      </c>
      <c r="AC298" s="59">
        <v>187.92</v>
      </c>
      <c r="AD298" s="59">
        <v>0</v>
      </c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  <c r="IB298" s="39"/>
      <c r="IC298" s="39"/>
      <c r="ID298" s="39"/>
      <c r="IE298" s="39"/>
      <c r="IF298" s="39"/>
      <c r="IG298" s="39"/>
      <c r="IH298" s="39"/>
      <c r="II298" s="39"/>
      <c r="IJ298" s="39"/>
      <c r="IK298" s="39"/>
      <c r="IL298" s="39"/>
      <c r="IM298" s="39"/>
      <c r="IN298" s="39"/>
      <c r="IO298" s="39"/>
      <c r="IP298" s="39"/>
      <c r="IQ298" s="39"/>
      <c r="IR298" s="39"/>
      <c r="IS298" s="39"/>
      <c r="IT298" s="39"/>
      <c r="IU298" s="39"/>
      <c r="IV298" s="39"/>
      <c r="IW298" s="39"/>
      <c r="IX298" s="39"/>
      <c r="IY298" s="39"/>
      <c r="IZ298" s="39"/>
      <c r="JA298" s="39"/>
      <c r="JB298" s="39"/>
      <c r="JC298" s="39"/>
      <c r="JD298" s="39"/>
      <c r="JE298" s="39"/>
      <c r="JF298" s="39"/>
      <c r="JG298" s="39"/>
      <c r="JH298" s="39"/>
      <c r="JI298" s="39"/>
      <c r="JJ298" s="39"/>
      <c r="JK298" s="39"/>
      <c r="JL298" s="39"/>
      <c r="JM298" s="39"/>
      <c r="JN298" s="39"/>
      <c r="JO298" s="39"/>
      <c r="JP298" s="39"/>
      <c r="JQ298" s="39"/>
      <c r="JR298" s="39"/>
      <c r="JS298" s="39"/>
      <c r="JT298" s="39"/>
      <c r="JU298" s="39"/>
      <c r="JV298" s="39"/>
      <c r="JW298" s="39"/>
      <c r="JX298" s="39"/>
      <c r="JY298" s="39"/>
      <c r="JZ298" s="39"/>
      <c r="KA298" s="39"/>
      <c r="KB298" s="39"/>
      <c r="KC298" s="39"/>
      <c r="KD298" s="39"/>
      <c r="KE298" s="39"/>
      <c r="KF298" s="39"/>
      <c r="KG298" s="39"/>
      <c r="KH298" s="39"/>
      <c r="KI298" s="39"/>
      <c r="KJ298" s="39"/>
      <c r="KK298" s="39"/>
      <c r="KL298" s="39"/>
      <c r="KM298" s="39"/>
      <c r="KN298" s="39"/>
      <c r="KO298" s="39"/>
      <c r="KP298" s="39"/>
      <c r="KQ298" s="39"/>
      <c r="KR298" s="39"/>
      <c r="KS298" s="39"/>
      <c r="KT298" s="39"/>
      <c r="KU298" s="39"/>
      <c r="KV298" s="39"/>
      <c r="KW298" s="39"/>
      <c r="KX298" s="39"/>
      <c r="KY298" s="39"/>
      <c r="KZ298" s="39"/>
      <c r="LA298" s="39"/>
      <c r="LB298" s="39"/>
      <c r="LC298" s="39"/>
      <c r="LD298" s="39"/>
      <c r="LE298" s="39"/>
      <c r="LF298" s="39"/>
      <c r="LG298" s="39"/>
      <c r="LH298" s="39"/>
      <c r="LI298" s="39"/>
      <c r="LJ298" s="39"/>
      <c r="LK298" s="39"/>
      <c r="LL298" s="39"/>
      <c r="LM298" s="39"/>
      <c r="LN298" s="39"/>
      <c r="LO298" s="39"/>
      <c r="LP298" s="39"/>
      <c r="LQ298" s="39"/>
      <c r="LR298" s="39"/>
      <c r="LS298" s="39"/>
      <c r="LT298" s="39"/>
      <c r="LU298" s="39"/>
      <c r="LV298" s="39"/>
      <c r="LW298" s="39"/>
      <c r="LX298" s="39"/>
      <c r="LY298" s="39"/>
      <c r="LZ298" s="39"/>
      <c r="MA298" s="39"/>
      <c r="MB298" s="39"/>
      <c r="MC298" s="39"/>
      <c r="MD298" s="39"/>
      <c r="ME298" s="39"/>
      <c r="MF298" s="39"/>
      <c r="MG298" s="39"/>
      <c r="MH298" s="39"/>
      <c r="MI298" s="39"/>
      <c r="MJ298" s="39"/>
      <c r="MK298" s="39"/>
      <c r="ML298" s="39"/>
      <c r="MM298" s="39"/>
      <c r="MN298" s="39"/>
      <c r="MO298" s="39"/>
      <c r="MP298" s="39"/>
      <c r="MQ298" s="39"/>
      <c r="MR298" s="39"/>
      <c r="MS298" s="39"/>
      <c r="MT298" s="39"/>
      <c r="MU298" s="39"/>
      <c r="MV298" s="39"/>
      <c r="MW298" s="39"/>
      <c r="MX298" s="39"/>
      <c r="MY298" s="39"/>
      <c r="MZ298" s="39"/>
      <c r="NA298" s="39"/>
      <c r="NB298" s="39"/>
      <c r="NC298" s="39"/>
      <c r="ND298" s="39"/>
      <c r="NE298" s="39"/>
      <c r="NF298" s="39"/>
      <c r="NG298" s="39"/>
      <c r="NH298" s="39"/>
      <c r="NI298" s="39"/>
      <c r="NJ298" s="39"/>
      <c r="NK298" s="39"/>
      <c r="NL298" s="39"/>
      <c r="NM298" s="39"/>
      <c r="NN298" s="39"/>
      <c r="NO298" s="39"/>
      <c r="NP298" s="39"/>
      <c r="NQ298" s="39"/>
      <c r="NR298" s="39"/>
      <c r="NS298" s="39"/>
      <c r="NT298" s="39"/>
      <c r="NU298" s="39"/>
      <c r="NV298" s="39"/>
      <c r="NW298" s="39"/>
      <c r="NX298" s="39"/>
      <c r="NY298" s="39"/>
      <c r="NZ298" s="39"/>
      <c r="OA298" s="39"/>
      <c r="OB298" s="39"/>
      <c r="OC298" s="39"/>
      <c r="OD298" s="39"/>
      <c r="OE298" s="39"/>
      <c r="OF298" s="39"/>
      <c r="OG298" s="39"/>
      <c r="OH298" s="39"/>
      <c r="OI298" s="39"/>
      <c r="OJ298" s="39"/>
      <c r="OK298" s="39"/>
      <c r="OL298" s="39"/>
      <c r="OM298" s="39"/>
      <c r="ON298" s="39"/>
      <c r="OO298" s="39"/>
      <c r="OP298" s="39"/>
      <c r="OQ298" s="39"/>
      <c r="OR298" s="39"/>
      <c r="OS298" s="39"/>
      <c r="OT298" s="39"/>
      <c r="OU298" s="39"/>
      <c r="OV298" s="39"/>
      <c r="OW298" s="39"/>
      <c r="OX298" s="39"/>
      <c r="OY298" s="39"/>
      <c r="OZ298" s="39"/>
      <c r="PA298" s="39"/>
      <c r="PB298" s="39"/>
      <c r="PC298" s="39"/>
      <c r="PD298" s="39"/>
      <c r="PE298" s="39"/>
      <c r="PF298" s="39"/>
      <c r="PG298" s="39"/>
      <c r="PH298" s="39"/>
      <c r="PI298" s="39"/>
      <c r="PJ298" s="39"/>
      <c r="PK298" s="39"/>
      <c r="PL298" s="39"/>
      <c r="PM298" s="39"/>
      <c r="PN298" s="39"/>
      <c r="PO298" s="39"/>
      <c r="PP298" s="39"/>
      <c r="PQ298" s="39"/>
      <c r="PR298" s="39"/>
      <c r="PS298" s="39"/>
      <c r="PT298" s="39"/>
      <c r="PU298" s="39"/>
      <c r="PV298" s="39"/>
      <c r="PW298" s="39"/>
      <c r="PX298" s="39"/>
      <c r="PY298" s="39"/>
      <c r="PZ298" s="39"/>
      <c r="QA298" s="39"/>
      <c r="QB298" s="39"/>
      <c r="QC298" s="39"/>
      <c r="QD298" s="39"/>
      <c r="QE298" s="39"/>
      <c r="QF298" s="39"/>
      <c r="QG298" s="39"/>
      <c r="QH298" s="39"/>
      <c r="QI298" s="39"/>
      <c r="QJ298" s="39"/>
      <c r="QK298" s="39"/>
      <c r="QL298" s="39"/>
      <c r="QM298" s="39"/>
      <c r="QN298" s="39"/>
      <c r="QO298" s="39"/>
      <c r="QP298" s="39"/>
      <c r="QQ298" s="39"/>
      <c r="QR298" s="39"/>
      <c r="QS298" s="39"/>
      <c r="QT298" s="39"/>
      <c r="QU298" s="39"/>
      <c r="QV298" s="39"/>
      <c r="QW298" s="39"/>
      <c r="QX298" s="39"/>
      <c r="QY298" s="39"/>
      <c r="QZ298" s="39"/>
      <c r="RA298" s="39"/>
      <c r="RB298" s="39"/>
      <c r="RC298" s="39"/>
      <c r="RD298" s="39"/>
      <c r="RE298" s="39"/>
      <c r="RF298" s="39"/>
      <c r="RG298" s="39"/>
      <c r="RH298" s="39"/>
      <c r="RI298" s="39"/>
      <c r="RJ298" s="39"/>
      <c r="RK298" s="39"/>
      <c r="RL298" s="39"/>
      <c r="RM298" s="39"/>
      <c r="RN298" s="39"/>
      <c r="RO298" s="39"/>
      <c r="RP298" s="39"/>
      <c r="RQ298" s="39"/>
      <c r="RR298" s="39"/>
      <c r="RS298" s="39"/>
      <c r="RT298" s="39"/>
      <c r="RU298" s="39"/>
      <c r="RV298" s="39"/>
      <c r="RW298" s="39"/>
      <c r="RX298" s="39"/>
      <c r="RY298" s="39"/>
      <c r="RZ298" s="39"/>
      <c r="SA298" s="39"/>
      <c r="SB298" s="39"/>
      <c r="SC298" s="39"/>
      <c r="SD298" s="39"/>
      <c r="SE298" s="39"/>
      <c r="SF298" s="39"/>
      <c r="SG298" s="39"/>
      <c r="SH298" s="39"/>
      <c r="SI298" s="39"/>
      <c r="SJ298" s="39"/>
      <c r="SK298" s="39"/>
      <c r="SL298" s="39"/>
      <c r="SM298" s="39"/>
      <c r="SN298" s="39"/>
      <c r="SO298" s="39"/>
      <c r="SP298" s="39"/>
      <c r="SQ298" s="39"/>
      <c r="SR298" s="39"/>
      <c r="SS298" s="39"/>
      <c r="ST298" s="39"/>
      <c r="SU298" s="39"/>
      <c r="SV298" s="39"/>
      <c r="SW298" s="39"/>
      <c r="SX298" s="39"/>
      <c r="SY298" s="39"/>
      <c r="SZ298" s="39"/>
      <c r="TA298" s="39"/>
      <c r="TB298" s="39"/>
      <c r="TC298" s="39"/>
      <c r="TD298" s="39"/>
      <c r="TE298" s="39"/>
      <c r="TF298" s="39"/>
      <c r="TG298" s="39"/>
      <c r="TH298" s="39"/>
      <c r="TI298" s="39"/>
      <c r="TJ298" s="39"/>
      <c r="TK298" s="39"/>
      <c r="TL298" s="39"/>
      <c r="TM298" s="39"/>
      <c r="TN298" s="39"/>
      <c r="TO298" s="39"/>
      <c r="TP298" s="39"/>
      <c r="TQ298" s="39"/>
      <c r="TR298" s="39"/>
      <c r="TS298" s="39"/>
      <c r="TT298" s="39"/>
      <c r="TU298" s="39"/>
      <c r="TV298" s="39"/>
      <c r="TW298" s="39"/>
      <c r="TX298" s="39"/>
      <c r="TY298" s="39"/>
      <c r="TZ298" s="39"/>
      <c r="UA298" s="39"/>
      <c r="UB298" s="39"/>
      <c r="UC298" s="39"/>
      <c r="UD298" s="39"/>
      <c r="UE298" s="39"/>
      <c r="UF298" s="39"/>
      <c r="UG298" s="39"/>
      <c r="UH298" s="39"/>
      <c r="UI298" s="39"/>
      <c r="UJ298" s="39"/>
      <c r="UK298" s="39"/>
      <c r="UL298" s="39"/>
      <c r="UM298" s="39"/>
      <c r="UN298" s="39"/>
      <c r="UO298" s="39"/>
      <c r="UP298" s="39"/>
      <c r="UQ298" s="39"/>
      <c r="UR298" s="39"/>
      <c r="US298" s="39"/>
      <c r="UT298" s="39"/>
      <c r="UU298" s="39"/>
      <c r="UV298" s="39"/>
      <c r="UW298" s="39"/>
      <c r="UX298" s="39"/>
      <c r="UY298" s="39"/>
      <c r="UZ298" s="39"/>
      <c r="VA298" s="39"/>
      <c r="VB298" s="39"/>
      <c r="VC298" s="39"/>
      <c r="VD298" s="39"/>
      <c r="VE298" s="39"/>
      <c r="VF298" s="39"/>
      <c r="VG298" s="39"/>
      <c r="VH298" s="39"/>
      <c r="VI298" s="39"/>
      <c r="VJ298" s="39"/>
      <c r="VK298" s="39"/>
      <c r="VL298" s="39"/>
      <c r="VM298" s="39"/>
      <c r="VN298" s="39"/>
      <c r="VO298" s="39"/>
      <c r="VP298" s="39"/>
      <c r="VQ298" s="39"/>
      <c r="VR298" s="39"/>
      <c r="VS298" s="39"/>
      <c r="VT298" s="39"/>
      <c r="VU298" s="39"/>
      <c r="VV298" s="39"/>
      <c r="VW298" s="39"/>
      <c r="VX298" s="39"/>
      <c r="VY298" s="39"/>
      <c r="VZ298" s="39"/>
      <c r="WA298" s="39"/>
      <c r="WB298" s="39"/>
      <c r="WC298" s="39"/>
      <c r="WD298" s="39"/>
      <c r="WE298" s="39"/>
      <c r="WF298" s="39"/>
      <c r="WG298" s="39"/>
      <c r="WH298" s="39"/>
      <c r="WI298" s="39"/>
      <c r="WJ298" s="39"/>
      <c r="WK298" s="39"/>
      <c r="WL298" s="39"/>
      <c r="WM298" s="39"/>
      <c r="WN298" s="39"/>
      <c r="WO298" s="39"/>
      <c r="WP298" s="39"/>
      <c r="WQ298" s="39"/>
      <c r="WR298" s="39"/>
      <c r="WS298" s="39"/>
      <c r="WT298" s="39"/>
      <c r="WU298" s="39"/>
      <c r="WV298" s="39"/>
      <c r="WW298" s="39"/>
      <c r="WX298" s="39"/>
      <c r="WY298" s="39"/>
      <c r="WZ298" s="39"/>
      <c r="XA298" s="39"/>
      <c r="XB298" s="39"/>
      <c r="XC298" s="39"/>
      <c r="XD298" s="39"/>
      <c r="XE298" s="39"/>
      <c r="XF298" s="39"/>
      <c r="XG298" s="39"/>
      <c r="XH298" s="39"/>
      <c r="XI298" s="39"/>
      <c r="XJ298" s="39"/>
      <c r="XK298" s="39"/>
      <c r="XL298" s="39"/>
      <c r="XM298" s="39"/>
      <c r="XN298" s="39"/>
      <c r="XO298" s="39"/>
      <c r="XP298" s="39"/>
      <c r="XQ298" s="39"/>
      <c r="XR298" s="39"/>
      <c r="XS298" s="39"/>
      <c r="XT298" s="39"/>
      <c r="XU298" s="39"/>
      <c r="XV298" s="39"/>
      <c r="XW298" s="39"/>
      <c r="XX298" s="39"/>
      <c r="XY298" s="39"/>
      <c r="XZ298" s="39"/>
      <c r="YA298" s="39"/>
      <c r="YB298" s="39"/>
      <c r="YC298" s="39"/>
      <c r="YD298" s="39"/>
      <c r="YE298" s="39"/>
      <c r="YF298" s="39"/>
      <c r="YG298" s="39"/>
      <c r="YH298" s="39"/>
      <c r="YI298" s="39"/>
      <c r="YJ298" s="39"/>
      <c r="YK298" s="39"/>
      <c r="YL298" s="39"/>
      <c r="YM298" s="39"/>
      <c r="YN298" s="39"/>
      <c r="YO298" s="39"/>
      <c r="YP298" s="39"/>
      <c r="YQ298" s="39"/>
      <c r="YR298" s="39"/>
      <c r="YS298" s="39"/>
      <c r="YT298" s="39"/>
      <c r="YU298" s="39"/>
      <c r="YV298" s="39"/>
      <c r="YW298" s="39"/>
      <c r="YX298" s="39"/>
      <c r="YY298" s="39"/>
      <c r="YZ298" s="39"/>
      <c r="ZA298" s="39"/>
      <c r="ZB298" s="39"/>
      <c r="ZC298" s="39"/>
      <c r="ZD298" s="39"/>
      <c r="ZE298" s="39"/>
      <c r="ZF298" s="39"/>
      <c r="ZG298" s="39"/>
      <c r="ZH298" s="39"/>
      <c r="ZI298" s="39"/>
      <c r="ZJ298" s="39"/>
      <c r="ZK298" s="39"/>
      <c r="ZL298" s="39"/>
      <c r="ZM298" s="39"/>
      <c r="ZN298" s="39"/>
      <c r="ZO298" s="39"/>
      <c r="ZP298" s="39"/>
      <c r="ZQ298" s="39"/>
      <c r="ZR298" s="39"/>
      <c r="ZS298" s="39"/>
      <c r="ZT298" s="39"/>
      <c r="ZU298" s="39"/>
      <c r="ZV298" s="39"/>
      <c r="ZW298" s="39"/>
      <c r="ZX298" s="39"/>
    </row>
    <row r="299" spans="1:700" s="41" customFormat="1" ht="12" customHeight="1" x14ac:dyDescent="0.25">
      <c r="A299" s="128" t="s">
        <v>36</v>
      </c>
      <c r="B299" s="36" t="s">
        <v>37</v>
      </c>
      <c r="C299" s="36" t="s">
        <v>37</v>
      </c>
      <c r="D299" s="36" t="s">
        <v>38</v>
      </c>
      <c r="E299" s="36" t="s">
        <v>271</v>
      </c>
      <c r="F299" s="36" t="s">
        <v>272</v>
      </c>
      <c r="G299" s="22" t="s">
        <v>40</v>
      </c>
      <c r="H299" s="22">
        <v>21101</v>
      </c>
      <c r="I299" s="92" t="s">
        <v>46</v>
      </c>
      <c r="J299" s="19" t="s">
        <v>872</v>
      </c>
      <c r="K299" s="19" t="s">
        <v>57</v>
      </c>
      <c r="L299" s="11"/>
      <c r="M299" s="8" t="s">
        <v>43</v>
      </c>
      <c r="N299" s="12" t="s">
        <v>16255</v>
      </c>
      <c r="O299" s="20">
        <v>70</v>
      </c>
      <c r="P299" s="59">
        <v>30.16</v>
      </c>
      <c r="Q299" s="53" t="s">
        <v>45</v>
      </c>
      <c r="R299" s="59">
        <v>2111.1999999999998</v>
      </c>
      <c r="S299" s="59">
        <v>0</v>
      </c>
      <c r="T299" s="59">
        <v>301.60000000000002</v>
      </c>
      <c r="U299" s="59">
        <v>0</v>
      </c>
      <c r="V299" s="59">
        <v>0</v>
      </c>
      <c r="W299" s="59">
        <v>603.20000000000005</v>
      </c>
      <c r="X299" s="59">
        <v>0</v>
      </c>
      <c r="Y299" s="59">
        <v>0</v>
      </c>
      <c r="Z299" s="59">
        <v>603</v>
      </c>
      <c r="AA299" s="59">
        <v>0</v>
      </c>
      <c r="AB299" s="59">
        <v>0</v>
      </c>
      <c r="AC299" s="59">
        <v>603.20000000000005</v>
      </c>
      <c r="AD299" s="59">
        <v>0</v>
      </c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  <c r="IB299" s="39"/>
      <c r="IC299" s="39"/>
      <c r="ID299" s="39"/>
      <c r="IE299" s="39"/>
      <c r="IF299" s="39"/>
      <c r="IG299" s="39"/>
      <c r="IH299" s="39"/>
      <c r="II299" s="39"/>
      <c r="IJ299" s="39"/>
      <c r="IK299" s="39"/>
      <c r="IL299" s="39"/>
      <c r="IM299" s="39"/>
      <c r="IN299" s="39"/>
      <c r="IO299" s="39"/>
      <c r="IP299" s="39"/>
      <c r="IQ299" s="39"/>
      <c r="IR299" s="39"/>
      <c r="IS299" s="39"/>
      <c r="IT299" s="39"/>
      <c r="IU299" s="39"/>
      <c r="IV299" s="39"/>
      <c r="IW299" s="39"/>
      <c r="IX299" s="39"/>
      <c r="IY299" s="39"/>
      <c r="IZ299" s="39"/>
      <c r="JA299" s="39"/>
      <c r="JB299" s="39"/>
      <c r="JC299" s="39"/>
      <c r="JD299" s="39"/>
      <c r="JE299" s="39"/>
      <c r="JF299" s="39"/>
      <c r="JG299" s="39"/>
      <c r="JH299" s="39"/>
      <c r="JI299" s="39"/>
      <c r="JJ299" s="39"/>
      <c r="JK299" s="39"/>
      <c r="JL299" s="39"/>
      <c r="JM299" s="39"/>
      <c r="JN299" s="39"/>
      <c r="JO299" s="39"/>
      <c r="JP299" s="39"/>
      <c r="JQ299" s="39"/>
      <c r="JR299" s="39"/>
      <c r="JS299" s="39"/>
      <c r="JT299" s="39"/>
      <c r="JU299" s="39"/>
      <c r="JV299" s="39"/>
      <c r="JW299" s="39"/>
      <c r="JX299" s="39"/>
      <c r="JY299" s="39"/>
      <c r="JZ299" s="39"/>
      <c r="KA299" s="39"/>
      <c r="KB299" s="39"/>
      <c r="KC299" s="39"/>
      <c r="KD299" s="39"/>
      <c r="KE299" s="39"/>
      <c r="KF299" s="39"/>
      <c r="KG299" s="39"/>
      <c r="KH299" s="39"/>
      <c r="KI299" s="39"/>
      <c r="KJ299" s="39"/>
      <c r="KK299" s="39"/>
      <c r="KL299" s="39"/>
      <c r="KM299" s="39"/>
      <c r="KN299" s="39"/>
      <c r="KO299" s="39"/>
      <c r="KP299" s="39"/>
      <c r="KQ299" s="39"/>
      <c r="KR299" s="39"/>
      <c r="KS299" s="39"/>
      <c r="KT299" s="39"/>
      <c r="KU299" s="39"/>
      <c r="KV299" s="39"/>
      <c r="KW299" s="39"/>
      <c r="KX299" s="39"/>
      <c r="KY299" s="39"/>
      <c r="KZ299" s="39"/>
      <c r="LA299" s="39"/>
      <c r="LB299" s="39"/>
      <c r="LC299" s="39"/>
      <c r="LD299" s="39"/>
      <c r="LE299" s="39"/>
      <c r="LF299" s="39"/>
      <c r="LG299" s="39"/>
      <c r="LH299" s="39"/>
      <c r="LI299" s="39"/>
      <c r="LJ299" s="39"/>
      <c r="LK299" s="39"/>
      <c r="LL299" s="39"/>
      <c r="LM299" s="39"/>
      <c r="LN299" s="39"/>
      <c r="LO299" s="39"/>
      <c r="LP299" s="39"/>
      <c r="LQ299" s="39"/>
      <c r="LR299" s="39"/>
      <c r="LS299" s="39"/>
      <c r="LT299" s="39"/>
      <c r="LU299" s="39"/>
      <c r="LV299" s="39"/>
      <c r="LW299" s="39"/>
      <c r="LX299" s="39"/>
      <c r="LY299" s="39"/>
      <c r="LZ299" s="39"/>
      <c r="MA299" s="39"/>
      <c r="MB299" s="39"/>
      <c r="MC299" s="39"/>
      <c r="MD299" s="39"/>
      <c r="ME299" s="39"/>
      <c r="MF299" s="39"/>
      <c r="MG299" s="39"/>
      <c r="MH299" s="39"/>
      <c r="MI299" s="39"/>
      <c r="MJ299" s="39"/>
      <c r="MK299" s="39"/>
      <c r="ML299" s="39"/>
      <c r="MM299" s="39"/>
      <c r="MN299" s="39"/>
      <c r="MO299" s="39"/>
      <c r="MP299" s="39"/>
      <c r="MQ299" s="39"/>
      <c r="MR299" s="39"/>
      <c r="MS299" s="39"/>
      <c r="MT299" s="39"/>
      <c r="MU299" s="39"/>
      <c r="MV299" s="39"/>
      <c r="MW299" s="39"/>
      <c r="MX299" s="39"/>
      <c r="MY299" s="39"/>
      <c r="MZ299" s="39"/>
      <c r="NA299" s="39"/>
      <c r="NB299" s="39"/>
      <c r="NC299" s="39"/>
      <c r="ND299" s="39"/>
      <c r="NE299" s="39"/>
      <c r="NF299" s="39"/>
      <c r="NG299" s="39"/>
      <c r="NH299" s="39"/>
      <c r="NI299" s="39"/>
      <c r="NJ299" s="39"/>
      <c r="NK299" s="39"/>
      <c r="NL299" s="39"/>
      <c r="NM299" s="39"/>
      <c r="NN299" s="39"/>
      <c r="NO299" s="39"/>
      <c r="NP299" s="39"/>
      <c r="NQ299" s="39"/>
      <c r="NR299" s="39"/>
      <c r="NS299" s="39"/>
      <c r="NT299" s="39"/>
      <c r="NU299" s="39"/>
      <c r="NV299" s="39"/>
      <c r="NW299" s="39"/>
      <c r="NX299" s="39"/>
      <c r="NY299" s="39"/>
      <c r="NZ299" s="39"/>
      <c r="OA299" s="39"/>
      <c r="OB299" s="39"/>
      <c r="OC299" s="39"/>
      <c r="OD299" s="39"/>
      <c r="OE299" s="39"/>
      <c r="OF299" s="39"/>
      <c r="OG299" s="39"/>
      <c r="OH299" s="39"/>
      <c r="OI299" s="39"/>
      <c r="OJ299" s="39"/>
      <c r="OK299" s="39"/>
      <c r="OL299" s="39"/>
      <c r="OM299" s="39"/>
      <c r="ON299" s="39"/>
      <c r="OO299" s="39"/>
      <c r="OP299" s="39"/>
      <c r="OQ299" s="39"/>
      <c r="OR299" s="39"/>
      <c r="OS299" s="39"/>
      <c r="OT299" s="39"/>
      <c r="OU299" s="39"/>
      <c r="OV299" s="39"/>
      <c r="OW299" s="39"/>
      <c r="OX299" s="39"/>
      <c r="OY299" s="39"/>
      <c r="OZ299" s="39"/>
      <c r="PA299" s="39"/>
      <c r="PB299" s="39"/>
      <c r="PC299" s="39"/>
      <c r="PD299" s="39"/>
      <c r="PE299" s="39"/>
      <c r="PF299" s="39"/>
      <c r="PG299" s="39"/>
      <c r="PH299" s="39"/>
      <c r="PI299" s="39"/>
      <c r="PJ299" s="39"/>
      <c r="PK299" s="39"/>
      <c r="PL299" s="39"/>
      <c r="PM299" s="39"/>
      <c r="PN299" s="39"/>
      <c r="PO299" s="39"/>
      <c r="PP299" s="39"/>
      <c r="PQ299" s="39"/>
      <c r="PR299" s="39"/>
      <c r="PS299" s="39"/>
      <c r="PT299" s="39"/>
      <c r="PU299" s="39"/>
      <c r="PV299" s="39"/>
      <c r="PW299" s="39"/>
      <c r="PX299" s="39"/>
      <c r="PY299" s="39"/>
      <c r="PZ299" s="39"/>
      <c r="QA299" s="39"/>
      <c r="QB299" s="39"/>
      <c r="QC299" s="39"/>
      <c r="QD299" s="39"/>
      <c r="QE299" s="39"/>
      <c r="QF299" s="39"/>
      <c r="QG299" s="39"/>
      <c r="QH299" s="39"/>
      <c r="QI299" s="39"/>
      <c r="QJ299" s="39"/>
      <c r="QK299" s="39"/>
      <c r="QL299" s="39"/>
      <c r="QM299" s="39"/>
      <c r="QN299" s="39"/>
      <c r="QO299" s="39"/>
      <c r="QP299" s="39"/>
      <c r="QQ299" s="39"/>
      <c r="QR299" s="39"/>
      <c r="QS299" s="39"/>
      <c r="QT299" s="39"/>
      <c r="QU299" s="39"/>
      <c r="QV299" s="39"/>
      <c r="QW299" s="39"/>
      <c r="QX299" s="39"/>
      <c r="QY299" s="39"/>
      <c r="QZ299" s="39"/>
      <c r="RA299" s="39"/>
      <c r="RB299" s="39"/>
      <c r="RC299" s="39"/>
      <c r="RD299" s="39"/>
      <c r="RE299" s="39"/>
      <c r="RF299" s="39"/>
      <c r="RG299" s="39"/>
      <c r="RH299" s="39"/>
      <c r="RI299" s="39"/>
      <c r="RJ299" s="39"/>
      <c r="RK299" s="39"/>
      <c r="RL299" s="39"/>
      <c r="RM299" s="39"/>
      <c r="RN299" s="39"/>
      <c r="RO299" s="39"/>
      <c r="RP299" s="39"/>
      <c r="RQ299" s="39"/>
      <c r="RR299" s="39"/>
      <c r="RS299" s="39"/>
      <c r="RT299" s="39"/>
      <c r="RU299" s="39"/>
      <c r="RV299" s="39"/>
      <c r="RW299" s="39"/>
      <c r="RX299" s="39"/>
      <c r="RY299" s="39"/>
      <c r="RZ299" s="39"/>
      <c r="SA299" s="39"/>
      <c r="SB299" s="39"/>
      <c r="SC299" s="39"/>
      <c r="SD299" s="39"/>
      <c r="SE299" s="39"/>
      <c r="SF299" s="39"/>
      <c r="SG299" s="39"/>
      <c r="SH299" s="39"/>
      <c r="SI299" s="39"/>
      <c r="SJ299" s="39"/>
      <c r="SK299" s="39"/>
      <c r="SL299" s="39"/>
      <c r="SM299" s="39"/>
      <c r="SN299" s="39"/>
      <c r="SO299" s="39"/>
      <c r="SP299" s="39"/>
      <c r="SQ299" s="39"/>
      <c r="SR299" s="39"/>
      <c r="SS299" s="39"/>
      <c r="ST299" s="39"/>
      <c r="SU299" s="39"/>
      <c r="SV299" s="39"/>
      <c r="SW299" s="39"/>
      <c r="SX299" s="39"/>
      <c r="SY299" s="39"/>
      <c r="SZ299" s="39"/>
      <c r="TA299" s="39"/>
      <c r="TB299" s="39"/>
      <c r="TC299" s="39"/>
      <c r="TD299" s="39"/>
      <c r="TE299" s="39"/>
      <c r="TF299" s="39"/>
      <c r="TG299" s="39"/>
      <c r="TH299" s="39"/>
      <c r="TI299" s="39"/>
      <c r="TJ299" s="39"/>
      <c r="TK299" s="39"/>
      <c r="TL299" s="39"/>
      <c r="TM299" s="39"/>
      <c r="TN299" s="39"/>
      <c r="TO299" s="39"/>
      <c r="TP299" s="39"/>
      <c r="TQ299" s="39"/>
      <c r="TR299" s="39"/>
      <c r="TS299" s="39"/>
      <c r="TT299" s="39"/>
      <c r="TU299" s="39"/>
      <c r="TV299" s="39"/>
      <c r="TW299" s="39"/>
      <c r="TX299" s="39"/>
      <c r="TY299" s="39"/>
      <c r="TZ299" s="39"/>
      <c r="UA299" s="39"/>
      <c r="UB299" s="39"/>
      <c r="UC299" s="39"/>
      <c r="UD299" s="39"/>
      <c r="UE299" s="39"/>
      <c r="UF299" s="39"/>
      <c r="UG299" s="39"/>
      <c r="UH299" s="39"/>
      <c r="UI299" s="39"/>
      <c r="UJ299" s="39"/>
      <c r="UK299" s="39"/>
      <c r="UL299" s="39"/>
      <c r="UM299" s="39"/>
      <c r="UN299" s="39"/>
      <c r="UO299" s="39"/>
      <c r="UP299" s="39"/>
      <c r="UQ299" s="39"/>
      <c r="UR299" s="39"/>
      <c r="US299" s="39"/>
      <c r="UT299" s="39"/>
      <c r="UU299" s="39"/>
      <c r="UV299" s="39"/>
      <c r="UW299" s="39"/>
      <c r="UX299" s="39"/>
      <c r="UY299" s="39"/>
      <c r="UZ299" s="39"/>
      <c r="VA299" s="39"/>
      <c r="VB299" s="39"/>
      <c r="VC299" s="39"/>
      <c r="VD299" s="39"/>
      <c r="VE299" s="39"/>
      <c r="VF299" s="39"/>
      <c r="VG299" s="39"/>
      <c r="VH299" s="39"/>
      <c r="VI299" s="39"/>
      <c r="VJ299" s="39"/>
      <c r="VK299" s="39"/>
      <c r="VL299" s="39"/>
      <c r="VM299" s="39"/>
      <c r="VN299" s="39"/>
      <c r="VO299" s="39"/>
      <c r="VP299" s="39"/>
      <c r="VQ299" s="39"/>
      <c r="VR299" s="39"/>
      <c r="VS299" s="39"/>
      <c r="VT299" s="39"/>
      <c r="VU299" s="39"/>
      <c r="VV299" s="39"/>
      <c r="VW299" s="39"/>
      <c r="VX299" s="39"/>
      <c r="VY299" s="39"/>
      <c r="VZ299" s="39"/>
      <c r="WA299" s="39"/>
      <c r="WB299" s="39"/>
      <c r="WC299" s="39"/>
      <c r="WD299" s="39"/>
      <c r="WE299" s="39"/>
      <c r="WF299" s="39"/>
      <c r="WG299" s="39"/>
      <c r="WH299" s="39"/>
      <c r="WI299" s="39"/>
      <c r="WJ299" s="39"/>
      <c r="WK299" s="39"/>
      <c r="WL299" s="39"/>
      <c r="WM299" s="39"/>
      <c r="WN299" s="39"/>
      <c r="WO299" s="39"/>
      <c r="WP299" s="39"/>
      <c r="WQ299" s="39"/>
      <c r="WR299" s="39"/>
      <c r="WS299" s="39"/>
      <c r="WT299" s="39"/>
      <c r="WU299" s="39"/>
      <c r="WV299" s="39"/>
      <c r="WW299" s="39"/>
      <c r="WX299" s="39"/>
      <c r="WY299" s="39"/>
      <c r="WZ299" s="39"/>
      <c r="XA299" s="39"/>
      <c r="XB299" s="39"/>
      <c r="XC299" s="39"/>
      <c r="XD299" s="39"/>
      <c r="XE299" s="39"/>
      <c r="XF299" s="39"/>
      <c r="XG299" s="39"/>
      <c r="XH299" s="39"/>
      <c r="XI299" s="39"/>
      <c r="XJ299" s="39"/>
      <c r="XK299" s="39"/>
      <c r="XL299" s="39"/>
      <c r="XM299" s="39"/>
      <c r="XN299" s="39"/>
      <c r="XO299" s="39"/>
      <c r="XP299" s="39"/>
      <c r="XQ299" s="39"/>
      <c r="XR299" s="39"/>
      <c r="XS299" s="39"/>
      <c r="XT299" s="39"/>
      <c r="XU299" s="39"/>
      <c r="XV299" s="39"/>
      <c r="XW299" s="39"/>
      <c r="XX299" s="39"/>
      <c r="XY299" s="39"/>
      <c r="XZ299" s="39"/>
      <c r="YA299" s="39"/>
      <c r="YB299" s="39"/>
      <c r="YC299" s="39"/>
      <c r="YD299" s="39"/>
      <c r="YE299" s="39"/>
      <c r="YF299" s="39"/>
      <c r="YG299" s="39"/>
      <c r="YH299" s="39"/>
      <c r="YI299" s="39"/>
      <c r="YJ299" s="39"/>
      <c r="YK299" s="39"/>
      <c r="YL299" s="39"/>
      <c r="YM299" s="39"/>
      <c r="YN299" s="39"/>
      <c r="YO299" s="39"/>
      <c r="YP299" s="39"/>
      <c r="YQ299" s="39"/>
      <c r="YR299" s="39"/>
      <c r="YS299" s="39"/>
      <c r="YT299" s="39"/>
      <c r="YU299" s="39"/>
      <c r="YV299" s="39"/>
      <c r="YW299" s="39"/>
      <c r="YX299" s="39"/>
      <c r="YY299" s="39"/>
      <c r="YZ299" s="39"/>
      <c r="ZA299" s="39"/>
      <c r="ZB299" s="39"/>
      <c r="ZC299" s="39"/>
      <c r="ZD299" s="39"/>
      <c r="ZE299" s="39"/>
      <c r="ZF299" s="39"/>
      <c r="ZG299" s="39"/>
      <c r="ZH299" s="39"/>
      <c r="ZI299" s="39"/>
      <c r="ZJ299" s="39"/>
      <c r="ZK299" s="39"/>
      <c r="ZL299" s="39"/>
      <c r="ZM299" s="39"/>
      <c r="ZN299" s="39"/>
      <c r="ZO299" s="39"/>
      <c r="ZP299" s="39"/>
      <c r="ZQ299" s="39"/>
      <c r="ZR299" s="39"/>
      <c r="ZS299" s="39"/>
      <c r="ZT299" s="39"/>
      <c r="ZU299" s="39"/>
      <c r="ZV299" s="39"/>
      <c r="ZW299" s="39"/>
      <c r="ZX299" s="39"/>
    </row>
    <row r="300" spans="1:700" s="41" customFormat="1" ht="12" customHeight="1" x14ac:dyDescent="0.25">
      <c r="A300" s="128" t="s">
        <v>36</v>
      </c>
      <c r="B300" s="36" t="s">
        <v>37</v>
      </c>
      <c r="C300" s="36" t="s">
        <v>37</v>
      </c>
      <c r="D300" s="36" t="s">
        <v>38</v>
      </c>
      <c r="E300" s="36" t="s">
        <v>271</v>
      </c>
      <c r="F300" s="36" t="s">
        <v>272</v>
      </c>
      <c r="G300" s="22" t="s">
        <v>40</v>
      </c>
      <c r="H300" s="22">
        <v>21101</v>
      </c>
      <c r="I300" s="92" t="s">
        <v>46</v>
      </c>
      <c r="J300" s="19" t="s">
        <v>2129</v>
      </c>
      <c r="K300" s="19" t="s">
        <v>2130</v>
      </c>
      <c r="L300" s="11"/>
      <c r="M300" s="8" t="s">
        <v>43</v>
      </c>
      <c r="N300" s="12" t="s">
        <v>877</v>
      </c>
      <c r="O300" s="20">
        <v>12</v>
      </c>
      <c r="P300" s="59">
        <v>237.8</v>
      </c>
      <c r="Q300" s="53" t="s">
        <v>45</v>
      </c>
      <c r="R300" s="59">
        <v>2853.6</v>
      </c>
      <c r="S300" s="59">
        <v>0</v>
      </c>
      <c r="T300" s="59">
        <v>713.4</v>
      </c>
      <c r="U300" s="59">
        <v>0</v>
      </c>
      <c r="V300" s="59">
        <v>0</v>
      </c>
      <c r="W300" s="59">
        <v>713.4</v>
      </c>
      <c r="X300" s="59">
        <v>0</v>
      </c>
      <c r="Y300" s="59">
        <v>0</v>
      </c>
      <c r="Z300" s="59">
        <v>713.4</v>
      </c>
      <c r="AA300" s="59">
        <v>0</v>
      </c>
      <c r="AB300" s="59">
        <v>0</v>
      </c>
      <c r="AC300" s="59">
        <v>713.4</v>
      </c>
      <c r="AD300" s="59">
        <v>0</v>
      </c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  <c r="IB300" s="39"/>
      <c r="IC300" s="39"/>
      <c r="ID300" s="39"/>
      <c r="IE300" s="39"/>
      <c r="IF300" s="39"/>
      <c r="IG300" s="39"/>
      <c r="IH300" s="39"/>
      <c r="II300" s="39"/>
      <c r="IJ300" s="39"/>
      <c r="IK300" s="39"/>
      <c r="IL300" s="39"/>
      <c r="IM300" s="39"/>
      <c r="IN300" s="39"/>
      <c r="IO300" s="39"/>
      <c r="IP300" s="39"/>
      <c r="IQ300" s="39"/>
      <c r="IR300" s="39"/>
      <c r="IS300" s="39"/>
      <c r="IT300" s="39"/>
      <c r="IU300" s="39"/>
      <c r="IV300" s="39"/>
      <c r="IW300" s="39"/>
      <c r="IX300" s="39"/>
      <c r="IY300" s="39"/>
      <c r="IZ300" s="39"/>
      <c r="JA300" s="39"/>
      <c r="JB300" s="39"/>
      <c r="JC300" s="39"/>
      <c r="JD300" s="39"/>
      <c r="JE300" s="39"/>
      <c r="JF300" s="39"/>
      <c r="JG300" s="39"/>
      <c r="JH300" s="39"/>
      <c r="JI300" s="39"/>
      <c r="JJ300" s="39"/>
      <c r="JK300" s="39"/>
      <c r="JL300" s="39"/>
      <c r="JM300" s="39"/>
      <c r="JN300" s="39"/>
      <c r="JO300" s="39"/>
      <c r="JP300" s="39"/>
      <c r="JQ300" s="39"/>
      <c r="JR300" s="39"/>
      <c r="JS300" s="39"/>
      <c r="JT300" s="39"/>
      <c r="JU300" s="39"/>
      <c r="JV300" s="39"/>
      <c r="JW300" s="39"/>
      <c r="JX300" s="39"/>
      <c r="JY300" s="39"/>
      <c r="JZ300" s="39"/>
      <c r="KA300" s="39"/>
      <c r="KB300" s="39"/>
      <c r="KC300" s="39"/>
      <c r="KD300" s="39"/>
      <c r="KE300" s="39"/>
      <c r="KF300" s="39"/>
      <c r="KG300" s="39"/>
      <c r="KH300" s="39"/>
      <c r="KI300" s="39"/>
      <c r="KJ300" s="39"/>
      <c r="KK300" s="39"/>
      <c r="KL300" s="39"/>
      <c r="KM300" s="39"/>
      <c r="KN300" s="39"/>
      <c r="KO300" s="39"/>
      <c r="KP300" s="39"/>
      <c r="KQ300" s="39"/>
      <c r="KR300" s="39"/>
      <c r="KS300" s="39"/>
      <c r="KT300" s="39"/>
      <c r="KU300" s="39"/>
      <c r="KV300" s="39"/>
      <c r="KW300" s="39"/>
      <c r="KX300" s="39"/>
      <c r="KY300" s="39"/>
      <c r="KZ300" s="39"/>
      <c r="LA300" s="39"/>
      <c r="LB300" s="39"/>
      <c r="LC300" s="39"/>
      <c r="LD300" s="39"/>
      <c r="LE300" s="39"/>
      <c r="LF300" s="39"/>
      <c r="LG300" s="39"/>
      <c r="LH300" s="39"/>
      <c r="LI300" s="39"/>
      <c r="LJ300" s="39"/>
      <c r="LK300" s="39"/>
      <c r="LL300" s="39"/>
      <c r="LM300" s="39"/>
      <c r="LN300" s="39"/>
      <c r="LO300" s="39"/>
      <c r="LP300" s="39"/>
      <c r="LQ300" s="39"/>
      <c r="LR300" s="39"/>
      <c r="LS300" s="39"/>
      <c r="LT300" s="39"/>
      <c r="LU300" s="39"/>
      <c r="LV300" s="39"/>
      <c r="LW300" s="39"/>
      <c r="LX300" s="39"/>
      <c r="LY300" s="39"/>
      <c r="LZ300" s="39"/>
      <c r="MA300" s="39"/>
      <c r="MB300" s="39"/>
      <c r="MC300" s="39"/>
      <c r="MD300" s="39"/>
      <c r="ME300" s="39"/>
      <c r="MF300" s="39"/>
      <c r="MG300" s="39"/>
      <c r="MH300" s="39"/>
      <c r="MI300" s="39"/>
      <c r="MJ300" s="39"/>
      <c r="MK300" s="39"/>
      <c r="ML300" s="39"/>
      <c r="MM300" s="39"/>
      <c r="MN300" s="39"/>
      <c r="MO300" s="39"/>
      <c r="MP300" s="39"/>
      <c r="MQ300" s="39"/>
      <c r="MR300" s="39"/>
      <c r="MS300" s="39"/>
      <c r="MT300" s="39"/>
      <c r="MU300" s="39"/>
      <c r="MV300" s="39"/>
      <c r="MW300" s="39"/>
      <c r="MX300" s="39"/>
      <c r="MY300" s="39"/>
      <c r="MZ300" s="39"/>
      <c r="NA300" s="39"/>
      <c r="NB300" s="39"/>
      <c r="NC300" s="39"/>
      <c r="ND300" s="39"/>
      <c r="NE300" s="39"/>
      <c r="NF300" s="39"/>
      <c r="NG300" s="39"/>
      <c r="NH300" s="39"/>
      <c r="NI300" s="39"/>
      <c r="NJ300" s="39"/>
      <c r="NK300" s="39"/>
      <c r="NL300" s="39"/>
      <c r="NM300" s="39"/>
      <c r="NN300" s="39"/>
      <c r="NO300" s="39"/>
      <c r="NP300" s="39"/>
      <c r="NQ300" s="39"/>
      <c r="NR300" s="39"/>
      <c r="NS300" s="39"/>
      <c r="NT300" s="39"/>
      <c r="NU300" s="39"/>
      <c r="NV300" s="39"/>
      <c r="NW300" s="39"/>
      <c r="NX300" s="39"/>
      <c r="NY300" s="39"/>
      <c r="NZ300" s="39"/>
      <c r="OA300" s="39"/>
      <c r="OB300" s="39"/>
      <c r="OC300" s="39"/>
      <c r="OD300" s="39"/>
      <c r="OE300" s="39"/>
      <c r="OF300" s="39"/>
      <c r="OG300" s="39"/>
      <c r="OH300" s="39"/>
      <c r="OI300" s="39"/>
      <c r="OJ300" s="39"/>
      <c r="OK300" s="39"/>
      <c r="OL300" s="39"/>
      <c r="OM300" s="39"/>
      <c r="ON300" s="39"/>
      <c r="OO300" s="39"/>
      <c r="OP300" s="39"/>
      <c r="OQ300" s="39"/>
      <c r="OR300" s="39"/>
      <c r="OS300" s="39"/>
      <c r="OT300" s="39"/>
      <c r="OU300" s="39"/>
      <c r="OV300" s="39"/>
      <c r="OW300" s="39"/>
      <c r="OX300" s="39"/>
      <c r="OY300" s="39"/>
      <c r="OZ300" s="39"/>
      <c r="PA300" s="39"/>
      <c r="PB300" s="39"/>
      <c r="PC300" s="39"/>
      <c r="PD300" s="39"/>
      <c r="PE300" s="39"/>
      <c r="PF300" s="39"/>
      <c r="PG300" s="39"/>
      <c r="PH300" s="39"/>
      <c r="PI300" s="39"/>
      <c r="PJ300" s="39"/>
      <c r="PK300" s="39"/>
      <c r="PL300" s="39"/>
      <c r="PM300" s="39"/>
      <c r="PN300" s="39"/>
      <c r="PO300" s="39"/>
      <c r="PP300" s="39"/>
      <c r="PQ300" s="39"/>
      <c r="PR300" s="39"/>
      <c r="PS300" s="39"/>
      <c r="PT300" s="39"/>
      <c r="PU300" s="39"/>
      <c r="PV300" s="39"/>
      <c r="PW300" s="39"/>
      <c r="PX300" s="39"/>
      <c r="PY300" s="39"/>
      <c r="PZ300" s="39"/>
      <c r="QA300" s="39"/>
      <c r="QB300" s="39"/>
      <c r="QC300" s="39"/>
      <c r="QD300" s="39"/>
      <c r="QE300" s="39"/>
      <c r="QF300" s="39"/>
      <c r="QG300" s="39"/>
      <c r="QH300" s="39"/>
      <c r="QI300" s="39"/>
      <c r="QJ300" s="39"/>
      <c r="QK300" s="39"/>
      <c r="QL300" s="39"/>
      <c r="QM300" s="39"/>
      <c r="QN300" s="39"/>
      <c r="QO300" s="39"/>
      <c r="QP300" s="39"/>
      <c r="QQ300" s="39"/>
      <c r="QR300" s="39"/>
      <c r="QS300" s="39"/>
      <c r="QT300" s="39"/>
      <c r="QU300" s="39"/>
      <c r="QV300" s="39"/>
      <c r="QW300" s="39"/>
      <c r="QX300" s="39"/>
      <c r="QY300" s="39"/>
      <c r="QZ300" s="39"/>
      <c r="RA300" s="39"/>
      <c r="RB300" s="39"/>
      <c r="RC300" s="39"/>
      <c r="RD300" s="39"/>
      <c r="RE300" s="39"/>
      <c r="RF300" s="39"/>
      <c r="RG300" s="39"/>
      <c r="RH300" s="39"/>
      <c r="RI300" s="39"/>
      <c r="RJ300" s="39"/>
      <c r="RK300" s="39"/>
      <c r="RL300" s="39"/>
      <c r="RM300" s="39"/>
      <c r="RN300" s="39"/>
      <c r="RO300" s="39"/>
      <c r="RP300" s="39"/>
      <c r="RQ300" s="39"/>
      <c r="RR300" s="39"/>
      <c r="RS300" s="39"/>
      <c r="RT300" s="39"/>
      <c r="RU300" s="39"/>
      <c r="RV300" s="39"/>
      <c r="RW300" s="39"/>
      <c r="RX300" s="39"/>
      <c r="RY300" s="39"/>
      <c r="RZ300" s="39"/>
      <c r="SA300" s="39"/>
      <c r="SB300" s="39"/>
      <c r="SC300" s="39"/>
      <c r="SD300" s="39"/>
      <c r="SE300" s="39"/>
      <c r="SF300" s="39"/>
      <c r="SG300" s="39"/>
      <c r="SH300" s="39"/>
      <c r="SI300" s="39"/>
      <c r="SJ300" s="39"/>
      <c r="SK300" s="39"/>
      <c r="SL300" s="39"/>
      <c r="SM300" s="39"/>
      <c r="SN300" s="39"/>
      <c r="SO300" s="39"/>
      <c r="SP300" s="39"/>
      <c r="SQ300" s="39"/>
      <c r="SR300" s="39"/>
      <c r="SS300" s="39"/>
      <c r="ST300" s="39"/>
      <c r="SU300" s="39"/>
      <c r="SV300" s="39"/>
      <c r="SW300" s="39"/>
      <c r="SX300" s="39"/>
      <c r="SY300" s="39"/>
      <c r="SZ300" s="39"/>
      <c r="TA300" s="39"/>
      <c r="TB300" s="39"/>
      <c r="TC300" s="39"/>
      <c r="TD300" s="39"/>
      <c r="TE300" s="39"/>
      <c r="TF300" s="39"/>
      <c r="TG300" s="39"/>
      <c r="TH300" s="39"/>
      <c r="TI300" s="39"/>
      <c r="TJ300" s="39"/>
      <c r="TK300" s="39"/>
      <c r="TL300" s="39"/>
      <c r="TM300" s="39"/>
      <c r="TN300" s="39"/>
      <c r="TO300" s="39"/>
      <c r="TP300" s="39"/>
      <c r="TQ300" s="39"/>
      <c r="TR300" s="39"/>
      <c r="TS300" s="39"/>
      <c r="TT300" s="39"/>
      <c r="TU300" s="39"/>
      <c r="TV300" s="39"/>
      <c r="TW300" s="39"/>
      <c r="TX300" s="39"/>
      <c r="TY300" s="39"/>
      <c r="TZ300" s="39"/>
      <c r="UA300" s="39"/>
      <c r="UB300" s="39"/>
      <c r="UC300" s="39"/>
      <c r="UD300" s="39"/>
      <c r="UE300" s="39"/>
      <c r="UF300" s="39"/>
      <c r="UG300" s="39"/>
      <c r="UH300" s="39"/>
      <c r="UI300" s="39"/>
      <c r="UJ300" s="39"/>
      <c r="UK300" s="39"/>
      <c r="UL300" s="39"/>
      <c r="UM300" s="39"/>
      <c r="UN300" s="39"/>
      <c r="UO300" s="39"/>
      <c r="UP300" s="39"/>
      <c r="UQ300" s="39"/>
      <c r="UR300" s="39"/>
      <c r="US300" s="39"/>
      <c r="UT300" s="39"/>
      <c r="UU300" s="39"/>
      <c r="UV300" s="39"/>
      <c r="UW300" s="39"/>
      <c r="UX300" s="39"/>
      <c r="UY300" s="39"/>
      <c r="UZ300" s="39"/>
      <c r="VA300" s="39"/>
      <c r="VB300" s="39"/>
      <c r="VC300" s="39"/>
      <c r="VD300" s="39"/>
      <c r="VE300" s="39"/>
      <c r="VF300" s="39"/>
      <c r="VG300" s="39"/>
      <c r="VH300" s="39"/>
      <c r="VI300" s="39"/>
      <c r="VJ300" s="39"/>
      <c r="VK300" s="39"/>
      <c r="VL300" s="39"/>
      <c r="VM300" s="39"/>
      <c r="VN300" s="39"/>
      <c r="VO300" s="39"/>
      <c r="VP300" s="39"/>
      <c r="VQ300" s="39"/>
      <c r="VR300" s="39"/>
      <c r="VS300" s="39"/>
      <c r="VT300" s="39"/>
      <c r="VU300" s="39"/>
      <c r="VV300" s="39"/>
      <c r="VW300" s="39"/>
      <c r="VX300" s="39"/>
      <c r="VY300" s="39"/>
      <c r="VZ300" s="39"/>
      <c r="WA300" s="39"/>
      <c r="WB300" s="39"/>
      <c r="WC300" s="39"/>
      <c r="WD300" s="39"/>
      <c r="WE300" s="39"/>
      <c r="WF300" s="39"/>
      <c r="WG300" s="39"/>
      <c r="WH300" s="39"/>
      <c r="WI300" s="39"/>
      <c r="WJ300" s="39"/>
      <c r="WK300" s="39"/>
      <c r="WL300" s="39"/>
      <c r="WM300" s="39"/>
      <c r="WN300" s="39"/>
      <c r="WO300" s="39"/>
      <c r="WP300" s="39"/>
      <c r="WQ300" s="39"/>
      <c r="WR300" s="39"/>
      <c r="WS300" s="39"/>
      <c r="WT300" s="39"/>
      <c r="WU300" s="39"/>
      <c r="WV300" s="39"/>
      <c r="WW300" s="39"/>
      <c r="WX300" s="39"/>
      <c r="WY300" s="39"/>
      <c r="WZ300" s="39"/>
      <c r="XA300" s="39"/>
      <c r="XB300" s="39"/>
      <c r="XC300" s="39"/>
      <c r="XD300" s="39"/>
      <c r="XE300" s="39"/>
      <c r="XF300" s="39"/>
      <c r="XG300" s="39"/>
      <c r="XH300" s="39"/>
      <c r="XI300" s="39"/>
      <c r="XJ300" s="39"/>
      <c r="XK300" s="39"/>
      <c r="XL300" s="39"/>
      <c r="XM300" s="39"/>
      <c r="XN300" s="39"/>
      <c r="XO300" s="39"/>
      <c r="XP300" s="39"/>
      <c r="XQ300" s="39"/>
      <c r="XR300" s="39"/>
      <c r="XS300" s="39"/>
      <c r="XT300" s="39"/>
      <c r="XU300" s="39"/>
      <c r="XV300" s="39"/>
      <c r="XW300" s="39"/>
      <c r="XX300" s="39"/>
      <c r="XY300" s="39"/>
      <c r="XZ300" s="39"/>
      <c r="YA300" s="39"/>
      <c r="YB300" s="39"/>
      <c r="YC300" s="39"/>
      <c r="YD300" s="39"/>
      <c r="YE300" s="39"/>
      <c r="YF300" s="39"/>
      <c r="YG300" s="39"/>
      <c r="YH300" s="39"/>
      <c r="YI300" s="39"/>
      <c r="YJ300" s="39"/>
      <c r="YK300" s="39"/>
      <c r="YL300" s="39"/>
      <c r="YM300" s="39"/>
      <c r="YN300" s="39"/>
      <c r="YO300" s="39"/>
      <c r="YP300" s="39"/>
      <c r="YQ300" s="39"/>
      <c r="YR300" s="39"/>
      <c r="YS300" s="39"/>
      <c r="YT300" s="39"/>
      <c r="YU300" s="39"/>
      <c r="YV300" s="39"/>
      <c r="YW300" s="39"/>
      <c r="YX300" s="39"/>
      <c r="YY300" s="39"/>
      <c r="YZ300" s="39"/>
      <c r="ZA300" s="39"/>
      <c r="ZB300" s="39"/>
      <c r="ZC300" s="39"/>
      <c r="ZD300" s="39"/>
      <c r="ZE300" s="39"/>
      <c r="ZF300" s="39"/>
      <c r="ZG300" s="39"/>
      <c r="ZH300" s="39"/>
      <c r="ZI300" s="39"/>
      <c r="ZJ300" s="39"/>
      <c r="ZK300" s="39"/>
      <c r="ZL300" s="39"/>
      <c r="ZM300" s="39"/>
      <c r="ZN300" s="39"/>
      <c r="ZO300" s="39"/>
      <c r="ZP300" s="39"/>
      <c r="ZQ300" s="39"/>
      <c r="ZR300" s="39"/>
      <c r="ZS300" s="39"/>
      <c r="ZT300" s="39"/>
      <c r="ZU300" s="39"/>
      <c r="ZV300" s="39"/>
      <c r="ZW300" s="39"/>
      <c r="ZX300" s="39"/>
    </row>
    <row r="301" spans="1:700" s="41" customFormat="1" ht="12" customHeight="1" x14ac:dyDescent="0.25">
      <c r="A301" s="128" t="s">
        <v>36</v>
      </c>
      <c r="B301" s="36" t="s">
        <v>37</v>
      </c>
      <c r="C301" s="36" t="s">
        <v>37</v>
      </c>
      <c r="D301" s="36" t="s">
        <v>38</v>
      </c>
      <c r="E301" s="36" t="s">
        <v>271</v>
      </c>
      <c r="F301" s="36" t="s">
        <v>272</v>
      </c>
      <c r="G301" s="22" t="s">
        <v>40</v>
      </c>
      <c r="H301" s="22">
        <v>21101</v>
      </c>
      <c r="I301" s="92" t="s">
        <v>46</v>
      </c>
      <c r="J301" s="19" t="s">
        <v>2131</v>
      </c>
      <c r="K301" s="19" t="s">
        <v>64</v>
      </c>
      <c r="L301" s="11"/>
      <c r="M301" s="8" t="s">
        <v>43</v>
      </c>
      <c r="N301" s="12" t="s">
        <v>877</v>
      </c>
      <c r="O301" s="20">
        <v>6</v>
      </c>
      <c r="P301" s="59">
        <v>324.22000000000003</v>
      </c>
      <c r="Q301" s="53" t="s">
        <v>45</v>
      </c>
      <c r="R301" s="59">
        <v>1945.32</v>
      </c>
      <c r="S301" s="59">
        <v>0</v>
      </c>
      <c r="T301" s="59">
        <v>324.22000000000003</v>
      </c>
      <c r="U301" s="59">
        <v>0</v>
      </c>
      <c r="V301" s="59">
        <v>0</v>
      </c>
      <c r="W301" s="59">
        <v>324.22000000000003</v>
      </c>
      <c r="X301" s="59">
        <v>0</v>
      </c>
      <c r="Y301" s="59">
        <v>0</v>
      </c>
      <c r="Z301" s="59">
        <v>648.44000000000005</v>
      </c>
      <c r="AA301" s="59">
        <v>0</v>
      </c>
      <c r="AB301" s="59">
        <v>0</v>
      </c>
      <c r="AC301" s="59">
        <v>648.44000000000005</v>
      </c>
      <c r="AD301" s="59">
        <v>0</v>
      </c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  <c r="IV301" s="39"/>
      <c r="IW301" s="39"/>
      <c r="IX301" s="39"/>
      <c r="IY301" s="39"/>
      <c r="IZ301" s="39"/>
      <c r="JA301" s="39"/>
      <c r="JB301" s="39"/>
      <c r="JC301" s="39"/>
      <c r="JD301" s="39"/>
      <c r="JE301" s="39"/>
      <c r="JF301" s="39"/>
      <c r="JG301" s="39"/>
      <c r="JH301" s="39"/>
      <c r="JI301" s="39"/>
      <c r="JJ301" s="39"/>
      <c r="JK301" s="39"/>
      <c r="JL301" s="39"/>
      <c r="JM301" s="39"/>
      <c r="JN301" s="39"/>
      <c r="JO301" s="39"/>
      <c r="JP301" s="39"/>
      <c r="JQ301" s="39"/>
      <c r="JR301" s="39"/>
      <c r="JS301" s="39"/>
      <c r="JT301" s="39"/>
      <c r="JU301" s="39"/>
      <c r="JV301" s="39"/>
      <c r="JW301" s="39"/>
      <c r="JX301" s="39"/>
      <c r="JY301" s="39"/>
      <c r="JZ301" s="39"/>
      <c r="KA301" s="39"/>
      <c r="KB301" s="39"/>
      <c r="KC301" s="39"/>
      <c r="KD301" s="39"/>
      <c r="KE301" s="39"/>
      <c r="KF301" s="39"/>
      <c r="KG301" s="39"/>
      <c r="KH301" s="39"/>
      <c r="KI301" s="39"/>
      <c r="KJ301" s="39"/>
      <c r="KK301" s="39"/>
      <c r="KL301" s="39"/>
      <c r="KM301" s="39"/>
      <c r="KN301" s="39"/>
      <c r="KO301" s="39"/>
      <c r="KP301" s="39"/>
      <c r="KQ301" s="39"/>
      <c r="KR301" s="39"/>
      <c r="KS301" s="39"/>
      <c r="KT301" s="39"/>
      <c r="KU301" s="39"/>
      <c r="KV301" s="39"/>
      <c r="KW301" s="39"/>
      <c r="KX301" s="39"/>
      <c r="KY301" s="39"/>
      <c r="KZ301" s="39"/>
      <c r="LA301" s="39"/>
      <c r="LB301" s="39"/>
      <c r="LC301" s="39"/>
      <c r="LD301" s="39"/>
      <c r="LE301" s="39"/>
      <c r="LF301" s="39"/>
      <c r="LG301" s="39"/>
      <c r="LH301" s="39"/>
      <c r="LI301" s="39"/>
      <c r="LJ301" s="39"/>
      <c r="LK301" s="39"/>
      <c r="LL301" s="39"/>
      <c r="LM301" s="39"/>
      <c r="LN301" s="39"/>
      <c r="LO301" s="39"/>
      <c r="LP301" s="39"/>
      <c r="LQ301" s="39"/>
      <c r="LR301" s="39"/>
      <c r="LS301" s="39"/>
      <c r="LT301" s="39"/>
      <c r="LU301" s="39"/>
      <c r="LV301" s="39"/>
      <c r="LW301" s="39"/>
      <c r="LX301" s="39"/>
      <c r="LY301" s="39"/>
      <c r="LZ301" s="39"/>
      <c r="MA301" s="39"/>
      <c r="MB301" s="39"/>
      <c r="MC301" s="39"/>
      <c r="MD301" s="39"/>
      <c r="ME301" s="39"/>
      <c r="MF301" s="39"/>
      <c r="MG301" s="39"/>
      <c r="MH301" s="39"/>
      <c r="MI301" s="39"/>
      <c r="MJ301" s="39"/>
      <c r="MK301" s="39"/>
      <c r="ML301" s="39"/>
      <c r="MM301" s="39"/>
      <c r="MN301" s="39"/>
      <c r="MO301" s="39"/>
      <c r="MP301" s="39"/>
      <c r="MQ301" s="39"/>
      <c r="MR301" s="39"/>
      <c r="MS301" s="39"/>
      <c r="MT301" s="39"/>
      <c r="MU301" s="39"/>
      <c r="MV301" s="39"/>
      <c r="MW301" s="39"/>
      <c r="MX301" s="39"/>
      <c r="MY301" s="39"/>
      <c r="MZ301" s="39"/>
      <c r="NA301" s="39"/>
      <c r="NB301" s="39"/>
      <c r="NC301" s="39"/>
      <c r="ND301" s="39"/>
      <c r="NE301" s="39"/>
      <c r="NF301" s="39"/>
      <c r="NG301" s="39"/>
      <c r="NH301" s="39"/>
      <c r="NI301" s="39"/>
      <c r="NJ301" s="39"/>
      <c r="NK301" s="39"/>
      <c r="NL301" s="39"/>
      <c r="NM301" s="39"/>
      <c r="NN301" s="39"/>
      <c r="NO301" s="39"/>
      <c r="NP301" s="39"/>
      <c r="NQ301" s="39"/>
      <c r="NR301" s="39"/>
      <c r="NS301" s="39"/>
      <c r="NT301" s="39"/>
      <c r="NU301" s="39"/>
      <c r="NV301" s="39"/>
      <c r="NW301" s="39"/>
      <c r="NX301" s="39"/>
      <c r="NY301" s="39"/>
      <c r="NZ301" s="39"/>
      <c r="OA301" s="39"/>
      <c r="OB301" s="39"/>
      <c r="OC301" s="39"/>
      <c r="OD301" s="39"/>
      <c r="OE301" s="39"/>
      <c r="OF301" s="39"/>
      <c r="OG301" s="39"/>
      <c r="OH301" s="39"/>
      <c r="OI301" s="39"/>
      <c r="OJ301" s="39"/>
      <c r="OK301" s="39"/>
      <c r="OL301" s="39"/>
      <c r="OM301" s="39"/>
      <c r="ON301" s="39"/>
      <c r="OO301" s="39"/>
      <c r="OP301" s="39"/>
      <c r="OQ301" s="39"/>
      <c r="OR301" s="39"/>
      <c r="OS301" s="39"/>
      <c r="OT301" s="39"/>
      <c r="OU301" s="39"/>
      <c r="OV301" s="39"/>
      <c r="OW301" s="39"/>
      <c r="OX301" s="39"/>
      <c r="OY301" s="39"/>
      <c r="OZ301" s="39"/>
      <c r="PA301" s="39"/>
      <c r="PB301" s="39"/>
      <c r="PC301" s="39"/>
      <c r="PD301" s="39"/>
      <c r="PE301" s="39"/>
      <c r="PF301" s="39"/>
      <c r="PG301" s="39"/>
      <c r="PH301" s="39"/>
      <c r="PI301" s="39"/>
      <c r="PJ301" s="39"/>
      <c r="PK301" s="39"/>
      <c r="PL301" s="39"/>
      <c r="PM301" s="39"/>
      <c r="PN301" s="39"/>
      <c r="PO301" s="39"/>
      <c r="PP301" s="39"/>
      <c r="PQ301" s="39"/>
      <c r="PR301" s="39"/>
      <c r="PS301" s="39"/>
      <c r="PT301" s="39"/>
      <c r="PU301" s="39"/>
      <c r="PV301" s="39"/>
      <c r="PW301" s="39"/>
      <c r="PX301" s="39"/>
      <c r="PY301" s="39"/>
      <c r="PZ301" s="39"/>
      <c r="QA301" s="39"/>
      <c r="QB301" s="39"/>
      <c r="QC301" s="39"/>
      <c r="QD301" s="39"/>
      <c r="QE301" s="39"/>
      <c r="QF301" s="39"/>
      <c r="QG301" s="39"/>
      <c r="QH301" s="39"/>
      <c r="QI301" s="39"/>
      <c r="QJ301" s="39"/>
      <c r="QK301" s="39"/>
      <c r="QL301" s="39"/>
      <c r="QM301" s="39"/>
      <c r="QN301" s="39"/>
      <c r="QO301" s="39"/>
      <c r="QP301" s="39"/>
      <c r="QQ301" s="39"/>
      <c r="QR301" s="39"/>
      <c r="QS301" s="39"/>
      <c r="QT301" s="39"/>
      <c r="QU301" s="39"/>
      <c r="QV301" s="39"/>
      <c r="QW301" s="39"/>
      <c r="QX301" s="39"/>
      <c r="QY301" s="39"/>
      <c r="QZ301" s="39"/>
      <c r="RA301" s="39"/>
      <c r="RB301" s="39"/>
      <c r="RC301" s="39"/>
      <c r="RD301" s="39"/>
      <c r="RE301" s="39"/>
      <c r="RF301" s="39"/>
      <c r="RG301" s="39"/>
      <c r="RH301" s="39"/>
      <c r="RI301" s="39"/>
      <c r="RJ301" s="39"/>
      <c r="RK301" s="39"/>
      <c r="RL301" s="39"/>
      <c r="RM301" s="39"/>
      <c r="RN301" s="39"/>
      <c r="RO301" s="39"/>
      <c r="RP301" s="39"/>
      <c r="RQ301" s="39"/>
      <c r="RR301" s="39"/>
      <c r="RS301" s="39"/>
      <c r="RT301" s="39"/>
      <c r="RU301" s="39"/>
      <c r="RV301" s="39"/>
      <c r="RW301" s="39"/>
      <c r="RX301" s="39"/>
      <c r="RY301" s="39"/>
      <c r="RZ301" s="39"/>
      <c r="SA301" s="39"/>
      <c r="SB301" s="39"/>
      <c r="SC301" s="39"/>
      <c r="SD301" s="39"/>
      <c r="SE301" s="39"/>
      <c r="SF301" s="39"/>
      <c r="SG301" s="39"/>
      <c r="SH301" s="39"/>
      <c r="SI301" s="39"/>
      <c r="SJ301" s="39"/>
      <c r="SK301" s="39"/>
      <c r="SL301" s="39"/>
      <c r="SM301" s="39"/>
      <c r="SN301" s="39"/>
      <c r="SO301" s="39"/>
      <c r="SP301" s="39"/>
      <c r="SQ301" s="39"/>
      <c r="SR301" s="39"/>
      <c r="SS301" s="39"/>
      <c r="ST301" s="39"/>
      <c r="SU301" s="39"/>
      <c r="SV301" s="39"/>
      <c r="SW301" s="39"/>
      <c r="SX301" s="39"/>
      <c r="SY301" s="39"/>
      <c r="SZ301" s="39"/>
      <c r="TA301" s="39"/>
      <c r="TB301" s="39"/>
      <c r="TC301" s="39"/>
      <c r="TD301" s="39"/>
      <c r="TE301" s="39"/>
      <c r="TF301" s="39"/>
      <c r="TG301" s="39"/>
      <c r="TH301" s="39"/>
      <c r="TI301" s="39"/>
      <c r="TJ301" s="39"/>
      <c r="TK301" s="39"/>
      <c r="TL301" s="39"/>
      <c r="TM301" s="39"/>
      <c r="TN301" s="39"/>
      <c r="TO301" s="39"/>
      <c r="TP301" s="39"/>
      <c r="TQ301" s="39"/>
      <c r="TR301" s="39"/>
      <c r="TS301" s="39"/>
      <c r="TT301" s="39"/>
      <c r="TU301" s="39"/>
      <c r="TV301" s="39"/>
      <c r="TW301" s="39"/>
      <c r="TX301" s="39"/>
      <c r="TY301" s="39"/>
      <c r="TZ301" s="39"/>
      <c r="UA301" s="39"/>
      <c r="UB301" s="39"/>
      <c r="UC301" s="39"/>
      <c r="UD301" s="39"/>
      <c r="UE301" s="39"/>
      <c r="UF301" s="39"/>
      <c r="UG301" s="39"/>
      <c r="UH301" s="39"/>
      <c r="UI301" s="39"/>
      <c r="UJ301" s="39"/>
      <c r="UK301" s="39"/>
      <c r="UL301" s="39"/>
      <c r="UM301" s="39"/>
      <c r="UN301" s="39"/>
      <c r="UO301" s="39"/>
      <c r="UP301" s="39"/>
      <c r="UQ301" s="39"/>
      <c r="UR301" s="39"/>
      <c r="US301" s="39"/>
      <c r="UT301" s="39"/>
      <c r="UU301" s="39"/>
      <c r="UV301" s="39"/>
      <c r="UW301" s="39"/>
      <c r="UX301" s="39"/>
      <c r="UY301" s="39"/>
      <c r="UZ301" s="39"/>
      <c r="VA301" s="39"/>
      <c r="VB301" s="39"/>
      <c r="VC301" s="39"/>
      <c r="VD301" s="39"/>
      <c r="VE301" s="39"/>
      <c r="VF301" s="39"/>
      <c r="VG301" s="39"/>
      <c r="VH301" s="39"/>
      <c r="VI301" s="39"/>
      <c r="VJ301" s="39"/>
      <c r="VK301" s="39"/>
      <c r="VL301" s="39"/>
      <c r="VM301" s="39"/>
      <c r="VN301" s="39"/>
      <c r="VO301" s="39"/>
      <c r="VP301" s="39"/>
      <c r="VQ301" s="39"/>
      <c r="VR301" s="39"/>
      <c r="VS301" s="39"/>
      <c r="VT301" s="39"/>
      <c r="VU301" s="39"/>
      <c r="VV301" s="39"/>
      <c r="VW301" s="39"/>
      <c r="VX301" s="39"/>
      <c r="VY301" s="39"/>
      <c r="VZ301" s="39"/>
      <c r="WA301" s="39"/>
      <c r="WB301" s="39"/>
      <c r="WC301" s="39"/>
      <c r="WD301" s="39"/>
      <c r="WE301" s="39"/>
      <c r="WF301" s="39"/>
      <c r="WG301" s="39"/>
      <c r="WH301" s="39"/>
      <c r="WI301" s="39"/>
      <c r="WJ301" s="39"/>
      <c r="WK301" s="39"/>
      <c r="WL301" s="39"/>
      <c r="WM301" s="39"/>
      <c r="WN301" s="39"/>
      <c r="WO301" s="39"/>
      <c r="WP301" s="39"/>
      <c r="WQ301" s="39"/>
      <c r="WR301" s="39"/>
      <c r="WS301" s="39"/>
      <c r="WT301" s="39"/>
      <c r="WU301" s="39"/>
      <c r="WV301" s="39"/>
      <c r="WW301" s="39"/>
      <c r="WX301" s="39"/>
      <c r="WY301" s="39"/>
      <c r="WZ301" s="39"/>
      <c r="XA301" s="39"/>
      <c r="XB301" s="39"/>
      <c r="XC301" s="39"/>
      <c r="XD301" s="39"/>
      <c r="XE301" s="39"/>
      <c r="XF301" s="39"/>
      <c r="XG301" s="39"/>
      <c r="XH301" s="39"/>
      <c r="XI301" s="39"/>
      <c r="XJ301" s="39"/>
      <c r="XK301" s="39"/>
      <c r="XL301" s="39"/>
      <c r="XM301" s="39"/>
      <c r="XN301" s="39"/>
      <c r="XO301" s="39"/>
      <c r="XP301" s="39"/>
      <c r="XQ301" s="39"/>
      <c r="XR301" s="39"/>
      <c r="XS301" s="39"/>
      <c r="XT301" s="39"/>
      <c r="XU301" s="39"/>
      <c r="XV301" s="39"/>
      <c r="XW301" s="39"/>
      <c r="XX301" s="39"/>
      <c r="XY301" s="39"/>
      <c r="XZ301" s="39"/>
      <c r="YA301" s="39"/>
      <c r="YB301" s="39"/>
      <c r="YC301" s="39"/>
      <c r="YD301" s="39"/>
      <c r="YE301" s="39"/>
      <c r="YF301" s="39"/>
      <c r="YG301" s="39"/>
      <c r="YH301" s="39"/>
      <c r="YI301" s="39"/>
      <c r="YJ301" s="39"/>
      <c r="YK301" s="39"/>
      <c r="YL301" s="39"/>
      <c r="YM301" s="39"/>
      <c r="YN301" s="39"/>
      <c r="YO301" s="39"/>
      <c r="YP301" s="39"/>
      <c r="YQ301" s="39"/>
      <c r="YR301" s="39"/>
      <c r="YS301" s="39"/>
      <c r="YT301" s="39"/>
      <c r="YU301" s="39"/>
      <c r="YV301" s="39"/>
      <c r="YW301" s="39"/>
      <c r="YX301" s="39"/>
      <c r="YY301" s="39"/>
      <c r="YZ301" s="39"/>
      <c r="ZA301" s="39"/>
      <c r="ZB301" s="39"/>
      <c r="ZC301" s="39"/>
      <c r="ZD301" s="39"/>
      <c r="ZE301" s="39"/>
      <c r="ZF301" s="39"/>
      <c r="ZG301" s="39"/>
      <c r="ZH301" s="39"/>
      <c r="ZI301" s="39"/>
      <c r="ZJ301" s="39"/>
      <c r="ZK301" s="39"/>
      <c r="ZL301" s="39"/>
      <c r="ZM301" s="39"/>
      <c r="ZN301" s="39"/>
      <c r="ZO301" s="39"/>
      <c r="ZP301" s="39"/>
      <c r="ZQ301" s="39"/>
      <c r="ZR301" s="39"/>
      <c r="ZS301" s="39"/>
      <c r="ZT301" s="39"/>
      <c r="ZU301" s="39"/>
      <c r="ZV301" s="39"/>
      <c r="ZW301" s="39"/>
      <c r="ZX301" s="39"/>
    </row>
    <row r="302" spans="1:700" s="41" customFormat="1" ht="12" customHeight="1" x14ac:dyDescent="0.25">
      <c r="A302" s="128" t="s">
        <v>36</v>
      </c>
      <c r="B302" s="36" t="s">
        <v>37</v>
      </c>
      <c r="C302" s="36" t="s">
        <v>37</v>
      </c>
      <c r="D302" s="36" t="s">
        <v>38</v>
      </c>
      <c r="E302" s="36" t="s">
        <v>271</v>
      </c>
      <c r="F302" s="36" t="s">
        <v>272</v>
      </c>
      <c r="G302" s="22" t="s">
        <v>40</v>
      </c>
      <c r="H302" s="22">
        <v>21101</v>
      </c>
      <c r="I302" s="92" t="s">
        <v>46</v>
      </c>
      <c r="J302" s="19" t="s">
        <v>1216</v>
      </c>
      <c r="K302" s="19" t="s">
        <v>16317</v>
      </c>
      <c r="L302" s="11"/>
      <c r="M302" s="8" t="s">
        <v>43</v>
      </c>
      <c r="N302" s="12" t="s">
        <v>539</v>
      </c>
      <c r="O302" s="20">
        <v>55</v>
      </c>
      <c r="P302" s="59">
        <v>27.84</v>
      </c>
      <c r="Q302" s="53" t="s">
        <v>45</v>
      </c>
      <c r="R302" s="59">
        <v>1531.2</v>
      </c>
      <c r="S302" s="59">
        <v>0</v>
      </c>
      <c r="T302" s="59">
        <v>389</v>
      </c>
      <c r="U302" s="59">
        <v>0</v>
      </c>
      <c r="V302" s="59">
        <v>0</v>
      </c>
      <c r="W302" s="59">
        <v>389</v>
      </c>
      <c r="X302" s="59">
        <v>0</v>
      </c>
      <c r="Y302" s="59">
        <v>0</v>
      </c>
      <c r="Z302" s="59">
        <v>389</v>
      </c>
      <c r="AA302" s="59">
        <v>0</v>
      </c>
      <c r="AB302" s="59">
        <v>0</v>
      </c>
      <c r="AC302" s="59">
        <v>364</v>
      </c>
      <c r="AD302" s="59">
        <v>0</v>
      </c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  <c r="IB302" s="39"/>
      <c r="IC302" s="39"/>
      <c r="ID302" s="39"/>
      <c r="IE302" s="39"/>
      <c r="IF302" s="39"/>
      <c r="IG302" s="39"/>
      <c r="IH302" s="39"/>
      <c r="II302" s="39"/>
      <c r="IJ302" s="39"/>
      <c r="IK302" s="39"/>
      <c r="IL302" s="39"/>
      <c r="IM302" s="39"/>
      <c r="IN302" s="39"/>
      <c r="IO302" s="39"/>
      <c r="IP302" s="39"/>
      <c r="IQ302" s="39"/>
      <c r="IR302" s="39"/>
      <c r="IS302" s="39"/>
      <c r="IT302" s="39"/>
      <c r="IU302" s="39"/>
      <c r="IV302" s="39"/>
      <c r="IW302" s="39"/>
      <c r="IX302" s="39"/>
      <c r="IY302" s="39"/>
      <c r="IZ302" s="39"/>
      <c r="JA302" s="39"/>
      <c r="JB302" s="39"/>
      <c r="JC302" s="39"/>
      <c r="JD302" s="39"/>
      <c r="JE302" s="39"/>
      <c r="JF302" s="39"/>
      <c r="JG302" s="39"/>
      <c r="JH302" s="39"/>
      <c r="JI302" s="39"/>
      <c r="JJ302" s="39"/>
      <c r="JK302" s="39"/>
      <c r="JL302" s="39"/>
      <c r="JM302" s="39"/>
      <c r="JN302" s="39"/>
      <c r="JO302" s="39"/>
      <c r="JP302" s="39"/>
      <c r="JQ302" s="39"/>
      <c r="JR302" s="39"/>
      <c r="JS302" s="39"/>
      <c r="JT302" s="39"/>
      <c r="JU302" s="39"/>
      <c r="JV302" s="39"/>
      <c r="JW302" s="39"/>
      <c r="JX302" s="39"/>
      <c r="JY302" s="39"/>
      <c r="JZ302" s="39"/>
      <c r="KA302" s="39"/>
      <c r="KB302" s="39"/>
      <c r="KC302" s="39"/>
      <c r="KD302" s="39"/>
      <c r="KE302" s="39"/>
      <c r="KF302" s="39"/>
      <c r="KG302" s="39"/>
      <c r="KH302" s="39"/>
      <c r="KI302" s="39"/>
      <c r="KJ302" s="39"/>
      <c r="KK302" s="39"/>
      <c r="KL302" s="39"/>
      <c r="KM302" s="39"/>
      <c r="KN302" s="39"/>
      <c r="KO302" s="39"/>
      <c r="KP302" s="39"/>
      <c r="KQ302" s="39"/>
      <c r="KR302" s="39"/>
      <c r="KS302" s="39"/>
      <c r="KT302" s="39"/>
      <c r="KU302" s="39"/>
      <c r="KV302" s="39"/>
      <c r="KW302" s="39"/>
      <c r="KX302" s="39"/>
      <c r="KY302" s="39"/>
      <c r="KZ302" s="39"/>
      <c r="LA302" s="39"/>
      <c r="LB302" s="39"/>
      <c r="LC302" s="39"/>
      <c r="LD302" s="39"/>
      <c r="LE302" s="39"/>
      <c r="LF302" s="39"/>
      <c r="LG302" s="39"/>
      <c r="LH302" s="39"/>
      <c r="LI302" s="39"/>
      <c r="LJ302" s="39"/>
      <c r="LK302" s="39"/>
      <c r="LL302" s="39"/>
      <c r="LM302" s="39"/>
      <c r="LN302" s="39"/>
      <c r="LO302" s="39"/>
      <c r="LP302" s="39"/>
      <c r="LQ302" s="39"/>
      <c r="LR302" s="39"/>
      <c r="LS302" s="39"/>
      <c r="LT302" s="39"/>
      <c r="LU302" s="39"/>
      <c r="LV302" s="39"/>
      <c r="LW302" s="39"/>
      <c r="LX302" s="39"/>
      <c r="LY302" s="39"/>
      <c r="LZ302" s="39"/>
      <c r="MA302" s="39"/>
      <c r="MB302" s="39"/>
      <c r="MC302" s="39"/>
      <c r="MD302" s="39"/>
      <c r="ME302" s="39"/>
      <c r="MF302" s="39"/>
      <c r="MG302" s="39"/>
      <c r="MH302" s="39"/>
      <c r="MI302" s="39"/>
      <c r="MJ302" s="39"/>
      <c r="MK302" s="39"/>
      <c r="ML302" s="39"/>
      <c r="MM302" s="39"/>
      <c r="MN302" s="39"/>
      <c r="MO302" s="39"/>
      <c r="MP302" s="39"/>
      <c r="MQ302" s="39"/>
      <c r="MR302" s="39"/>
      <c r="MS302" s="39"/>
      <c r="MT302" s="39"/>
      <c r="MU302" s="39"/>
      <c r="MV302" s="39"/>
      <c r="MW302" s="39"/>
      <c r="MX302" s="39"/>
      <c r="MY302" s="39"/>
      <c r="MZ302" s="39"/>
      <c r="NA302" s="39"/>
      <c r="NB302" s="39"/>
      <c r="NC302" s="39"/>
      <c r="ND302" s="39"/>
      <c r="NE302" s="39"/>
      <c r="NF302" s="39"/>
      <c r="NG302" s="39"/>
      <c r="NH302" s="39"/>
      <c r="NI302" s="39"/>
      <c r="NJ302" s="39"/>
      <c r="NK302" s="39"/>
      <c r="NL302" s="39"/>
      <c r="NM302" s="39"/>
      <c r="NN302" s="39"/>
      <c r="NO302" s="39"/>
      <c r="NP302" s="39"/>
      <c r="NQ302" s="39"/>
      <c r="NR302" s="39"/>
      <c r="NS302" s="39"/>
      <c r="NT302" s="39"/>
      <c r="NU302" s="39"/>
      <c r="NV302" s="39"/>
      <c r="NW302" s="39"/>
      <c r="NX302" s="39"/>
      <c r="NY302" s="39"/>
      <c r="NZ302" s="39"/>
      <c r="OA302" s="39"/>
      <c r="OB302" s="39"/>
      <c r="OC302" s="39"/>
      <c r="OD302" s="39"/>
      <c r="OE302" s="39"/>
      <c r="OF302" s="39"/>
      <c r="OG302" s="39"/>
      <c r="OH302" s="39"/>
      <c r="OI302" s="39"/>
      <c r="OJ302" s="39"/>
      <c r="OK302" s="39"/>
      <c r="OL302" s="39"/>
      <c r="OM302" s="39"/>
      <c r="ON302" s="39"/>
      <c r="OO302" s="39"/>
      <c r="OP302" s="39"/>
      <c r="OQ302" s="39"/>
      <c r="OR302" s="39"/>
      <c r="OS302" s="39"/>
      <c r="OT302" s="39"/>
      <c r="OU302" s="39"/>
      <c r="OV302" s="39"/>
      <c r="OW302" s="39"/>
      <c r="OX302" s="39"/>
      <c r="OY302" s="39"/>
      <c r="OZ302" s="39"/>
      <c r="PA302" s="39"/>
      <c r="PB302" s="39"/>
      <c r="PC302" s="39"/>
      <c r="PD302" s="39"/>
      <c r="PE302" s="39"/>
      <c r="PF302" s="39"/>
      <c r="PG302" s="39"/>
      <c r="PH302" s="39"/>
      <c r="PI302" s="39"/>
      <c r="PJ302" s="39"/>
      <c r="PK302" s="39"/>
      <c r="PL302" s="39"/>
      <c r="PM302" s="39"/>
      <c r="PN302" s="39"/>
      <c r="PO302" s="39"/>
      <c r="PP302" s="39"/>
      <c r="PQ302" s="39"/>
      <c r="PR302" s="39"/>
      <c r="PS302" s="39"/>
      <c r="PT302" s="39"/>
      <c r="PU302" s="39"/>
      <c r="PV302" s="39"/>
      <c r="PW302" s="39"/>
      <c r="PX302" s="39"/>
      <c r="PY302" s="39"/>
      <c r="PZ302" s="39"/>
      <c r="QA302" s="39"/>
      <c r="QB302" s="39"/>
      <c r="QC302" s="39"/>
      <c r="QD302" s="39"/>
      <c r="QE302" s="39"/>
      <c r="QF302" s="39"/>
      <c r="QG302" s="39"/>
      <c r="QH302" s="39"/>
      <c r="QI302" s="39"/>
      <c r="QJ302" s="39"/>
      <c r="QK302" s="39"/>
      <c r="QL302" s="39"/>
      <c r="QM302" s="39"/>
      <c r="QN302" s="39"/>
      <c r="QO302" s="39"/>
      <c r="QP302" s="39"/>
      <c r="QQ302" s="39"/>
      <c r="QR302" s="39"/>
      <c r="QS302" s="39"/>
      <c r="QT302" s="39"/>
      <c r="QU302" s="39"/>
      <c r="QV302" s="39"/>
      <c r="QW302" s="39"/>
      <c r="QX302" s="39"/>
      <c r="QY302" s="39"/>
      <c r="QZ302" s="39"/>
      <c r="RA302" s="39"/>
      <c r="RB302" s="39"/>
      <c r="RC302" s="39"/>
      <c r="RD302" s="39"/>
      <c r="RE302" s="39"/>
      <c r="RF302" s="39"/>
      <c r="RG302" s="39"/>
      <c r="RH302" s="39"/>
      <c r="RI302" s="39"/>
      <c r="RJ302" s="39"/>
      <c r="RK302" s="39"/>
      <c r="RL302" s="39"/>
      <c r="RM302" s="39"/>
      <c r="RN302" s="39"/>
      <c r="RO302" s="39"/>
      <c r="RP302" s="39"/>
      <c r="RQ302" s="39"/>
      <c r="RR302" s="39"/>
      <c r="RS302" s="39"/>
      <c r="RT302" s="39"/>
      <c r="RU302" s="39"/>
      <c r="RV302" s="39"/>
      <c r="RW302" s="39"/>
      <c r="RX302" s="39"/>
      <c r="RY302" s="39"/>
      <c r="RZ302" s="39"/>
      <c r="SA302" s="39"/>
      <c r="SB302" s="39"/>
      <c r="SC302" s="39"/>
      <c r="SD302" s="39"/>
      <c r="SE302" s="39"/>
      <c r="SF302" s="39"/>
      <c r="SG302" s="39"/>
      <c r="SH302" s="39"/>
      <c r="SI302" s="39"/>
      <c r="SJ302" s="39"/>
      <c r="SK302" s="39"/>
      <c r="SL302" s="39"/>
      <c r="SM302" s="39"/>
      <c r="SN302" s="39"/>
      <c r="SO302" s="39"/>
      <c r="SP302" s="39"/>
      <c r="SQ302" s="39"/>
      <c r="SR302" s="39"/>
      <c r="SS302" s="39"/>
      <c r="ST302" s="39"/>
      <c r="SU302" s="39"/>
      <c r="SV302" s="39"/>
      <c r="SW302" s="39"/>
      <c r="SX302" s="39"/>
      <c r="SY302" s="39"/>
      <c r="SZ302" s="39"/>
      <c r="TA302" s="39"/>
      <c r="TB302" s="39"/>
      <c r="TC302" s="39"/>
      <c r="TD302" s="39"/>
      <c r="TE302" s="39"/>
      <c r="TF302" s="39"/>
      <c r="TG302" s="39"/>
      <c r="TH302" s="39"/>
      <c r="TI302" s="39"/>
      <c r="TJ302" s="39"/>
      <c r="TK302" s="39"/>
      <c r="TL302" s="39"/>
      <c r="TM302" s="39"/>
      <c r="TN302" s="39"/>
      <c r="TO302" s="39"/>
      <c r="TP302" s="39"/>
      <c r="TQ302" s="39"/>
      <c r="TR302" s="39"/>
      <c r="TS302" s="39"/>
      <c r="TT302" s="39"/>
      <c r="TU302" s="39"/>
      <c r="TV302" s="39"/>
      <c r="TW302" s="39"/>
      <c r="TX302" s="39"/>
      <c r="TY302" s="39"/>
      <c r="TZ302" s="39"/>
      <c r="UA302" s="39"/>
      <c r="UB302" s="39"/>
      <c r="UC302" s="39"/>
      <c r="UD302" s="39"/>
      <c r="UE302" s="39"/>
      <c r="UF302" s="39"/>
      <c r="UG302" s="39"/>
      <c r="UH302" s="39"/>
      <c r="UI302" s="39"/>
      <c r="UJ302" s="39"/>
      <c r="UK302" s="39"/>
      <c r="UL302" s="39"/>
      <c r="UM302" s="39"/>
      <c r="UN302" s="39"/>
      <c r="UO302" s="39"/>
      <c r="UP302" s="39"/>
      <c r="UQ302" s="39"/>
      <c r="UR302" s="39"/>
      <c r="US302" s="39"/>
      <c r="UT302" s="39"/>
      <c r="UU302" s="39"/>
      <c r="UV302" s="39"/>
      <c r="UW302" s="39"/>
      <c r="UX302" s="39"/>
      <c r="UY302" s="39"/>
      <c r="UZ302" s="39"/>
      <c r="VA302" s="39"/>
      <c r="VB302" s="39"/>
      <c r="VC302" s="39"/>
      <c r="VD302" s="39"/>
      <c r="VE302" s="39"/>
      <c r="VF302" s="39"/>
      <c r="VG302" s="39"/>
      <c r="VH302" s="39"/>
      <c r="VI302" s="39"/>
      <c r="VJ302" s="39"/>
      <c r="VK302" s="39"/>
      <c r="VL302" s="39"/>
      <c r="VM302" s="39"/>
      <c r="VN302" s="39"/>
      <c r="VO302" s="39"/>
      <c r="VP302" s="39"/>
      <c r="VQ302" s="39"/>
      <c r="VR302" s="39"/>
      <c r="VS302" s="39"/>
      <c r="VT302" s="39"/>
      <c r="VU302" s="39"/>
      <c r="VV302" s="39"/>
      <c r="VW302" s="39"/>
      <c r="VX302" s="39"/>
      <c r="VY302" s="39"/>
      <c r="VZ302" s="39"/>
      <c r="WA302" s="39"/>
      <c r="WB302" s="39"/>
      <c r="WC302" s="39"/>
      <c r="WD302" s="39"/>
      <c r="WE302" s="39"/>
      <c r="WF302" s="39"/>
      <c r="WG302" s="39"/>
      <c r="WH302" s="39"/>
      <c r="WI302" s="39"/>
      <c r="WJ302" s="39"/>
      <c r="WK302" s="39"/>
      <c r="WL302" s="39"/>
      <c r="WM302" s="39"/>
      <c r="WN302" s="39"/>
      <c r="WO302" s="39"/>
      <c r="WP302" s="39"/>
      <c r="WQ302" s="39"/>
      <c r="WR302" s="39"/>
      <c r="WS302" s="39"/>
      <c r="WT302" s="39"/>
      <c r="WU302" s="39"/>
      <c r="WV302" s="39"/>
      <c r="WW302" s="39"/>
      <c r="WX302" s="39"/>
      <c r="WY302" s="39"/>
      <c r="WZ302" s="39"/>
      <c r="XA302" s="39"/>
      <c r="XB302" s="39"/>
      <c r="XC302" s="39"/>
      <c r="XD302" s="39"/>
      <c r="XE302" s="39"/>
      <c r="XF302" s="39"/>
      <c r="XG302" s="39"/>
      <c r="XH302" s="39"/>
      <c r="XI302" s="39"/>
      <c r="XJ302" s="39"/>
      <c r="XK302" s="39"/>
      <c r="XL302" s="39"/>
      <c r="XM302" s="39"/>
      <c r="XN302" s="39"/>
      <c r="XO302" s="39"/>
      <c r="XP302" s="39"/>
      <c r="XQ302" s="39"/>
      <c r="XR302" s="39"/>
      <c r="XS302" s="39"/>
      <c r="XT302" s="39"/>
      <c r="XU302" s="39"/>
      <c r="XV302" s="39"/>
      <c r="XW302" s="39"/>
      <c r="XX302" s="39"/>
      <c r="XY302" s="39"/>
      <c r="XZ302" s="39"/>
      <c r="YA302" s="39"/>
      <c r="YB302" s="39"/>
      <c r="YC302" s="39"/>
      <c r="YD302" s="39"/>
      <c r="YE302" s="39"/>
      <c r="YF302" s="39"/>
      <c r="YG302" s="39"/>
      <c r="YH302" s="39"/>
      <c r="YI302" s="39"/>
      <c r="YJ302" s="39"/>
      <c r="YK302" s="39"/>
      <c r="YL302" s="39"/>
      <c r="YM302" s="39"/>
      <c r="YN302" s="39"/>
      <c r="YO302" s="39"/>
      <c r="YP302" s="39"/>
      <c r="YQ302" s="39"/>
      <c r="YR302" s="39"/>
      <c r="YS302" s="39"/>
      <c r="YT302" s="39"/>
      <c r="YU302" s="39"/>
      <c r="YV302" s="39"/>
      <c r="YW302" s="39"/>
      <c r="YX302" s="39"/>
      <c r="YY302" s="39"/>
      <c r="YZ302" s="39"/>
      <c r="ZA302" s="39"/>
      <c r="ZB302" s="39"/>
      <c r="ZC302" s="39"/>
      <c r="ZD302" s="39"/>
      <c r="ZE302" s="39"/>
      <c r="ZF302" s="39"/>
      <c r="ZG302" s="39"/>
      <c r="ZH302" s="39"/>
      <c r="ZI302" s="39"/>
      <c r="ZJ302" s="39"/>
      <c r="ZK302" s="39"/>
      <c r="ZL302" s="39"/>
      <c r="ZM302" s="39"/>
      <c r="ZN302" s="39"/>
      <c r="ZO302" s="39"/>
      <c r="ZP302" s="39"/>
      <c r="ZQ302" s="39"/>
      <c r="ZR302" s="39"/>
      <c r="ZS302" s="39"/>
      <c r="ZT302" s="39"/>
      <c r="ZU302" s="39"/>
      <c r="ZV302" s="39"/>
      <c r="ZW302" s="39"/>
      <c r="ZX302" s="39"/>
    </row>
    <row r="303" spans="1:700" s="41" customFormat="1" ht="12" customHeight="1" x14ac:dyDescent="0.25">
      <c r="A303" s="128" t="s">
        <v>36</v>
      </c>
      <c r="B303" s="36" t="s">
        <v>37</v>
      </c>
      <c r="C303" s="36" t="s">
        <v>37</v>
      </c>
      <c r="D303" s="36" t="s">
        <v>38</v>
      </c>
      <c r="E303" s="36" t="s">
        <v>271</v>
      </c>
      <c r="F303" s="36" t="s">
        <v>272</v>
      </c>
      <c r="G303" s="22" t="s">
        <v>40</v>
      </c>
      <c r="H303" s="22">
        <v>21101</v>
      </c>
      <c r="I303" s="92" t="s">
        <v>46</v>
      </c>
      <c r="J303" s="19" t="s">
        <v>444</v>
      </c>
      <c r="K303" s="19" t="s">
        <v>70</v>
      </c>
      <c r="L303" s="11"/>
      <c r="M303" s="8" t="s">
        <v>43</v>
      </c>
      <c r="N303" s="12" t="s">
        <v>16255</v>
      </c>
      <c r="O303" s="20">
        <v>108</v>
      </c>
      <c r="P303" s="59">
        <v>18.559999999999999</v>
      </c>
      <c r="Q303" s="53" t="s">
        <v>45</v>
      </c>
      <c r="R303" s="59">
        <v>2004.48</v>
      </c>
      <c r="S303" s="59">
        <v>0</v>
      </c>
      <c r="T303" s="59">
        <v>501.12</v>
      </c>
      <c r="U303" s="59">
        <v>0</v>
      </c>
      <c r="V303" s="59">
        <v>0</v>
      </c>
      <c r="W303" s="59">
        <v>501.12</v>
      </c>
      <c r="X303" s="59">
        <v>0</v>
      </c>
      <c r="Y303" s="59">
        <v>0</v>
      </c>
      <c r="Z303" s="59">
        <v>501.12</v>
      </c>
      <c r="AA303" s="59">
        <v>0</v>
      </c>
      <c r="AB303" s="59">
        <v>0</v>
      </c>
      <c r="AC303" s="59">
        <v>501.12</v>
      </c>
      <c r="AD303" s="59">
        <v>0</v>
      </c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  <c r="IB303" s="39"/>
      <c r="IC303" s="39"/>
      <c r="ID303" s="39"/>
      <c r="IE303" s="39"/>
      <c r="IF303" s="39"/>
      <c r="IG303" s="39"/>
      <c r="IH303" s="39"/>
      <c r="II303" s="39"/>
      <c r="IJ303" s="39"/>
      <c r="IK303" s="39"/>
      <c r="IL303" s="39"/>
      <c r="IM303" s="39"/>
      <c r="IN303" s="39"/>
      <c r="IO303" s="39"/>
      <c r="IP303" s="39"/>
      <c r="IQ303" s="39"/>
      <c r="IR303" s="39"/>
      <c r="IS303" s="39"/>
      <c r="IT303" s="39"/>
      <c r="IU303" s="39"/>
      <c r="IV303" s="39"/>
      <c r="IW303" s="39"/>
      <c r="IX303" s="39"/>
      <c r="IY303" s="39"/>
      <c r="IZ303" s="39"/>
      <c r="JA303" s="39"/>
      <c r="JB303" s="39"/>
      <c r="JC303" s="39"/>
      <c r="JD303" s="39"/>
      <c r="JE303" s="39"/>
      <c r="JF303" s="39"/>
      <c r="JG303" s="39"/>
      <c r="JH303" s="39"/>
      <c r="JI303" s="39"/>
      <c r="JJ303" s="39"/>
      <c r="JK303" s="39"/>
      <c r="JL303" s="39"/>
      <c r="JM303" s="39"/>
      <c r="JN303" s="39"/>
      <c r="JO303" s="39"/>
      <c r="JP303" s="39"/>
      <c r="JQ303" s="39"/>
      <c r="JR303" s="39"/>
      <c r="JS303" s="39"/>
      <c r="JT303" s="39"/>
      <c r="JU303" s="39"/>
      <c r="JV303" s="39"/>
      <c r="JW303" s="39"/>
      <c r="JX303" s="39"/>
      <c r="JY303" s="39"/>
      <c r="JZ303" s="39"/>
      <c r="KA303" s="39"/>
      <c r="KB303" s="39"/>
      <c r="KC303" s="39"/>
      <c r="KD303" s="39"/>
      <c r="KE303" s="39"/>
      <c r="KF303" s="39"/>
      <c r="KG303" s="39"/>
      <c r="KH303" s="39"/>
      <c r="KI303" s="39"/>
      <c r="KJ303" s="39"/>
      <c r="KK303" s="39"/>
      <c r="KL303" s="39"/>
      <c r="KM303" s="39"/>
      <c r="KN303" s="39"/>
      <c r="KO303" s="39"/>
      <c r="KP303" s="39"/>
      <c r="KQ303" s="39"/>
      <c r="KR303" s="39"/>
      <c r="KS303" s="39"/>
      <c r="KT303" s="39"/>
      <c r="KU303" s="39"/>
      <c r="KV303" s="39"/>
      <c r="KW303" s="39"/>
      <c r="KX303" s="39"/>
      <c r="KY303" s="39"/>
      <c r="KZ303" s="39"/>
      <c r="LA303" s="39"/>
      <c r="LB303" s="39"/>
      <c r="LC303" s="39"/>
      <c r="LD303" s="39"/>
      <c r="LE303" s="39"/>
      <c r="LF303" s="39"/>
      <c r="LG303" s="39"/>
      <c r="LH303" s="39"/>
      <c r="LI303" s="39"/>
      <c r="LJ303" s="39"/>
      <c r="LK303" s="39"/>
      <c r="LL303" s="39"/>
      <c r="LM303" s="39"/>
      <c r="LN303" s="39"/>
      <c r="LO303" s="39"/>
      <c r="LP303" s="39"/>
      <c r="LQ303" s="39"/>
      <c r="LR303" s="39"/>
      <c r="LS303" s="39"/>
      <c r="LT303" s="39"/>
      <c r="LU303" s="39"/>
      <c r="LV303" s="39"/>
      <c r="LW303" s="39"/>
      <c r="LX303" s="39"/>
      <c r="LY303" s="39"/>
      <c r="LZ303" s="39"/>
      <c r="MA303" s="39"/>
      <c r="MB303" s="39"/>
      <c r="MC303" s="39"/>
      <c r="MD303" s="39"/>
      <c r="ME303" s="39"/>
      <c r="MF303" s="39"/>
      <c r="MG303" s="39"/>
      <c r="MH303" s="39"/>
      <c r="MI303" s="39"/>
      <c r="MJ303" s="39"/>
      <c r="MK303" s="39"/>
      <c r="ML303" s="39"/>
      <c r="MM303" s="39"/>
      <c r="MN303" s="39"/>
      <c r="MO303" s="39"/>
      <c r="MP303" s="39"/>
      <c r="MQ303" s="39"/>
      <c r="MR303" s="39"/>
      <c r="MS303" s="39"/>
      <c r="MT303" s="39"/>
      <c r="MU303" s="39"/>
      <c r="MV303" s="39"/>
      <c r="MW303" s="39"/>
      <c r="MX303" s="39"/>
      <c r="MY303" s="39"/>
      <c r="MZ303" s="39"/>
      <c r="NA303" s="39"/>
      <c r="NB303" s="39"/>
      <c r="NC303" s="39"/>
      <c r="ND303" s="39"/>
      <c r="NE303" s="39"/>
      <c r="NF303" s="39"/>
      <c r="NG303" s="39"/>
      <c r="NH303" s="39"/>
      <c r="NI303" s="39"/>
      <c r="NJ303" s="39"/>
      <c r="NK303" s="39"/>
      <c r="NL303" s="39"/>
      <c r="NM303" s="39"/>
      <c r="NN303" s="39"/>
      <c r="NO303" s="39"/>
      <c r="NP303" s="39"/>
      <c r="NQ303" s="39"/>
      <c r="NR303" s="39"/>
      <c r="NS303" s="39"/>
      <c r="NT303" s="39"/>
      <c r="NU303" s="39"/>
      <c r="NV303" s="39"/>
      <c r="NW303" s="39"/>
      <c r="NX303" s="39"/>
      <c r="NY303" s="39"/>
      <c r="NZ303" s="39"/>
      <c r="OA303" s="39"/>
      <c r="OB303" s="39"/>
      <c r="OC303" s="39"/>
      <c r="OD303" s="39"/>
      <c r="OE303" s="39"/>
      <c r="OF303" s="39"/>
      <c r="OG303" s="39"/>
      <c r="OH303" s="39"/>
      <c r="OI303" s="39"/>
      <c r="OJ303" s="39"/>
      <c r="OK303" s="39"/>
      <c r="OL303" s="39"/>
      <c r="OM303" s="39"/>
      <c r="ON303" s="39"/>
      <c r="OO303" s="39"/>
      <c r="OP303" s="39"/>
      <c r="OQ303" s="39"/>
      <c r="OR303" s="39"/>
      <c r="OS303" s="39"/>
      <c r="OT303" s="39"/>
      <c r="OU303" s="39"/>
      <c r="OV303" s="39"/>
      <c r="OW303" s="39"/>
      <c r="OX303" s="39"/>
      <c r="OY303" s="39"/>
      <c r="OZ303" s="39"/>
      <c r="PA303" s="39"/>
      <c r="PB303" s="39"/>
      <c r="PC303" s="39"/>
      <c r="PD303" s="39"/>
      <c r="PE303" s="39"/>
      <c r="PF303" s="39"/>
      <c r="PG303" s="39"/>
      <c r="PH303" s="39"/>
      <c r="PI303" s="39"/>
      <c r="PJ303" s="39"/>
      <c r="PK303" s="39"/>
      <c r="PL303" s="39"/>
      <c r="PM303" s="39"/>
      <c r="PN303" s="39"/>
      <c r="PO303" s="39"/>
      <c r="PP303" s="39"/>
      <c r="PQ303" s="39"/>
      <c r="PR303" s="39"/>
      <c r="PS303" s="39"/>
      <c r="PT303" s="39"/>
      <c r="PU303" s="39"/>
      <c r="PV303" s="39"/>
      <c r="PW303" s="39"/>
      <c r="PX303" s="39"/>
      <c r="PY303" s="39"/>
      <c r="PZ303" s="39"/>
      <c r="QA303" s="39"/>
      <c r="QB303" s="39"/>
      <c r="QC303" s="39"/>
      <c r="QD303" s="39"/>
      <c r="QE303" s="39"/>
      <c r="QF303" s="39"/>
      <c r="QG303" s="39"/>
      <c r="QH303" s="39"/>
      <c r="QI303" s="39"/>
      <c r="QJ303" s="39"/>
      <c r="QK303" s="39"/>
      <c r="QL303" s="39"/>
      <c r="QM303" s="39"/>
      <c r="QN303" s="39"/>
      <c r="QO303" s="39"/>
      <c r="QP303" s="39"/>
      <c r="QQ303" s="39"/>
      <c r="QR303" s="39"/>
      <c r="QS303" s="39"/>
      <c r="QT303" s="39"/>
      <c r="QU303" s="39"/>
      <c r="QV303" s="39"/>
      <c r="QW303" s="39"/>
      <c r="QX303" s="39"/>
      <c r="QY303" s="39"/>
      <c r="QZ303" s="39"/>
      <c r="RA303" s="39"/>
      <c r="RB303" s="39"/>
      <c r="RC303" s="39"/>
      <c r="RD303" s="39"/>
      <c r="RE303" s="39"/>
      <c r="RF303" s="39"/>
      <c r="RG303" s="39"/>
      <c r="RH303" s="39"/>
      <c r="RI303" s="39"/>
      <c r="RJ303" s="39"/>
      <c r="RK303" s="39"/>
      <c r="RL303" s="39"/>
      <c r="RM303" s="39"/>
      <c r="RN303" s="39"/>
      <c r="RO303" s="39"/>
      <c r="RP303" s="39"/>
      <c r="RQ303" s="39"/>
      <c r="RR303" s="39"/>
      <c r="RS303" s="39"/>
      <c r="RT303" s="39"/>
      <c r="RU303" s="39"/>
      <c r="RV303" s="39"/>
      <c r="RW303" s="39"/>
      <c r="RX303" s="39"/>
      <c r="RY303" s="39"/>
      <c r="RZ303" s="39"/>
      <c r="SA303" s="39"/>
      <c r="SB303" s="39"/>
      <c r="SC303" s="39"/>
      <c r="SD303" s="39"/>
      <c r="SE303" s="39"/>
      <c r="SF303" s="39"/>
      <c r="SG303" s="39"/>
      <c r="SH303" s="39"/>
      <c r="SI303" s="39"/>
      <c r="SJ303" s="39"/>
      <c r="SK303" s="39"/>
      <c r="SL303" s="39"/>
      <c r="SM303" s="39"/>
      <c r="SN303" s="39"/>
      <c r="SO303" s="39"/>
      <c r="SP303" s="39"/>
      <c r="SQ303" s="39"/>
      <c r="SR303" s="39"/>
      <c r="SS303" s="39"/>
      <c r="ST303" s="39"/>
      <c r="SU303" s="39"/>
      <c r="SV303" s="39"/>
      <c r="SW303" s="39"/>
      <c r="SX303" s="39"/>
      <c r="SY303" s="39"/>
      <c r="SZ303" s="39"/>
      <c r="TA303" s="39"/>
      <c r="TB303" s="39"/>
      <c r="TC303" s="39"/>
      <c r="TD303" s="39"/>
      <c r="TE303" s="39"/>
      <c r="TF303" s="39"/>
      <c r="TG303" s="39"/>
      <c r="TH303" s="39"/>
      <c r="TI303" s="39"/>
      <c r="TJ303" s="39"/>
      <c r="TK303" s="39"/>
      <c r="TL303" s="39"/>
      <c r="TM303" s="39"/>
      <c r="TN303" s="39"/>
      <c r="TO303" s="39"/>
      <c r="TP303" s="39"/>
      <c r="TQ303" s="39"/>
      <c r="TR303" s="39"/>
      <c r="TS303" s="39"/>
      <c r="TT303" s="39"/>
      <c r="TU303" s="39"/>
      <c r="TV303" s="39"/>
      <c r="TW303" s="39"/>
      <c r="TX303" s="39"/>
      <c r="TY303" s="39"/>
      <c r="TZ303" s="39"/>
      <c r="UA303" s="39"/>
      <c r="UB303" s="39"/>
      <c r="UC303" s="39"/>
      <c r="UD303" s="39"/>
      <c r="UE303" s="39"/>
      <c r="UF303" s="39"/>
      <c r="UG303" s="39"/>
      <c r="UH303" s="39"/>
      <c r="UI303" s="39"/>
      <c r="UJ303" s="39"/>
      <c r="UK303" s="39"/>
      <c r="UL303" s="39"/>
      <c r="UM303" s="39"/>
      <c r="UN303" s="39"/>
      <c r="UO303" s="39"/>
      <c r="UP303" s="39"/>
      <c r="UQ303" s="39"/>
      <c r="UR303" s="39"/>
      <c r="US303" s="39"/>
      <c r="UT303" s="39"/>
      <c r="UU303" s="39"/>
      <c r="UV303" s="39"/>
      <c r="UW303" s="39"/>
      <c r="UX303" s="39"/>
      <c r="UY303" s="39"/>
      <c r="UZ303" s="39"/>
      <c r="VA303" s="39"/>
      <c r="VB303" s="39"/>
      <c r="VC303" s="39"/>
      <c r="VD303" s="39"/>
      <c r="VE303" s="39"/>
      <c r="VF303" s="39"/>
      <c r="VG303" s="39"/>
      <c r="VH303" s="39"/>
      <c r="VI303" s="39"/>
      <c r="VJ303" s="39"/>
      <c r="VK303" s="39"/>
      <c r="VL303" s="39"/>
      <c r="VM303" s="39"/>
      <c r="VN303" s="39"/>
      <c r="VO303" s="39"/>
      <c r="VP303" s="39"/>
      <c r="VQ303" s="39"/>
      <c r="VR303" s="39"/>
      <c r="VS303" s="39"/>
      <c r="VT303" s="39"/>
      <c r="VU303" s="39"/>
      <c r="VV303" s="39"/>
      <c r="VW303" s="39"/>
      <c r="VX303" s="39"/>
      <c r="VY303" s="39"/>
      <c r="VZ303" s="39"/>
      <c r="WA303" s="39"/>
      <c r="WB303" s="39"/>
      <c r="WC303" s="39"/>
      <c r="WD303" s="39"/>
      <c r="WE303" s="39"/>
      <c r="WF303" s="39"/>
      <c r="WG303" s="39"/>
      <c r="WH303" s="39"/>
      <c r="WI303" s="39"/>
      <c r="WJ303" s="39"/>
      <c r="WK303" s="39"/>
      <c r="WL303" s="39"/>
      <c r="WM303" s="39"/>
      <c r="WN303" s="39"/>
      <c r="WO303" s="39"/>
      <c r="WP303" s="39"/>
      <c r="WQ303" s="39"/>
      <c r="WR303" s="39"/>
      <c r="WS303" s="39"/>
      <c r="WT303" s="39"/>
      <c r="WU303" s="39"/>
      <c r="WV303" s="39"/>
      <c r="WW303" s="39"/>
      <c r="WX303" s="39"/>
      <c r="WY303" s="39"/>
      <c r="WZ303" s="39"/>
      <c r="XA303" s="39"/>
      <c r="XB303" s="39"/>
      <c r="XC303" s="39"/>
      <c r="XD303" s="39"/>
      <c r="XE303" s="39"/>
      <c r="XF303" s="39"/>
      <c r="XG303" s="39"/>
      <c r="XH303" s="39"/>
      <c r="XI303" s="39"/>
      <c r="XJ303" s="39"/>
      <c r="XK303" s="39"/>
      <c r="XL303" s="39"/>
      <c r="XM303" s="39"/>
      <c r="XN303" s="39"/>
      <c r="XO303" s="39"/>
      <c r="XP303" s="39"/>
      <c r="XQ303" s="39"/>
      <c r="XR303" s="39"/>
      <c r="XS303" s="39"/>
      <c r="XT303" s="39"/>
      <c r="XU303" s="39"/>
      <c r="XV303" s="39"/>
      <c r="XW303" s="39"/>
      <c r="XX303" s="39"/>
      <c r="XY303" s="39"/>
      <c r="XZ303" s="39"/>
      <c r="YA303" s="39"/>
      <c r="YB303" s="39"/>
      <c r="YC303" s="39"/>
      <c r="YD303" s="39"/>
      <c r="YE303" s="39"/>
      <c r="YF303" s="39"/>
      <c r="YG303" s="39"/>
      <c r="YH303" s="39"/>
      <c r="YI303" s="39"/>
      <c r="YJ303" s="39"/>
      <c r="YK303" s="39"/>
      <c r="YL303" s="39"/>
      <c r="YM303" s="39"/>
      <c r="YN303" s="39"/>
      <c r="YO303" s="39"/>
      <c r="YP303" s="39"/>
      <c r="YQ303" s="39"/>
      <c r="YR303" s="39"/>
      <c r="YS303" s="39"/>
      <c r="YT303" s="39"/>
      <c r="YU303" s="39"/>
      <c r="YV303" s="39"/>
      <c r="YW303" s="39"/>
      <c r="YX303" s="39"/>
      <c r="YY303" s="39"/>
      <c r="YZ303" s="39"/>
      <c r="ZA303" s="39"/>
      <c r="ZB303" s="39"/>
      <c r="ZC303" s="39"/>
      <c r="ZD303" s="39"/>
      <c r="ZE303" s="39"/>
      <c r="ZF303" s="39"/>
      <c r="ZG303" s="39"/>
      <c r="ZH303" s="39"/>
      <c r="ZI303" s="39"/>
      <c r="ZJ303" s="39"/>
      <c r="ZK303" s="39"/>
      <c r="ZL303" s="39"/>
      <c r="ZM303" s="39"/>
      <c r="ZN303" s="39"/>
      <c r="ZO303" s="39"/>
      <c r="ZP303" s="39"/>
      <c r="ZQ303" s="39"/>
      <c r="ZR303" s="39"/>
      <c r="ZS303" s="39"/>
      <c r="ZT303" s="39"/>
      <c r="ZU303" s="39"/>
      <c r="ZV303" s="39"/>
      <c r="ZW303" s="39"/>
      <c r="ZX303" s="39"/>
    </row>
    <row r="304" spans="1:700" s="41" customFormat="1" ht="12" customHeight="1" x14ac:dyDescent="0.25">
      <c r="A304" s="128" t="s">
        <v>36</v>
      </c>
      <c r="B304" s="36" t="s">
        <v>37</v>
      </c>
      <c r="C304" s="36" t="s">
        <v>37</v>
      </c>
      <c r="D304" s="36" t="s">
        <v>38</v>
      </c>
      <c r="E304" s="36" t="s">
        <v>271</v>
      </c>
      <c r="F304" s="36" t="s">
        <v>272</v>
      </c>
      <c r="G304" s="22" t="s">
        <v>40</v>
      </c>
      <c r="H304" s="22">
        <v>21101</v>
      </c>
      <c r="I304" s="92" t="s">
        <v>46</v>
      </c>
      <c r="J304" s="19" t="s">
        <v>2718</v>
      </c>
      <c r="K304" s="19" t="s">
        <v>2719</v>
      </c>
      <c r="L304" s="11"/>
      <c r="M304" s="8" t="s">
        <v>43</v>
      </c>
      <c r="N304" s="12" t="s">
        <v>877</v>
      </c>
      <c r="O304" s="20">
        <v>24</v>
      </c>
      <c r="P304" s="59">
        <v>25.23</v>
      </c>
      <c r="Q304" s="53" t="s">
        <v>45</v>
      </c>
      <c r="R304" s="59">
        <v>605.52</v>
      </c>
      <c r="S304" s="59">
        <v>0</v>
      </c>
      <c r="T304" s="59">
        <v>151.38</v>
      </c>
      <c r="U304" s="59">
        <v>0</v>
      </c>
      <c r="V304" s="59">
        <v>0</v>
      </c>
      <c r="W304" s="59">
        <v>151.38</v>
      </c>
      <c r="X304" s="59">
        <v>0</v>
      </c>
      <c r="Y304" s="59">
        <v>0</v>
      </c>
      <c r="Z304" s="59">
        <v>151.38</v>
      </c>
      <c r="AA304" s="59">
        <v>0</v>
      </c>
      <c r="AB304" s="59">
        <v>0</v>
      </c>
      <c r="AC304" s="59">
        <v>151.38</v>
      </c>
      <c r="AD304" s="59">
        <v>0</v>
      </c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  <c r="IB304" s="39"/>
      <c r="IC304" s="39"/>
      <c r="ID304" s="39"/>
      <c r="IE304" s="39"/>
      <c r="IF304" s="39"/>
      <c r="IG304" s="39"/>
      <c r="IH304" s="39"/>
      <c r="II304" s="39"/>
      <c r="IJ304" s="39"/>
      <c r="IK304" s="39"/>
      <c r="IL304" s="39"/>
      <c r="IM304" s="39"/>
      <c r="IN304" s="39"/>
      <c r="IO304" s="39"/>
      <c r="IP304" s="39"/>
      <c r="IQ304" s="39"/>
      <c r="IR304" s="39"/>
      <c r="IS304" s="39"/>
      <c r="IT304" s="39"/>
      <c r="IU304" s="39"/>
      <c r="IV304" s="39"/>
      <c r="IW304" s="39"/>
      <c r="IX304" s="39"/>
      <c r="IY304" s="39"/>
      <c r="IZ304" s="39"/>
      <c r="JA304" s="39"/>
      <c r="JB304" s="39"/>
      <c r="JC304" s="39"/>
      <c r="JD304" s="39"/>
      <c r="JE304" s="39"/>
      <c r="JF304" s="39"/>
      <c r="JG304" s="39"/>
      <c r="JH304" s="39"/>
      <c r="JI304" s="39"/>
      <c r="JJ304" s="39"/>
      <c r="JK304" s="39"/>
      <c r="JL304" s="39"/>
      <c r="JM304" s="39"/>
      <c r="JN304" s="39"/>
      <c r="JO304" s="39"/>
      <c r="JP304" s="39"/>
      <c r="JQ304" s="39"/>
      <c r="JR304" s="39"/>
      <c r="JS304" s="39"/>
      <c r="JT304" s="39"/>
      <c r="JU304" s="39"/>
      <c r="JV304" s="39"/>
      <c r="JW304" s="39"/>
      <c r="JX304" s="39"/>
      <c r="JY304" s="39"/>
      <c r="JZ304" s="39"/>
      <c r="KA304" s="39"/>
      <c r="KB304" s="39"/>
      <c r="KC304" s="39"/>
      <c r="KD304" s="39"/>
      <c r="KE304" s="39"/>
      <c r="KF304" s="39"/>
      <c r="KG304" s="39"/>
      <c r="KH304" s="39"/>
      <c r="KI304" s="39"/>
      <c r="KJ304" s="39"/>
      <c r="KK304" s="39"/>
      <c r="KL304" s="39"/>
      <c r="KM304" s="39"/>
      <c r="KN304" s="39"/>
      <c r="KO304" s="39"/>
      <c r="KP304" s="39"/>
      <c r="KQ304" s="39"/>
      <c r="KR304" s="39"/>
      <c r="KS304" s="39"/>
      <c r="KT304" s="39"/>
      <c r="KU304" s="39"/>
      <c r="KV304" s="39"/>
      <c r="KW304" s="39"/>
      <c r="KX304" s="39"/>
      <c r="KY304" s="39"/>
      <c r="KZ304" s="39"/>
      <c r="LA304" s="39"/>
      <c r="LB304" s="39"/>
      <c r="LC304" s="39"/>
      <c r="LD304" s="39"/>
      <c r="LE304" s="39"/>
      <c r="LF304" s="39"/>
      <c r="LG304" s="39"/>
      <c r="LH304" s="39"/>
      <c r="LI304" s="39"/>
      <c r="LJ304" s="39"/>
      <c r="LK304" s="39"/>
      <c r="LL304" s="39"/>
      <c r="LM304" s="39"/>
      <c r="LN304" s="39"/>
      <c r="LO304" s="39"/>
      <c r="LP304" s="39"/>
      <c r="LQ304" s="39"/>
      <c r="LR304" s="39"/>
      <c r="LS304" s="39"/>
      <c r="LT304" s="39"/>
      <c r="LU304" s="39"/>
      <c r="LV304" s="39"/>
      <c r="LW304" s="39"/>
      <c r="LX304" s="39"/>
      <c r="LY304" s="39"/>
      <c r="LZ304" s="39"/>
      <c r="MA304" s="39"/>
      <c r="MB304" s="39"/>
      <c r="MC304" s="39"/>
      <c r="MD304" s="39"/>
      <c r="ME304" s="39"/>
      <c r="MF304" s="39"/>
      <c r="MG304" s="39"/>
      <c r="MH304" s="39"/>
      <c r="MI304" s="39"/>
      <c r="MJ304" s="39"/>
      <c r="MK304" s="39"/>
      <c r="ML304" s="39"/>
      <c r="MM304" s="39"/>
      <c r="MN304" s="39"/>
      <c r="MO304" s="39"/>
      <c r="MP304" s="39"/>
      <c r="MQ304" s="39"/>
      <c r="MR304" s="39"/>
      <c r="MS304" s="39"/>
      <c r="MT304" s="39"/>
      <c r="MU304" s="39"/>
      <c r="MV304" s="39"/>
      <c r="MW304" s="39"/>
      <c r="MX304" s="39"/>
      <c r="MY304" s="39"/>
      <c r="MZ304" s="39"/>
      <c r="NA304" s="39"/>
      <c r="NB304" s="39"/>
      <c r="NC304" s="39"/>
      <c r="ND304" s="39"/>
      <c r="NE304" s="39"/>
      <c r="NF304" s="39"/>
      <c r="NG304" s="39"/>
      <c r="NH304" s="39"/>
      <c r="NI304" s="39"/>
      <c r="NJ304" s="39"/>
      <c r="NK304" s="39"/>
      <c r="NL304" s="39"/>
      <c r="NM304" s="39"/>
      <c r="NN304" s="39"/>
      <c r="NO304" s="39"/>
      <c r="NP304" s="39"/>
      <c r="NQ304" s="39"/>
      <c r="NR304" s="39"/>
      <c r="NS304" s="39"/>
      <c r="NT304" s="39"/>
      <c r="NU304" s="39"/>
      <c r="NV304" s="39"/>
      <c r="NW304" s="39"/>
      <c r="NX304" s="39"/>
      <c r="NY304" s="39"/>
      <c r="NZ304" s="39"/>
      <c r="OA304" s="39"/>
      <c r="OB304" s="39"/>
      <c r="OC304" s="39"/>
      <c r="OD304" s="39"/>
      <c r="OE304" s="39"/>
      <c r="OF304" s="39"/>
      <c r="OG304" s="39"/>
      <c r="OH304" s="39"/>
      <c r="OI304" s="39"/>
      <c r="OJ304" s="39"/>
      <c r="OK304" s="39"/>
      <c r="OL304" s="39"/>
      <c r="OM304" s="39"/>
      <c r="ON304" s="39"/>
      <c r="OO304" s="39"/>
      <c r="OP304" s="39"/>
      <c r="OQ304" s="39"/>
      <c r="OR304" s="39"/>
      <c r="OS304" s="39"/>
      <c r="OT304" s="39"/>
      <c r="OU304" s="39"/>
      <c r="OV304" s="39"/>
      <c r="OW304" s="39"/>
      <c r="OX304" s="39"/>
      <c r="OY304" s="39"/>
      <c r="OZ304" s="39"/>
      <c r="PA304" s="39"/>
      <c r="PB304" s="39"/>
      <c r="PC304" s="39"/>
      <c r="PD304" s="39"/>
      <c r="PE304" s="39"/>
      <c r="PF304" s="39"/>
      <c r="PG304" s="39"/>
      <c r="PH304" s="39"/>
      <c r="PI304" s="39"/>
      <c r="PJ304" s="39"/>
      <c r="PK304" s="39"/>
      <c r="PL304" s="39"/>
      <c r="PM304" s="39"/>
      <c r="PN304" s="39"/>
      <c r="PO304" s="39"/>
      <c r="PP304" s="39"/>
      <c r="PQ304" s="39"/>
      <c r="PR304" s="39"/>
      <c r="PS304" s="39"/>
      <c r="PT304" s="39"/>
      <c r="PU304" s="39"/>
      <c r="PV304" s="39"/>
      <c r="PW304" s="39"/>
      <c r="PX304" s="39"/>
      <c r="PY304" s="39"/>
      <c r="PZ304" s="39"/>
      <c r="QA304" s="39"/>
      <c r="QB304" s="39"/>
      <c r="QC304" s="39"/>
      <c r="QD304" s="39"/>
      <c r="QE304" s="39"/>
      <c r="QF304" s="39"/>
      <c r="QG304" s="39"/>
      <c r="QH304" s="39"/>
      <c r="QI304" s="39"/>
      <c r="QJ304" s="39"/>
      <c r="QK304" s="39"/>
      <c r="QL304" s="39"/>
      <c r="QM304" s="39"/>
      <c r="QN304" s="39"/>
      <c r="QO304" s="39"/>
      <c r="QP304" s="39"/>
      <c r="QQ304" s="39"/>
      <c r="QR304" s="39"/>
      <c r="QS304" s="39"/>
      <c r="QT304" s="39"/>
      <c r="QU304" s="39"/>
      <c r="QV304" s="39"/>
      <c r="QW304" s="39"/>
      <c r="QX304" s="39"/>
      <c r="QY304" s="39"/>
      <c r="QZ304" s="39"/>
      <c r="RA304" s="39"/>
      <c r="RB304" s="39"/>
      <c r="RC304" s="39"/>
      <c r="RD304" s="39"/>
      <c r="RE304" s="39"/>
      <c r="RF304" s="39"/>
      <c r="RG304" s="39"/>
      <c r="RH304" s="39"/>
      <c r="RI304" s="39"/>
      <c r="RJ304" s="39"/>
      <c r="RK304" s="39"/>
      <c r="RL304" s="39"/>
      <c r="RM304" s="39"/>
      <c r="RN304" s="39"/>
      <c r="RO304" s="39"/>
      <c r="RP304" s="39"/>
      <c r="RQ304" s="39"/>
      <c r="RR304" s="39"/>
      <c r="RS304" s="39"/>
      <c r="RT304" s="39"/>
      <c r="RU304" s="39"/>
      <c r="RV304" s="39"/>
      <c r="RW304" s="39"/>
      <c r="RX304" s="39"/>
      <c r="RY304" s="39"/>
      <c r="RZ304" s="39"/>
      <c r="SA304" s="39"/>
      <c r="SB304" s="39"/>
      <c r="SC304" s="39"/>
      <c r="SD304" s="39"/>
      <c r="SE304" s="39"/>
      <c r="SF304" s="39"/>
      <c r="SG304" s="39"/>
      <c r="SH304" s="39"/>
      <c r="SI304" s="39"/>
      <c r="SJ304" s="39"/>
      <c r="SK304" s="39"/>
      <c r="SL304" s="39"/>
      <c r="SM304" s="39"/>
      <c r="SN304" s="39"/>
      <c r="SO304" s="39"/>
      <c r="SP304" s="39"/>
      <c r="SQ304" s="39"/>
      <c r="SR304" s="39"/>
      <c r="SS304" s="39"/>
      <c r="ST304" s="39"/>
      <c r="SU304" s="39"/>
      <c r="SV304" s="39"/>
      <c r="SW304" s="39"/>
      <c r="SX304" s="39"/>
      <c r="SY304" s="39"/>
      <c r="SZ304" s="39"/>
      <c r="TA304" s="39"/>
      <c r="TB304" s="39"/>
      <c r="TC304" s="39"/>
      <c r="TD304" s="39"/>
      <c r="TE304" s="39"/>
      <c r="TF304" s="39"/>
      <c r="TG304" s="39"/>
      <c r="TH304" s="39"/>
      <c r="TI304" s="39"/>
      <c r="TJ304" s="39"/>
      <c r="TK304" s="39"/>
      <c r="TL304" s="39"/>
      <c r="TM304" s="39"/>
      <c r="TN304" s="39"/>
      <c r="TO304" s="39"/>
      <c r="TP304" s="39"/>
      <c r="TQ304" s="39"/>
      <c r="TR304" s="39"/>
      <c r="TS304" s="39"/>
      <c r="TT304" s="39"/>
      <c r="TU304" s="39"/>
      <c r="TV304" s="39"/>
      <c r="TW304" s="39"/>
      <c r="TX304" s="39"/>
      <c r="TY304" s="39"/>
      <c r="TZ304" s="39"/>
      <c r="UA304" s="39"/>
      <c r="UB304" s="39"/>
      <c r="UC304" s="39"/>
      <c r="UD304" s="39"/>
      <c r="UE304" s="39"/>
      <c r="UF304" s="39"/>
      <c r="UG304" s="39"/>
      <c r="UH304" s="39"/>
      <c r="UI304" s="39"/>
      <c r="UJ304" s="39"/>
      <c r="UK304" s="39"/>
      <c r="UL304" s="39"/>
      <c r="UM304" s="39"/>
      <c r="UN304" s="39"/>
      <c r="UO304" s="39"/>
      <c r="UP304" s="39"/>
      <c r="UQ304" s="39"/>
      <c r="UR304" s="39"/>
      <c r="US304" s="39"/>
      <c r="UT304" s="39"/>
      <c r="UU304" s="39"/>
      <c r="UV304" s="39"/>
      <c r="UW304" s="39"/>
      <c r="UX304" s="39"/>
      <c r="UY304" s="39"/>
      <c r="UZ304" s="39"/>
      <c r="VA304" s="39"/>
      <c r="VB304" s="39"/>
      <c r="VC304" s="39"/>
      <c r="VD304" s="39"/>
      <c r="VE304" s="39"/>
      <c r="VF304" s="39"/>
      <c r="VG304" s="39"/>
      <c r="VH304" s="39"/>
      <c r="VI304" s="39"/>
      <c r="VJ304" s="39"/>
      <c r="VK304" s="39"/>
      <c r="VL304" s="39"/>
      <c r="VM304" s="39"/>
      <c r="VN304" s="39"/>
      <c r="VO304" s="39"/>
      <c r="VP304" s="39"/>
      <c r="VQ304" s="39"/>
      <c r="VR304" s="39"/>
      <c r="VS304" s="39"/>
      <c r="VT304" s="39"/>
      <c r="VU304" s="39"/>
      <c r="VV304" s="39"/>
      <c r="VW304" s="39"/>
      <c r="VX304" s="39"/>
      <c r="VY304" s="39"/>
      <c r="VZ304" s="39"/>
      <c r="WA304" s="39"/>
      <c r="WB304" s="39"/>
      <c r="WC304" s="39"/>
      <c r="WD304" s="39"/>
      <c r="WE304" s="39"/>
      <c r="WF304" s="39"/>
      <c r="WG304" s="39"/>
      <c r="WH304" s="39"/>
      <c r="WI304" s="39"/>
      <c r="WJ304" s="39"/>
      <c r="WK304" s="39"/>
      <c r="WL304" s="39"/>
      <c r="WM304" s="39"/>
      <c r="WN304" s="39"/>
      <c r="WO304" s="39"/>
      <c r="WP304" s="39"/>
      <c r="WQ304" s="39"/>
      <c r="WR304" s="39"/>
      <c r="WS304" s="39"/>
      <c r="WT304" s="39"/>
      <c r="WU304" s="39"/>
      <c r="WV304" s="39"/>
      <c r="WW304" s="39"/>
      <c r="WX304" s="39"/>
      <c r="WY304" s="39"/>
      <c r="WZ304" s="39"/>
      <c r="XA304" s="39"/>
      <c r="XB304" s="39"/>
      <c r="XC304" s="39"/>
      <c r="XD304" s="39"/>
      <c r="XE304" s="39"/>
      <c r="XF304" s="39"/>
      <c r="XG304" s="39"/>
      <c r="XH304" s="39"/>
      <c r="XI304" s="39"/>
      <c r="XJ304" s="39"/>
      <c r="XK304" s="39"/>
      <c r="XL304" s="39"/>
      <c r="XM304" s="39"/>
      <c r="XN304" s="39"/>
      <c r="XO304" s="39"/>
      <c r="XP304" s="39"/>
      <c r="XQ304" s="39"/>
      <c r="XR304" s="39"/>
      <c r="XS304" s="39"/>
      <c r="XT304" s="39"/>
      <c r="XU304" s="39"/>
      <c r="XV304" s="39"/>
      <c r="XW304" s="39"/>
      <c r="XX304" s="39"/>
      <c r="XY304" s="39"/>
      <c r="XZ304" s="39"/>
      <c r="YA304" s="39"/>
      <c r="YB304" s="39"/>
      <c r="YC304" s="39"/>
      <c r="YD304" s="39"/>
      <c r="YE304" s="39"/>
      <c r="YF304" s="39"/>
      <c r="YG304" s="39"/>
      <c r="YH304" s="39"/>
      <c r="YI304" s="39"/>
      <c r="YJ304" s="39"/>
      <c r="YK304" s="39"/>
      <c r="YL304" s="39"/>
      <c r="YM304" s="39"/>
      <c r="YN304" s="39"/>
      <c r="YO304" s="39"/>
      <c r="YP304" s="39"/>
      <c r="YQ304" s="39"/>
      <c r="YR304" s="39"/>
      <c r="YS304" s="39"/>
      <c r="YT304" s="39"/>
      <c r="YU304" s="39"/>
      <c r="YV304" s="39"/>
      <c r="YW304" s="39"/>
      <c r="YX304" s="39"/>
      <c r="YY304" s="39"/>
      <c r="YZ304" s="39"/>
      <c r="ZA304" s="39"/>
      <c r="ZB304" s="39"/>
      <c r="ZC304" s="39"/>
      <c r="ZD304" s="39"/>
      <c r="ZE304" s="39"/>
      <c r="ZF304" s="39"/>
      <c r="ZG304" s="39"/>
      <c r="ZH304" s="39"/>
      <c r="ZI304" s="39"/>
      <c r="ZJ304" s="39"/>
      <c r="ZK304" s="39"/>
      <c r="ZL304" s="39"/>
      <c r="ZM304" s="39"/>
      <c r="ZN304" s="39"/>
      <c r="ZO304" s="39"/>
      <c r="ZP304" s="39"/>
      <c r="ZQ304" s="39"/>
      <c r="ZR304" s="39"/>
      <c r="ZS304" s="39"/>
      <c r="ZT304" s="39"/>
      <c r="ZU304" s="39"/>
      <c r="ZV304" s="39"/>
      <c r="ZW304" s="39"/>
      <c r="ZX304" s="39"/>
    </row>
    <row r="305" spans="1:700" s="41" customFormat="1" ht="12" customHeight="1" x14ac:dyDescent="0.25">
      <c r="A305" s="128" t="s">
        <v>36</v>
      </c>
      <c r="B305" s="36" t="s">
        <v>37</v>
      </c>
      <c r="C305" s="36" t="s">
        <v>37</v>
      </c>
      <c r="D305" s="36" t="s">
        <v>38</v>
      </c>
      <c r="E305" s="36" t="s">
        <v>271</v>
      </c>
      <c r="F305" s="36" t="s">
        <v>272</v>
      </c>
      <c r="G305" s="22" t="s">
        <v>40</v>
      </c>
      <c r="H305" s="22">
        <v>21101</v>
      </c>
      <c r="I305" s="92" t="s">
        <v>46</v>
      </c>
      <c r="J305" s="19" t="s">
        <v>1954</v>
      </c>
      <c r="K305" s="19" t="s">
        <v>58</v>
      </c>
      <c r="L305" s="11"/>
      <c r="M305" s="8" t="s">
        <v>43</v>
      </c>
      <c r="N305" s="12" t="s">
        <v>877</v>
      </c>
      <c r="O305" s="20">
        <v>6</v>
      </c>
      <c r="P305" s="59">
        <v>58</v>
      </c>
      <c r="Q305" s="53" t="s">
        <v>45</v>
      </c>
      <c r="R305" s="59">
        <v>348</v>
      </c>
      <c r="S305" s="59">
        <v>0</v>
      </c>
      <c r="T305" s="59">
        <v>116</v>
      </c>
      <c r="U305" s="59">
        <v>0</v>
      </c>
      <c r="V305" s="59">
        <v>0</v>
      </c>
      <c r="W305" s="59">
        <v>116</v>
      </c>
      <c r="X305" s="59">
        <v>0</v>
      </c>
      <c r="Y305" s="59">
        <v>0</v>
      </c>
      <c r="Z305" s="59">
        <v>116</v>
      </c>
      <c r="AA305" s="59">
        <v>0</v>
      </c>
      <c r="AB305" s="59">
        <v>0</v>
      </c>
      <c r="AC305" s="59">
        <v>0</v>
      </c>
      <c r="AD305" s="59">
        <v>0</v>
      </c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  <c r="IV305" s="39"/>
      <c r="IW305" s="39"/>
      <c r="IX305" s="39"/>
      <c r="IY305" s="39"/>
      <c r="IZ305" s="39"/>
      <c r="JA305" s="39"/>
      <c r="JB305" s="39"/>
      <c r="JC305" s="39"/>
      <c r="JD305" s="39"/>
      <c r="JE305" s="39"/>
      <c r="JF305" s="39"/>
      <c r="JG305" s="39"/>
      <c r="JH305" s="39"/>
      <c r="JI305" s="39"/>
      <c r="JJ305" s="39"/>
      <c r="JK305" s="39"/>
      <c r="JL305" s="39"/>
      <c r="JM305" s="39"/>
      <c r="JN305" s="39"/>
      <c r="JO305" s="39"/>
      <c r="JP305" s="39"/>
      <c r="JQ305" s="39"/>
      <c r="JR305" s="39"/>
      <c r="JS305" s="39"/>
      <c r="JT305" s="39"/>
      <c r="JU305" s="39"/>
      <c r="JV305" s="39"/>
      <c r="JW305" s="39"/>
      <c r="JX305" s="39"/>
      <c r="JY305" s="39"/>
      <c r="JZ305" s="39"/>
      <c r="KA305" s="39"/>
      <c r="KB305" s="39"/>
      <c r="KC305" s="39"/>
      <c r="KD305" s="39"/>
      <c r="KE305" s="39"/>
      <c r="KF305" s="39"/>
      <c r="KG305" s="39"/>
      <c r="KH305" s="39"/>
      <c r="KI305" s="39"/>
      <c r="KJ305" s="39"/>
      <c r="KK305" s="39"/>
      <c r="KL305" s="39"/>
      <c r="KM305" s="39"/>
      <c r="KN305" s="39"/>
      <c r="KO305" s="39"/>
      <c r="KP305" s="39"/>
      <c r="KQ305" s="39"/>
      <c r="KR305" s="39"/>
      <c r="KS305" s="39"/>
      <c r="KT305" s="39"/>
      <c r="KU305" s="39"/>
      <c r="KV305" s="39"/>
      <c r="KW305" s="39"/>
      <c r="KX305" s="39"/>
      <c r="KY305" s="39"/>
      <c r="KZ305" s="39"/>
      <c r="LA305" s="39"/>
      <c r="LB305" s="39"/>
      <c r="LC305" s="39"/>
      <c r="LD305" s="39"/>
      <c r="LE305" s="39"/>
      <c r="LF305" s="39"/>
      <c r="LG305" s="39"/>
      <c r="LH305" s="39"/>
      <c r="LI305" s="39"/>
      <c r="LJ305" s="39"/>
      <c r="LK305" s="39"/>
      <c r="LL305" s="39"/>
      <c r="LM305" s="39"/>
      <c r="LN305" s="39"/>
      <c r="LO305" s="39"/>
      <c r="LP305" s="39"/>
      <c r="LQ305" s="39"/>
      <c r="LR305" s="39"/>
      <c r="LS305" s="39"/>
      <c r="LT305" s="39"/>
      <c r="LU305" s="39"/>
      <c r="LV305" s="39"/>
      <c r="LW305" s="39"/>
      <c r="LX305" s="39"/>
      <c r="LY305" s="39"/>
      <c r="LZ305" s="39"/>
      <c r="MA305" s="39"/>
      <c r="MB305" s="39"/>
      <c r="MC305" s="39"/>
      <c r="MD305" s="39"/>
      <c r="ME305" s="39"/>
      <c r="MF305" s="39"/>
      <c r="MG305" s="39"/>
      <c r="MH305" s="39"/>
      <c r="MI305" s="39"/>
      <c r="MJ305" s="39"/>
      <c r="MK305" s="39"/>
      <c r="ML305" s="39"/>
      <c r="MM305" s="39"/>
      <c r="MN305" s="39"/>
      <c r="MO305" s="39"/>
      <c r="MP305" s="39"/>
      <c r="MQ305" s="39"/>
      <c r="MR305" s="39"/>
      <c r="MS305" s="39"/>
      <c r="MT305" s="39"/>
      <c r="MU305" s="39"/>
      <c r="MV305" s="39"/>
      <c r="MW305" s="39"/>
      <c r="MX305" s="39"/>
      <c r="MY305" s="39"/>
      <c r="MZ305" s="39"/>
      <c r="NA305" s="39"/>
      <c r="NB305" s="39"/>
      <c r="NC305" s="39"/>
      <c r="ND305" s="39"/>
      <c r="NE305" s="39"/>
      <c r="NF305" s="39"/>
      <c r="NG305" s="39"/>
      <c r="NH305" s="39"/>
      <c r="NI305" s="39"/>
      <c r="NJ305" s="39"/>
      <c r="NK305" s="39"/>
      <c r="NL305" s="39"/>
      <c r="NM305" s="39"/>
      <c r="NN305" s="39"/>
      <c r="NO305" s="39"/>
      <c r="NP305" s="39"/>
      <c r="NQ305" s="39"/>
      <c r="NR305" s="39"/>
      <c r="NS305" s="39"/>
      <c r="NT305" s="39"/>
      <c r="NU305" s="39"/>
      <c r="NV305" s="39"/>
      <c r="NW305" s="39"/>
      <c r="NX305" s="39"/>
      <c r="NY305" s="39"/>
      <c r="NZ305" s="39"/>
      <c r="OA305" s="39"/>
      <c r="OB305" s="39"/>
      <c r="OC305" s="39"/>
      <c r="OD305" s="39"/>
      <c r="OE305" s="39"/>
      <c r="OF305" s="39"/>
      <c r="OG305" s="39"/>
      <c r="OH305" s="39"/>
      <c r="OI305" s="39"/>
      <c r="OJ305" s="39"/>
      <c r="OK305" s="39"/>
      <c r="OL305" s="39"/>
      <c r="OM305" s="39"/>
      <c r="ON305" s="39"/>
      <c r="OO305" s="39"/>
      <c r="OP305" s="39"/>
      <c r="OQ305" s="39"/>
      <c r="OR305" s="39"/>
      <c r="OS305" s="39"/>
      <c r="OT305" s="39"/>
      <c r="OU305" s="39"/>
      <c r="OV305" s="39"/>
      <c r="OW305" s="39"/>
      <c r="OX305" s="39"/>
      <c r="OY305" s="39"/>
      <c r="OZ305" s="39"/>
      <c r="PA305" s="39"/>
      <c r="PB305" s="39"/>
      <c r="PC305" s="39"/>
      <c r="PD305" s="39"/>
      <c r="PE305" s="39"/>
      <c r="PF305" s="39"/>
      <c r="PG305" s="39"/>
      <c r="PH305" s="39"/>
      <c r="PI305" s="39"/>
      <c r="PJ305" s="39"/>
      <c r="PK305" s="39"/>
      <c r="PL305" s="39"/>
      <c r="PM305" s="39"/>
      <c r="PN305" s="39"/>
      <c r="PO305" s="39"/>
      <c r="PP305" s="39"/>
      <c r="PQ305" s="39"/>
      <c r="PR305" s="39"/>
      <c r="PS305" s="39"/>
      <c r="PT305" s="39"/>
      <c r="PU305" s="39"/>
      <c r="PV305" s="39"/>
      <c r="PW305" s="39"/>
      <c r="PX305" s="39"/>
      <c r="PY305" s="39"/>
      <c r="PZ305" s="39"/>
      <c r="QA305" s="39"/>
      <c r="QB305" s="39"/>
      <c r="QC305" s="39"/>
      <c r="QD305" s="39"/>
      <c r="QE305" s="39"/>
      <c r="QF305" s="39"/>
      <c r="QG305" s="39"/>
      <c r="QH305" s="39"/>
      <c r="QI305" s="39"/>
      <c r="QJ305" s="39"/>
      <c r="QK305" s="39"/>
      <c r="QL305" s="39"/>
      <c r="QM305" s="39"/>
      <c r="QN305" s="39"/>
      <c r="QO305" s="39"/>
      <c r="QP305" s="39"/>
      <c r="QQ305" s="39"/>
      <c r="QR305" s="39"/>
      <c r="QS305" s="39"/>
      <c r="QT305" s="39"/>
      <c r="QU305" s="39"/>
      <c r="QV305" s="39"/>
      <c r="QW305" s="39"/>
      <c r="QX305" s="39"/>
      <c r="QY305" s="39"/>
      <c r="QZ305" s="39"/>
      <c r="RA305" s="39"/>
      <c r="RB305" s="39"/>
      <c r="RC305" s="39"/>
      <c r="RD305" s="39"/>
      <c r="RE305" s="39"/>
      <c r="RF305" s="39"/>
      <c r="RG305" s="39"/>
      <c r="RH305" s="39"/>
      <c r="RI305" s="39"/>
      <c r="RJ305" s="39"/>
      <c r="RK305" s="39"/>
      <c r="RL305" s="39"/>
      <c r="RM305" s="39"/>
      <c r="RN305" s="39"/>
      <c r="RO305" s="39"/>
      <c r="RP305" s="39"/>
      <c r="RQ305" s="39"/>
      <c r="RR305" s="39"/>
      <c r="RS305" s="39"/>
      <c r="RT305" s="39"/>
      <c r="RU305" s="39"/>
      <c r="RV305" s="39"/>
      <c r="RW305" s="39"/>
      <c r="RX305" s="39"/>
      <c r="RY305" s="39"/>
      <c r="RZ305" s="39"/>
      <c r="SA305" s="39"/>
      <c r="SB305" s="39"/>
      <c r="SC305" s="39"/>
      <c r="SD305" s="39"/>
      <c r="SE305" s="39"/>
      <c r="SF305" s="39"/>
      <c r="SG305" s="39"/>
      <c r="SH305" s="39"/>
      <c r="SI305" s="39"/>
      <c r="SJ305" s="39"/>
      <c r="SK305" s="39"/>
      <c r="SL305" s="39"/>
      <c r="SM305" s="39"/>
      <c r="SN305" s="39"/>
      <c r="SO305" s="39"/>
      <c r="SP305" s="39"/>
      <c r="SQ305" s="39"/>
      <c r="SR305" s="39"/>
      <c r="SS305" s="39"/>
      <c r="ST305" s="39"/>
      <c r="SU305" s="39"/>
      <c r="SV305" s="39"/>
      <c r="SW305" s="39"/>
      <c r="SX305" s="39"/>
      <c r="SY305" s="39"/>
      <c r="SZ305" s="39"/>
      <c r="TA305" s="39"/>
      <c r="TB305" s="39"/>
      <c r="TC305" s="39"/>
      <c r="TD305" s="39"/>
      <c r="TE305" s="39"/>
      <c r="TF305" s="39"/>
      <c r="TG305" s="39"/>
      <c r="TH305" s="39"/>
      <c r="TI305" s="39"/>
      <c r="TJ305" s="39"/>
      <c r="TK305" s="39"/>
      <c r="TL305" s="39"/>
      <c r="TM305" s="39"/>
      <c r="TN305" s="39"/>
      <c r="TO305" s="39"/>
      <c r="TP305" s="39"/>
      <c r="TQ305" s="39"/>
      <c r="TR305" s="39"/>
      <c r="TS305" s="39"/>
      <c r="TT305" s="39"/>
      <c r="TU305" s="39"/>
      <c r="TV305" s="39"/>
      <c r="TW305" s="39"/>
      <c r="TX305" s="39"/>
      <c r="TY305" s="39"/>
      <c r="TZ305" s="39"/>
      <c r="UA305" s="39"/>
      <c r="UB305" s="39"/>
      <c r="UC305" s="39"/>
      <c r="UD305" s="39"/>
      <c r="UE305" s="39"/>
      <c r="UF305" s="39"/>
      <c r="UG305" s="39"/>
      <c r="UH305" s="39"/>
      <c r="UI305" s="39"/>
      <c r="UJ305" s="39"/>
      <c r="UK305" s="39"/>
      <c r="UL305" s="39"/>
      <c r="UM305" s="39"/>
      <c r="UN305" s="39"/>
      <c r="UO305" s="39"/>
      <c r="UP305" s="39"/>
      <c r="UQ305" s="39"/>
      <c r="UR305" s="39"/>
      <c r="US305" s="39"/>
      <c r="UT305" s="39"/>
      <c r="UU305" s="39"/>
      <c r="UV305" s="39"/>
      <c r="UW305" s="39"/>
      <c r="UX305" s="39"/>
      <c r="UY305" s="39"/>
      <c r="UZ305" s="39"/>
      <c r="VA305" s="39"/>
      <c r="VB305" s="39"/>
      <c r="VC305" s="39"/>
      <c r="VD305" s="39"/>
      <c r="VE305" s="39"/>
      <c r="VF305" s="39"/>
      <c r="VG305" s="39"/>
      <c r="VH305" s="39"/>
      <c r="VI305" s="39"/>
      <c r="VJ305" s="39"/>
      <c r="VK305" s="39"/>
      <c r="VL305" s="39"/>
      <c r="VM305" s="39"/>
      <c r="VN305" s="39"/>
      <c r="VO305" s="39"/>
      <c r="VP305" s="39"/>
      <c r="VQ305" s="39"/>
      <c r="VR305" s="39"/>
      <c r="VS305" s="39"/>
      <c r="VT305" s="39"/>
      <c r="VU305" s="39"/>
      <c r="VV305" s="39"/>
      <c r="VW305" s="39"/>
      <c r="VX305" s="39"/>
      <c r="VY305" s="39"/>
      <c r="VZ305" s="39"/>
      <c r="WA305" s="39"/>
      <c r="WB305" s="39"/>
      <c r="WC305" s="39"/>
      <c r="WD305" s="39"/>
      <c r="WE305" s="39"/>
      <c r="WF305" s="39"/>
      <c r="WG305" s="39"/>
      <c r="WH305" s="39"/>
      <c r="WI305" s="39"/>
      <c r="WJ305" s="39"/>
      <c r="WK305" s="39"/>
      <c r="WL305" s="39"/>
      <c r="WM305" s="39"/>
      <c r="WN305" s="39"/>
      <c r="WO305" s="39"/>
      <c r="WP305" s="39"/>
      <c r="WQ305" s="39"/>
      <c r="WR305" s="39"/>
      <c r="WS305" s="39"/>
      <c r="WT305" s="39"/>
      <c r="WU305" s="39"/>
      <c r="WV305" s="39"/>
      <c r="WW305" s="39"/>
      <c r="WX305" s="39"/>
      <c r="WY305" s="39"/>
      <c r="WZ305" s="39"/>
      <c r="XA305" s="39"/>
      <c r="XB305" s="39"/>
      <c r="XC305" s="39"/>
      <c r="XD305" s="39"/>
      <c r="XE305" s="39"/>
      <c r="XF305" s="39"/>
      <c r="XG305" s="39"/>
      <c r="XH305" s="39"/>
      <c r="XI305" s="39"/>
      <c r="XJ305" s="39"/>
      <c r="XK305" s="39"/>
      <c r="XL305" s="39"/>
      <c r="XM305" s="39"/>
      <c r="XN305" s="39"/>
      <c r="XO305" s="39"/>
      <c r="XP305" s="39"/>
      <c r="XQ305" s="39"/>
      <c r="XR305" s="39"/>
      <c r="XS305" s="39"/>
      <c r="XT305" s="39"/>
      <c r="XU305" s="39"/>
      <c r="XV305" s="39"/>
      <c r="XW305" s="39"/>
      <c r="XX305" s="39"/>
      <c r="XY305" s="39"/>
      <c r="XZ305" s="39"/>
      <c r="YA305" s="39"/>
      <c r="YB305" s="39"/>
      <c r="YC305" s="39"/>
      <c r="YD305" s="39"/>
      <c r="YE305" s="39"/>
      <c r="YF305" s="39"/>
      <c r="YG305" s="39"/>
      <c r="YH305" s="39"/>
      <c r="YI305" s="39"/>
      <c r="YJ305" s="39"/>
      <c r="YK305" s="39"/>
      <c r="YL305" s="39"/>
      <c r="YM305" s="39"/>
      <c r="YN305" s="39"/>
      <c r="YO305" s="39"/>
      <c r="YP305" s="39"/>
      <c r="YQ305" s="39"/>
      <c r="YR305" s="39"/>
      <c r="YS305" s="39"/>
      <c r="YT305" s="39"/>
      <c r="YU305" s="39"/>
      <c r="YV305" s="39"/>
      <c r="YW305" s="39"/>
      <c r="YX305" s="39"/>
      <c r="YY305" s="39"/>
      <c r="YZ305" s="39"/>
      <c r="ZA305" s="39"/>
      <c r="ZB305" s="39"/>
      <c r="ZC305" s="39"/>
      <c r="ZD305" s="39"/>
      <c r="ZE305" s="39"/>
      <c r="ZF305" s="39"/>
      <c r="ZG305" s="39"/>
      <c r="ZH305" s="39"/>
      <c r="ZI305" s="39"/>
      <c r="ZJ305" s="39"/>
      <c r="ZK305" s="39"/>
      <c r="ZL305" s="39"/>
      <c r="ZM305" s="39"/>
      <c r="ZN305" s="39"/>
      <c r="ZO305" s="39"/>
      <c r="ZP305" s="39"/>
      <c r="ZQ305" s="39"/>
      <c r="ZR305" s="39"/>
      <c r="ZS305" s="39"/>
      <c r="ZT305" s="39"/>
      <c r="ZU305" s="39"/>
      <c r="ZV305" s="39"/>
      <c r="ZW305" s="39"/>
      <c r="ZX305" s="39"/>
    </row>
    <row r="306" spans="1:700" s="41" customFormat="1" ht="12" customHeight="1" x14ac:dyDescent="0.25">
      <c r="A306" s="128" t="s">
        <v>36</v>
      </c>
      <c r="B306" s="36" t="s">
        <v>37</v>
      </c>
      <c r="C306" s="36" t="s">
        <v>37</v>
      </c>
      <c r="D306" s="36" t="s">
        <v>38</v>
      </c>
      <c r="E306" s="36" t="s">
        <v>271</v>
      </c>
      <c r="F306" s="36" t="s">
        <v>272</v>
      </c>
      <c r="G306" s="22" t="s">
        <v>40</v>
      </c>
      <c r="H306" s="22">
        <v>21101</v>
      </c>
      <c r="I306" s="92" t="s">
        <v>46</v>
      </c>
      <c r="J306" s="19" t="s">
        <v>2589</v>
      </c>
      <c r="K306" s="19" t="s">
        <v>2590</v>
      </c>
      <c r="L306" s="11"/>
      <c r="M306" s="8" t="s">
        <v>43</v>
      </c>
      <c r="N306" s="12" t="s">
        <v>877</v>
      </c>
      <c r="O306" s="20">
        <v>30</v>
      </c>
      <c r="P306" s="59">
        <v>17.2</v>
      </c>
      <c r="Q306" s="53" t="s">
        <v>45</v>
      </c>
      <c r="R306" s="59">
        <v>522</v>
      </c>
      <c r="S306" s="59">
        <v>0</v>
      </c>
      <c r="T306" s="59">
        <v>85</v>
      </c>
      <c r="U306" s="59">
        <v>0</v>
      </c>
      <c r="V306" s="59">
        <v>0</v>
      </c>
      <c r="W306" s="59">
        <v>102</v>
      </c>
      <c r="X306" s="59">
        <v>0</v>
      </c>
      <c r="Y306" s="59">
        <v>0</v>
      </c>
      <c r="Z306" s="59">
        <v>150</v>
      </c>
      <c r="AA306" s="59">
        <v>0</v>
      </c>
      <c r="AB306" s="59">
        <v>0</v>
      </c>
      <c r="AC306" s="59">
        <v>185.4</v>
      </c>
      <c r="AD306" s="59">
        <v>0</v>
      </c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  <c r="IV306" s="39"/>
      <c r="IW306" s="39"/>
      <c r="IX306" s="39"/>
      <c r="IY306" s="39"/>
      <c r="IZ306" s="39"/>
      <c r="JA306" s="39"/>
      <c r="JB306" s="39"/>
      <c r="JC306" s="39"/>
      <c r="JD306" s="39"/>
      <c r="JE306" s="39"/>
      <c r="JF306" s="39"/>
      <c r="JG306" s="39"/>
      <c r="JH306" s="39"/>
      <c r="JI306" s="39"/>
      <c r="JJ306" s="39"/>
      <c r="JK306" s="39"/>
      <c r="JL306" s="39"/>
      <c r="JM306" s="39"/>
      <c r="JN306" s="39"/>
      <c r="JO306" s="39"/>
      <c r="JP306" s="39"/>
      <c r="JQ306" s="39"/>
      <c r="JR306" s="39"/>
      <c r="JS306" s="39"/>
      <c r="JT306" s="39"/>
      <c r="JU306" s="39"/>
      <c r="JV306" s="39"/>
      <c r="JW306" s="39"/>
      <c r="JX306" s="39"/>
      <c r="JY306" s="39"/>
      <c r="JZ306" s="39"/>
      <c r="KA306" s="39"/>
      <c r="KB306" s="39"/>
      <c r="KC306" s="39"/>
      <c r="KD306" s="39"/>
      <c r="KE306" s="39"/>
      <c r="KF306" s="39"/>
      <c r="KG306" s="39"/>
      <c r="KH306" s="39"/>
      <c r="KI306" s="39"/>
      <c r="KJ306" s="39"/>
      <c r="KK306" s="39"/>
      <c r="KL306" s="39"/>
      <c r="KM306" s="39"/>
      <c r="KN306" s="39"/>
      <c r="KO306" s="39"/>
      <c r="KP306" s="39"/>
      <c r="KQ306" s="39"/>
      <c r="KR306" s="39"/>
      <c r="KS306" s="39"/>
      <c r="KT306" s="39"/>
      <c r="KU306" s="39"/>
      <c r="KV306" s="39"/>
      <c r="KW306" s="39"/>
      <c r="KX306" s="39"/>
      <c r="KY306" s="39"/>
      <c r="KZ306" s="39"/>
      <c r="LA306" s="39"/>
      <c r="LB306" s="39"/>
      <c r="LC306" s="39"/>
      <c r="LD306" s="39"/>
      <c r="LE306" s="39"/>
      <c r="LF306" s="39"/>
      <c r="LG306" s="39"/>
      <c r="LH306" s="39"/>
      <c r="LI306" s="39"/>
      <c r="LJ306" s="39"/>
      <c r="LK306" s="39"/>
      <c r="LL306" s="39"/>
      <c r="LM306" s="39"/>
      <c r="LN306" s="39"/>
      <c r="LO306" s="39"/>
      <c r="LP306" s="39"/>
      <c r="LQ306" s="39"/>
      <c r="LR306" s="39"/>
      <c r="LS306" s="39"/>
      <c r="LT306" s="39"/>
      <c r="LU306" s="39"/>
      <c r="LV306" s="39"/>
      <c r="LW306" s="39"/>
      <c r="LX306" s="39"/>
      <c r="LY306" s="39"/>
      <c r="LZ306" s="39"/>
      <c r="MA306" s="39"/>
      <c r="MB306" s="39"/>
      <c r="MC306" s="39"/>
      <c r="MD306" s="39"/>
      <c r="ME306" s="39"/>
      <c r="MF306" s="39"/>
      <c r="MG306" s="39"/>
      <c r="MH306" s="39"/>
      <c r="MI306" s="39"/>
      <c r="MJ306" s="39"/>
      <c r="MK306" s="39"/>
      <c r="ML306" s="39"/>
      <c r="MM306" s="39"/>
      <c r="MN306" s="39"/>
      <c r="MO306" s="39"/>
      <c r="MP306" s="39"/>
      <c r="MQ306" s="39"/>
      <c r="MR306" s="39"/>
      <c r="MS306" s="39"/>
      <c r="MT306" s="39"/>
      <c r="MU306" s="39"/>
      <c r="MV306" s="39"/>
      <c r="MW306" s="39"/>
      <c r="MX306" s="39"/>
      <c r="MY306" s="39"/>
      <c r="MZ306" s="39"/>
      <c r="NA306" s="39"/>
      <c r="NB306" s="39"/>
      <c r="NC306" s="39"/>
      <c r="ND306" s="39"/>
      <c r="NE306" s="39"/>
      <c r="NF306" s="39"/>
      <c r="NG306" s="39"/>
      <c r="NH306" s="39"/>
      <c r="NI306" s="39"/>
      <c r="NJ306" s="39"/>
      <c r="NK306" s="39"/>
      <c r="NL306" s="39"/>
      <c r="NM306" s="39"/>
      <c r="NN306" s="39"/>
      <c r="NO306" s="39"/>
      <c r="NP306" s="39"/>
      <c r="NQ306" s="39"/>
      <c r="NR306" s="39"/>
      <c r="NS306" s="39"/>
      <c r="NT306" s="39"/>
      <c r="NU306" s="39"/>
      <c r="NV306" s="39"/>
      <c r="NW306" s="39"/>
      <c r="NX306" s="39"/>
      <c r="NY306" s="39"/>
      <c r="NZ306" s="39"/>
      <c r="OA306" s="39"/>
      <c r="OB306" s="39"/>
      <c r="OC306" s="39"/>
      <c r="OD306" s="39"/>
      <c r="OE306" s="39"/>
      <c r="OF306" s="39"/>
      <c r="OG306" s="39"/>
      <c r="OH306" s="39"/>
      <c r="OI306" s="39"/>
      <c r="OJ306" s="39"/>
      <c r="OK306" s="39"/>
      <c r="OL306" s="39"/>
      <c r="OM306" s="39"/>
      <c r="ON306" s="39"/>
      <c r="OO306" s="39"/>
      <c r="OP306" s="39"/>
      <c r="OQ306" s="39"/>
      <c r="OR306" s="39"/>
      <c r="OS306" s="39"/>
      <c r="OT306" s="39"/>
      <c r="OU306" s="39"/>
      <c r="OV306" s="39"/>
      <c r="OW306" s="39"/>
      <c r="OX306" s="39"/>
      <c r="OY306" s="39"/>
      <c r="OZ306" s="39"/>
      <c r="PA306" s="39"/>
      <c r="PB306" s="39"/>
      <c r="PC306" s="39"/>
      <c r="PD306" s="39"/>
      <c r="PE306" s="39"/>
      <c r="PF306" s="39"/>
      <c r="PG306" s="39"/>
      <c r="PH306" s="39"/>
      <c r="PI306" s="39"/>
      <c r="PJ306" s="39"/>
      <c r="PK306" s="39"/>
      <c r="PL306" s="39"/>
      <c r="PM306" s="39"/>
      <c r="PN306" s="39"/>
      <c r="PO306" s="39"/>
      <c r="PP306" s="39"/>
      <c r="PQ306" s="39"/>
      <c r="PR306" s="39"/>
      <c r="PS306" s="39"/>
      <c r="PT306" s="39"/>
      <c r="PU306" s="39"/>
      <c r="PV306" s="39"/>
      <c r="PW306" s="39"/>
      <c r="PX306" s="39"/>
      <c r="PY306" s="39"/>
      <c r="PZ306" s="39"/>
      <c r="QA306" s="39"/>
      <c r="QB306" s="39"/>
      <c r="QC306" s="39"/>
      <c r="QD306" s="39"/>
      <c r="QE306" s="39"/>
      <c r="QF306" s="39"/>
      <c r="QG306" s="39"/>
      <c r="QH306" s="39"/>
      <c r="QI306" s="39"/>
      <c r="QJ306" s="39"/>
      <c r="QK306" s="39"/>
      <c r="QL306" s="39"/>
      <c r="QM306" s="39"/>
      <c r="QN306" s="39"/>
      <c r="QO306" s="39"/>
      <c r="QP306" s="39"/>
      <c r="QQ306" s="39"/>
      <c r="QR306" s="39"/>
      <c r="QS306" s="39"/>
      <c r="QT306" s="39"/>
      <c r="QU306" s="39"/>
      <c r="QV306" s="39"/>
      <c r="QW306" s="39"/>
      <c r="QX306" s="39"/>
      <c r="QY306" s="39"/>
      <c r="QZ306" s="39"/>
      <c r="RA306" s="39"/>
      <c r="RB306" s="39"/>
      <c r="RC306" s="39"/>
      <c r="RD306" s="39"/>
      <c r="RE306" s="39"/>
      <c r="RF306" s="39"/>
      <c r="RG306" s="39"/>
      <c r="RH306" s="39"/>
      <c r="RI306" s="39"/>
      <c r="RJ306" s="39"/>
      <c r="RK306" s="39"/>
      <c r="RL306" s="39"/>
      <c r="RM306" s="39"/>
      <c r="RN306" s="39"/>
      <c r="RO306" s="39"/>
      <c r="RP306" s="39"/>
      <c r="RQ306" s="39"/>
      <c r="RR306" s="39"/>
      <c r="RS306" s="39"/>
      <c r="RT306" s="39"/>
      <c r="RU306" s="39"/>
      <c r="RV306" s="39"/>
      <c r="RW306" s="39"/>
      <c r="RX306" s="39"/>
      <c r="RY306" s="39"/>
      <c r="RZ306" s="39"/>
      <c r="SA306" s="39"/>
      <c r="SB306" s="39"/>
      <c r="SC306" s="39"/>
      <c r="SD306" s="39"/>
      <c r="SE306" s="39"/>
      <c r="SF306" s="39"/>
      <c r="SG306" s="39"/>
      <c r="SH306" s="39"/>
      <c r="SI306" s="39"/>
      <c r="SJ306" s="39"/>
      <c r="SK306" s="39"/>
      <c r="SL306" s="39"/>
      <c r="SM306" s="39"/>
      <c r="SN306" s="39"/>
      <c r="SO306" s="39"/>
      <c r="SP306" s="39"/>
      <c r="SQ306" s="39"/>
      <c r="SR306" s="39"/>
      <c r="SS306" s="39"/>
      <c r="ST306" s="39"/>
      <c r="SU306" s="39"/>
      <c r="SV306" s="39"/>
      <c r="SW306" s="39"/>
      <c r="SX306" s="39"/>
      <c r="SY306" s="39"/>
      <c r="SZ306" s="39"/>
      <c r="TA306" s="39"/>
      <c r="TB306" s="39"/>
      <c r="TC306" s="39"/>
      <c r="TD306" s="39"/>
      <c r="TE306" s="39"/>
      <c r="TF306" s="39"/>
      <c r="TG306" s="39"/>
      <c r="TH306" s="39"/>
      <c r="TI306" s="39"/>
      <c r="TJ306" s="39"/>
      <c r="TK306" s="39"/>
      <c r="TL306" s="39"/>
      <c r="TM306" s="39"/>
      <c r="TN306" s="39"/>
      <c r="TO306" s="39"/>
      <c r="TP306" s="39"/>
      <c r="TQ306" s="39"/>
      <c r="TR306" s="39"/>
      <c r="TS306" s="39"/>
      <c r="TT306" s="39"/>
      <c r="TU306" s="39"/>
      <c r="TV306" s="39"/>
      <c r="TW306" s="39"/>
      <c r="TX306" s="39"/>
      <c r="TY306" s="39"/>
      <c r="TZ306" s="39"/>
      <c r="UA306" s="39"/>
      <c r="UB306" s="39"/>
      <c r="UC306" s="39"/>
      <c r="UD306" s="39"/>
      <c r="UE306" s="39"/>
      <c r="UF306" s="39"/>
      <c r="UG306" s="39"/>
      <c r="UH306" s="39"/>
      <c r="UI306" s="39"/>
      <c r="UJ306" s="39"/>
      <c r="UK306" s="39"/>
      <c r="UL306" s="39"/>
      <c r="UM306" s="39"/>
      <c r="UN306" s="39"/>
      <c r="UO306" s="39"/>
      <c r="UP306" s="39"/>
      <c r="UQ306" s="39"/>
      <c r="UR306" s="39"/>
      <c r="US306" s="39"/>
      <c r="UT306" s="39"/>
      <c r="UU306" s="39"/>
      <c r="UV306" s="39"/>
      <c r="UW306" s="39"/>
      <c r="UX306" s="39"/>
      <c r="UY306" s="39"/>
      <c r="UZ306" s="39"/>
      <c r="VA306" s="39"/>
      <c r="VB306" s="39"/>
      <c r="VC306" s="39"/>
      <c r="VD306" s="39"/>
      <c r="VE306" s="39"/>
      <c r="VF306" s="39"/>
      <c r="VG306" s="39"/>
      <c r="VH306" s="39"/>
      <c r="VI306" s="39"/>
      <c r="VJ306" s="39"/>
      <c r="VK306" s="39"/>
      <c r="VL306" s="39"/>
      <c r="VM306" s="39"/>
      <c r="VN306" s="39"/>
      <c r="VO306" s="39"/>
      <c r="VP306" s="39"/>
      <c r="VQ306" s="39"/>
      <c r="VR306" s="39"/>
      <c r="VS306" s="39"/>
      <c r="VT306" s="39"/>
      <c r="VU306" s="39"/>
      <c r="VV306" s="39"/>
      <c r="VW306" s="39"/>
      <c r="VX306" s="39"/>
      <c r="VY306" s="39"/>
      <c r="VZ306" s="39"/>
      <c r="WA306" s="39"/>
      <c r="WB306" s="39"/>
      <c r="WC306" s="39"/>
      <c r="WD306" s="39"/>
      <c r="WE306" s="39"/>
      <c r="WF306" s="39"/>
      <c r="WG306" s="39"/>
      <c r="WH306" s="39"/>
      <c r="WI306" s="39"/>
      <c r="WJ306" s="39"/>
      <c r="WK306" s="39"/>
      <c r="WL306" s="39"/>
      <c r="WM306" s="39"/>
      <c r="WN306" s="39"/>
      <c r="WO306" s="39"/>
      <c r="WP306" s="39"/>
      <c r="WQ306" s="39"/>
      <c r="WR306" s="39"/>
      <c r="WS306" s="39"/>
      <c r="WT306" s="39"/>
      <c r="WU306" s="39"/>
      <c r="WV306" s="39"/>
      <c r="WW306" s="39"/>
      <c r="WX306" s="39"/>
      <c r="WY306" s="39"/>
      <c r="WZ306" s="39"/>
      <c r="XA306" s="39"/>
      <c r="XB306" s="39"/>
      <c r="XC306" s="39"/>
      <c r="XD306" s="39"/>
      <c r="XE306" s="39"/>
      <c r="XF306" s="39"/>
      <c r="XG306" s="39"/>
      <c r="XH306" s="39"/>
      <c r="XI306" s="39"/>
      <c r="XJ306" s="39"/>
      <c r="XK306" s="39"/>
      <c r="XL306" s="39"/>
      <c r="XM306" s="39"/>
      <c r="XN306" s="39"/>
      <c r="XO306" s="39"/>
      <c r="XP306" s="39"/>
      <c r="XQ306" s="39"/>
      <c r="XR306" s="39"/>
      <c r="XS306" s="39"/>
      <c r="XT306" s="39"/>
      <c r="XU306" s="39"/>
      <c r="XV306" s="39"/>
      <c r="XW306" s="39"/>
      <c r="XX306" s="39"/>
      <c r="XY306" s="39"/>
      <c r="XZ306" s="39"/>
      <c r="YA306" s="39"/>
      <c r="YB306" s="39"/>
      <c r="YC306" s="39"/>
      <c r="YD306" s="39"/>
      <c r="YE306" s="39"/>
      <c r="YF306" s="39"/>
      <c r="YG306" s="39"/>
      <c r="YH306" s="39"/>
      <c r="YI306" s="39"/>
      <c r="YJ306" s="39"/>
      <c r="YK306" s="39"/>
      <c r="YL306" s="39"/>
      <c r="YM306" s="39"/>
      <c r="YN306" s="39"/>
      <c r="YO306" s="39"/>
      <c r="YP306" s="39"/>
      <c r="YQ306" s="39"/>
      <c r="YR306" s="39"/>
      <c r="YS306" s="39"/>
      <c r="YT306" s="39"/>
      <c r="YU306" s="39"/>
      <c r="YV306" s="39"/>
      <c r="YW306" s="39"/>
      <c r="YX306" s="39"/>
      <c r="YY306" s="39"/>
      <c r="YZ306" s="39"/>
      <c r="ZA306" s="39"/>
      <c r="ZB306" s="39"/>
      <c r="ZC306" s="39"/>
      <c r="ZD306" s="39"/>
      <c r="ZE306" s="39"/>
      <c r="ZF306" s="39"/>
      <c r="ZG306" s="39"/>
      <c r="ZH306" s="39"/>
      <c r="ZI306" s="39"/>
      <c r="ZJ306" s="39"/>
      <c r="ZK306" s="39"/>
      <c r="ZL306" s="39"/>
      <c r="ZM306" s="39"/>
      <c r="ZN306" s="39"/>
      <c r="ZO306" s="39"/>
      <c r="ZP306" s="39"/>
      <c r="ZQ306" s="39"/>
      <c r="ZR306" s="39"/>
      <c r="ZS306" s="39"/>
      <c r="ZT306" s="39"/>
      <c r="ZU306" s="39"/>
      <c r="ZV306" s="39"/>
      <c r="ZW306" s="39"/>
      <c r="ZX306" s="39"/>
    </row>
    <row r="307" spans="1:700" s="41" customFormat="1" ht="12" customHeight="1" x14ac:dyDescent="0.25">
      <c r="A307" s="128" t="s">
        <v>36</v>
      </c>
      <c r="B307" s="36" t="s">
        <v>37</v>
      </c>
      <c r="C307" s="36" t="s">
        <v>37</v>
      </c>
      <c r="D307" s="36" t="s">
        <v>38</v>
      </c>
      <c r="E307" s="36" t="s">
        <v>271</v>
      </c>
      <c r="F307" s="36" t="s">
        <v>272</v>
      </c>
      <c r="G307" s="22" t="s">
        <v>40</v>
      </c>
      <c r="H307" s="22">
        <v>21101</v>
      </c>
      <c r="I307" s="92" t="s">
        <v>46</v>
      </c>
      <c r="J307" s="19" t="s">
        <v>1957</v>
      </c>
      <c r="K307" s="19" t="s">
        <v>79</v>
      </c>
      <c r="L307" s="11"/>
      <c r="M307" s="8" t="s">
        <v>43</v>
      </c>
      <c r="N307" s="12" t="s">
        <v>877</v>
      </c>
      <c r="O307" s="20">
        <v>24</v>
      </c>
      <c r="P307" s="59">
        <v>23.2</v>
      </c>
      <c r="Q307" s="53" t="s">
        <v>45</v>
      </c>
      <c r="R307" s="59">
        <v>556.79999999999995</v>
      </c>
      <c r="S307" s="59">
        <v>0</v>
      </c>
      <c r="T307" s="59">
        <v>278.39999999999998</v>
      </c>
      <c r="U307" s="59">
        <v>0</v>
      </c>
      <c r="V307" s="59">
        <v>0</v>
      </c>
      <c r="W307" s="59">
        <v>278.39999999999998</v>
      </c>
      <c r="X307" s="59">
        <v>0</v>
      </c>
      <c r="Y307" s="59">
        <v>0</v>
      </c>
      <c r="Z307" s="59">
        <v>0</v>
      </c>
      <c r="AA307" s="59">
        <v>0</v>
      </c>
      <c r="AB307" s="59">
        <v>0</v>
      </c>
      <c r="AC307" s="59">
        <v>0</v>
      </c>
      <c r="AD307" s="59">
        <v>0</v>
      </c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  <c r="IB307" s="39"/>
      <c r="IC307" s="39"/>
      <c r="ID307" s="39"/>
      <c r="IE307" s="39"/>
      <c r="IF307" s="39"/>
      <c r="IG307" s="39"/>
      <c r="IH307" s="39"/>
      <c r="II307" s="39"/>
      <c r="IJ307" s="39"/>
      <c r="IK307" s="39"/>
      <c r="IL307" s="39"/>
      <c r="IM307" s="39"/>
      <c r="IN307" s="39"/>
      <c r="IO307" s="39"/>
      <c r="IP307" s="39"/>
      <c r="IQ307" s="39"/>
      <c r="IR307" s="39"/>
      <c r="IS307" s="39"/>
      <c r="IT307" s="39"/>
      <c r="IU307" s="39"/>
      <c r="IV307" s="39"/>
      <c r="IW307" s="39"/>
      <c r="IX307" s="39"/>
      <c r="IY307" s="39"/>
      <c r="IZ307" s="39"/>
      <c r="JA307" s="39"/>
      <c r="JB307" s="39"/>
      <c r="JC307" s="39"/>
      <c r="JD307" s="39"/>
      <c r="JE307" s="39"/>
      <c r="JF307" s="39"/>
      <c r="JG307" s="39"/>
      <c r="JH307" s="39"/>
      <c r="JI307" s="39"/>
      <c r="JJ307" s="39"/>
      <c r="JK307" s="39"/>
      <c r="JL307" s="39"/>
      <c r="JM307" s="39"/>
      <c r="JN307" s="39"/>
      <c r="JO307" s="39"/>
      <c r="JP307" s="39"/>
      <c r="JQ307" s="39"/>
      <c r="JR307" s="39"/>
      <c r="JS307" s="39"/>
      <c r="JT307" s="39"/>
      <c r="JU307" s="39"/>
      <c r="JV307" s="39"/>
      <c r="JW307" s="39"/>
      <c r="JX307" s="39"/>
      <c r="JY307" s="39"/>
      <c r="JZ307" s="39"/>
      <c r="KA307" s="39"/>
      <c r="KB307" s="39"/>
      <c r="KC307" s="39"/>
      <c r="KD307" s="39"/>
      <c r="KE307" s="39"/>
      <c r="KF307" s="39"/>
      <c r="KG307" s="39"/>
      <c r="KH307" s="39"/>
      <c r="KI307" s="39"/>
      <c r="KJ307" s="39"/>
      <c r="KK307" s="39"/>
      <c r="KL307" s="39"/>
      <c r="KM307" s="39"/>
      <c r="KN307" s="39"/>
      <c r="KO307" s="39"/>
      <c r="KP307" s="39"/>
      <c r="KQ307" s="39"/>
      <c r="KR307" s="39"/>
      <c r="KS307" s="39"/>
      <c r="KT307" s="39"/>
      <c r="KU307" s="39"/>
      <c r="KV307" s="39"/>
      <c r="KW307" s="39"/>
      <c r="KX307" s="39"/>
      <c r="KY307" s="39"/>
      <c r="KZ307" s="39"/>
      <c r="LA307" s="39"/>
      <c r="LB307" s="39"/>
      <c r="LC307" s="39"/>
      <c r="LD307" s="39"/>
      <c r="LE307" s="39"/>
      <c r="LF307" s="39"/>
      <c r="LG307" s="39"/>
      <c r="LH307" s="39"/>
      <c r="LI307" s="39"/>
      <c r="LJ307" s="39"/>
      <c r="LK307" s="39"/>
      <c r="LL307" s="39"/>
      <c r="LM307" s="39"/>
      <c r="LN307" s="39"/>
      <c r="LO307" s="39"/>
      <c r="LP307" s="39"/>
      <c r="LQ307" s="39"/>
      <c r="LR307" s="39"/>
      <c r="LS307" s="39"/>
      <c r="LT307" s="39"/>
      <c r="LU307" s="39"/>
      <c r="LV307" s="39"/>
      <c r="LW307" s="39"/>
      <c r="LX307" s="39"/>
      <c r="LY307" s="39"/>
      <c r="LZ307" s="39"/>
      <c r="MA307" s="39"/>
      <c r="MB307" s="39"/>
      <c r="MC307" s="39"/>
      <c r="MD307" s="39"/>
      <c r="ME307" s="39"/>
      <c r="MF307" s="39"/>
      <c r="MG307" s="39"/>
      <c r="MH307" s="39"/>
      <c r="MI307" s="39"/>
      <c r="MJ307" s="39"/>
      <c r="MK307" s="39"/>
      <c r="ML307" s="39"/>
      <c r="MM307" s="39"/>
      <c r="MN307" s="39"/>
      <c r="MO307" s="39"/>
      <c r="MP307" s="39"/>
      <c r="MQ307" s="39"/>
      <c r="MR307" s="39"/>
      <c r="MS307" s="39"/>
      <c r="MT307" s="39"/>
      <c r="MU307" s="39"/>
      <c r="MV307" s="39"/>
      <c r="MW307" s="39"/>
      <c r="MX307" s="39"/>
      <c r="MY307" s="39"/>
      <c r="MZ307" s="39"/>
      <c r="NA307" s="39"/>
      <c r="NB307" s="39"/>
      <c r="NC307" s="39"/>
      <c r="ND307" s="39"/>
      <c r="NE307" s="39"/>
      <c r="NF307" s="39"/>
      <c r="NG307" s="39"/>
      <c r="NH307" s="39"/>
      <c r="NI307" s="39"/>
      <c r="NJ307" s="39"/>
      <c r="NK307" s="39"/>
      <c r="NL307" s="39"/>
      <c r="NM307" s="39"/>
      <c r="NN307" s="39"/>
      <c r="NO307" s="39"/>
      <c r="NP307" s="39"/>
      <c r="NQ307" s="39"/>
      <c r="NR307" s="39"/>
      <c r="NS307" s="39"/>
      <c r="NT307" s="39"/>
      <c r="NU307" s="39"/>
      <c r="NV307" s="39"/>
      <c r="NW307" s="39"/>
      <c r="NX307" s="39"/>
      <c r="NY307" s="39"/>
      <c r="NZ307" s="39"/>
      <c r="OA307" s="39"/>
      <c r="OB307" s="39"/>
      <c r="OC307" s="39"/>
      <c r="OD307" s="39"/>
      <c r="OE307" s="39"/>
      <c r="OF307" s="39"/>
      <c r="OG307" s="39"/>
      <c r="OH307" s="39"/>
      <c r="OI307" s="39"/>
      <c r="OJ307" s="39"/>
      <c r="OK307" s="39"/>
      <c r="OL307" s="39"/>
      <c r="OM307" s="39"/>
      <c r="ON307" s="39"/>
      <c r="OO307" s="39"/>
      <c r="OP307" s="39"/>
      <c r="OQ307" s="39"/>
      <c r="OR307" s="39"/>
      <c r="OS307" s="39"/>
      <c r="OT307" s="39"/>
      <c r="OU307" s="39"/>
      <c r="OV307" s="39"/>
      <c r="OW307" s="39"/>
      <c r="OX307" s="39"/>
      <c r="OY307" s="39"/>
      <c r="OZ307" s="39"/>
      <c r="PA307" s="39"/>
      <c r="PB307" s="39"/>
      <c r="PC307" s="39"/>
      <c r="PD307" s="39"/>
      <c r="PE307" s="39"/>
      <c r="PF307" s="39"/>
      <c r="PG307" s="39"/>
      <c r="PH307" s="39"/>
      <c r="PI307" s="39"/>
      <c r="PJ307" s="39"/>
      <c r="PK307" s="39"/>
      <c r="PL307" s="39"/>
      <c r="PM307" s="39"/>
      <c r="PN307" s="39"/>
      <c r="PO307" s="39"/>
      <c r="PP307" s="39"/>
      <c r="PQ307" s="39"/>
      <c r="PR307" s="39"/>
      <c r="PS307" s="39"/>
      <c r="PT307" s="39"/>
      <c r="PU307" s="39"/>
      <c r="PV307" s="39"/>
      <c r="PW307" s="39"/>
      <c r="PX307" s="39"/>
      <c r="PY307" s="39"/>
      <c r="PZ307" s="39"/>
      <c r="QA307" s="39"/>
      <c r="QB307" s="39"/>
      <c r="QC307" s="39"/>
      <c r="QD307" s="39"/>
      <c r="QE307" s="39"/>
      <c r="QF307" s="39"/>
      <c r="QG307" s="39"/>
      <c r="QH307" s="39"/>
      <c r="QI307" s="39"/>
      <c r="QJ307" s="39"/>
      <c r="QK307" s="39"/>
      <c r="QL307" s="39"/>
      <c r="QM307" s="39"/>
      <c r="QN307" s="39"/>
      <c r="QO307" s="39"/>
      <c r="QP307" s="39"/>
      <c r="QQ307" s="39"/>
      <c r="QR307" s="39"/>
      <c r="QS307" s="39"/>
      <c r="QT307" s="39"/>
      <c r="QU307" s="39"/>
      <c r="QV307" s="39"/>
      <c r="QW307" s="39"/>
      <c r="QX307" s="39"/>
      <c r="QY307" s="39"/>
      <c r="QZ307" s="39"/>
      <c r="RA307" s="39"/>
      <c r="RB307" s="39"/>
      <c r="RC307" s="39"/>
      <c r="RD307" s="39"/>
      <c r="RE307" s="39"/>
      <c r="RF307" s="39"/>
      <c r="RG307" s="39"/>
      <c r="RH307" s="39"/>
      <c r="RI307" s="39"/>
      <c r="RJ307" s="39"/>
      <c r="RK307" s="39"/>
      <c r="RL307" s="39"/>
      <c r="RM307" s="39"/>
      <c r="RN307" s="39"/>
      <c r="RO307" s="39"/>
      <c r="RP307" s="39"/>
      <c r="RQ307" s="39"/>
      <c r="RR307" s="39"/>
      <c r="RS307" s="39"/>
      <c r="RT307" s="39"/>
      <c r="RU307" s="39"/>
      <c r="RV307" s="39"/>
      <c r="RW307" s="39"/>
      <c r="RX307" s="39"/>
      <c r="RY307" s="39"/>
      <c r="RZ307" s="39"/>
      <c r="SA307" s="39"/>
      <c r="SB307" s="39"/>
      <c r="SC307" s="39"/>
      <c r="SD307" s="39"/>
      <c r="SE307" s="39"/>
      <c r="SF307" s="39"/>
      <c r="SG307" s="39"/>
      <c r="SH307" s="39"/>
      <c r="SI307" s="39"/>
      <c r="SJ307" s="39"/>
      <c r="SK307" s="39"/>
      <c r="SL307" s="39"/>
      <c r="SM307" s="39"/>
      <c r="SN307" s="39"/>
      <c r="SO307" s="39"/>
      <c r="SP307" s="39"/>
      <c r="SQ307" s="39"/>
      <c r="SR307" s="39"/>
      <c r="SS307" s="39"/>
      <c r="ST307" s="39"/>
      <c r="SU307" s="39"/>
      <c r="SV307" s="39"/>
      <c r="SW307" s="39"/>
      <c r="SX307" s="39"/>
      <c r="SY307" s="39"/>
      <c r="SZ307" s="39"/>
      <c r="TA307" s="39"/>
      <c r="TB307" s="39"/>
      <c r="TC307" s="39"/>
      <c r="TD307" s="39"/>
      <c r="TE307" s="39"/>
      <c r="TF307" s="39"/>
      <c r="TG307" s="39"/>
      <c r="TH307" s="39"/>
      <c r="TI307" s="39"/>
      <c r="TJ307" s="39"/>
      <c r="TK307" s="39"/>
      <c r="TL307" s="39"/>
      <c r="TM307" s="39"/>
      <c r="TN307" s="39"/>
      <c r="TO307" s="39"/>
      <c r="TP307" s="39"/>
      <c r="TQ307" s="39"/>
      <c r="TR307" s="39"/>
      <c r="TS307" s="39"/>
      <c r="TT307" s="39"/>
      <c r="TU307" s="39"/>
      <c r="TV307" s="39"/>
      <c r="TW307" s="39"/>
      <c r="TX307" s="39"/>
      <c r="TY307" s="39"/>
      <c r="TZ307" s="39"/>
      <c r="UA307" s="39"/>
      <c r="UB307" s="39"/>
      <c r="UC307" s="39"/>
      <c r="UD307" s="39"/>
      <c r="UE307" s="39"/>
      <c r="UF307" s="39"/>
      <c r="UG307" s="39"/>
      <c r="UH307" s="39"/>
      <c r="UI307" s="39"/>
      <c r="UJ307" s="39"/>
      <c r="UK307" s="39"/>
      <c r="UL307" s="39"/>
      <c r="UM307" s="39"/>
      <c r="UN307" s="39"/>
      <c r="UO307" s="39"/>
      <c r="UP307" s="39"/>
      <c r="UQ307" s="39"/>
      <c r="UR307" s="39"/>
      <c r="US307" s="39"/>
      <c r="UT307" s="39"/>
      <c r="UU307" s="39"/>
      <c r="UV307" s="39"/>
      <c r="UW307" s="39"/>
      <c r="UX307" s="39"/>
      <c r="UY307" s="39"/>
      <c r="UZ307" s="39"/>
      <c r="VA307" s="39"/>
      <c r="VB307" s="39"/>
      <c r="VC307" s="39"/>
      <c r="VD307" s="39"/>
      <c r="VE307" s="39"/>
      <c r="VF307" s="39"/>
      <c r="VG307" s="39"/>
      <c r="VH307" s="39"/>
      <c r="VI307" s="39"/>
      <c r="VJ307" s="39"/>
      <c r="VK307" s="39"/>
      <c r="VL307" s="39"/>
      <c r="VM307" s="39"/>
      <c r="VN307" s="39"/>
      <c r="VO307" s="39"/>
      <c r="VP307" s="39"/>
      <c r="VQ307" s="39"/>
      <c r="VR307" s="39"/>
      <c r="VS307" s="39"/>
      <c r="VT307" s="39"/>
      <c r="VU307" s="39"/>
      <c r="VV307" s="39"/>
      <c r="VW307" s="39"/>
      <c r="VX307" s="39"/>
      <c r="VY307" s="39"/>
      <c r="VZ307" s="39"/>
      <c r="WA307" s="39"/>
      <c r="WB307" s="39"/>
      <c r="WC307" s="39"/>
      <c r="WD307" s="39"/>
      <c r="WE307" s="39"/>
      <c r="WF307" s="39"/>
      <c r="WG307" s="39"/>
      <c r="WH307" s="39"/>
      <c r="WI307" s="39"/>
      <c r="WJ307" s="39"/>
      <c r="WK307" s="39"/>
      <c r="WL307" s="39"/>
      <c r="WM307" s="39"/>
      <c r="WN307" s="39"/>
      <c r="WO307" s="39"/>
      <c r="WP307" s="39"/>
      <c r="WQ307" s="39"/>
      <c r="WR307" s="39"/>
      <c r="WS307" s="39"/>
      <c r="WT307" s="39"/>
      <c r="WU307" s="39"/>
      <c r="WV307" s="39"/>
      <c r="WW307" s="39"/>
      <c r="WX307" s="39"/>
      <c r="WY307" s="39"/>
      <c r="WZ307" s="39"/>
      <c r="XA307" s="39"/>
      <c r="XB307" s="39"/>
      <c r="XC307" s="39"/>
      <c r="XD307" s="39"/>
      <c r="XE307" s="39"/>
      <c r="XF307" s="39"/>
      <c r="XG307" s="39"/>
      <c r="XH307" s="39"/>
      <c r="XI307" s="39"/>
      <c r="XJ307" s="39"/>
      <c r="XK307" s="39"/>
      <c r="XL307" s="39"/>
      <c r="XM307" s="39"/>
      <c r="XN307" s="39"/>
      <c r="XO307" s="39"/>
      <c r="XP307" s="39"/>
      <c r="XQ307" s="39"/>
      <c r="XR307" s="39"/>
      <c r="XS307" s="39"/>
      <c r="XT307" s="39"/>
      <c r="XU307" s="39"/>
      <c r="XV307" s="39"/>
      <c r="XW307" s="39"/>
      <c r="XX307" s="39"/>
      <c r="XY307" s="39"/>
      <c r="XZ307" s="39"/>
      <c r="YA307" s="39"/>
      <c r="YB307" s="39"/>
      <c r="YC307" s="39"/>
      <c r="YD307" s="39"/>
      <c r="YE307" s="39"/>
      <c r="YF307" s="39"/>
      <c r="YG307" s="39"/>
      <c r="YH307" s="39"/>
      <c r="YI307" s="39"/>
      <c r="YJ307" s="39"/>
      <c r="YK307" s="39"/>
      <c r="YL307" s="39"/>
      <c r="YM307" s="39"/>
      <c r="YN307" s="39"/>
      <c r="YO307" s="39"/>
      <c r="YP307" s="39"/>
      <c r="YQ307" s="39"/>
      <c r="YR307" s="39"/>
      <c r="YS307" s="39"/>
      <c r="YT307" s="39"/>
      <c r="YU307" s="39"/>
      <c r="YV307" s="39"/>
      <c r="YW307" s="39"/>
      <c r="YX307" s="39"/>
      <c r="YY307" s="39"/>
      <c r="YZ307" s="39"/>
      <c r="ZA307" s="39"/>
      <c r="ZB307" s="39"/>
      <c r="ZC307" s="39"/>
      <c r="ZD307" s="39"/>
      <c r="ZE307" s="39"/>
      <c r="ZF307" s="39"/>
      <c r="ZG307" s="39"/>
      <c r="ZH307" s="39"/>
      <c r="ZI307" s="39"/>
      <c r="ZJ307" s="39"/>
      <c r="ZK307" s="39"/>
      <c r="ZL307" s="39"/>
      <c r="ZM307" s="39"/>
      <c r="ZN307" s="39"/>
      <c r="ZO307" s="39"/>
      <c r="ZP307" s="39"/>
      <c r="ZQ307" s="39"/>
      <c r="ZR307" s="39"/>
      <c r="ZS307" s="39"/>
      <c r="ZT307" s="39"/>
      <c r="ZU307" s="39"/>
      <c r="ZV307" s="39"/>
      <c r="ZW307" s="39"/>
      <c r="ZX307" s="39"/>
    </row>
    <row r="308" spans="1:700" s="41" customFormat="1" ht="12" customHeight="1" x14ac:dyDescent="0.25">
      <c r="A308" s="128" t="s">
        <v>36</v>
      </c>
      <c r="B308" s="36" t="s">
        <v>37</v>
      </c>
      <c r="C308" s="36" t="s">
        <v>37</v>
      </c>
      <c r="D308" s="36" t="s">
        <v>38</v>
      </c>
      <c r="E308" s="36" t="s">
        <v>271</v>
      </c>
      <c r="F308" s="36" t="s">
        <v>272</v>
      </c>
      <c r="G308" s="22" t="s">
        <v>40</v>
      </c>
      <c r="H308" s="22" t="s">
        <v>16318</v>
      </c>
      <c r="I308" s="73" t="s">
        <v>16278</v>
      </c>
      <c r="J308" s="19" t="s">
        <v>2989</v>
      </c>
      <c r="K308" s="19" t="s">
        <v>2990</v>
      </c>
      <c r="L308" s="11"/>
      <c r="M308" s="8" t="s">
        <v>43</v>
      </c>
      <c r="N308" s="12" t="s">
        <v>16255</v>
      </c>
      <c r="O308" s="20">
        <v>500</v>
      </c>
      <c r="P308" s="59">
        <v>4.8</v>
      </c>
      <c r="Q308" s="53" t="s">
        <v>16279</v>
      </c>
      <c r="R308" s="59">
        <v>2449.92</v>
      </c>
      <c r="S308" s="59">
        <v>0</v>
      </c>
      <c r="T308" s="59">
        <v>2449.92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  <c r="Z308" s="59">
        <v>0</v>
      </c>
      <c r="AA308" s="59">
        <v>0</v>
      </c>
      <c r="AB308" s="59">
        <v>0</v>
      </c>
      <c r="AC308" s="59">
        <v>0</v>
      </c>
      <c r="AD308" s="59">
        <v>0</v>
      </c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  <c r="IB308" s="39"/>
      <c r="IC308" s="39"/>
      <c r="ID308" s="39"/>
      <c r="IE308" s="39"/>
      <c r="IF308" s="39"/>
      <c r="IG308" s="39"/>
      <c r="IH308" s="39"/>
      <c r="II308" s="39"/>
      <c r="IJ308" s="39"/>
      <c r="IK308" s="39"/>
      <c r="IL308" s="39"/>
      <c r="IM308" s="39"/>
      <c r="IN308" s="39"/>
      <c r="IO308" s="39"/>
      <c r="IP308" s="39"/>
      <c r="IQ308" s="39"/>
      <c r="IR308" s="39"/>
      <c r="IS308" s="39"/>
      <c r="IT308" s="39"/>
      <c r="IU308" s="39"/>
      <c r="IV308" s="39"/>
      <c r="IW308" s="39"/>
      <c r="IX308" s="39"/>
      <c r="IY308" s="39"/>
      <c r="IZ308" s="39"/>
      <c r="JA308" s="39"/>
      <c r="JB308" s="39"/>
      <c r="JC308" s="39"/>
      <c r="JD308" s="39"/>
      <c r="JE308" s="39"/>
      <c r="JF308" s="39"/>
      <c r="JG308" s="39"/>
      <c r="JH308" s="39"/>
      <c r="JI308" s="39"/>
      <c r="JJ308" s="39"/>
      <c r="JK308" s="39"/>
      <c r="JL308" s="39"/>
      <c r="JM308" s="39"/>
      <c r="JN308" s="39"/>
      <c r="JO308" s="39"/>
      <c r="JP308" s="39"/>
      <c r="JQ308" s="39"/>
      <c r="JR308" s="39"/>
      <c r="JS308" s="39"/>
      <c r="JT308" s="39"/>
      <c r="JU308" s="39"/>
      <c r="JV308" s="39"/>
      <c r="JW308" s="39"/>
      <c r="JX308" s="39"/>
      <c r="JY308" s="39"/>
      <c r="JZ308" s="39"/>
      <c r="KA308" s="39"/>
      <c r="KB308" s="39"/>
      <c r="KC308" s="39"/>
      <c r="KD308" s="39"/>
      <c r="KE308" s="39"/>
      <c r="KF308" s="39"/>
      <c r="KG308" s="39"/>
      <c r="KH308" s="39"/>
      <c r="KI308" s="39"/>
      <c r="KJ308" s="39"/>
      <c r="KK308" s="39"/>
      <c r="KL308" s="39"/>
      <c r="KM308" s="39"/>
      <c r="KN308" s="39"/>
      <c r="KO308" s="39"/>
      <c r="KP308" s="39"/>
      <c r="KQ308" s="39"/>
      <c r="KR308" s="39"/>
      <c r="KS308" s="39"/>
      <c r="KT308" s="39"/>
      <c r="KU308" s="39"/>
      <c r="KV308" s="39"/>
      <c r="KW308" s="39"/>
      <c r="KX308" s="39"/>
      <c r="KY308" s="39"/>
      <c r="KZ308" s="39"/>
      <c r="LA308" s="39"/>
      <c r="LB308" s="39"/>
      <c r="LC308" s="39"/>
      <c r="LD308" s="39"/>
      <c r="LE308" s="39"/>
      <c r="LF308" s="39"/>
      <c r="LG308" s="39"/>
      <c r="LH308" s="39"/>
      <c r="LI308" s="39"/>
      <c r="LJ308" s="39"/>
      <c r="LK308" s="39"/>
      <c r="LL308" s="39"/>
      <c r="LM308" s="39"/>
      <c r="LN308" s="39"/>
      <c r="LO308" s="39"/>
      <c r="LP308" s="39"/>
      <c r="LQ308" s="39"/>
      <c r="LR308" s="39"/>
      <c r="LS308" s="39"/>
      <c r="LT308" s="39"/>
      <c r="LU308" s="39"/>
      <c r="LV308" s="39"/>
      <c r="LW308" s="39"/>
      <c r="LX308" s="39"/>
      <c r="LY308" s="39"/>
      <c r="LZ308" s="39"/>
      <c r="MA308" s="39"/>
      <c r="MB308" s="39"/>
      <c r="MC308" s="39"/>
      <c r="MD308" s="39"/>
      <c r="ME308" s="39"/>
      <c r="MF308" s="39"/>
      <c r="MG308" s="39"/>
      <c r="MH308" s="39"/>
      <c r="MI308" s="39"/>
      <c r="MJ308" s="39"/>
      <c r="MK308" s="39"/>
      <c r="ML308" s="39"/>
      <c r="MM308" s="39"/>
      <c r="MN308" s="39"/>
      <c r="MO308" s="39"/>
      <c r="MP308" s="39"/>
      <c r="MQ308" s="39"/>
      <c r="MR308" s="39"/>
      <c r="MS308" s="39"/>
      <c r="MT308" s="39"/>
      <c r="MU308" s="39"/>
      <c r="MV308" s="39"/>
      <c r="MW308" s="39"/>
      <c r="MX308" s="39"/>
      <c r="MY308" s="39"/>
      <c r="MZ308" s="39"/>
      <c r="NA308" s="39"/>
      <c r="NB308" s="39"/>
      <c r="NC308" s="39"/>
      <c r="ND308" s="39"/>
      <c r="NE308" s="39"/>
      <c r="NF308" s="39"/>
      <c r="NG308" s="39"/>
      <c r="NH308" s="39"/>
      <c r="NI308" s="39"/>
      <c r="NJ308" s="39"/>
      <c r="NK308" s="39"/>
      <c r="NL308" s="39"/>
      <c r="NM308" s="39"/>
      <c r="NN308" s="39"/>
      <c r="NO308" s="39"/>
      <c r="NP308" s="39"/>
      <c r="NQ308" s="39"/>
      <c r="NR308" s="39"/>
      <c r="NS308" s="39"/>
      <c r="NT308" s="39"/>
      <c r="NU308" s="39"/>
      <c r="NV308" s="39"/>
      <c r="NW308" s="39"/>
      <c r="NX308" s="39"/>
      <c r="NY308" s="39"/>
      <c r="NZ308" s="39"/>
      <c r="OA308" s="39"/>
      <c r="OB308" s="39"/>
      <c r="OC308" s="39"/>
      <c r="OD308" s="39"/>
      <c r="OE308" s="39"/>
      <c r="OF308" s="39"/>
      <c r="OG308" s="39"/>
      <c r="OH308" s="39"/>
      <c r="OI308" s="39"/>
      <c r="OJ308" s="39"/>
      <c r="OK308" s="39"/>
      <c r="OL308" s="39"/>
      <c r="OM308" s="39"/>
      <c r="ON308" s="39"/>
      <c r="OO308" s="39"/>
      <c r="OP308" s="39"/>
      <c r="OQ308" s="39"/>
      <c r="OR308" s="39"/>
      <c r="OS308" s="39"/>
      <c r="OT308" s="39"/>
      <c r="OU308" s="39"/>
      <c r="OV308" s="39"/>
      <c r="OW308" s="39"/>
      <c r="OX308" s="39"/>
      <c r="OY308" s="39"/>
      <c r="OZ308" s="39"/>
      <c r="PA308" s="39"/>
      <c r="PB308" s="39"/>
      <c r="PC308" s="39"/>
      <c r="PD308" s="39"/>
      <c r="PE308" s="39"/>
      <c r="PF308" s="39"/>
      <c r="PG308" s="39"/>
      <c r="PH308" s="39"/>
      <c r="PI308" s="39"/>
      <c r="PJ308" s="39"/>
      <c r="PK308" s="39"/>
      <c r="PL308" s="39"/>
      <c r="PM308" s="39"/>
      <c r="PN308" s="39"/>
      <c r="PO308" s="39"/>
      <c r="PP308" s="39"/>
      <c r="PQ308" s="39"/>
      <c r="PR308" s="39"/>
      <c r="PS308" s="39"/>
      <c r="PT308" s="39"/>
      <c r="PU308" s="39"/>
      <c r="PV308" s="39"/>
      <c r="PW308" s="39"/>
      <c r="PX308" s="39"/>
      <c r="PY308" s="39"/>
      <c r="PZ308" s="39"/>
      <c r="QA308" s="39"/>
      <c r="QB308" s="39"/>
      <c r="QC308" s="39"/>
      <c r="QD308" s="39"/>
      <c r="QE308" s="39"/>
      <c r="QF308" s="39"/>
      <c r="QG308" s="39"/>
      <c r="QH308" s="39"/>
      <c r="QI308" s="39"/>
      <c r="QJ308" s="39"/>
      <c r="QK308" s="39"/>
      <c r="QL308" s="39"/>
      <c r="QM308" s="39"/>
      <c r="QN308" s="39"/>
      <c r="QO308" s="39"/>
      <c r="QP308" s="39"/>
      <c r="QQ308" s="39"/>
      <c r="QR308" s="39"/>
      <c r="QS308" s="39"/>
      <c r="QT308" s="39"/>
      <c r="QU308" s="39"/>
      <c r="QV308" s="39"/>
      <c r="QW308" s="39"/>
      <c r="QX308" s="39"/>
      <c r="QY308" s="39"/>
      <c r="QZ308" s="39"/>
      <c r="RA308" s="39"/>
      <c r="RB308" s="39"/>
      <c r="RC308" s="39"/>
      <c r="RD308" s="39"/>
      <c r="RE308" s="39"/>
      <c r="RF308" s="39"/>
      <c r="RG308" s="39"/>
      <c r="RH308" s="39"/>
      <c r="RI308" s="39"/>
      <c r="RJ308" s="39"/>
      <c r="RK308" s="39"/>
      <c r="RL308" s="39"/>
      <c r="RM308" s="39"/>
      <c r="RN308" s="39"/>
      <c r="RO308" s="39"/>
      <c r="RP308" s="39"/>
      <c r="RQ308" s="39"/>
      <c r="RR308" s="39"/>
      <c r="RS308" s="39"/>
      <c r="RT308" s="39"/>
      <c r="RU308" s="39"/>
      <c r="RV308" s="39"/>
      <c r="RW308" s="39"/>
      <c r="RX308" s="39"/>
      <c r="RY308" s="39"/>
      <c r="RZ308" s="39"/>
      <c r="SA308" s="39"/>
      <c r="SB308" s="39"/>
      <c r="SC308" s="39"/>
      <c r="SD308" s="39"/>
      <c r="SE308" s="39"/>
      <c r="SF308" s="39"/>
      <c r="SG308" s="39"/>
      <c r="SH308" s="39"/>
      <c r="SI308" s="39"/>
      <c r="SJ308" s="39"/>
      <c r="SK308" s="39"/>
      <c r="SL308" s="39"/>
      <c r="SM308" s="39"/>
      <c r="SN308" s="39"/>
      <c r="SO308" s="39"/>
      <c r="SP308" s="39"/>
      <c r="SQ308" s="39"/>
      <c r="SR308" s="39"/>
      <c r="SS308" s="39"/>
      <c r="ST308" s="39"/>
      <c r="SU308" s="39"/>
      <c r="SV308" s="39"/>
      <c r="SW308" s="39"/>
      <c r="SX308" s="39"/>
      <c r="SY308" s="39"/>
      <c r="SZ308" s="39"/>
      <c r="TA308" s="39"/>
      <c r="TB308" s="39"/>
      <c r="TC308" s="39"/>
      <c r="TD308" s="39"/>
      <c r="TE308" s="39"/>
      <c r="TF308" s="39"/>
      <c r="TG308" s="39"/>
      <c r="TH308" s="39"/>
      <c r="TI308" s="39"/>
      <c r="TJ308" s="39"/>
      <c r="TK308" s="39"/>
      <c r="TL308" s="39"/>
      <c r="TM308" s="39"/>
      <c r="TN308" s="39"/>
      <c r="TO308" s="39"/>
      <c r="TP308" s="39"/>
      <c r="TQ308" s="39"/>
      <c r="TR308" s="39"/>
      <c r="TS308" s="39"/>
      <c r="TT308" s="39"/>
      <c r="TU308" s="39"/>
      <c r="TV308" s="39"/>
      <c r="TW308" s="39"/>
      <c r="TX308" s="39"/>
      <c r="TY308" s="39"/>
      <c r="TZ308" s="39"/>
      <c r="UA308" s="39"/>
      <c r="UB308" s="39"/>
      <c r="UC308" s="39"/>
      <c r="UD308" s="39"/>
      <c r="UE308" s="39"/>
      <c r="UF308" s="39"/>
      <c r="UG308" s="39"/>
      <c r="UH308" s="39"/>
      <c r="UI308" s="39"/>
      <c r="UJ308" s="39"/>
      <c r="UK308" s="39"/>
      <c r="UL308" s="39"/>
      <c r="UM308" s="39"/>
      <c r="UN308" s="39"/>
      <c r="UO308" s="39"/>
      <c r="UP308" s="39"/>
      <c r="UQ308" s="39"/>
      <c r="UR308" s="39"/>
      <c r="US308" s="39"/>
      <c r="UT308" s="39"/>
      <c r="UU308" s="39"/>
      <c r="UV308" s="39"/>
      <c r="UW308" s="39"/>
      <c r="UX308" s="39"/>
      <c r="UY308" s="39"/>
      <c r="UZ308" s="39"/>
      <c r="VA308" s="39"/>
      <c r="VB308" s="39"/>
      <c r="VC308" s="39"/>
      <c r="VD308" s="39"/>
      <c r="VE308" s="39"/>
      <c r="VF308" s="39"/>
      <c r="VG308" s="39"/>
      <c r="VH308" s="39"/>
      <c r="VI308" s="39"/>
      <c r="VJ308" s="39"/>
      <c r="VK308" s="39"/>
      <c r="VL308" s="39"/>
      <c r="VM308" s="39"/>
      <c r="VN308" s="39"/>
      <c r="VO308" s="39"/>
      <c r="VP308" s="39"/>
      <c r="VQ308" s="39"/>
      <c r="VR308" s="39"/>
      <c r="VS308" s="39"/>
      <c r="VT308" s="39"/>
      <c r="VU308" s="39"/>
      <c r="VV308" s="39"/>
      <c r="VW308" s="39"/>
      <c r="VX308" s="39"/>
      <c r="VY308" s="39"/>
      <c r="VZ308" s="39"/>
      <c r="WA308" s="39"/>
      <c r="WB308" s="39"/>
      <c r="WC308" s="39"/>
      <c r="WD308" s="39"/>
      <c r="WE308" s="39"/>
      <c r="WF308" s="39"/>
      <c r="WG308" s="39"/>
      <c r="WH308" s="39"/>
      <c r="WI308" s="39"/>
      <c r="WJ308" s="39"/>
      <c r="WK308" s="39"/>
      <c r="WL308" s="39"/>
      <c r="WM308" s="39"/>
      <c r="WN308" s="39"/>
      <c r="WO308" s="39"/>
      <c r="WP308" s="39"/>
      <c r="WQ308" s="39"/>
      <c r="WR308" s="39"/>
      <c r="WS308" s="39"/>
      <c r="WT308" s="39"/>
      <c r="WU308" s="39"/>
      <c r="WV308" s="39"/>
      <c r="WW308" s="39"/>
      <c r="WX308" s="39"/>
      <c r="WY308" s="39"/>
      <c r="WZ308" s="39"/>
      <c r="XA308" s="39"/>
      <c r="XB308" s="39"/>
      <c r="XC308" s="39"/>
      <c r="XD308" s="39"/>
      <c r="XE308" s="39"/>
      <c r="XF308" s="39"/>
      <c r="XG308" s="39"/>
      <c r="XH308" s="39"/>
      <c r="XI308" s="39"/>
      <c r="XJ308" s="39"/>
      <c r="XK308" s="39"/>
      <c r="XL308" s="39"/>
      <c r="XM308" s="39"/>
      <c r="XN308" s="39"/>
      <c r="XO308" s="39"/>
      <c r="XP308" s="39"/>
      <c r="XQ308" s="39"/>
      <c r="XR308" s="39"/>
      <c r="XS308" s="39"/>
      <c r="XT308" s="39"/>
      <c r="XU308" s="39"/>
      <c r="XV308" s="39"/>
      <c r="XW308" s="39"/>
      <c r="XX308" s="39"/>
      <c r="XY308" s="39"/>
      <c r="XZ308" s="39"/>
      <c r="YA308" s="39"/>
      <c r="YB308" s="39"/>
      <c r="YC308" s="39"/>
      <c r="YD308" s="39"/>
      <c r="YE308" s="39"/>
      <c r="YF308" s="39"/>
      <c r="YG308" s="39"/>
      <c r="YH308" s="39"/>
      <c r="YI308" s="39"/>
      <c r="YJ308" s="39"/>
      <c r="YK308" s="39"/>
      <c r="YL308" s="39"/>
      <c r="YM308" s="39"/>
      <c r="YN308" s="39"/>
      <c r="YO308" s="39"/>
      <c r="YP308" s="39"/>
      <c r="YQ308" s="39"/>
      <c r="YR308" s="39"/>
      <c r="YS308" s="39"/>
      <c r="YT308" s="39"/>
      <c r="YU308" s="39"/>
      <c r="YV308" s="39"/>
      <c r="YW308" s="39"/>
      <c r="YX308" s="39"/>
      <c r="YY308" s="39"/>
      <c r="YZ308" s="39"/>
      <c r="ZA308" s="39"/>
      <c r="ZB308" s="39"/>
      <c r="ZC308" s="39"/>
      <c r="ZD308" s="39"/>
      <c r="ZE308" s="39"/>
      <c r="ZF308" s="39"/>
      <c r="ZG308" s="39"/>
      <c r="ZH308" s="39"/>
      <c r="ZI308" s="39"/>
      <c r="ZJ308" s="39"/>
      <c r="ZK308" s="39"/>
      <c r="ZL308" s="39"/>
      <c r="ZM308" s="39"/>
      <c r="ZN308" s="39"/>
      <c r="ZO308" s="39"/>
      <c r="ZP308" s="39"/>
      <c r="ZQ308" s="39"/>
      <c r="ZR308" s="39"/>
      <c r="ZS308" s="39"/>
      <c r="ZT308" s="39"/>
      <c r="ZU308" s="39"/>
      <c r="ZV308" s="39"/>
      <c r="ZW308" s="39"/>
      <c r="ZX308" s="39"/>
    </row>
    <row r="309" spans="1:700" s="41" customFormat="1" ht="12" customHeight="1" x14ac:dyDescent="0.25">
      <c r="A309" s="128" t="s">
        <v>36</v>
      </c>
      <c r="B309" s="36" t="s">
        <v>37</v>
      </c>
      <c r="C309" s="36" t="s">
        <v>37</v>
      </c>
      <c r="D309" s="36" t="s">
        <v>38</v>
      </c>
      <c r="E309" s="36" t="s">
        <v>271</v>
      </c>
      <c r="F309" s="36" t="s">
        <v>272</v>
      </c>
      <c r="G309" s="22" t="s">
        <v>40</v>
      </c>
      <c r="H309" s="22" t="s">
        <v>16319</v>
      </c>
      <c r="I309" s="73" t="s">
        <v>98</v>
      </c>
      <c r="J309" s="19" t="s">
        <v>5737</v>
      </c>
      <c r="K309" s="19" t="s">
        <v>5738</v>
      </c>
      <c r="L309" s="11"/>
      <c r="M309" s="8" t="s">
        <v>43</v>
      </c>
      <c r="N309" s="12" t="s">
        <v>16255</v>
      </c>
      <c r="O309" s="20">
        <v>12</v>
      </c>
      <c r="P309" s="59">
        <v>40.020000000000003</v>
      </c>
      <c r="Q309" s="53" t="s">
        <v>16279</v>
      </c>
      <c r="R309" s="59">
        <v>480.24</v>
      </c>
      <c r="S309" s="59">
        <v>0</v>
      </c>
      <c r="T309" s="59">
        <v>120.06</v>
      </c>
      <c r="U309" s="59">
        <v>0</v>
      </c>
      <c r="V309" s="59">
        <v>0</v>
      </c>
      <c r="W309" s="59">
        <v>120.06</v>
      </c>
      <c r="X309" s="59">
        <v>0</v>
      </c>
      <c r="Y309" s="59">
        <v>0</v>
      </c>
      <c r="Z309" s="59">
        <v>120.06</v>
      </c>
      <c r="AA309" s="59">
        <v>0</v>
      </c>
      <c r="AB309" s="59">
        <v>0</v>
      </c>
      <c r="AC309" s="59">
        <v>120.06</v>
      </c>
      <c r="AD309" s="59">
        <v>0</v>
      </c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  <c r="IB309" s="39"/>
      <c r="IC309" s="39"/>
      <c r="ID309" s="39"/>
      <c r="IE309" s="39"/>
      <c r="IF309" s="39"/>
      <c r="IG309" s="39"/>
      <c r="IH309" s="39"/>
      <c r="II309" s="39"/>
      <c r="IJ309" s="39"/>
      <c r="IK309" s="39"/>
      <c r="IL309" s="39"/>
      <c r="IM309" s="39"/>
      <c r="IN309" s="39"/>
      <c r="IO309" s="39"/>
      <c r="IP309" s="39"/>
      <c r="IQ309" s="39"/>
      <c r="IR309" s="39"/>
      <c r="IS309" s="39"/>
      <c r="IT309" s="39"/>
      <c r="IU309" s="39"/>
      <c r="IV309" s="39"/>
      <c r="IW309" s="39"/>
      <c r="IX309" s="39"/>
      <c r="IY309" s="39"/>
      <c r="IZ309" s="39"/>
      <c r="JA309" s="39"/>
      <c r="JB309" s="39"/>
      <c r="JC309" s="39"/>
      <c r="JD309" s="39"/>
      <c r="JE309" s="39"/>
      <c r="JF309" s="39"/>
      <c r="JG309" s="39"/>
      <c r="JH309" s="39"/>
      <c r="JI309" s="39"/>
      <c r="JJ309" s="39"/>
      <c r="JK309" s="39"/>
      <c r="JL309" s="39"/>
      <c r="JM309" s="39"/>
      <c r="JN309" s="39"/>
      <c r="JO309" s="39"/>
      <c r="JP309" s="39"/>
      <c r="JQ309" s="39"/>
      <c r="JR309" s="39"/>
      <c r="JS309" s="39"/>
      <c r="JT309" s="39"/>
      <c r="JU309" s="39"/>
      <c r="JV309" s="39"/>
      <c r="JW309" s="39"/>
      <c r="JX309" s="39"/>
      <c r="JY309" s="39"/>
      <c r="JZ309" s="39"/>
      <c r="KA309" s="39"/>
      <c r="KB309" s="39"/>
      <c r="KC309" s="39"/>
      <c r="KD309" s="39"/>
      <c r="KE309" s="39"/>
      <c r="KF309" s="39"/>
      <c r="KG309" s="39"/>
      <c r="KH309" s="39"/>
      <c r="KI309" s="39"/>
      <c r="KJ309" s="39"/>
      <c r="KK309" s="39"/>
      <c r="KL309" s="39"/>
      <c r="KM309" s="39"/>
      <c r="KN309" s="39"/>
      <c r="KO309" s="39"/>
      <c r="KP309" s="39"/>
      <c r="KQ309" s="39"/>
      <c r="KR309" s="39"/>
      <c r="KS309" s="39"/>
      <c r="KT309" s="39"/>
      <c r="KU309" s="39"/>
      <c r="KV309" s="39"/>
      <c r="KW309" s="39"/>
      <c r="KX309" s="39"/>
      <c r="KY309" s="39"/>
      <c r="KZ309" s="39"/>
      <c r="LA309" s="39"/>
      <c r="LB309" s="39"/>
      <c r="LC309" s="39"/>
      <c r="LD309" s="39"/>
      <c r="LE309" s="39"/>
      <c r="LF309" s="39"/>
      <c r="LG309" s="39"/>
      <c r="LH309" s="39"/>
      <c r="LI309" s="39"/>
      <c r="LJ309" s="39"/>
      <c r="LK309" s="39"/>
      <c r="LL309" s="39"/>
      <c r="LM309" s="39"/>
      <c r="LN309" s="39"/>
      <c r="LO309" s="39"/>
      <c r="LP309" s="39"/>
      <c r="LQ309" s="39"/>
      <c r="LR309" s="39"/>
      <c r="LS309" s="39"/>
      <c r="LT309" s="39"/>
      <c r="LU309" s="39"/>
      <c r="LV309" s="39"/>
      <c r="LW309" s="39"/>
      <c r="LX309" s="39"/>
      <c r="LY309" s="39"/>
      <c r="LZ309" s="39"/>
      <c r="MA309" s="39"/>
      <c r="MB309" s="39"/>
      <c r="MC309" s="39"/>
      <c r="MD309" s="39"/>
      <c r="ME309" s="39"/>
      <c r="MF309" s="39"/>
      <c r="MG309" s="39"/>
      <c r="MH309" s="39"/>
      <c r="MI309" s="39"/>
      <c r="MJ309" s="39"/>
      <c r="MK309" s="39"/>
      <c r="ML309" s="39"/>
      <c r="MM309" s="39"/>
      <c r="MN309" s="39"/>
      <c r="MO309" s="39"/>
      <c r="MP309" s="39"/>
      <c r="MQ309" s="39"/>
      <c r="MR309" s="39"/>
      <c r="MS309" s="39"/>
      <c r="MT309" s="39"/>
      <c r="MU309" s="39"/>
      <c r="MV309" s="39"/>
      <c r="MW309" s="39"/>
      <c r="MX309" s="39"/>
      <c r="MY309" s="39"/>
      <c r="MZ309" s="39"/>
      <c r="NA309" s="39"/>
      <c r="NB309" s="39"/>
      <c r="NC309" s="39"/>
      <c r="ND309" s="39"/>
      <c r="NE309" s="39"/>
      <c r="NF309" s="39"/>
      <c r="NG309" s="39"/>
      <c r="NH309" s="39"/>
      <c r="NI309" s="39"/>
      <c r="NJ309" s="39"/>
      <c r="NK309" s="39"/>
      <c r="NL309" s="39"/>
      <c r="NM309" s="39"/>
      <c r="NN309" s="39"/>
      <c r="NO309" s="39"/>
      <c r="NP309" s="39"/>
      <c r="NQ309" s="39"/>
      <c r="NR309" s="39"/>
      <c r="NS309" s="39"/>
      <c r="NT309" s="39"/>
      <c r="NU309" s="39"/>
      <c r="NV309" s="39"/>
      <c r="NW309" s="39"/>
      <c r="NX309" s="39"/>
      <c r="NY309" s="39"/>
      <c r="NZ309" s="39"/>
      <c r="OA309" s="39"/>
      <c r="OB309" s="39"/>
      <c r="OC309" s="39"/>
      <c r="OD309" s="39"/>
      <c r="OE309" s="39"/>
      <c r="OF309" s="39"/>
      <c r="OG309" s="39"/>
      <c r="OH309" s="39"/>
      <c r="OI309" s="39"/>
      <c r="OJ309" s="39"/>
      <c r="OK309" s="39"/>
      <c r="OL309" s="39"/>
      <c r="OM309" s="39"/>
      <c r="ON309" s="39"/>
      <c r="OO309" s="39"/>
      <c r="OP309" s="39"/>
      <c r="OQ309" s="39"/>
      <c r="OR309" s="39"/>
      <c r="OS309" s="39"/>
      <c r="OT309" s="39"/>
      <c r="OU309" s="39"/>
      <c r="OV309" s="39"/>
      <c r="OW309" s="39"/>
      <c r="OX309" s="39"/>
      <c r="OY309" s="39"/>
      <c r="OZ309" s="39"/>
      <c r="PA309" s="39"/>
      <c r="PB309" s="39"/>
      <c r="PC309" s="39"/>
      <c r="PD309" s="39"/>
      <c r="PE309" s="39"/>
      <c r="PF309" s="39"/>
      <c r="PG309" s="39"/>
      <c r="PH309" s="39"/>
      <c r="PI309" s="39"/>
      <c r="PJ309" s="39"/>
      <c r="PK309" s="39"/>
      <c r="PL309" s="39"/>
      <c r="PM309" s="39"/>
      <c r="PN309" s="39"/>
      <c r="PO309" s="39"/>
      <c r="PP309" s="39"/>
      <c r="PQ309" s="39"/>
      <c r="PR309" s="39"/>
      <c r="PS309" s="39"/>
      <c r="PT309" s="39"/>
      <c r="PU309" s="39"/>
      <c r="PV309" s="39"/>
      <c r="PW309" s="39"/>
      <c r="PX309" s="39"/>
      <c r="PY309" s="39"/>
      <c r="PZ309" s="39"/>
      <c r="QA309" s="39"/>
      <c r="QB309" s="39"/>
      <c r="QC309" s="39"/>
      <c r="QD309" s="39"/>
      <c r="QE309" s="39"/>
      <c r="QF309" s="39"/>
      <c r="QG309" s="39"/>
      <c r="QH309" s="39"/>
      <c r="QI309" s="39"/>
      <c r="QJ309" s="39"/>
      <c r="QK309" s="39"/>
      <c r="QL309" s="39"/>
      <c r="QM309" s="39"/>
      <c r="QN309" s="39"/>
      <c r="QO309" s="39"/>
      <c r="QP309" s="39"/>
      <c r="QQ309" s="39"/>
      <c r="QR309" s="39"/>
      <c r="QS309" s="39"/>
      <c r="QT309" s="39"/>
      <c r="QU309" s="39"/>
      <c r="QV309" s="39"/>
      <c r="QW309" s="39"/>
      <c r="QX309" s="39"/>
      <c r="QY309" s="39"/>
      <c r="QZ309" s="39"/>
      <c r="RA309" s="39"/>
      <c r="RB309" s="39"/>
      <c r="RC309" s="39"/>
      <c r="RD309" s="39"/>
      <c r="RE309" s="39"/>
      <c r="RF309" s="39"/>
      <c r="RG309" s="39"/>
      <c r="RH309" s="39"/>
      <c r="RI309" s="39"/>
      <c r="RJ309" s="39"/>
      <c r="RK309" s="39"/>
      <c r="RL309" s="39"/>
      <c r="RM309" s="39"/>
      <c r="RN309" s="39"/>
      <c r="RO309" s="39"/>
      <c r="RP309" s="39"/>
      <c r="RQ309" s="39"/>
      <c r="RR309" s="39"/>
      <c r="RS309" s="39"/>
      <c r="RT309" s="39"/>
      <c r="RU309" s="39"/>
      <c r="RV309" s="39"/>
      <c r="RW309" s="39"/>
      <c r="RX309" s="39"/>
      <c r="RY309" s="39"/>
      <c r="RZ309" s="39"/>
      <c r="SA309" s="39"/>
      <c r="SB309" s="39"/>
      <c r="SC309" s="39"/>
      <c r="SD309" s="39"/>
      <c r="SE309" s="39"/>
      <c r="SF309" s="39"/>
      <c r="SG309" s="39"/>
      <c r="SH309" s="39"/>
      <c r="SI309" s="39"/>
      <c r="SJ309" s="39"/>
      <c r="SK309" s="39"/>
      <c r="SL309" s="39"/>
      <c r="SM309" s="39"/>
      <c r="SN309" s="39"/>
      <c r="SO309" s="39"/>
      <c r="SP309" s="39"/>
      <c r="SQ309" s="39"/>
      <c r="SR309" s="39"/>
      <c r="SS309" s="39"/>
      <c r="ST309" s="39"/>
      <c r="SU309" s="39"/>
      <c r="SV309" s="39"/>
      <c r="SW309" s="39"/>
      <c r="SX309" s="39"/>
      <c r="SY309" s="39"/>
      <c r="SZ309" s="39"/>
      <c r="TA309" s="39"/>
      <c r="TB309" s="39"/>
      <c r="TC309" s="39"/>
      <c r="TD309" s="39"/>
      <c r="TE309" s="39"/>
      <c r="TF309" s="39"/>
      <c r="TG309" s="39"/>
      <c r="TH309" s="39"/>
      <c r="TI309" s="39"/>
      <c r="TJ309" s="39"/>
      <c r="TK309" s="39"/>
      <c r="TL309" s="39"/>
      <c r="TM309" s="39"/>
      <c r="TN309" s="39"/>
      <c r="TO309" s="39"/>
      <c r="TP309" s="39"/>
      <c r="TQ309" s="39"/>
      <c r="TR309" s="39"/>
      <c r="TS309" s="39"/>
      <c r="TT309" s="39"/>
      <c r="TU309" s="39"/>
      <c r="TV309" s="39"/>
      <c r="TW309" s="39"/>
      <c r="TX309" s="39"/>
      <c r="TY309" s="39"/>
      <c r="TZ309" s="39"/>
      <c r="UA309" s="39"/>
      <c r="UB309" s="39"/>
      <c r="UC309" s="39"/>
      <c r="UD309" s="39"/>
      <c r="UE309" s="39"/>
      <c r="UF309" s="39"/>
      <c r="UG309" s="39"/>
      <c r="UH309" s="39"/>
      <c r="UI309" s="39"/>
      <c r="UJ309" s="39"/>
      <c r="UK309" s="39"/>
      <c r="UL309" s="39"/>
      <c r="UM309" s="39"/>
      <c r="UN309" s="39"/>
      <c r="UO309" s="39"/>
      <c r="UP309" s="39"/>
      <c r="UQ309" s="39"/>
      <c r="UR309" s="39"/>
      <c r="US309" s="39"/>
      <c r="UT309" s="39"/>
      <c r="UU309" s="39"/>
      <c r="UV309" s="39"/>
      <c r="UW309" s="39"/>
      <c r="UX309" s="39"/>
      <c r="UY309" s="39"/>
      <c r="UZ309" s="39"/>
      <c r="VA309" s="39"/>
      <c r="VB309" s="39"/>
      <c r="VC309" s="39"/>
      <c r="VD309" s="39"/>
      <c r="VE309" s="39"/>
      <c r="VF309" s="39"/>
      <c r="VG309" s="39"/>
      <c r="VH309" s="39"/>
      <c r="VI309" s="39"/>
      <c r="VJ309" s="39"/>
      <c r="VK309" s="39"/>
      <c r="VL309" s="39"/>
      <c r="VM309" s="39"/>
      <c r="VN309" s="39"/>
      <c r="VO309" s="39"/>
      <c r="VP309" s="39"/>
      <c r="VQ309" s="39"/>
      <c r="VR309" s="39"/>
      <c r="VS309" s="39"/>
      <c r="VT309" s="39"/>
      <c r="VU309" s="39"/>
      <c r="VV309" s="39"/>
      <c r="VW309" s="39"/>
      <c r="VX309" s="39"/>
      <c r="VY309" s="39"/>
      <c r="VZ309" s="39"/>
      <c r="WA309" s="39"/>
      <c r="WB309" s="39"/>
      <c r="WC309" s="39"/>
      <c r="WD309" s="39"/>
      <c r="WE309" s="39"/>
      <c r="WF309" s="39"/>
      <c r="WG309" s="39"/>
      <c r="WH309" s="39"/>
      <c r="WI309" s="39"/>
      <c r="WJ309" s="39"/>
      <c r="WK309" s="39"/>
      <c r="WL309" s="39"/>
      <c r="WM309" s="39"/>
      <c r="WN309" s="39"/>
      <c r="WO309" s="39"/>
      <c r="WP309" s="39"/>
      <c r="WQ309" s="39"/>
      <c r="WR309" s="39"/>
      <c r="WS309" s="39"/>
      <c r="WT309" s="39"/>
      <c r="WU309" s="39"/>
      <c r="WV309" s="39"/>
      <c r="WW309" s="39"/>
      <c r="WX309" s="39"/>
      <c r="WY309" s="39"/>
      <c r="WZ309" s="39"/>
      <c r="XA309" s="39"/>
      <c r="XB309" s="39"/>
      <c r="XC309" s="39"/>
      <c r="XD309" s="39"/>
      <c r="XE309" s="39"/>
      <c r="XF309" s="39"/>
      <c r="XG309" s="39"/>
      <c r="XH309" s="39"/>
      <c r="XI309" s="39"/>
      <c r="XJ309" s="39"/>
      <c r="XK309" s="39"/>
      <c r="XL309" s="39"/>
      <c r="XM309" s="39"/>
      <c r="XN309" s="39"/>
      <c r="XO309" s="39"/>
      <c r="XP309" s="39"/>
      <c r="XQ309" s="39"/>
      <c r="XR309" s="39"/>
      <c r="XS309" s="39"/>
      <c r="XT309" s="39"/>
      <c r="XU309" s="39"/>
      <c r="XV309" s="39"/>
      <c r="XW309" s="39"/>
      <c r="XX309" s="39"/>
      <c r="XY309" s="39"/>
      <c r="XZ309" s="39"/>
      <c r="YA309" s="39"/>
      <c r="YB309" s="39"/>
      <c r="YC309" s="39"/>
      <c r="YD309" s="39"/>
      <c r="YE309" s="39"/>
      <c r="YF309" s="39"/>
      <c r="YG309" s="39"/>
      <c r="YH309" s="39"/>
      <c r="YI309" s="39"/>
      <c r="YJ309" s="39"/>
      <c r="YK309" s="39"/>
      <c r="YL309" s="39"/>
      <c r="YM309" s="39"/>
      <c r="YN309" s="39"/>
      <c r="YO309" s="39"/>
      <c r="YP309" s="39"/>
      <c r="YQ309" s="39"/>
      <c r="YR309" s="39"/>
      <c r="YS309" s="39"/>
      <c r="YT309" s="39"/>
      <c r="YU309" s="39"/>
      <c r="YV309" s="39"/>
      <c r="YW309" s="39"/>
      <c r="YX309" s="39"/>
      <c r="YY309" s="39"/>
      <c r="YZ309" s="39"/>
      <c r="ZA309" s="39"/>
      <c r="ZB309" s="39"/>
      <c r="ZC309" s="39"/>
      <c r="ZD309" s="39"/>
      <c r="ZE309" s="39"/>
      <c r="ZF309" s="39"/>
      <c r="ZG309" s="39"/>
      <c r="ZH309" s="39"/>
      <c r="ZI309" s="39"/>
      <c r="ZJ309" s="39"/>
      <c r="ZK309" s="39"/>
      <c r="ZL309" s="39"/>
      <c r="ZM309" s="39"/>
      <c r="ZN309" s="39"/>
      <c r="ZO309" s="39"/>
      <c r="ZP309" s="39"/>
      <c r="ZQ309" s="39"/>
      <c r="ZR309" s="39"/>
      <c r="ZS309" s="39"/>
      <c r="ZT309" s="39"/>
      <c r="ZU309" s="39"/>
      <c r="ZV309" s="39"/>
      <c r="ZW309" s="39"/>
      <c r="ZX309" s="39"/>
    </row>
    <row r="310" spans="1:700" s="41" customFormat="1" ht="12" customHeight="1" x14ac:dyDescent="0.25">
      <c r="A310" s="128" t="s">
        <v>36</v>
      </c>
      <c r="B310" s="36" t="s">
        <v>37</v>
      </c>
      <c r="C310" s="36" t="s">
        <v>37</v>
      </c>
      <c r="D310" s="36" t="s">
        <v>38</v>
      </c>
      <c r="E310" s="36" t="s">
        <v>271</v>
      </c>
      <c r="F310" s="36" t="s">
        <v>272</v>
      </c>
      <c r="G310" s="22" t="s">
        <v>40</v>
      </c>
      <c r="H310" s="22" t="s">
        <v>16319</v>
      </c>
      <c r="I310" s="73" t="s">
        <v>98</v>
      </c>
      <c r="J310" s="19" t="s">
        <v>5868</v>
      </c>
      <c r="K310" s="19" t="s">
        <v>106</v>
      </c>
      <c r="L310" s="11"/>
      <c r="M310" s="8" t="s">
        <v>43</v>
      </c>
      <c r="N310" s="12" t="s">
        <v>16255</v>
      </c>
      <c r="O310" s="20">
        <v>12</v>
      </c>
      <c r="P310" s="59">
        <v>45.82</v>
      </c>
      <c r="Q310" s="53" t="s">
        <v>16279</v>
      </c>
      <c r="R310" s="59">
        <v>549.84</v>
      </c>
      <c r="S310" s="59">
        <v>0</v>
      </c>
      <c r="T310" s="59">
        <v>137.46</v>
      </c>
      <c r="U310" s="59">
        <v>0</v>
      </c>
      <c r="V310" s="59">
        <v>0</v>
      </c>
      <c r="W310" s="59">
        <v>137.46</v>
      </c>
      <c r="X310" s="59">
        <v>0</v>
      </c>
      <c r="Y310" s="59">
        <v>0</v>
      </c>
      <c r="Z310" s="59">
        <v>137.46</v>
      </c>
      <c r="AA310" s="59">
        <v>0</v>
      </c>
      <c r="AB310" s="59">
        <v>0</v>
      </c>
      <c r="AC310" s="59">
        <v>137.46</v>
      </c>
      <c r="AD310" s="59">
        <v>0</v>
      </c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  <c r="IV310" s="39"/>
      <c r="IW310" s="39"/>
      <c r="IX310" s="39"/>
      <c r="IY310" s="39"/>
      <c r="IZ310" s="39"/>
      <c r="JA310" s="39"/>
      <c r="JB310" s="39"/>
      <c r="JC310" s="39"/>
      <c r="JD310" s="39"/>
      <c r="JE310" s="39"/>
      <c r="JF310" s="39"/>
      <c r="JG310" s="39"/>
      <c r="JH310" s="39"/>
      <c r="JI310" s="39"/>
      <c r="JJ310" s="39"/>
      <c r="JK310" s="39"/>
      <c r="JL310" s="39"/>
      <c r="JM310" s="39"/>
      <c r="JN310" s="39"/>
      <c r="JO310" s="39"/>
      <c r="JP310" s="39"/>
      <c r="JQ310" s="39"/>
      <c r="JR310" s="39"/>
      <c r="JS310" s="39"/>
      <c r="JT310" s="39"/>
      <c r="JU310" s="39"/>
      <c r="JV310" s="39"/>
      <c r="JW310" s="39"/>
      <c r="JX310" s="39"/>
      <c r="JY310" s="39"/>
      <c r="JZ310" s="39"/>
      <c r="KA310" s="39"/>
      <c r="KB310" s="39"/>
      <c r="KC310" s="39"/>
      <c r="KD310" s="39"/>
      <c r="KE310" s="39"/>
      <c r="KF310" s="39"/>
      <c r="KG310" s="39"/>
      <c r="KH310" s="39"/>
      <c r="KI310" s="39"/>
      <c r="KJ310" s="39"/>
      <c r="KK310" s="39"/>
      <c r="KL310" s="39"/>
      <c r="KM310" s="39"/>
      <c r="KN310" s="39"/>
      <c r="KO310" s="39"/>
      <c r="KP310" s="39"/>
      <c r="KQ310" s="39"/>
      <c r="KR310" s="39"/>
      <c r="KS310" s="39"/>
      <c r="KT310" s="39"/>
      <c r="KU310" s="39"/>
      <c r="KV310" s="39"/>
      <c r="KW310" s="39"/>
      <c r="KX310" s="39"/>
      <c r="KY310" s="39"/>
      <c r="KZ310" s="39"/>
      <c r="LA310" s="39"/>
      <c r="LB310" s="39"/>
      <c r="LC310" s="39"/>
      <c r="LD310" s="39"/>
      <c r="LE310" s="39"/>
      <c r="LF310" s="39"/>
      <c r="LG310" s="39"/>
      <c r="LH310" s="39"/>
      <c r="LI310" s="39"/>
      <c r="LJ310" s="39"/>
      <c r="LK310" s="39"/>
      <c r="LL310" s="39"/>
      <c r="LM310" s="39"/>
      <c r="LN310" s="39"/>
      <c r="LO310" s="39"/>
      <c r="LP310" s="39"/>
      <c r="LQ310" s="39"/>
      <c r="LR310" s="39"/>
      <c r="LS310" s="39"/>
      <c r="LT310" s="39"/>
      <c r="LU310" s="39"/>
      <c r="LV310" s="39"/>
      <c r="LW310" s="39"/>
      <c r="LX310" s="39"/>
      <c r="LY310" s="39"/>
      <c r="LZ310" s="39"/>
      <c r="MA310" s="39"/>
      <c r="MB310" s="39"/>
      <c r="MC310" s="39"/>
      <c r="MD310" s="39"/>
      <c r="ME310" s="39"/>
      <c r="MF310" s="39"/>
      <c r="MG310" s="39"/>
      <c r="MH310" s="39"/>
      <c r="MI310" s="39"/>
      <c r="MJ310" s="39"/>
      <c r="MK310" s="39"/>
      <c r="ML310" s="39"/>
      <c r="MM310" s="39"/>
      <c r="MN310" s="39"/>
      <c r="MO310" s="39"/>
      <c r="MP310" s="39"/>
      <c r="MQ310" s="39"/>
      <c r="MR310" s="39"/>
      <c r="MS310" s="39"/>
      <c r="MT310" s="39"/>
      <c r="MU310" s="39"/>
      <c r="MV310" s="39"/>
      <c r="MW310" s="39"/>
      <c r="MX310" s="39"/>
      <c r="MY310" s="39"/>
      <c r="MZ310" s="39"/>
      <c r="NA310" s="39"/>
      <c r="NB310" s="39"/>
      <c r="NC310" s="39"/>
      <c r="ND310" s="39"/>
      <c r="NE310" s="39"/>
      <c r="NF310" s="39"/>
      <c r="NG310" s="39"/>
      <c r="NH310" s="39"/>
      <c r="NI310" s="39"/>
      <c r="NJ310" s="39"/>
      <c r="NK310" s="39"/>
      <c r="NL310" s="39"/>
      <c r="NM310" s="39"/>
      <c r="NN310" s="39"/>
      <c r="NO310" s="39"/>
      <c r="NP310" s="39"/>
      <c r="NQ310" s="39"/>
      <c r="NR310" s="39"/>
      <c r="NS310" s="39"/>
      <c r="NT310" s="39"/>
      <c r="NU310" s="39"/>
      <c r="NV310" s="39"/>
      <c r="NW310" s="39"/>
      <c r="NX310" s="39"/>
      <c r="NY310" s="39"/>
      <c r="NZ310" s="39"/>
      <c r="OA310" s="39"/>
      <c r="OB310" s="39"/>
      <c r="OC310" s="39"/>
      <c r="OD310" s="39"/>
      <c r="OE310" s="39"/>
      <c r="OF310" s="39"/>
      <c r="OG310" s="39"/>
      <c r="OH310" s="39"/>
      <c r="OI310" s="39"/>
      <c r="OJ310" s="39"/>
      <c r="OK310" s="39"/>
      <c r="OL310" s="39"/>
      <c r="OM310" s="39"/>
      <c r="ON310" s="39"/>
      <c r="OO310" s="39"/>
      <c r="OP310" s="39"/>
      <c r="OQ310" s="39"/>
      <c r="OR310" s="39"/>
      <c r="OS310" s="39"/>
      <c r="OT310" s="39"/>
      <c r="OU310" s="39"/>
      <c r="OV310" s="39"/>
      <c r="OW310" s="39"/>
      <c r="OX310" s="39"/>
      <c r="OY310" s="39"/>
      <c r="OZ310" s="39"/>
      <c r="PA310" s="39"/>
      <c r="PB310" s="39"/>
      <c r="PC310" s="39"/>
      <c r="PD310" s="39"/>
      <c r="PE310" s="39"/>
      <c r="PF310" s="39"/>
      <c r="PG310" s="39"/>
      <c r="PH310" s="39"/>
      <c r="PI310" s="39"/>
      <c r="PJ310" s="39"/>
      <c r="PK310" s="39"/>
      <c r="PL310" s="39"/>
      <c r="PM310" s="39"/>
      <c r="PN310" s="39"/>
      <c r="PO310" s="39"/>
      <c r="PP310" s="39"/>
      <c r="PQ310" s="39"/>
      <c r="PR310" s="39"/>
      <c r="PS310" s="39"/>
      <c r="PT310" s="39"/>
      <c r="PU310" s="39"/>
      <c r="PV310" s="39"/>
      <c r="PW310" s="39"/>
      <c r="PX310" s="39"/>
      <c r="PY310" s="39"/>
      <c r="PZ310" s="39"/>
      <c r="QA310" s="39"/>
      <c r="QB310" s="39"/>
      <c r="QC310" s="39"/>
      <c r="QD310" s="39"/>
      <c r="QE310" s="39"/>
      <c r="QF310" s="39"/>
      <c r="QG310" s="39"/>
      <c r="QH310" s="39"/>
      <c r="QI310" s="39"/>
      <c r="QJ310" s="39"/>
      <c r="QK310" s="39"/>
      <c r="QL310" s="39"/>
      <c r="QM310" s="39"/>
      <c r="QN310" s="39"/>
      <c r="QO310" s="39"/>
      <c r="QP310" s="39"/>
      <c r="QQ310" s="39"/>
      <c r="QR310" s="39"/>
      <c r="QS310" s="39"/>
      <c r="QT310" s="39"/>
      <c r="QU310" s="39"/>
      <c r="QV310" s="39"/>
      <c r="QW310" s="39"/>
      <c r="QX310" s="39"/>
      <c r="QY310" s="39"/>
      <c r="QZ310" s="39"/>
      <c r="RA310" s="39"/>
      <c r="RB310" s="39"/>
      <c r="RC310" s="39"/>
      <c r="RD310" s="39"/>
      <c r="RE310" s="39"/>
      <c r="RF310" s="39"/>
      <c r="RG310" s="39"/>
      <c r="RH310" s="39"/>
      <c r="RI310" s="39"/>
      <c r="RJ310" s="39"/>
      <c r="RK310" s="39"/>
      <c r="RL310" s="39"/>
      <c r="RM310" s="39"/>
      <c r="RN310" s="39"/>
      <c r="RO310" s="39"/>
      <c r="RP310" s="39"/>
      <c r="RQ310" s="39"/>
      <c r="RR310" s="39"/>
      <c r="RS310" s="39"/>
      <c r="RT310" s="39"/>
      <c r="RU310" s="39"/>
      <c r="RV310" s="39"/>
      <c r="RW310" s="39"/>
      <c r="RX310" s="39"/>
      <c r="RY310" s="39"/>
      <c r="RZ310" s="39"/>
      <c r="SA310" s="39"/>
      <c r="SB310" s="39"/>
      <c r="SC310" s="39"/>
      <c r="SD310" s="39"/>
      <c r="SE310" s="39"/>
      <c r="SF310" s="39"/>
      <c r="SG310" s="39"/>
      <c r="SH310" s="39"/>
      <c r="SI310" s="39"/>
      <c r="SJ310" s="39"/>
      <c r="SK310" s="39"/>
      <c r="SL310" s="39"/>
      <c r="SM310" s="39"/>
      <c r="SN310" s="39"/>
      <c r="SO310" s="39"/>
      <c r="SP310" s="39"/>
      <c r="SQ310" s="39"/>
      <c r="SR310" s="39"/>
      <c r="SS310" s="39"/>
      <c r="ST310" s="39"/>
      <c r="SU310" s="39"/>
      <c r="SV310" s="39"/>
      <c r="SW310" s="39"/>
      <c r="SX310" s="39"/>
      <c r="SY310" s="39"/>
      <c r="SZ310" s="39"/>
      <c r="TA310" s="39"/>
      <c r="TB310" s="39"/>
      <c r="TC310" s="39"/>
      <c r="TD310" s="39"/>
      <c r="TE310" s="39"/>
      <c r="TF310" s="39"/>
      <c r="TG310" s="39"/>
      <c r="TH310" s="39"/>
      <c r="TI310" s="39"/>
      <c r="TJ310" s="39"/>
      <c r="TK310" s="39"/>
      <c r="TL310" s="39"/>
      <c r="TM310" s="39"/>
      <c r="TN310" s="39"/>
      <c r="TO310" s="39"/>
      <c r="TP310" s="39"/>
      <c r="TQ310" s="39"/>
      <c r="TR310" s="39"/>
      <c r="TS310" s="39"/>
      <c r="TT310" s="39"/>
      <c r="TU310" s="39"/>
      <c r="TV310" s="39"/>
      <c r="TW310" s="39"/>
      <c r="TX310" s="39"/>
      <c r="TY310" s="39"/>
      <c r="TZ310" s="39"/>
      <c r="UA310" s="39"/>
      <c r="UB310" s="39"/>
      <c r="UC310" s="39"/>
      <c r="UD310" s="39"/>
      <c r="UE310" s="39"/>
      <c r="UF310" s="39"/>
      <c r="UG310" s="39"/>
      <c r="UH310" s="39"/>
      <c r="UI310" s="39"/>
      <c r="UJ310" s="39"/>
      <c r="UK310" s="39"/>
      <c r="UL310" s="39"/>
      <c r="UM310" s="39"/>
      <c r="UN310" s="39"/>
      <c r="UO310" s="39"/>
      <c r="UP310" s="39"/>
      <c r="UQ310" s="39"/>
      <c r="UR310" s="39"/>
      <c r="US310" s="39"/>
      <c r="UT310" s="39"/>
      <c r="UU310" s="39"/>
      <c r="UV310" s="39"/>
      <c r="UW310" s="39"/>
      <c r="UX310" s="39"/>
      <c r="UY310" s="39"/>
      <c r="UZ310" s="39"/>
      <c r="VA310" s="39"/>
      <c r="VB310" s="39"/>
      <c r="VC310" s="39"/>
      <c r="VD310" s="39"/>
      <c r="VE310" s="39"/>
      <c r="VF310" s="39"/>
      <c r="VG310" s="39"/>
      <c r="VH310" s="39"/>
      <c r="VI310" s="39"/>
      <c r="VJ310" s="39"/>
      <c r="VK310" s="39"/>
      <c r="VL310" s="39"/>
      <c r="VM310" s="39"/>
      <c r="VN310" s="39"/>
      <c r="VO310" s="39"/>
      <c r="VP310" s="39"/>
      <c r="VQ310" s="39"/>
      <c r="VR310" s="39"/>
      <c r="VS310" s="39"/>
      <c r="VT310" s="39"/>
      <c r="VU310" s="39"/>
      <c r="VV310" s="39"/>
      <c r="VW310" s="39"/>
      <c r="VX310" s="39"/>
      <c r="VY310" s="39"/>
      <c r="VZ310" s="39"/>
      <c r="WA310" s="39"/>
      <c r="WB310" s="39"/>
      <c r="WC310" s="39"/>
      <c r="WD310" s="39"/>
      <c r="WE310" s="39"/>
      <c r="WF310" s="39"/>
      <c r="WG310" s="39"/>
      <c r="WH310" s="39"/>
      <c r="WI310" s="39"/>
      <c r="WJ310" s="39"/>
      <c r="WK310" s="39"/>
      <c r="WL310" s="39"/>
      <c r="WM310" s="39"/>
      <c r="WN310" s="39"/>
      <c r="WO310" s="39"/>
      <c r="WP310" s="39"/>
      <c r="WQ310" s="39"/>
      <c r="WR310" s="39"/>
      <c r="WS310" s="39"/>
      <c r="WT310" s="39"/>
      <c r="WU310" s="39"/>
      <c r="WV310" s="39"/>
      <c r="WW310" s="39"/>
      <c r="WX310" s="39"/>
      <c r="WY310" s="39"/>
      <c r="WZ310" s="39"/>
      <c r="XA310" s="39"/>
      <c r="XB310" s="39"/>
      <c r="XC310" s="39"/>
      <c r="XD310" s="39"/>
      <c r="XE310" s="39"/>
      <c r="XF310" s="39"/>
      <c r="XG310" s="39"/>
      <c r="XH310" s="39"/>
      <c r="XI310" s="39"/>
      <c r="XJ310" s="39"/>
      <c r="XK310" s="39"/>
      <c r="XL310" s="39"/>
      <c r="XM310" s="39"/>
      <c r="XN310" s="39"/>
      <c r="XO310" s="39"/>
      <c r="XP310" s="39"/>
      <c r="XQ310" s="39"/>
      <c r="XR310" s="39"/>
      <c r="XS310" s="39"/>
      <c r="XT310" s="39"/>
      <c r="XU310" s="39"/>
      <c r="XV310" s="39"/>
      <c r="XW310" s="39"/>
      <c r="XX310" s="39"/>
      <c r="XY310" s="39"/>
      <c r="XZ310" s="39"/>
      <c r="YA310" s="39"/>
      <c r="YB310" s="39"/>
      <c r="YC310" s="39"/>
      <c r="YD310" s="39"/>
      <c r="YE310" s="39"/>
      <c r="YF310" s="39"/>
      <c r="YG310" s="39"/>
      <c r="YH310" s="39"/>
      <c r="YI310" s="39"/>
      <c r="YJ310" s="39"/>
      <c r="YK310" s="39"/>
      <c r="YL310" s="39"/>
      <c r="YM310" s="39"/>
      <c r="YN310" s="39"/>
      <c r="YO310" s="39"/>
      <c r="YP310" s="39"/>
      <c r="YQ310" s="39"/>
      <c r="YR310" s="39"/>
      <c r="YS310" s="39"/>
      <c r="YT310" s="39"/>
      <c r="YU310" s="39"/>
      <c r="YV310" s="39"/>
      <c r="YW310" s="39"/>
      <c r="YX310" s="39"/>
      <c r="YY310" s="39"/>
      <c r="YZ310" s="39"/>
      <c r="ZA310" s="39"/>
      <c r="ZB310" s="39"/>
      <c r="ZC310" s="39"/>
      <c r="ZD310" s="39"/>
      <c r="ZE310" s="39"/>
      <c r="ZF310" s="39"/>
      <c r="ZG310" s="39"/>
      <c r="ZH310" s="39"/>
      <c r="ZI310" s="39"/>
      <c r="ZJ310" s="39"/>
      <c r="ZK310" s="39"/>
      <c r="ZL310" s="39"/>
      <c r="ZM310" s="39"/>
      <c r="ZN310" s="39"/>
      <c r="ZO310" s="39"/>
      <c r="ZP310" s="39"/>
      <c r="ZQ310" s="39"/>
      <c r="ZR310" s="39"/>
      <c r="ZS310" s="39"/>
      <c r="ZT310" s="39"/>
      <c r="ZU310" s="39"/>
      <c r="ZV310" s="39"/>
      <c r="ZW310" s="39"/>
      <c r="ZX310" s="39"/>
    </row>
    <row r="311" spans="1:700" s="41" customFormat="1" ht="12" customHeight="1" x14ac:dyDescent="0.25">
      <c r="A311" s="128" t="s">
        <v>36</v>
      </c>
      <c r="B311" s="36" t="s">
        <v>37</v>
      </c>
      <c r="C311" s="36" t="s">
        <v>37</v>
      </c>
      <c r="D311" s="36" t="s">
        <v>38</v>
      </c>
      <c r="E311" s="36" t="s">
        <v>271</v>
      </c>
      <c r="F311" s="36" t="s">
        <v>272</v>
      </c>
      <c r="G311" s="22" t="s">
        <v>40</v>
      </c>
      <c r="H311" s="22" t="s">
        <v>16319</v>
      </c>
      <c r="I311" s="73" t="s">
        <v>98</v>
      </c>
      <c r="J311" s="19" t="s">
        <v>5716</v>
      </c>
      <c r="K311" s="19" t="s">
        <v>5717</v>
      </c>
      <c r="L311" s="11"/>
      <c r="M311" s="8" t="s">
        <v>43</v>
      </c>
      <c r="N311" s="12" t="s">
        <v>16255</v>
      </c>
      <c r="O311" s="20">
        <v>36</v>
      </c>
      <c r="P311" s="59">
        <v>48.72</v>
      </c>
      <c r="Q311" s="53" t="s">
        <v>16279</v>
      </c>
      <c r="R311" s="59">
        <v>1753.92</v>
      </c>
      <c r="S311" s="59">
        <v>0</v>
      </c>
      <c r="T311" s="59">
        <v>438.48</v>
      </c>
      <c r="U311" s="59">
        <v>0</v>
      </c>
      <c r="V311" s="59">
        <v>0</v>
      </c>
      <c r="W311" s="59">
        <v>438.48</v>
      </c>
      <c r="X311" s="59">
        <v>0</v>
      </c>
      <c r="Y311" s="59">
        <v>0</v>
      </c>
      <c r="Z311" s="59">
        <v>438.48</v>
      </c>
      <c r="AA311" s="59">
        <v>0</v>
      </c>
      <c r="AB311" s="59">
        <v>0</v>
      </c>
      <c r="AC311" s="59">
        <v>438.48</v>
      </c>
      <c r="AD311" s="59">
        <v>0</v>
      </c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  <c r="IB311" s="39"/>
      <c r="IC311" s="39"/>
      <c r="ID311" s="39"/>
      <c r="IE311" s="39"/>
      <c r="IF311" s="39"/>
      <c r="IG311" s="39"/>
      <c r="IH311" s="39"/>
      <c r="II311" s="39"/>
      <c r="IJ311" s="39"/>
      <c r="IK311" s="39"/>
      <c r="IL311" s="39"/>
      <c r="IM311" s="39"/>
      <c r="IN311" s="39"/>
      <c r="IO311" s="39"/>
      <c r="IP311" s="39"/>
      <c r="IQ311" s="39"/>
      <c r="IR311" s="39"/>
      <c r="IS311" s="39"/>
      <c r="IT311" s="39"/>
      <c r="IU311" s="39"/>
      <c r="IV311" s="39"/>
      <c r="IW311" s="39"/>
      <c r="IX311" s="39"/>
      <c r="IY311" s="39"/>
      <c r="IZ311" s="39"/>
      <c r="JA311" s="39"/>
      <c r="JB311" s="39"/>
      <c r="JC311" s="39"/>
      <c r="JD311" s="39"/>
      <c r="JE311" s="39"/>
      <c r="JF311" s="39"/>
      <c r="JG311" s="39"/>
      <c r="JH311" s="39"/>
      <c r="JI311" s="39"/>
      <c r="JJ311" s="39"/>
      <c r="JK311" s="39"/>
      <c r="JL311" s="39"/>
      <c r="JM311" s="39"/>
      <c r="JN311" s="39"/>
      <c r="JO311" s="39"/>
      <c r="JP311" s="39"/>
      <c r="JQ311" s="39"/>
      <c r="JR311" s="39"/>
      <c r="JS311" s="39"/>
      <c r="JT311" s="39"/>
      <c r="JU311" s="39"/>
      <c r="JV311" s="39"/>
      <c r="JW311" s="39"/>
      <c r="JX311" s="39"/>
      <c r="JY311" s="39"/>
      <c r="JZ311" s="39"/>
      <c r="KA311" s="39"/>
      <c r="KB311" s="39"/>
      <c r="KC311" s="39"/>
      <c r="KD311" s="39"/>
      <c r="KE311" s="39"/>
      <c r="KF311" s="39"/>
      <c r="KG311" s="39"/>
      <c r="KH311" s="39"/>
      <c r="KI311" s="39"/>
      <c r="KJ311" s="39"/>
      <c r="KK311" s="39"/>
      <c r="KL311" s="39"/>
      <c r="KM311" s="39"/>
      <c r="KN311" s="39"/>
      <c r="KO311" s="39"/>
      <c r="KP311" s="39"/>
      <c r="KQ311" s="39"/>
      <c r="KR311" s="39"/>
      <c r="KS311" s="39"/>
      <c r="KT311" s="39"/>
      <c r="KU311" s="39"/>
      <c r="KV311" s="39"/>
      <c r="KW311" s="39"/>
      <c r="KX311" s="39"/>
      <c r="KY311" s="39"/>
      <c r="KZ311" s="39"/>
      <c r="LA311" s="39"/>
      <c r="LB311" s="39"/>
      <c r="LC311" s="39"/>
      <c r="LD311" s="39"/>
      <c r="LE311" s="39"/>
      <c r="LF311" s="39"/>
      <c r="LG311" s="39"/>
      <c r="LH311" s="39"/>
      <c r="LI311" s="39"/>
      <c r="LJ311" s="39"/>
      <c r="LK311" s="39"/>
      <c r="LL311" s="39"/>
      <c r="LM311" s="39"/>
      <c r="LN311" s="39"/>
      <c r="LO311" s="39"/>
      <c r="LP311" s="39"/>
      <c r="LQ311" s="39"/>
      <c r="LR311" s="39"/>
      <c r="LS311" s="39"/>
      <c r="LT311" s="39"/>
      <c r="LU311" s="39"/>
      <c r="LV311" s="39"/>
      <c r="LW311" s="39"/>
      <c r="LX311" s="39"/>
      <c r="LY311" s="39"/>
      <c r="LZ311" s="39"/>
      <c r="MA311" s="39"/>
      <c r="MB311" s="39"/>
      <c r="MC311" s="39"/>
      <c r="MD311" s="39"/>
      <c r="ME311" s="39"/>
      <c r="MF311" s="39"/>
      <c r="MG311" s="39"/>
      <c r="MH311" s="39"/>
      <c r="MI311" s="39"/>
      <c r="MJ311" s="39"/>
      <c r="MK311" s="39"/>
      <c r="ML311" s="39"/>
      <c r="MM311" s="39"/>
      <c r="MN311" s="39"/>
      <c r="MO311" s="39"/>
      <c r="MP311" s="39"/>
      <c r="MQ311" s="39"/>
      <c r="MR311" s="39"/>
      <c r="MS311" s="39"/>
      <c r="MT311" s="39"/>
      <c r="MU311" s="39"/>
      <c r="MV311" s="39"/>
      <c r="MW311" s="39"/>
      <c r="MX311" s="39"/>
      <c r="MY311" s="39"/>
      <c r="MZ311" s="39"/>
      <c r="NA311" s="39"/>
      <c r="NB311" s="39"/>
      <c r="NC311" s="39"/>
      <c r="ND311" s="39"/>
      <c r="NE311" s="39"/>
      <c r="NF311" s="39"/>
      <c r="NG311" s="39"/>
      <c r="NH311" s="39"/>
      <c r="NI311" s="39"/>
      <c r="NJ311" s="39"/>
      <c r="NK311" s="39"/>
      <c r="NL311" s="39"/>
      <c r="NM311" s="39"/>
      <c r="NN311" s="39"/>
      <c r="NO311" s="39"/>
      <c r="NP311" s="39"/>
      <c r="NQ311" s="39"/>
      <c r="NR311" s="39"/>
      <c r="NS311" s="39"/>
      <c r="NT311" s="39"/>
      <c r="NU311" s="39"/>
      <c r="NV311" s="39"/>
      <c r="NW311" s="39"/>
      <c r="NX311" s="39"/>
      <c r="NY311" s="39"/>
      <c r="NZ311" s="39"/>
      <c r="OA311" s="39"/>
      <c r="OB311" s="39"/>
      <c r="OC311" s="39"/>
      <c r="OD311" s="39"/>
      <c r="OE311" s="39"/>
      <c r="OF311" s="39"/>
      <c r="OG311" s="39"/>
      <c r="OH311" s="39"/>
      <c r="OI311" s="39"/>
      <c r="OJ311" s="39"/>
      <c r="OK311" s="39"/>
      <c r="OL311" s="39"/>
      <c r="OM311" s="39"/>
      <c r="ON311" s="39"/>
      <c r="OO311" s="39"/>
      <c r="OP311" s="39"/>
      <c r="OQ311" s="39"/>
      <c r="OR311" s="39"/>
      <c r="OS311" s="39"/>
      <c r="OT311" s="39"/>
      <c r="OU311" s="39"/>
      <c r="OV311" s="39"/>
      <c r="OW311" s="39"/>
      <c r="OX311" s="39"/>
      <c r="OY311" s="39"/>
      <c r="OZ311" s="39"/>
      <c r="PA311" s="39"/>
      <c r="PB311" s="39"/>
      <c r="PC311" s="39"/>
      <c r="PD311" s="39"/>
      <c r="PE311" s="39"/>
      <c r="PF311" s="39"/>
      <c r="PG311" s="39"/>
      <c r="PH311" s="39"/>
      <c r="PI311" s="39"/>
      <c r="PJ311" s="39"/>
      <c r="PK311" s="39"/>
      <c r="PL311" s="39"/>
      <c r="PM311" s="39"/>
      <c r="PN311" s="39"/>
      <c r="PO311" s="39"/>
      <c r="PP311" s="39"/>
      <c r="PQ311" s="39"/>
      <c r="PR311" s="39"/>
      <c r="PS311" s="39"/>
      <c r="PT311" s="39"/>
      <c r="PU311" s="39"/>
      <c r="PV311" s="39"/>
      <c r="PW311" s="39"/>
      <c r="PX311" s="39"/>
      <c r="PY311" s="39"/>
      <c r="PZ311" s="39"/>
      <c r="QA311" s="39"/>
      <c r="QB311" s="39"/>
      <c r="QC311" s="39"/>
      <c r="QD311" s="39"/>
      <c r="QE311" s="39"/>
      <c r="QF311" s="39"/>
      <c r="QG311" s="39"/>
      <c r="QH311" s="39"/>
      <c r="QI311" s="39"/>
      <c r="QJ311" s="39"/>
      <c r="QK311" s="39"/>
      <c r="QL311" s="39"/>
      <c r="QM311" s="39"/>
      <c r="QN311" s="39"/>
      <c r="QO311" s="39"/>
      <c r="QP311" s="39"/>
      <c r="QQ311" s="39"/>
      <c r="QR311" s="39"/>
      <c r="QS311" s="39"/>
      <c r="QT311" s="39"/>
      <c r="QU311" s="39"/>
      <c r="QV311" s="39"/>
      <c r="QW311" s="39"/>
      <c r="QX311" s="39"/>
      <c r="QY311" s="39"/>
      <c r="QZ311" s="39"/>
      <c r="RA311" s="39"/>
      <c r="RB311" s="39"/>
      <c r="RC311" s="39"/>
      <c r="RD311" s="39"/>
      <c r="RE311" s="39"/>
      <c r="RF311" s="39"/>
      <c r="RG311" s="39"/>
      <c r="RH311" s="39"/>
      <c r="RI311" s="39"/>
      <c r="RJ311" s="39"/>
      <c r="RK311" s="39"/>
      <c r="RL311" s="39"/>
      <c r="RM311" s="39"/>
      <c r="RN311" s="39"/>
      <c r="RO311" s="39"/>
      <c r="RP311" s="39"/>
      <c r="RQ311" s="39"/>
      <c r="RR311" s="39"/>
      <c r="RS311" s="39"/>
      <c r="RT311" s="39"/>
      <c r="RU311" s="39"/>
      <c r="RV311" s="39"/>
      <c r="RW311" s="39"/>
      <c r="RX311" s="39"/>
      <c r="RY311" s="39"/>
      <c r="RZ311" s="39"/>
      <c r="SA311" s="39"/>
      <c r="SB311" s="39"/>
      <c r="SC311" s="39"/>
      <c r="SD311" s="39"/>
      <c r="SE311" s="39"/>
      <c r="SF311" s="39"/>
      <c r="SG311" s="39"/>
      <c r="SH311" s="39"/>
      <c r="SI311" s="39"/>
      <c r="SJ311" s="39"/>
      <c r="SK311" s="39"/>
      <c r="SL311" s="39"/>
      <c r="SM311" s="39"/>
      <c r="SN311" s="39"/>
      <c r="SO311" s="39"/>
      <c r="SP311" s="39"/>
      <c r="SQ311" s="39"/>
      <c r="SR311" s="39"/>
      <c r="SS311" s="39"/>
      <c r="ST311" s="39"/>
      <c r="SU311" s="39"/>
      <c r="SV311" s="39"/>
      <c r="SW311" s="39"/>
      <c r="SX311" s="39"/>
      <c r="SY311" s="39"/>
      <c r="SZ311" s="39"/>
      <c r="TA311" s="39"/>
      <c r="TB311" s="39"/>
      <c r="TC311" s="39"/>
      <c r="TD311" s="39"/>
      <c r="TE311" s="39"/>
      <c r="TF311" s="39"/>
      <c r="TG311" s="39"/>
      <c r="TH311" s="39"/>
      <c r="TI311" s="39"/>
      <c r="TJ311" s="39"/>
      <c r="TK311" s="39"/>
      <c r="TL311" s="39"/>
      <c r="TM311" s="39"/>
      <c r="TN311" s="39"/>
      <c r="TO311" s="39"/>
      <c r="TP311" s="39"/>
      <c r="TQ311" s="39"/>
      <c r="TR311" s="39"/>
      <c r="TS311" s="39"/>
      <c r="TT311" s="39"/>
      <c r="TU311" s="39"/>
      <c r="TV311" s="39"/>
      <c r="TW311" s="39"/>
      <c r="TX311" s="39"/>
      <c r="TY311" s="39"/>
      <c r="TZ311" s="39"/>
      <c r="UA311" s="39"/>
      <c r="UB311" s="39"/>
      <c r="UC311" s="39"/>
      <c r="UD311" s="39"/>
      <c r="UE311" s="39"/>
      <c r="UF311" s="39"/>
      <c r="UG311" s="39"/>
      <c r="UH311" s="39"/>
      <c r="UI311" s="39"/>
      <c r="UJ311" s="39"/>
      <c r="UK311" s="39"/>
      <c r="UL311" s="39"/>
      <c r="UM311" s="39"/>
      <c r="UN311" s="39"/>
      <c r="UO311" s="39"/>
      <c r="UP311" s="39"/>
      <c r="UQ311" s="39"/>
      <c r="UR311" s="39"/>
      <c r="US311" s="39"/>
      <c r="UT311" s="39"/>
      <c r="UU311" s="39"/>
      <c r="UV311" s="39"/>
      <c r="UW311" s="39"/>
      <c r="UX311" s="39"/>
      <c r="UY311" s="39"/>
      <c r="UZ311" s="39"/>
      <c r="VA311" s="39"/>
      <c r="VB311" s="39"/>
      <c r="VC311" s="39"/>
      <c r="VD311" s="39"/>
      <c r="VE311" s="39"/>
      <c r="VF311" s="39"/>
      <c r="VG311" s="39"/>
      <c r="VH311" s="39"/>
      <c r="VI311" s="39"/>
      <c r="VJ311" s="39"/>
      <c r="VK311" s="39"/>
      <c r="VL311" s="39"/>
      <c r="VM311" s="39"/>
      <c r="VN311" s="39"/>
      <c r="VO311" s="39"/>
      <c r="VP311" s="39"/>
      <c r="VQ311" s="39"/>
      <c r="VR311" s="39"/>
      <c r="VS311" s="39"/>
      <c r="VT311" s="39"/>
      <c r="VU311" s="39"/>
      <c r="VV311" s="39"/>
      <c r="VW311" s="39"/>
      <c r="VX311" s="39"/>
      <c r="VY311" s="39"/>
      <c r="VZ311" s="39"/>
      <c r="WA311" s="39"/>
      <c r="WB311" s="39"/>
      <c r="WC311" s="39"/>
      <c r="WD311" s="39"/>
      <c r="WE311" s="39"/>
      <c r="WF311" s="39"/>
      <c r="WG311" s="39"/>
      <c r="WH311" s="39"/>
      <c r="WI311" s="39"/>
      <c r="WJ311" s="39"/>
      <c r="WK311" s="39"/>
      <c r="WL311" s="39"/>
      <c r="WM311" s="39"/>
      <c r="WN311" s="39"/>
      <c r="WO311" s="39"/>
      <c r="WP311" s="39"/>
      <c r="WQ311" s="39"/>
      <c r="WR311" s="39"/>
      <c r="WS311" s="39"/>
      <c r="WT311" s="39"/>
      <c r="WU311" s="39"/>
      <c r="WV311" s="39"/>
      <c r="WW311" s="39"/>
      <c r="WX311" s="39"/>
      <c r="WY311" s="39"/>
      <c r="WZ311" s="39"/>
      <c r="XA311" s="39"/>
      <c r="XB311" s="39"/>
      <c r="XC311" s="39"/>
      <c r="XD311" s="39"/>
      <c r="XE311" s="39"/>
      <c r="XF311" s="39"/>
      <c r="XG311" s="39"/>
      <c r="XH311" s="39"/>
      <c r="XI311" s="39"/>
      <c r="XJ311" s="39"/>
      <c r="XK311" s="39"/>
      <c r="XL311" s="39"/>
      <c r="XM311" s="39"/>
      <c r="XN311" s="39"/>
      <c r="XO311" s="39"/>
      <c r="XP311" s="39"/>
      <c r="XQ311" s="39"/>
      <c r="XR311" s="39"/>
      <c r="XS311" s="39"/>
      <c r="XT311" s="39"/>
      <c r="XU311" s="39"/>
      <c r="XV311" s="39"/>
      <c r="XW311" s="39"/>
      <c r="XX311" s="39"/>
      <c r="XY311" s="39"/>
      <c r="XZ311" s="39"/>
      <c r="YA311" s="39"/>
      <c r="YB311" s="39"/>
      <c r="YC311" s="39"/>
      <c r="YD311" s="39"/>
      <c r="YE311" s="39"/>
      <c r="YF311" s="39"/>
      <c r="YG311" s="39"/>
      <c r="YH311" s="39"/>
      <c r="YI311" s="39"/>
      <c r="YJ311" s="39"/>
      <c r="YK311" s="39"/>
      <c r="YL311" s="39"/>
      <c r="YM311" s="39"/>
      <c r="YN311" s="39"/>
      <c r="YO311" s="39"/>
      <c r="YP311" s="39"/>
      <c r="YQ311" s="39"/>
      <c r="YR311" s="39"/>
      <c r="YS311" s="39"/>
      <c r="YT311" s="39"/>
      <c r="YU311" s="39"/>
      <c r="YV311" s="39"/>
      <c r="YW311" s="39"/>
      <c r="YX311" s="39"/>
      <c r="YY311" s="39"/>
      <c r="YZ311" s="39"/>
      <c r="ZA311" s="39"/>
      <c r="ZB311" s="39"/>
      <c r="ZC311" s="39"/>
      <c r="ZD311" s="39"/>
      <c r="ZE311" s="39"/>
      <c r="ZF311" s="39"/>
      <c r="ZG311" s="39"/>
      <c r="ZH311" s="39"/>
      <c r="ZI311" s="39"/>
      <c r="ZJ311" s="39"/>
      <c r="ZK311" s="39"/>
      <c r="ZL311" s="39"/>
      <c r="ZM311" s="39"/>
      <c r="ZN311" s="39"/>
      <c r="ZO311" s="39"/>
      <c r="ZP311" s="39"/>
      <c r="ZQ311" s="39"/>
      <c r="ZR311" s="39"/>
      <c r="ZS311" s="39"/>
      <c r="ZT311" s="39"/>
      <c r="ZU311" s="39"/>
      <c r="ZV311" s="39"/>
      <c r="ZW311" s="39"/>
      <c r="ZX311" s="39"/>
    </row>
    <row r="312" spans="1:700" s="41" customFormat="1" ht="12" customHeight="1" x14ac:dyDescent="0.25">
      <c r="A312" s="128" t="s">
        <v>36</v>
      </c>
      <c r="B312" s="36" t="s">
        <v>37</v>
      </c>
      <c r="C312" s="36" t="s">
        <v>37</v>
      </c>
      <c r="D312" s="36" t="s">
        <v>38</v>
      </c>
      <c r="E312" s="36" t="s">
        <v>271</v>
      </c>
      <c r="F312" s="36" t="s">
        <v>272</v>
      </c>
      <c r="G312" s="22" t="s">
        <v>40</v>
      </c>
      <c r="H312" s="22" t="s">
        <v>16319</v>
      </c>
      <c r="I312" s="73" t="s">
        <v>98</v>
      </c>
      <c r="J312" s="31" t="s">
        <v>5685</v>
      </c>
      <c r="K312" s="31" t="s">
        <v>5686</v>
      </c>
      <c r="L312" s="11"/>
      <c r="M312" s="8" t="s">
        <v>43</v>
      </c>
      <c r="N312" s="12" t="s">
        <v>1446</v>
      </c>
      <c r="O312" s="20">
        <v>12</v>
      </c>
      <c r="P312" s="59">
        <v>184.15</v>
      </c>
      <c r="Q312" s="53" t="s">
        <v>16279</v>
      </c>
      <c r="R312" s="59">
        <v>2209.8000000000002</v>
      </c>
      <c r="S312" s="59">
        <v>0</v>
      </c>
      <c r="T312" s="59">
        <v>736.6</v>
      </c>
      <c r="U312" s="59">
        <v>0</v>
      </c>
      <c r="V312" s="59">
        <v>0</v>
      </c>
      <c r="W312" s="59">
        <v>736.6</v>
      </c>
      <c r="X312" s="59">
        <v>0</v>
      </c>
      <c r="Y312" s="59">
        <v>0</v>
      </c>
      <c r="Z312" s="59">
        <v>736.6</v>
      </c>
      <c r="AA312" s="59">
        <v>0</v>
      </c>
      <c r="AB312" s="59">
        <v>0</v>
      </c>
      <c r="AC312" s="59">
        <v>0</v>
      </c>
      <c r="AD312" s="59">
        <v>0</v>
      </c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  <c r="IB312" s="39"/>
      <c r="IC312" s="39"/>
      <c r="ID312" s="39"/>
      <c r="IE312" s="39"/>
      <c r="IF312" s="39"/>
      <c r="IG312" s="39"/>
      <c r="IH312" s="39"/>
      <c r="II312" s="39"/>
      <c r="IJ312" s="39"/>
      <c r="IK312" s="39"/>
      <c r="IL312" s="39"/>
      <c r="IM312" s="39"/>
      <c r="IN312" s="39"/>
      <c r="IO312" s="39"/>
      <c r="IP312" s="39"/>
      <c r="IQ312" s="39"/>
      <c r="IR312" s="39"/>
      <c r="IS312" s="39"/>
      <c r="IT312" s="39"/>
      <c r="IU312" s="39"/>
      <c r="IV312" s="39"/>
      <c r="IW312" s="39"/>
      <c r="IX312" s="39"/>
      <c r="IY312" s="39"/>
      <c r="IZ312" s="39"/>
      <c r="JA312" s="39"/>
      <c r="JB312" s="39"/>
      <c r="JC312" s="39"/>
      <c r="JD312" s="39"/>
      <c r="JE312" s="39"/>
      <c r="JF312" s="39"/>
      <c r="JG312" s="39"/>
      <c r="JH312" s="39"/>
      <c r="JI312" s="39"/>
      <c r="JJ312" s="39"/>
      <c r="JK312" s="39"/>
      <c r="JL312" s="39"/>
      <c r="JM312" s="39"/>
      <c r="JN312" s="39"/>
      <c r="JO312" s="39"/>
      <c r="JP312" s="39"/>
      <c r="JQ312" s="39"/>
      <c r="JR312" s="39"/>
      <c r="JS312" s="39"/>
      <c r="JT312" s="39"/>
      <c r="JU312" s="39"/>
      <c r="JV312" s="39"/>
      <c r="JW312" s="39"/>
      <c r="JX312" s="39"/>
      <c r="JY312" s="39"/>
      <c r="JZ312" s="39"/>
      <c r="KA312" s="39"/>
      <c r="KB312" s="39"/>
      <c r="KC312" s="39"/>
      <c r="KD312" s="39"/>
      <c r="KE312" s="39"/>
      <c r="KF312" s="39"/>
      <c r="KG312" s="39"/>
      <c r="KH312" s="39"/>
      <c r="KI312" s="39"/>
      <c r="KJ312" s="39"/>
      <c r="KK312" s="39"/>
      <c r="KL312" s="39"/>
      <c r="KM312" s="39"/>
      <c r="KN312" s="39"/>
      <c r="KO312" s="39"/>
      <c r="KP312" s="39"/>
      <c r="KQ312" s="39"/>
      <c r="KR312" s="39"/>
      <c r="KS312" s="39"/>
      <c r="KT312" s="39"/>
      <c r="KU312" s="39"/>
      <c r="KV312" s="39"/>
      <c r="KW312" s="39"/>
      <c r="KX312" s="39"/>
      <c r="KY312" s="39"/>
      <c r="KZ312" s="39"/>
      <c r="LA312" s="39"/>
      <c r="LB312" s="39"/>
      <c r="LC312" s="39"/>
      <c r="LD312" s="39"/>
      <c r="LE312" s="39"/>
      <c r="LF312" s="39"/>
      <c r="LG312" s="39"/>
      <c r="LH312" s="39"/>
      <c r="LI312" s="39"/>
      <c r="LJ312" s="39"/>
      <c r="LK312" s="39"/>
      <c r="LL312" s="39"/>
      <c r="LM312" s="39"/>
      <c r="LN312" s="39"/>
      <c r="LO312" s="39"/>
      <c r="LP312" s="39"/>
      <c r="LQ312" s="39"/>
      <c r="LR312" s="39"/>
      <c r="LS312" s="39"/>
      <c r="LT312" s="39"/>
      <c r="LU312" s="39"/>
      <c r="LV312" s="39"/>
      <c r="LW312" s="39"/>
      <c r="LX312" s="39"/>
      <c r="LY312" s="39"/>
      <c r="LZ312" s="39"/>
      <c r="MA312" s="39"/>
      <c r="MB312" s="39"/>
      <c r="MC312" s="39"/>
      <c r="MD312" s="39"/>
      <c r="ME312" s="39"/>
      <c r="MF312" s="39"/>
      <c r="MG312" s="39"/>
      <c r="MH312" s="39"/>
      <c r="MI312" s="39"/>
      <c r="MJ312" s="39"/>
      <c r="MK312" s="39"/>
      <c r="ML312" s="39"/>
      <c r="MM312" s="39"/>
      <c r="MN312" s="39"/>
      <c r="MO312" s="39"/>
      <c r="MP312" s="39"/>
      <c r="MQ312" s="39"/>
      <c r="MR312" s="39"/>
      <c r="MS312" s="39"/>
      <c r="MT312" s="39"/>
      <c r="MU312" s="39"/>
      <c r="MV312" s="39"/>
      <c r="MW312" s="39"/>
      <c r="MX312" s="39"/>
      <c r="MY312" s="39"/>
      <c r="MZ312" s="39"/>
      <c r="NA312" s="39"/>
      <c r="NB312" s="39"/>
      <c r="NC312" s="39"/>
      <c r="ND312" s="39"/>
      <c r="NE312" s="39"/>
      <c r="NF312" s="39"/>
      <c r="NG312" s="39"/>
      <c r="NH312" s="39"/>
      <c r="NI312" s="39"/>
      <c r="NJ312" s="39"/>
      <c r="NK312" s="39"/>
      <c r="NL312" s="39"/>
      <c r="NM312" s="39"/>
      <c r="NN312" s="39"/>
      <c r="NO312" s="39"/>
      <c r="NP312" s="39"/>
      <c r="NQ312" s="39"/>
      <c r="NR312" s="39"/>
      <c r="NS312" s="39"/>
      <c r="NT312" s="39"/>
      <c r="NU312" s="39"/>
      <c r="NV312" s="39"/>
      <c r="NW312" s="39"/>
      <c r="NX312" s="39"/>
      <c r="NY312" s="39"/>
      <c r="NZ312" s="39"/>
      <c r="OA312" s="39"/>
      <c r="OB312" s="39"/>
      <c r="OC312" s="39"/>
      <c r="OD312" s="39"/>
      <c r="OE312" s="39"/>
      <c r="OF312" s="39"/>
      <c r="OG312" s="39"/>
      <c r="OH312" s="39"/>
      <c r="OI312" s="39"/>
      <c r="OJ312" s="39"/>
      <c r="OK312" s="39"/>
      <c r="OL312" s="39"/>
      <c r="OM312" s="39"/>
      <c r="ON312" s="39"/>
      <c r="OO312" s="39"/>
      <c r="OP312" s="39"/>
      <c r="OQ312" s="39"/>
      <c r="OR312" s="39"/>
      <c r="OS312" s="39"/>
      <c r="OT312" s="39"/>
      <c r="OU312" s="39"/>
      <c r="OV312" s="39"/>
      <c r="OW312" s="39"/>
      <c r="OX312" s="39"/>
      <c r="OY312" s="39"/>
      <c r="OZ312" s="39"/>
      <c r="PA312" s="39"/>
      <c r="PB312" s="39"/>
      <c r="PC312" s="39"/>
      <c r="PD312" s="39"/>
      <c r="PE312" s="39"/>
      <c r="PF312" s="39"/>
      <c r="PG312" s="39"/>
      <c r="PH312" s="39"/>
      <c r="PI312" s="39"/>
      <c r="PJ312" s="39"/>
      <c r="PK312" s="39"/>
      <c r="PL312" s="39"/>
      <c r="PM312" s="39"/>
      <c r="PN312" s="39"/>
      <c r="PO312" s="39"/>
      <c r="PP312" s="39"/>
      <c r="PQ312" s="39"/>
      <c r="PR312" s="39"/>
      <c r="PS312" s="39"/>
      <c r="PT312" s="39"/>
      <c r="PU312" s="39"/>
      <c r="PV312" s="39"/>
      <c r="PW312" s="39"/>
      <c r="PX312" s="39"/>
      <c r="PY312" s="39"/>
      <c r="PZ312" s="39"/>
      <c r="QA312" s="39"/>
      <c r="QB312" s="39"/>
      <c r="QC312" s="39"/>
      <c r="QD312" s="39"/>
      <c r="QE312" s="39"/>
      <c r="QF312" s="39"/>
      <c r="QG312" s="39"/>
      <c r="QH312" s="39"/>
      <c r="QI312" s="39"/>
      <c r="QJ312" s="39"/>
      <c r="QK312" s="39"/>
      <c r="QL312" s="39"/>
      <c r="QM312" s="39"/>
      <c r="QN312" s="39"/>
      <c r="QO312" s="39"/>
      <c r="QP312" s="39"/>
      <c r="QQ312" s="39"/>
      <c r="QR312" s="39"/>
      <c r="QS312" s="39"/>
      <c r="QT312" s="39"/>
      <c r="QU312" s="39"/>
      <c r="QV312" s="39"/>
      <c r="QW312" s="39"/>
      <c r="QX312" s="39"/>
      <c r="QY312" s="39"/>
      <c r="QZ312" s="39"/>
      <c r="RA312" s="39"/>
      <c r="RB312" s="39"/>
      <c r="RC312" s="39"/>
      <c r="RD312" s="39"/>
      <c r="RE312" s="39"/>
      <c r="RF312" s="39"/>
      <c r="RG312" s="39"/>
      <c r="RH312" s="39"/>
      <c r="RI312" s="39"/>
      <c r="RJ312" s="39"/>
      <c r="RK312" s="39"/>
      <c r="RL312" s="39"/>
      <c r="RM312" s="39"/>
      <c r="RN312" s="39"/>
      <c r="RO312" s="39"/>
      <c r="RP312" s="39"/>
      <c r="RQ312" s="39"/>
      <c r="RR312" s="39"/>
      <c r="RS312" s="39"/>
      <c r="RT312" s="39"/>
      <c r="RU312" s="39"/>
      <c r="RV312" s="39"/>
      <c r="RW312" s="39"/>
      <c r="RX312" s="39"/>
      <c r="RY312" s="39"/>
      <c r="RZ312" s="39"/>
      <c r="SA312" s="39"/>
      <c r="SB312" s="39"/>
      <c r="SC312" s="39"/>
      <c r="SD312" s="39"/>
      <c r="SE312" s="39"/>
      <c r="SF312" s="39"/>
      <c r="SG312" s="39"/>
      <c r="SH312" s="39"/>
      <c r="SI312" s="39"/>
      <c r="SJ312" s="39"/>
      <c r="SK312" s="39"/>
      <c r="SL312" s="39"/>
      <c r="SM312" s="39"/>
      <c r="SN312" s="39"/>
      <c r="SO312" s="39"/>
      <c r="SP312" s="39"/>
      <c r="SQ312" s="39"/>
      <c r="SR312" s="39"/>
      <c r="SS312" s="39"/>
      <c r="ST312" s="39"/>
      <c r="SU312" s="39"/>
      <c r="SV312" s="39"/>
      <c r="SW312" s="39"/>
      <c r="SX312" s="39"/>
      <c r="SY312" s="39"/>
      <c r="SZ312" s="39"/>
      <c r="TA312" s="39"/>
      <c r="TB312" s="39"/>
      <c r="TC312" s="39"/>
      <c r="TD312" s="39"/>
      <c r="TE312" s="39"/>
      <c r="TF312" s="39"/>
      <c r="TG312" s="39"/>
      <c r="TH312" s="39"/>
      <c r="TI312" s="39"/>
      <c r="TJ312" s="39"/>
      <c r="TK312" s="39"/>
      <c r="TL312" s="39"/>
      <c r="TM312" s="39"/>
      <c r="TN312" s="39"/>
      <c r="TO312" s="39"/>
      <c r="TP312" s="39"/>
      <c r="TQ312" s="39"/>
      <c r="TR312" s="39"/>
      <c r="TS312" s="39"/>
      <c r="TT312" s="39"/>
      <c r="TU312" s="39"/>
      <c r="TV312" s="39"/>
      <c r="TW312" s="39"/>
      <c r="TX312" s="39"/>
      <c r="TY312" s="39"/>
      <c r="TZ312" s="39"/>
      <c r="UA312" s="39"/>
      <c r="UB312" s="39"/>
      <c r="UC312" s="39"/>
      <c r="UD312" s="39"/>
      <c r="UE312" s="39"/>
      <c r="UF312" s="39"/>
      <c r="UG312" s="39"/>
      <c r="UH312" s="39"/>
      <c r="UI312" s="39"/>
      <c r="UJ312" s="39"/>
      <c r="UK312" s="39"/>
      <c r="UL312" s="39"/>
      <c r="UM312" s="39"/>
      <c r="UN312" s="39"/>
      <c r="UO312" s="39"/>
      <c r="UP312" s="39"/>
      <c r="UQ312" s="39"/>
      <c r="UR312" s="39"/>
      <c r="US312" s="39"/>
      <c r="UT312" s="39"/>
      <c r="UU312" s="39"/>
      <c r="UV312" s="39"/>
      <c r="UW312" s="39"/>
      <c r="UX312" s="39"/>
      <c r="UY312" s="39"/>
      <c r="UZ312" s="39"/>
      <c r="VA312" s="39"/>
      <c r="VB312" s="39"/>
      <c r="VC312" s="39"/>
      <c r="VD312" s="39"/>
      <c r="VE312" s="39"/>
      <c r="VF312" s="39"/>
      <c r="VG312" s="39"/>
      <c r="VH312" s="39"/>
      <c r="VI312" s="39"/>
      <c r="VJ312" s="39"/>
      <c r="VK312" s="39"/>
      <c r="VL312" s="39"/>
      <c r="VM312" s="39"/>
      <c r="VN312" s="39"/>
      <c r="VO312" s="39"/>
      <c r="VP312" s="39"/>
      <c r="VQ312" s="39"/>
      <c r="VR312" s="39"/>
      <c r="VS312" s="39"/>
      <c r="VT312" s="39"/>
      <c r="VU312" s="39"/>
      <c r="VV312" s="39"/>
      <c r="VW312" s="39"/>
      <c r="VX312" s="39"/>
      <c r="VY312" s="39"/>
      <c r="VZ312" s="39"/>
      <c r="WA312" s="39"/>
      <c r="WB312" s="39"/>
      <c r="WC312" s="39"/>
      <c r="WD312" s="39"/>
      <c r="WE312" s="39"/>
      <c r="WF312" s="39"/>
      <c r="WG312" s="39"/>
      <c r="WH312" s="39"/>
      <c r="WI312" s="39"/>
      <c r="WJ312" s="39"/>
      <c r="WK312" s="39"/>
      <c r="WL312" s="39"/>
      <c r="WM312" s="39"/>
      <c r="WN312" s="39"/>
      <c r="WO312" s="39"/>
      <c r="WP312" s="39"/>
      <c r="WQ312" s="39"/>
      <c r="WR312" s="39"/>
      <c r="WS312" s="39"/>
      <c r="WT312" s="39"/>
      <c r="WU312" s="39"/>
      <c r="WV312" s="39"/>
      <c r="WW312" s="39"/>
      <c r="WX312" s="39"/>
      <c r="WY312" s="39"/>
      <c r="WZ312" s="39"/>
      <c r="XA312" s="39"/>
      <c r="XB312" s="39"/>
      <c r="XC312" s="39"/>
      <c r="XD312" s="39"/>
      <c r="XE312" s="39"/>
      <c r="XF312" s="39"/>
      <c r="XG312" s="39"/>
      <c r="XH312" s="39"/>
      <c r="XI312" s="39"/>
      <c r="XJ312" s="39"/>
      <c r="XK312" s="39"/>
      <c r="XL312" s="39"/>
      <c r="XM312" s="39"/>
      <c r="XN312" s="39"/>
      <c r="XO312" s="39"/>
      <c r="XP312" s="39"/>
      <c r="XQ312" s="39"/>
      <c r="XR312" s="39"/>
      <c r="XS312" s="39"/>
      <c r="XT312" s="39"/>
      <c r="XU312" s="39"/>
      <c r="XV312" s="39"/>
      <c r="XW312" s="39"/>
      <c r="XX312" s="39"/>
      <c r="XY312" s="39"/>
      <c r="XZ312" s="39"/>
      <c r="YA312" s="39"/>
      <c r="YB312" s="39"/>
      <c r="YC312" s="39"/>
      <c r="YD312" s="39"/>
      <c r="YE312" s="39"/>
      <c r="YF312" s="39"/>
      <c r="YG312" s="39"/>
      <c r="YH312" s="39"/>
      <c r="YI312" s="39"/>
      <c r="YJ312" s="39"/>
      <c r="YK312" s="39"/>
      <c r="YL312" s="39"/>
      <c r="YM312" s="39"/>
      <c r="YN312" s="39"/>
      <c r="YO312" s="39"/>
      <c r="YP312" s="39"/>
      <c r="YQ312" s="39"/>
      <c r="YR312" s="39"/>
      <c r="YS312" s="39"/>
      <c r="YT312" s="39"/>
      <c r="YU312" s="39"/>
      <c r="YV312" s="39"/>
      <c r="YW312" s="39"/>
      <c r="YX312" s="39"/>
      <c r="YY312" s="39"/>
      <c r="YZ312" s="39"/>
      <c r="ZA312" s="39"/>
      <c r="ZB312" s="39"/>
      <c r="ZC312" s="39"/>
      <c r="ZD312" s="39"/>
      <c r="ZE312" s="39"/>
      <c r="ZF312" s="39"/>
      <c r="ZG312" s="39"/>
      <c r="ZH312" s="39"/>
      <c r="ZI312" s="39"/>
      <c r="ZJ312" s="39"/>
      <c r="ZK312" s="39"/>
      <c r="ZL312" s="39"/>
      <c r="ZM312" s="39"/>
      <c r="ZN312" s="39"/>
      <c r="ZO312" s="39"/>
      <c r="ZP312" s="39"/>
      <c r="ZQ312" s="39"/>
      <c r="ZR312" s="39"/>
      <c r="ZS312" s="39"/>
      <c r="ZT312" s="39"/>
      <c r="ZU312" s="39"/>
      <c r="ZV312" s="39"/>
      <c r="ZW312" s="39"/>
      <c r="ZX312" s="39"/>
    </row>
    <row r="313" spans="1:700" s="41" customFormat="1" ht="12" customHeight="1" x14ac:dyDescent="0.25">
      <c r="A313" s="128" t="s">
        <v>36</v>
      </c>
      <c r="B313" s="36" t="s">
        <v>37</v>
      </c>
      <c r="C313" s="36" t="s">
        <v>37</v>
      </c>
      <c r="D313" s="36" t="s">
        <v>38</v>
      </c>
      <c r="E313" s="36" t="s">
        <v>271</v>
      </c>
      <c r="F313" s="36" t="s">
        <v>272</v>
      </c>
      <c r="G313" s="22" t="s">
        <v>40</v>
      </c>
      <c r="H313" s="22" t="s">
        <v>16319</v>
      </c>
      <c r="I313" s="73" t="s">
        <v>98</v>
      </c>
      <c r="J313" s="31" t="s">
        <v>5684</v>
      </c>
      <c r="K313" s="31" t="s">
        <v>278</v>
      </c>
      <c r="L313" s="11"/>
      <c r="M313" s="8" t="s">
        <v>43</v>
      </c>
      <c r="N313" s="12" t="s">
        <v>16255</v>
      </c>
      <c r="O313" s="20">
        <v>20</v>
      </c>
      <c r="P313" s="59">
        <v>50.69</v>
      </c>
      <c r="Q313" s="53" t="s">
        <v>16279</v>
      </c>
      <c r="R313" s="59">
        <v>1013.84</v>
      </c>
      <c r="S313" s="59">
        <v>0</v>
      </c>
      <c r="T313" s="59">
        <v>506.92</v>
      </c>
      <c r="U313" s="59">
        <v>0</v>
      </c>
      <c r="V313" s="59">
        <v>0</v>
      </c>
      <c r="W313" s="59">
        <v>506.92</v>
      </c>
      <c r="X313" s="59">
        <v>0</v>
      </c>
      <c r="Y313" s="59">
        <v>0</v>
      </c>
      <c r="Z313" s="59">
        <v>0</v>
      </c>
      <c r="AA313" s="59">
        <v>0</v>
      </c>
      <c r="AB313" s="59">
        <v>0</v>
      </c>
      <c r="AC313" s="59">
        <v>0</v>
      </c>
      <c r="AD313" s="59">
        <v>0</v>
      </c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  <c r="IB313" s="39"/>
      <c r="IC313" s="39"/>
      <c r="ID313" s="39"/>
      <c r="IE313" s="39"/>
      <c r="IF313" s="39"/>
      <c r="IG313" s="39"/>
      <c r="IH313" s="39"/>
      <c r="II313" s="39"/>
      <c r="IJ313" s="39"/>
      <c r="IK313" s="39"/>
      <c r="IL313" s="39"/>
      <c r="IM313" s="39"/>
      <c r="IN313" s="39"/>
      <c r="IO313" s="39"/>
      <c r="IP313" s="39"/>
      <c r="IQ313" s="39"/>
      <c r="IR313" s="39"/>
      <c r="IS313" s="39"/>
      <c r="IT313" s="39"/>
      <c r="IU313" s="39"/>
      <c r="IV313" s="39"/>
      <c r="IW313" s="39"/>
      <c r="IX313" s="39"/>
      <c r="IY313" s="39"/>
      <c r="IZ313" s="39"/>
      <c r="JA313" s="39"/>
      <c r="JB313" s="39"/>
      <c r="JC313" s="39"/>
      <c r="JD313" s="39"/>
      <c r="JE313" s="39"/>
      <c r="JF313" s="39"/>
      <c r="JG313" s="39"/>
      <c r="JH313" s="39"/>
      <c r="JI313" s="39"/>
      <c r="JJ313" s="39"/>
      <c r="JK313" s="39"/>
      <c r="JL313" s="39"/>
      <c r="JM313" s="39"/>
      <c r="JN313" s="39"/>
      <c r="JO313" s="39"/>
      <c r="JP313" s="39"/>
      <c r="JQ313" s="39"/>
      <c r="JR313" s="39"/>
      <c r="JS313" s="39"/>
      <c r="JT313" s="39"/>
      <c r="JU313" s="39"/>
      <c r="JV313" s="39"/>
      <c r="JW313" s="39"/>
      <c r="JX313" s="39"/>
      <c r="JY313" s="39"/>
      <c r="JZ313" s="39"/>
      <c r="KA313" s="39"/>
      <c r="KB313" s="39"/>
      <c r="KC313" s="39"/>
      <c r="KD313" s="39"/>
      <c r="KE313" s="39"/>
      <c r="KF313" s="39"/>
      <c r="KG313" s="39"/>
      <c r="KH313" s="39"/>
      <c r="KI313" s="39"/>
      <c r="KJ313" s="39"/>
      <c r="KK313" s="39"/>
      <c r="KL313" s="39"/>
      <c r="KM313" s="39"/>
      <c r="KN313" s="39"/>
      <c r="KO313" s="39"/>
      <c r="KP313" s="39"/>
      <c r="KQ313" s="39"/>
      <c r="KR313" s="39"/>
      <c r="KS313" s="39"/>
      <c r="KT313" s="39"/>
      <c r="KU313" s="39"/>
      <c r="KV313" s="39"/>
      <c r="KW313" s="39"/>
      <c r="KX313" s="39"/>
      <c r="KY313" s="39"/>
      <c r="KZ313" s="39"/>
      <c r="LA313" s="39"/>
      <c r="LB313" s="39"/>
      <c r="LC313" s="39"/>
      <c r="LD313" s="39"/>
      <c r="LE313" s="39"/>
      <c r="LF313" s="39"/>
      <c r="LG313" s="39"/>
      <c r="LH313" s="39"/>
      <c r="LI313" s="39"/>
      <c r="LJ313" s="39"/>
      <c r="LK313" s="39"/>
      <c r="LL313" s="39"/>
      <c r="LM313" s="39"/>
      <c r="LN313" s="39"/>
      <c r="LO313" s="39"/>
      <c r="LP313" s="39"/>
      <c r="LQ313" s="39"/>
      <c r="LR313" s="39"/>
      <c r="LS313" s="39"/>
      <c r="LT313" s="39"/>
      <c r="LU313" s="39"/>
      <c r="LV313" s="39"/>
      <c r="LW313" s="39"/>
      <c r="LX313" s="39"/>
      <c r="LY313" s="39"/>
      <c r="LZ313" s="39"/>
      <c r="MA313" s="39"/>
      <c r="MB313" s="39"/>
      <c r="MC313" s="39"/>
      <c r="MD313" s="39"/>
      <c r="ME313" s="39"/>
      <c r="MF313" s="39"/>
      <c r="MG313" s="39"/>
      <c r="MH313" s="39"/>
      <c r="MI313" s="39"/>
      <c r="MJ313" s="39"/>
      <c r="MK313" s="39"/>
      <c r="ML313" s="39"/>
      <c r="MM313" s="39"/>
      <c r="MN313" s="39"/>
      <c r="MO313" s="39"/>
      <c r="MP313" s="39"/>
      <c r="MQ313" s="39"/>
      <c r="MR313" s="39"/>
      <c r="MS313" s="39"/>
      <c r="MT313" s="39"/>
      <c r="MU313" s="39"/>
      <c r="MV313" s="39"/>
      <c r="MW313" s="39"/>
      <c r="MX313" s="39"/>
      <c r="MY313" s="39"/>
      <c r="MZ313" s="39"/>
      <c r="NA313" s="39"/>
      <c r="NB313" s="39"/>
      <c r="NC313" s="39"/>
      <c r="ND313" s="39"/>
      <c r="NE313" s="39"/>
      <c r="NF313" s="39"/>
      <c r="NG313" s="39"/>
      <c r="NH313" s="39"/>
      <c r="NI313" s="39"/>
      <c r="NJ313" s="39"/>
      <c r="NK313" s="39"/>
      <c r="NL313" s="39"/>
      <c r="NM313" s="39"/>
      <c r="NN313" s="39"/>
      <c r="NO313" s="39"/>
      <c r="NP313" s="39"/>
      <c r="NQ313" s="39"/>
      <c r="NR313" s="39"/>
      <c r="NS313" s="39"/>
      <c r="NT313" s="39"/>
      <c r="NU313" s="39"/>
      <c r="NV313" s="39"/>
      <c r="NW313" s="39"/>
      <c r="NX313" s="39"/>
      <c r="NY313" s="39"/>
      <c r="NZ313" s="39"/>
      <c r="OA313" s="39"/>
      <c r="OB313" s="39"/>
      <c r="OC313" s="39"/>
      <c r="OD313" s="39"/>
      <c r="OE313" s="39"/>
      <c r="OF313" s="39"/>
      <c r="OG313" s="39"/>
      <c r="OH313" s="39"/>
      <c r="OI313" s="39"/>
      <c r="OJ313" s="39"/>
      <c r="OK313" s="39"/>
      <c r="OL313" s="39"/>
      <c r="OM313" s="39"/>
      <c r="ON313" s="39"/>
      <c r="OO313" s="39"/>
      <c r="OP313" s="39"/>
      <c r="OQ313" s="39"/>
      <c r="OR313" s="39"/>
      <c r="OS313" s="39"/>
      <c r="OT313" s="39"/>
      <c r="OU313" s="39"/>
      <c r="OV313" s="39"/>
      <c r="OW313" s="39"/>
      <c r="OX313" s="39"/>
      <c r="OY313" s="39"/>
      <c r="OZ313" s="39"/>
      <c r="PA313" s="39"/>
      <c r="PB313" s="39"/>
      <c r="PC313" s="39"/>
      <c r="PD313" s="39"/>
      <c r="PE313" s="39"/>
      <c r="PF313" s="39"/>
      <c r="PG313" s="39"/>
      <c r="PH313" s="39"/>
      <c r="PI313" s="39"/>
      <c r="PJ313" s="39"/>
      <c r="PK313" s="39"/>
      <c r="PL313" s="39"/>
      <c r="PM313" s="39"/>
      <c r="PN313" s="39"/>
      <c r="PO313" s="39"/>
      <c r="PP313" s="39"/>
      <c r="PQ313" s="39"/>
      <c r="PR313" s="39"/>
      <c r="PS313" s="39"/>
      <c r="PT313" s="39"/>
      <c r="PU313" s="39"/>
      <c r="PV313" s="39"/>
      <c r="PW313" s="39"/>
      <c r="PX313" s="39"/>
      <c r="PY313" s="39"/>
      <c r="PZ313" s="39"/>
      <c r="QA313" s="39"/>
      <c r="QB313" s="39"/>
      <c r="QC313" s="39"/>
      <c r="QD313" s="39"/>
      <c r="QE313" s="39"/>
      <c r="QF313" s="39"/>
      <c r="QG313" s="39"/>
      <c r="QH313" s="39"/>
      <c r="QI313" s="39"/>
      <c r="QJ313" s="39"/>
      <c r="QK313" s="39"/>
      <c r="QL313" s="39"/>
      <c r="QM313" s="39"/>
      <c r="QN313" s="39"/>
      <c r="QO313" s="39"/>
      <c r="QP313" s="39"/>
      <c r="QQ313" s="39"/>
      <c r="QR313" s="39"/>
      <c r="QS313" s="39"/>
      <c r="QT313" s="39"/>
      <c r="QU313" s="39"/>
      <c r="QV313" s="39"/>
      <c r="QW313" s="39"/>
      <c r="QX313" s="39"/>
      <c r="QY313" s="39"/>
      <c r="QZ313" s="39"/>
      <c r="RA313" s="39"/>
      <c r="RB313" s="39"/>
      <c r="RC313" s="39"/>
      <c r="RD313" s="39"/>
      <c r="RE313" s="39"/>
      <c r="RF313" s="39"/>
      <c r="RG313" s="39"/>
      <c r="RH313" s="39"/>
      <c r="RI313" s="39"/>
      <c r="RJ313" s="39"/>
      <c r="RK313" s="39"/>
      <c r="RL313" s="39"/>
      <c r="RM313" s="39"/>
      <c r="RN313" s="39"/>
      <c r="RO313" s="39"/>
      <c r="RP313" s="39"/>
      <c r="RQ313" s="39"/>
      <c r="RR313" s="39"/>
      <c r="RS313" s="39"/>
      <c r="RT313" s="39"/>
      <c r="RU313" s="39"/>
      <c r="RV313" s="39"/>
      <c r="RW313" s="39"/>
      <c r="RX313" s="39"/>
      <c r="RY313" s="39"/>
      <c r="RZ313" s="39"/>
      <c r="SA313" s="39"/>
      <c r="SB313" s="39"/>
      <c r="SC313" s="39"/>
      <c r="SD313" s="39"/>
      <c r="SE313" s="39"/>
      <c r="SF313" s="39"/>
      <c r="SG313" s="39"/>
      <c r="SH313" s="39"/>
      <c r="SI313" s="39"/>
      <c r="SJ313" s="39"/>
      <c r="SK313" s="39"/>
      <c r="SL313" s="39"/>
      <c r="SM313" s="39"/>
      <c r="SN313" s="39"/>
      <c r="SO313" s="39"/>
      <c r="SP313" s="39"/>
      <c r="SQ313" s="39"/>
      <c r="SR313" s="39"/>
      <c r="SS313" s="39"/>
      <c r="ST313" s="39"/>
      <c r="SU313" s="39"/>
      <c r="SV313" s="39"/>
      <c r="SW313" s="39"/>
      <c r="SX313" s="39"/>
      <c r="SY313" s="39"/>
      <c r="SZ313" s="39"/>
      <c r="TA313" s="39"/>
      <c r="TB313" s="39"/>
      <c r="TC313" s="39"/>
      <c r="TD313" s="39"/>
      <c r="TE313" s="39"/>
      <c r="TF313" s="39"/>
      <c r="TG313" s="39"/>
      <c r="TH313" s="39"/>
      <c r="TI313" s="39"/>
      <c r="TJ313" s="39"/>
      <c r="TK313" s="39"/>
      <c r="TL313" s="39"/>
      <c r="TM313" s="39"/>
      <c r="TN313" s="39"/>
      <c r="TO313" s="39"/>
      <c r="TP313" s="39"/>
      <c r="TQ313" s="39"/>
      <c r="TR313" s="39"/>
      <c r="TS313" s="39"/>
      <c r="TT313" s="39"/>
      <c r="TU313" s="39"/>
      <c r="TV313" s="39"/>
      <c r="TW313" s="39"/>
      <c r="TX313" s="39"/>
      <c r="TY313" s="39"/>
      <c r="TZ313" s="39"/>
      <c r="UA313" s="39"/>
      <c r="UB313" s="39"/>
      <c r="UC313" s="39"/>
      <c r="UD313" s="39"/>
      <c r="UE313" s="39"/>
      <c r="UF313" s="39"/>
      <c r="UG313" s="39"/>
      <c r="UH313" s="39"/>
      <c r="UI313" s="39"/>
      <c r="UJ313" s="39"/>
      <c r="UK313" s="39"/>
      <c r="UL313" s="39"/>
      <c r="UM313" s="39"/>
      <c r="UN313" s="39"/>
      <c r="UO313" s="39"/>
      <c r="UP313" s="39"/>
      <c r="UQ313" s="39"/>
      <c r="UR313" s="39"/>
      <c r="US313" s="39"/>
      <c r="UT313" s="39"/>
      <c r="UU313" s="39"/>
      <c r="UV313" s="39"/>
      <c r="UW313" s="39"/>
      <c r="UX313" s="39"/>
      <c r="UY313" s="39"/>
      <c r="UZ313" s="39"/>
      <c r="VA313" s="39"/>
      <c r="VB313" s="39"/>
      <c r="VC313" s="39"/>
      <c r="VD313" s="39"/>
      <c r="VE313" s="39"/>
      <c r="VF313" s="39"/>
      <c r="VG313" s="39"/>
      <c r="VH313" s="39"/>
      <c r="VI313" s="39"/>
      <c r="VJ313" s="39"/>
      <c r="VK313" s="39"/>
      <c r="VL313" s="39"/>
      <c r="VM313" s="39"/>
      <c r="VN313" s="39"/>
      <c r="VO313" s="39"/>
      <c r="VP313" s="39"/>
      <c r="VQ313" s="39"/>
      <c r="VR313" s="39"/>
      <c r="VS313" s="39"/>
      <c r="VT313" s="39"/>
      <c r="VU313" s="39"/>
      <c r="VV313" s="39"/>
      <c r="VW313" s="39"/>
      <c r="VX313" s="39"/>
      <c r="VY313" s="39"/>
      <c r="VZ313" s="39"/>
      <c r="WA313" s="39"/>
      <c r="WB313" s="39"/>
      <c r="WC313" s="39"/>
      <c r="WD313" s="39"/>
      <c r="WE313" s="39"/>
      <c r="WF313" s="39"/>
      <c r="WG313" s="39"/>
      <c r="WH313" s="39"/>
      <c r="WI313" s="39"/>
      <c r="WJ313" s="39"/>
      <c r="WK313" s="39"/>
      <c r="WL313" s="39"/>
      <c r="WM313" s="39"/>
      <c r="WN313" s="39"/>
      <c r="WO313" s="39"/>
      <c r="WP313" s="39"/>
      <c r="WQ313" s="39"/>
      <c r="WR313" s="39"/>
      <c r="WS313" s="39"/>
      <c r="WT313" s="39"/>
      <c r="WU313" s="39"/>
      <c r="WV313" s="39"/>
      <c r="WW313" s="39"/>
      <c r="WX313" s="39"/>
      <c r="WY313" s="39"/>
      <c r="WZ313" s="39"/>
      <c r="XA313" s="39"/>
      <c r="XB313" s="39"/>
      <c r="XC313" s="39"/>
      <c r="XD313" s="39"/>
      <c r="XE313" s="39"/>
      <c r="XF313" s="39"/>
      <c r="XG313" s="39"/>
      <c r="XH313" s="39"/>
      <c r="XI313" s="39"/>
      <c r="XJ313" s="39"/>
      <c r="XK313" s="39"/>
      <c r="XL313" s="39"/>
      <c r="XM313" s="39"/>
      <c r="XN313" s="39"/>
      <c r="XO313" s="39"/>
      <c r="XP313" s="39"/>
      <c r="XQ313" s="39"/>
      <c r="XR313" s="39"/>
      <c r="XS313" s="39"/>
      <c r="XT313" s="39"/>
      <c r="XU313" s="39"/>
      <c r="XV313" s="39"/>
      <c r="XW313" s="39"/>
      <c r="XX313" s="39"/>
      <c r="XY313" s="39"/>
      <c r="XZ313" s="39"/>
      <c r="YA313" s="39"/>
      <c r="YB313" s="39"/>
      <c r="YC313" s="39"/>
      <c r="YD313" s="39"/>
      <c r="YE313" s="39"/>
      <c r="YF313" s="39"/>
      <c r="YG313" s="39"/>
      <c r="YH313" s="39"/>
      <c r="YI313" s="39"/>
      <c r="YJ313" s="39"/>
      <c r="YK313" s="39"/>
      <c r="YL313" s="39"/>
      <c r="YM313" s="39"/>
      <c r="YN313" s="39"/>
      <c r="YO313" s="39"/>
      <c r="YP313" s="39"/>
      <c r="YQ313" s="39"/>
      <c r="YR313" s="39"/>
      <c r="YS313" s="39"/>
      <c r="YT313" s="39"/>
      <c r="YU313" s="39"/>
      <c r="YV313" s="39"/>
      <c r="YW313" s="39"/>
      <c r="YX313" s="39"/>
      <c r="YY313" s="39"/>
      <c r="YZ313" s="39"/>
      <c r="ZA313" s="39"/>
      <c r="ZB313" s="39"/>
      <c r="ZC313" s="39"/>
      <c r="ZD313" s="39"/>
      <c r="ZE313" s="39"/>
      <c r="ZF313" s="39"/>
      <c r="ZG313" s="39"/>
      <c r="ZH313" s="39"/>
      <c r="ZI313" s="39"/>
      <c r="ZJ313" s="39"/>
      <c r="ZK313" s="39"/>
      <c r="ZL313" s="39"/>
      <c r="ZM313" s="39"/>
      <c r="ZN313" s="39"/>
      <c r="ZO313" s="39"/>
      <c r="ZP313" s="39"/>
      <c r="ZQ313" s="39"/>
      <c r="ZR313" s="39"/>
      <c r="ZS313" s="39"/>
      <c r="ZT313" s="39"/>
      <c r="ZU313" s="39"/>
      <c r="ZV313" s="39"/>
      <c r="ZW313" s="39"/>
      <c r="ZX313" s="39"/>
    </row>
    <row r="314" spans="1:700" s="41" customFormat="1" ht="12" customHeight="1" x14ac:dyDescent="0.25">
      <c r="A314" s="128" t="s">
        <v>36</v>
      </c>
      <c r="B314" s="36" t="s">
        <v>37</v>
      </c>
      <c r="C314" s="36" t="s">
        <v>37</v>
      </c>
      <c r="D314" s="36" t="s">
        <v>38</v>
      </c>
      <c r="E314" s="36" t="s">
        <v>271</v>
      </c>
      <c r="F314" s="36" t="s">
        <v>272</v>
      </c>
      <c r="G314" s="22" t="s">
        <v>40</v>
      </c>
      <c r="H314" s="22" t="s">
        <v>16319</v>
      </c>
      <c r="I314" s="73" t="s">
        <v>98</v>
      </c>
      <c r="J314" s="31" t="s">
        <v>5899</v>
      </c>
      <c r="K314" s="31" t="s">
        <v>5900</v>
      </c>
      <c r="L314" s="11"/>
      <c r="M314" s="8" t="s">
        <v>43</v>
      </c>
      <c r="N314" s="12" t="s">
        <v>16255</v>
      </c>
      <c r="O314" s="20">
        <v>15</v>
      </c>
      <c r="P314" s="59">
        <v>40.020000000000003</v>
      </c>
      <c r="Q314" s="53" t="s">
        <v>16279</v>
      </c>
      <c r="R314" s="59">
        <v>600.29999999999995</v>
      </c>
      <c r="S314" s="59">
        <v>0</v>
      </c>
      <c r="T314" s="59">
        <v>200.1</v>
      </c>
      <c r="U314" s="59">
        <v>0</v>
      </c>
      <c r="V314" s="59">
        <v>0</v>
      </c>
      <c r="W314" s="59">
        <v>200.1</v>
      </c>
      <c r="X314" s="59">
        <v>0</v>
      </c>
      <c r="Y314" s="59">
        <v>0</v>
      </c>
      <c r="Z314" s="59">
        <v>120.06</v>
      </c>
      <c r="AA314" s="59">
        <v>0</v>
      </c>
      <c r="AB314" s="59">
        <v>0</v>
      </c>
      <c r="AC314" s="59">
        <v>80.040000000000006</v>
      </c>
      <c r="AD314" s="59">
        <v>0</v>
      </c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/>
      <c r="IE314" s="39"/>
      <c r="IF314" s="39"/>
      <c r="IG314" s="39"/>
      <c r="IH314" s="39"/>
      <c r="II314" s="39"/>
      <c r="IJ314" s="39"/>
      <c r="IK314" s="39"/>
      <c r="IL314" s="39"/>
      <c r="IM314" s="39"/>
      <c r="IN314" s="39"/>
      <c r="IO314" s="39"/>
      <c r="IP314" s="39"/>
      <c r="IQ314" s="39"/>
      <c r="IR314" s="39"/>
      <c r="IS314" s="39"/>
      <c r="IT314" s="39"/>
      <c r="IU314" s="39"/>
      <c r="IV314" s="39"/>
      <c r="IW314" s="39"/>
      <c r="IX314" s="39"/>
      <c r="IY314" s="39"/>
      <c r="IZ314" s="39"/>
      <c r="JA314" s="39"/>
      <c r="JB314" s="39"/>
      <c r="JC314" s="39"/>
      <c r="JD314" s="39"/>
      <c r="JE314" s="39"/>
      <c r="JF314" s="39"/>
      <c r="JG314" s="39"/>
      <c r="JH314" s="39"/>
      <c r="JI314" s="39"/>
      <c r="JJ314" s="39"/>
      <c r="JK314" s="39"/>
      <c r="JL314" s="39"/>
      <c r="JM314" s="39"/>
      <c r="JN314" s="39"/>
      <c r="JO314" s="39"/>
      <c r="JP314" s="39"/>
      <c r="JQ314" s="39"/>
      <c r="JR314" s="39"/>
      <c r="JS314" s="39"/>
      <c r="JT314" s="39"/>
      <c r="JU314" s="39"/>
      <c r="JV314" s="39"/>
      <c r="JW314" s="39"/>
      <c r="JX314" s="39"/>
      <c r="JY314" s="39"/>
      <c r="JZ314" s="39"/>
      <c r="KA314" s="39"/>
      <c r="KB314" s="39"/>
      <c r="KC314" s="39"/>
      <c r="KD314" s="39"/>
      <c r="KE314" s="39"/>
      <c r="KF314" s="39"/>
      <c r="KG314" s="39"/>
      <c r="KH314" s="39"/>
      <c r="KI314" s="39"/>
      <c r="KJ314" s="39"/>
      <c r="KK314" s="39"/>
      <c r="KL314" s="39"/>
      <c r="KM314" s="39"/>
      <c r="KN314" s="39"/>
      <c r="KO314" s="39"/>
      <c r="KP314" s="39"/>
      <c r="KQ314" s="39"/>
      <c r="KR314" s="39"/>
      <c r="KS314" s="39"/>
      <c r="KT314" s="39"/>
      <c r="KU314" s="39"/>
      <c r="KV314" s="39"/>
      <c r="KW314" s="39"/>
      <c r="KX314" s="39"/>
      <c r="KY314" s="39"/>
      <c r="KZ314" s="39"/>
      <c r="LA314" s="39"/>
      <c r="LB314" s="39"/>
      <c r="LC314" s="39"/>
      <c r="LD314" s="39"/>
      <c r="LE314" s="39"/>
      <c r="LF314" s="39"/>
      <c r="LG314" s="39"/>
      <c r="LH314" s="39"/>
      <c r="LI314" s="39"/>
      <c r="LJ314" s="39"/>
      <c r="LK314" s="39"/>
      <c r="LL314" s="39"/>
      <c r="LM314" s="39"/>
      <c r="LN314" s="39"/>
      <c r="LO314" s="39"/>
      <c r="LP314" s="39"/>
      <c r="LQ314" s="39"/>
      <c r="LR314" s="39"/>
      <c r="LS314" s="39"/>
      <c r="LT314" s="39"/>
      <c r="LU314" s="39"/>
      <c r="LV314" s="39"/>
      <c r="LW314" s="39"/>
      <c r="LX314" s="39"/>
      <c r="LY314" s="39"/>
      <c r="LZ314" s="39"/>
      <c r="MA314" s="39"/>
      <c r="MB314" s="39"/>
      <c r="MC314" s="39"/>
      <c r="MD314" s="39"/>
      <c r="ME314" s="39"/>
      <c r="MF314" s="39"/>
      <c r="MG314" s="39"/>
      <c r="MH314" s="39"/>
      <c r="MI314" s="39"/>
      <c r="MJ314" s="39"/>
      <c r="MK314" s="39"/>
      <c r="ML314" s="39"/>
      <c r="MM314" s="39"/>
      <c r="MN314" s="39"/>
      <c r="MO314" s="39"/>
      <c r="MP314" s="39"/>
      <c r="MQ314" s="39"/>
      <c r="MR314" s="39"/>
      <c r="MS314" s="39"/>
      <c r="MT314" s="39"/>
      <c r="MU314" s="39"/>
      <c r="MV314" s="39"/>
      <c r="MW314" s="39"/>
      <c r="MX314" s="39"/>
      <c r="MY314" s="39"/>
      <c r="MZ314" s="39"/>
      <c r="NA314" s="39"/>
      <c r="NB314" s="39"/>
      <c r="NC314" s="39"/>
      <c r="ND314" s="39"/>
      <c r="NE314" s="39"/>
      <c r="NF314" s="39"/>
      <c r="NG314" s="39"/>
      <c r="NH314" s="39"/>
      <c r="NI314" s="39"/>
      <c r="NJ314" s="39"/>
      <c r="NK314" s="39"/>
      <c r="NL314" s="39"/>
      <c r="NM314" s="39"/>
      <c r="NN314" s="39"/>
      <c r="NO314" s="39"/>
      <c r="NP314" s="39"/>
      <c r="NQ314" s="39"/>
      <c r="NR314" s="39"/>
      <c r="NS314" s="39"/>
      <c r="NT314" s="39"/>
      <c r="NU314" s="39"/>
      <c r="NV314" s="39"/>
      <c r="NW314" s="39"/>
      <c r="NX314" s="39"/>
      <c r="NY314" s="39"/>
      <c r="NZ314" s="39"/>
      <c r="OA314" s="39"/>
      <c r="OB314" s="39"/>
      <c r="OC314" s="39"/>
      <c r="OD314" s="39"/>
      <c r="OE314" s="39"/>
      <c r="OF314" s="39"/>
      <c r="OG314" s="39"/>
      <c r="OH314" s="39"/>
      <c r="OI314" s="39"/>
      <c r="OJ314" s="39"/>
      <c r="OK314" s="39"/>
      <c r="OL314" s="39"/>
      <c r="OM314" s="39"/>
      <c r="ON314" s="39"/>
      <c r="OO314" s="39"/>
      <c r="OP314" s="39"/>
      <c r="OQ314" s="39"/>
      <c r="OR314" s="39"/>
      <c r="OS314" s="39"/>
      <c r="OT314" s="39"/>
      <c r="OU314" s="39"/>
      <c r="OV314" s="39"/>
      <c r="OW314" s="39"/>
      <c r="OX314" s="39"/>
      <c r="OY314" s="39"/>
      <c r="OZ314" s="39"/>
      <c r="PA314" s="39"/>
      <c r="PB314" s="39"/>
      <c r="PC314" s="39"/>
      <c r="PD314" s="39"/>
      <c r="PE314" s="39"/>
      <c r="PF314" s="39"/>
      <c r="PG314" s="39"/>
      <c r="PH314" s="39"/>
      <c r="PI314" s="39"/>
      <c r="PJ314" s="39"/>
      <c r="PK314" s="39"/>
      <c r="PL314" s="39"/>
      <c r="PM314" s="39"/>
      <c r="PN314" s="39"/>
      <c r="PO314" s="39"/>
      <c r="PP314" s="39"/>
      <c r="PQ314" s="39"/>
      <c r="PR314" s="39"/>
      <c r="PS314" s="39"/>
      <c r="PT314" s="39"/>
      <c r="PU314" s="39"/>
      <c r="PV314" s="39"/>
      <c r="PW314" s="39"/>
      <c r="PX314" s="39"/>
      <c r="PY314" s="39"/>
      <c r="PZ314" s="39"/>
      <c r="QA314" s="39"/>
      <c r="QB314" s="39"/>
      <c r="QC314" s="39"/>
      <c r="QD314" s="39"/>
      <c r="QE314" s="39"/>
      <c r="QF314" s="39"/>
      <c r="QG314" s="39"/>
      <c r="QH314" s="39"/>
      <c r="QI314" s="39"/>
      <c r="QJ314" s="39"/>
      <c r="QK314" s="39"/>
      <c r="QL314" s="39"/>
      <c r="QM314" s="39"/>
      <c r="QN314" s="39"/>
      <c r="QO314" s="39"/>
      <c r="QP314" s="39"/>
      <c r="QQ314" s="39"/>
      <c r="QR314" s="39"/>
      <c r="QS314" s="39"/>
      <c r="QT314" s="39"/>
      <c r="QU314" s="39"/>
      <c r="QV314" s="39"/>
      <c r="QW314" s="39"/>
      <c r="QX314" s="39"/>
      <c r="QY314" s="39"/>
      <c r="QZ314" s="39"/>
      <c r="RA314" s="39"/>
      <c r="RB314" s="39"/>
      <c r="RC314" s="39"/>
      <c r="RD314" s="39"/>
      <c r="RE314" s="39"/>
      <c r="RF314" s="39"/>
      <c r="RG314" s="39"/>
      <c r="RH314" s="39"/>
      <c r="RI314" s="39"/>
      <c r="RJ314" s="39"/>
      <c r="RK314" s="39"/>
      <c r="RL314" s="39"/>
      <c r="RM314" s="39"/>
      <c r="RN314" s="39"/>
      <c r="RO314" s="39"/>
      <c r="RP314" s="39"/>
      <c r="RQ314" s="39"/>
      <c r="RR314" s="39"/>
      <c r="RS314" s="39"/>
      <c r="RT314" s="39"/>
      <c r="RU314" s="39"/>
      <c r="RV314" s="39"/>
      <c r="RW314" s="39"/>
      <c r="RX314" s="39"/>
      <c r="RY314" s="39"/>
      <c r="RZ314" s="39"/>
      <c r="SA314" s="39"/>
      <c r="SB314" s="39"/>
      <c r="SC314" s="39"/>
      <c r="SD314" s="39"/>
      <c r="SE314" s="39"/>
      <c r="SF314" s="39"/>
      <c r="SG314" s="39"/>
      <c r="SH314" s="39"/>
      <c r="SI314" s="39"/>
      <c r="SJ314" s="39"/>
      <c r="SK314" s="39"/>
      <c r="SL314" s="39"/>
      <c r="SM314" s="39"/>
      <c r="SN314" s="39"/>
      <c r="SO314" s="39"/>
      <c r="SP314" s="39"/>
      <c r="SQ314" s="39"/>
      <c r="SR314" s="39"/>
      <c r="SS314" s="39"/>
      <c r="ST314" s="39"/>
      <c r="SU314" s="39"/>
      <c r="SV314" s="39"/>
      <c r="SW314" s="39"/>
      <c r="SX314" s="39"/>
      <c r="SY314" s="39"/>
      <c r="SZ314" s="39"/>
      <c r="TA314" s="39"/>
      <c r="TB314" s="39"/>
      <c r="TC314" s="39"/>
      <c r="TD314" s="39"/>
      <c r="TE314" s="39"/>
      <c r="TF314" s="39"/>
      <c r="TG314" s="39"/>
      <c r="TH314" s="39"/>
      <c r="TI314" s="39"/>
      <c r="TJ314" s="39"/>
      <c r="TK314" s="39"/>
      <c r="TL314" s="39"/>
      <c r="TM314" s="39"/>
      <c r="TN314" s="39"/>
      <c r="TO314" s="39"/>
      <c r="TP314" s="39"/>
      <c r="TQ314" s="39"/>
      <c r="TR314" s="39"/>
      <c r="TS314" s="39"/>
      <c r="TT314" s="39"/>
      <c r="TU314" s="39"/>
      <c r="TV314" s="39"/>
      <c r="TW314" s="39"/>
      <c r="TX314" s="39"/>
      <c r="TY314" s="39"/>
      <c r="TZ314" s="39"/>
      <c r="UA314" s="39"/>
      <c r="UB314" s="39"/>
      <c r="UC314" s="39"/>
      <c r="UD314" s="39"/>
      <c r="UE314" s="39"/>
      <c r="UF314" s="39"/>
      <c r="UG314" s="39"/>
      <c r="UH314" s="39"/>
      <c r="UI314" s="39"/>
      <c r="UJ314" s="39"/>
      <c r="UK314" s="39"/>
      <c r="UL314" s="39"/>
      <c r="UM314" s="39"/>
      <c r="UN314" s="39"/>
      <c r="UO314" s="39"/>
      <c r="UP314" s="39"/>
      <c r="UQ314" s="39"/>
      <c r="UR314" s="39"/>
      <c r="US314" s="39"/>
      <c r="UT314" s="39"/>
      <c r="UU314" s="39"/>
      <c r="UV314" s="39"/>
      <c r="UW314" s="39"/>
      <c r="UX314" s="39"/>
      <c r="UY314" s="39"/>
      <c r="UZ314" s="39"/>
      <c r="VA314" s="39"/>
      <c r="VB314" s="39"/>
      <c r="VC314" s="39"/>
      <c r="VD314" s="39"/>
      <c r="VE314" s="39"/>
      <c r="VF314" s="39"/>
      <c r="VG314" s="39"/>
      <c r="VH314" s="39"/>
      <c r="VI314" s="39"/>
      <c r="VJ314" s="39"/>
      <c r="VK314" s="39"/>
      <c r="VL314" s="39"/>
      <c r="VM314" s="39"/>
      <c r="VN314" s="39"/>
      <c r="VO314" s="39"/>
      <c r="VP314" s="39"/>
      <c r="VQ314" s="39"/>
      <c r="VR314" s="39"/>
      <c r="VS314" s="39"/>
      <c r="VT314" s="39"/>
      <c r="VU314" s="39"/>
      <c r="VV314" s="39"/>
      <c r="VW314" s="39"/>
      <c r="VX314" s="39"/>
      <c r="VY314" s="39"/>
      <c r="VZ314" s="39"/>
      <c r="WA314" s="39"/>
      <c r="WB314" s="39"/>
      <c r="WC314" s="39"/>
      <c r="WD314" s="39"/>
      <c r="WE314" s="39"/>
      <c r="WF314" s="39"/>
      <c r="WG314" s="39"/>
      <c r="WH314" s="39"/>
      <c r="WI314" s="39"/>
      <c r="WJ314" s="39"/>
      <c r="WK314" s="39"/>
      <c r="WL314" s="39"/>
      <c r="WM314" s="39"/>
      <c r="WN314" s="39"/>
      <c r="WO314" s="39"/>
      <c r="WP314" s="39"/>
      <c r="WQ314" s="39"/>
      <c r="WR314" s="39"/>
      <c r="WS314" s="39"/>
      <c r="WT314" s="39"/>
      <c r="WU314" s="39"/>
      <c r="WV314" s="39"/>
      <c r="WW314" s="39"/>
      <c r="WX314" s="39"/>
      <c r="WY314" s="39"/>
      <c r="WZ314" s="39"/>
      <c r="XA314" s="39"/>
      <c r="XB314" s="39"/>
      <c r="XC314" s="39"/>
      <c r="XD314" s="39"/>
      <c r="XE314" s="39"/>
      <c r="XF314" s="39"/>
      <c r="XG314" s="39"/>
      <c r="XH314" s="39"/>
      <c r="XI314" s="39"/>
      <c r="XJ314" s="39"/>
      <c r="XK314" s="39"/>
      <c r="XL314" s="39"/>
      <c r="XM314" s="39"/>
      <c r="XN314" s="39"/>
      <c r="XO314" s="39"/>
      <c r="XP314" s="39"/>
      <c r="XQ314" s="39"/>
      <c r="XR314" s="39"/>
      <c r="XS314" s="39"/>
      <c r="XT314" s="39"/>
      <c r="XU314" s="39"/>
      <c r="XV314" s="39"/>
      <c r="XW314" s="39"/>
      <c r="XX314" s="39"/>
      <c r="XY314" s="39"/>
      <c r="XZ314" s="39"/>
      <c r="YA314" s="39"/>
      <c r="YB314" s="39"/>
      <c r="YC314" s="39"/>
      <c r="YD314" s="39"/>
      <c r="YE314" s="39"/>
      <c r="YF314" s="39"/>
      <c r="YG314" s="39"/>
      <c r="YH314" s="39"/>
      <c r="YI314" s="39"/>
      <c r="YJ314" s="39"/>
      <c r="YK314" s="39"/>
      <c r="YL314" s="39"/>
      <c r="YM314" s="39"/>
      <c r="YN314" s="39"/>
      <c r="YO314" s="39"/>
      <c r="YP314" s="39"/>
      <c r="YQ314" s="39"/>
      <c r="YR314" s="39"/>
      <c r="YS314" s="39"/>
      <c r="YT314" s="39"/>
      <c r="YU314" s="39"/>
      <c r="YV314" s="39"/>
      <c r="YW314" s="39"/>
      <c r="YX314" s="39"/>
      <c r="YY314" s="39"/>
      <c r="YZ314" s="39"/>
      <c r="ZA314" s="39"/>
      <c r="ZB314" s="39"/>
      <c r="ZC314" s="39"/>
      <c r="ZD314" s="39"/>
      <c r="ZE314" s="39"/>
      <c r="ZF314" s="39"/>
      <c r="ZG314" s="39"/>
      <c r="ZH314" s="39"/>
      <c r="ZI314" s="39"/>
      <c r="ZJ314" s="39"/>
      <c r="ZK314" s="39"/>
      <c r="ZL314" s="39"/>
      <c r="ZM314" s="39"/>
      <c r="ZN314" s="39"/>
      <c r="ZO314" s="39"/>
      <c r="ZP314" s="39"/>
      <c r="ZQ314" s="39"/>
      <c r="ZR314" s="39"/>
      <c r="ZS314" s="39"/>
      <c r="ZT314" s="39"/>
      <c r="ZU314" s="39"/>
      <c r="ZV314" s="39"/>
      <c r="ZW314" s="39"/>
      <c r="ZX314" s="39"/>
    </row>
    <row r="315" spans="1:700" s="41" customFormat="1" ht="12" customHeight="1" x14ac:dyDescent="0.25">
      <c r="A315" s="128" t="s">
        <v>36</v>
      </c>
      <c r="B315" s="36" t="s">
        <v>37</v>
      </c>
      <c r="C315" s="36" t="s">
        <v>37</v>
      </c>
      <c r="D315" s="36" t="s">
        <v>38</v>
      </c>
      <c r="E315" s="36" t="s">
        <v>271</v>
      </c>
      <c r="F315" s="36" t="s">
        <v>272</v>
      </c>
      <c r="G315" s="22" t="s">
        <v>40</v>
      </c>
      <c r="H315" s="22" t="s">
        <v>16319</v>
      </c>
      <c r="I315" s="73" t="s">
        <v>98</v>
      </c>
      <c r="J315" s="31" t="s">
        <v>5785</v>
      </c>
      <c r="K315" s="31" t="s">
        <v>112</v>
      </c>
      <c r="L315" s="11"/>
      <c r="M315" s="8" t="s">
        <v>43</v>
      </c>
      <c r="N315" s="12" t="s">
        <v>372</v>
      </c>
      <c r="O315" s="20">
        <v>10</v>
      </c>
      <c r="P315" s="59">
        <v>24.94</v>
      </c>
      <c r="Q315" s="53" t="s">
        <v>16279</v>
      </c>
      <c r="R315" s="59">
        <v>249.4</v>
      </c>
      <c r="S315" s="59">
        <v>0</v>
      </c>
      <c r="T315" s="59">
        <v>74.819999999999993</v>
      </c>
      <c r="U315" s="59">
        <v>0</v>
      </c>
      <c r="V315" s="59">
        <v>0</v>
      </c>
      <c r="W315" s="59">
        <v>49.88</v>
      </c>
      <c r="X315" s="59">
        <v>0</v>
      </c>
      <c r="Y315" s="59">
        <v>0</v>
      </c>
      <c r="Z315" s="59">
        <v>74.819999999999993</v>
      </c>
      <c r="AA315" s="59">
        <v>0</v>
      </c>
      <c r="AB315" s="59">
        <v>0</v>
      </c>
      <c r="AC315" s="59">
        <v>49.88</v>
      </c>
      <c r="AD315" s="59">
        <v>0</v>
      </c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/>
      <c r="IE315" s="39"/>
      <c r="IF315" s="39"/>
      <c r="IG315" s="39"/>
      <c r="IH315" s="39"/>
      <c r="II315" s="39"/>
      <c r="IJ315" s="39"/>
      <c r="IK315" s="39"/>
      <c r="IL315" s="39"/>
      <c r="IM315" s="39"/>
      <c r="IN315" s="39"/>
      <c r="IO315" s="39"/>
      <c r="IP315" s="39"/>
      <c r="IQ315" s="39"/>
      <c r="IR315" s="39"/>
      <c r="IS315" s="39"/>
      <c r="IT315" s="39"/>
      <c r="IU315" s="39"/>
      <c r="IV315" s="39"/>
      <c r="IW315" s="39"/>
      <c r="IX315" s="39"/>
      <c r="IY315" s="39"/>
      <c r="IZ315" s="39"/>
      <c r="JA315" s="39"/>
      <c r="JB315" s="39"/>
      <c r="JC315" s="39"/>
      <c r="JD315" s="39"/>
      <c r="JE315" s="39"/>
      <c r="JF315" s="39"/>
      <c r="JG315" s="39"/>
      <c r="JH315" s="39"/>
      <c r="JI315" s="39"/>
      <c r="JJ315" s="39"/>
      <c r="JK315" s="39"/>
      <c r="JL315" s="39"/>
      <c r="JM315" s="39"/>
      <c r="JN315" s="39"/>
      <c r="JO315" s="39"/>
      <c r="JP315" s="39"/>
      <c r="JQ315" s="39"/>
      <c r="JR315" s="39"/>
      <c r="JS315" s="39"/>
      <c r="JT315" s="39"/>
      <c r="JU315" s="39"/>
      <c r="JV315" s="39"/>
      <c r="JW315" s="39"/>
      <c r="JX315" s="39"/>
      <c r="JY315" s="39"/>
      <c r="JZ315" s="39"/>
      <c r="KA315" s="39"/>
      <c r="KB315" s="39"/>
      <c r="KC315" s="39"/>
      <c r="KD315" s="39"/>
      <c r="KE315" s="39"/>
      <c r="KF315" s="39"/>
      <c r="KG315" s="39"/>
      <c r="KH315" s="39"/>
      <c r="KI315" s="39"/>
      <c r="KJ315" s="39"/>
      <c r="KK315" s="39"/>
      <c r="KL315" s="39"/>
      <c r="KM315" s="39"/>
      <c r="KN315" s="39"/>
      <c r="KO315" s="39"/>
      <c r="KP315" s="39"/>
      <c r="KQ315" s="39"/>
      <c r="KR315" s="39"/>
      <c r="KS315" s="39"/>
      <c r="KT315" s="39"/>
      <c r="KU315" s="39"/>
      <c r="KV315" s="39"/>
      <c r="KW315" s="39"/>
      <c r="KX315" s="39"/>
      <c r="KY315" s="39"/>
      <c r="KZ315" s="39"/>
      <c r="LA315" s="39"/>
      <c r="LB315" s="39"/>
      <c r="LC315" s="39"/>
      <c r="LD315" s="39"/>
      <c r="LE315" s="39"/>
      <c r="LF315" s="39"/>
      <c r="LG315" s="39"/>
      <c r="LH315" s="39"/>
      <c r="LI315" s="39"/>
      <c r="LJ315" s="39"/>
      <c r="LK315" s="39"/>
      <c r="LL315" s="39"/>
      <c r="LM315" s="39"/>
      <c r="LN315" s="39"/>
      <c r="LO315" s="39"/>
      <c r="LP315" s="39"/>
      <c r="LQ315" s="39"/>
      <c r="LR315" s="39"/>
      <c r="LS315" s="39"/>
      <c r="LT315" s="39"/>
      <c r="LU315" s="39"/>
      <c r="LV315" s="39"/>
      <c r="LW315" s="39"/>
      <c r="LX315" s="39"/>
      <c r="LY315" s="39"/>
      <c r="LZ315" s="39"/>
      <c r="MA315" s="39"/>
      <c r="MB315" s="39"/>
      <c r="MC315" s="39"/>
      <c r="MD315" s="39"/>
      <c r="ME315" s="39"/>
      <c r="MF315" s="39"/>
      <c r="MG315" s="39"/>
      <c r="MH315" s="39"/>
      <c r="MI315" s="39"/>
      <c r="MJ315" s="39"/>
      <c r="MK315" s="39"/>
      <c r="ML315" s="39"/>
      <c r="MM315" s="39"/>
      <c r="MN315" s="39"/>
      <c r="MO315" s="39"/>
      <c r="MP315" s="39"/>
      <c r="MQ315" s="39"/>
      <c r="MR315" s="39"/>
      <c r="MS315" s="39"/>
      <c r="MT315" s="39"/>
      <c r="MU315" s="39"/>
      <c r="MV315" s="39"/>
      <c r="MW315" s="39"/>
      <c r="MX315" s="39"/>
      <c r="MY315" s="39"/>
      <c r="MZ315" s="39"/>
      <c r="NA315" s="39"/>
      <c r="NB315" s="39"/>
      <c r="NC315" s="39"/>
      <c r="ND315" s="39"/>
      <c r="NE315" s="39"/>
      <c r="NF315" s="39"/>
      <c r="NG315" s="39"/>
      <c r="NH315" s="39"/>
      <c r="NI315" s="39"/>
      <c r="NJ315" s="39"/>
      <c r="NK315" s="39"/>
      <c r="NL315" s="39"/>
      <c r="NM315" s="39"/>
      <c r="NN315" s="39"/>
      <c r="NO315" s="39"/>
      <c r="NP315" s="39"/>
      <c r="NQ315" s="39"/>
      <c r="NR315" s="39"/>
      <c r="NS315" s="39"/>
      <c r="NT315" s="39"/>
      <c r="NU315" s="39"/>
      <c r="NV315" s="39"/>
      <c r="NW315" s="39"/>
      <c r="NX315" s="39"/>
      <c r="NY315" s="39"/>
      <c r="NZ315" s="39"/>
      <c r="OA315" s="39"/>
      <c r="OB315" s="39"/>
      <c r="OC315" s="39"/>
      <c r="OD315" s="39"/>
      <c r="OE315" s="39"/>
      <c r="OF315" s="39"/>
      <c r="OG315" s="39"/>
      <c r="OH315" s="39"/>
      <c r="OI315" s="39"/>
      <c r="OJ315" s="39"/>
      <c r="OK315" s="39"/>
      <c r="OL315" s="39"/>
      <c r="OM315" s="39"/>
      <c r="ON315" s="39"/>
      <c r="OO315" s="39"/>
      <c r="OP315" s="39"/>
      <c r="OQ315" s="39"/>
      <c r="OR315" s="39"/>
      <c r="OS315" s="39"/>
      <c r="OT315" s="39"/>
      <c r="OU315" s="39"/>
      <c r="OV315" s="39"/>
      <c r="OW315" s="39"/>
      <c r="OX315" s="39"/>
      <c r="OY315" s="39"/>
      <c r="OZ315" s="39"/>
      <c r="PA315" s="39"/>
      <c r="PB315" s="39"/>
      <c r="PC315" s="39"/>
      <c r="PD315" s="39"/>
      <c r="PE315" s="39"/>
      <c r="PF315" s="39"/>
      <c r="PG315" s="39"/>
      <c r="PH315" s="39"/>
      <c r="PI315" s="39"/>
      <c r="PJ315" s="39"/>
      <c r="PK315" s="39"/>
      <c r="PL315" s="39"/>
      <c r="PM315" s="39"/>
      <c r="PN315" s="39"/>
      <c r="PO315" s="39"/>
      <c r="PP315" s="39"/>
      <c r="PQ315" s="39"/>
      <c r="PR315" s="39"/>
      <c r="PS315" s="39"/>
      <c r="PT315" s="39"/>
      <c r="PU315" s="39"/>
      <c r="PV315" s="39"/>
      <c r="PW315" s="39"/>
      <c r="PX315" s="39"/>
      <c r="PY315" s="39"/>
      <c r="PZ315" s="39"/>
      <c r="QA315" s="39"/>
      <c r="QB315" s="39"/>
      <c r="QC315" s="39"/>
      <c r="QD315" s="39"/>
      <c r="QE315" s="39"/>
      <c r="QF315" s="39"/>
      <c r="QG315" s="39"/>
      <c r="QH315" s="39"/>
      <c r="QI315" s="39"/>
      <c r="QJ315" s="39"/>
      <c r="QK315" s="39"/>
      <c r="QL315" s="39"/>
      <c r="QM315" s="39"/>
      <c r="QN315" s="39"/>
      <c r="QO315" s="39"/>
      <c r="QP315" s="39"/>
      <c r="QQ315" s="39"/>
      <c r="QR315" s="39"/>
      <c r="QS315" s="39"/>
      <c r="QT315" s="39"/>
      <c r="QU315" s="39"/>
      <c r="QV315" s="39"/>
      <c r="QW315" s="39"/>
      <c r="QX315" s="39"/>
      <c r="QY315" s="39"/>
      <c r="QZ315" s="39"/>
      <c r="RA315" s="39"/>
      <c r="RB315" s="39"/>
      <c r="RC315" s="39"/>
      <c r="RD315" s="39"/>
      <c r="RE315" s="39"/>
      <c r="RF315" s="39"/>
      <c r="RG315" s="39"/>
      <c r="RH315" s="39"/>
      <c r="RI315" s="39"/>
      <c r="RJ315" s="39"/>
      <c r="RK315" s="39"/>
      <c r="RL315" s="39"/>
      <c r="RM315" s="39"/>
      <c r="RN315" s="39"/>
      <c r="RO315" s="39"/>
      <c r="RP315" s="39"/>
      <c r="RQ315" s="39"/>
      <c r="RR315" s="39"/>
      <c r="RS315" s="39"/>
      <c r="RT315" s="39"/>
      <c r="RU315" s="39"/>
      <c r="RV315" s="39"/>
      <c r="RW315" s="39"/>
      <c r="RX315" s="39"/>
      <c r="RY315" s="39"/>
      <c r="RZ315" s="39"/>
      <c r="SA315" s="39"/>
      <c r="SB315" s="39"/>
      <c r="SC315" s="39"/>
      <c r="SD315" s="39"/>
      <c r="SE315" s="39"/>
      <c r="SF315" s="39"/>
      <c r="SG315" s="39"/>
      <c r="SH315" s="39"/>
      <c r="SI315" s="39"/>
      <c r="SJ315" s="39"/>
      <c r="SK315" s="39"/>
      <c r="SL315" s="39"/>
      <c r="SM315" s="39"/>
      <c r="SN315" s="39"/>
      <c r="SO315" s="39"/>
      <c r="SP315" s="39"/>
      <c r="SQ315" s="39"/>
      <c r="SR315" s="39"/>
      <c r="SS315" s="39"/>
      <c r="ST315" s="39"/>
      <c r="SU315" s="39"/>
      <c r="SV315" s="39"/>
      <c r="SW315" s="39"/>
      <c r="SX315" s="39"/>
      <c r="SY315" s="39"/>
      <c r="SZ315" s="39"/>
      <c r="TA315" s="39"/>
      <c r="TB315" s="39"/>
      <c r="TC315" s="39"/>
      <c r="TD315" s="39"/>
      <c r="TE315" s="39"/>
      <c r="TF315" s="39"/>
      <c r="TG315" s="39"/>
      <c r="TH315" s="39"/>
      <c r="TI315" s="39"/>
      <c r="TJ315" s="39"/>
      <c r="TK315" s="39"/>
      <c r="TL315" s="39"/>
      <c r="TM315" s="39"/>
      <c r="TN315" s="39"/>
      <c r="TO315" s="39"/>
      <c r="TP315" s="39"/>
      <c r="TQ315" s="39"/>
      <c r="TR315" s="39"/>
      <c r="TS315" s="39"/>
      <c r="TT315" s="39"/>
      <c r="TU315" s="39"/>
      <c r="TV315" s="39"/>
      <c r="TW315" s="39"/>
      <c r="TX315" s="39"/>
      <c r="TY315" s="39"/>
      <c r="TZ315" s="39"/>
      <c r="UA315" s="39"/>
      <c r="UB315" s="39"/>
      <c r="UC315" s="39"/>
      <c r="UD315" s="39"/>
      <c r="UE315" s="39"/>
      <c r="UF315" s="39"/>
      <c r="UG315" s="39"/>
      <c r="UH315" s="39"/>
      <c r="UI315" s="39"/>
      <c r="UJ315" s="39"/>
      <c r="UK315" s="39"/>
      <c r="UL315" s="39"/>
      <c r="UM315" s="39"/>
      <c r="UN315" s="39"/>
      <c r="UO315" s="39"/>
      <c r="UP315" s="39"/>
      <c r="UQ315" s="39"/>
      <c r="UR315" s="39"/>
      <c r="US315" s="39"/>
      <c r="UT315" s="39"/>
      <c r="UU315" s="39"/>
      <c r="UV315" s="39"/>
      <c r="UW315" s="39"/>
      <c r="UX315" s="39"/>
      <c r="UY315" s="39"/>
      <c r="UZ315" s="39"/>
      <c r="VA315" s="39"/>
      <c r="VB315" s="39"/>
      <c r="VC315" s="39"/>
      <c r="VD315" s="39"/>
      <c r="VE315" s="39"/>
      <c r="VF315" s="39"/>
      <c r="VG315" s="39"/>
      <c r="VH315" s="39"/>
      <c r="VI315" s="39"/>
      <c r="VJ315" s="39"/>
      <c r="VK315" s="39"/>
      <c r="VL315" s="39"/>
      <c r="VM315" s="39"/>
      <c r="VN315" s="39"/>
      <c r="VO315" s="39"/>
      <c r="VP315" s="39"/>
      <c r="VQ315" s="39"/>
      <c r="VR315" s="39"/>
      <c r="VS315" s="39"/>
      <c r="VT315" s="39"/>
      <c r="VU315" s="39"/>
      <c r="VV315" s="39"/>
      <c r="VW315" s="39"/>
      <c r="VX315" s="39"/>
      <c r="VY315" s="39"/>
      <c r="VZ315" s="39"/>
      <c r="WA315" s="39"/>
      <c r="WB315" s="39"/>
      <c r="WC315" s="39"/>
      <c r="WD315" s="39"/>
      <c r="WE315" s="39"/>
      <c r="WF315" s="39"/>
      <c r="WG315" s="39"/>
      <c r="WH315" s="39"/>
      <c r="WI315" s="39"/>
      <c r="WJ315" s="39"/>
      <c r="WK315" s="39"/>
      <c r="WL315" s="39"/>
      <c r="WM315" s="39"/>
      <c r="WN315" s="39"/>
      <c r="WO315" s="39"/>
      <c r="WP315" s="39"/>
      <c r="WQ315" s="39"/>
      <c r="WR315" s="39"/>
      <c r="WS315" s="39"/>
      <c r="WT315" s="39"/>
      <c r="WU315" s="39"/>
      <c r="WV315" s="39"/>
      <c r="WW315" s="39"/>
      <c r="WX315" s="39"/>
      <c r="WY315" s="39"/>
      <c r="WZ315" s="39"/>
      <c r="XA315" s="39"/>
      <c r="XB315" s="39"/>
      <c r="XC315" s="39"/>
      <c r="XD315" s="39"/>
      <c r="XE315" s="39"/>
      <c r="XF315" s="39"/>
      <c r="XG315" s="39"/>
      <c r="XH315" s="39"/>
      <c r="XI315" s="39"/>
      <c r="XJ315" s="39"/>
      <c r="XK315" s="39"/>
      <c r="XL315" s="39"/>
      <c r="XM315" s="39"/>
      <c r="XN315" s="39"/>
      <c r="XO315" s="39"/>
      <c r="XP315" s="39"/>
      <c r="XQ315" s="39"/>
      <c r="XR315" s="39"/>
      <c r="XS315" s="39"/>
      <c r="XT315" s="39"/>
      <c r="XU315" s="39"/>
      <c r="XV315" s="39"/>
      <c r="XW315" s="39"/>
      <c r="XX315" s="39"/>
      <c r="XY315" s="39"/>
      <c r="XZ315" s="39"/>
      <c r="YA315" s="39"/>
      <c r="YB315" s="39"/>
      <c r="YC315" s="39"/>
      <c r="YD315" s="39"/>
      <c r="YE315" s="39"/>
      <c r="YF315" s="39"/>
      <c r="YG315" s="39"/>
      <c r="YH315" s="39"/>
      <c r="YI315" s="39"/>
      <c r="YJ315" s="39"/>
      <c r="YK315" s="39"/>
      <c r="YL315" s="39"/>
      <c r="YM315" s="39"/>
      <c r="YN315" s="39"/>
      <c r="YO315" s="39"/>
      <c r="YP315" s="39"/>
      <c r="YQ315" s="39"/>
      <c r="YR315" s="39"/>
      <c r="YS315" s="39"/>
      <c r="YT315" s="39"/>
      <c r="YU315" s="39"/>
      <c r="YV315" s="39"/>
      <c r="YW315" s="39"/>
      <c r="YX315" s="39"/>
      <c r="YY315" s="39"/>
      <c r="YZ315" s="39"/>
      <c r="ZA315" s="39"/>
      <c r="ZB315" s="39"/>
      <c r="ZC315" s="39"/>
      <c r="ZD315" s="39"/>
      <c r="ZE315" s="39"/>
      <c r="ZF315" s="39"/>
      <c r="ZG315" s="39"/>
      <c r="ZH315" s="39"/>
      <c r="ZI315" s="39"/>
      <c r="ZJ315" s="39"/>
      <c r="ZK315" s="39"/>
      <c r="ZL315" s="39"/>
      <c r="ZM315" s="39"/>
      <c r="ZN315" s="39"/>
      <c r="ZO315" s="39"/>
      <c r="ZP315" s="39"/>
      <c r="ZQ315" s="39"/>
      <c r="ZR315" s="39"/>
      <c r="ZS315" s="39"/>
      <c r="ZT315" s="39"/>
      <c r="ZU315" s="39"/>
      <c r="ZV315" s="39"/>
      <c r="ZW315" s="39"/>
      <c r="ZX315" s="39"/>
    </row>
    <row r="316" spans="1:700" s="41" customFormat="1" ht="12" customHeight="1" x14ac:dyDescent="0.25">
      <c r="A316" s="128" t="s">
        <v>36</v>
      </c>
      <c r="B316" s="36" t="s">
        <v>37</v>
      </c>
      <c r="C316" s="36" t="s">
        <v>37</v>
      </c>
      <c r="D316" s="36" t="s">
        <v>38</v>
      </c>
      <c r="E316" s="36" t="s">
        <v>271</v>
      </c>
      <c r="F316" s="36" t="s">
        <v>272</v>
      </c>
      <c r="G316" s="22" t="s">
        <v>40</v>
      </c>
      <c r="H316" s="22" t="s">
        <v>16319</v>
      </c>
      <c r="I316" s="73" t="s">
        <v>98</v>
      </c>
      <c r="J316" s="31" t="s">
        <v>5793</v>
      </c>
      <c r="K316" s="31" t="s">
        <v>279</v>
      </c>
      <c r="L316" s="11"/>
      <c r="M316" s="8" t="s">
        <v>43</v>
      </c>
      <c r="N316" s="12" t="s">
        <v>5794</v>
      </c>
      <c r="O316" s="20">
        <v>10</v>
      </c>
      <c r="P316" s="59">
        <v>17.98</v>
      </c>
      <c r="Q316" s="53" t="s">
        <v>16279</v>
      </c>
      <c r="R316" s="59">
        <v>179.8</v>
      </c>
      <c r="S316" s="59">
        <v>0</v>
      </c>
      <c r="T316" s="59">
        <v>35.96</v>
      </c>
      <c r="U316" s="59">
        <v>0</v>
      </c>
      <c r="V316" s="59">
        <v>0</v>
      </c>
      <c r="W316" s="59">
        <v>53.94</v>
      </c>
      <c r="X316" s="59">
        <v>0</v>
      </c>
      <c r="Y316" s="59">
        <v>0</v>
      </c>
      <c r="Z316" s="59">
        <v>35.96</v>
      </c>
      <c r="AA316" s="59">
        <v>0</v>
      </c>
      <c r="AB316" s="59">
        <v>0</v>
      </c>
      <c r="AC316" s="59">
        <v>53.94</v>
      </c>
      <c r="AD316" s="59">
        <v>0</v>
      </c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/>
      <c r="IE316" s="39"/>
      <c r="IF316" s="39"/>
      <c r="IG316" s="39"/>
      <c r="IH316" s="39"/>
      <c r="II316" s="39"/>
      <c r="IJ316" s="39"/>
      <c r="IK316" s="39"/>
      <c r="IL316" s="39"/>
      <c r="IM316" s="39"/>
      <c r="IN316" s="39"/>
      <c r="IO316" s="39"/>
      <c r="IP316" s="39"/>
      <c r="IQ316" s="39"/>
      <c r="IR316" s="39"/>
      <c r="IS316" s="39"/>
      <c r="IT316" s="39"/>
      <c r="IU316" s="39"/>
      <c r="IV316" s="39"/>
      <c r="IW316" s="39"/>
      <c r="IX316" s="39"/>
      <c r="IY316" s="39"/>
      <c r="IZ316" s="39"/>
      <c r="JA316" s="39"/>
      <c r="JB316" s="39"/>
      <c r="JC316" s="39"/>
      <c r="JD316" s="39"/>
      <c r="JE316" s="39"/>
      <c r="JF316" s="39"/>
      <c r="JG316" s="39"/>
      <c r="JH316" s="39"/>
      <c r="JI316" s="39"/>
      <c r="JJ316" s="39"/>
      <c r="JK316" s="39"/>
      <c r="JL316" s="39"/>
      <c r="JM316" s="39"/>
      <c r="JN316" s="39"/>
      <c r="JO316" s="39"/>
      <c r="JP316" s="39"/>
      <c r="JQ316" s="39"/>
      <c r="JR316" s="39"/>
      <c r="JS316" s="39"/>
      <c r="JT316" s="39"/>
      <c r="JU316" s="39"/>
      <c r="JV316" s="39"/>
      <c r="JW316" s="39"/>
      <c r="JX316" s="39"/>
      <c r="JY316" s="39"/>
      <c r="JZ316" s="39"/>
      <c r="KA316" s="39"/>
      <c r="KB316" s="39"/>
      <c r="KC316" s="39"/>
      <c r="KD316" s="39"/>
      <c r="KE316" s="39"/>
      <c r="KF316" s="39"/>
      <c r="KG316" s="39"/>
      <c r="KH316" s="39"/>
      <c r="KI316" s="39"/>
      <c r="KJ316" s="39"/>
      <c r="KK316" s="39"/>
      <c r="KL316" s="39"/>
      <c r="KM316" s="39"/>
      <c r="KN316" s="39"/>
      <c r="KO316" s="39"/>
      <c r="KP316" s="39"/>
      <c r="KQ316" s="39"/>
      <c r="KR316" s="39"/>
      <c r="KS316" s="39"/>
      <c r="KT316" s="39"/>
      <c r="KU316" s="39"/>
      <c r="KV316" s="39"/>
      <c r="KW316" s="39"/>
      <c r="KX316" s="39"/>
      <c r="KY316" s="39"/>
      <c r="KZ316" s="39"/>
      <c r="LA316" s="39"/>
      <c r="LB316" s="39"/>
      <c r="LC316" s="39"/>
      <c r="LD316" s="39"/>
      <c r="LE316" s="39"/>
      <c r="LF316" s="39"/>
      <c r="LG316" s="39"/>
      <c r="LH316" s="39"/>
      <c r="LI316" s="39"/>
      <c r="LJ316" s="39"/>
      <c r="LK316" s="39"/>
      <c r="LL316" s="39"/>
      <c r="LM316" s="39"/>
      <c r="LN316" s="39"/>
      <c r="LO316" s="39"/>
      <c r="LP316" s="39"/>
      <c r="LQ316" s="39"/>
      <c r="LR316" s="39"/>
      <c r="LS316" s="39"/>
      <c r="LT316" s="39"/>
      <c r="LU316" s="39"/>
      <c r="LV316" s="39"/>
      <c r="LW316" s="39"/>
      <c r="LX316" s="39"/>
      <c r="LY316" s="39"/>
      <c r="LZ316" s="39"/>
      <c r="MA316" s="39"/>
      <c r="MB316" s="39"/>
      <c r="MC316" s="39"/>
      <c r="MD316" s="39"/>
      <c r="ME316" s="39"/>
      <c r="MF316" s="39"/>
      <c r="MG316" s="39"/>
      <c r="MH316" s="39"/>
      <c r="MI316" s="39"/>
      <c r="MJ316" s="39"/>
      <c r="MK316" s="39"/>
      <c r="ML316" s="39"/>
      <c r="MM316" s="39"/>
      <c r="MN316" s="39"/>
      <c r="MO316" s="39"/>
      <c r="MP316" s="39"/>
      <c r="MQ316" s="39"/>
      <c r="MR316" s="39"/>
      <c r="MS316" s="39"/>
      <c r="MT316" s="39"/>
      <c r="MU316" s="39"/>
      <c r="MV316" s="39"/>
      <c r="MW316" s="39"/>
      <c r="MX316" s="39"/>
      <c r="MY316" s="39"/>
      <c r="MZ316" s="39"/>
      <c r="NA316" s="39"/>
      <c r="NB316" s="39"/>
      <c r="NC316" s="39"/>
      <c r="ND316" s="39"/>
      <c r="NE316" s="39"/>
      <c r="NF316" s="39"/>
      <c r="NG316" s="39"/>
      <c r="NH316" s="39"/>
      <c r="NI316" s="39"/>
      <c r="NJ316" s="39"/>
      <c r="NK316" s="39"/>
      <c r="NL316" s="39"/>
      <c r="NM316" s="39"/>
      <c r="NN316" s="39"/>
      <c r="NO316" s="39"/>
      <c r="NP316" s="39"/>
      <c r="NQ316" s="39"/>
      <c r="NR316" s="39"/>
      <c r="NS316" s="39"/>
      <c r="NT316" s="39"/>
      <c r="NU316" s="39"/>
      <c r="NV316" s="39"/>
      <c r="NW316" s="39"/>
      <c r="NX316" s="39"/>
      <c r="NY316" s="39"/>
      <c r="NZ316" s="39"/>
      <c r="OA316" s="39"/>
      <c r="OB316" s="39"/>
      <c r="OC316" s="39"/>
      <c r="OD316" s="39"/>
      <c r="OE316" s="39"/>
      <c r="OF316" s="39"/>
      <c r="OG316" s="39"/>
      <c r="OH316" s="39"/>
      <c r="OI316" s="39"/>
      <c r="OJ316" s="39"/>
      <c r="OK316" s="39"/>
      <c r="OL316" s="39"/>
      <c r="OM316" s="39"/>
      <c r="ON316" s="39"/>
      <c r="OO316" s="39"/>
      <c r="OP316" s="39"/>
      <c r="OQ316" s="39"/>
      <c r="OR316" s="39"/>
      <c r="OS316" s="39"/>
      <c r="OT316" s="39"/>
      <c r="OU316" s="39"/>
      <c r="OV316" s="39"/>
      <c r="OW316" s="39"/>
      <c r="OX316" s="39"/>
      <c r="OY316" s="39"/>
      <c r="OZ316" s="39"/>
      <c r="PA316" s="39"/>
      <c r="PB316" s="39"/>
      <c r="PC316" s="39"/>
      <c r="PD316" s="39"/>
      <c r="PE316" s="39"/>
      <c r="PF316" s="39"/>
      <c r="PG316" s="39"/>
      <c r="PH316" s="39"/>
      <c r="PI316" s="39"/>
      <c r="PJ316" s="39"/>
      <c r="PK316" s="39"/>
      <c r="PL316" s="39"/>
      <c r="PM316" s="39"/>
      <c r="PN316" s="39"/>
      <c r="PO316" s="39"/>
      <c r="PP316" s="39"/>
      <c r="PQ316" s="39"/>
      <c r="PR316" s="39"/>
      <c r="PS316" s="39"/>
      <c r="PT316" s="39"/>
      <c r="PU316" s="39"/>
      <c r="PV316" s="39"/>
      <c r="PW316" s="39"/>
      <c r="PX316" s="39"/>
      <c r="PY316" s="39"/>
      <c r="PZ316" s="39"/>
      <c r="QA316" s="39"/>
      <c r="QB316" s="39"/>
      <c r="QC316" s="39"/>
      <c r="QD316" s="39"/>
      <c r="QE316" s="39"/>
      <c r="QF316" s="39"/>
      <c r="QG316" s="39"/>
      <c r="QH316" s="39"/>
      <c r="QI316" s="39"/>
      <c r="QJ316" s="39"/>
      <c r="QK316" s="39"/>
      <c r="QL316" s="39"/>
      <c r="QM316" s="39"/>
      <c r="QN316" s="39"/>
      <c r="QO316" s="39"/>
      <c r="QP316" s="39"/>
      <c r="QQ316" s="39"/>
      <c r="QR316" s="39"/>
      <c r="QS316" s="39"/>
      <c r="QT316" s="39"/>
      <c r="QU316" s="39"/>
      <c r="QV316" s="39"/>
      <c r="QW316" s="39"/>
      <c r="QX316" s="39"/>
      <c r="QY316" s="39"/>
      <c r="QZ316" s="39"/>
      <c r="RA316" s="39"/>
      <c r="RB316" s="39"/>
      <c r="RC316" s="39"/>
      <c r="RD316" s="39"/>
      <c r="RE316" s="39"/>
      <c r="RF316" s="39"/>
      <c r="RG316" s="39"/>
      <c r="RH316" s="39"/>
      <c r="RI316" s="39"/>
      <c r="RJ316" s="39"/>
      <c r="RK316" s="39"/>
      <c r="RL316" s="39"/>
      <c r="RM316" s="39"/>
      <c r="RN316" s="39"/>
      <c r="RO316" s="39"/>
      <c r="RP316" s="39"/>
      <c r="RQ316" s="39"/>
      <c r="RR316" s="39"/>
      <c r="RS316" s="39"/>
      <c r="RT316" s="39"/>
      <c r="RU316" s="39"/>
      <c r="RV316" s="39"/>
      <c r="RW316" s="39"/>
      <c r="RX316" s="39"/>
      <c r="RY316" s="39"/>
      <c r="RZ316" s="39"/>
      <c r="SA316" s="39"/>
      <c r="SB316" s="39"/>
      <c r="SC316" s="39"/>
      <c r="SD316" s="39"/>
      <c r="SE316" s="39"/>
      <c r="SF316" s="39"/>
      <c r="SG316" s="39"/>
      <c r="SH316" s="39"/>
      <c r="SI316" s="39"/>
      <c r="SJ316" s="39"/>
      <c r="SK316" s="39"/>
      <c r="SL316" s="39"/>
      <c r="SM316" s="39"/>
      <c r="SN316" s="39"/>
      <c r="SO316" s="39"/>
      <c r="SP316" s="39"/>
      <c r="SQ316" s="39"/>
      <c r="SR316" s="39"/>
      <c r="SS316" s="39"/>
      <c r="ST316" s="39"/>
      <c r="SU316" s="39"/>
      <c r="SV316" s="39"/>
      <c r="SW316" s="39"/>
      <c r="SX316" s="39"/>
      <c r="SY316" s="39"/>
      <c r="SZ316" s="39"/>
      <c r="TA316" s="39"/>
      <c r="TB316" s="39"/>
      <c r="TC316" s="39"/>
      <c r="TD316" s="39"/>
      <c r="TE316" s="39"/>
      <c r="TF316" s="39"/>
      <c r="TG316" s="39"/>
      <c r="TH316" s="39"/>
      <c r="TI316" s="39"/>
      <c r="TJ316" s="39"/>
      <c r="TK316" s="39"/>
      <c r="TL316" s="39"/>
      <c r="TM316" s="39"/>
      <c r="TN316" s="39"/>
      <c r="TO316" s="39"/>
      <c r="TP316" s="39"/>
      <c r="TQ316" s="39"/>
      <c r="TR316" s="39"/>
      <c r="TS316" s="39"/>
      <c r="TT316" s="39"/>
      <c r="TU316" s="39"/>
      <c r="TV316" s="39"/>
      <c r="TW316" s="39"/>
      <c r="TX316" s="39"/>
      <c r="TY316" s="39"/>
      <c r="TZ316" s="39"/>
      <c r="UA316" s="39"/>
      <c r="UB316" s="39"/>
      <c r="UC316" s="39"/>
      <c r="UD316" s="39"/>
      <c r="UE316" s="39"/>
      <c r="UF316" s="39"/>
      <c r="UG316" s="39"/>
      <c r="UH316" s="39"/>
      <c r="UI316" s="39"/>
      <c r="UJ316" s="39"/>
      <c r="UK316" s="39"/>
      <c r="UL316" s="39"/>
      <c r="UM316" s="39"/>
      <c r="UN316" s="39"/>
      <c r="UO316" s="39"/>
      <c r="UP316" s="39"/>
      <c r="UQ316" s="39"/>
      <c r="UR316" s="39"/>
      <c r="US316" s="39"/>
      <c r="UT316" s="39"/>
      <c r="UU316" s="39"/>
      <c r="UV316" s="39"/>
      <c r="UW316" s="39"/>
      <c r="UX316" s="39"/>
      <c r="UY316" s="39"/>
      <c r="UZ316" s="39"/>
      <c r="VA316" s="39"/>
      <c r="VB316" s="39"/>
      <c r="VC316" s="39"/>
      <c r="VD316" s="39"/>
      <c r="VE316" s="39"/>
      <c r="VF316" s="39"/>
      <c r="VG316" s="39"/>
      <c r="VH316" s="39"/>
      <c r="VI316" s="39"/>
      <c r="VJ316" s="39"/>
      <c r="VK316" s="39"/>
      <c r="VL316" s="39"/>
      <c r="VM316" s="39"/>
      <c r="VN316" s="39"/>
      <c r="VO316" s="39"/>
      <c r="VP316" s="39"/>
      <c r="VQ316" s="39"/>
      <c r="VR316" s="39"/>
      <c r="VS316" s="39"/>
      <c r="VT316" s="39"/>
      <c r="VU316" s="39"/>
      <c r="VV316" s="39"/>
      <c r="VW316" s="39"/>
      <c r="VX316" s="39"/>
      <c r="VY316" s="39"/>
      <c r="VZ316" s="39"/>
      <c r="WA316" s="39"/>
      <c r="WB316" s="39"/>
      <c r="WC316" s="39"/>
      <c r="WD316" s="39"/>
      <c r="WE316" s="39"/>
      <c r="WF316" s="39"/>
      <c r="WG316" s="39"/>
      <c r="WH316" s="39"/>
      <c r="WI316" s="39"/>
      <c r="WJ316" s="39"/>
      <c r="WK316" s="39"/>
      <c r="WL316" s="39"/>
      <c r="WM316" s="39"/>
      <c r="WN316" s="39"/>
      <c r="WO316" s="39"/>
      <c r="WP316" s="39"/>
      <c r="WQ316" s="39"/>
      <c r="WR316" s="39"/>
      <c r="WS316" s="39"/>
      <c r="WT316" s="39"/>
      <c r="WU316" s="39"/>
      <c r="WV316" s="39"/>
      <c r="WW316" s="39"/>
      <c r="WX316" s="39"/>
      <c r="WY316" s="39"/>
      <c r="WZ316" s="39"/>
      <c r="XA316" s="39"/>
      <c r="XB316" s="39"/>
      <c r="XC316" s="39"/>
      <c r="XD316" s="39"/>
      <c r="XE316" s="39"/>
      <c r="XF316" s="39"/>
      <c r="XG316" s="39"/>
      <c r="XH316" s="39"/>
      <c r="XI316" s="39"/>
      <c r="XJ316" s="39"/>
      <c r="XK316" s="39"/>
      <c r="XL316" s="39"/>
      <c r="XM316" s="39"/>
      <c r="XN316" s="39"/>
      <c r="XO316" s="39"/>
      <c r="XP316" s="39"/>
      <c r="XQ316" s="39"/>
      <c r="XR316" s="39"/>
      <c r="XS316" s="39"/>
      <c r="XT316" s="39"/>
      <c r="XU316" s="39"/>
      <c r="XV316" s="39"/>
      <c r="XW316" s="39"/>
      <c r="XX316" s="39"/>
      <c r="XY316" s="39"/>
      <c r="XZ316" s="39"/>
      <c r="YA316" s="39"/>
      <c r="YB316" s="39"/>
      <c r="YC316" s="39"/>
      <c r="YD316" s="39"/>
      <c r="YE316" s="39"/>
      <c r="YF316" s="39"/>
      <c r="YG316" s="39"/>
      <c r="YH316" s="39"/>
      <c r="YI316" s="39"/>
      <c r="YJ316" s="39"/>
      <c r="YK316" s="39"/>
      <c r="YL316" s="39"/>
      <c r="YM316" s="39"/>
      <c r="YN316" s="39"/>
      <c r="YO316" s="39"/>
      <c r="YP316" s="39"/>
      <c r="YQ316" s="39"/>
      <c r="YR316" s="39"/>
      <c r="YS316" s="39"/>
      <c r="YT316" s="39"/>
      <c r="YU316" s="39"/>
      <c r="YV316" s="39"/>
      <c r="YW316" s="39"/>
      <c r="YX316" s="39"/>
      <c r="YY316" s="39"/>
      <c r="YZ316" s="39"/>
      <c r="ZA316" s="39"/>
      <c r="ZB316" s="39"/>
      <c r="ZC316" s="39"/>
      <c r="ZD316" s="39"/>
      <c r="ZE316" s="39"/>
      <c r="ZF316" s="39"/>
      <c r="ZG316" s="39"/>
      <c r="ZH316" s="39"/>
      <c r="ZI316" s="39"/>
      <c r="ZJ316" s="39"/>
      <c r="ZK316" s="39"/>
      <c r="ZL316" s="39"/>
      <c r="ZM316" s="39"/>
      <c r="ZN316" s="39"/>
      <c r="ZO316" s="39"/>
      <c r="ZP316" s="39"/>
      <c r="ZQ316" s="39"/>
      <c r="ZR316" s="39"/>
      <c r="ZS316" s="39"/>
      <c r="ZT316" s="39"/>
      <c r="ZU316" s="39"/>
      <c r="ZV316" s="39"/>
      <c r="ZW316" s="39"/>
      <c r="ZX316" s="39"/>
    </row>
    <row r="317" spans="1:700" s="41" customFormat="1" ht="12" customHeight="1" x14ac:dyDescent="0.25">
      <c r="A317" s="128" t="s">
        <v>36</v>
      </c>
      <c r="B317" s="36" t="s">
        <v>37</v>
      </c>
      <c r="C317" s="36" t="s">
        <v>37</v>
      </c>
      <c r="D317" s="36" t="s">
        <v>38</v>
      </c>
      <c r="E317" s="36" t="s">
        <v>271</v>
      </c>
      <c r="F317" s="36" t="s">
        <v>272</v>
      </c>
      <c r="G317" s="22" t="s">
        <v>40</v>
      </c>
      <c r="H317" s="22" t="s">
        <v>16319</v>
      </c>
      <c r="I317" s="73" t="s">
        <v>98</v>
      </c>
      <c r="J317" s="31" t="s">
        <v>5770</v>
      </c>
      <c r="K317" s="31" t="s">
        <v>109</v>
      </c>
      <c r="L317" s="11"/>
      <c r="M317" s="8" t="s">
        <v>43</v>
      </c>
      <c r="N317" s="12" t="s">
        <v>16255</v>
      </c>
      <c r="O317" s="20">
        <v>12</v>
      </c>
      <c r="P317" s="59">
        <v>18.559999999999999</v>
      </c>
      <c r="Q317" s="53" t="s">
        <v>16279</v>
      </c>
      <c r="R317" s="59">
        <v>222.72</v>
      </c>
      <c r="S317" s="59">
        <v>0</v>
      </c>
      <c r="T317" s="59">
        <v>55.68</v>
      </c>
      <c r="U317" s="59">
        <v>0</v>
      </c>
      <c r="V317" s="59">
        <v>0</v>
      </c>
      <c r="W317" s="59">
        <v>55.68</v>
      </c>
      <c r="X317" s="59">
        <v>0</v>
      </c>
      <c r="Y317" s="59">
        <v>0</v>
      </c>
      <c r="Z317" s="59">
        <v>55.68</v>
      </c>
      <c r="AA317" s="59">
        <v>0</v>
      </c>
      <c r="AB317" s="59">
        <v>0</v>
      </c>
      <c r="AC317" s="59">
        <v>55.68</v>
      </c>
      <c r="AD317" s="59">
        <v>0</v>
      </c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/>
      <c r="IE317" s="39"/>
      <c r="IF317" s="39"/>
      <c r="IG317" s="39"/>
      <c r="IH317" s="39"/>
      <c r="II317" s="39"/>
      <c r="IJ317" s="39"/>
      <c r="IK317" s="39"/>
      <c r="IL317" s="39"/>
      <c r="IM317" s="39"/>
      <c r="IN317" s="39"/>
      <c r="IO317" s="39"/>
      <c r="IP317" s="39"/>
      <c r="IQ317" s="39"/>
      <c r="IR317" s="39"/>
      <c r="IS317" s="39"/>
      <c r="IT317" s="39"/>
      <c r="IU317" s="39"/>
      <c r="IV317" s="39"/>
      <c r="IW317" s="39"/>
      <c r="IX317" s="39"/>
      <c r="IY317" s="39"/>
      <c r="IZ317" s="39"/>
      <c r="JA317" s="39"/>
      <c r="JB317" s="39"/>
      <c r="JC317" s="39"/>
      <c r="JD317" s="39"/>
      <c r="JE317" s="39"/>
      <c r="JF317" s="39"/>
      <c r="JG317" s="39"/>
      <c r="JH317" s="39"/>
      <c r="JI317" s="39"/>
      <c r="JJ317" s="39"/>
      <c r="JK317" s="39"/>
      <c r="JL317" s="39"/>
      <c r="JM317" s="39"/>
      <c r="JN317" s="39"/>
      <c r="JO317" s="39"/>
      <c r="JP317" s="39"/>
      <c r="JQ317" s="39"/>
      <c r="JR317" s="39"/>
      <c r="JS317" s="39"/>
      <c r="JT317" s="39"/>
      <c r="JU317" s="39"/>
      <c r="JV317" s="39"/>
      <c r="JW317" s="39"/>
      <c r="JX317" s="39"/>
      <c r="JY317" s="39"/>
      <c r="JZ317" s="39"/>
      <c r="KA317" s="39"/>
      <c r="KB317" s="39"/>
      <c r="KC317" s="39"/>
      <c r="KD317" s="39"/>
      <c r="KE317" s="39"/>
      <c r="KF317" s="39"/>
      <c r="KG317" s="39"/>
      <c r="KH317" s="39"/>
      <c r="KI317" s="39"/>
      <c r="KJ317" s="39"/>
      <c r="KK317" s="39"/>
      <c r="KL317" s="39"/>
      <c r="KM317" s="39"/>
      <c r="KN317" s="39"/>
      <c r="KO317" s="39"/>
      <c r="KP317" s="39"/>
      <c r="KQ317" s="39"/>
      <c r="KR317" s="39"/>
      <c r="KS317" s="39"/>
      <c r="KT317" s="39"/>
      <c r="KU317" s="39"/>
      <c r="KV317" s="39"/>
      <c r="KW317" s="39"/>
      <c r="KX317" s="39"/>
      <c r="KY317" s="39"/>
      <c r="KZ317" s="39"/>
      <c r="LA317" s="39"/>
      <c r="LB317" s="39"/>
      <c r="LC317" s="39"/>
      <c r="LD317" s="39"/>
      <c r="LE317" s="39"/>
      <c r="LF317" s="39"/>
      <c r="LG317" s="39"/>
      <c r="LH317" s="39"/>
      <c r="LI317" s="39"/>
      <c r="LJ317" s="39"/>
      <c r="LK317" s="39"/>
      <c r="LL317" s="39"/>
      <c r="LM317" s="39"/>
      <c r="LN317" s="39"/>
      <c r="LO317" s="39"/>
      <c r="LP317" s="39"/>
      <c r="LQ317" s="39"/>
      <c r="LR317" s="39"/>
      <c r="LS317" s="39"/>
      <c r="LT317" s="39"/>
      <c r="LU317" s="39"/>
      <c r="LV317" s="39"/>
      <c r="LW317" s="39"/>
      <c r="LX317" s="39"/>
      <c r="LY317" s="39"/>
      <c r="LZ317" s="39"/>
      <c r="MA317" s="39"/>
      <c r="MB317" s="39"/>
      <c r="MC317" s="39"/>
      <c r="MD317" s="39"/>
      <c r="ME317" s="39"/>
      <c r="MF317" s="39"/>
      <c r="MG317" s="39"/>
      <c r="MH317" s="39"/>
      <c r="MI317" s="39"/>
      <c r="MJ317" s="39"/>
      <c r="MK317" s="39"/>
      <c r="ML317" s="39"/>
      <c r="MM317" s="39"/>
      <c r="MN317" s="39"/>
      <c r="MO317" s="39"/>
      <c r="MP317" s="39"/>
      <c r="MQ317" s="39"/>
      <c r="MR317" s="39"/>
      <c r="MS317" s="39"/>
      <c r="MT317" s="39"/>
      <c r="MU317" s="39"/>
      <c r="MV317" s="39"/>
      <c r="MW317" s="39"/>
      <c r="MX317" s="39"/>
      <c r="MY317" s="39"/>
      <c r="MZ317" s="39"/>
      <c r="NA317" s="39"/>
      <c r="NB317" s="39"/>
      <c r="NC317" s="39"/>
      <c r="ND317" s="39"/>
      <c r="NE317" s="39"/>
      <c r="NF317" s="39"/>
      <c r="NG317" s="39"/>
      <c r="NH317" s="39"/>
      <c r="NI317" s="39"/>
      <c r="NJ317" s="39"/>
      <c r="NK317" s="39"/>
      <c r="NL317" s="39"/>
      <c r="NM317" s="39"/>
      <c r="NN317" s="39"/>
      <c r="NO317" s="39"/>
      <c r="NP317" s="39"/>
      <c r="NQ317" s="39"/>
      <c r="NR317" s="39"/>
      <c r="NS317" s="39"/>
      <c r="NT317" s="39"/>
      <c r="NU317" s="39"/>
      <c r="NV317" s="39"/>
      <c r="NW317" s="39"/>
      <c r="NX317" s="39"/>
      <c r="NY317" s="39"/>
      <c r="NZ317" s="39"/>
      <c r="OA317" s="39"/>
      <c r="OB317" s="39"/>
      <c r="OC317" s="39"/>
      <c r="OD317" s="39"/>
      <c r="OE317" s="39"/>
      <c r="OF317" s="39"/>
      <c r="OG317" s="39"/>
      <c r="OH317" s="39"/>
      <c r="OI317" s="39"/>
      <c r="OJ317" s="39"/>
      <c r="OK317" s="39"/>
      <c r="OL317" s="39"/>
      <c r="OM317" s="39"/>
      <c r="ON317" s="39"/>
      <c r="OO317" s="39"/>
      <c r="OP317" s="39"/>
      <c r="OQ317" s="39"/>
      <c r="OR317" s="39"/>
      <c r="OS317" s="39"/>
      <c r="OT317" s="39"/>
      <c r="OU317" s="39"/>
      <c r="OV317" s="39"/>
      <c r="OW317" s="39"/>
      <c r="OX317" s="39"/>
      <c r="OY317" s="39"/>
      <c r="OZ317" s="39"/>
      <c r="PA317" s="39"/>
      <c r="PB317" s="39"/>
      <c r="PC317" s="39"/>
      <c r="PD317" s="39"/>
      <c r="PE317" s="39"/>
      <c r="PF317" s="39"/>
      <c r="PG317" s="39"/>
      <c r="PH317" s="39"/>
      <c r="PI317" s="39"/>
      <c r="PJ317" s="39"/>
      <c r="PK317" s="39"/>
      <c r="PL317" s="39"/>
      <c r="PM317" s="39"/>
      <c r="PN317" s="39"/>
      <c r="PO317" s="39"/>
      <c r="PP317" s="39"/>
      <c r="PQ317" s="39"/>
      <c r="PR317" s="39"/>
      <c r="PS317" s="39"/>
      <c r="PT317" s="39"/>
      <c r="PU317" s="39"/>
      <c r="PV317" s="39"/>
      <c r="PW317" s="39"/>
      <c r="PX317" s="39"/>
      <c r="PY317" s="39"/>
      <c r="PZ317" s="39"/>
      <c r="QA317" s="39"/>
      <c r="QB317" s="39"/>
      <c r="QC317" s="39"/>
      <c r="QD317" s="39"/>
      <c r="QE317" s="39"/>
      <c r="QF317" s="39"/>
      <c r="QG317" s="39"/>
      <c r="QH317" s="39"/>
      <c r="QI317" s="39"/>
      <c r="QJ317" s="39"/>
      <c r="QK317" s="39"/>
      <c r="QL317" s="39"/>
      <c r="QM317" s="39"/>
      <c r="QN317" s="39"/>
      <c r="QO317" s="39"/>
      <c r="QP317" s="39"/>
      <c r="QQ317" s="39"/>
      <c r="QR317" s="39"/>
      <c r="QS317" s="39"/>
      <c r="QT317" s="39"/>
      <c r="QU317" s="39"/>
      <c r="QV317" s="39"/>
      <c r="QW317" s="39"/>
      <c r="QX317" s="39"/>
      <c r="QY317" s="39"/>
      <c r="QZ317" s="39"/>
      <c r="RA317" s="39"/>
      <c r="RB317" s="39"/>
      <c r="RC317" s="39"/>
      <c r="RD317" s="39"/>
      <c r="RE317" s="39"/>
      <c r="RF317" s="39"/>
      <c r="RG317" s="39"/>
      <c r="RH317" s="39"/>
      <c r="RI317" s="39"/>
      <c r="RJ317" s="39"/>
      <c r="RK317" s="39"/>
      <c r="RL317" s="39"/>
      <c r="RM317" s="39"/>
      <c r="RN317" s="39"/>
      <c r="RO317" s="39"/>
      <c r="RP317" s="39"/>
      <c r="RQ317" s="39"/>
      <c r="RR317" s="39"/>
      <c r="RS317" s="39"/>
      <c r="RT317" s="39"/>
      <c r="RU317" s="39"/>
      <c r="RV317" s="39"/>
      <c r="RW317" s="39"/>
      <c r="RX317" s="39"/>
      <c r="RY317" s="39"/>
      <c r="RZ317" s="39"/>
      <c r="SA317" s="39"/>
      <c r="SB317" s="39"/>
      <c r="SC317" s="39"/>
      <c r="SD317" s="39"/>
      <c r="SE317" s="39"/>
      <c r="SF317" s="39"/>
      <c r="SG317" s="39"/>
      <c r="SH317" s="39"/>
      <c r="SI317" s="39"/>
      <c r="SJ317" s="39"/>
      <c r="SK317" s="39"/>
      <c r="SL317" s="39"/>
      <c r="SM317" s="39"/>
      <c r="SN317" s="39"/>
      <c r="SO317" s="39"/>
      <c r="SP317" s="39"/>
      <c r="SQ317" s="39"/>
      <c r="SR317" s="39"/>
      <c r="SS317" s="39"/>
      <c r="ST317" s="39"/>
      <c r="SU317" s="39"/>
      <c r="SV317" s="39"/>
      <c r="SW317" s="39"/>
      <c r="SX317" s="39"/>
      <c r="SY317" s="39"/>
      <c r="SZ317" s="39"/>
      <c r="TA317" s="39"/>
      <c r="TB317" s="39"/>
      <c r="TC317" s="39"/>
      <c r="TD317" s="39"/>
      <c r="TE317" s="39"/>
      <c r="TF317" s="39"/>
      <c r="TG317" s="39"/>
      <c r="TH317" s="39"/>
      <c r="TI317" s="39"/>
      <c r="TJ317" s="39"/>
      <c r="TK317" s="39"/>
      <c r="TL317" s="39"/>
      <c r="TM317" s="39"/>
      <c r="TN317" s="39"/>
      <c r="TO317" s="39"/>
      <c r="TP317" s="39"/>
      <c r="TQ317" s="39"/>
      <c r="TR317" s="39"/>
      <c r="TS317" s="39"/>
      <c r="TT317" s="39"/>
      <c r="TU317" s="39"/>
      <c r="TV317" s="39"/>
      <c r="TW317" s="39"/>
      <c r="TX317" s="39"/>
      <c r="TY317" s="39"/>
      <c r="TZ317" s="39"/>
      <c r="UA317" s="39"/>
      <c r="UB317" s="39"/>
      <c r="UC317" s="39"/>
      <c r="UD317" s="39"/>
      <c r="UE317" s="39"/>
      <c r="UF317" s="39"/>
      <c r="UG317" s="39"/>
      <c r="UH317" s="39"/>
      <c r="UI317" s="39"/>
      <c r="UJ317" s="39"/>
      <c r="UK317" s="39"/>
      <c r="UL317" s="39"/>
      <c r="UM317" s="39"/>
      <c r="UN317" s="39"/>
      <c r="UO317" s="39"/>
      <c r="UP317" s="39"/>
      <c r="UQ317" s="39"/>
      <c r="UR317" s="39"/>
      <c r="US317" s="39"/>
      <c r="UT317" s="39"/>
      <c r="UU317" s="39"/>
      <c r="UV317" s="39"/>
      <c r="UW317" s="39"/>
      <c r="UX317" s="39"/>
      <c r="UY317" s="39"/>
      <c r="UZ317" s="39"/>
      <c r="VA317" s="39"/>
      <c r="VB317" s="39"/>
      <c r="VC317" s="39"/>
      <c r="VD317" s="39"/>
      <c r="VE317" s="39"/>
      <c r="VF317" s="39"/>
      <c r="VG317" s="39"/>
      <c r="VH317" s="39"/>
      <c r="VI317" s="39"/>
      <c r="VJ317" s="39"/>
      <c r="VK317" s="39"/>
      <c r="VL317" s="39"/>
      <c r="VM317" s="39"/>
      <c r="VN317" s="39"/>
      <c r="VO317" s="39"/>
      <c r="VP317" s="39"/>
      <c r="VQ317" s="39"/>
      <c r="VR317" s="39"/>
      <c r="VS317" s="39"/>
      <c r="VT317" s="39"/>
      <c r="VU317" s="39"/>
      <c r="VV317" s="39"/>
      <c r="VW317" s="39"/>
      <c r="VX317" s="39"/>
      <c r="VY317" s="39"/>
      <c r="VZ317" s="39"/>
      <c r="WA317" s="39"/>
      <c r="WB317" s="39"/>
      <c r="WC317" s="39"/>
      <c r="WD317" s="39"/>
      <c r="WE317" s="39"/>
      <c r="WF317" s="39"/>
      <c r="WG317" s="39"/>
      <c r="WH317" s="39"/>
      <c r="WI317" s="39"/>
      <c r="WJ317" s="39"/>
      <c r="WK317" s="39"/>
      <c r="WL317" s="39"/>
      <c r="WM317" s="39"/>
      <c r="WN317" s="39"/>
      <c r="WO317" s="39"/>
      <c r="WP317" s="39"/>
      <c r="WQ317" s="39"/>
      <c r="WR317" s="39"/>
      <c r="WS317" s="39"/>
      <c r="WT317" s="39"/>
      <c r="WU317" s="39"/>
      <c r="WV317" s="39"/>
      <c r="WW317" s="39"/>
      <c r="WX317" s="39"/>
      <c r="WY317" s="39"/>
      <c r="WZ317" s="39"/>
      <c r="XA317" s="39"/>
      <c r="XB317" s="39"/>
      <c r="XC317" s="39"/>
      <c r="XD317" s="39"/>
      <c r="XE317" s="39"/>
      <c r="XF317" s="39"/>
      <c r="XG317" s="39"/>
      <c r="XH317" s="39"/>
      <c r="XI317" s="39"/>
      <c r="XJ317" s="39"/>
      <c r="XK317" s="39"/>
      <c r="XL317" s="39"/>
      <c r="XM317" s="39"/>
      <c r="XN317" s="39"/>
      <c r="XO317" s="39"/>
      <c r="XP317" s="39"/>
      <c r="XQ317" s="39"/>
      <c r="XR317" s="39"/>
      <c r="XS317" s="39"/>
      <c r="XT317" s="39"/>
      <c r="XU317" s="39"/>
      <c r="XV317" s="39"/>
      <c r="XW317" s="39"/>
      <c r="XX317" s="39"/>
      <c r="XY317" s="39"/>
      <c r="XZ317" s="39"/>
      <c r="YA317" s="39"/>
      <c r="YB317" s="39"/>
      <c r="YC317" s="39"/>
      <c r="YD317" s="39"/>
      <c r="YE317" s="39"/>
      <c r="YF317" s="39"/>
      <c r="YG317" s="39"/>
      <c r="YH317" s="39"/>
      <c r="YI317" s="39"/>
      <c r="YJ317" s="39"/>
      <c r="YK317" s="39"/>
      <c r="YL317" s="39"/>
      <c r="YM317" s="39"/>
      <c r="YN317" s="39"/>
      <c r="YO317" s="39"/>
      <c r="YP317" s="39"/>
      <c r="YQ317" s="39"/>
      <c r="YR317" s="39"/>
      <c r="YS317" s="39"/>
      <c r="YT317" s="39"/>
      <c r="YU317" s="39"/>
      <c r="YV317" s="39"/>
      <c r="YW317" s="39"/>
      <c r="YX317" s="39"/>
      <c r="YY317" s="39"/>
      <c r="YZ317" s="39"/>
      <c r="ZA317" s="39"/>
      <c r="ZB317" s="39"/>
      <c r="ZC317" s="39"/>
      <c r="ZD317" s="39"/>
      <c r="ZE317" s="39"/>
      <c r="ZF317" s="39"/>
      <c r="ZG317" s="39"/>
      <c r="ZH317" s="39"/>
      <c r="ZI317" s="39"/>
      <c r="ZJ317" s="39"/>
      <c r="ZK317" s="39"/>
      <c r="ZL317" s="39"/>
      <c r="ZM317" s="39"/>
      <c r="ZN317" s="39"/>
      <c r="ZO317" s="39"/>
      <c r="ZP317" s="39"/>
      <c r="ZQ317" s="39"/>
      <c r="ZR317" s="39"/>
      <c r="ZS317" s="39"/>
      <c r="ZT317" s="39"/>
      <c r="ZU317" s="39"/>
      <c r="ZV317" s="39"/>
      <c r="ZW317" s="39"/>
      <c r="ZX317" s="39"/>
    </row>
    <row r="318" spans="1:700" s="41" customFormat="1" ht="12" customHeight="1" x14ac:dyDescent="0.25">
      <c r="A318" s="128" t="s">
        <v>36</v>
      </c>
      <c r="B318" s="36" t="s">
        <v>37</v>
      </c>
      <c r="C318" s="36" t="s">
        <v>37</v>
      </c>
      <c r="D318" s="36" t="s">
        <v>38</v>
      </c>
      <c r="E318" s="36" t="s">
        <v>271</v>
      </c>
      <c r="F318" s="36" t="s">
        <v>272</v>
      </c>
      <c r="G318" s="22" t="s">
        <v>40</v>
      </c>
      <c r="H318" s="22" t="s">
        <v>16319</v>
      </c>
      <c r="I318" s="73" t="s">
        <v>98</v>
      </c>
      <c r="J318" s="31" t="s">
        <v>5893</v>
      </c>
      <c r="K318" s="31" t="s">
        <v>116</v>
      </c>
      <c r="L318" s="11"/>
      <c r="M318" s="8" t="s">
        <v>43</v>
      </c>
      <c r="N318" s="12" t="s">
        <v>877</v>
      </c>
      <c r="O318" s="20">
        <v>70</v>
      </c>
      <c r="P318" s="59">
        <v>33.53</v>
      </c>
      <c r="Q318" s="53" t="s">
        <v>16279</v>
      </c>
      <c r="R318" s="59">
        <v>2347.4899999999998</v>
      </c>
      <c r="S318" s="59">
        <v>0</v>
      </c>
      <c r="T318" s="59">
        <v>838.25</v>
      </c>
      <c r="U318" s="59">
        <v>0</v>
      </c>
      <c r="V318" s="59">
        <v>0</v>
      </c>
      <c r="W318" s="59">
        <v>670.6</v>
      </c>
      <c r="X318" s="59">
        <v>0</v>
      </c>
      <c r="Y318" s="59">
        <v>0</v>
      </c>
      <c r="Z318" s="59">
        <v>502.95</v>
      </c>
      <c r="AA318" s="59">
        <v>0</v>
      </c>
      <c r="AB318" s="59">
        <v>0</v>
      </c>
      <c r="AC318" s="59">
        <v>335.3</v>
      </c>
      <c r="AD318" s="59">
        <v>0</v>
      </c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/>
      <c r="IE318" s="39"/>
      <c r="IF318" s="39"/>
      <c r="IG318" s="39"/>
      <c r="IH318" s="39"/>
      <c r="II318" s="39"/>
      <c r="IJ318" s="39"/>
      <c r="IK318" s="39"/>
      <c r="IL318" s="39"/>
      <c r="IM318" s="39"/>
      <c r="IN318" s="39"/>
      <c r="IO318" s="39"/>
      <c r="IP318" s="39"/>
      <c r="IQ318" s="39"/>
      <c r="IR318" s="39"/>
      <c r="IS318" s="39"/>
      <c r="IT318" s="39"/>
      <c r="IU318" s="39"/>
      <c r="IV318" s="39"/>
      <c r="IW318" s="39"/>
      <c r="IX318" s="39"/>
      <c r="IY318" s="39"/>
      <c r="IZ318" s="39"/>
      <c r="JA318" s="39"/>
      <c r="JB318" s="39"/>
      <c r="JC318" s="39"/>
      <c r="JD318" s="39"/>
      <c r="JE318" s="39"/>
      <c r="JF318" s="39"/>
      <c r="JG318" s="39"/>
      <c r="JH318" s="39"/>
      <c r="JI318" s="39"/>
      <c r="JJ318" s="39"/>
      <c r="JK318" s="39"/>
      <c r="JL318" s="39"/>
      <c r="JM318" s="39"/>
      <c r="JN318" s="39"/>
      <c r="JO318" s="39"/>
      <c r="JP318" s="39"/>
      <c r="JQ318" s="39"/>
      <c r="JR318" s="39"/>
      <c r="JS318" s="39"/>
      <c r="JT318" s="39"/>
      <c r="JU318" s="39"/>
      <c r="JV318" s="39"/>
      <c r="JW318" s="39"/>
      <c r="JX318" s="39"/>
      <c r="JY318" s="39"/>
      <c r="JZ318" s="39"/>
      <c r="KA318" s="39"/>
      <c r="KB318" s="39"/>
      <c r="KC318" s="39"/>
      <c r="KD318" s="39"/>
      <c r="KE318" s="39"/>
      <c r="KF318" s="39"/>
      <c r="KG318" s="39"/>
      <c r="KH318" s="39"/>
      <c r="KI318" s="39"/>
      <c r="KJ318" s="39"/>
      <c r="KK318" s="39"/>
      <c r="KL318" s="39"/>
      <c r="KM318" s="39"/>
      <c r="KN318" s="39"/>
      <c r="KO318" s="39"/>
      <c r="KP318" s="39"/>
      <c r="KQ318" s="39"/>
      <c r="KR318" s="39"/>
      <c r="KS318" s="39"/>
      <c r="KT318" s="39"/>
      <c r="KU318" s="39"/>
      <c r="KV318" s="39"/>
      <c r="KW318" s="39"/>
      <c r="KX318" s="39"/>
      <c r="KY318" s="39"/>
      <c r="KZ318" s="39"/>
      <c r="LA318" s="39"/>
      <c r="LB318" s="39"/>
      <c r="LC318" s="39"/>
      <c r="LD318" s="39"/>
      <c r="LE318" s="39"/>
      <c r="LF318" s="39"/>
      <c r="LG318" s="39"/>
      <c r="LH318" s="39"/>
      <c r="LI318" s="39"/>
      <c r="LJ318" s="39"/>
      <c r="LK318" s="39"/>
      <c r="LL318" s="39"/>
      <c r="LM318" s="39"/>
      <c r="LN318" s="39"/>
      <c r="LO318" s="39"/>
      <c r="LP318" s="39"/>
      <c r="LQ318" s="39"/>
      <c r="LR318" s="39"/>
      <c r="LS318" s="39"/>
      <c r="LT318" s="39"/>
      <c r="LU318" s="39"/>
      <c r="LV318" s="39"/>
      <c r="LW318" s="39"/>
      <c r="LX318" s="39"/>
      <c r="LY318" s="39"/>
      <c r="LZ318" s="39"/>
      <c r="MA318" s="39"/>
      <c r="MB318" s="39"/>
      <c r="MC318" s="39"/>
      <c r="MD318" s="39"/>
      <c r="ME318" s="39"/>
      <c r="MF318" s="39"/>
      <c r="MG318" s="39"/>
      <c r="MH318" s="39"/>
      <c r="MI318" s="39"/>
      <c r="MJ318" s="39"/>
      <c r="MK318" s="39"/>
      <c r="ML318" s="39"/>
      <c r="MM318" s="39"/>
      <c r="MN318" s="39"/>
      <c r="MO318" s="39"/>
      <c r="MP318" s="39"/>
      <c r="MQ318" s="39"/>
      <c r="MR318" s="39"/>
      <c r="MS318" s="39"/>
      <c r="MT318" s="39"/>
      <c r="MU318" s="39"/>
      <c r="MV318" s="39"/>
      <c r="MW318" s="39"/>
      <c r="MX318" s="39"/>
      <c r="MY318" s="39"/>
      <c r="MZ318" s="39"/>
      <c r="NA318" s="39"/>
      <c r="NB318" s="39"/>
      <c r="NC318" s="39"/>
      <c r="ND318" s="39"/>
      <c r="NE318" s="39"/>
      <c r="NF318" s="39"/>
      <c r="NG318" s="39"/>
      <c r="NH318" s="39"/>
      <c r="NI318" s="39"/>
      <c r="NJ318" s="39"/>
      <c r="NK318" s="39"/>
      <c r="NL318" s="39"/>
      <c r="NM318" s="39"/>
      <c r="NN318" s="39"/>
      <c r="NO318" s="39"/>
      <c r="NP318" s="39"/>
      <c r="NQ318" s="39"/>
      <c r="NR318" s="39"/>
      <c r="NS318" s="39"/>
      <c r="NT318" s="39"/>
      <c r="NU318" s="39"/>
      <c r="NV318" s="39"/>
      <c r="NW318" s="39"/>
      <c r="NX318" s="39"/>
      <c r="NY318" s="39"/>
      <c r="NZ318" s="39"/>
      <c r="OA318" s="39"/>
      <c r="OB318" s="39"/>
      <c r="OC318" s="39"/>
      <c r="OD318" s="39"/>
      <c r="OE318" s="39"/>
      <c r="OF318" s="39"/>
      <c r="OG318" s="39"/>
      <c r="OH318" s="39"/>
      <c r="OI318" s="39"/>
      <c r="OJ318" s="39"/>
      <c r="OK318" s="39"/>
      <c r="OL318" s="39"/>
      <c r="OM318" s="39"/>
      <c r="ON318" s="39"/>
      <c r="OO318" s="39"/>
      <c r="OP318" s="39"/>
      <c r="OQ318" s="39"/>
      <c r="OR318" s="39"/>
      <c r="OS318" s="39"/>
      <c r="OT318" s="39"/>
      <c r="OU318" s="39"/>
      <c r="OV318" s="39"/>
      <c r="OW318" s="39"/>
      <c r="OX318" s="39"/>
      <c r="OY318" s="39"/>
      <c r="OZ318" s="39"/>
      <c r="PA318" s="39"/>
      <c r="PB318" s="39"/>
      <c r="PC318" s="39"/>
      <c r="PD318" s="39"/>
      <c r="PE318" s="39"/>
      <c r="PF318" s="39"/>
      <c r="PG318" s="39"/>
      <c r="PH318" s="39"/>
      <c r="PI318" s="39"/>
      <c r="PJ318" s="39"/>
      <c r="PK318" s="39"/>
      <c r="PL318" s="39"/>
      <c r="PM318" s="39"/>
      <c r="PN318" s="39"/>
      <c r="PO318" s="39"/>
      <c r="PP318" s="39"/>
      <c r="PQ318" s="39"/>
      <c r="PR318" s="39"/>
      <c r="PS318" s="39"/>
      <c r="PT318" s="39"/>
      <c r="PU318" s="39"/>
      <c r="PV318" s="39"/>
      <c r="PW318" s="39"/>
      <c r="PX318" s="39"/>
      <c r="PY318" s="39"/>
      <c r="PZ318" s="39"/>
      <c r="QA318" s="39"/>
      <c r="QB318" s="39"/>
      <c r="QC318" s="39"/>
      <c r="QD318" s="39"/>
      <c r="QE318" s="39"/>
      <c r="QF318" s="39"/>
      <c r="QG318" s="39"/>
      <c r="QH318" s="39"/>
      <c r="QI318" s="39"/>
      <c r="QJ318" s="39"/>
      <c r="QK318" s="39"/>
      <c r="QL318" s="39"/>
      <c r="QM318" s="39"/>
      <c r="QN318" s="39"/>
      <c r="QO318" s="39"/>
      <c r="QP318" s="39"/>
      <c r="QQ318" s="39"/>
      <c r="QR318" s="39"/>
      <c r="QS318" s="39"/>
      <c r="QT318" s="39"/>
      <c r="QU318" s="39"/>
      <c r="QV318" s="39"/>
      <c r="QW318" s="39"/>
      <c r="QX318" s="39"/>
      <c r="QY318" s="39"/>
      <c r="QZ318" s="39"/>
      <c r="RA318" s="39"/>
      <c r="RB318" s="39"/>
      <c r="RC318" s="39"/>
      <c r="RD318" s="39"/>
      <c r="RE318" s="39"/>
      <c r="RF318" s="39"/>
      <c r="RG318" s="39"/>
      <c r="RH318" s="39"/>
      <c r="RI318" s="39"/>
      <c r="RJ318" s="39"/>
      <c r="RK318" s="39"/>
      <c r="RL318" s="39"/>
      <c r="RM318" s="39"/>
      <c r="RN318" s="39"/>
      <c r="RO318" s="39"/>
      <c r="RP318" s="39"/>
      <c r="RQ318" s="39"/>
      <c r="RR318" s="39"/>
      <c r="RS318" s="39"/>
      <c r="RT318" s="39"/>
      <c r="RU318" s="39"/>
      <c r="RV318" s="39"/>
      <c r="RW318" s="39"/>
      <c r="RX318" s="39"/>
      <c r="RY318" s="39"/>
      <c r="RZ318" s="39"/>
      <c r="SA318" s="39"/>
      <c r="SB318" s="39"/>
      <c r="SC318" s="39"/>
      <c r="SD318" s="39"/>
      <c r="SE318" s="39"/>
      <c r="SF318" s="39"/>
      <c r="SG318" s="39"/>
      <c r="SH318" s="39"/>
      <c r="SI318" s="39"/>
      <c r="SJ318" s="39"/>
      <c r="SK318" s="39"/>
      <c r="SL318" s="39"/>
      <c r="SM318" s="39"/>
      <c r="SN318" s="39"/>
      <c r="SO318" s="39"/>
      <c r="SP318" s="39"/>
      <c r="SQ318" s="39"/>
      <c r="SR318" s="39"/>
      <c r="SS318" s="39"/>
      <c r="ST318" s="39"/>
      <c r="SU318" s="39"/>
      <c r="SV318" s="39"/>
      <c r="SW318" s="39"/>
      <c r="SX318" s="39"/>
      <c r="SY318" s="39"/>
      <c r="SZ318" s="39"/>
      <c r="TA318" s="39"/>
      <c r="TB318" s="39"/>
      <c r="TC318" s="39"/>
      <c r="TD318" s="39"/>
      <c r="TE318" s="39"/>
      <c r="TF318" s="39"/>
      <c r="TG318" s="39"/>
      <c r="TH318" s="39"/>
      <c r="TI318" s="39"/>
      <c r="TJ318" s="39"/>
      <c r="TK318" s="39"/>
      <c r="TL318" s="39"/>
      <c r="TM318" s="39"/>
      <c r="TN318" s="39"/>
      <c r="TO318" s="39"/>
      <c r="TP318" s="39"/>
      <c r="TQ318" s="39"/>
      <c r="TR318" s="39"/>
      <c r="TS318" s="39"/>
      <c r="TT318" s="39"/>
      <c r="TU318" s="39"/>
      <c r="TV318" s="39"/>
      <c r="TW318" s="39"/>
      <c r="TX318" s="39"/>
      <c r="TY318" s="39"/>
      <c r="TZ318" s="39"/>
      <c r="UA318" s="39"/>
      <c r="UB318" s="39"/>
      <c r="UC318" s="39"/>
      <c r="UD318" s="39"/>
      <c r="UE318" s="39"/>
      <c r="UF318" s="39"/>
      <c r="UG318" s="39"/>
      <c r="UH318" s="39"/>
      <c r="UI318" s="39"/>
      <c r="UJ318" s="39"/>
      <c r="UK318" s="39"/>
      <c r="UL318" s="39"/>
      <c r="UM318" s="39"/>
      <c r="UN318" s="39"/>
      <c r="UO318" s="39"/>
      <c r="UP318" s="39"/>
      <c r="UQ318" s="39"/>
      <c r="UR318" s="39"/>
      <c r="US318" s="39"/>
      <c r="UT318" s="39"/>
      <c r="UU318" s="39"/>
      <c r="UV318" s="39"/>
      <c r="UW318" s="39"/>
      <c r="UX318" s="39"/>
      <c r="UY318" s="39"/>
      <c r="UZ318" s="39"/>
      <c r="VA318" s="39"/>
      <c r="VB318" s="39"/>
      <c r="VC318" s="39"/>
      <c r="VD318" s="39"/>
      <c r="VE318" s="39"/>
      <c r="VF318" s="39"/>
      <c r="VG318" s="39"/>
      <c r="VH318" s="39"/>
      <c r="VI318" s="39"/>
      <c r="VJ318" s="39"/>
      <c r="VK318" s="39"/>
      <c r="VL318" s="39"/>
      <c r="VM318" s="39"/>
      <c r="VN318" s="39"/>
      <c r="VO318" s="39"/>
      <c r="VP318" s="39"/>
      <c r="VQ318" s="39"/>
      <c r="VR318" s="39"/>
      <c r="VS318" s="39"/>
      <c r="VT318" s="39"/>
      <c r="VU318" s="39"/>
      <c r="VV318" s="39"/>
      <c r="VW318" s="39"/>
      <c r="VX318" s="39"/>
      <c r="VY318" s="39"/>
      <c r="VZ318" s="39"/>
      <c r="WA318" s="39"/>
      <c r="WB318" s="39"/>
      <c r="WC318" s="39"/>
      <c r="WD318" s="39"/>
      <c r="WE318" s="39"/>
      <c r="WF318" s="39"/>
      <c r="WG318" s="39"/>
      <c r="WH318" s="39"/>
      <c r="WI318" s="39"/>
      <c r="WJ318" s="39"/>
      <c r="WK318" s="39"/>
      <c r="WL318" s="39"/>
      <c r="WM318" s="39"/>
      <c r="WN318" s="39"/>
      <c r="WO318" s="39"/>
      <c r="WP318" s="39"/>
      <c r="WQ318" s="39"/>
      <c r="WR318" s="39"/>
      <c r="WS318" s="39"/>
      <c r="WT318" s="39"/>
      <c r="WU318" s="39"/>
      <c r="WV318" s="39"/>
      <c r="WW318" s="39"/>
      <c r="WX318" s="39"/>
      <c r="WY318" s="39"/>
      <c r="WZ318" s="39"/>
      <c r="XA318" s="39"/>
      <c r="XB318" s="39"/>
      <c r="XC318" s="39"/>
      <c r="XD318" s="39"/>
      <c r="XE318" s="39"/>
      <c r="XF318" s="39"/>
      <c r="XG318" s="39"/>
      <c r="XH318" s="39"/>
      <c r="XI318" s="39"/>
      <c r="XJ318" s="39"/>
      <c r="XK318" s="39"/>
      <c r="XL318" s="39"/>
      <c r="XM318" s="39"/>
      <c r="XN318" s="39"/>
      <c r="XO318" s="39"/>
      <c r="XP318" s="39"/>
      <c r="XQ318" s="39"/>
      <c r="XR318" s="39"/>
      <c r="XS318" s="39"/>
      <c r="XT318" s="39"/>
      <c r="XU318" s="39"/>
      <c r="XV318" s="39"/>
      <c r="XW318" s="39"/>
      <c r="XX318" s="39"/>
      <c r="XY318" s="39"/>
      <c r="XZ318" s="39"/>
      <c r="YA318" s="39"/>
      <c r="YB318" s="39"/>
      <c r="YC318" s="39"/>
      <c r="YD318" s="39"/>
      <c r="YE318" s="39"/>
      <c r="YF318" s="39"/>
      <c r="YG318" s="39"/>
      <c r="YH318" s="39"/>
      <c r="YI318" s="39"/>
      <c r="YJ318" s="39"/>
      <c r="YK318" s="39"/>
      <c r="YL318" s="39"/>
      <c r="YM318" s="39"/>
      <c r="YN318" s="39"/>
      <c r="YO318" s="39"/>
      <c r="YP318" s="39"/>
      <c r="YQ318" s="39"/>
      <c r="YR318" s="39"/>
      <c r="YS318" s="39"/>
      <c r="YT318" s="39"/>
      <c r="YU318" s="39"/>
      <c r="YV318" s="39"/>
      <c r="YW318" s="39"/>
      <c r="YX318" s="39"/>
      <c r="YY318" s="39"/>
      <c r="YZ318" s="39"/>
      <c r="ZA318" s="39"/>
      <c r="ZB318" s="39"/>
      <c r="ZC318" s="39"/>
      <c r="ZD318" s="39"/>
      <c r="ZE318" s="39"/>
      <c r="ZF318" s="39"/>
      <c r="ZG318" s="39"/>
      <c r="ZH318" s="39"/>
      <c r="ZI318" s="39"/>
      <c r="ZJ318" s="39"/>
      <c r="ZK318" s="39"/>
      <c r="ZL318" s="39"/>
      <c r="ZM318" s="39"/>
      <c r="ZN318" s="39"/>
      <c r="ZO318" s="39"/>
      <c r="ZP318" s="39"/>
      <c r="ZQ318" s="39"/>
      <c r="ZR318" s="39"/>
      <c r="ZS318" s="39"/>
      <c r="ZT318" s="39"/>
      <c r="ZU318" s="39"/>
      <c r="ZV318" s="39"/>
      <c r="ZW318" s="39"/>
      <c r="ZX318" s="39"/>
    </row>
    <row r="319" spans="1:700" s="41" customFormat="1" ht="12" customHeight="1" x14ac:dyDescent="0.25">
      <c r="A319" s="128" t="s">
        <v>36</v>
      </c>
      <c r="B319" s="36" t="s">
        <v>37</v>
      </c>
      <c r="C319" s="36" t="s">
        <v>37</v>
      </c>
      <c r="D319" s="36" t="s">
        <v>38</v>
      </c>
      <c r="E319" s="36" t="s">
        <v>271</v>
      </c>
      <c r="F319" s="36" t="s">
        <v>272</v>
      </c>
      <c r="G319" s="22" t="s">
        <v>40</v>
      </c>
      <c r="H319" s="22" t="s">
        <v>16319</v>
      </c>
      <c r="I319" s="73" t="s">
        <v>98</v>
      </c>
      <c r="J319" s="31" t="s">
        <v>5726</v>
      </c>
      <c r="K319" s="31" t="s">
        <v>114</v>
      </c>
      <c r="L319" s="11"/>
      <c r="M319" s="8" t="s">
        <v>43</v>
      </c>
      <c r="N319" s="12" t="s">
        <v>16255</v>
      </c>
      <c r="O319" s="20">
        <v>50</v>
      </c>
      <c r="P319" s="59">
        <v>16.82</v>
      </c>
      <c r="Q319" s="53" t="s">
        <v>16279</v>
      </c>
      <c r="R319" s="59">
        <v>841</v>
      </c>
      <c r="S319" s="59">
        <v>0</v>
      </c>
      <c r="T319" s="59">
        <v>252.3</v>
      </c>
      <c r="U319" s="59">
        <v>0</v>
      </c>
      <c r="V319" s="59">
        <v>0</v>
      </c>
      <c r="W319" s="59">
        <v>252.3</v>
      </c>
      <c r="X319" s="59">
        <v>0</v>
      </c>
      <c r="Y319" s="59">
        <v>0</v>
      </c>
      <c r="Z319" s="59">
        <v>168.2</v>
      </c>
      <c r="AA319" s="59">
        <v>0</v>
      </c>
      <c r="AB319" s="59">
        <v>0</v>
      </c>
      <c r="AC319" s="59">
        <v>168.2</v>
      </c>
      <c r="AD319" s="59">
        <v>0</v>
      </c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  <c r="IV319" s="39"/>
      <c r="IW319" s="39"/>
      <c r="IX319" s="39"/>
      <c r="IY319" s="39"/>
      <c r="IZ319" s="39"/>
      <c r="JA319" s="39"/>
      <c r="JB319" s="39"/>
      <c r="JC319" s="39"/>
      <c r="JD319" s="39"/>
      <c r="JE319" s="39"/>
      <c r="JF319" s="39"/>
      <c r="JG319" s="39"/>
      <c r="JH319" s="39"/>
      <c r="JI319" s="39"/>
      <c r="JJ319" s="39"/>
      <c r="JK319" s="39"/>
      <c r="JL319" s="39"/>
      <c r="JM319" s="39"/>
      <c r="JN319" s="39"/>
      <c r="JO319" s="39"/>
      <c r="JP319" s="39"/>
      <c r="JQ319" s="39"/>
      <c r="JR319" s="39"/>
      <c r="JS319" s="39"/>
      <c r="JT319" s="39"/>
      <c r="JU319" s="39"/>
      <c r="JV319" s="39"/>
      <c r="JW319" s="39"/>
      <c r="JX319" s="39"/>
      <c r="JY319" s="39"/>
      <c r="JZ319" s="39"/>
      <c r="KA319" s="39"/>
      <c r="KB319" s="39"/>
      <c r="KC319" s="39"/>
      <c r="KD319" s="39"/>
      <c r="KE319" s="39"/>
      <c r="KF319" s="39"/>
      <c r="KG319" s="39"/>
      <c r="KH319" s="39"/>
      <c r="KI319" s="39"/>
      <c r="KJ319" s="39"/>
      <c r="KK319" s="39"/>
      <c r="KL319" s="39"/>
      <c r="KM319" s="39"/>
      <c r="KN319" s="39"/>
      <c r="KO319" s="39"/>
      <c r="KP319" s="39"/>
      <c r="KQ319" s="39"/>
      <c r="KR319" s="39"/>
      <c r="KS319" s="39"/>
      <c r="KT319" s="39"/>
      <c r="KU319" s="39"/>
      <c r="KV319" s="39"/>
      <c r="KW319" s="39"/>
      <c r="KX319" s="39"/>
      <c r="KY319" s="39"/>
      <c r="KZ319" s="39"/>
      <c r="LA319" s="39"/>
      <c r="LB319" s="39"/>
      <c r="LC319" s="39"/>
      <c r="LD319" s="39"/>
      <c r="LE319" s="39"/>
      <c r="LF319" s="39"/>
      <c r="LG319" s="39"/>
      <c r="LH319" s="39"/>
      <c r="LI319" s="39"/>
      <c r="LJ319" s="39"/>
      <c r="LK319" s="39"/>
      <c r="LL319" s="39"/>
      <c r="LM319" s="39"/>
      <c r="LN319" s="39"/>
      <c r="LO319" s="39"/>
      <c r="LP319" s="39"/>
      <c r="LQ319" s="39"/>
      <c r="LR319" s="39"/>
      <c r="LS319" s="39"/>
      <c r="LT319" s="39"/>
      <c r="LU319" s="39"/>
      <c r="LV319" s="39"/>
      <c r="LW319" s="39"/>
      <c r="LX319" s="39"/>
      <c r="LY319" s="39"/>
      <c r="LZ319" s="39"/>
      <c r="MA319" s="39"/>
      <c r="MB319" s="39"/>
      <c r="MC319" s="39"/>
      <c r="MD319" s="39"/>
      <c r="ME319" s="39"/>
      <c r="MF319" s="39"/>
      <c r="MG319" s="39"/>
      <c r="MH319" s="39"/>
      <c r="MI319" s="39"/>
      <c r="MJ319" s="39"/>
      <c r="MK319" s="39"/>
      <c r="ML319" s="39"/>
      <c r="MM319" s="39"/>
      <c r="MN319" s="39"/>
      <c r="MO319" s="39"/>
      <c r="MP319" s="39"/>
      <c r="MQ319" s="39"/>
      <c r="MR319" s="39"/>
      <c r="MS319" s="39"/>
      <c r="MT319" s="39"/>
      <c r="MU319" s="39"/>
      <c r="MV319" s="39"/>
      <c r="MW319" s="39"/>
      <c r="MX319" s="39"/>
      <c r="MY319" s="39"/>
      <c r="MZ319" s="39"/>
      <c r="NA319" s="39"/>
      <c r="NB319" s="39"/>
      <c r="NC319" s="39"/>
      <c r="ND319" s="39"/>
      <c r="NE319" s="39"/>
      <c r="NF319" s="39"/>
      <c r="NG319" s="39"/>
      <c r="NH319" s="39"/>
      <c r="NI319" s="39"/>
      <c r="NJ319" s="39"/>
      <c r="NK319" s="39"/>
      <c r="NL319" s="39"/>
      <c r="NM319" s="39"/>
      <c r="NN319" s="39"/>
      <c r="NO319" s="39"/>
      <c r="NP319" s="39"/>
      <c r="NQ319" s="39"/>
      <c r="NR319" s="39"/>
      <c r="NS319" s="39"/>
      <c r="NT319" s="39"/>
      <c r="NU319" s="39"/>
      <c r="NV319" s="39"/>
      <c r="NW319" s="39"/>
      <c r="NX319" s="39"/>
      <c r="NY319" s="39"/>
      <c r="NZ319" s="39"/>
      <c r="OA319" s="39"/>
      <c r="OB319" s="39"/>
      <c r="OC319" s="39"/>
      <c r="OD319" s="39"/>
      <c r="OE319" s="39"/>
      <c r="OF319" s="39"/>
      <c r="OG319" s="39"/>
      <c r="OH319" s="39"/>
      <c r="OI319" s="39"/>
      <c r="OJ319" s="39"/>
      <c r="OK319" s="39"/>
      <c r="OL319" s="39"/>
      <c r="OM319" s="39"/>
      <c r="ON319" s="39"/>
      <c r="OO319" s="39"/>
      <c r="OP319" s="39"/>
      <c r="OQ319" s="39"/>
      <c r="OR319" s="39"/>
      <c r="OS319" s="39"/>
      <c r="OT319" s="39"/>
      <c r="OU319" s="39"/>
      <c r="OV319" s="39"/>
      <c r="OW319" s="39"/>
      <c r="OX319" s="39"/>
      <c r="OY319" s="39"/>
      <c r="OZ319" s="39"/>
      <c r="PA319" s="39"/>
      <c r="PB319" s="39"/>
      <c r="PC319" s="39"/>
      <c r="PD319" s="39"/>
      <c r="PE319" s="39"/>
      <c r="PF319" s="39"/>
      <c r="PG319" s="39"/>
      <c r="PH319" s="39"/>
      <c r="PI319" s="39"/>
      <c r="PJ319" s="39"/>
      <c r="PK319" s="39"/>
      <c r="PL319" s="39"/>
      <c r="PM319" s="39"/>
      <c r="PN319" s="39"/>
      <c r="PO319" s="39"/>
      <c r="PP319" s="39"/>
      <c r="PQ319" s="39"/>
      <c r="PR319" s="39"/>
      <c r="PS319" s="39"/>
      <c r="PT319" s="39"/>
      <c r="PU319" s="39"/>
      <c r="PV319" s="39"/>
      <c r="PW319" s="39"/>
      <c r="PX319" s="39"/>
      <c r="PY319" s="39"/>
      <c r="PZ319" s="39"/>
      <c r="QA319" s="39"/>
      <c r="QB319" s="39"/>
      <c r="QC319" s="39"/>
      <c r="QD319" s="39"/>
      <c r="QE319" s="39"/>
      <c r="QF319" s="39"/>
      <c r="QG319" s="39"/>
      <c r="QH319" s="39"/>
      <c r="QI319" s="39"/>
      <c r="QJ319" s="39"/>
      <c r="QK319" s="39"/>
      <c r="QL319" s="39"/>
      <c r="QM319" s="39"/>
      <c r="QN319" s="39"/>
      <c r="QO319" s="39"/>
      <c r="QP319" s="39"/>
      <c r="QQ319" s="39"/>
      <c r="QR319" s="39"/>
      <c r="QS319" s="39"/>
      <c r="QT319" s="39"/>
      <c r="QU319" s="39"/>
      <c r="QV319" s="39"/>
      <c r="QW319" s="39"/>
      <c r="QX319" s="39"/>
      <c r="QY319" s="39"/>
      <c r="QZ319" s="39"/>
      <c r="RA319" s="39"/>
      <c r="RB319" s="39"/>
      <c r="RC319" s="39"/>
      <c r="RD319" s="39"/>
      <c r="RE319" s="39"/>
      <c r="RF319" s="39"/>
      <c r="RG319" s="39"/>
      <c r="RH319" s="39"/>
      <c r="RI319" s="39"/>
      <c r="RJ319" s="39"/>
      <c r="RK319" s="39"/>
      <c r="RL319" s="39"/>
      <c r="RM319" s="39"/>
      <c r="RN319" s="39"/>
      <c r="RO319" s="39"/>
      <c r="RP319" s="39"/>
      <c r="RQ319" s="39"/>
      <c r="RR319" s="39"/>
      <c r="RS319" s="39"/>
      <c r="RT319" s="39"/>
      <c r="RU319" s="39"/>
      <c r="RV319" s="39"/>
      <c r="RW319" s="39"/>
      <c r="RX319" s="39"/>
      <c r="RY319" s="39"/>
      <c r="RZ319" s="39"/>
      <c r="SA319" s="39"/>
      <c r="SB319" s="39"/>
      <c r="SC319" s="39"/>
      <c r="SD319" s="39"/>
      <c r="SE319" s="39"/>
      <c r="SF319" s="39"/>
      <c r="SG319" s="39"/>
      <c r="SH319" s="39"/>
      <c r="SI319" s="39"/>
      <c r="SJ319" s="39"/>
      <c r="SK319" s="39"/>
      <c r="SL319" s="39"/>
      <c r="SM319" s="39"/>
      <c r="SN319" s="39"/>
      <c r="SO319" s="39"/>
      <c r="SP319" s="39"/>
      <c r="SQ319" s="39"/>
      <c r="SR319" s="39"/>
      <c r="SS319" s="39"/>
      <c r="ST319" s="39"/>
      <c r="SU319" s="39"/>
      <c r="SV319" s="39"/>
      <c r="SW319" s="39"/>
      <c r="SX319" s="39"/>
      <c r="SY319" s="39"/>
      <c r="SZ319" s="39"/>
      <c r="TA319" s="39"/>
      <c r="TB319" s="39"/>
      <c r="TC319" s="39"/>
      <c r="TD319" s="39"/>
      <c r="TE319" s="39"/>
      <c r="TF319" s="39"/>
      <c r="TG319" s="39"/>
      <c r="TH319" s="39"/>
      <c r="TI319" s="39"/>
      <c r="TJ319" s="39"/>
      <c r="TK319" s="39"/>
      <c r="TL319" s="39"/>
      <c r="TM319" s="39"/>
      <c r="TN319" s="39"/>
      <c r="TO319" s="39"/>
      <c r="TP319" s="39"/>
      <c r="TQ319" s="39"/>
      <c r="TR319" s="39"/>
      <c r="TS319" s="39"/>
      <c r="TT319" s="39"/>
      <c r="TU319" s="39"/>
      <c r="TV319" s="39"/>
      <c r="TW319" s="39"/>
      <c r="TX319" s="39"/>
      <c r="TY319" s="39"/>
      <c r="TZ319" s="39"/>
      <c r="UA319" s="39"/>
      <c r="UB319" s="39"/>
      <c r="UC319" s="39"/>
      <c r="UD319" s="39"/>
      <c r="UE319" s="39"/>
      <c r="UF319" s="39"/>
      <c r="UG319" s="39"/>
      <c r="UH319" s="39"/>
      <c r="UI319" s="39"/>
      <c r="UJ319" s="39"/>
      <c r="UK319" s="39"/>
      <c r="UL319" s="39"/>
      <c r="UM319" s="39"/>
      <c r="UN319" s="39"/>
      <c r="UO319" s="39"/>
      <c r="UP319" s="39"/>
      <c r="UQ319" s="39"/>
      <c r="UR319" s="39"/>
      <c r="US319" s="39"/>
      <c r="UT319" s="39"/>
      <c r="UU319" s="39"/>
      <c r="UV319" s="39"/>
      <c r="UW319" s="39"/>
      <c r="UX319" s="39"/>
      <c r="UY319" s="39"/>
      <c r="UZ319" s="39"/>
      <c r="VA319" s="39"/>
      <c r="VB319" s="39"/>
      <c r="VC319" s="39"/>
      <c r="VD319" s="39"/>
      <c r="VE319" s="39"/>
      <c r="VF319" s="39"/>
      <c r="VG319" s="39"/>
      <c r="VH319" s="39"/>
      <c r="VI319" s="39"/>
      <c r="VJ319" s="39"/>
      <c r="VK319" s="39"/>
      <c r="VL319" s="39"/>
      <c r="VM319" s="39"/>
      <c r="VN319" s="39"/>
      <c r="VO319" s="39"/>
      <c r="VP319" s="39"/>
      <c r="VQ319" s="39"/>
      <c r="VR319" s="39"/>
      <c r="VS319" s="39"/>
      <c r="VT319" s="39"/>
      <c r="VU319" s="39"/>
      <c r="VV319" s="39"/>
      <c r="VW319" s="39"/>
      <c r="VX319" s="39"/>
      <c r="VY319" s="39"/>
      <c r="VZ319" s="39"/>
      <c r="WA319" s="39"/>
      <c r="WB319" s="39"/>
      <c r="WC319" s="39"/>
      <c r="WD319" s="39"/>
      <c r="WE319" s="39"/>
      <c r="WF319" s="39"/>
      <c r="WG319" s="39"/>
      <c r="WH319" s="39"/>
      <c r="WI319" s="39"/>
      <c r="WJ319" s="39"/>
      <c r="WK319" s="39"/>
      <c r="WL319" s="39"/>
      <c r="WM319" s="39"/>
      <c r="WN319" s="39"/>
      <c r="WO319" s="39"/>
      <c r="WP319" s="39"/>
      <c r="WQ319" s="39"/>
      <c r="WR319" s="39"/>
      <c r="WS319" s="39"/>
      <c r="WT319" s="39"/>
      <c r="WU319" s="39"/>
      <c r="WV319" s="39"/>
      <c r="WW319" s="39"/>
      <c r="WX319" s="39"/>
      <c r="WY319" s="39"/>
      <c r="WZ319" s="39"/>
      <c r="XA319" s="39"/>
      <c r="XB319" s="39"/>
      <c r="XC319" s="39"/>
      <c r="XD319" s="39"/>
      <c r="XE319" s="39"/>
      <c r="XF319" s="39"/>
      <c r="XG319" s="39"/>
      <c r="XH319" s="39"/>
      <c r="XI319" s="39"/>
      <c r="XJ319" s="39"/>
      <c r="XK319" s="39"/>
      <c r="XL319" s="39"/>
      <c r="XM319" s="39"/>
      <c r="XN319" s="39"/>
      <c r="XO319" s="39"/>
      <c r="XP319" s="39"/>
      <c r="XQ319" s="39"/>
      <c r="XR319" s="39"/>
      <c r="XS319" s="39"/>
      <c r="XT319" s="39"/>
      <c r="XU319" s="39"/>
      <c r="XV319" s="39"/>
      <c r="XW319" s="39"/>
      <c r="XX319" s="39"/>
      <c r="XY319" s="39"/>
      <c r="XZ319" s="39"/>
      <c r="YA319" s="39"/>
      <c r="YB319" s="39"/>
      <c r="YC319" s="39"/>
      <c r="YD319" s="39"/>
      <c r="YE319" s="39"/>
      <c r="YF319" s="39"/>
      <c r="YG319" s="39"/>
      <c r="YH319" s="39"/>
      <c r="YI319" s="39"/>
      <c r="YJ319" s="39"/>
      <c r="YK319" s="39"/>
      <c r="YL319" s="39"/>
      <c r="YM319" s="39"/>
      <c r="YN319" s="39"/>
      <c r="YO319" s="39"/>
      <c r="YP319" s="39"/>
      <c r="YQ319" s="39"/>
      <c r="YR319" s="39"/>
      <c r="YS319" s="39"/>
      <c r="YT319" s="39"/>
      <c r="YU319" s="39"/>
      <c r="YV319" s="39"/>
      <c r="YW319" s="39"/>
      <c r="YX319" s="39"/>
      <c r="YY319" s="39"/>
      <c r="YZ319" s="39"/>
      <c r="ZA319" s="39"/>
      <c r="ZB319" s="39"/>
      <c r="ZC319" s="39"/>
      <c r="ZD319" s="39"/>
      <c r="ZE319" s="39"/>
      <c r="ZF319" s="39"/>
      <c r="ZG319" s="39"/>
      <c r="ZH319" s="39"/>
      <c r="ZI319" s="39"/>
      <c r="ZJ319" s="39"/>
      <c r="ZK319" s="39"/>
      <c r="ZL319" s="39"/>
      <c r="ZM319" s="39"/>
      <c r="ZN319" s="39"/>
      <c r="ZO319" s="39"/>
      <c r="ZP319" s="39"/>
      <c r="ZQ319" s="39"/>
      <c r="ZR319" s="39"/>
      <c r="ZS319" s="39"/>
      <c r="ZT319" s="39"/>
      <c r="ZU319" s="39"/>
      <c r="ZV319" s="39"/>
      <c r="ZW319" s="39"/>
      <c r="ZX319" s="39"/>
    </row>
    <row r="320" spans="1:700" s="41" customFormat="1" ht="12" customHeight="1" x14ac:dyDescent="0.25">
      <c r="A320" s="128" t="s">
        <v>36</v>
      </c>
      <c r="B320" s="36" t="s">
        <v>37</v>
      </c>
      <c r="C320" s="36" t="s">
        <v>37</v>
      </c>
      <c r="D320" s="36" t="s">
        <v>38</v>
      </c>
      <c r="E320" s="36" t="s">
        <v>271</v>
      </c>
      <c r="F320" s="36" t="s">
        <v>272</v>
      </c>
      <c r="G320" s="22" t="s">
        <v>40</v>
      </c>
      <c r="H320" s="22" t="s">
        <v>16319</v>
      </c>
      <c r="I320" s="73" t="s">
        <v>98</v>
      </c>
      <c r="J320" s="31" t="s">
        <v>5863</v>
      </c>
      <c r="K320" s="31" t="s">
        <v>115</v>
      </c>
      <c r="L320" s="11"/>
      <c r="M320" s="8" t="s">
        <v>43</v>
      </c>
      <c r="N320" s="12" t="s">
        <v>16255</v>
      </c>
      <c r="O320" s="20">
        <v>4</v>
      </c>
      <c r="P320" s="59">
        <v>58.87</v>
      </c>
      <c r="Q320" s="53" t="s">
        <v>16279</v>
      </c>
      <c r="R320" s="59">
        <v>235.48</v>
      </c>
      <c r="S320" s="59">
        <v>0</v>
      </c>
      <c r="T320" s="59">
        <v>58.87</v>
      </c>
      <c r="U320" s="59">
        <v>0</v>
      </c>
      <c r="V320" s="59">
        <v>0</v>
      </c>
      <c r="W320" s="59">
        <v>58.87</v>
      </c>
      <c r="X320" s="59">
        <v>0</v>
      </c>
      <c r="Y320" s="59">
        <v>0</v>
      </c>
      <c r="Z320" s="59">
        <v>58.87</v>
      </c>
      <c r="AA320" s="59">
        <v>0</v>
      </c>
      <c r="AB320" s="59">
        <v>0</v>
      </c>
      <c r="AC320" s="59">
        <v>58.87</v>
      </c>
      <c r="AD320" s="59">
        <v>0</v>
      </c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/>
      <c r="IL320" s="39"/>
      <c r="IM320" s="39"/>
      <c r="IN320" s="39"/>
      <c r="IO320" s="39"/>
      <c r="IP320" s="39"/>
      <c r="IQ320" s="39"/>
      <c r="IR320" s="39"/>
      <c r="IS320" s="39"/>
      <c r="IT320" s="39"/>
      <c r="IU320" s="39"/>
      <c r="IV320" s="39"/>
      <c r="IW320" s="39"/>
      <c r="IX320" s="39"/>
      <c r="IY320" s="39"/>
      <c r="IZ320" s="39"/>
      <c r="JA320" s="39"/>
      <c r="JB320" s="39"/>
      <c r="JC320" s="39"/>
      <c r="JD320" s="39"/>
      <c r="JE320" s="39"/>
      <c r="JF320" s="39"/>
      <c r="JG320" s="39"/>
      <c r="JH320" s="39"/>
      <c r="JI320" s="39"/>
      <c r="JJ320" s="39"/>
      <c r="JK320" s="39"/>
      <c r="JL320" s="39"/>
      <c r="JM320" s="39"/>
      <c r="JN320" s="39"/>
      <c r="JO320" s="39"/>
      <c r="JP320" s="39"/>
      <c r="JQ320" s="39"/>
      <c r="JR320" s="39"/>
      <c r="JS320" s="39"/>
      <c r="JT320" s="39"/>
      <c r="JU320" s="39"/>
      <c r="JV320" s="39"/>
      <c r="JW320" s="39"/>
      <c r="JX320" s="39"/>
      <c r="JY320" s="39"/>
      <c r="JZ320" s="39"/>
      <c r="KA320" s="39"/>
      <c r="KB320" s="39"/>
      <c r="KC320" s="39"/>
      <c r="KD320" s="39"/>
      <c r="KE320" s="39"/>
      <c r="KF320" s="39"/>
      <c r="KG320" s="39"/>
      <c r="KH320" s="39"/>
      <c r="KI320" s="39"/>
      <c r="KJ320" s="39"/>
      <c r="KK320" s="39"/>
      <c r="KL320" s="39"/>
      <c r="KM320" s="39"/>
      <c r="KN320" s="39"/>
      <c r="KO320" s="39"/>
      <c r="KP320" s="39"/>
      <c r="KQ320" s="39"/>
      <c r="KR320" s="39"/>
      <c r="KS320" s="39"/>
      <c r="KT320" s="39"/>
      <c r="KU320" s="39"/>
      <c r="KV320" s="39"/>
      <c r="KW320" s="39"/>
      <c r="KX320" s="39"/>
      <c r="KY320" s="39"/>
      <c r="KZ320" s="39"/>
      <c r="LA320" s="39"/>
      <c r="LB320" s="39"/>
      <c r="LC320" s="39"/>
      <c r="LD320" s="39"/>
      <c r="LE320" s="39"/>
      <c r="LF320" s="39"/>
      <c r="LG320" s="39"/>
      <c r="LH320" s="39"/>
      <c r="LI320" s="39"/>
      <c r="LJ320" s="39"/>
      <c r="LK320" s="39"/>
      <c r="LL320" s="39"/>
      <c r="LM320" s="39"/>
      <c r="LN320" s="39"/>
      <c r="LO320" s="39"/>
      <c r="LP320" s="39"/>
      <c r="LQ320" s="39"/>
      <c r="LR320" s="39"/>
      <c r="LS320" s="39"/>
      <c r="LT320" s="39"/>
      <c r="LU320" s="39"/>
      <c r="LV320" s="39"/>
      <c r="LW320" s="39"/>
      <c r="LX320" s="39"/>
      <c r="LY320" s="39"/>
      <c r="LZ320" s="39"/>
      <c r="MA320" s="39"/>
      <c r="MB320" s="39"/>
      <c r="MC320" s="39"/>
      <c r="MD320" s="39"/>
      <c r="ME320" s="39"/>
      <c r="MF320" s="39"/>
      <c r="MG320" s="39"/>
      <c r="MH320" s="39"/>
      <c r="MI320" s="39"/>
      <c r="MJ320" s="39"/>
      <c r="MK320" s="39"/>
      <c r="ML320" s="39"/>
      <c r="MM320" s="39"/>
      <c r="MN320" s="39"/>
      <c r="MO320" s="39"/>
      <c r="MP320" s="39"/>
      <c r="MQ320" s="39"/>
      <c r="MR320" s="39"/>
      <c r="MS320" s="39"/>
      <c r="MT320" s="39"/>
      <c r="MU320" s="39"/>
      <c r="MV320" s="39"/>
      <c r="MW320" s="39"/>
      <c r="MX320" s="39"/>
      <c r="MY320" s="39"/>
      <c r="MZ320" s="39"/>
      <c r="NA320" s="39"/>
      <c r="NB320" s="39"/>
      <c r="NC320" s="39"/>
      <c r="ND320" s="39"/>
      <c r="NE320" s="39"/>
      <c r="NF320" s="39"/>
      <c r="NG320" s="39"/>
      <c r="NH320" s="39"/>
      <c r="NI320" s="39"/>
      <c r="NJ320" s="39"/>
      <c r="NK320" s="39"/>
      <c r="NL320" s="39"/>
      <c r="NM320" s="39"/>
      <c r="NN320" s="39"/>
      <c r="NO320" s="39"/>
      <c r="NP320" s="39"/>
      <c r="NQ320" s="39"/>
      <c r="NR320" s="39"/>
      <c r="NS320" s="39"/>
      <c r="NT320" s="39"/>
      <c r="NU320" s="39"/>
      <c r="NV320" s="39"/>
      <c r="NW320" s="39"/>
      <c r="NX320" s="39"/>
      <c r="NY320" s="39"/>
      <c r="NZ320" s="39"/>
      <c r="OA320" s="39"/>
      <c r="OB320" s="39"/>
      <c r="OC320" s="39"/>
      <c r="OD320" s="39"/>
      <c r="OE320" s="39"/>
      <c r="OF320" s="39"/>
      <c r="OG320" s="39"/>
      <c r="OH320" s="39"/>
      <c r="OI320" s="39"/>
      <c r="OJ320" s="39"/>
      <c r="OK320" s="39"/>
      <c r="OL320" s="39"/>
      <c r="OM320" s="39"/>
      <c r="ON320" s="39"/>
      <c r="OO320" s="39"/>
      <c r="OP320" s="39"/>
      <c r="OQ320" s="39"/>
      <c r="OR320" s="39"/>
      <c r="OS320" s="39"/>
      <c r="OT320" s="39"/>
      <c r="OU320" s="39"/>
      <c r="OV320" s="39"/>
      <c r="OW320" s="39"/>
      <c r="OX320" s="39"/>
      <c r="OY320" s="39"/>
      <c r="OZ320" s="39"/>
      <c r="PA320" s="39"/>
      <c r="PB320" s="39"/>
      <c r="PC320" s="39"/>
      <c r="PD320" s="39"/>
      <c r="PE320" s="39"/>
      <c r="PF320" s="39"/>
      <c r="PG320" s="39"/>
      <c r="PH320" s="39"/>
      <c r="PI320" s="39"/>
      <c r="PJ320" s="39"/>
      <c r="PK320" s="39"/>
      <c r="PL320" s="39"/>
      <c r="PM320" s="39"/>
      <c r="PN320" s="39"/>
      <c r="PO320" s="39"/>
      <c r="PP320" s="39"/>
      <c r="PQ320" s="39"/>
      <c r="PR320" s="39"/>
      <c r="PS320" s="39"/>
      <c r="PT320" s="39"/>
      <c r="PU320" s="39"/>
      <c r="PV320" s="39"/>
      <c r="PW320" s="39"/>
      <c r="PX320" s="39"/>
      <c r="PY320" s="39"/>
      <c r="PZ320" s="39"/>
      <c r="QA320" s="39"/>
      <c r="QB320" s="39"/>
      <c r="QC320" s="39"/>
      <c r="QD320" s="39"/>
      <c r="QE320" s="39"/>
      <c r="QF320" s="39"/>
      <c r="QG320" s="39"/>
      <c r="QH320" s="39"/>
      <c r="QI320" s="39"/>
      <c r="QJ320" s="39"/>
      <c r="QK320" s="39"/>
      <c r="QL320" s="39"/>
      <c r="QM320" s="39"/>
      <c r="QN320" s="39"/>
      <c r="QO320" s="39"/>
      <c r="QP320" s="39"/>
      <c r="QQ320" s="39"/>
      <c r="QR320" s="39"/>
      <c r="QS320" s="39"/>
      <c r="QT320" s="39"/>
      <c r="QU320" s="39"/>
      <c r="QV320" s="39"/>
      <c r="QW320" s="39"/>
      <c r="QX320" s="39"/>
      <c r="QY320" s="39"/>
      <c r="QZ320" s="39"/>
      <c r="RA320" s="39"/>
      <c r="RB320" s="39"/>
      <c r="RC320" s="39"/>
      <c r="RD320" s="39"/>
      <c r="RE320" s="39"/>
      <c r="RF320" s="39"/>
      <c r="RG320" s="39"/>
      <c r="RH320" s="39"/>
      <c r="RI320" s="39"/>
      <c r="RJ320" s="39"/>
      <c r="RK320" s="39"/>
      <c r="RL320" s="39"/>
      <c r="RM320" s="39"/>
      <c r="RN320" s="39"/>
      <c r="RO320" s="39"/>
      <c r="RP320" s="39"/>
      <c r="RQ320" s="39"/>
      <c r="RR320" s="39"/>
      <c r="RS320" s="39"/>
      <c r="RT320" s="39"/>
      <c r="RU320" s="39"/>
      <c r="RV320" s="39"/>
      <c r="RW320" s="39"/>
      <c r="RX320" s="39"/>
      <c r="RY320" s="39"/>
      <c r="RZ320" s="39"/>
      <c r="SA320" s="39"/>
      <c r="SB320" s="39"/>
      <c r="SC320" s="39"/>
      <c r="SD320" s="39"/>
      <c r="SE320" s="39"/>
      <c r="SF320" s="39"/>
      <c r="SG320" s="39"/>
      <c r="SH320" s="39"/>
      <c r="SI320" s="39"/>
      <c r="SJ320" s="39"/>
      <c r="SK320" s="39"/>
      <c r="SL320" s="39"/>
      <c r="SM320" s="39"/>
      <c r="SN320" s="39"/>
      <c r="SO320" s="39"/>
      <c r="SP320" s="39"/>
      <c r="SQ320" s="39"/>
      <c r="SR320" s="39"/>
      <c r="SS320" s="39"/>
      <c r="ST320" s="39"/>
      <c r="SU320" s="39"/>
      <c r="SV320" s="39"/>
      <c r="SW320" s="39"/>
      <c r="SX320" s="39"/>
      <c r="SY320" s="39"/>
      <c r="SZ320" s="39"/>
      <c r="TA320" s="39"/>
      <c r="TB320" s="39"/>
      <c r="TC320" s="39"/>
      <c r="TD320" s="39"/>
      <c r="TE320" s="39"/>
      <c r="TF320" s="39"/>
      <c r="TG320" s="39"/>
      <c r="TH320" s="39"/>
      <c r="TI320" s="39"/>
      <c r="TJ320" s="39"/>
      <c r="TK320" s="39"/>
      <c r="TL320" s="39"/>
      <c r="TM320" s="39"/>
      <c r="TN320" s="39"/>
      <c r="TO320" s="39"/>
      <c r="TP320" s="39"/>
      <c r="TQ320" s="39"/>
      <c r="TR320" s="39"/>
      <c r="TS320" s="39"/>
      <c r="TT320" s="39"/>
      <c r="TU320" s="39"/>
      <c r="TV320" s="39"/>
      <c r="TW320" s="39"/>
      <c r="TX320" s="39"/>
      <c r="TY320" s="39"/>
      <c r="TZ320" s="39"/>
      <c r="UA320" s="39"/>
      <c r="UB320" s="39"/>
      <c r="UC320" s="39"/>
      <c r="UD320" s="39"/>
      <c r="UE320" s="39"/>
      <c r="UF320" s="39"/>
      <c r="UG320" s="39"/>
      <c r="UH320" s="39"/>
      <c r="UI320" s="39"/>
      <c r="UJ320" s="39"/>
      <c r="UK320" s="39"/>
      <c r="UL320" s="39"/>
      <c r="UM320" s="39"/>
      <c r="UN320" s="39"/>
      <c r="UO320" s="39"/>
      <c r="UP320" s="39"/>
      <c r="UQ320" s="39"/>
      <c r="UR320" s="39"/>
      <c r="US320" s="39"/>
      <c r="UT320" s="39"/>
      <c r="UU320" s="39"/>
      <c r="UV320" s="39"/>
      <c r="UW320" s="39"/>
      <c r="UX320" s="39"/>
      <c r="UY320" s="39"/>
      <c r="UZ320" s="39"/>
      <c r="VA320" s="39"/>
      <c r="VB320" s="39"/>
      <c r="VC320" s="39"/>
      <c r="VD320" s="39"/>
      <c r="VE320" s="39"/>
      <c r="VF320" s="39"/>
      <c r="VG320" s="39"/>
      <c r="VH320" s="39"/>
      <c r="VI320" s="39"/>
      <c r="VJ320" s="39"/>
      <c r="VK320" s="39"/>
      <c r="VL320" s="39"/>
      <c r="VM320" s="39"/>
      <c r="VN320" s="39"/>
      <c r="VO320" s="39"/>
      <c r="VP320" s="39"/>
      <c r="VQ320" s="39"/>
      <c r="VR320" s="39"/>
      <c r="VS320" s="39"/>
      <c r="VT320" s="39"/>
      <c r="VU320" s="39"/>
      <c r="VV320" s="39"/>
      <c r="VW320" s="39"/>
      <c r="VX320" s="39"/>
      <c r="VY320" s="39"/>
      <c r="VZ320" s="39"/>
      <c r="WA320" s="39"/>
      <c r="WB320" s="39"/>
      <c r="WC320" s="39"/>
      <c r="WD320" s="39"/>
      <c r="WE320" s="39"/>
      <c r="WF320" s="39"/>
      <c r="WG320" s="39"/>
      <c r="WH320" s="39"/>
      <c r="WI320" s="39"/>
      <c r="WJ320" s="39"/>
      <c r="WK320" s="39"/>
      <c r="WL320" s="39"/>
      <c r="WM320" s="39"/>
      <c r="WN320" s="39"/>
      <c r="WO320" s="39"/>
      <c r="WP320" s="39"/>
      <c r="WQ320" s="39"/>
      <c r="WR320" s="39"/>
      <c r="WS320" s="39"/>
      <c r="WT320" s="39"/>
      <c r="WU320" s="39"/>
      <c r="WV320" s="39"/>
      <c r="WW320" s="39"/>
      <c r="WX320" s="39"/>
      <c r="WY320" s="39"/>
      <c r="WZ320" s="39"/>
      <c r="XA320" s="39"/>
      <c r="XB320" s="39"/>
      <c r="XC320" s="39"/>
      <c r="XD320" s="39"/>
      <c r="XE320" s="39"/>
      <c r="XF320" s="39"/>
      <c r="XG320" s="39"/>
      <c r="XH320" s="39"/>
      <c r="XI320" s="39"/>
      <c r="XJ320" s="39"/>
      <c r="XK320" s="39"/>
      <c r="XL320" s="39"/>
      <c r="XM320" s="39"/>
      <c r="XN320" s="39"/>
      <c r="XO320" s="39"/>
      <c r="XP320" s="39"/>
      <c r="XQ320" s="39"/>
      <c r="XR320" s="39"/>
      <c r="XS320" s="39"/>
      <c r="XT320" s="39"/>
      <c r="XU320" s="39"/>
      <c r="XV320" s="39"/>
      <c r="XW320" s="39"/>
      <c r="XX320" s="39"/>
      <c r="XY320" s="39"/>
      <c r="XZ320" s="39"/>
      <c r="YA320" s="39"/>
      <c r="YB320" s="39"/>
      <c r="YC320" s="39"/>
      <c r="YD320" s="39"/>
      <c r="YE320" s="39"/>
      <c r="YF320" s="39"/>
      <c r="YG320" s="39"/>
      <c r="YH320" s="39"/>
      <c r="YI320" s="39"/>
      <c r="YJ320" s="39"/>
      <c r="YK320" s="39"/>
      <c r="YL320" s="39"/>
      <c r="YM320" s="39"/>
      <c r="YN320" s="39"/>
      <c r="YO320" s="39"/>
      <c r="YP320" s="39"/>
      <c r="YQ320" s="39"/>
      <c r="YR320" s="39"/>
      <c r="YS320" s="39"/>
      <c r="YT320" s="39"/>
      <c r="YU320" s="39"/>
      <c r="YV320" s="39"/>
      <c r="YW320" s="39"/>
      <c r="YX320" s="39"/>
      <c r="YY320" s="39"/>
      <c r="YZ320" s="39"/>
      <c r="ZA320" s="39"/>
      <c r="ZB320" s="39"/>
      <c r="ZC320" s="39"/>
      <c r="ZD320" s="39"/>
      <c r="ZE320" s="39"/>
      <c r="ZF320" s="39"/>
      <c r="ZG320" s="39"/>
      <c r="ZH320" s="39"/>
      <c r="ZI320" s="39"/>
      <c r="ZJ320" s="39"/>
      <c r="ZK320" s="39"/>
      <c r="ZL320" s="39"/>
      <c r="ZM320" s="39"/>
      <c r="ZN320" s="39"/>
      <c r="ZO320" s="39"/>
      <c r="ZP320" s="39"/>
      <c r="ZQ320" s="39"/>
      <c r="ZR320" s="39"/>
      <c r="ZS320" s="39"/>
      <c r="ZT320" s="39"/>
      <c r="ZU320" s="39"/>
      <c r="ZV320" s="39"/>
      <c r="ZW320" s="39"/>
      <c r="ZX320" s="39"/>
    </row>
    <row r="321" spans="1:700" s="41" customFormat="1" ht="12" customHeight="1" x14ac:dyDescent="0.25">
      <c r="A321" s="128" t="s">
        <v>36</v>
      </c>
      <c r="B321" s="36" t="s">
        <v>37</v>
      </c>
      <c r="C321" s="36" t="s">
        <v>37</v>
      </c>
      <c r="D321" s="36" t="s">
        <v>38</v>
      </c>
      <c r="E321" s="36" t="s">
        <v>271</v>
      </c>
      <c r="F321" s="36" t="s">
        <v>272</v>
      </c>
      <c r="G321" s="22" t="s">
        <v>40</v>
      </c>
      <c r="H321" s="22" t="s">
        <v>16319</v>
      </c>
      <c r="I321" s="73" t="s">
        <v>98</v>
      </c>
      <c r="J321" s="31" t="s">
        <v>5889</v>
      </c>
      <c r="K321" s="31" t="s">
        <v>238</v>
      </c>
      <c r="L321" s="11"/>
      <c r="M321" s="8" t="s">
        <v>43</v>
      </c>
      <c r="N321" s="12" t="s">
        <v>1446</v>
      </c>
      <c r="O321" s="20">
        <v>70</v>
      </c>
      <c r="P321" s="59">
        <v>66.709999999999994</v>
      </c>
      <c r="Q321" s="53" t="s">
        <v>16279</v>
      </c>
      <c r="R321" s="59">
        <v>4669.8100000000004</v>
      </c>
      <c r="S321" s="59">
        <v>0</v>
      </c>
      <c r="T321" s="59">
        <v>1334.2</v>
      </c>
      <c r="U321" s="59">
        <v>0</v>
      </c>
      <c r="V321" s="59">
        <v>0</v>
      </c>
      <c r="W321" s="59">
        <v>1334.2</v>
      </c>
      <c r="X321" s="59">
        <v>0</v>
      </c>
      <c r="Y321" s="59">
        <v>0</v>
      </c>
      <c r="Z321" s="59">
        <v>1000.65</v>
      </c>
      <c r="AA321" s="59">
        <v>0</v>
      </c>
      <c r="AB321" s="59">
        <v>0</v>
      </c>
      <c r="AC321" s="59">
        <v>1000.65</v>
      </c>
      <c r="AD321" s="59">
        <v>0</v>
      </c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  <c r="IV321" s="39"/>
      <c r="IW321" s="39"/>
      <c r="IX321" s="39"/>
      <c r="IY321" s="39"/>
      <c r="IZ321" s="39"/>
      <c r="JA321" s="39"/>
      <c r="JB321" s="39"/>
      <c r="JC321" s="39"/>
      <c r="JD321" s="39"/>
      <c r="JE321" s="39"/>
      <c r="JF321" s="39"/>
      <c r="JG321" s="39"/>
      <c r="JH321" s="39"/>
      <c r="JI321" s="39"/>
      <c r="JJ321" s="39"/>
      <c r="JK321" s="39"/>
      <c r="JL321" s="39"/>
      <c r="JM321" s="39"/>
      <c r="JN321" s="39"/>
      <c r="JO321" s="39"/>
      <c r="JP321" s="39"/>
      <c r="JQ321" s="39"/>
      <c r="JR321" s="39"/>
      <c r="JS321" s="39"/>
      <c r="JT321" s="39"/>
      <c r="JU321" s="39"/>
      <c r="JV321" s="39"/>
      <c r="JW321" s="39"/>
      <c r="JX321" s="39"/>
      <c r="JY321" s="39"/>
      <c r="JZ321" s="39"/>
      <c r="KA321" s="39"/>
      <c r="KB321" s="39"/>
      <c r="KC321" s="39"/>
      <c r="KD321" s="39"/>
      <c r="KE321" s="39"/>
      <c r="KF321" s="39"/>
      <c r="KG321" s="39"/>
      <c r="KH321" s="39"/>
      <c r="KI321" s="39"/>
      <c r="KJ321" s="39"/>
      <c r="KK321" s="39"/>
      <c r="KL321" s="39"/>
      <c r="KM321" s="39"/>
      <c r="KN321" s="39"/>
      <c r="KO321" s="39"/>
      <c r="KP321" s="39"/>
      <c r="KQ321" s="39"/>
      <c r="KR321" s="39"/>
      <c r="KS321" s="39"/>
      <c r="KT321" s="39"/>
      <c r="KU321" s="39"/>
      <c r="KV321" s="39"/>
      <c r="KW321" s="39"/>
      <c r="KX321" s="39"/>
      <c r="KY321" s="39"/>
      <c r="KZ321" s="39"/>
      <c r="LA321" s="39"/>
      <c r="LB321" s="39"/>
      <c r="LC321" s="39"/>
      <c r="LD321" s="39"/>
      <c r="LE321" s="39"/>
      <c r="LF321" s="39"/>
      <c r="LG321" s="39"/>
      <c r="LH321" s="39"/>
      <c r="LI321" s="39"/>
      <c r="LJ321" s="39"/>
      <c r="LK321" s="39"/>
      <c r="LL321" s="39"/>
      <c r="LM321" s="39"/>
      <c r="LN321" s="39"/>
      <c r="LO321" s="39"/>
      <c r="LP321" s="39"/>
      <c r="LQ321" s="39"/>
      <c r="LR321" s="39"/>
      <c r="LS321" s="39"/>
      <c r="LT321" s="39"/>
      <c r="LU321" s="39"/>
      <c r="LV321" s="39"/>
      <c r="LW321" s="39"/>
      <c r="LX321" s="39"/>
      <c r="LY321" s="39"/>
      <c r="LZ321" s="39"/>
      <c r="MA321" s="39"/>
      <c r="MB321" s="39"/>
      <c r="MC321" s="39"/>
      <c r="MD321" s="39"/>
      <c r="ME321" s="39"/>
      <c r="MF321" s="39"/>
      <c r="MG321" s="39"/>
      <c r="MH321" s="39"/>
      <c r="MI321" s="39"/>
      <c r="MJ321" s="39"/>
      <c r="MK321" s="39"/>
      <c r="ML321" s="39"/>
      <c r="MM321" s="39"/>
      <c r="MN321" s="39"/>
      <c r="MO321" s="39"/>
      <c r="MP321" s="39"/>
      <c r="MQ321" s="39"/>
      <c r="MR321" s="39"/>
      <c r="MS321" s="39"/>
      <c r="MT321" s="39"/>
      <c r="MU321" s="39"/>
      <c r="MV321" s="39"/>
      <c r="MW321" s="39"/>
      <c r="MX321" s="39"/>
      <c r="MY321" s="39"/>
      <c r="MZ321" s="39"/>
      <c r="NA321" s="39"/>
      <c r="NB321" s="39"/>
      <c r="NC321" s="39"/>
      <c r="ND321" s="39"/>
      <c r="NE321" s="39"/>
      <c r="NF321" s="39"/>
      <c r="NG321" s="39"/>
      <c r="NH321" s="39"/>
      <c r="NI321" s="39"/>
      <c r="NJ321" s="39"/>
      <c r="NK321" s="39"/>
      <c r="NL321" s="39"/>
      <c r="NM321" s="39"/>
      <c r="NN321" s="39"/>
      <c r="NO321" s="39"/>
      <c r="NP321" s="39"/>
      <c r="NQ321" s="39"/>
      <c r="NR321" s="39"/>
      <c r="NS321" s="39"/>
      <c r="NT321" s="39"/>
      <c r="NU321" s="39"/>
      <c r="NV321" s="39"/>
      <c r="NW321" s="39"/>
      <c r="NX321" s="39"/>
      <c r="NY321" s="39"/>
      <c r="NZ321" s="39"/>
      <c r="OA321" s="39"/>
      <c r="OB321" s="39"/>
      <c r="OC321" s="39"/>
      <c r="OD321" s="39"/>
      <c r="OE321" s="39"/>
      <c r="OF321" s="39"/>
      <c r="OG321" s="39"/>
      <c r="OH321" s="39"/>
      <c r="OI321" s="39"/>
      <c r="OJ321" s="39"/>
      <c r="OK321" s="39"/>
      <c r="OL321" s="39"/>
      <c r="OM321" s="39"/>
      <c r="ON321" s="39"/>
      <c r="OO321" s="39"/>
      <c r="OP321" s="39"/>
      <c r="OQ321" s="39"/>
      <c r="OR321" s="39"/>
      <c r="OS321" s="39"/>
      <c r="OT321" s="39"/>
      <c r="OU321" s="39"/>
      <c r="OV321" s="39"/>
      <c r="OW321" s="39"/>
      <c r="OX321" s="39"/>
      <c r="OY321" s="39"/>
      <c r="OZ321" s="39"/>
      <c r="PA321" s="39"/>
      <c r="PB321" s="39"/>
      <c r="PC321" s="39"/>
      <c r="PD321" s="39"/>
      <c r="PE321" s="39"/>
      <c r="PF321" s="39"/>
      <c r="PG321" s="39"/>
      <c r="PH321" s="39"/>
      <c r="PI321" s="39"/>
      <c r="PJ321" s="39"/>
      <c r="PK321" s="39"/>
      <c r="PL321" s="39"/>
      <c r="PM321" s="39"/>
      <c r="PN321" s="39"/>
      <c r="PO321" s="39"/>
      <c r="PP321" s="39"/>
      <c r="PQ321" s="39"/>
      <c r="PR321" s="39"/>
      <c r="PS321" s="39"/>
      <c r="PT321" s="39"/>
      <c r="PU321" s="39"/>
      <c r="PV321" s="39"/>
      <c r="PW321" s="39"/>
      <c r="PX321" s="39"/>
      <c r="PY321" s="39"/>
      <c r="PZ321" s="39"/>
      <c r="QA321" s="39"/>
      <c r="QB321" s="39"/>
      <c r="QC321" s="39"/>
      <c r="QD321" s="39"/>
      <c r="QE321" s="39"/>
      <c r="QF321" s="39"/>
      <c r="QG321" s="39"/>
      <c r="QH321" s="39"/>
      <c r="QI321" s="39"/>
      <c r="QJ321" s="39"/>
      <c r="QK321" s="39"/>
      <c r="QL321" s="39"/>
      <c r="QM321" s="39"/>
      <c r="QN321" s="39"/>
      <c r="QO321" s="39"/>
      <c r="QP321" s="39"/>
      <c r="QQ321" s="39"/>
      <c r="QR321" s="39"/>
      <c r="QS321" s="39"/>
      <c r="QT321" s="39"/>
      <c r="QU321" s="39"/>
      <c r="QV321" s="39"/>
      <c r="QW321" s="39"/>
      <c r="QX321" s="39"/>
      <c r="QY321" s="39"/>
      <c r="QZ321" s="39"/>
      <c r="RA321" s="39"/>
      <c r="RB321" s="39"/>
      <c r="RC321" s="39"/>
      <c r="RD321" s="39"/>
      <c r="RE321" s="39"/>
      <c r="RF321" s="39"/>
      <c r="RG321" s="39"/>
      <c r="RH321" s="39"/>
      <c r="RI321" s="39"/>
      <c r="RJ321" s="39"/>
      <c r="RK321" s="39"/>
      <c r="RL321" s="39"/>
      <c r="RM321" s="39"/>
      <c r="RN321" s="39"/>
      <c r="RO321" s="39"/>
      <c r="RP321" s="39"/>
      <c r="RQ321" s="39"/>
      <c r="RR321" s="39"/>
      <c r="RS321" s="39"/>
      <c r="RT321" s="39"/>
      <c r="RU321" s="39"/>
      <c r="RV321" s="39"/>
      <c r="RW321" s="39"/>
      <c r="RX321" s="39"/>
      <c r="RY321" s="39"/>
      <c r="RZ321" s="39"/>
      <c r="SA321" s="39"/>
      <c r="SB321" s="39"/>
      <c r="SC321" s="39"/>
      <c r="SD321" s="39"/>
      <c r="SE321" s="39"/>
      <c r="SF321" s="39"/>
      <c r="SG321" s="39"/>
      <c r="SH321" s="39"/>
      <c r="SI321" s="39"/>
      <c r="SJ321" s="39"/>
      <c r="SK321" s="39"/>
      <c r="SL321" s="39"/>
      <c r="SM321" s="39"/>
      <c r="SN321" s="39"/>
      <c r="SO321" s="39"/>
      <c r="SP321" s="39"/>
      <c r="SQ321" s="39"/>
      <c r="SR321" s="39"/>
      <c r="SS321" s="39"/>
      <c r="ST321" s="39"/>
      <c r="SU321" s="39"/>
      <c r="SV321" s="39"/>
      <c r="SW321" s="39"/>
      <c r="SX321" s="39"/>
      <c r="SY321" s="39"/>
      <c r="SZ321" s="39"/>
      <c r="TA321" s="39"/>
      <c r="TB321" s="39"/>
      <c r="TC321" s="39"/>
      <c r="TD321" s="39"/>
      <c r="TE321" s="39"/>
      <c r="TF321" s="39"/>
      <c r="TG321" s="39"/>
      <c r="TH321" s="39"/>
      <c r="TI321" s="39"/>
      <c r="TJ321" s="39"/>
      <c r="TK321" s="39"/>
      <c r="TL321" s="39"/>
      <c r="TM321" s="39"/>
      <c r="TN321" s="39"/>
      <c r="TO321" s="39"/>
      <c r="TP321" s="39"/>
      <c r="TQ321" s="39"/>
      <c r="TR321" s="39"/>
      <c r="TS321" s="39"/>
      <c r="TT321" s="39"/>
      <c r="TU321" s="39"/>
      <c r="TV321" s="39"/>
      <c r="TW321" s="39"/>
      <c r="TX321" s="39"/>
      <c r="TY321" s="39"/>
      <c r="TZ321" s="39"/>
      <c r="UA321" s="39"/>
      <c r="UB321" s="39"/>
      <c r="UC321" s="39"/>
      <c r="UD321" s="39"/>
      <c r="UE321" s="39"/>
      <c r="UF321" s="39"/>
      <c r="UG321" s="39"/>
      <c r="UH321" s="39"/>
      <c r="UI321" s="39"/>
      <c r="UJ321" s="39"/>
      <c r="UK321" s="39"/>
      <c r="UL321" s="39"/>
      <c r="UM321" s="39"/>
      <c r="UN321" s="39"/>
      <c r="UO321" s="39"/>
      <c r="UP321" s="39"/>
      <c r="UQ321" s="39"/>
      <c r="UR321" s="39"/>
      <c r="US321" s="39"/>
      <c r="UT321" s="39"/>
      <c r="UU321" s="39"/>
      <c r="UV321" s="39"/>
      <c r="UW321" s="39"/>
      <c r="UX321" s="39"/>
      <c r="UY321" s="39"/>
      <c r="UZ321" s="39"/>
      <c r="VA321" s="39"/>
      <c r="VB321" s="39"/>
      <c r="VC321" s="39"/>
      <c r="VD321" s="39"/>
      <c r="VE321" s="39"/>
      <c r="VF321" s="39"/>
      <c r="VG321" s="39"/>
      <c r="VH321" s="39"/>
      <c r="VI321" s="39"/>
      <c r="VJ321" s="39"/>
      <c r="VK321" s="39"/>
      <c r="VL321" s="39"/>
      <c r="VM321" s="39"/>
      <c r="VN321" s="39"/>
      <c r="VO321" s="39"/>
      <c r="VP321" s="39"/>
      <c r="VQ321" s="39"/>
      <c r="VR321" s="39"/>
      <c r="VS321" s="39"/>
      <c r="VT321" s="39"/>
      <c r="VU321" s="39"/>
      <c r="VV321" s="39"/>
      <c r="VW321" s="39"/>
      <c r="VX321" s="39"/>
      <c r="VY321" s="39"/>
      <c r="VZ321" s="39"/>
      <c r="WA321" s="39"/>
      <c r="WB321" s="39"/>
      <c r="WC321" s="39"/>
      <c r="WD321" s="39"/>
      <c r="WE321" s="39"/>
      <c r="WF321" s="39"/>
      <c r="WG321" s="39"/>
      <c r="WH321" s="39"/>
      <c r="WI321" s="39"/>
      <c r="WJ321" s="39"/>
      <c r="WK321" s="39"/>
      <c r="WL321" s="39"/>
      <c r="WM321" s="39"/>
      <c r="WN321" s="39"/>
      <c r="WO321" s="39"/>
      <c r="WP321" s="39"/>
      <c r="WQ321" s="39"/>
      <c r="WR321" s="39"/>
      <c r="WS321" s="39"/>
      <c r="WT321" s="39"/>
      <c r="WU321" s="39"/>
      <c r="WV321" s="39"/>
      <c r="WW321" s="39"/>
      <c r="WX321" s="39"/>
      <c r="WY321" s="39"/>
      <c r="WZ321" s="39"/>
      <c r="XA321" s="39"/>
      <c r="XB321" s="39"/>
      <c r="XC321" s="39"/>
      <c r="XD321" s="39"/>
      <c r="XE321" s="39"/>
      <c r="XF321" s="39"/>
      <c r="XG321" s="39"/>
      <c r="XH321" s="39"/>
      <c r="XI321" s="39"/>
      <c r="XJ321" s="39"/>
      <c r="XK321" s="39"/>
      <c r="XL321" s="39"/>
      <c r="XM321" s="39"/>
      <c r="XN321" s="39"/>
      <c r="XO321" s="39"/>
      <c r="XP321" s="39"/>
      <c r="XQ321" s="39"/>
      <c r="XR321" s="39"/>
      <c r="XS321" s="39"/>
      <c r="XT321" s="39"/>
      <c r="XU321" s="39"/>
      <c r="XV321" s="39"/>
      <c r="XW321" s="39"/>
      <c r="XX321" s="39"/>
      <c r="XY321" s="39"/>
      <c r="XZ321" s="39"/>
      <c r="YA321" s="39"/>
      <c r="YB321" s="39"/>
      <c r="YC321" s="39"/>
      <c r="YD321" s="39"/>
      <c r="YE321" s="39"/>
      <c r="YF321" s="39"/>
      <c r="YG321" s="39"/>
      <c r="YH321" s="39"/>
      <c r="YI321" s="39"/>
      <c r="YJ321" s="39"/>
      <c r="YK321" s="39"/>
      <c r="YL321" s="39"/>
      <c r="YM321" s="39"/>
      <c r="YN321" s="39"/>
      <c r="YO321" s="39"/>
      <c r="YP321" s="39"/>
      <c r="YQ321" s="39"/>
      <c r="YR321" s="39"/>
      <c r="YS321" s="39"/>
      <c r="YT321" s="39"/>
      <c r="YU321" s="39"/>
      <c r="YV321" s="39"/>
      <c r="YW321" s="39"/>
      <c r="YX321" s="39"/>
      <c r="YY321" s="39"/>
      <c r="YZ321" s="39"/>
      <c r="ZA321" s="39"/>
      <c r="ZB321" s="39"/>
      <c r="ZC321" s="39"/>
      <c r="ZD321" s="39"/>
      <c r="ZE321" s="39"/>
      <c r="ZF321" s="39"/>
      <c r="ZG321" s="39"/>
      <c r="ZH321" s="39"/>
      <c r="ZI321" s="39"/>
      <c r="ZJ321" s="39"/>
      <c r="ZK321" s="39"/>
      <c r="ZL321" s="39"/>
      <c r="ZM321" s="39"/>
      <c r="ZN321" s="39"/>
      <c r="ZO321" s="39"/>
      <c r="ZP321" s="39"/>
      <c r="ZQ321" s="39"/>
      <c r="ZR321" s="39"/>
      <c r="ZS321" s="39"/>
      <c r="ZT321" s="39"/>
      <c r="ZU321" s="39"/>
      <c r="ZV321" s="39"/>
      <c r="ZW321" s="39"/>
      <c r="ZX321" s="39"/>
    </row>
    <row r="322" spans="1:700" s="41" customFormat="1" ht="12" customHeight="1" x14ac:dyDescent="0.25">
      <c r="A322" s="128" t="s">
        <v>36</v>
      </c>
      <c r="B322" s="36" t="s">
        <v>37</v>
      </c>
      <c r="C322" s="36" t="s">
        <v>37</v>
      </c>
      <c r="D322" s="36" t="s">
        <v>38</v>
      </c>
      <c r="E322" s="36" t="s">
        <v>271</v>
      </c>
      <c r="F322" s="36" t="s">
        <v>272</v>
      </c>
      <c r="G322" s="22" t="s">
        <v>40</v>
      </c>
      <c r="H322" s="22" t="s">
        <v>16319</v>
      </c>
      <c r="I322" s="73" t="s">
        <v>98</v>
      </c>
      <c r="J322" s="31" t="s">
        <v>5818</v>
      </c>
      <c r="K322" s="31" t="s">
        <v>16285</v>
      </c>
      <c r="L322" s="11"/>
      <c r="M322" s="8" t="s">
        <v>43</v>
      </c>
      <c r="N322" s="12" t="s">
        <v>16255</v>
      </c>
      <c r="O322" s="20">
        <v>10</v>
      </c>
      <c r="P322" s="59">
        <v>90.48</v>
      </c>
      <c r="Q322" s="53" t="s">
        <v>16279</v>
      </c>
      <c r="R322" s="59">
        <v>904.8</v>
      </c>
      <c r="S322" s="59">
        <v>0</v>
      </c>
      <c r="T322" s="59">
        <v>180.96</v>
      </c>
      <c r="U322" s="59">
        <v>0</v>
      </c>
      <c r="V322" s="59">
        <v>0</v>
      </c>
      <c r="W322" s="59">
        <v>271.44</v>
      </c>
      <c r="X322" s="59">
        <v>0</v>
      </c>
      <c r="Y322" s="59">
        <v>0</v>
      </c>
      <c r="Z322" s="59">
        <v>271.44</v>
      </c>
      <c r="AA322" s="59">
        <v>0</v>
      </c>
      <c r="AB322" s="59">
        <v>0</v>
      </c>
      <c r="AC322" s="59">
        <v>180.96</v>
      </c>
      <c r="AD322" s="59">
        <v>0</v>
      </c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/>
      <c r="IL322" s="39"/>
      <c r="IM322" s="39"/>
      <c r="IN322" s="39"/>
      <c r="IO322" s="39"/>
      <c r="IP322" s="39"/>
      <c r="IQ322" s="39"/>
      <c r="IR322" s="39"/>
      <c r="IS322" s="39"/>
      <c r="IT322" s="39"/>
      <c r="IU322" s="39"/>
      <c r="IV322" s="39"/>
      <c r="IW322" s="39"/>
      <c r="IX322" s="39"/>
      <c r="IY322" s="39"/>
      <c r="IZ322" s="39"/>
      <c r="JA322" s="39"/>
      <c r="JB322" s="39"/>
      <c r="JC322" s="39"/>
      <c r="JD322" s="39"/>
      <c r="JE322" s="39"/>
      <c r="JF322" s="39"/>
      <c r="JG322" s="39"/>
      <c r="JH322" s="39"/>
      <c r="JI322" s="39"/>
      <c r="JJ322" s="39"/>
      <c r="JK322" s="39"/>
      <c r="JL322" s="39"/>
      <c r="JM322" s="39"/>
      <c r="JN322" s="39"/>
      <c r="JO322" s="39"/>
      <c r="JP322" s="39"/>
      <c r="JQ322" s="39"/>
      <c r="JR322" s="39"/>
      <c r="JS322" s="39"/>
      <c r="JT322" s="39"/>
      <c r="JU322" s="39"/>
      <c r="JV322" s="39"/>
      <c r="JW322" s="39"/>
      <c r="JX322" s="39"/>
      <c r="JY322" s="39"/>
      <c r="JZ322" s="39"/>
      <c r="KA322" s="39"/>
      <c r="KB322" s="39"/>
      <c r="KC322" s="39"/>
      <c r="KD322" s="39"/>
      <c r="KE322" s="39"/>
      <c r="KF322" s="39"/>
      <c r="KG322" s="39"/>
      <c r="KH322" s="39"/>
      <c r="KI322" s="39"/>
      <c r="KJ322" s="39"/>
      <c r="KK322" s="39"/>
      <c r="KL322" s="39"/>
      <c r="KM322" s="39"/>
      <c r="KN322" s="39"/>
      <c r="KO322" s="39"/>
      <c r="KP322" s="39"/>
      <c r="KQ322" s="39"/>
      <c r="KR322" s="39"/>
      <c r="KS322" s="39"/>
      <c r="KT322" s="39"/>
      <c r="KU322" s="39"/>
      <c r="KV322" s="39"/>
      <c r="KW322" s="39"/>
      <c r="KX322" s="39"/>
      <c r="KY322" s="39"/>
      <c r="KZ322" s="39"/>
      <c r="LA322" s="39"/>
      <c r="LB322" s="39"/>
      <c r="LC322" s="39"/>
      <c r="LD322" s="39"/>
      <c r="LE322" s="39"/>
      <c r="LF322" s="39"/>
      <c r="LG322" s="39"/>
      <c r="LH322" s="39"/>
      <c r="LI322" s="39"/>
      <c r="LJ322" s="39"/>
      <c r="LK322" s="39"/>
      <c r="LL322" s="39"/>
      <c r="LM322" s="39"/>
      <c r="LN322" s="39"/>
      <c r="LO322" s="39"/>
      <c r="LP322" s="39"/>
      <c r="LQ322" s="39"/>
      <c r="LR322" s="39"/>
      <c r="LS322" s="39"/>
      <c r="LT322" s="39"/>
      <c r="LU322" s="39"/>
      <c r="LV322" s="39"/>
      <c r="LW322" s="39"/>
      <c r="LX322" s="39"/>
      <c r="LY322" s="39"/>
      <c r="LZ322" s="39"/>
      <c r="MA322" s="39"/>
      <c r="MB322" s="39"/>
      <c r="MC322" s="39"/>
      <c r="MD322" s="39"/>
      <c r="ME322" s="39"/>
      <c r="MF322" s="39"/>
      <c r="MG322" s="39"/>
      <c r="MH322" s="39"/>
      <c r="MI322" s="39"/>
      <c r="MJ322" s="39"/>
      <c r="MK322" s="39"/>
      <c r="ML322" s="39"/>
      <c r="MM322" s="39"/>
      <c r="MN322" s="39"/>
      <c r="MO322" s="39"/>
      <c r="MP322" s="39"/>
      <c r="MQ322" s="39"/>
      <c r="MR322" s="39"/>
      <c r="MS322" s="39"/>
      <c r="MT322" s="39"/>
      <c r="MU322" s="39"/>
      <c r="MV322" s="39"/>
      <c r="MW322" s="39"/>
      <c r="MX322" s="39"/>
      <c r="MY322" s="39"/>
      <c r="MZ322" s="39"/>
      <c r="NA322" s="39"/>
      <c r="NB322" s="39"/>
      <c r="NC322" s="39"/>
      <c r="ND322" s="39"/>
      <c r="NE322" s="39"/>
      <c r="NF322" s="39"/>
      <c r="NG322" s="39"/>
      <c r="NH322" s="39"/>
      <c r="NI322" s="39"/>
      <c r="NJ322" s="39"/>
      <c r="NK322" s="39"/>
      <c r="NL322" s="39"/>
      <c r="NM322" s="39"/>
      <c r="NN322" s="39"/>
      <c r="NO322" s="39"/>
      <c r="NP322" s="39"/>
      <c r="NQ322" s="39"/>
      <c r="NR322" s="39"/>
      <c r="NS322" s="39"/>
      <c r="NT322" s="39"/>
      <c r="NU322" s="39"/>
      <c r="NV322" s="39"/>
      <c r="NW322" s="39"/>
      <c r="NX322" s="39"/>
      <c r="NY322" s="39"/>
      <c r="NZ322" s="39"/>
      <c r="OA322" s="39"/>
      <c r="OB322" s="39"/>
      <c r="OC322" s="39"/>
      <c r="OD322" s="39"/>
      <c r="OE322" s="39"/>
      <c r="OF322" s="39"/>
      <c r="OG322" s="39"/>
      <c r="OH322" s="39"/>
      <c r="OI322" s="39"/>
      <c r="OJ322" s="39"/>
      <c r="OK322" s="39"/>
      <c r="OL322" s="39"/>
      <c r="OM322" s="39"/>
      <c r="ON322" s="39"/>
      <c r="OO322" s="39"/>
      <c r="OP322" s="39"/>
      <c r="OQ322" s="39"/>
      <c r="OR322" s="39"/>
      <c r="OS322" s="39"/>
      <c r="OT322" s="39"/>
      <c r="OU322" s="39"/>
      <c r="OV322" s="39"/>
      <c r="OW322" s="39"/>
      <c r="OX322" s="39"/>
      <c r="OY322" s="39"/>
      <c r="OZ322" s="39"/>
      <c r="PA322" s="39"/>
      <c r="PB322" s="39"/>
      <c r="PC322" s="39"/>
      <c r="PD322" s="39"/>
      <c r="PE322" s="39"/>
      <c r="PF322" s="39"/>
      <c r="PG322" s="39"/>
      <c r="PH322" s="39"/>
      <c r="PI322" s="39"/>
      <c r="PJ322" s="39"/>
      <c r="PK322" s="39"/>
      <c r="PL322" s="39"/>
      <c r="PM322" s="39"/>
      <c r="PN322" s="39"/>
      <c r="PO322" s="39"/>
      <c r="PP322" s="39"/>
      <c r="PQ322" s="39"/>
      <c r="PR322" s="39"/>
      <c r="PS322" s="39"/>
      <c r="PT322" s="39"/>
      <c r="PU322" s="39"/>
      <c r="PV322" s="39"/>
      <c r="PW322" s="39"/>
      <c r="PX322" s="39"/>
      <c r="PY322" s="39"/>
      <c r="PZ322" s="39"/>
      <c r="QA322" s="39"/>
      <c r="QB322" s="39"/>
      <c r="QC322" s="39"/>
      <c r="QD322" s="39"/>
      <c r="QE322" s="39"/>
      <c r="QF322" s="39"/>
      <c r="QG322" s="39"/>
      <c r="QH322" s="39"/>
      <c r="QI322" s="39"/>
      <c r="QJ322" s="39"/>
      <c r="QK322" s="39"/>
      <c r="QL322" s="39"/>
      <c r="QM322" s="39"/>
      <c r="QN322" s="39"/>
      <c r="QO322" s="39"/>
      <c r="QP322" s="39"/>
      <c r="QQ322" s="39"/>
      <c r="QR322" s="39"/>
      <c r="QS322" s="39"/>
      <c r="QT322" s="39"/>
      <c r="QU322" s="39"/>
      <c r="QV322" s="39"/>
      <c r="QW322" s="39"/>
      <c r="QX322" s="39"/>
      <c r="QY322" s="39"/>
      <c r="QZ322" s="39"/>
      <c r="RA322" s="39"/>
      <c r="RB322" s="39"/>
      <c r="RC322" s="39"/>
      <c r="RD322" s="39"/>
      <c r="RE322" s="39"/>
      <c r="RF322" s="39"/>
      <c r="RG322" s="39"/>
      <c r="RH322" s="39"/>
      <c r="RI322" s="39"/>
      <c r="RJ322" s="39"/>
      <c r="RK322" s="39"/>
      <c r="RL322" s="39"/>
      <c r="RM322" s="39"/>
      <c r="RN322" s="39"/>
      <c r="RO322" s="39"/>
      <c r="RP322" s="39"/>
      <c r="RQ322" s="39"/>
      <c r="RR322" s="39"/>
      <c r="RS322" s="39"/>
      <c r="RT322" s="39"/>
      <c r="RU322" s="39"/>
      <c r="RV322" s="39"/>
      <c r="RW322" s="39"/>
      <c r="RX322" s="39"/>
      <c r="RY322" s="39"/>
      <c r="RZ322" s="39"/>
      <c r="SA322" s="39"/>
      <c r="SB322" s="39"/>
      <c r="SC322" s="39"/>
      <c r="SD322" s="39"/>
      <c r="SE322" s="39"/>
      <c r="SF322" s="39"/>
      <c r="SG322" s="39"/>
      <c r="SH322" s="39"/>
      <c r="SI322" s="39"/>
      <c r="SJ322" s="39"/>
      <c r="SK322" s="39"/>
      <c r="SL322" s="39"/>
      <c r="SM322" s="39"/>
      <c r="SN322" s="39"/>
      <c r="SO322" s="39"/>
      <c r="SP322" s="39"/>
      <c r="SQ322" s="39"/>
      <c r="SR322" s="39"/>
      <c r="SS322" s="39"/>
      <c r="ST322" s="39"/>
      <c r="SU322" s="39"/>
      <c r="SV322" s="39"/>
      <c r="SW322" s="39"/>
      <c r="SX322" s="39"/>
      <c r="SY322" s="39"/>
      <c r="SZ322" s="39"/>
      <c r="TA322" s="39"/>
      <c r="TB322" s="39"/>
      <c r="TC322" s="39"/>
      <c r="TD322" s="39"/>
      <c r="TE322" s="39"/>
      <c r="TF322" s="39"/>
      <c r="TG322" s="39"/>
      <c r="TH322" s="39"/>
      <c r="TI322" s="39"/>
      <c r="TJ322" s="39"/>
      <c r="TK322" s="39"/>
      <c r="TL322" s="39"/>
      <c r="TM322" s="39"/>
      <c r="TN322" s="39"/>
      <c r="TO322" s="39"/>
      <c r="TP322" s="39"/>
      <c r="TQ322" s="39"/>
      <c r="TR322" s="39"/>
      <c r="TS322" s="39"/>
      <c r="TT322" s="39"/>
      <c r="TU322" s="39"/>
      <c r="TV322" s="39"/>
      <c r="TW322" s="39"/>
      <c r="TX322" s="39"/>
      <c r="TY322" s="39"/>
      <c r="TZ322" s="39"/>
      <c r="UA322" s="39"/>
      <c r="UB322" s="39"/>
      <c r="UC322" s="39"/>
      <c r="UD322" s="39"/>
      <c r="UE322" s="39"/>
      <c r="UF322" s="39"/>
      <c r="UG322" s="39"/>
      <c r="UH322" s="39"/>
      <c r="UI322" s="39"/>
      <c r="UJ322" s="39"/>
      <c r="UK322" s="39"/>
      <c r="UL322" s="39"/>
      <c r="UM322" s="39"/>
      <c r="UN322" s="39"/>
      <c r="UO322" s="39"/>
      <c r="UP322" s="39"/>
      <c r="UQ322" s="39"/>
      <c r="UR322" s="39"/>
      <c r="US322" s="39"/>
      <c r="UT322" s="39"/>
      <c r="UU322" s="39"/>
      <c r="UV322" s="39"/>
      <c r="UW322" s="39"/>
      <c r="UX322" s="39"/>
      <c r="UY322" s="39"/>
      <c r="UZ322" s="39"/>
      <c r="VA322" s="39"/>
      <c r="VB322" s="39"/>
      <c r="VC322" s="39"/>
      <c r="VD322" s="39"/>
      <c r="VE322" s="39"/>
      <c r="VF322" s="39"/>
      <c r="VG322" s="39"/>
      <c r="VH322" s="39"/>
      <c r="VI322" s="39"/>
      <c r="VJ322" s="39"/>
      <c r="VK322" s="39"/>
      <c r="VL322" s="39"/>
      <c r="VM322" s="39"/>
      <c r="VN322" s="39"/>
      <c r="VO322" s="39"/>
      <c r="VP322" s="39"/>
      <c r="VQ322" s="39"/>
      <c r="VR322" s="39"/>
      <c r="VS322" s="39"/>
      <c r="VT322" s="39"/>
      <c r="VU322" s="39"/>
      <c r="VV322" s="39"/>
      <c r="VW322" s="39"/>
      <c r="VX322" s="39"/>
      <c r="VY322" s="39"/>
      <c r="VZ322" s="39"/>
      <c r="WA322" s="39"/>
      <c r="WB322" s="39"/>
      <c r="WC322" s="39"/>
      <c r="WD322" s="39"/>
      <c r="WE322" s="39"/>
      <c r="WF322" s="39"/>
      <c r="WG322" s="39"/>
      <c r="WH322" s="39"/>
      <c r="WI322" s="39"/>
      <c r="WJ322" s="39"/>
      <c r="WK322" s="39"/>
      <c r="WL322" s="39"/>
      <c r="WM322" s="39"/>
      <c r="WN322" s="39"/>
      <c r="WO322" s="39"/>
      <c r="WP322" s="39"/>
      <c r="WQ322" s="39"/>
      <c r="WR322" s="39"/>
      <c r="WS322" s="39"/>
      <c r="WT322" s="39"/>
      <c r="WU322" s="39"/>
      <c r="WV322" s="39"/>
      <c r="WW322" s="39"/>
      <c r="WX322" s="39"/>
      <c r="WY322" s="39"/>
      <c r="WZ322" s="39"/>
      <c r="XA322" s="39"/>
      <c r="XB322" s="39"/>
      <c r="XC322" s="39"/>
      <c r="XD322" s="39"/>
      <c r="XE322" s="39"/>
      <c r="XF322" s="39"/>
      <c r="XG322" s="39"/>
      <c r="XH322" s="39"/>
      <c r="XI322" s="39"/>
      <c r="XJ322" s="39"/>
      <c r="XK322" s="39"/>
      <c r="XL322" s="39"/>
      <c r="XM322" s="39"/>
      <c r="XN322" s="39"/>
      <c r="XO322" s="39"/>
      <c r="XP322" s="39"/>
      <c r="XQ322" s="39"/>
      <c r="XR322" s="39"/>
      <c r="XS322" s="39"/>
      <c r="XT322" s="39"/>
      <c r="XU322" s="39"/>
      <c r="XV322" s="39"/>
      <c r="XW322" s="39"/>
      <c r="XX322" s="39"/>
      <c r="XY322" s="39"/>
      <c r="XZ322" s="39"/>
      <c r="YA322" s="39"/>
      <c r="YB322" s="39"/>
      <c r="YC322" s="39"/>
      <c r="YD322" s="39"/>
      <c r="YE322" s="39"/>
      <c r="YF322" s="39"/>
      <c r="YG322" s="39"/>
      <c r="YH322" s="39"/>
      <c r="YI322" s="39"/>
      <c r="YJ322" s="39"/>
      <c r="YK322" s="39"/>
      <c r="YL322" s="39"/>
      <c r="YM322" s="39"/>
      <c r="YN322" s="39"/>
      <c r="YO322" s="39"/>
      <c r="YP322" s="39"/>
      <c r="YQ322" s="39"/>
      <c r="YR322" s="39"/>
      <c r="YS322" s="39"/>
      <c r="YT322" s="39"/>
      <c r="YU322" s="39"/>
      <c r="YV322" s="39"/>
      <c r="YW322" s="39"/>
      <c r="YX322" s="39"/>
      <c r="YY322" s="39"/>
      <c r="YZ322" s="39"/>
      <c r="ZA322" s="39"/>
      <c r="ZB322" s="39"/>
      <c r="ZC322" s="39"/>
      <c r="ZD322" s="39"/>
      <c r="ZE322" s="39"/>
      <c r="ZF322" s="39"/>
      <c r="ZG322" s="39"/>
      <c r="ZH322" s="39"/>
      <c r="ZI322" s="39"/>
      <c r="ZJ322" s="39"/>
      <c r="ZK322" s="39"/>
      <c r="ZL322" s="39"/>
      <c r="ZM322" s="39"/>
      <c r="ZN322" s="39"/>
      <c r="ZO322" s="39"/>
      <c r="ZP322" s="39"/>
      <c r="ZQ322" s="39"/>
      <c r="ZR322" s="39"/>
      <c r="ZS322" s="39"/>
      <c r="ZT322" s="39"/>
      <c r="ZU322" s="39"/>
      <c r="ZV322" s="39"/>
      <c r="ZW322" s="39"/>
      <c r="ZX322" s="39"/>
    </row>
    <row r="323" spans="1:700" s="41" customFormat="1" ht="12" customHeight="1" x14ac:dyDescent="0.25">
      <c r="A323" s="128" t="s">
        <v>36</v>
      </c>
      <c r="B323" s="36" t="s">
        <v>37</v>
      </c>
      <c r="C323" s="36" t="s">
        <v>37</v>
      </c>
      <c r="D323" s="36" t="s">
        <v>38</v>
      </c>
      <c r="E323" s="36" t="s">
        <v>271</v>
      </c>
      <c r="F323" s="36" t="s">
        <v>272</v>
      </c>
      <c r="G323" s="22" t="s">
        <v>40</v>
      </c>
      <c r="H323" s="22" t="s">
        <v>16319</v>
      </c>
      <c r="I323" s="73" t="s">
        <v>98</v>
      </c>
      <c r="J323" s="31" t="s">
        <v>5877</v>
      </c>
      <c r="K323" s="31" t="s">
        <v>242</v>
      </c>
      <c r="L323" s="11"/>
      <c r="M323" s="8" t="s">
        <v>43</v>
      </c>
      <c r="N323" s="12" t="s">
        <v>16255</v>
      </c>
      <c r="O323" s="20">
        <v>8</v>
      </c>
      <c r="P323" s="59">
        <v>105.76</v>
      </c>
      <c r="Q323" s="53" t="s">
        <v>16279</v>
      </c>
      <c r="R323" s="59">
        <v>846.15</v>
      </c>
      <c r="S323" s="59">
        <v>0</v>
      </c>
      <c r="T323" s="59">
        <v>211.52</v>
      </c>
      <c r="U323" s="59">
        <v>0</v>
      </c>
      <c r="V323" s="59">
        <v>0</v>
      </c>
      <c r="W323" s="59">
        <v>211.52</v>
      </c>
      <c r="X323" s="59">
        <v>0</v>
      </c>
      <c r="Y323" s="59">
        <v>0</v>
      </c>
      <c r="Z323" s="59">
        <v>211.52</v>
      </c>
      <c r="AA323" s="59">
        <v>0</v>
      </c>
      <c r="AB323" s="59">
        <v>0</v>
      </c>
      <c r="AC323" s="59">
        <v>211.52</v>
      </c>
      <c r="AD323" s="59">
        <v>0</v>
      </c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/>
      <c r="IL323" s="39"/>
      <c r="IM323" s="39"/>
      <c r="IN323" s="39"/>
      <c r="IO323" s="39"/>
      <c r="IP323" s="39"/>
      <c r="IQ323" s="39"/>
      <c r="IR323" s="39"/>
      <c r="IS323" s="39"/>
      <c r="IT323" s="39"/>
      <c r="IU323" s="39"/>
      <c r="IV323" s="39"/>
      <c r="IW323" s="39"/>
      <c r="IX323" s="39"/>
      <c r="IY323" s="39"/>
      <c r="IZ323" s="39"/>
      <c r="JA323" s="39"/>
      <c r="JB323" s="39"/>
      <c r="JC323" s="39"/>
      <c r="JD323" s="39"/>
      <c r="JE323" s="39"/>
      <c r="JF323" s="39"/>
      <c r="JG323" s="39"/>
      <c r="JH323" s="39"/>
      <c r="JI323" s="39"/>
      <c r="JJ323" s="39"/>
      <c r="JK323" s="39"/>
      <c r="JL323" s="39"/>
      <c r="JM323" s="39"/>
      <c r="JN323" s="39"/>
      <c r="JO323" s="39"/>
      <c r="JP323" s="39"/>
      <c r="JQ323" s="39"/>
      <c r="JR323" s="39"/>
      <c r="JS323" s="39"/>
      <c r="JT323" s="39"/>
      <c r="JU323" s="39"/>
      <c r="JV323" s="39"/>
      <c r="JW323" s="39"/>
      <c r="JX323" s="39"/>
      <c r="JY323" s="39"/>
      <c r="JZ323" s="39"/>
      <c r="KA323" s="39"/>
      <c r="KB323" s="39"/>
      <c r="KC323" s="39"/>
      <c r="KD323" s="39"/>
      <c r="KE323" s="39"/>
      <c r="KF323" s="39"/>
      <c r="KG323" s="39"/>
      <c r="KH323" s="39"/>
      <c r="KI323" s="39"/>
      <c r="KJ323" s="39"/>
      <c r="KK323" s="39"/>
      <c r="KL323" s="39"/>
      <c r="KM323" s="39"/>
      <c r="KN323" s="39"/>
      <c r="KO323" s="39"/>
      <c r="KP323" s="39"/>
      <c r="KQ323" s="39"/>
      <c r="KR323" s="39"/>
      <c r="KS323" s="39"/>
      <c r="KT323" s="39"/>
      <c r="KU323" s="39"/>
      <c r="KV323" s="39"/>
      <c r="KW323" s="39"/>
      <c r="KX323" s="39"/>
      <c r="KY323" s="39"/>
      <c r="KZ323" s="39"/>
      <c r="LA323" s="39"/>
      <c r="LB323" s="39"/>
      <c r="LC323" s="39"/>
      <c r="LD323" s="39"/>
      <c r="LE323" s="39"/>
      <c r="LF323" s="39"/>
      <c r="LG323" s="39"/>
      <c r="LH323" s="39"/>
      <c r="LI323" s="39"/>
      <c r="LJ323" s="39"/>
      <c r="LK323" s="39"/>
      <c r="LL323" s="39"/>
      <c r="LM323" s="39"/>
      <c r="LN323" s="39"/>
      <c r="LO323" s="39"/>
      <c r="LP323" s="39"/>
      <c r="LQ323" s="39"/>
      <c r="LR323" s="39"/>
      <c r="LS323" s="39"/>
      <c r="LT323" s="39"/>
      <c r="LU323" s="39"/>
      <c r="LV323" s="39"/>
      <c r="LW323" s="39"/>
      <c r="LX323" s="39"/>
      <c r="LY323" s="39"/>
      <c r="LZ323" s="39"/>
      <c r="MA323" s="39"/>
      <c r="MB323" s="39"/>
      <c r="MC323" s="39"/>
      <c r="MD323" s="39"/>
      <c r="ME323" s="39"/>
      <c r="MF323" s="39"/>
      <c r="MG323" s="39"/>
      <c r="MH323" s="39"/>
      <c r="MI323" s="39"/>
      <c r="MJ323" s="39"/>
      <c r="MK323" s="39"/>
      <c r="ML323" s="39"/>
      <c r="MM323" s="39"/>
      <c r="MN323" s="39"/>
      <c r="MO323" s="39"/>
      <c r="MP323" s="39"/>
      <c r="MQ323" s="39"/>
      <c r="MR323" s="39"/>
      <c r="MS323" s="39"/>
      <c r="MT323" s="39"/>
      <c r="MU323" s="39"/>
      <c r="MV323" s="39"/>
      <c r="MW323" s="39"/>
      <c r="MX323" s="39"/>
      <c r="MY323" s="39"/>
      <c r="MZ323" s="39"/>
      <c r="NA323" s="39"/>
      <c r="NB323" s="39"/>
      <c r="NC323" s="39"/>
      <c r="ND323" s="39"/>
      <c r="NE323" s="39"/>
      <c r="NF323" s="39"/>
      <c r="NG323" s="39"/>
      <c r="NH323" s="39"/>
      <c r="NI323" s="39"/>
      <c r="NJ323" s="39"/>
      <c r="NK323" s="39"/>
      <c r="NL323" s="39"/>
      <c r="NM323" s="39"/>
      <c r="NN323" s="39"/>
      <c r="NO323" s="39"/>
      <c r="NP323" s="39"/>
      <c r="NQ323" s="39"/>
      <c r="NR323" s="39"/>
      <c r="NS323" s="39"/>
      <c r="NT323" s="39"/>
      <c r="NU323" s="39"/>
      <c r="NV323" s="39"/>
      <c r="NW323" s="39"/>
      <c r="NX323" s="39"/>
      <c r="NY323" s="39"/>
      <c r="NZ323" s="39"/>
      <c r="OA323" s="39"/>
      <c r="OB323" s="39"/>
      <c r="OC323" s="39"/>
      <c r="OD323" s="39"/>
      <c r="OE323" s="39"/>
      <c r="OF323" s="39"/>
      <c r="OG323" s="39"/>
      <c r="OH323" s="39"/>
      <c r="OI323" s="39"/>
      <c r="OJ323" s="39"/>
      <c r="OK323" s="39"/>
      <c r="OL323" s="39"/>
      <c r="OM323" s="39"/>
      <c r="ON323" s="39"/>
      <c r="OO323" s="39"/>
      <c r="OP323" s="39"/>
      <c r="OQ323" s="39"/>
      <c r="OR323" s="39"/>
      <c r="OS323" s="39"/>
      <c r="OT323" s="39"/>
      <c r="OU323" s="39"/>
      <c r="OV323" s="39"/>
      <c r="OW323" s="39"/>
      <c r="OX323" s="39"/>
      <c r="OY323" s="39"/>
      <c r="OZ323" s="39"/>
      <c r="PA323" s="39"/>
      <c r="PB323" s="39"/>
      <c r="PC323" s="39"/>
      <c r="PD323" s="39"/>
      <c r="PE323" s="39"/>
      <c r="PF323" s="39"/>
      <c r="PG323" s="39"/>
      <c r="PH323" s="39"/>
      <c r="PI323" s="39"/>
      <c r="PJ323" s="39"/>
      <c r="PK323" s="39"/>
      <c r="PL323" s="39"/>
      <c r="PM323" s="39"/>
      <c r="PN323" s="39"/>
      <c r="PO323" s="39"/>
      <c r="PP323" s="39"/>
      <c r="PQ323" s="39"/>
      <c r="PR323" s="39"/>
      <c r="PS323" s="39"/>
      <c r="PT323" s="39"/>
      <c r="PU323" s="39"/>
      <c r="PV323" s="39"/>
      <c r="PW323" s="39"/>
      <c r="PX323" s="39"/>
      <c r="PY323" s="39"/>
      <c r="PZ323" s="39"/>
      <c r="QA323" s="39"/>
      <c r="QB323" s="39"/>
      <c r="QC323" s="39"/>
      <c r="QD323" s="39"/>
      <c r="QE323" s="39"/>
      <c r="QF323" s="39"/>
      <c r="QG323" s="39"/>
      <c r="QH323" s="39"/>
      <c r="QI323" s="39"/>
      <c r="QJ323" s="39"/>
      <c r="QK323" s="39"/>
      <c r="QL323" s="39"/>
      <c r="QM323" s="39"/>
      <c r="QN323" s="39"/>
      <c r="QO323" s="39"/>
      <c r="QP323" s="39"/>
      <c r="QQ323" s="39"/>
      <c r="QR323" s="39"/>
      <c r="QS323" s="39"/>
      <c r="QT323" s="39"/>
      <c r="QU323" s="39"/>
      <c r="QV323" s="39"/>
      <c r="QW323" s="39"/>
      <c r="QX323" s="39"/>
      <c r="QY323" s="39"/>
      <c r="QZ323" s="39"/>
      <c r="RA323" s="39"/>
      <c r="RB323" s="39"/>
      <c r="RC323" s="39"/>
      <c r="RD323" s="39"/>
      <c r="RE323" s="39"/>
      <c r="RF323" s="39"/>
      <c r="RG323" s="39"/>
      <c r="RH323" s="39"/>
      <c r="RI323" s="39"/>
      <c r="RJ323" s="39"/>
      <c r="RK323" s="39"/>
      <c r="RL323" s="39"/>
      <c r="RM323" s="39"/>
      <c r="RN323" s="39"/>
      <c r="RO323" s="39"/>
      <c r="RP323" s="39"/>
      <c r="RQ323" s="39"/>
      <c r="RR323" s="39"/>
      <c r="RS323" s="39"/>
      <c r="RT323" s="39"/>
      <c r="RU323" s="39"/>
      <c r="RV323" s="39"/>
      <c r="RW323" s="39"/>
      <c r="RX323" s="39"/>
      <c r="RY323" s="39"/>
      <c r="RZ323" s="39"/>
      <c r="SA323" s="39"/>
      <c r="SB323" s="39"/>
      <c r="SC323" s="39"/>
      <c r="SD323" s="39"/>
      <c r="SE323" s="39"/>
      <c r="SF323" s="39"/>
      <c r="SG323" s="39"/>
      <c r="SH323" s="39"/>
      <c r="SI323" s="39"/>
      <c r="SJ323" s="39"/>
      <c r="SK323" s="39"/>
      <c r="SL323" s="39"/>
      <c r="SM323" s="39"/>
      <c r="SN323" s="39"/>
      <c r="SO323" s="39"/>
      <c r="SP323" s="39"/>
      <c r="SQ323" s="39"/>
      <c r="SR323" s="39"/>
      <c r="SS323" s="39"/>
      <c r="ST323" s="39"/>
      <c r="SU323" s="39"/>
      <c r="SV323" s="39"/>
      <c r="SW323" s="39"/>
      <c r="SX323" s="39"/>
      <c r="SY323" s="39"/>
      <c r="SZ323" s="39"/>
      <c r="TA323" s="39"/>
      <c r="TB323" s="39"/>
      <c r="TC323" s="39"/>
      <c r="TD323" s="39"/>
      <c r="TE323" s="39"/>
      <c r="TF323" s="39"/>
      <c r="TG323" s="39"/>
      <c r="TH323" s="39"/>
      <c r="TI323" s="39"/>
      <c r="TJ323" s="39"/>
      <c r="TK323" s="39"/>
      <c r="TL323" s="39"/>
      <c r="TM323" s="39"/>
      <c r="TN323" s="39"/>
      <c r="TO323" s="39"/>
      <c r="TP323" s="39"/>
      <c r="TQ323" s="39"/>
      <c r="TR323" s="39"/>
      <c r="TS323" s="39"/>
      <c r="TT323" s="39"/>
      <c r="TU323" s="39"/>
      <c r="TV323" s="39"/>
      <c r="TW323" s="39"/>
      <c r="TX323" s="39"/>
      <c r="TY323" s="39"/>
      <c r="TZ323" s="39"/>
      <c r="UA323" s="39"/>
      <c r="UB323" s="39"/>
      <c r="UC323" s="39"/>
      <c r="UD323" s="39"/>
      <c r="UE323" s="39"/>
      <c r="UF323" s="39"/>
      <c r="UG323" s="39"/>
      <c r="UH323" s="39"/>
      <c r="UI323" s="39"/>
      <c r="UJ323" s="39"/>
      <c r="UK323" s="39"/>
      <c r="UL323" s="39"/>
      <c r="UM323" s="39"/>
      <c r="UN323" s="39"/>
      <c r="UO323" s="39"/>
      <c r="UP323" s="39"/>
      <c r="UQ323" s="39"/>
      <c r="UR323" s="39"/>
      <c r="US323" s="39"/>
      <c r="UT323" s="39"/>
      <c r="UU323" s="39"/>
      <c r="UV323" s="39"/>
      <c r="UW323" s="39"/>
      <c r="UX323" s="39"/>
      <c r="UY323" s="39"/>
      <c r="UZ323" s="39"/>
      <c r="VA323" s="39"/>
      <c r="VB323" s="39"/>
      <c r="VC323" s="39"/>
      <c r="VD323" s="39"/>
      <c r="VE323" s="39"/>
      <c r="VF323" s="39"/>
      <c r="VG323" s="39"/>
      <c r="VH323" s="39"/>
      <c r="VI323" s="39"/>
      <c r="VJ323" s="39"/>
      <c r="VK323" s="39"/>
      <c r="VL323" s="39"/>
      <c r="VM323" s="39"/>
      <c r="VN323" s="39"/>
      <c r="VO323" s="39"/>
      <c r="VP323" s="39"/>
      <c r="VQ323" s="39"/>
      <c r="VR323" s="39"/>
      <c r="VS323" s="39"/>
      <c r="VT323" s="39"/>
      <c r="VU323" s="39"/>
      <c r="VV323" s="39"/>
      <c r="VW323" s="39"/>
      <c r="VX323" s="39"/>
      <c r="VY323" s="39"/>
      <c r="VZ323" s="39"/>
      <c r="WA323" s="39"/>
      <c r="WB323" s="39"/>
      <c r="WC323" s="39"/>
      <c r="WD323" s="39"/>
      <c r="WE323" s="39"/>
      <c r="WF323" s="39"/>
      <c r="WG323" s="39"/>
      <c r="WH323" s="39"/>
      <c r="WI323" s="39"/>
      <c r="WJ323" s="39"/>
      <c r="WK323" s="39"/>
      <c r="WL323" s="39"/>
      <c r="WM323" s="39"/>
      <c r="WN323" s="39"/>
      <c r="WO323" s="39"/>
      <c r="WP323" s="39"/>
      <c r="WQ323" s="39"/>
      <c r="WR323" s="39"/>
      <c r="WS323" s="39"/>
      <c r="WT323" s="39"/>
      <c r="WU323" s="39"/>
      <c r="WV323" s="39"/>
      <c r="WW323" s="39"/>
      <c r="WX323" s="39"/>
      <c r="WY323" s="39"/>
      <c r="WZ323" s="39"/>
      <c r="XA323" s="39"/>
      <c r="XB323" s="39"/>
      <c r="XC323" s="39"/>
      <c r="XD323" s="39"/>
      <c r="XE323" s="39"/>
      <c r="XF323" s="39"/>
      <c r="XG323" s="39"/>
      <c r="XH323" s="39"/>
      <c r="XI323" s="39"/>
      <c r="XJ323" s="39"/>
      <c r="XK323" s="39"/>
      <c r="XL323" s="39"/>
      <c r="XM323" s="39"/>
      <c r="XN323" s="39"/>
      <c r="XO323" s="39"/>
      <c r="XP323" s="39"/>
      <c r="XQ323" s="39"/>
      <c r="XR323" s="39"/>
      <c r="XS323" s="39"/>
      <c r="XT323" s="39"/>
      <c r="XU323" s="39"/>
      <c r="XV323" s="39"/>
      <c r="XW323" s="39"/>
      <c r="XX323" s="39"/>
      <c r="XY323" s="39"/>
      <c r="XZ323" s="39"/>
      <c r="YA323" s="39"/>
      <c r="YB323" s="39"/>
      <c r="YC323" s="39"/>
      <c r="YD323" s="39"/>
      <c r="YE323" s="39"/>
      <c r="YF323" s="39"/>
      <c r="YG323" s="39"/>
      <c r="YH323" s="39"/>
      <c r="YI323" s="39"/>
      <c r="YJ323" s="39"/>
      <c r="YK323" s="39"/>
      <c r="YL323" s="39"/>
      <c r="YM323" s="39"/>
      <c r="YN323" s="39"/>
      <c r="YO323" s="39"/>
      <c r="YP323" s="39"/>
      <c r="YQ323" s="39"/>
      <c r="YR323" s="39"/>
      <c r="YS323" s="39"/>
      <c r="YT323" s="39"/>
      <c r="YU323" s="39"/>
      <c r="YV323" s="39"/>
      <c r="YW323" s="39"/>
      <c r="YX323" s="39"/>
      <c r="YY323" s="39"/>
      <c r="YZ323" s="39"/>
      <c r="ZA323" s="39"/>
      <c r="ZB323" s="39"/>
      <c r="ZC323" s="39"/>
      <c r="ZD323" s="39"/>
      <c r="ZE323" s="39"/>
      <c r="ZF323" s="39"/>
      <c r="ZG323" s="39"/>
      <c r="ZH323" s="39"/>
      <c r="ZI323" s="39"/>
      <c r="ZJ323" s="39"/>
      <c r="ZK323" s="39"/>
      <c r="ZL323" s="39"/>
      <c r="ZM323" s="39"/>
      <c r="ZN323" s="39"/>
      <c r="ZO323" s="39"/>
      <c r="ZP323" s="39"/>
      <c r="ZQ323" s="39"/>
      <c r="ZR323" s="39"/>
      <c r="ZS323" s="39"/>
      <c r="ZT323" s="39"/>
      <c r="ZU323" s="39"/>
      <c r="ZV323" s="39"/>
      <c r="ZW323" s="39"/>
      <c r="ZX323" s="39"/>
    </row>
    <row r="324" spans="1:700" s="41" customFormat="1" ht="12" customHeight="1" x14ac:dyDescent="0.25">
      <c r="A324" s="128" t="s">
        <v>36</v>
      </c>
      <c r="B324" s="36" t="s">
        <v>37</v>
      </c>
      <c r="C324" s="36" t="s">
        <v>37</v>
      </c>
      <c r="D324" s="36" t="s">
        <v>38</v>
      </c>
      <c r="E324" s="36" t="s">
        <v>271</v>
      </c>
      <c r="F324" s="36" t="s">
        <v>272</v>
      </c>
      <c r="G324" s="22" t="s">
        <v>40</v>
      </c>
      <c r="H324" s="22">
        <v>22104</v>
      </c>
      <c r="I324" s="92" t="s">
        <v>120</v>
      </c>
      <c r="J324" s="31" t="s">
        <v>6182</v>
      </c>
      <c r="K324" s="31" t="s">
        <v>6184</v>
      </c>
      <c r="L324" s="11"/>
      <c r="M324" s="8" t="s">
        <v>43</v>
      </c>
      <c r="N324" s="12" t="s">
        <v>5711</v>
      </c>
      <c r="O324" s="20">
        <v>6</v>
      </c>
      <c r="P324" s="59">
        <v>423.33</v>
      </c>
      <c r="Q324" s="53" t="s">
        <v>16279</v>
      </c>
      <c r="R324" s="59">
        <v>2540</v>
      </c>
      <c r="S324" s="59">
        <v>0</v>
      </c>
      <c r="T324" s="59">
        <v>846.66</v>
      </c>
      <c r="U324" s="59">
        <v>0</v>
      </c>
      <c r="V324" s="59">
        <v>0</v>
      </c>
      <c r="W324" s="59">
        <v>846.66</v>
      </c>
      <c r="X324" s="59">
        <v>0</v>
      </c>
      <c r="Y324" s="59">
        <v>0</v>
      </c>
      <c r="Z324" s="59">
        <v>423.33</v>
      </c>
      <c r="AA324" s="59">
        <v>0</v>
      </c>
      <c r="AB324" s="59">
        <v>0</v>
      </c>
      <c r="AC324" s="59">
        <v>423.33</v>
      </c>
      <c r="AD324" s="59">
        <v>0</v>
      </c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/>
      <c r="IL324" s="39"/>
      <c r="IM324" s="39"/>
      <c r="IN324" s="39"/>
      <c r="IO324" s="39"/>
      <c r="IP324" s="39"/>
      <c r="IQ324" s="39"/>
      <c r="IR324" s="39"/>
      <c r="IS324" s="39"/>
      <c r="IT324" s="39"/>
      <c r="IU324" s="39"/>
      <c r="IV324" s="39"/>
      <c r="IW324" s="39"/>
      <c r="IX324" s="39"/>
      <c r="IY324" s="39"/>
      <c r="IZ324" s="39"/>
      <c r="JA324" s="39"/>
      <c r="JB324" s="39"/>
      <c r="JC324" s="39"/>
      <c r="JD324" s="39"/>
      <c r="JE324" s="39"/>
      <c r="JF324" s="39"/>
      <c r="JG324" s="39"/>
      <c r="JH324" s="39"/>
      <c r="JI324" s="39"/>
      <c r="JJ324" s="39"/>
      <c r="JK324" s="39"/>
      <c r="JL324" s="39"/>
      <c r="JM324" s="39"/>
      <c r="JN324" s="39"/>
      <c r="JO324" s="39"/>
      <c r="JP324" s="39"/>
      <c r="JQ324" s="39"/>
      <c r="JR324" s="39"/>
      <c r="JS324" s="39"/>
      <c r="JT324" s="39"/>
      <c r="JU324" s="39"/>
      <c r="JV324" s="39"/>
      <c r="JW324" s="39"/>
      <c r="JX324" s="39"/>
      <c r="JY324" s="39"/>
      <c r="JZ324" s="39"/>
      <c r="KA324" s="39"/>
      <c r="KB324" s="39"/>
      <c r="KC324" s="39"/>
      <c r="KD324" s="39"/>
      <c r="KE324" s="39"/>
      <c r="KF324" s="39"/>
      <c r="KG324" s="39"/>
      <c r="KH324" s="39"/>
      <c r="KI324" s="39"/>
      <c r="KJ324" s="39"/>
      <c r="KK324" s="39"/>
      <c r="KL324" s="39"/>
      <c r="KM324" s="39"/>
      <c r="KN324" s="39"/>
      <c r="KO324" s="39"/>
      <c r="KP324" s="39"/>
      <c r="KQ324" s="39"/>
      <c r="KR324" s="39"/>
      <c r="KS324" s="39"/>
      <c r="KT324" s="39"/>
      <c r="KU324" s="39"/>
      <c r="KV324" s="39"/>
      <c r="KW324" s="39"/>
      <c r="KX324" s="39"/>
      <c r="KY324" s="39"/>
      <c r="KZ324" s="39"/>
      <c r="LA324" s="39"/>
      <c r="LB324" s="39"/>
      <c r="LC324" s="39"/>
      <c r="LD324" s="39"/>
      <c r="LE324" s="39"/>
      <c r="LF324" s="39"/>
      <c r="LG324" s="39"/>
      <c r="LH324" s="39"/>
      <c r="LI324" s="39"/>
      <c r="LJ324" s="39"/>
      <c r="LK324" s="39"/>
      <c r="LL324" s="39"/>
      <c r="LM324" s="39"/>
      <c r="LN324" s="39"/>
      <c r="LO324" s="39"/>
      <c r="LP324" s="39"/>
      <c r="LQ324" s="39"/>
      <c r="LR324" s="39"/>
      <c r="LS324" s="39"/>
      <c r="LT324" s="39"/>
      <c r="LU324" s="39"/>
      <c r="LV324" s="39"/>
      <c r="LW324" s="39"/>
      <c r="LX324" s="39"/>
      <c r="LY324" s="39"/>
      <c r="LZ324" s="39"/>
      <c r="MA324" s="39"/>
      <c r="MB324" s="39"/>
      <c r="MC324" s="39"/>
      <c r="MD324" s="39"/>
      <c r="ME324" s="39"/>
      <c r="MF324" s="39"/>
      <c r="MG324" s="39"/>
      <c r="MH324" s="39"/>
      <c r="MI324" s="39"/>
      <c r="MJ324" s="39"/>
      <c r="MK324" s="39"/>
      <c r="ML324" s="39"/>
      <c r="MM324" s="39"/>
      <c r="MN324" s="39"/>
      <c r="MO324" s="39"/>
      <c r="MP324" s="39"/>
      <c r="MQ324" s="39"/>
      <c r="MR324" s="39"/>
      <c r="MS324" s="39"/>
      <c r="MT324" s="39"/>
      <c r="MU324" s="39"/>
      <c r="MV324" s="39"/>
      <c r="MW324" s="39"/>
      <c r="MX324" s="39"/>
      <c r="MY324" s="39"/>
      <c r="MZ324" s="39"/>
      <c r="NA324" s="39"/>
      <c r="NB324" s="39"/>
      <c r="NC324" s="39"/>
      <c r="ND324" s="39"/>
      <c r="NE324" s="39"/>
      <c r="NF324" s="39"/>
      <c r="NG324" s="39"/>
      <c r="NH324" s="39"/>
      <c r="NI324" s="39"/>
      <c r="NJ324" s="39"/>
      <c r="NK324" s="39"/>
      <c r="NL324" s="39"/>
      <c r="NM324" s="39"/>
      <c r="NN324" s="39"/>
      <c r="NO324" s="39"/>
      <c r="NP324" s="39"/>
      <c r="NQ324" s="39"/>
      <c r="NR324" s="39"/>
      <c r="NS324" s="39"/>
      <c r="NT324" s="39"/>
      <c r="NU324" s="39"/>
      <c r="NV324" s="39"/>
      <c r="NW324" s="39"/>
      <c r="NX324" s="39"/>
      <c r="NY324" s="39"/>
      <c r="NZ324" s="39"/>
      <c r="OA324" s="39"/>
      <c r="OB324" s="39"/>
      <c r="OC324" s="39"/>
      <c r="OD324" s="39"/>
      <c r="OE324" s="39"/>
      <c r="OF324" s="39"/>
      <c r="OG324" s="39"/>
      <c r="OH324" s="39"/>
      <c r="OI324" s="39"/>
      <c r="OJ324" s="39"/>
      <c r="OK324" s="39"/>
      <c r="OL324" s="39"/>
      <c r="OM324" s="39"/>
      <c r="ON324" s="39"/>
      <c r="OO324" s="39"/>
      <c r="OP324" s="39"/>
      <c r="OQ324" s="39"/>
      <c r="OR324" s="39"/>
      <c r="OS324" s="39"/>
      <c r="OT324" s="39"/>
      <c r="OU324" s="39"/>
      <c r="OV324" s="39"/>
      <c r="OW324" s="39"/>
      <c r="OX324" s="39"/>
      <c r="OY324" s="39"/>
      <c r="OZ324" s="39"/>
      <c r="PA324" s="39"/>
      <c r="PB324" s="39"/>
      <c r="PC324" s="39"/>
      <c r="PD324" s="39"/>
      <c r="PE324" s="39"/>
      <c r="PF324" s="39"/>
      <c r="PG324" s="39"/>
      <c r="PH324" s="39"/>
      <c r="PI324" s="39"/>
      <c r="PJ324" s="39"/>
      <c r="PK324" s="39"/>
      <c r="PL324" s="39"/>
      <c r="PM324" s="39"/>
      <c r="PN324" s="39"/>
      <c r="PO324" s="39"/>
      <c r="PP324" s="39"/>
      <c r="PQ324" s="39"/>
      <c r="PR324" s="39"/>
      <c r="PS324" s="39"/>
      <c r="PT324" s="39"/>
      <c r="PU324" s="39"/>
      <c r="PV324" s="39"/>
      <c r="PW324" s="39"/>
      <c r="PX324" s="39"/>
      <c r="PY324" s="39"/>
      <c r="PZ324" s="39"/>
      <c r="QA324" s="39"/>
      <c r="QB324" s="39"/>
      <c r="QC324" s="39"/>
      <c r="QD324" s="39"/>
      <c r="QE324" s="39"/>
      <c r="QF324" s="39"/>
      <c r="QG324" s="39"/>
      <c r="QH324" s="39"/>
      <c r="QI324" s="39"/>
      <c r="QJ324" s="39"/>
      <c r="QK324" s="39"/>
      <c r="QL324" s="39"/>
      <c r="QM324" s="39"/>
      <c r="QN324" s="39"/>
      <c r="QO324" s="39"/>
      <c r="QP324" s="39"/>
      <c r="QQ324" s="39"/>
      <c r="QR324" s="39"/>
      <c r="QS324" s="39"/>
      <c r="QT324" s="39"/>
      <c r="QU324" s="39"/>
      <c r="QV324" s="39"/>
      <c r="QW324" s="39"/>
      <c r="QX324" s="39"/>
      <c r="QY324" s="39"/>
      <c r="QZ324" s="39"/>
      <c r="RA324" s="39"/>
      <c r="RB324" s="39"/>
      <c r="RC324" s="39"/>
      <c r="RD324" s="39"/>
      <c r="RE324" s="39"/>
      <c r="RF324" s="39"/>
      <c r="RG324" s="39"/>
      <c r="RH324" s="39"/>
      <c r="RI324" s="39"/>
      <c r="RJ324" s="39"/>
      <c r="RK324" s="39"/>
      <c r="RL324" s="39"/>
      <c r="RM324" s="39"/>
      <c r="RN324" s="39"/>
      <c r="RO324" s="39"/>
      <c r="RP324" s="39"/>
      <c r="RQ324" s="39"/>
      <c r="RR324" s="39"/>
      <c r="RS324" s="39"/>
      <c r="RT324" s="39"/>
      <c r="RU324" s="39"/>
      <c r="RV324" s="39"/>
      <c r="RW324" s="39"/>
      <c r="RX324" s="39"/>
      <c r="RY324" s="39"/>
      <c r="RZ324" s="39"/>
      <c r="SA324" s="39"/>
      <c r="SB324" s="39"/>
      <c r="SC324" s="39"/>
      <c r="SD324" s="39"/>
      <c r="SE324" s="39"/>
      <c r="SF324" s="39"/>
      <c r="SG324" s="39"/>
      <c r="SH324" s="39"/>
      <c r="SI324" s="39"/>
      <c r="SJ324" s="39"/>
      <c r="SK324" s="39"/>
      <c r="SL324" s="39"/>
      <c r="SM324" s="39"/>
      <c r="SN324" s="39"/>
      <c r="SO324" s="39"/>
      <c r="SP324" s="39"/>
      <c r="SQ324" s="39"/>
      <c r="SR324" s="39"/>
      <c r="SS324" s="39"/>
      <c r="ST324" s="39"/>
      <c r="SU324" s="39"/>
      <c r="SV324" s="39"/>
      <c r="SW324" s="39"/>
      <c r="SX324" s="39"/>
      <c r="SY324" s="39"/>
      <c r="SZ324" s="39"/>
      <c r="TA324" s="39"/>
      <c r="TB324" s="39"/>
      <c r="TC324" s="39"/>
      <c r="TD324" s="39"/>
      <c r="TE324" s="39"/>
      <c r="TF324" s="39"/>
      <c r="TG324" s="39"/>
      <c r="TH324" s="39"/>
      <c r="TI324" s="39"/>
      <c r="TJ324" s="39"/>
      <c r="TK324" s="39"/>
      <c r="TL324" s="39"/>
      <c r="TM324" s="39"/>
      <c r="TN324" s="39"/>
      <c r="TO324" s="39"/>
      <c r="TP324" s="39"/>
      <c r="TQ324" s="39"/>
      <c r="TR324" s="39"/>
      <c r="TS324" s="39"/>
      <c r="TT324" s="39"/>
      <c r="TU324" s="39"/>
      <c r="TV324" s="39"/>
      <c r="TW324" s="39"/>
      <c r="TX324" s="39"/>
      <c r="TY324" s="39"/>
      <c r="TZ324" s="39"/>
      <c r="UA324" s="39"/>
      <c r="UB324" s="39"/>
      <c r="UC324" s="39"/>
      <c r="UD324" s="39"/>
      <c r="UE324" s="39"/>
      <c r="UF324" s="39"/>
      <c r="UG324" s="39"/>
      <c r="UH324" s="39"/>
      <c r="UI324" s="39"/>
      <c r="UJ324" s="39"/>
      <c r="UK324" s="39"/>
      <c r="UL324" s="39"/>
      <c r="UM324" s="39"/>
      <c r="UN324" s="39"/>
      <c r="UO324" s="39"/>
      <c r="UP324" s="39"/>
      <c r="UQ324" s="39"/>
      <c r="UR324" s="39"/>
      <c r="US324" s="39"/>
      <c r="UT324" s="39"/>
      <c r="UU324" s="39"/>
      <c r="UV324" s="39"/>
      <c r="UW324" s="39"/>
      <c r="UX324" s="39"/>
      <c r="UY324" s="39"/>
      <c r="UZ324" s="39"/>
      <c r="VA324" s="39"/>
      <c r="VB324" s="39"/>
      <c r="VC324" s="39"/>
      <c r="VD324" s="39"/>
      <c r="VE324" s="39"/>
      <c r="VF324" s="39"/>
      <c r="VG324" s="39"/>
      <c r="VH324" s="39"/>
      <c r="VI324" s="39"/>
      <c r="VJ324" s="39"/>
      <c r="VK324" s="39"/>
      <c r="VL324" s="39"/>
      <c r="VM324" s="39"/>
      <c r="VN324" s="39"/>
      <c r="VO324" s="39"/>
      <c r="VP324" s="39"/>
      <c r="VQ324" s="39"/>
      <c r="VR324" s="39"/>
      <c r="VS324" s="39"/>
      <c r="VT324" s="39"/>
      <c r="VU324" s="39"/>
      <c r="VV324" s="39"/>
      <c r="VW324" s="39"/>
      <c r="VX324" s="39"/>
      <c r="VY324" s="39"/>
      <c r="VZ324" s="39"/>
      <c r="WA324" s="39"/>
      <c r="WB324" s="39"/>
      <c r="WC324" s="39"/>
      <c r="WD324" s="39"/>
      <c r="WE324" s="39"/>
      <c r="WF324" s="39"/>
      <c r="WG324" s="39"/>
      <c r="WH324" s="39"/>
      <c r="WI324" s="39"/>
      <c r="WJ324" s="39"/>
      <c r="WK324" s="39"/>
      <c r="WL324" s="39"/>
      <c r="WM324" s="39"/>
      <c r="WN324" s="39"/>
      <c r="WO324" s="39"/>
      <c r="WP324" s="39"/>
      <c r="WQ324" s="39"/>
      <c r="WR324" s="39"/>
      <c r="WS324" s="39"/>
      <c r="WT324" s="39"/>
      <c r="WU324" s="39"/>
      <c r="WV324" s="39"/>
      <c r="WW324" s="39"/>
      <c r="WX324" s="39"/>
      <c r="WY324" s="39"/>
      <c r="WZ324" s="39"/>
      <c r="XA324" s="39"/>
      <c r="XB324" s="39"/>
      <c r="XC324" s="39"/>
      <c r="XD324" s="39"/>
      <c r="XE324" s="39"/>
      <c r="XF324" s="39"/>
      <c r="XG324" s="39"/>
      <c r="XH324" s="39"/>
      <c r="XI324" s="39"/>
      <c r="XJ324" s="39"/>
      <c r="XK324" s="39"/>
      <c r="XL324" s="39"/>
      <c r="XM324" s="39"/>
      <c r="XN324" s="39"/>
      <c r="XO324" s="39"/>
      <c r="XP324" s="39"/>
      <c r="XQ324" s="39"/>
      <c r="XR324" s="39"/>
      <c r="XS324" s="39"/>
      <c r="XT324" s="39"/>
      <c r="XU324" s="39"/>
      <c r="XV324" s="39"/>
      <c r="XW324" s="39"/>
      <c r="XX324" s="39"/>
      <c r="XY324" s="39"/>
      <c r="XZ324" s="39"/>
      <c r="YA324" s="39"/>
      <c r="YB324" s="39"/>
      <c r="YC324" s="39"/>
      <c r="YD324" s="39"/>
      <c r="YE324" s="39"/>
      <c r="YF324" s="39"/>
      <c r="YG324" s="39"/>
      <c r="YH324" s="39"/>
      <c r="YI324" s="39"/>
      <c r="YJ324" s="39"/>
      <c r="YK324" s="39"/>
      <c r="YL324" s="39"/>
      <c r="YM324" s="39"/>
      <c r="YN324" s="39"/>
      <c r="YO324" s="39"/>
      <c r="YP324" s="39"/>
      <c r="YQ324" s="39"/>
      <c r="YR324" s="39"/>
      <c r="YS324" s="39"/>
      <c r="YT324" s="39"/>
      <c r="YU324" s="39"/>
      <c r="YV324" s="39"/>
      <c r="YW324" s="39"/>
      <c r="YX324" s="39"/>
      <c r="YY324" s="39"/>
      <c r="YZ324" s="39"/>
      <c r="ZA324" s="39"/>
      <c r="ZB324" s="39"/>
      <c r="ZC324" s="39"/>
      <c r="ZD324" s="39"/>
      <c r="ZE324" s="39"/>
      <c r="ZF324" s="39"/>
      <c r="ZG324" s="39"/>
      <c r="ZH324" s="39"/>
      <c r="ZI324" s="39"/>
      <c r="ZJ324" s="39"/>
      <c r="ZK324" s="39"/>
      <c r="ZL324" s="39"/>
      <c r="ZM324" s="39"/>
      <c r="ZN324" s="39"/>
      <c r="ZO324" s="39"/>
      <c r="ZP324" s="39"/>
      <c r="ZQ324" s="39"/>
      <c r="ZR324" s="39"/>
      <c r="ZS324" s="39"/>
      <c r="ZT324" s="39"/>
      <c r="ZU324" s="39"/>
      <c r="ZV324" s="39"/>
      <c r="ZW324" s="39"/>
      <c r="ZX324" s="39"/>
    </row>
    <row r="325" spans="1:700" s="41" customFormat="1" ht="12" customHeight="1" x14ac:dyDescent="0.25">
      <c r="A325" s="128" t="s">
        <v>36</v>
      </c>
      <c r="B325" s="36" t="s">
        <v>37</v>
      </c>
      <c r="C325" s="36" t="s">
        <v>37</v>
      </c>
      <c r="D325" s="36" t="s">
        <v>38</v>
      </c>
      <c r="E325" s="36" t="s">
        <v>271</v>
      </c>
      <c r="F325" s="36" t="s">
        <v>272</v>
      </c>
      <c r="G325" s="22" t="s">
        <v>40</v>
      </c>
      <c r="H325" s="22">
        <v>22104</v>
      </c>
      <c r="I325" s="92" t="s">
        <v>120</v>
      </c>
      <c r="J325" s="31" t="s">
        <v>6137</v>
      </c>
      <c r="K325" s="31" t="s">
        <v>121</v>
      </c>
      <c r="L325" s="11"/>
      <c r="M325" s="8" t="s">
        <v>43</v>
      </c>
      <c r="N325" s="12" t="s">
        <v>16255</v>
      </c>
      <c r="O325" s="20">
        <v>6</v>
      </c>
      <c r="P325" s="59">
        <v>243.6</v>
      </c>
      <c r="Q325" s="53" t="s">
        <v>16279</v>
      </c>
      <c r="R325" s="59">
        <v>1461.6</v>
      </c>
      <c r="S325" s="59">
        <v>0</v>
      </c>
      <c r="T325" s="59">
        <v>487.2</v>
      </c>
      <c r="U325" s="59">
        <v>0</v>
      </c>
      <c r="V325" s="59">
        <v>0</v>
      </c>
      <c r="W325" s="59">
        <v>487.2</v>
      </c>
      <c r="X325" s="59">
        <v>0</v>
      </c>
      <c r="Y325" s="59">
        <v>0</v>
      </c>
      <c r="Z325" s="59">
        <v>243.6</v>
      </c>
      <c r="AA325" s="59">
        <v>0</v>
      </c>
      <c r="AB325" s="59">
        <v>0</v>
      </c>
      <c r="AC325" s="59">
        <v>243.6</v>
      </c>
      <c r="AD325" s="59">
        <v>0</v>
      </c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/>
      <c r="IS325" s="39"/>
      <c r="IT325" s="39"/>
      <c r="IU325" s="39"/>
      <c r="IV325" s="39"/>
      <c r="IW325" s="39"/>
      <c r="IX325" s="39"/>
      <c r="IY325" s="39"/>
      <c r="IZ325" s="39"/>
      <c r="JA325" s="39"/>
      <c r="JB325" s="39"/>
      <c r="JC325" s="39"/>
      <c r="JD325" s="39"/>
      <c r="JE325" s="39"/>
      <c r="JF325" s="39"/>
      <c r="JG325" s="39"/>
      <c r="JH325" s="39"/>
      <c r="JI325" s="39"/>
      <c r="JJ325" s="39"/>
      <c r="JK325" s="39"/>
      <c r="JL325" s="39"/>
      <c r="JM325" s="39"/>
      <c r="JN325" s="39"/>
      <c r="JO325" s="39"/>
      <c r="JP325" s="39"/>
      <c r="JQ325" s="39"/>
      <c r="JR325" s="39"/>
      <c r="JS325" s="39"/>
      <c r="JT325" s="39"/>
      <c r="JU325" s="39"/>
      <c r="JV325" s="39"/>
      <c r="JW325" s="39"/>
      <c r="JX325" s="39"/>
      <c r="JY325" s="39"/>
      <c r="JZ325" s="39"/>
      <c r="KA325" s="39"/>
      <c r="KB325" s="39"/>
      <c r="KC325" s="39"/>
      <c r="KD325" s="39"/>
      <c r="KE325" s="39"/>
      <c r="KF325" s="39"/>
      <c r="KG325" s="39"/>
      <c r="KH325" s="39"/>
      <c r="KI325" s="39"/>
      <c r="KJ325" s="39"/>
      <c r="KK325" s="39"/>
      <c r="KL325" s="39"/>
      <c r="KM325" s="39"/>
      <c r="KN325" s="39"/>
      <c r="KO325" s="39"/>
      <c r="KP325" s="39"/>
      <c r="KQ325" s="39"/>
      <c r="KR325" s="39"/>
      <c r="KS325" s="39"/>
      <c r="KT325" s="39"/>
      <c r="KU325" s="39"/>
      <c r="KV325" s="39"/>
      <c r="KW325" s="39"/>
      <c r="KX325" s="39"/>
      <c r="KY325" s="39"/>
      <c r="KZ325" s="39"/>
      <c r="LA325" s="39"/>
      <c r="LB325" s="39"/>
      <c r="LC325" s="39"/>
      <c r="LD325" s="39"/>
      <c r="LE325" s="39"/>
      <c r="LF325" s="39"/>
      <c r="LG325" s="39"/>
      <c r="LH325" s="39"/>
      <c r="LI325" s="39"/>
      <c r="LJ325" s="39"/>
      <c r="LK325" s="39"/>
      <c r="LL325" s="39"/>
      <c r="LM325" s="39"/>
      <c r="LN325" s="39"/>
      <c r="LO325" s="39"/>
      <c r="LP325" s="39"/>
      <c r="LQ325" s="39"/>
      <c r="LR325" s="39"/>
      <c r="LS325" s="39"/>
      <c r="LT325" s="39"/>
      <c r="LU325" s="39"/>
      <c r="LV325" s="39"/>
      <c r="LW325" s="39"/>
      <c r="LX325" s="39"/>
      <c r="LY325" s="39"/>
      <c r="LZ325" s="39"/>
      <c r="MA325" s="39"/>
      <c r="MB325" s="39"/>
      <c r="MC325" s="39"/>
      <c r="MD325" s="39"/>
      <c r="ME325" s="39"/>
      <c r="MF325" s="39"/>
      <c r="MG325" s="39"/>
      <c r="MH325" s="39"/>
      <c r="MI325" s="39"/>
      <c r="MJ325" s="39"/>
      <c r="MK325" s="39"/>
      <c r="ML325" s="39"/>
      <c r="MM325" s="39"/>
      <c r="MN325" s="39"/>
      <c r="MO325" s="39"/>
      <c r="MP325" s="39"/>
      <c r="MQ325" s="39"/>
      <c r="MR325" s="39"/>
      <c r="MS325" s="39"/>
      <c r="MT325" s="39"/>
      <c r="MU325" s="39"/>
      <c r="MV325" s="39"/>
      <c r="MW325" s="39"/>
      <c r="MX325" s="39"/>
      <c r="MY325" s="39"/>
      <c r="MZ325" s="39"/>
      <c r="NA325" s="39"/>
      <c r="NB325" s="39"/>
      <c r="NC325" s="39"/>
      <c r="ND325" s="39"/>
      <c r="NE325" s="39"/>
      <c r="NF325" s="39"/>
      <c r="NG325" s="39"/>
      <c r="NH325" s="39"/>
      <c r="NI325" s="39"/>
      <c r="NJ325" s="39"/>
      <c r="NK325" s="39"/>
      <c r="NL325" s="39"/>
      <c r="NM325" s="39"/>
      <c r="NN325" s="39"/>
      <c r="NO325" s="39"/>
      <c r="NP325" s="39"/>
      <c r="NQ325" s="39"/>
      <c r="NR325" s="39"/>
      <c r="NS325" s="39"/>
      <c r="NT325" s="39"/>
      <c r="NU325" s="39"/>
      <c r="NV325" s="39"/>
      <c r="NW325" s="39"/>
      <c r="NX325" s="39"/>
      <c r="NY325" s="39"/>
      <c r="NZ325" s="39"/>
      <c r="OA325" s="39"/>
      <c r="OB325" s="39"/>
      <c r="OC325" s="39"/>
      <c r="OD325" s="39"/>
      <c r="OE325" s="39"/>
      <c r="OF325" s="39"/>
      <c r="OG325" s="39"/>
      <c r="OH325" s="39"/>
      <c r="OI325" s="39"/>
      <c r="OJ325" s="39"/>
      <c r="OK325" s="39"/>
      <c r="OL325" s="39"/>
      <c r="OM325" s="39"/>
      <c r="ON325" s="39"/>
      <c r="OO325" s="39"/>
      <c r="OP325" s="39"/>
      <c r="OQ325" s="39"/>
      <c r="OR325" s="39"/>
      <c r="OS325" s="39"/>
      <c r="OT325" s="39"/>
      <c r="OU325" s="39"/>
      <c r="OV325" s="39"/>
      <c r="OW325" s="39"/>
      <c r="OX325" s="39"/>
      <c r="OY325" s="39"/>
      <c r="OZ325" s="39"/>
      <c r="PA325" s="39"/>
      <c r="PB325" s="39"/>
      <c r="PC325" s="39"/>
      <c r="PD325" s="39"/>
      <c r="PE325" s="39"/>
      <c r="PF325" s="39"/>
      <c r="PG325" s="39"/>
      <c r="PH325" s="39"/>
      <c r="PI325" s="39"/>
      <c r="PJ325" s="39"/>
      <c r="PK325" s="39"/>
      <c r="PL325" s="39"/>
      <c r="PM325" s="39"/>
      <c r="PN325" s="39"/>
      <c r="PO325" s="39"/>
      <c r="PP325" s="39"/>
      <c r="PQ325" s="39"/>
      <c r="PR325" s="39"/>
      <c r="PS325" s="39"/>
      <c r="PT325" s="39"/>
      <c r="PU325" s="39"/>
      <c r="PV325" s="39"/>
      <c r="PW325" s="39"/>
      <c r="PX325" s="39"/>
      <c r="PY325" s="39"/>
      <c r="PZ325" s="39"/>
      <c r="QA325" s="39"/>
      <c r="QB325" s="39"/>
      <c r="QC325" s="39"/>
      <c r="QD325" s="39"/>
      <c r="QE325" s="39"/>
      <c r="QF325" s="39"/>
      <c r="QG325" s="39"/>
      <c r="QH325" s="39"/>
      <c r="QI325" s="39"/>
      <c r="QJ325" s="39"/>
      <c r="QK325" s="39"/>
      <c r="QL325" s="39"/>
      <c r="QM325" s="39"/>
      <c r="QN325" s="39"/>
      <c r="QO325" s="39"/>
      <c r="QP325" s="39"/>
      <c r="QQ325" s="39"/>
      <c r="QR325" s="39"/>
      <c r="QS325" s="39"/>
      <c r="QT325" s="39"/>
      <c r="QU325" s="39"/>
      <c r="QV325" s="39"/>
      <c r="QW325" s="39"/>
      <c r="QX325" s="39"/>
      <c r="QY325" s="39"/>
      <c r="QZ325" s="39"/>
      <c r="RA325" s="39"/>
      <c r="RB325" s="39"/>
      <c r="RC325" s="39"/>
      <c r="RD325" s="39"/>
      <c r="RE325" s="39"/>
      <c r="RF325" s="39"/>
      <c r="RG325" s="39"/>
      <c r="RH325" s="39"/>
      <c r="RI325" s="39"/>
      <c r="RJ325" s="39"/>
      <c r="RK325" s="39"/>
      <c r="RL325" s="39"/>
      <c r="RM325" s="39"/>
      <c r="RN325" s="39"/>
      <c r="RO325" s="39"/>
      <c r="RP325" s="39"/>
      <c r="RQ325" s="39"/>
      <c r="RR325" s="39"/>
      <c r="RS325" s="39"/>
      <c r="RT325" s="39"/>
      <c r="RU325" s="39"/>
      <c r="RV325" s="39"/>
      <c r="RW325" s="39"/>
      <c r="RX325" s="39"/>
      <c r="RY325" s="39"/>
      <c r="RZ325" s="39"/>
      <c r="SA325" s="39"/>
      <c r="SB325" s="39"/>
      <c r="SC325" s="39"/>
      <c r="SD325" s="39"/>
      <c r="SE325" s="39"/>
      <c r="SF325" s="39"/>
      <c r="SG325" s="39"/>
      <c r="SH325" s="39"/>
      <c r="SI325" s="39"/>
      <c r="SJ325" s="39"/>
      <c r="SK325" s="39"/>
      <c r="SL325" s="39"/>
      <c r="SM325" s="39"/>
      <c r="SN325" s="39"/>
      <c r="SO325" s="39"/>
      <c r="SP325" s="39"/>
      <c r="SQ325" s="39"/>
      <c r="SR325" s="39"/>
      <c r="SS325" s="39"/>
      <c r="ST325" s="39"/>
      <c r="SU325" s="39"/>
      <c r="SV325" s="39"/>
      <c r="SW325" s="39"/>
      <c r="SX325" s="39"/>
      <c r="SY325" s="39"/>
      <c r="SZ325" s="39"/>
      <c r="TA325" s="39"/>
      <c r="TB325" s="39"/>
      <c r="TC325" s="39"/>
      <c r="TD325" s="39"/>
      <c r="TE325" s="39"/>
      <c r="TF325" s="39"/>
      <c r="TG325" s="39"/>
      <c r="TH325" s="39"/>
      <c r="TI325" s="39"/>
      <c r="TJ325" s="39"/>
      <c r="TK325" s="39"/>
      <c r="TL325" s="39"/>
      <c r="TM325" s="39"/>
      <c r="TN325" s="39"/>
      <c r="TO325" s="39"/>
      <c r="TP325" s="39"/>
      <c r="TQ325" s="39"/>
      <c r="TR325" s="39"/>
      <c r="TS325" s="39"/>
      <c r="TT325" s="39"/>
      <c r="TU325" s="39"/>
      <c r="TV325" s="39"/>
      <c r="TW325" s="39"/>
      <c r="TX325" s="39"/>
      <c r="TY325" s="39"/>
      <c r="TZ325" s="39"/>
      <c r="UA325" s="39"/>
      <c r="UB325" s="39"/>
      <c r="UC325" s="39"/>
      <c r="UD325" s="39"/>
      <c r="UE325" s="39"/>
      <c r="UF325" s="39"/>
      <c r="UG325" s="39"/>
      <c r="UH325" s="39"/>
      <c r="UI325" s="39"/>
      <c r="UJ325" s="39"/>
      <c r="UK325" s="39"/>
      <c r="UL325" s="39"/>
      <c r="UM325" s="39"/>
      <c r="UN325" s="39"/>
      <c r="UO325" s="39"/>
      <c r="UP325" s="39"/>
      <c r="UQ325" s="39"/>
      <c r="UR325" s="39"/>
      <c r="US325" s="39"/>
      <c r="UT325" s="39"/>
      <c r="UU325" s="39"/>
      <c r="UV325" s="39"/>
      <c r="UW325" s="39"/>
      <c r="UX325" s="39"/>
      <c r="UY325" s="39"/>
      <c r="UZ325" s="39"/>
      <c r="VA325" s="39"/>
      <c r="VB325" s="39"/>
      <c r="VC325" s="39"/>
      <c r="VD325" s="39"/>
      <c r="VE325" s="39"/>
      <c r="VF325" s="39"/>
      <c r="VG325" s="39"/>
      <c r="VH325" s="39"/>
      <c r="VI325" s="39"/>
      <c r="VJ325" s="39"/>
      <c r="VK325" s="39"/>
      <c r="VL325" s="39"/>
      <c r="VM325" s="39"/>
      <c r="VN325" s="39"/>
      <c r="VO325" s="39"/>
      <c r="VP325" s="39"/>
      <c r="VQ325" s="39"/>
      <c r="VR325" s="39"/>
      <c r="VS325" s="39"/>
      <c r="VT325" s="39"/>
      <c r="VU325" s="39"/>
      <c r="VV325" s="39"/>
      <c r="VW325" s="39"/>
      <c r="VX325" s="39"/>
      <c r="VY325" s="39"/>
      <c r="VZ325" s="39"/>
      <c r="WA325" s="39"/>
      <c r="WB325" s="39"/>
      <c r="WC325" s="39"/>
      <c r="WD325" s="39"/>
      <c r="WE325" s="39"/>
      <c r="WF325" s="39"/>
      <c r="WG325" s="39"/>
      <c r="WH325" s="39"/>
      <c r="WI325" s="39"/>
      <c r="WJ325" s="39"/>
      <c r="WK325" s="39"/>
      <c r="WL325" s="39"/>
      <c r="WM325" s="39"/>
      <c r="WN325" s="39"/>
      <c r="WO325" s="39"/>
      <c r="WP325" s="39"/>
      <c r="WQ325" s="39"/>
      <c r="WR325" s="39"/>
      <c r="WS325" s="39"/>
      <c r="WT325" s="39"/>
      <c r="WU325" s="39"/>
      <c r="WV325" s="39"/>
      <c r="WW325" s="39"/>
      <c r="WX325" s="39"/>
      <c r="WY325" s="39"/>
      <c r="WZ325" s="39"/>
      <c r="XA325" s="39"/>
      <c r="XB325" s="39"/>
      <c r="XC325" s="39"/>
      <c r="XD325" s="39"/>
      <c r="XE325" s="39"/>
      <c r="XF325" s="39"/>
      <c r="XG325" s="39"/>
      <c r="XH325" s="39"/>
      <c r="XI325" s="39"/>
      <c r="XJ325" s="39"/>
      <c r="XK325" s="39"/>
      <c r="XL325" s="39"/>
      <c r="XM325" s="39"/>
      <c r="XN325" s="39"/>
      <c r="XO325" s="39"/>
      <c r="XP325" s="39"/>
      <c r="XQ325" s="39"/>
      <c r="XR325" s="39"/>
      <c r="XS325" s="39"/>
      <c r="XT325" s="39"/>
      <c r="XU325" s="39"/>
      <c r="XV325" s="39"/>
      <c r="XW325" s="39"/>
      <c r="XX325" s="39"/>
      <c r="XY325" s="39"/>
      <c r="XZ325" s="39"/>
      <c r="YA325" s="39"/>
      <c r="YB325" s="39"/>
      <c r="YC325" s="39"/>
      <c r="YD325" s="39"/>
      <c r="YE325" s="39"/>
      <c r="YF325" s="39"/>
      <c r="YG325" s="39"/>
      <c r="YH325" s="39"/>
      <c r="YI325" s="39"/>
      <c r="YJ325" s="39"/>
      <c r="YK325" s="39"/>
      <c r="YL325" s="39"/>
      <c r="YM325" s="39"/>
      <c r="YN325" s="39"/>
      <c r="YO325" s="39"/>
      <c r="YP325" s="39"/>
      <c r="YQ325" s="39"/>
      <c r="YR325" s="39"/>
      <c r="YS325" s="39"/>
      <c r="YT325" s="39"/>
      <c r="YU325" s="39"/>
      <c r="YV325" s="39"/>
      <c r="YW325" s="39"/>
      <c r="YX325" s="39"/>
      <c r="YY325" s="39"/>
      <c r="YZ325" s="39"/>
      <c r="ZA325" s="39"/>
      <c r="ZB325" s="39"/>
      <c r="ZC325" s="39"/>
      <c r="ZD325" s="39"/>
      <c r="ZE325" s="39"/>
      <c r="ZF325" s="39"/>
      <c r="ZG325" s="39"/>
      <c r="ZH325" s="39"/>
      <c r="ZI325" s="39"/>
      <c r="ZJ325" s="39"/>
      <c r="ZK325" s="39"/>
      <c r="ZL325" s="39"/>
      <c r="ZM325" s="39"/>
      <c r="ZN325" s="39"/>
      <c r="ZO325" s="39"/>
      <c r="ZP325" s="39"/>
      <c r="ZQ325" s="39"/>
      <c r="ZR325" s="39"/>
      <c r="ZS325" s="39"/>
      <c r="ZT325" s="39"/>
      <c r="ZU325" s="39"/>
      <c r="ZV325" s="39"/>
      <c r="ZW325" s="39"/>
      <c r="ZX325" s="39"/>
    </row>
    <row r="326" spans="1:700" s="41" customFormat="1" ht="12" customHeight="1" x14ac:dyDescent="0.25">
      <c r="A326" s="128" t="s">
        <v>36</v>
      </c>
      <c r="B326" s="36" t="s">
        <v>37</v>
      </c>
      <c r="C326" s="36" t="s">
        <v>37</v>
      </c>
      <c r="D326" s="36" t="s">
        <v>38</v>
      </c>
      <c r="E326" s="36" t="s">
        <v>271</v>
      </c>
      <c r="F326" s="36" t="s">
        <v>272</v>
      </c>
      <c r="G326" s="22" t="s">
        <v>40</v>
      </c>
      <c r="H326" s="22">
        <v>22104</v>
      </c>
      <c r="I326" s="92" t="s">
        <v>120</v>
      </c>
      <c r="J326" s="31" t="s">
        <v>6297</v>
      </c>
      <c r="K326" s="31" t="s">
        <v>122</v>
      </c>
      <c r="L326" s="11"/>
      <c r="M326" s="8" t="s">
        <v>43</v>
      </c>
      <c r="N326" s="12" t="s">
        <v>539</v>
      </c>
      <c r="O326" s="20">
        <v>24</v>
      </c>
      <c r="P326" s="59">
        <v>97.44</v>
      </c>
      <c r="Q326" s="53" t="s">
        <v>16279</v>
      </c>
      <c r="R326" s="59">
        <v>2338.56</v>
      </c>
      <c r="S326" s="59">
        <v>0</v>
      </c>
      <c r="T326" s="59">
        <v>584.64</v>
      </c>
      <c r="U326" s="59">
        <v>0</v>
      </c>
      <c r="V326" s="59">
        <v>0</v>
      </c>
      <c r="W326" s="59">
        <v>584.64</v>
      </c>
      <c r="X326" s="59">
        <v>0</v>
      </c>
      <c r="Y326" s="59">
        <v>0</v>
      </c>
      <c r="Z326" s="59">
        <v>584.64</v>
      </c>
      <c r="AA326" s="59">
        <v>0</v>
      </c>
      <c r="AB326" s="59">
        <v>0</v>
      </c>
      <c r="AC326" s="59">
        <v>584.64</v>
      </c>
      <c r="AD326" s="59">
        <v>0</v>
      </c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/>
      <c r="IV326" s="39"/>
      <c r="IW326" s="39"/>
      <c r="IX326" s="39"/>
      <c r="IY326" s="39"/>
      <c r="IZ326" s="39"/>
      <c r="JA326" s="39"/>
      <c r="JB326" s="39"/>
      <c r="JC326" s="39"/>
      <c r="JD326" s="39"/>
      <c r="JE326" s="39"/>
      <c r="JF326" s="39"/>
      <c r="JG326" s="39"/>
      <c r="JH326" s="39"/>
      <c r="JI326" s="39"/>
      <c r="JJ326" s="39"/>
      <c r="JK326" s="39"/>
      <c r="JL326" s="39"/>
      <c r="JM326" s="39"/>
      <c r="JN326" s="39"/>
      <c r="JO326" s="39"/>
      <c r="JP326" s="39"/>
      <c r="JQ326" s="39"/>
      <c r="JR326" s="39"/>
      <c r="JS326" s="39"/>
      <c r="JT326" s="39"/>
      <c r="JU326" s="39"/>
      <c r="JV326" s="39"/>
      <c r="JW326" s="39"/>
      <c r="JX326" s="39"/>
      <c r="JY326" s="39"/>
      <c r="JZ326" s="39"/>
      <c r="KA326" s="39"/>
      <c r="KB326" s="39"/>
      <c r="KC326" s="39"/>
      <c r="KD326" s="39"/>
      <c r="KE326" s="39"/>
      <c r="KF326" s="39"/>
      <c r="KG326" s="39"/>
      <c r="KH326" s="39"/>
      <c r="KI326" s="39"/>
      <c r="KJ326" s="39"/>
      <c r="KK326" s="39"/>
      <c r="KL326" s="39"/>
      <c r="KM326" s="39"/>
      <c r="KN326" s="39"/>
      <c r="KO326" s="39"/>
      <c r="KP326" s="39"/>
      <c r="KQ326" s="39"/>
      <c r="KR326" s="39"/>
      <c r="KS326" s="39"/>
      <c r="KT326" s="39"/>
      <c r="KU326" s="39"/>
      <c r="KV326" s="39"/>
      <c r="KW326" s="39"/>
      <c r="KX326" s="39"/>
      <c r="KY326" s="39"/>
      <c r="KZ326" s="39"/>
      <c r="LA326" s="39"/>
      <c r="LB326" s="39"/>
      <c r="LC326" s="39"/>
      <c r="LD326" s="39"/>
      <c r="LE326" s="39"/>
      <c r="LF326" s="39"/>
      <c r="LG326" s="39"/>
      <c r="LH326" s="39"/>
      <c r="LI326" s="39"/>
      <c r="LJ326" s="39"/>
      <c r="LK326" s="39"/>
      <c r="LL326" s="39"/>
      <c r="LM326" s="39"/>
      <c r="LN326" s="39"/>
      <c r="LO326" s="39"/>
      <c r="LP326" s="39"/>
      <c r="LQ326" s="39"/>
      <c r="LR326" s="39"/>
      <c r="LS326" s="39"/>
      <c r="LT326" s="39"/>
      <c r="LU326" s="39"/>
      <c r="LV326" s="39"/>
      <c r="LW326" s="39"/>
      <c r="LX326" s="39"/>
      <c r="LY326" s="39"/>
      <c r="LZ326" s="39"/>
      <c r="MA326" s="39"/>
      <c r="MB326" s="39"/>
      <c r="MC326" s="39"/>
      <c r="MD326" s="39"/>
      <c r="ME326" s="39"/>
      <c r="MF326" s="39"/>
      <c r="MG326" s="39"/>
      <c r="MH326" s="39"/>
      <c r="MI326" s="39"/>
      <c r="MJ326" s="39"/>
      <c r="MK326" s="39"/>
      <c r="ML326" s="39"/>
      <c r="MM326" s="39"/>
      <c r="MN326" s="39"/>
      <c r="MO326" s="39"/>
      <c r="MP326" s="39"/>
      <c r="MQ326" s="39"/>
      <c r="MR326" s="39"/>
      <c r="MS326" s="39"/>
      <c r="MT326" s="39"/>
      <c r="MU326" s="39"/>
      <c r="MV326" s="39"/>
      <c r="MW326" s="39"/>
      <c r="MX326" s="39"/>
      <c r="MY326" s="39"/>
      <c r="MZ326" s="39"/>
      <c r="NA326" s="39"/>
      <c r="NB326" s="39"/>
      <c r="NC326" s="39"/>
      <c r="ND326" s="39"/>
      <c r="NE326" s="39"/>
      <c r="NF326" s="39"/>
      <c r="NG326" s="39"/>
      <c r="NH326" s="39"/>
      <c r="NI326" s="39"/>
      <c r="NJ326" s="39"/>
      <c r="NK326" s="39"/>
      <c r="NL326" s="39"/>
      <c r="NM326" s="39"/>
      <c r="NN326" s="39"/>
      <c r="NO326" s="39"/>
      <c r="NP326" s="39"/>
      <c r="NQ326" s="39"/>
      <c r="NR326" s="39"/>
      <c r="NS326" s="39"/>
      <c r="NT326" s="39"/>
      <c r="NU326" s="39"/>
      <c r="NV326" s="39"/>
      <c r="NW326" s="39"/>
      <c r="NX326" s="39"/>
      <c r="NY326" s="39"/>
      <c r="NZ326" s="39"/>
      <c r="OA326" s="39"/>
      <c r="OB326" s="39"/>
      <c r="OC326" s="39"/>
      <c r="OD326" s="39"/>
      <c r="OE326" s="39"/>
      <c r="OF326" s="39"/>
      <c r="OG326" s="39"/>
      <c r="OH326" s="39"/>
      <c r="OI326" s="39"/>
      <c r="OJ326" s="39"/>
      <c r="OK326" s="39"/>
      <c r="OL326" s="39"/>
      <c r="OM326" s="39"/>
      <c r="ON326" s="39"/>
      <c r="OO326" s="39"/>
      <c r="OP326" s="39"/>
      <c r="OQ326" s="39"/>
      <c r="OR326" s="39"/>
      <c r="OS326" s="39"/>
      <c r="OT326" s="39"/>
      <c r="OU326" s="39"/>
      <c r="OV326" s="39"/>
      <c r="OW326" s="39"/>
      <c r="OX326" s="39"/>
      <c r="OY326" s="39"/>
      <c r="OZ326" s="39"/>
      <c r="PA326" s="39"/>
      <c r="PB326" s="39"/>
      <c r="PC326" s="39"/>
      <c r="PD326" s="39"/>
      <c r="PE326" s="39"/>
      <c r="PF326" s="39"/>
      <c r="PG326" s="39"/>
      <c r="PH326" s="39"/>
      <c r="PI326" s="39"/>
      <c r="PJ326" s="39"/>
      <c r="PK326" s="39"/>
      <c r="PL326" s="39"/>
      <c r="PM326" s="39"/>
      <c r="PN326" s="39"/>
      <c r="PO326" s="39"/>
      <c r="PP326" s="39"/>
      <c r="PQ326" s="39"/>
      <c r="PR326" s="39"/>
      <c r="PS326" s="39"/>
      <c r="PT326" s="39"/>
      <c r="PU326" s="39"/>
      <c r="PV326" s="39"/>
      <c r="PW326" s="39"/>
      <c r="PX326" s="39"/>
      <c r="PY326" s="39"/>
      <c r="PZ326" s="39"/>
      <c r="QA326" s="39"/>
      <c r="QB326" s="39"/>
      <c r="QC326" s="39"/>
      <c r="QD326" s="39"/>
      <c r="QE326" s="39"/>
      <c r="QF326" s="39"/>
      <c r="QG326" s="39"/>
      <c r="QH326" s="39"/>
      <c r="QI326" s="39"/>
      <c r="QJ326" s="39"/>
      <c r="QK326" s="39"/>
      <c r="QL326" s="39"/>
      <c r="QM326" s="39"/>
      <c r="QN326" s="39"/>
      <c r="QO326" s="39"/>
      <c r="QP326" s="39"/>
      <c r="QQ326" s="39"/>
      <c r="QR326" s="39"/>
      <c r="QS326" s="39"/>
      <c r="QT326" s="39"/>
      <c r="QU326" s="39"/>
      <c r="QV326" s="39"/>
      <c r="QW326" s="39"/>
      <c r="QX326" s="39"/>
      <c r="QY326" s="39"/>
      <c r="QZ326" s="39"/>
      <c r="RA326" s="39"/>
      <c r="RB326" s="39"/>
      <c r="RC326" s="39"/>
      <c r="RD326" s="39"/>
      <c r="RE326" s="39"/>
      <c r="RF326" s="39"/>
      <c r="RG326" s="39"/>
      <c r="RH326" s="39"/>
      <c r="RI326" s="39"/>
      <c r="RJ326" s="39"/>
      <c r="RK326" s="39"/>
      <c r="RL326" s="39"/>
      <c r="RM326" s="39"/>
      <c r="RN326" s="39"/>
      <c r="RO326" s="39"/>
      <c r="RP326" s="39"/>
      <c r="RQ326" s="39"/>
      <c r="RR326" s="39"/>
      <c r="RS326" s="39"/>
      <c r="RT326" s="39"/>
      <c r="RU326" s="39"/>
      <c r="RV326" s="39"/>
      <c r="RW326" s="39"/>
      <c r="RX326" s="39"/>
      <c r="RY326" s="39"/>
      <c r="RZ326" s="39"/>
      <c r="SA326" s="39"/>
      <c r="SB326" s="39"/>
      <c r="SC326" s="39"/>
      <c r="SD326" s="39"/>
      <c r="SE326" s="39"/>
      <c r="SF326" s="39"/>
      <c r="SG326" s="39"/>
      <c r="SH326" s="39"/>
      <c r="SI326" s="39"/>
      <c r="SJ326" s="39"/>
      <c r="SK326" s="39"/>
      <c r="SL326" s="39"/>
      <c r="SM326" s="39"/>
      <c r="SN326" s="39"/>
      <c r="SO326" s="39"/>
      <c r="SP326" s="39"/>
      <c r="SQ326" s="39"/>
      <c r="SR326" s="39"/>
      <c r="SS326" s="39"/>
      <c r="ST326" s="39"/>
      <c r="SU326" s="39"/>
      <c r="SV326" s="39"/>
      <c r="SW326" s="39"/>
      <c r="SX326" s="39"/>
      <c r="SY326" s="39"/>
      <c r="SZ326" s="39"/>
      <c r="TA326" s="39"/>
      <c r="TB326" s="39"/>
      <c r="TC326" s="39"/>
      <c r="TD326" s="39"/>
      <c r="TE326" s="39"/>
      <c r="TF326" s="39"/>
      <c r="TG326" s="39"/>
      <c r="TH326" s="39"/>
      <c r="TI326" s="39"/>
      <c r="TJ326" s="39"/>
      <c r="TK326" s="39"/>
      <c r="TL326" s="39"/>
      <c r="TM326" s="39"/>
      <c r="TN326" s="39"/>
      <c r="TO326" s="39"/>
      <c r="TP326" s="39"/>
      <c r="TQ326" s="39"/>
      <c r="TR326" s="39"/>
      <c r="TS326" s="39"/>
      <c r="TT326" s="39"/>
      <c r="TU326" s="39"/>
      <c r="TV326" s="39"/>
      <c r="TW326" s="39"/>
      <c r="TX326" s="39"/>
      <c r="TY326" s="39"/>
      <c r="TZ326" s="39"/>
      <c r="UA326" s="39"/>
      <c r="UB326" s="39"/>
      <c r="UC326" s="39"/>
      <c r="UD326" s="39"/>
      <c r="UE326" s="39"/>
      <c r="UF326" s="39"/>
      <c r="UG326" s="39"/>
      <c r="UH326" s="39"/>
      <c r="UI326" s="39"/>
      <c r="UJ326" s="39"/>
      <c r="UK326" s="39"/>
      <c r="UL326" s="39"/>
      <c r="UM326" s="39"/>
      <c r="UN326" s="39"/>
      <c r="UO326" s="39"/>
      <c r="UP326" s="39"/>
      <c r="UQ326" s="39"/>
      <c r="UR326" s="39"/>
      <c r="US326" s="39"/>
      <c r="UT326" s="39"/>
      <c r="UU326" s="39"/>
      <c r="UV326" s="39"/>
      <c r="UW326" s="39"/>
      <c r="UX326" s="39"/>
      <c r="UY326" s="39"/>
      <c r="UZ326" s="39"/>
      <c r="VA326" s="39"/>
      <c r="VB326" s="39"/>
      <c r="VC326" s="39"/>
      <c r="VD326" s="39"/>
      <c r="VE326" s="39"/>
      <c r="VF326" s="39"/>
      <c r="VG326" s="39"/>
      <c r="VH326" s="39"/>
      <c r="VI326" s="39"/>
      <c r="VJ326" s="39"/>
      <c r="VK326" s="39"/>
      <c r="VL326" s="39"/>
      <c r="VM326" s="39"/>
      <c r="VN326" s="39"/>
      <c r="VO326" s="39"/>
      <c r="VP326" s="39"/>
      <c r="VQ326" s="39"/>
      <c r="VR326" s="39"/>
      <c r="VS326" s="39"/>
      <c r="VT326" s="39"/>
      <c r="VU326" s="39"/>
      <c r="VV326" s="39"/>
      <c r="VW326" s="39"/>
      <c r="VX326" s="39"/>
      <c r="VY326" s="39"/>
      <c r="VZ326" s="39"/>
      <c r="WA326" s="39"/>
      <c r="WB326" s="39"/>
      <c r="WC326" s="39"/>
      <c r="WD326" s="39"/>
      <c r="WE326" s="39"/>
      <c r="WF326" s="39"/>
      <c r="WG326" s="39"/>
      <c r="WH326" s="39"/>
      <c r="WI326" s="39"/>
      <c r="WJ326" s="39"/>
      <c r="WK326" s="39"/>
      <c r="WL326" s="39"/>
      <c r="WM326" s="39"/>
      <c r="WN326" s="39"/>
      <c r="WO326" s="39"/>
      <c r="WP326" s="39"/>
      <c r="WQ326" s="39"/>
      <c r="WR326" s="39"/>
      <c r="WS326" s="39"/>
      <c r="WT326" s="39"/>
      <c r="WU326" s="39"/>
      <c r="WV326" s="39"/>
      <c r="WW326" s="39"/>
      <c r="WX326" s="39"/>
      <c r="WY326" s="39"/>
      <c r="WZ326" s="39"/>
      <c r="XA326" s="39"/>
      <c r="XB326" s="39"/>
      <c r="XC326" s="39"/>
      <c r="XD326" s="39"/>
      <c r="XE326" s="39"/>
      <c r="XF326" s="39"/>
      <c r="XG326" s="39"/>
      <c r="XH326" s="39"/>
      <c r="XI326" s="39"/>
      <c r="XJ326" s="39"/>
      <c r="XK326" s="39"/>
      <c r="XL326" s="39"/>
      <c r="XM326" s="39"/>
      <c r="XN326" s="39"/>
      <c r="XO326" s="39"/>
      <c r="XP326" s="39"/>
      <c r="XQ326" s="39"/>
      <c r="XR326" s="39"/>
      <c r="XS326" s="39"/>
      <c r="XT326" s="39"/>
      <c r="XU326" s="39"/>
      <c r="XV326" s="39"/>
      <c r="XW326" s="39"/>
      <c r="XX326" s="39"/>
      <c r="XY326" s="39"/>
      <c r="XZ326" s="39"/>
      <c r="YA326" s="39"/>
      <c r="YB326" s="39"/>
      <c r="YC326" s="39"/>
      <c r="YD326" s="39"/>
      <c r="YE326" s="39"/>
      <c r="YF326" s="39"/>
      <c r="YG326" s="39"/>
      <c r="YH326" s="39"/>
      <c r="YI326" s="39"/>
      <c r="YJ326" s="39"/>
      <c r="YK326" s="39"/>
      <c r="YL326" s="39"/>
      <c r="YM326" s="39"/>
      <c r="YN326" s="39"/>
      <c r="YO326" s="39"/>
      <c r="YP326" s="39"/>
      <c r="YQ326" s="39"/>
      <c r="YR326" s="39"/>
      <c r="YS326" s="39"/>
      <c r="YT326" s="39"/>
      <c r="YU326" s="39"/>
      <c r="YV326" s="39"/>
      <c r="YW326" s="39"/>
      <c r="YX326" s="39"/>
      <c r="YY326" s="39"/>
      <c r="YZ326" s="39"/>
      <c r="ZA326" s="39"/>
      <c r="ZB326" s="39"/>
      <c r="ZC326" s="39"/>
      <c r="ZD326" s="39"/>
      <c r="ZE326" s="39"/>
      <c r="ZF326" s="39"/>
      <c r="ZG326" s="39"/>
      <c r="ZH326" s="39"/>
      <c r="ZI326" s="39"/>
      <c r="ZJ326" s="39"/>
      <c r="ZK326" s="39"/>
      <c r="ZL326" s="39"/>
      <c r="ZM326" s="39"/>
      <c r="ZN326" s="39"/>
      <c r="ZO326" s="39"/>
      <c r="ZP326" s="39"/>
      <c r="ZQ326" s="39"/>
      <c r="ZR326" s="39"/>
      <c r="ZS326" s="39"/>
      <c r="ZT326" s="39"/>
      <c r="ZU326" s="39"/>
      <c r="ZV326" s="39"/>
      <c r="ZW326" s="39"/>
      <c r="ZX326" s="39"/>
    </row>
    <row r="327" spans="1:700" s="41" customFormat="1" ht="12" customHeight="1" x14ac:dyDescent="0.25">
      <c r="A327" s="128" t="s">
        <v>36</v>
      </c>
      <c r="B327" s="36" t="s">
        <v>37</v>
      </c>
      <c r="C327" s="36" t="s">
        <v>37</v>
      </c>
      <c r="D327" s="36" t="s">
        <v>38</v>
      </c>
      <c r="E327" s="36" t="s">
        <v>271</v>
      </c>
      <c r="F327" s="36" t="s">
        <v>272</v>
      </c>
      <c r="G327" s="22" t="s">
        <v>40</v>
      </c>
      <c r="H327" s="22">
        <v>22104</v>
      </c>
      <c r="I327" s="92" t="s">
        <v>120</v>
      </c>
      <c r="J327" s="31" t="s">
        <v>15030</v>
      </c>
      <c r="K327" s="31" t="s">
        <v>15029</v>
      </c>
      <c r="L327" s="11"/>
      <c r="M327" s="8" t="s">
        <v>43</v>
      </c>
      <c r="N327" s="12" t="s">
        <v>539</v>
      </c>
      <c r="O327" s="20">
        <v>12</v>
      </c>
      <c r="P327" s="59">
        <v>156.6</v>
      </c>
      <c r="Q327" s="53" t="s">
        <v>16279</v>
      </c>
      <c r="R327" s="59">
        <v>1879.2</v>
      </c>
      <c r="S327" s="59">
        <v>0</v>
      </c>
      <c r="T327" s="59">
        <v>469.8</v>
      </c>
      <c r="U327" s="59">
        <v>0</v>
      </c>
      <c r="V327" s="59">
        <v>0</v>
      </c>
      <c r="W327" s="59">
        <v>469.8</v>
      </c>
      <c r="X327" s="59">
        <v>0</v>
      </c>
      <c r="Y327" s="59">
        <v>0</v>
      </c>
      <c r="Z327" s="59">
        <v>469.8</v>
      </c>
      <c r="AA327" s="59">
        <v>0</v>
      </c>
      <c r="AB327" s="59">
        <v>0</v>
      </c>
      <c r="AC327" s="59">
        <v>469.8</v>
      </c>
      <c r="AD327" s="59">
        <v>0</v>
      </c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/>
      <c r="IV327" s="39"/>
      <c r="IW327" s="39"/>
      <c r="IX327" s="39"/>
      <c r="IY327" s="39"/>
      <c r="IZ327" s="39"/>
      <c r="JA327" s="39"/>
      <c r="JB327" s="39"/>
      <c r="JC327" s="39"/>
      <c r="JD327" s="39"/>
      <c r="JE327" s="39"/>
      <c r="JF327" s="39"/>
      <c r="JG327" s="39"/>
      <c r="JH327" s="39"/>
      <c r="JI327" s="39"/>
      <c r="JJ327" s="39"/>
      <c r="JK327" s="39"/>
      <c r="JL327" s="39"/>
      <c r="JM327" s="39"/>
      <c r="JN327" s="39"/>
      <c r="JO327" s="39"/>
      <c r="JP327" s="39"/>
      <c r="JQ327" s="39"/>
      <c r="JR327" s="39"/>
      <c r="JS327" s="39"/>
      <c r="JT327" s="39"/>
      <c r="JU327" s="39"/>
      <c r="JV327" s="39"/>
      <c r="JW327" s="39"/>
      <c r="JX327" s="39"/>
      <c r="JY327" s="39"/>
      <c r="JZ327" s="39"/>
      <c r="KA327" s="39"/>
      <c r="KB327" s="39"/>
      <c r="KC327" s="39"/>
      <c r="KD327" s="39"/>
      <c r="KE327" s="39"/>
      <c r="KF327" s="39"/>
      <c r="KG327" s="39"/>
      <c r="KH327" s="39"/>
      <c r="KI327" s="39"/>
      <c r="KJ327" s="39"/>
      <c r="KK327" s="39"/>
      <c r="KL327" s="39"/>
      <c r="KM327" s="39"/>
      <c r="KN327" s="39"/>
      <c r="KO327" s="39"/>
      <c r="KP327" s="39"/>
      <c r="KQ327" s="39"/>
      <c r="KR327" s="39"/>
      <c r="KS327" s="39"/>
      <c r="KT327" s="39"/>
      <c r="KU327" s="39"/>
      <c r="KV327" s="39"/>
      <c r="KW327" s="39"/>
      <c r="KX327" s="39"/>
      <c r="KY327" s="39"/>
      <c r="KZ327" s="39"/>
      <c r="LA327" s="39"/>
      <c r="LB327" s="39"/>
      <c r="LC327" s="39"/>
      <c r="LD327" s="39"/>
      <c r="LE327" s="39"/>
      <c r="LF327" s="39"/>
      <c r="LG327" s="39"/>
      <c r="LH327" s="39"/>
      <c r="LI327" s="39"/>
      <c r="LJ327" s="39"/>
      <c r="LK327" s="39"/>
      <c r="LL327" s="39"/>
      <c r="LM327" s="39"/>
      <c r="LN327" s="39"/>
      <c r="LO327" s="39"/>
      <c r="LP327" s="39"/>
      <c r="LQ327" s="39"/>
      <c r="LR327" s="39"/>
      <c r="LS327" s="39"/>
      <c r="LT327" s="39"/>
      <c r="LU327" s="39"/>
      <c r="LV327" s="39"/>
      <c r="LW327" s="39"/>
      <c r="LX327" s="39"/>
      <c r="LY327" s="39"/>
      <c r="LZ327" s="39"/>
      <c r="MA327" s="39"/>
      <c r="MB327" s="39"/>
      <c r="MC327" s="39"/>
      <c r="MD327" s="39"/>
      <c r="ME327" s="39"/>
      <c r="MF327" s="39"/>
      <c r="MG327" s="39"/>
      <c r="MH327" s="39"/>
      <c r="MI327" s="39"/>
      <c r="MJ327" s="39"/>
      <c r="MK327" s="39"/>
      <c r="ML327" s="39"/>
      <c r="MM327" s="39"/>
      <c r="MN327" s="39"/>
      <c r="MO327" s="39"/>
      <c r="MP327" s="39"/>
      <c r="MQ327" s="39"/>
      <c r="MR327" s="39"/>
      <c r="MS327" s="39"/>
      <c r="MT327" s="39"/>
      <c r="MU327" s="39"/>
      <c r="MV327" s="39"/>
      <c r="MW327" s="39"/>
      <c r="MX327" s="39"/>
      <c r="MY327" s="39"/>
      <c r="MZ327" s="39"/>
      <c r="NA327" s="39"/>
      <c r="NB327" s="39"/>
      <c r="NC327" s="39"/>
      <c r="ND327" s="39"/>
      <c r="NE327" s="39"/>
      <c r="NF327" s="39"/>
      <c r="NG327" s="39"/>
      <c r="NH327" s="39"/>
      <c r="NI327" s="39"/>
      <c r="NJ327" s="39"/>
      <c r="NK327" s="39"/>
      <c r="NL327" s="39"/>
      <c r="NM327" s="39"/>
      <c r="NN327" s="39"/>
      <c r="NO327" s="39"/>
      <c r="NP327" s="39"/>
      <c r="NQ327" s="39"/>
      <c r="NR327" s="39"/>
      <c r="NS327" s="39"/>
      <c r="NT327" s="39"/>
      <c r="NU327" s="39"/>
      <c r="NV327" s="39"/>
      <c r="NW327" s="39"/>
      <c r="NX327" s="39"/>
      <c r="NY327" s="39"/>
      <c r="NZ327" s="39"/>
      <c r="OA327" s="39"/>
      <c r="OB327" s="39"/>
      <c r="OC327" s="39"/>
      <c r="OD327" s="39"/>
      <c r="OE327" s="39"/>
      <c r="OF327" s="39"/>
      <c r="OG327" s="39"/>
      <c r="OH327" s="39"/>
      <c r="OI327" s="39"/>
      <c r="OJ327" s="39"/>
      <c r="OK327" s="39"/>
      <c r="OL327" s="39"/>
      <c r="OM327" s="39"/>
      <c r="ON327" s="39"/>
      <c r="OO327" s="39"/>
      <c r="OP327" s="39"/>
      <c r="OQ327" s="39"/>
      <c r="OR327" s="39"/>
      <c r="OS327" s="39"/>
      <c r="OT327" s="39"/>
      <c r="OU327" s="39"/>
      <c r="OV327" s="39"/>
      <c r="OW327" s="39"/>
      <c r="OX327" s="39"/>
      <c r="OY327" s="39"/>
      <c r="OZ327" s="39"/>
      <c r="PA327" s="39"/>
      <c r="PB327" s="39"/>
      <c r="PC327" s="39"/>
      <c r="PD327" s="39"/>
      <c r="PE327" s="39"/>
      <c r="PF327" s="39"/>
      <c r="PG327" s="39"/>
      <c r="PH327" s="39"/>
      <c r="PI327" s="39"/>
      <c r="PJ327" s="39"/>
      <c r="PK327" s="39"/>
      <c r="PL327" s="39"/>
      <c r="PM327" s="39"/>
      <c r="PN327" s="39"/>
      <c r="PO327" s="39"/>
      <c r="PP327" s="39"/>
      <c r="PQ327" s="39"/>
      <c r="PR327" s="39"/>
      <c r="PS327" s="39"/>
      <c r="PT327" s="39"/>
      <c r="PU327" s="39"/>
      <c r="PV327" s="39"/>
      <c r="PW327" s="39"/>
      <c r="PX327" s="39"/>
      <c r="PY327" s="39"/>
      <c r="PZ327" s="39"/>
      <c r="QA327" s="39"/>
      <c r="QB327" s="39"/>
      <c r="QC327" s="39"/>
      <c r="QD327" s="39"/>
      <c r="QE327" s="39"/>
      <c r="QF327" s="39"/>
      <c r="QG327" s="39"/>
      <c r="QH327" s="39"/>
      <c r="QI327" s="39"/>
      <c r="QJ327" s="39"/>
      <c r="QK327" s="39"/>
      <c r="QL327" s="39"/>
      <c r="QM327" s="39"/>
      <c r="QN327" s="39"/>
      <c r="QO327" s="39"/>
      <c r="QP327" s="39"/>
      <c r="QQ327" s="39"/>
      <c r="QR327" s="39"/>
      <c r="QS327" s="39"/>
      <c r="QT327" s="39"/>
      <c r="QU327" s="39"/>
      <c r="QV327" s="39"/>
      <c r="QW327" s="39"/>
      <c r="QX327" s="39"/>
      <c r="QY327" s="39"/>
      <c r="QZ327" s="39"/>
      <c r="RA327" s="39"/>
      <c r="RB327" s="39"/>
      <c r="RC327" s="39"/>
      <c r="RD327" s="39"/>
      <c r="RE327" s="39"/>
      <c r="RF327" s="39"/>
      <c r="RG327" s="39"/>
      <c r="RH327" s="39"/>
      <c r="RI327" s="39"/>
      <c r="RJ327" s="39"/>
      <c r="RK327" s="39"/>
      <c r="RL327" s="39"/>
      <c r="RM327" s="39"/>
      <c r="RN327" s="39"/>
      <c r="RO327" s="39"/>
      <c r="RP327" s="39"/>
      <c r="RQ327" s="39"/>
      <c r="RR327" s="39"/>
      <c r="RS327" s="39"/>
      <c r="RT327" s="39"/>
      <c r="RU327" s="39"/>
      <c r="RV327" s="39"/>
      <c r="RW327" s="39"/>
      <c r="RX327" s="39"/>
      <c r="RY327" s="39"/>
      <c r="RZ327" s="39"/>
      <c r="SA327" s="39"/>
      <c r="SB327" s="39"/>
      <c r="SC327" s="39"/>
      <c r="SD327" s="39"/>
      <c r="SE327" s="39"/>
      <c r="SF327" s="39"/>
      <c r="SG327" s="39"/>
      <c r="SH327" s="39"/>
      <c r="SI327" s="39"/>
      <c r="SJ327" s="39"/>
      <c r="SK327" s="39"/>
      <c r="SL327" s="39"/>
      <c r="SM327" s="39"/>
      <c r="SN327" s="39"/>
      <c r="SO327" s="39"/>
      <c r="SP327" s="39"/>
      <c r="SQ327" s="39"/>
      <c r="SR327" s="39"/>
      <c r="SS327" s="39"/>
      <c r="ST327" s="39"/>
      <c r="SU327" s="39"/>
      <c r="SV327" s="39"/>
      <c r="SW327" s="39"/>
      <c r="SX327" s="39"/>
      <c r="SY327" s="39"/>
      <c r="SZ327" s="39"/>
      <c r="TA327" s="39"/>
      <c r="TB327" s="39"/>
      <c r="TC327" s="39"/>
      <c r="TD327" s="39"/>
      <c r="TE327" s="39"/>
      <c r="TF327" s="39"/>
      <c r="TG327" s="39"/>
      <c r="TH327" s="39"/>
      <c r="TI327" s="39"/>
      <c r="TJ327" s="39"/>
      <c r="TK327" s="39"/>
      <c r="TL327" s="39"/>
      <c r="TM327" s="39"/>
      <c r="TN327" s="39"/>
      <c r="TO327" s="39"/>
      <c r="TP327" s="39"/>
      <c r="TQ327" s="39"/>
      <c r="TR327" s="39"/>
      <c r="TS327" s="39"/>
      <c r="TT327" s="39"/>
      <c r="TU327" s="39"/>
      <c r="TV327" s="39"/>
      <c r="TW327" s="39"/>
      <c r="TX327" s="39"/>
      <c r="TY327" s="39"/>
      <c r="TZ327" s="39"/>
      <c r="UA327" s="39"/>
      <c r="UB327" s="39"/>
      <c r="UC327" s="39"/>
      <c r="UD327" s="39"/>
      <c r="UE327" s="39"/>
      <c r="UF327" s="39"/>
      <c r="UG327" s="39"/>
      <c r="UH327" s="39"/>
      <c r="UI327" s="39"/>
      <c r="UJ327" s="39"/>
      <c r="UK327" s="39"/>
      <c r="UL327" s="39"/>
      <c r="UM327" s="39"/>
      <c r="UN327" s="39"/>
      <c r="UO327" s="39"/>
      <c r="UP327" s="39"/>
      <c r="UQ327" s="39"/>
      <c r="UR327" s="39"/>
      <c r="US327" s="39"/>
      <c r="UT327" s="39"/>
      <c r="UU327" s="39"/>
      <c r="UV327" s="39"/>
      <c r="UW327" s="39"/>
      <c r="UX327" s="39"/>
      <c r="UY327" s="39"/>
      <c r="UZ327" s="39"/>
      <c r="VA327" s="39"/>
      <c r="VB327" s="39"/>
      <c r="VC327" s="39"/>
      <c r="VD327" s="39"/>
      <c r="VE327" s="39"/>
      <c r="VF327" s="39"/>
      <c r="VG327" s="39"/>
      <c r="VH327" s="39"/>
      <c r="VI327" s="39"/>
      <c r="VJ327" s="39"/>
      <c r="VK327" s="39"/>
      <c r="VL327" s="39"/>
      <c r="VM327" s="39"/>
      <c r="VN327" s="39"/>
      <c r="VO327" s="39"/>
      <c r="VP327" s="39"/>
      <c r="VQ327" s="39"/>
      <c r="VR327" s="39"/>
      <c r="VS327" s="39"/>
      <c r="VT327" s="39"/>
      <c r="VU327" s="39"/>
      <c r="VV327" s="39"/>
      <c r="VW327" s="39"/>
      <c r="VX327" s="39"/>
      <c r="VY327" s="39"/>
      <c r="VZ327" s="39"/>
      <c r="WA327" s="39"/>
      <c r="WB327" s="39"/>
      <c r="WC327" s="39"/>
      <c r="WD327" s="39"/>
      <c r="WE327" s="39"/>
      <c r="WF327" s="39"/>
      <c r="WG327" s="39"/>
      <c r="WH327" s="39"/>
      <c r="WI327" s="39"/>
      <c r="WJ327" s="39"/>
      <c r="WK327" s="39"/>
      <c r="WL327" s="39"/>
      <c r="WM327" s="39"/>
      <c r="WN327" s="39"/>
      <c r="WO327" s="39"/>
      <c r="WP327" s="39"/>
      <c r="WQ327" s="39"/>
      <c r="WR327" s="39"/>
      <c r="WS327" s="39"/>
      <c r="WT327" s="39"/>
      <c r="WU327" s="39"/>
      <c r="WV327" s="39"/>
      <c r="WW327" s="39"/>
      <c r="WX327" s="39"/>
      <c r="WY327" s="39"/>
      <c r="WZ327" s="39"/>
      <c r="XA327" s="39"/>
      <c r="XB327" s="39"/>
      <c r="XC327" s="39"/>
      <c r="XD327" s="39"/>
      <c r="XE327" s="39"/>
      <c r="XF327" s="39"/>
      <c r="XG327" s="39"/>
      <c r="XH327" s="39"/>
      <c r="XI327" s="39"/>
      <c r="XJ327" s="39"/>
      <c r="XK327" s="39"/>
      <c r="XL327" s="39"/>
      <c r="XM327" s="39"/>
      <c r="XN327" s="39"/>
      <c r="XO327" s="39"/>
      <c r="XP327" s="39"/>
      <c r="XQ327" s="39"/>
      <c r="XR327" s="39"/>
      <c r="XS327" s="39"/>
      <c r="XT327" s="39"/>
      <c r="XU327" s="39"/>
      <c r="XV327" s="39"/>
      <c r="XW327" s="39"/>
      <c r="XX327" s="39"/>
      <c r="XY327" s="39"/>
      <c r="XZ327" s="39"/>
      <c r="YA327" s="39"/>
      <c r="YB327" s="39"/>
      <c r="YC327" s="39"/>
      <c r="YD327" s="39"/>
      <c r="YE327" s="39"/>
      <c r="YF327" s="39"/>
      <c r="YG327" s="39"/>
      <c r="YH327" s="39"/>
      <c r="YI327" s="39"/>
      <c r="YJ327" s="39"/>
      <c r="YK327" s="39"/>
      <c r="YL327" s="39"/>
      <c r="YM327" s="39"/>
      <c r="YN327" s="39"/>
      <c r="YO327" s="39"/>
      <c r="YP327" s="39"/>
      <c r="YQ327" s="39"/>
      <c r="YR327" s="39"/>
      <c r="YS327" s="39"/>
      <c r="YT327" s="39"/>
      <c r="YU327" s="39"/>
      <c r="YV327" s="39"/>
      <c r="YW327" s="39"/>
      <c r="YX327" s="39"/>
      <c r="YY327" s="39"/>
      <c r="YZ327" s="39"/>
      <c r="ZA327" s="39"/>
      <c r="ZB327" s="39"/>
      <c r="ZC327" s="39"/>
      <c r="ZD327" s="39"/>
      <c r="ZE327" s="39"/>
      <c r="ZF327" s="39"/>
      <c r="ZG327" s="39"/>
      <c r="ZH327" s="39"/>
      <c r="ZI327" s="39"/>
      <c r="ZJ327" s="39"/>
      <c r="ZK327" s="39"/>
      <c r="ZL327" s="39"/>
      <c r="ZM327" s="39"/>
      <c r="ZN327" s="39"/>
      <c r="ZO327" s="39"/>
      <c r="ZP327" s="39"/>
      <c r="ZQ327" s="39"/>
      <c r="ZR327" s="39"/>
      <c r="ZS327" s="39"/>
      <c r="ZT327" s="39"/>
      <c r="ZU327" s="39"/>
      <c r="ZV327" s="39"/>
      <c r="ZW327" s="39"/>
      <c r="ZX327" s="39"/>
    </row>
    <row r="328" spans="1:700" s="41" customFormat="1" ht="12" customHeight="1" x14ac:dyDescent="0.25">
      <c r="A328" s="128" t="s">
        <v>36</v>
      </c>
      <c r="B328" s="36" t="s">
        <v>37</v>
      </c>
      <c r="C328" s="36" t="s">
        <v>37</v>
      </c>
      <c r="D328" s="36" t="s">
        <v>38</v>
      </c>
      <c r="E328" s="36" t="s">
        <v>271</v>
      </c>
      <c r="F328" s="36" t="s">
        <v>272</v>
      </c>
      <c r="G328" s="22" t="s">
        <v>40</v>
      </c>
      <c r="H328" s="22">
        <v>22104</v>
      </c>
      <c r="I328" s="92" t="s">
        <v>120</v>
      </c>
      <c r="J328" s="31" t="s">
        <v>6120</v>
      </c>
      <c r="K328" s="31" t="s">
        <v>16314</v>
      </c>
      <c r="L328" s="11"/>
      <c r="M328" s="8" t="s">
        <v>43</v>
      </c>
      <c r="N328" s="12" t="s">
        <v>16255</v>
      </c>
      <c r="O328" s="20">
        <v>204</v>
      </c>
      <c r="P328" s="59">
        <v>18.8</v>
      </c>
      <c r="Q328" s="53" t="s">
        <v>16279</v>
      </c>
      <c r="R328" s="59">
        <v>3835.93</v>
      </c>
      <c r="S328" s="59">
        <v>0</v>
      </c>
      <c r="T328" s="59">
        <v>960</v>
      </c>
      <c r="U328" s="59">
        <v>0</v>
      </c>
      <c r="V328" s="59">
        <v>0</v>
      </c>
      <c r="W328" s="59">
        <v>958.8</v>
      </c>
      <c r="X328" s="59">
        <v>0</v>
      </c>
      <c r="Y328" s="59">
        <v>0</v>
      </c>
      <c r="Z328" s="59">
        <v>958.8</v>
      </c>
      <c r="AA328" s="59">
        <v>0</v>
      </c>
      <c r="AB328" s="59">
        <v>0</v>
      </c>
      <c r="AC328" s="59">
        <v>958.8</v>
      </c>
      <c r="AD328" s="59">
        <v>0</v>
      </c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/>
      <c r="IV328" s="39"/>
      <c r="IW328" s="39"/>
      <c r="IX328" s="39"/>
      <c r="IY328" s="39"/>
      <c r="IZ328" s="39"/>
      <c r="JA328" s="39"/>
      <c r="JB328" s="39"/>
      <c r="JC328" s="39"/>
      <c r="JD328" s="39"/>
      <c r="JE328" s="39"/>
      <c r="JF328" s="39"/>
      <c r="JG328" s="39"/>
      <c r="JH328" s="39"/>
      <c r="JI328" s="39"/>
      <c r="JJ328" s="39"/>
      <c r="JK328" s="39"/>
      <c r="JL328" s="39"/>
      <c r="JM328" s="39"/>
      <c r="JN328" s="39"/>
      <c r="JO328" s="39"/>
      <c r="JP328" s="39"/>
      <c r="JQ328" s="39"/>
      <c r="JR328" s="39"/>
      <c r="JS328" s="39"/>
      <c r="JT328" s="39"/>
      <c r="JU328" s="39"/>
      <c r="JV328" s="39"/>
      <c r="JW328" s="39"/>
      <c r="JX328" s="39"/>
      <c r="JY328" s="39"/>
      <c r="JZ328" s="39"/>
      <c r="KA328" s="39"/>
      <c r="KB328" s="39"/>
      <c r="KC328" s="39"/>
      <c r="KD328" s="39"/>
      <c r="KE328" s="39"/>
      <c r="KF328" s="39"/>
      <c r="KG328" s="39"/>
      <c r="KH328" s="39"/>
      <c r="KI328" s="39"/>
      <c r="KJ328" s="39"/>
      <c r="KK328" s="39"/>
      <c r="KL328" s="39"/>
      <c r="KM328" s="39"/>
      <c r="KN328" s="39"/>
      <c r="KO328" s="39"/>
      <c r="KP328" s="39"/>
      <c r="KQ328" s="39"/>
      <c r="KR328" s="39"/>
      <c r="KS328" s="39"/>
      <c r="KT328" s="39"/>
      <c r="KU328" s="39"/>
      <c r="KV328" s="39"/>
      <c r="KW328" s="39"/>
      <c r="KX328" s="39"/>
      <c r="KY328" s="39"/>
      <c r="KZ328" s="39"/>
      <c r="LA328" s="39"/>
      <c r="LB328" s="39"/>
      <c r="LC328" s="39"/>
      <c r="LD328" s="39"/>
      <c r="LE328" s="39"/>
      <c r="LF328" s="39"/>
      <c r="LG328" s="39"/>
      <c r="LH328" s="39"/>
      <c r="LI328" s="39"/>
      <c r="LJ328" s="39"/>
      <c r="LK328" s="39"/>
      <c r="LL328" s="39"/>
      <c r="LM328" s="39"/>
      <c r="LN328" s="39"/>
      <c r="LO328" s="39"/>
      <c r="LP328" s="39"/>
      <c r="LQ328" s="39"/>
      <c r="LR328" s="39"/>
      <c r="LS328" s="39"/>
      <c r="LT328" s="39"/>
      <c r="LU328" s="39"/>
      <c r="LV328" s="39"/>
      <c r="LW328" s="39"/>
      <c r="LX328" s="39"/>
      <c r="LY328" s="39"/>
      <c r="LZ328" s="39"/>
      <c r="MA328" s="39"/>
      <c r="MB328" s="39"/>
      <c r="MC328" s="39"/>
      <c r="MD328" s="39"/>
      <c r="ME328" s="39"/>
      <c r="MF328" s="39"/>
      <c r="MG328" s="39"/>
      <c r="MH328" s="39"/>
      <c r="MI328" s="39"/>
      <c r="MJ328" s="39"/>
      <c r="MK328" s="39"/>
      <c r="ML328" s="39"/>
      <c r="MM328" s="39"/>
      <c r="MN328" s="39"/>
      <c r="MO328" s="39"/>
      <c r="MP328" s="39"/>
      <c r="MQ328" s="39"/>
      <c r="MR328" s="39"/>
      <c r="MS328" s="39"/>
      <c r="MT328" s="39"/>
      <c r="MU328" s="39"/>
      <c r="MV328" s="39"/>
      <c r="MW328" s="39"/>
      <c r="MX328" s="39"/>
      <c r="MY328" s="39"/>
      <c r="MZ328" s="39"/>
      <c r="NA328" s="39"/>
      <c r="NB328" s="39"/>
      <c r="NC328" s="39"/>
      <c r="ND328" s="39"/>
      <c r="NE328" s="39"/>
      <c r="NF328" s="39"/>
      <c r="NG328" s="39"/>
      <c r="NH328" s="39"/>
      <c r="NI328" s="39"/>
      <c r="NJ328" s="39"/>
      <c r="NK328" s="39"/>
      <c r="NL328" s="39"/>
      <c r="NM328" s="39"/>
      <c r="NN328" s="39"/>
      <c r="NO328" s="39"/>
      <c r="NP328" s="39"/>
      <c r="NQ328" s="39"/>
      <c r="NR328" s="39"/>
      <c r="NS328" s="39"/>
      <c r="NT328" s="39"/>
      <c r="NU328" s="39"/>
      <c r="NV328" s="39"/>
      <c r="NW328" s="39"/>
      <c r="NX328" s="39"/>
      <c r="NY328" s="39"/>
      <c r="NZ328" s="39"/>
      <c r="OA328" s="39"/>
      <c r="OB328" s="39"/>
      <c r="OC328" s="39"/>
      <c r="OD328" s="39"/>
      <c r="OE328" s="39"/>
      <c r="OF328" s="39"/>
      <c r="OG328" s="39"/>
      <c r="OH328" s="39"/>
      <c r="OI328" s="39"/>
      <c r="OJ328" s="39"/>
      <c r="OK328" s="39"/>
      <c r="OL328" s="39"/>
      <c r="OM328" s="39"/>
      <c r="ON328" s="39"/>
      <c r="OO328" s="39"/>
      <c r="OP328" s="39"/>
      <c r="OQ328" s="39"/>
      <c r="OR328" s="39"/>
      <c r="OS328" s="39"/>
      <c r="OT328" s="39"/>
      <c r="OU328" s="39"/>
      <c r="OV328" s="39"/>
      <c r="OW328" s="39"/>
      <c r="OX328" s="39"/>
      <c r="OY328" s="39"/>
      <c r="OZ328" s="39"/>
      <c r="PA328" s="39"/>
      <c r="PB328" s="39"/>
      <c r="PC328" s="39"/>
      <c r="PD328" s="39"/>
      <c r="PE328" s="39"/>
      <c r="PF328" s="39"/>
      <c r="PG328" s="39"/>
      <c r="PH328" s="39"/>
      <c r="PI328" s="39"/>
      <c r="PJ328" s="39"/>
      <c r="PK328" s="39"/>
      <c r="PL328" s="39"/>
      <c r="PM328" s="39"/>
      <c r="PN328" s="39"/>
      <c r="PO328" s="39"/>
      <c r="PP328" s="39"/>
      <c r="PQ328" s="39"/>
      <c r="PR328" s="39"/>
      <c r="PS328" s="39"/>
      <c r="PT328" s="39"/>
      <c r="PU328" s="39"/>
      <c r="PV328" s="39"/>
      <c r="PW328" s="39"/>
      <c r="PX328" s="39"/>
      <c r="PY328" s="39"/>
      <c r="PZ328" s="39"/>
      <c r="QA328" s="39"/>
      <c r="QB328" s="39"/>
      <c r="QC328" s="39"/>
      <c r="QD328" s="39"/>
      <c r="QE328" s="39"/>
      <c r="QF328" s="39"/>
      <c r="QG328" s="39"/>
      <c r="QH328" s="39"/>
      <c r="QI328" s="39"/>
      <c r="QJ328" s="39"/>
      <c r="QK328" s="39"/>
      <c r="QL328" s="39"/>
      <c r="QM328" s="39"/>
      <c r="QN328" s="39"/>
      <c r="QO328" s="39"/>
      <c r="QP328" s="39"/>
      <c r="QQ328" s="39"/>
      <c r="QR328" s="39"/>
      <c r="QS328" s="39"/>
      <c r="QT328" s="39"/>
      <c r="QU328" s="39"/>
      <c r="QV328" s="39"/>
      <c r="QW328" s="39"/>
      <c r="QX328" s="39"/>
      <c r="QY328" s="39"/>
      <c r="QZ328" s="39"/>
      <c r="RA328" s="39"/>
      <c r="RB328" s="39"/>
      <c r="RC328" s="39"/>
      <c r="RD328" s="39"/>
      <c r="RE328" s="39"/>
      <c r="RF328" s="39"/>
      <c r="RG328" s="39"/>
      <c r="RH328" s="39"/>
      <c r="RI328" s="39"/>
      <c r="RJ328" s="39"/>
      <c r="RK328" s="39"/>
      <c r="RL328" s="39"/>
      <c r="RM328" s="39"/>
      <c r="RN328" s="39"/>
      <c r="RO328" s="39"/>
      <c r="RP328" s="39"/>
      <c r="RQ328" s="39"/>
      <c r="RR328" s="39"/>
      <c r="RS328" s="39"/>
      <c r="RT328" s="39"/>
      <c r="RU328" s="39"/>
      <c r="RV328" s="39"/>
      <c r="RW328" s="39"/>
      <c r="RX328" s="39"/>
      <c r="RY328" s="39"/>
      <c r="RZ328" s="39"/>
      <c r="SA328" s="39"/>
      <c r="SB328" s="39"/>
      <c r="SC328" s="39"/>
      <c r="SD328" s="39"/>
      <c r="SE328" s="39"/>
      <c r="SF328" s="39"/>
      <c r="SG328" s="39"/>
      <c r="SH328" s="39"/>
      <c r="SI328" s="39"/>
      <c r="SJ328" s="39"/>
      <c r="SK328" s="39"/>
      <c r="SL328" s="39"/>
      <c r="SM328" s="39"/>
      <c r="SN328" s="39"/>
      <c r="SO328" s="39"/>
      <c r="SP328" s="39"/>
      <c r="SQ328" s="39"/>
      <c r="SR328" s="39"/>
      <c r="SS328" s="39"/>
      <c r="ST328" s="39"/>
      <c r="SU328" s="39"/>
      <c r="SV328" s="39"/>
      <c r="SW328" s="39"/>
      <c r="SX328" s="39"/>
      <c r="SY328" s="39"/>
      <c r="SZ328" s="39"/>
      <c r="TA328" s="39"/>
      <c r="TB328" s="39"/>
      <c r="TC328" s="39"/>
      <c r="TD328" s="39"/>
      <c r="TE328" s="39"/>
      <c r="TF328" s="39"/>
      <c r="TG328" s="39"/>
      <c r="TH328" s="39"/>
      <c r="TI328" s="39"/>
      <c r="TJ328" s="39"/>
      <c r="TK328" s="39"/>
      <c r="TL328" s="39"/>
      <c r="TM328" s="39"/>
      <c r="TN328" s="39"/>
      <c r="TO328" s="39"/>
      <c r="TP328" s="39"/>
      <c r="TQ328" s="39"/>
      <c r="TR328" s="39"/>
      <c r="TS328" s="39"/>
      <c r="TT328" s="39"/>
      <c r="TU328" s="39"/>
      <c r="TV328" s="39"/>
      <c r="TW328" s="39"/>
      <c r="TX328" s="39"/>
      <c r="TY328" s="39"/>
      <c r="TZ328" s="39"/>
      <c r="UA328" s="39"/>
      <c r="UB328" s="39"/>
      <c r="UC328" s="39"/>
      <c r="UD328" s="39"/>
      <c r="UE328" s="39"/>
      <c r="UF328" s="39"/>
      <c r="UG328" s="39"/>
      <c r="UH328" s="39"/>
      <c r="UI328" s="39"/>
      <c r="UJ328" s="39"/>
      <c r="UK328" s="39"/>
      <c r="UL328" s="39"/>
      <c r="UM328" s="39"/>
      <c r="UN328" s="39"/>
      <c r="UO328" s="39"/>
      <c r="UP328" s="39"/>
      <c r="UQ328" s="39"/>
      <c r="UR328" s="39"/>
      <c r="US328" s="39"/>
      <c r="UT328" s="39"/>
      <c r="UU328" s="39"/>
      <c r="UV328" s="39"/>
      <c r="UW328" s="39"/>
      <c r="UX328" s="39"/>
      <c r="UY328" s="39"/>
      <c r="UZ328" s="39"/>
      <c r="VA328" s="39"/>
      <c r="VB328" s="39"/>
      <c r="VC328" s="39"/>
      <c r="VD328" s="39"/>
      <c r="VE328" s="39"/>
      <c r="VF328" s="39"/>
      <c r="VG328" s="39"/>
      <c r="VH328" s="39"/>
      <c r="VI328" s="39"/>
      <c r="VJ328" s="39"/>
      <c r="VK328" s="39"/>
      <c r="VL328" s="39"/>
      <c r="VM328" s="39"/>
      <c r="VN328" s="39"/>
      <c r="VO328" s="39"/>
      <c r="VP328" s="39"/>
      <c r="VQ328" s="39"/>
      <c r="VR328" s="39"/>
      <c r="VS328" s="39"/>
      <c r="VT328" s="39"/>
      <c r="VU328" s="39"/>
      <c r="VV328" s="39"/>
      <c r="VW328" s="39"/>
      <c r="VX328" s="39"/>
      <c r="VY328" s="39"/>
      <c r="VZ328" s="39"/>
      <c r="WA328" s="39"/>
      <c r="WB328" s="39"/>
      <c r="WC328" s="39"/>
      <c r="WD328" s="39"/>
      <c r="WE328" s="39"/>
      <c r="WF328" s="39"/>
      <c r="WG328" s="39"/>
      <c r="WH328" s="39"/>
      <c r="WI328" s="39"/>
      <c r="WJ328" s="39"/>
      <c r="WK328" s="39"/>
      <c r="WL328" s="39"/>
      <c r="WM328" s="39"/>
      <c r="WN328" s="39"/>
      <c r="WO328" s="39"/>
      <c r="WP328" s="39"/>
      <c r="WQ328" s="39"/>
      <c r="WR328" s="39"/>
      <c r="WS328" s="39"/>
      <c r="WT328" s="39"/>
      <c r="WU328" s="39"/>
      <c r="WV328" s="39"/>
      <c r="WW328" s="39"/>
      <c r="WX328" s="39"/>
      <c r="WY328" s="39"/>
      <c r="WZ328" s="39"/>
      <c r="XA328" s="39"/>
      <c r="XB328" s="39"/>
      <c r="XC328" s="39"/>
      <c r="XD328" s="39"/>
      <c r="XE328" s="39"/>
      <c r="XF328" s="39"/>
      <c r="XG328" s="39"/>
      <c r="XH328" s="39"/>
      <c r="XI328" s="39"/>
      <c r="XJ328" s="39"/>
      <c r="XK328" s="39"/>
      <c r="XL328" s="39"/>
      <c r="XM328" s="39"/>
      <c r="XN328" s="39"/>
      <c r="XO328" s="39"/>
      <c r="XP328" s="39"/>
      <c r="XQ328" s="39"/>
      <c r="XR328" s="39"/>
      <c r="XS328" s="39"/>
      <c r="XT328" s="39"/>
      <c r="XU328" s="39"/>
      <c r="XV328" s="39"/>
      <c r="XW328" s="39"/>
      <c r="XX328" s="39"/>
      <c r="XY328" s="39"/>
      <c r="XZ328" s="39"/>
      <c r="YA328" s="39"/>
      <c r="YB328" s="39"/>
      <c r="YC328" s="39"/>
      <c r="YD328" s="39"/>
      <c r="YE328" s="39"/>
      <c r="YF328" s="39"/>
      <c r="YG328" s="39"/>
      <c r="YH328" s="39"/>
      <c r="YI328" s="39"/>
      <c r="YJ328" s="39"/>
      <c r="YK328" s="39"/>
      <c r="YL328" s="39"/>
      <c r="YM328" s="39"/>
      <c r="YN328" s="39"/>
      <c r="YO328" s="39"/>
      <c r="YP328" s="39"/>
      <c r="YQ328" s="39"/>
      <c r="YR328" s="39"/>
      <c r="YS328" s="39"/>
      <c r="YT328" s="39"/>
      <c r="YU328" s="39"/>
      <c r="YV328" s="39"/>
      <c r="YW328" s="39"/>
      <c r="YX328" s="39"/>
      <c r="YY328" s="39"/>
      <c r="YZ328" s="39"/>
      <c r="ZA328" s="39"/>
      <c r="ZB328" s="39"/>
      <c r="ZC328" s="39"/>
      <c r="ZD328" s="39"/>
      <c r="ZE328" s="39"/>
      <c r="ZF328" s="39"/>
      <c r="ZG328" s="39"/>
      <c r="ZH328" s="39"/>
      <c r="ZI328" s="39"/>
      <c r="ZJ328" s="39"/>
      <c r="ZK328" s="39"/>
      <c r="ZL328" s="39"/>
      <c r="ZM328" s="39"/>
      <c r="ZN328" s="39"/>
      <c r="ZO328" s="39"/>
      <c r="ZP328" s="39"/>
      <c r="ZQ328" s="39"/>
      <c r="ZR328" s="39"/>
      <c r="ZS328" s="39"/>
      <c r="ZT328" s="39"/>
      <c r="ZU328" s="39"/>
      <c r="ZV328" s="39"/>
      <c r="ZW328" s="39"/>
      <c r="ZX328" s="39"/>
    </row>
    <row r="329" spans="1:700" s="41" customFormat="1" ht="12" customHeight="1" x14ac:dyDescent="0.25">
      <c r="A329" s="128" t="s">
        <v>36</v>
      </c>
      <c r="B329" s="36" t="s">
        <v>37</v>
      </c>
      <c r="C329" s="36" t="s">
        <v>37</v>
      </c>
      <c r="D329" s="36" t="s">
        <v>38</v>
      </c>
      <c r="E329" s="36" t="s">
        <v>271</v>
      </c>
      <c r="F329" s="36" t="s">
        <v>272</v>
      </c>
      <c r="G329" s="22" t="s">
        <v>40</v>
      </c>
      <c r="H329" s="22">
        <v>22104</v>
      </c>
      <c r="I329" s="92" t="s">
        <v>120</v>
      </c>
      <c r="J329" s="31" t="s">
        <v>6120</v>
      </c>
      <c r="K329" s="31" t="s">
        <v>16314</v>
      </c>
      <c r="L329" s="11"/>
      <c r="M329" s="8" t="s">
        <v>43</v>
      </c>
      <c r="N329" s="12" t="s">
        <v>16255</v>
      </c>
      <c r="O329" s="20">
        <v>300</v>
      </c>
      <c r="P329" s="59">
        <v>18.8</v>
      </c>
      <c r="Q329" s="53" t="s">
        <v>16279</v>
      </c>
      <c r="R329" s="59">
        <v>5641.08</v>
      </c>
      <c r="S329" s="59">
        <v>0</v>
      </c>
      <c r="T329" s="59">
        <v>1411</v>
      </c>
      <c r="U329" s="59">
        <v>0</v>
      </c>
      <c r="V329" s="59">
        <v>0</v>
      </c>
      <c r="W329" s="59">
        <v>1410</v>
      </c>
      <c r="X329" s="59">
        <v>0</v>
      </c>
      <c r="Y329" s="59">
        <v>0</v>
      </c>
      <c r="Z329" s="59">
        <v>1410</v>
      </c>
      <c r="AA329" s="59">
        <v>0</v>
      </c>
      <c r="AB329" s="59">
        <v>0</v>
      </c>
      <c r="AC329" s="59">
        <v>1410</v>
      </c>
      <c r="AD329" s="59">
        <v>0</v>
      </c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/>
      <c r="IV329" s="39"/>
      <c r="IW329" s="39"/>
      <c r="IX329" s="39"/>
      <c r="IY329" s="39"/>
      <c r="IZ329" s="39"/>
      <c r="JA329" s="39"/>
      <c r="JB329" s="39"/>
      <c r="JC329" s="39"/>
      <c r="JD329" s="39"/>
      <c r="JE329" s="39"/>
      <c r="JF329" s="39"/>
      <c r="JG329" s="39"/>
      <c r="JH329" s="39"/>
      <c r="JI329" s="39"/>
      <c r="JJ329" s="39"/>
      <c r="JK329" s="39"/>
      <c r="JL329" s="39"/>
      <c r="JM329" s="39"/>
      <c r="JN329" s="39"/>
      <c r="JO329" s="39"/>
      <c r="JP329" s="39"/>
      <c r="JQ329" s="39"/>
      <c r="JR329" s="39"/>
      <c r="JS329" s="39"/>
      <c r="JT329" s="39"/>
      <c r="JU329" s="39"/>
      <c r="JV329" s="39"/>
      <c r="JW329" s="39"/>
      <c r="JX329" s="39"/>
      <c r="JY329" s="39"/>
      <c r="JZ329" s="39"/>
      <c r="KA329" s="39"/>
      <c r="KB329" s="39"/>
      <c r="KC329" s="39"/>
      <c r="KD329" s="39"/>
      <c r="KE329" s="39"/>
      <c r="KF329" s="39"/>
      <c r="KG329" s="39"/>
      <c r="KH329" s="39"/>
      <c r="KI329" s="39"/>
      <c r="KJ329" s="39"/>
      <c r="KK329" s="39"/>
      <c r="KL329" s="39"/>
      <c r="KM329" s="39"/>
      <c r="KN329" s="39"/>
      <c r="KO329" s="39"/>
      <c r="KP329" s="39"/>
      <c r="KQ329" s="39"/>
      <c r="KR329" s="39"/>
      <c r="KS329" s="39"/>
      <c r="KT329" s="39"/>
      <c r="KU329" s="39"/>
      <c r="KV329" s="39"/>
      <c r="KW329" s="39"/>
      <c r="KX329" s="39"/>
      <c r="KY329" s="39"/>
      <c r="KZ329" s="39"/>
      <c r="LA329" s="39"/>
      <c r="LB329" s="39"/>
      <c r="LC329" s="39"/>
      <c r="LD329" s="39"/>
      <c r="LE329" s="39"/>
      <c r="LF329" s="39"/>
      <c r="LG329" s="39"/>
      <c r="LH329" s="39"/>
      <c r="LI329" s="39"/>
      <c r="LJ329" s="39"/>
      <c r="LK329" s="39"/>
      <c r="LL329" s="39"/>
      <c r="LM329" s="39"/>
      <c r="LN329" s="39"/>
      <c r="LO329" s="39"/>
      <c r="LP329" s="39"/>
      <c r="LQ329" s="39"/>
      <c r="LR329" s="39"/>
      <c r="LS329" s="39"/>
      <c r="LT329" s="39"/>
      <c r="LU329" s="39"/>
      <c r="LV329" s="39"/>
      <c r="LW329" s="39"/>
      <c r="LX329" s="39"/>
      <c r="LY329" s="39"/>
      <c r="LZ329" s="39"/>
      <c r="MA329" s="39"/>
      <c r="MB329" s="39"/>
      <c r="MC329" s="39"/>
      <c r="MD329" s="39"/>
      <c r="ME329" s="39"/>
      <c r="MF329" s="39"/>
      <c r="MG329" s="39"/>
      <c r="MH329" s="39"/>
      <c r="MI329" s="39"/>
      <c r="MJ329" s="39"/>
      <c r="MK329" s="39"/>
      <c r="ML329" s="39"/>
      <c r="MM329" s="39"/>
      <c r="MN329" s="39"/>
      <c r="MO329" s="39"/>
      <c r="MP329" s="39"/>
      <c r="MQ329" s="39"/>
      <c r="MR329" s="39"/>
      <c r="MS329" s="39"/>
      <c r="MT329" s="39"/>
      <c r="MU329" s="39"/>
      <c r="MV329" s="39"/>
      <c r="MW329" s="39"/>
      <c r="MX329" s="39"/>
      <c r="MY329" s="39"/>
      <c r="MZ329" s="39"/>
      <c r="NA329" s="39"/>
      <c r="NB329" s="39"/>
      <c r="NC329" s="39"/>
      <c r="ND329" s="39"/>
      <c r="NE329" s="39"/>
      <c r="NF329" s="39"/>
      <c r="NG329" s="39"/>
      <c r="NH329" s="39"/>
      <c r="NI329" s="39"/>
      <c r="NJ329" s="39"/>
      <c r="NK329" s="39"/>
      <c r="NL329" s="39"/>
      <c r="NM329" s="39"/>
      <c r="NN329" s="39"/>
      <c r="NO329" s="39"/>
      <c r="NP329" s="39"/>
      <c r="NQ329" s="39"/>
      <c r="NR329" s="39"/>
      <c r="NS329" s="39"/>
      <c r="NT329" s="39"/>
      <c r="NU329" s="39"/>
      <c r="NV329" s="39"/>
      <c r="NW329" s="39"/>
      <c r="NX329" s="39"/>
      <c r="NY329" s="39"/>
      <c r="NZ329" s="39"/>
      <c r="OA329" s="39"/>
      <c r="OB329" s="39"/>
      <c r="OC329" s="39"/>
      <c r="OD329" s="39"/>
      <c r="OE329" s="39"/>
      <c r="OF329" s="39"/>
      <c r="OG329" s="39"/>
      <c r="OH329" s="39"/>
      <c r="OI329" s="39"/>
      <c r="OJ329" s="39"/>
      <c r="OK329" s="39"/>
      <c r="OL329" s="39"/>
      <c r="OM329" s="39"/>
      <c r="ON329" s="39"/>
      <c r="OO329" s="39"/>
      <c r="OP329" s="39"/>
      <c r="OQ329" s="39"/>
      <c r="OR329" s="39"/>
      <c r="OS329" s="39"/>
      <c r="OT329" s="39"/>
      <c r="OU329" s="39"/>
      <c r="OV329" s="39"/>
      <c r="OW329" s="39"/>
      <c r="OX329" s="39"/>
      <c r="OY329" s="39"/>
      <c r="OZ329" s="39"/>
      <c r="PA329" s="39"/>
      <c r="PB329" s="39"/>
      <c r="PC329" s="39"/>
      <c r="PD329" s="39"/>
      <c r="PE329" s="39"/>
      <c r="PF329" s="39"/>
      <c r="PG329" s="39"/>
      <c r="PH329" s="39"/>
      <c r="PI329" s="39"/>
      <c r="PJ329" s="39"/>
      <c r="PK329" s="39"/>
      <c r="PL329" s="39"/>
      <c r="PM329" s="39"/>
      <c r="PN329" s="39"/>
      <c r="PO329" s="39"/>
      <c r="PP329" s="39"/>
      <c r="PQ329" s="39"/>
      <c r="PR329" s="39"/>
      <c r="PS329" s="39"/>
      <c r="PT329" s="39"/>
      <c r="PU329" s="39"/>
      <c r="PV329" s="39"/>
      <c r="PW329" s="39"/>
      <c r="PX329" s="39"/>
      <c r="PY329" s="39"/>
      <c r="PZ329" s="39"/>
      <c r="QA329" s="39"/>
      <c r="QB329" s="39"/>
      <c r="QC329" s="39"/>
      <c r="QD329" s="39"/>
      <c r="QE329" s="39"/>
      <c r="QF329" s="39"/>
      <c r="QG329" s="39"/>
      <c r="QH329" s="39"/>
      <c r="QI329" s="39"/>
      <c r="QJ329" s="39"/>
      <c r="QK329" s="39"/>
      <c r="QL329" s="39"/>
      <c r="QM329" s="39"/>
      <c r="QN329" s="39"/>
      <c r="QO329" s="39"/>
      <c r="QP329" s="39"/>
      <c r="QQ329" s="39"/>
      <c r="QR329" s="39"/>
      <c r="QS329" s="39"/>
      <c r="QT329" s="39"/>
      <c r="QU329" s="39"/>
      <c r="QV329" s="39"/>
      <c r="QW329" s="39"/>
      <c r="QX329" s="39"/>
      <c r="QY329" s="39"/>
      <c r="QZ329" s="39"/>
      <c r="RA329" s="39"/>
      <c r="RB329" s="39"/>
      <c r="RC329" s="39"/>
      <c r="RD329" s="39"/>
      <c r="RE329" s="39"/>
      <c r="RF329" s="39"/>
      <c r="RG329" s="39"/>
      <c r="RH329" s="39"/>
      <c r="RI329" s="39"/>
      <c r="RJ329" s="39"/>
      <c r="RK329" s="39"/>
      <c r="RL329" s="39"/>
      <c r="RM329" s="39"/>
      <c r="RN329" s="39"/>
      <c r="RO329" s="39"/>
      <c r="RP329" s="39"/>
      <c r="RQ329" s="39"/>
      <c r="RR329" s="39"/>
      <c r="RS329" s="39"/>
      <c r="RT329" s="39"/>
      <c r="RU329" s="39"/>
      <c r="RV329" s="39"/>
      <c r="RW329" s="39"/>
      <c r="RX329" s="39"/>
      <c r="RY329" s="39"/>
      <c r="RZ329" s="39"/>
      <c r="SA329" s="39"/>
      <c r="SB329" s="39"/>
      <c r="SC329" s="39"/>
      <c r="SD329" s="39"/>
      <c r="SE329" s="39"/>
      <c r="SF329" s="39"/>
      <c r="SG329" s="39"/>
      <c r="SH329" s="39"/>
      <c r="SI329" s="39"/>
      <c r="SJ329" s="39"/>
      <c r="SK329" s="39"/>
      <c r="SL329" s="39"/>
      <c r="SM329" s="39"/>
      <c r="SN329" s="39"/>
      <c r="SO329" s="39"/>
      <c r="SP329" s="39"/>
      <c r="SQ329" s="39"/>
      <c r="SR329" s="39"/>
      <c r="SS329" s="39"/>
      <c r="ST329" s="39"/>
      <c r="SU329" s="39"/>
      <c r="SV329" s="39"/>
      <c r="SW329" s="39"/>
      <c r="SX329" s="39"/>
      <c r="SY329" s="39"/>
      <c r="SZ329" s="39"/>
      <c r="TA329" s="39"/>
      <c r="TB329" s="39"/>
      <c r="TC329" s="39"/>
      <c r="TD329" s="39"/>
      <c r="TE329" s="39"/>
      <c r="TF329" s="39"/>
      <c r="TG329" s="39"/>
      <c r="TH329" s="39"/>
      <c r="TI329" s="39"/>
      <c r="TJ329" s="39"/>
      <c r="TK329" s="39"/>
      <c r="TL329" s="39"/>
      <c r="TM329" s="39"/>
      <c r="TN329" s="39"/>
      <c r="TO329" s="39"/>
      <c r="TP329" s="39"/>
      <c r="TQ329" s="39"/>
      <c r="TR329" s="39"/>
      <c r="TS329" s="39"/>
      <c r="TT329" s="39"/>
      <c r="TU329" s="39"/>
      <c r="TV329" s="39"/>
      <c r="TW329" s="39"/>
      <c r="TX329" s="39"/>
      <c r="TY329" s="39"/>
      <c r="TZ329" s="39"/>
      <c r="UA329" s="39"/>
      <c r="UB329" s="39"/>
      <c r="UC329" s="39"/>
      <c r="UD329" s="39"/>
      <c r="UE329" s="39"/>
      <c r="UF329" s="39"/>
      <c r="UG329" s="39"/>
      <c r="UH329" s="39"/>
      <c r="UI329" s="39"/>
      <c r="UJ329" s="39"/>
      <c r="UK329" s="39"/>
      <c r="UL329" s="39"/>
      <c r="UM329" s="39"/>
      <c r="UN329" s="39"/>
      <c r="UO329" s="39"/>
      <c r="UP329" s="39"/>
      <c r="UQ329" s="39"/>
      <c r="UR329" s="39"/>
      <c r="US329" s="39"/>
      <c r="UT329" s="39"/>
      <c r="UU329" s="39"/>
      <c r="UV329" s="39"/>
      <c r="UW329" s="39"/>
      <c r="UX329" s="39"/>
      <c r="UY329" s="39"/>
      <c r="UZ329" s="39"/>
      <c r="VA329" s="39"/>
      <c r="VB329" s="39"/>
      <c r="VC329" s="39"/>
      <c r="VD329" s="39"/>
      <c r="VE329" s="39"/>
      <c r="VF329" s="39"/>
      <c r="VG329" s="39"/>
      <c r="VH329" s="39"/>
      <c r="VI329" s="39"/>
      <c r="VJ329" s="39"/>
      <c r="VK329" s="39"/>
      <c r="VL329" s="39"/>
      <c r="VM329" s="39"/>
      <c r="VN329" s="39"/>
      <c r="VO329" s="39"/>
      <c r="VP329" s="39"/>
      <c r="VQ329" s="39"/>
      <c r="VR329" s="39"/>
      <c r="VS329" s="39"/>
      <c r="VT329" s="39"/>
      <c r="VU329" s="39"/>
      <c r="VV329" s="39"/>
      <c r="VW329" s="39"/>
      <c r="VX329" s="39"/>
      <c r="VY329" s="39"/>
      <c r="VZ329" s="39"/>
      <c r="WA329" s="39"/>
      <c r="WB329" s="39"/>
      <c r="WC329" s="39"/>
      <c r="WD329" s="39"/>
      <c r="WE329" s="39"/>
      <c r="WF329" s="39"/>
      <c r="WG329" s="39"/>
      <c r="WH329" s="39"/>
      <c r="WI329" s="39"/>
      <c r="WJ329" s="39"/>
      <c r="WK329" s="39"/>
      <c r="WL329" s="39"/>
      <c r="WM329" s="39"/>
      <c r="WN329" s="39"/>
      <c r="WO329" s="39"/>
      <c r="WP329" s="39"/>
      <c r="WQ329" s="39"/>
      <c r="WR329" s="39"/>
      <c r="WS329" s="39"/>
      <c r="WT329" s="39"/>
      <c r="WU329" s="39"/>
      <c r="WV329" s="39"/>
      <c r="WW329" s="39"/>
      <c r="WX329" s="39"/>
      <c r="WY329" s="39"/>
      <c r="WZ329" s="39"/>
      <c r="XA329" s="39"/>
      <c r="XB329" s="39"/>
      <c r="XC329" s="39"/>
      <c r="XD329" s="39"/>
      <c r="XE329" s="39"/>
      <c r="XF329" s="39"/>
      <c r="XG329" s="39"/>
      <c r="XH329" s="39"/>
      <c r="XI329" s="39"/>
      <c r="XJ329" s="39"/>
      <c r="XK329" s="39"/>
      <c r="XL329" s="39"/>
      <c r="XM329" s="39"/>
      <c r="XN329" s="39"/>
      <c r="XO329" s="39"/>
      <c r="XP329" s="39"/>
      <c r="XQ329" s="39"/>
      <c r="XR329" s="39"/>
      <c r="XS329" s="39"/>
      <c r="XT329" s="39"/>
      <c r="XU329" s="39"/>
      <c r="XV329" s="39"/>
      <c r="XW329" s="39"/>
      <c r="XX329" s="39"/>
      <c r="XY329" s="39"/>
      <c r="XZ329" s="39"/>
      <c r="YA329" s="39"/>
      <c r="YB329" s="39"/>
      <c r="YC329" s="39"/>
      <c r="YD329" s="39"/>
      <c r="YE329" s="39"/>
      <c r="YF329" s="39"/>
      <c r="YG329" s="39"/>
      <c r="YH329" s="39"/>
      <c r="YI329" s="39"/>
      <c r="YJ329" s="39"/>
      <c r="YK329" s="39"/>
      <c r="YL329" s="39"/>
      <c r="YM329" s="39"/>
      <c r="YN329" s="39"/>
      <c r="YO329" s="39"/>
      <c r="YP329" s="39"/>
      <c r="YQ329" s="39"/>
      <c r="YR329" s="39"/>
      <c r="YS329" s="39"/>
      <c r="YT329" s="39"/>
      <c r="YU329" s="39"/>
      <c r="YV329" s="39"/>
      <c r="YW329" s="39"/>
      <c r="YX329" s="39"/>
      <c r="YY329" s="39"/>
      <c r="YZ329" s="39"/>
      <c r="ZA329" s="39"/>
      <c r="ZB329" s="39"/>
      <c r="ZC329" s="39"/>
      <c r="ZD329" s="39"/>
      <c r="ZE329" s="39"/>
      <c r="ZF329" s="39"/>
      <c r="ZG329" s="39"/>
      <c r="ZH329" s="39"/>
      <c r="ZI329" s="39"/>
      <c r="ZJ329" s="39"/>
      <c r="ZK329" s="39"/>
      <c r="ZL329" s="39"/>
      <c r="ZM329" s="39"/>
      <c r="ZN329" s="39"/>
      <c r="ZO329" s="39"/>
      <c r="ZP329" s="39"/>
      <c r="ZQ329" s="39"/>
      <c r="ZR329" s="39"/>
      <c r="ZS329" s="39"/>
      <c r="ZT329" s="39"/>
      <c r="ZU329" s="39"/>
      <c r="ZV329" s="39"/>
      <c r="ZW329" s="39"/>
      <c r="ZX329" s="39"/>
    </row>
    <row r="330" spans="1:700" s="41" customFormat="1" ht="12" customHeight="1" x14ac:dyDescent="0.25">
      <c r="A330" s="128" t="s">
        <v>36</v>
      </c>
      <c r="B330" s="36" t="s">
        <v>37</v>
      </c>
      <c r="C330" s="36" t="s">
        <v>37</v>
      </c>
      <c r="D330" s="36" t="s">
        <v>38</v>
      </c>
      <c r="E330" s="36" t="s">
        <v>271</v>
      </c>
      <c r="F330" s="36" t="s">
        <v>272</v>
      </c>
      <c r="G330" s="22" t="s">
        <v>40</v>
      </c>
      <c r="H330" s="22">
        <v>22104</v>
      </c>
      <c r="I330" s="92" t="s">
        <v>120</v>
      </c>
      <c r="J330" s="31" t="s">
        <v>6325</v>
      </c>
      <c r="K330" s="31" t="s">
        <v>6174</v>
      </c>
      <c r="L330" s="11"/>
      <c r="M330" s="8" t="s">
        <v>43</v>
      </c>
      <c r="N330" s="12" t="s">
        <v>335</v>
      </c>
      <c r="O330" s="20">
        <v>6</v>
      </c>
      <c r="P330" s="59">
        <v>39.340000000000003</v>
      </c>
      <c r="Q330" s="53" t="s">
        <v>16279</v>
      </c>
      <c r="R330" s="59">
        <v>236.04</v>
      </c>
      <c r="S330" s="59">
        <v>0</v>
      </c>
      <c r="T330" s="59">
        <v>78.680000000000007</v>
      </c>
      <c r="U330" s="59">
        <v>0</v>
      </c>
      <c r="V330" s="59">
        <v>0</v>
      </c>
      <c r="W330" s="59">
        <v>78.680000000000007</v>
      </c>
      <c r="X330" s="59">
        <v>0</v>
      </c>
      <c r="Y330" s="59">
        <v>0</v>
      </c>
      <c r="Z330" s="59">
        <v>78.680000000000007</v>
      </c>
      <c r="AA330" s="59">
        <v>0</v>
      </c>
      <c r="AB330" s="59">
        <v>0</v>
      </c>
      <c r="AC330" s="59">
        <v>0</v>
      </c>
      <c r="AD330" s="59">
        <v>0</v>
      </c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/>
      <c r="IV330" s="39"/>
      <c r="IW330" s="39"/>
      <c r="IX330" s="39"/>
      <c r="IY330" s="39"/>
      <c r="IZ330" s="39"/>
      <c r="JA330" s="39"/>
      <c r="JB330" s="39"/>
      <c r="JC330" s="39"/>
      <c r="JD330" s="39"/>
      <c r="JE330" s="39"/>
      <c r="JF330" s="39"/>
      <c r="JG330" s="39"/>
      <c r="JH330" s="39"/>
      <c r="JI330" s="39"/>
      <c r="JJ330" s="39"/>
      <c r="JK330" s="39"/>
      <c r="JL330" s="39"/>
      <c r="JM330" s="39"/>
      <c r="JN330" s="39"/>
      <c r="JO330" s="39"/>
      <c r="JP330" s="39"/>
      <c r="JQ330" s="39"/>
      <c r="JR330" s="39"/>
      <c r="JS330" s="39"/>
      <c r="JT330" s="39"/>
      <c r="JU330" s="39"/>
      <c r="JV330" s="39"/>
      <c r="JW330" s="39"/>
      <c r="JX330" s="39"/>
      <c r="JY330" s="39"/>
      <c r="JZ330" s="39"/>
      <c r="KA330" s="39"/>
      <c r="KB330" s="39"/>
      <c r="KC330" s="39"/>
      <c r="KD330" s="39"/>
      <c r="KE330" s="39"/>
      <c r="KF330" s="39"/>
      <c r="KG330" s="39"/>
      <c r="KH330" s="39"/>
      <c r="KI330" s="39"/>
      <c r="KJ330" s="39"/>
      <c r="KK330" s="39"/>
      <c r="KL330" s="39"/>
      <c r="KM330" s="39"/>
      <c r="KN330" s="39"/>
      <c r="KO330" s="39"/>
      <c r="KP330" s="39"/>
      <c r="KQ330" s="39"/>
      <c r="KR330" s="39"/>
      <c r="KS330" s="39"/>
      <c r="KT330" s="39"/>
      <c r="KU330" s="39"/>
      <c r="KV330" s="39"/>
      <c r="KW330" s="39"/>
      <c r="KX330" s="39"/>
      <c r="KY330" s="39"/>
      <c r="KZ330" s="39"/>
      <c r="LA330" s="39"/>
      <c r="LB330" s="39"/>
      <c r="LC330" s="39"/>
      <c r="LD330" s="39"/>
      <c r="LE330" s="39"/>
      <c r="LF330" s="39"/>
      <c r="LG330" s="39"/>
      <c r="LH330" s="39"/>
      <c r="LI330" s="39"/>
      <c r="LJ330" s="39"/>
      <c r="LK330" s="39"/>
      <c r="LL330" s="39"/>
      <c r="LM330" s="39"/>
      <c r="LN330" s="39"/>
      <c r="LO330" s="39"/>
      <c r="LP330" s="39"/>
      <c r="LQ330" s="39"/>
      <c r="LR330" s="39"/>
      <c r="LS330" s="39"/>
      <c r="LT330" s="39"/>
      <c r="LU330" s="39"/>
      <c r="LV330" s="39"/>
      <c r="LW330" s="39"/>
      <c r="LX330" s="39"/>
      <c r="LY330" s="39"/>
      <c r="LZ330" s="39"/>
      <c r="MA330" s="39"/>
      <c r="MB330" s="39"/>
      <c r="MC330" s="39"/>
      <c r="MD330" s="39"/>
      <c r="ME330" s="39"/>
      <c r="MF330" s="39"/>
      <c r="MG330" s="39"/>
      <c r="MH330" s="39"/>
      <c r="MI330" s="39"/>
      <c r="MJ330" s="39"/>
      <c r="MK330" s="39"/>
      <c r="ML330" s="39"/>
      <c r="MM330" s="39"/>
      <c r="MN330" s="39"/>
      <c r="MO330" s="39"/>
      <c r="MP330" s="39"/>
      <c r="MQ330" s="39"/>
      <c r="MR330" s="39"/>
      <c r="MS330" s="39"/>
      <c r="MT330" s="39"/>
      <c r="MU330" s="39"/>
      <c r="MV330" s="39"/>
      <c r="MW330" s="39"/>
      <c r="MX330" s="39"/>
      <c r="MY330" s="39"/>
      <c r="MZ330" s="39"/>
      <c r="NA330" s="39"/>
      <c r="NB330" s="39"/>
      <c r="NC330" s="39"/>
      <c r="ND330" s="39"/>
      <c r="NE330" s="39"/>
      <c r="NF330" s="39"/>
      <c r="NG330" s="39"/>
      <c r="NH330" s="39"/>
      <c r="NI330" s="39"/>
      <c r="NJ330" s="39"/>
      <c r="NK330" s="39"/>
      <c r="NL330" s="39"/>
      <c r="NM330" s="39"/>
      <c r="NN330" s="39"/>
      <c r="NO330" s="39"/>
      <c r="NP330" s="39"/>
      <c r="NQ330" s="39"/>
      <c r="NR330" s="39"/>
      <c r="NS330" s="39"/>
      <c r="NT330" s="39"/>
      <c r="NU330" s="39"/>
      <c r="NV330" s="39"/>
      <c r="NW330" s="39"/>
      <c r="NX330" s="39"/>
      <c r="NY330" s="39"/>
      <c r="NZ330" s="39"/>
      <c r="OA330" s="39"/>
      <c r="OB330" s="39"/>
      <c r="OC330" s="39"/>
      <c r="OD330" s="39"/>
      <c r="OE330" s="39"/>
      <c r="OF330" s="39"/>
      <c r="OG330" s="39"/>
      <c r="OH330" s="39"/>
      <c r="OI330" s="39"/>
      <c r="OJ330" s="39"/>
      <c r="OK330" s="39"/>
      <c r="OL330" s="39"/>
      <c r="OM330" s="39"/>
      <c r="ON330" s="39"/>
      <c r="OO330" s="39"/>
      <c r="OP330" s="39"/>
      <c r="OQ330" s="39"/>
      <c r="OR330" s="39"/>
      <c r="OS330" s="39"/>
      <c r="OT330" s="39"/>
      <c r="OU330" s="39"/>
      <c r="OV330" s="39"/>
      <c r="OW330" s="39"/>
      <c r="OX330" s="39"/>
      <c r="OY330" s="39"/>
      <c r="OZ330" s="39"/>
      <c r="PA330" s="39"/>
      <c r="PB330" s="39"/>
      <c r="PC330" s="39"/>
      <c r="PD330" s="39"/>
      <c r="PE330" s="39"/>
      <c r="PF330" s="39"/>
      <c r="PG330" s="39"/>
      <c r="PH330" s="39"/>
      <c r="PI330" s="39"/>
      <c r="PJ330" s="39"/>
      <c r="PK330" s="39"/>
      <c r="PL330" s="39"/>
      <c r="PM330" s="39"/>
      <c r="PN330" s="39"/>
      <c r="PO330" s="39"/>
      <c r="PP330" s="39"/>
      <c r="PQ330" s="39"/>
      <c r="PR330" s="39"/>
      <c r="PS330" s="39"/>
      <c r="PT330" s="39"/>
      <c r="PU330" s="39"/>
      <c r="PV330" s="39"/>
      <c r="PW330" s="39"/>
      <c r="PX330" s="39"/>
      <c r="PY330" s="39"/>
      <c r="PZ330" s="39"/>
      <c r="QA330" s="39"/>
      <c r="QB330" s="39"/>
      <c r="QC330" s="39"/>
      <c r="QD330" s="39"/>
      <c r="QE330" s="39"/>
      <c r="QF330" s="39"/>
      <c r="QG330" s="39"/>
      <c r="QH330" s="39"/>
      <c r="QI330" s="39"/>
      <c r="QJ330" s="39"/>
      <c r="QK330" s="39"/>
      <c r="QL330" s="39"/>
      <c r="QM330" s="39"/>
      <c r="QN330" s="39"/>
      <c r="QO330" s="39"/>
      <c r="QP330" s="39"/>
      <c r="QQ330" s="39"/>
      <c r="QR330" s="39"/>
      <c r="QS330" s="39"/>
      <c r="QT330" s="39"/>
      <c r="QU330" s="39"/>
      <c r="QV330" s="39"/>
      <c r="QW330" s="39"/>
      <c r="QX330" s="39"/>
      <c r="QY330" s="39"/>
      <c r="QZ330" s="39"/>
      <c r="RA330" s="39"/>
      <c r="RB330" s="39"/>
      <c r="RC330" s="39"/>
      <c r="RD330" s="39"/>
      <c r="RE330" s="39"/>
      <c r="RF330" s="39"/>
      <c r="RG330" s="39"/>
      <c r="RH330" s="39"/>
      <c r="RI330" s="39"/>
      <c r="RJ330" s="39"/>
      <c r="RK330" s="39"/>
      <c r="RL330" s="39"/>
      <c r="RM330" s="39"/>
      <c r="RN330" s="39"/>
      <c r="RO330" s="39"/>
      <c r="RP330" s="39"/>
      <c r="RQ330" s="39"/>
      <c r="RR330" s="39"/>
      <c r="RS330" s="39"/>
      <c r="RT330" s="39"/>
      <c r="RU330" s="39"/>
      <c r="RV330" s="39"/>
      <c r="RW330" s="39"/>
      <c r="RX330" s="39"/>
      <c r="RY330" s="39"/>
      <c r="RZ330" s="39"/>
      <c r="SA330" s="39"/>
      <c r="SB330" s="39"/>
      <c r="SC330" s="39"/>
      <c r="SD330" s="39"/>
      <c r="SE330" s="39"/>
      <c r="SF330" s="39"/>
      <c r="SG330" s="39"/>
      <c r="SH330" s="39"/>
      <c r="SI330" s="39"/>
      <c r="SJ330" s="39"/>
      <c r="SK330" s="39"/>
      <c r="SL330" s="39"/>
      <c r="SM330" s="39"/>
      <c r="SN330" s="39"/>
      <c r="SO330" s="39"/>
      <c r="SP330" s="39"/>
      <c r="SQ330" s="39"/>
      <c r="SR330" s="39"/>
      <c r="SS330" s="39"/>
      <c r="ST330" s="39"/>
      <c r="SU330" s="39"/>
      <c r="SV330" s="39"/>
      <c r="SW330" s="39"/>
      <c r="SX330" s="39"/>
      <c r="SY330" s="39"/>
      <c r="SZ330" s="39"/>
      <c r="TA330" s="39"/>
      <c r="TB330" s="39"/>
      <c r="TC330" s="39"/>
      <c r="TD330" s="39"/>
      <c r="TE330" s="39"/>
      <c r="TF330" s="39"/>
      <c r="TG330" s="39"/>
      <c r="TH330" s="39"/>
      <c r="TI330" s="39"/>
      <c r="TJ330" s="39"/>
      <c r="TK330" s="39"/>
      <c r="TL330" s="39"/>
      <c r="TM330" s="39"/>
      <c r="TN330" s="39"/>
      <c r="TO330" s="39"/>
      <c r="TP330" s="39"/>
      <c r="TQ330" s="39"/>
      <c r="TR330" s="39"/>
      <c r="TS330" s="39"/>
      <c r="TT330" s="39"/>
      <c r="TU330" s="39"/>
      <c r="TV330" s="39"/>
      <c r="TW330" s="39"/>
      <c r="TX330" s="39"/>
      <c r="TY330" s="39"/>
      <c r="TZ330" s="39"/>
      <c r="UA330" s="39"/>
      <c r="UB330" s="39"/>
      <c r="UC330" s="39"/>
      <c r="UD330" s="39"/>
      <c r="UE330" s="39"/>
      <c r="UF330" s="39"/>
      <c r="UG330" s="39"/>
      <c r="UH330" s="39"/>
      <c r="UI330" s="39"/>
      <c r="UJ330" s="39"/>
      <c r="UK330" s="39"/>
      <c r="UL330" s="39"/>
      <c r="UM330" s="39"/>
      <c r="UN330" s="39"/>
      <c r="UO330" s="39"/>
      <c r="UP330" s="39"/>
      <c r="UQ330" s="39"/>
      <c r="UR330" s="39"/>
      <c r="US330" s="39"/>
      <c r="UT330" s="39"/>
      <c r="UU330" s="39"/>
      <c r="UV330" s="39"/>
      <c r="UW330" s="39"/>
      <c r="UX330" s="39"/>
      <c r="UY330" s="39"/>
      <c r="UZ330" s="39"/>
      <c r="VA330" s="39"/>
      <c r="VB330" s="39"/>
      <c r="VC330" s="39"/>
      <c r="VD330" s="39"/>
      <c r="VE330" s="39"/>
      <c r="VF330" s="39"/>
      <c r="VG330" s="39"/>
      <c r="VH330" s="39"/>
      <c r="VI330" s="39"/>
      <c r="VJ330" s="39"/>
      <c r="VK330" s="39"/>
      <c r="VL330" s="39"/>
      <c r="VM330" s="39"/>
      <c r="VN330" s="39"/>
      <c r="VO330" s="39"/>
      <c r="VP330" s="39"/>
      <c r="VQ330" s="39"/>
      <c r="VR330" s="39"/>
      <c r="VS330" s="39"/>
      <c r="VT330" s="39"/>
      <c r="VU330" s="39"/>
      <c r="VV330" s="39"/>
      <c r="VW330" s="39"/>
      <c r="VX330" s="39"/>
      <c r="VY330" s="39"/>
      <c r="VZ330" s="39"/>
      <c r="WA330" s="39"/>
      <c r="WB330" s="39"/>
      <c r="WC330" s="39"/>
      <c r="WD330" s="39"/>
      <c r="WE330" s="39"/>
      <c r="WF330" s="39"/>
      <c r="WG330" s="39"/>
      <c r="WH330" s="39"/>
      <c r="WI330" s="39"/>
      <c r="WJ330" s="39"/>
      <c r="WK330" s="39"/>
      <c r="WL330" s="39"/>
      <c r="WM330" s="39"/>
      <c r="WN330" s="39"/>
      <c r="WO330" s="39"/>
      <c r="WP330" s="39"/>
      <c r="WQ330" s="39"/>
      <c r="WR330" s="39"/>
      <c r="WS330" s="39"/>
      <c r="WT330" s="39"/>
      <c r="WU330" s="39"/>
      <c r="WV330" s="39"/>
      <c r="WW330" s="39"/>
      <c r="WX330" s="39"/>
      <c r="WY330" s="39"/>
      <c r="WZ330" s="39"/>
      <c r="XA330" s="39"/>
      <c r="XB330" s="39"/>
      <c r="XC330" s="39"/>
      <c r="XD330" s="39"/>
      <c r="XE330" s="39"/>
      <c r="XF330" s="39"/>
      <c r="XG330" s="39"/>
      <c r="XH330" s="39"/>
      <c r="XI330" s="39"/>
      <c r="XJ330" s="39"/>
      <c r="XK330" s="39"/>
      <c r="XL330" s="39"/>
      <c r="XM330" s="39"/>
      <c r="XN330" s="39"/>
      <c r="XO330" s="39"/>
      <c r="XP330" s="39"/>
      <c r="XQ330" s="39"/>
      <c r="XR330" s="39"/>
      <c r="XS330" s="39"/>
      <c r="XT330" s="39"/>
      <c r="XU330" s="39"/>
      <c r="XV330" s="39"/>
      <c r="XW330" s="39"/>
      <c r="XX330" s="39"/>
      <c r="XY330" s="39"/>
      <c r="XZ330" s="39"/>
      <c r="YA330" s="39"/>
      <c r="YB330" s="39"/>
      <c r="YC330" s="39"/>
      <c r="YD330" s="39"/>
      <c r="YE330" s="39"/>
      <c r="YF330" s="39"/>
      <c r="YG330" s="39"/>
      <c r="YH330" s="39"/>
      <c r="YI330" s="39"/>
      <c r="YJ330" s="39"/>
      <c r="YK330" s="39"/>
      <c r="YL330" s="39"/>
      <c r="YM330" s="39"/>
      <c r="YN330" s="39"/>
      <c r="YO330" s="39"/>
      <c r="YP330" s="39"/>
      <c r="YQ330" s="39"/>
      <c r="YR330" s="39"/>
      <c r="YS330" s="39"/>
      <c r="YT330" s="39"/>
      <c r="YU330" s="39"/>
      <c r="YV330" s="39"/>
      <c r="YW330" s="39"/>
      <c r="YX330" s="39"/>
      <c r="YY330" s="39"/>
      <c r="YZ330" s="39"/>
      <c r="ZA330" s="39"/>
      <c r="ZB330" s="39"/>
      <c r="ZC330" s="39"/>
      <c r="ZD330" s="39"/>
      <c r="ZE330" s="39"/>
      <c r="ZF330" s="39"/>
      <c r="ZG330" s="39"/>
      <c r="ZH330" s="39"/>
      <c r="ZI330" s="39"/>
      <c r="ZJ330" s="39"/>
      <c r="ZK330" s="39"/>
      <c r="ZL330" s="39"/>
      <c r="ZM330" s="39"/>
      <c r="ZN330" s="39"/>
      <c r="ZO330" s="39"/>
      <c r="ZP330" s="39"/>
      <c r="ZQ330" s="39"/>
      <c r="ZR330" s="39"/>
      <c r="ZS330" s="39"/>
      <c r="ZT330" s="39"/>
      <c r="ZU330" s="39"/>
      <c r="ZV330" s="39"/>
      <c r="ZW330" s="39"/>
      <c r="ZX330" s="39"/>
    </row>
    <row r="331" spans="1:700" s="41" customFormat="1" ht="12" customHeight="1" x14ac:dyDescent="0.25">
      <c r="A331" s="128" t="s">
        <v>36</v>
      </c>
      <c r="B331" s="36" t="s">
        <v>37</v>
      </c>
      <c r="C331" s="36" t="s">
        <v>37</v>
      </c>
      <c r="D331" s="36" t="s">
        <v>38</v>
      </c>
      <c r="E331" s="36" t="s">
        <v>271</v>
      </c>
      <c r="F331" s="36" t="s">
        <v>272</v>
      </c>
      <c r="G331" s="22" t="s">
        <v>40</v>
      </c>
      <c r="H331" s="22" t="s">
        <v>267</v>
      </c>
      <c r="I331" s="73" t="s">
        <v>268</v>
      </c>
      <c r="J331" s="31" t="s">
        <v>6409</v>
      </c>
      <c r="K331" s="31" t="s">
        <v>266</v>
      </c>
      <c r="L331" s="11"/>
      <c r="M331" s="8" t="s">
        <v>43</v>
      </c>
      <c r="N331" s="12" t="s">
        <v>16255</v>
      </c>
      <c r="O331" s="20">
        <v>1</v>
      </c>
      <c r="P331" s="59">
        <v>3543.04</v>
      </c>
      <c r="Q331" s="53" t="s">
        <v>16279</v>
      </c>
      <c r="R331" s="59">
        <v>3543.04</v>
      </c>
      <c r="S331" s="59">
        <v>0</v>
      </c>
      <c r="T331" s="59">
        <v>3543.04</v>
      </c>
      <c r="U331" s="59">
        <v>0</v>
      </c>
      <c r="V331" s="59">
        <v>0</v>
      </c>
      <c r="W331" s="59">
        <v>0</v>
      </c>
      <c r="X331" s="59">
        <v>0</v>
      </c>
      <c r="Y331" s="59">
        <v>0</v>
      </c>
      <c r="Z331" s="59">
        <v>0</v>
      </c>
      <c r="AA331" s="59">
        <v>0</v>
      </c>
      <c r="AB331" s="59">
        <v>0</v>
      </c>
      <c r="AC331" s="59">
        <v>0</v>
      </c>
      <c r="AD331" s="59">
        <v>0</v>
      </c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  <c r="IV331" s="39"/>
      <c r="IW331" s="39"/>
      <c r="IX331" s="39"/>
      <c r="IY331" s="39"/>
      <c r="IZ331" s="39"/>
      <c r="JA331" s="39"/>
      <c r="JB331" s="39"/>
      <c r="JC331" s="39"/>
      <c r="JD331" s="39"/>
      <c r="JE331" s="39"/>
      <c r="JF331" s="39"/>
      <c r="JG331" s="39"/>
      <c r="JH331" s="39"/>
      <c r="JI331" s="39"/>
      <c r="JJ331" s="39"/>
      <c r="JK331" s="39"/>
      <c r="JL331" s="39"/>
      <c r="JM331" s="39"/>
      <c r="JN331" s="39"/>
      <c r="JO331" s="39"/>
      <c r="JP331" s="39"/>
      <c r="JQ331" s="39"/>
      <c r="JR331" s="39"/>
      <c r="JS331" s="39"/>
      <c r="JT331" s="39"/>
      <c r="JU331" s="39"/>
      <c r="JV331" s="39"/>
      <c r="JW331" s="39"/>
      <c r="JX331" s="39"/>
      <c r="JY331" s="39"/>
      <c r="JZ331" s="39"/>
      <c r="KA331" s="39"/>
      <c r="KB331" s="39"/>
      <c r="KC331" s="39"/>
      <c r="KD331" s="39"/>
      <c r="KE331" s="39"/>
      <c r="KF331" s="39"/>
      <c r="KG331" s="39"/>
      <c r="KH331" s="39"/>
      <c r="KI331" s="39"/>
      <c r="KJ331" s="39"/>
      <c r="KK331" s="39"/>
      <c r="KL331" s="39"/>
      <c r="KM331" s="39"/>
      <c r="KN331" s="39"/>
      <c r="KO331" s="39"/>
      <c r="KP331" s="39"/>
      <c r="KQ331" s="39"/>
      <c r="KR331" s="39"/>
      <c r="KS331" s="39"/>
      <c r="KT331" s="39"/>
      <c r="KU331" s="39"/>
      <c r="KV331" s="39"/>
      <c r="KW331" s="39"/>
      <c r="KX331" s="39"/>
      <c r="KY331" s="39"/>
      <c r="KZ331" s="39"/>
      <c r="LA331" s="39"/>
      <c r="LB331" s="39"/>
      <c r="LC331" s="39"/>
      <c r="LD331" s="39"/>
      <c r="LE331" s="39"/>
      <c r="LF331" s="39"/>
      <c r="LG331" s="39"/>
      <c r="LH331" s="39"/>
      <c r="LI331" s="39"/>
      <c r="LJ331" s="39"/>
      <c r="LK331" s="39"/>
      <c r="LL331" s="39"/>
      <c r="LM331" s="39"/>
      <c r="LN331" s="39"/>
      <c r="LO331" s="39"/>
      <c r="LP331" s="39"/>
      <c r="LQ331" s="39"/>
      <c r="LR331" s="39"/>
      <c r="LS331" s="39"/>
      <c r="LT331" s="39"/>
      <c r="LU331" s="39"/>
      <c r="LV331" s="39"/>
      <c r="LW331" s="39"/>
      <c r="LX331" s="39"/>
      <c r="LY331" s="39"/>
      <c r="LZ331" s="39"/>
      <c r="MA331" s="39"/>
      <c r="MB331" s="39"/>
      <c r="MC331" s="39"/>
      <c r="MD331" s="39"/>
      <c r="ME331" s="39"/>
      <c r="MF331" s="39"/>
      <c r="MG331" s="39"/>
      <c r="MH331" s="39"/>
      <c r="MI331" s="39"/>
      <c r="MJ331" s="39"/>
      <c r="MK331" s="39"/>
      <c r="ML331" s="39"/>
      <c r="MM331" s="39"/>
      <c r="MN331" s="39"/>
      <c r="MO331" s="39"/>
      <c r="MP331" s="39"/>
      <c r="MQ331" s="39"/>
      <c r="MR331" s="39"/>
      <c r="MS331" s="39"/>
      <c r="MT331" s="39"/>
      <c r="MU331" s="39"/>
      <c r="MV331" s="39"/>
      <c r="MW331" s="39"/>
      <c r="MX331" s="39"/>
      <c r="MY331" s="39"/>
      <c r="MZ331" s="39"/>
      <c r="NA331" s="39"/>
      <c r="NB331" s="39"/>
      <c r="NC331" s="39"/>
      <c r="ND331" s="39"/>
      <c r="NE331" s="39"/>
      <c r="NF331" s="39"/>
      <c r="NG331" s="39"/>
      <c r="NH331" s="39"/>
      <c r="NI331" s="39"/>
      <c r="NJ331" s="39"/>
      <c r="NK331" s="39"/>
      <c r="NL331" s="39"/>
      <c r="NM331" s="39"/>
      <c r="NN331" s="39"/>
      <c r="NO331" s="39"/>
      <c r="NP331" s="39"/>
      <c r="NQ331" s="39"/>
      <c r="NR331" s="39"/>
      <c r="NS331" s="39"/>
      <c r="NT331" s="39"/>
      <c r="NU331" s="39"/>
      <c r="NV331" s="39"/>
      <c r="NW331" s="39"/>
      <c r="NX331" s="39"/>
      <c r="NY331" s="39"/>
      <c r="NZ331" s="39"/>
      <c r="OA331" s="39"/>
      <c r="OB331" s="39"/>
      <c r="OC331" s="39"/>
      <c r="OD331" s="39"/>
      <c r="OE331" s="39"/>
      <c r="OF331" s="39"/>
      <c r="OG331" s="39"/>
      <c r="OH331" s="39"/>
      <c r="OI331" s="39"/>
      <c r="OJ331" s="39"/>
      <c r="OK331" s="39"/>
      <c r="OL331" s="39"/>
      <c r="OM331" s="39"/>
      <c r="ON331" s="39"/>
      <c r="OO331" s="39"/>
      <c r="OP331" s="39"/>
      <c r="OQ331" s="39"/>
      <c r="OR331" s="39"/>
      <c r="OS331" s="39"/>
      <c r="OT331" s="39"/>
      <c r="OU331" s="39"/>
      <c r="OV331" s="39"/>
      <c r="OW331" s="39"/>
      <c r="OX331" s="39"/>
      <c r="OY331" s="39"/>
      <c r="OZ331" s="39"/>
      <c r="PA331" s="39"/>
      <c r="PB331" s="39"/>
      <c r="PC331" s="39"/>
      <c r="PD331" s="39"/>
      <c r="PE331" s="39"/>
      <c r="PF331" s="39"/>
      <c r="PG331" s="39"/>
      <c r="PH331" s="39"/>
      <c r="PI331" s="39"/>
      <c r="PJ331" s="39"/>
      <c r="PK331" s="39"/>
      <c r="PL331" s="39"/>
      <c r="PM331" s="39"/>
      <c r="PN331" s="39"/>
      <c r="PO331" s="39"/>
      <c r="PP331" s="39"/>
      <c r="PQ331" s="39"/>
      <c r="PR331" s="39"/>
      <c r="PS331" s="39"/>
      <c r="PT331" s="39"/>
      <c r="PU331" s="39"/>
      <c r="PV331" s="39"/>
      <c r="PW331" s="39"/>
      <c r="PX331" s="39"/>
      <c r="PY331" s="39"/>
      <c r="PZ331" s="39"/>
      <c r="QA331" s="39"/>
      <c r="QB331" s="39"/>
      <c r="QC331" s="39"/>
      <c r="QD331" s="39"/>
      <c r="QE331" s="39"/>
      <c r="QF331" s="39"/>
      <c r="QG331" s="39"/>
      <c r="QH331" s="39"/>
      <c r="QI331" s="39"/>
      <c r="QJ331" s="39"/>
      <c r="QK331" s="39"/>
      <c r="QL331" s="39"/>
      <c r="QM331" s="39"/>
      <c r="QN331" s="39"/>
      <c r="QO331" s="39"/>
      <c r="QP331" s="39"/>
      <c r="QQ331" s="39"/>
      <c r="QR331" s="39"/>
      <c r="QS331" s="39"/>
      <c r="QT331" s="39"/>
      <c r="QU331" s="39"/>
      <c r="QV331" s="39"/>
      <c r="QW331" s="39"/>
      <c r="QX331" s="39"/>
      <c r="QY331" s="39"/>
      <c r="QZ331" s="39"/>
      <c r="RA331" s="39"/>
      <c r="RB331" s="39"/>
      <c r="RC331" s="39"/>
      <c r="RD331" s="39"/>
      <c r="RE331" s="39"/>
      <c r="RF331" s="39"/>
      <c r="RG331" s="39"/>
      <c r="RH331" s="39"/>
      <c r="RI331" s="39"/>
      <c r="RJ331" s="39"/>
      <c r="RK331" s="39"/>
      <c r="RL331" s="39"/>
      <c r="RM331" s="39"/>
      <c r="RN331" s="39"/>
      <c r="RO331" s="39"/>
      <c r="RP331" s="39"/>
      <c r="RQ331" s="39"/>
      <c r="RR331" s="39"/>
      <c r="RS331" s="39"/>
      <c r="RT331" s="39"/>
      <c r="RU331" s="39"/>
      <c r="RV331" s="39"/>
      <c r="RW331" s="39"/>
      <c r="RX331" s="39"/>
      <c r="RY331" s="39"/>
      <c r="RZ331" s="39"/>
      <c r="SA331" s="39"/>
      <c r="SB331" s="39"/>
      <c r="SC331" s="39"/>
      <c r="SD331" s="39"/>
      <c r="SE331" s="39"/>
      <c r="SF331" s="39"/>
      <c r="SG331" s="39"/>
      <c r="SH331" s="39"/>
      <c r="SI331" s="39"/>
      <c r="SJ331" s="39"/>
      <c r="SK331" s="39"/>
      <c r="SL331" s="39"/>
      <c r="SM331" s="39"/>
      <c r="SN331" s="39"/>
      <c r="SO331" s="39"/>
      <c r="SP331" s="39"/>
      <c r="SQ331" s="39"/>
      <c r="SR331" s="39"/>
      <c r="SS331" s="39"/>
      <c r="ST331" s="39"/>
      <c r="SU331" s="39"/>
      <c r="SV331" s="39"/>
      <c r="SW331" s="39"/>
      <c r="SX331" s="39"/>
      <c r="SY331" s="39"/>
      <c r="SZ331" s="39"/>
      <c r="TA331" s="39"/>
      <c r="TB331" s="39"/>
      <c r="TC331" s="39"/>
      <c r="TD331" s="39"/>
      <c r="TE331" s="39"/>
      <c r="TF331" s="39"/>
      <c r="TG331" s="39"/>
      <c r="TH331" s="39"/>
      <c r="TI331" s="39"/>
      <c r="TJ331" s="39"/>
      <c r="TK331" s="39"/>
      <c r="TL331" s="39"/>
      <c r="TM331" s="39"/>
      <c r="TN331" s="39"/>
      <c r="TO331" s="39"/>
      <c r="TP331" s="39"/>
      <c r="TQ331" s="39"/>
      <c r="TR331" s="39"/>
      <c r="TS331" s="39"/>
      <c r="TT331" s="39"/>
      <c r="TU331" s="39"/>
      <c r="TV331" s="39"/>
      <c r="TW331" s="39"/>
      <c r="TX331" s="39"/>
      <c r="TY331" s="39"/>
      <c r="TZ331" s="39"/>
      <c r="UA331" s="39"/>
      <c r="UB331" s="39"/>
      <c r="UC331" s="39"/>
      <c r="UD331" s="39"/>
      <c r="UE331" s="39"/>
      <c r="UF331" s="39"/>
      <c r="UG331" s="39"/>
      <c r="UH331" s="39"/>
      <c r="UI331" s="39"/>
      <c r="UJ331" s="39"/>
      <c r="UK331" s="39"/>
      <c r="UL331" s="39"/>
      <c r="UM331" s="39"/>
      <c r="UN331" s="39"/>
      <c r="UO331" s="39"/>
      <c r="UP331" s="39"/>
      <c r="UQ331" s="39"/>
      <c r="UR331" s="39"/>
      <c r="US331" s="39"/>
      <c r="UT331" s="39"/>
      <c r="UU331" s="39"/>
      <c r="UV331" s="39"/>
      <c r="UW331" s="39"/>
      <c r="UX331" s="39"/>
      <c r="UY331" s="39"/>
      <c r="UZ331" s="39"/>
      <c r="VA331" s="39"/>
      <c r="VB331" s="39"/>
      <c r="VC331" s="39"/>
      <c r="VD331" s="39"/>
      <c r="VE331" s="39"/>
      <c r="VF331" s="39"/>
      <c r="VG331" s="39"/>
      <c r="VH331" s="39"/>
      <c r="VI331" s="39"/>
      <c r="VJ331" s="39"/>
      <c r="VK331" s="39"/>
      <c r="VL331" s="39"/>
      <c r="VM331" s="39"/>
      <c r="VN331" s="39"/>
      <c r="VO331" s="39"/>
      <c r="VP331" s="39"/>
      <c r="VQ331" s="39"/>
      <c r="VR331" s="39"/>
      <c r="VS331" s="39"/>
      <c r="VT331" s="39"/>
      <c r="VU331" s="39"/>
      <c r="VV331" s="39"/>
      <c r="VW331" s="39"/>
      <c r="VX331" s="39"/>
      <c r="VY331" s="39"/>
      <c r="VZ331" s="39"/>
      <c r="WA331" s="39"/>
      <c r="WB331" s="39"/>
      <c r="WC331" s="39"/>
      <c r="WD331" s="39"/>
      <c r="WE331" s="39"/>
      <c r="WF331" s="39"/>
      <c r="WG331" s="39"/>
      <c r="WH331" s="39"/>
      <c r="WI331" s="39"/>
      <c r="WJ331" s="39"/>
      <c r="WK331" s="39"/>
      <c r="WL331" s="39"/>
      <c r="WM331" s="39"/>
      <c r="WN331" s="39"/>
      <c r="WO331" s="39"/>
      <c r="WP331" s="39"/>
      <c r="WQ331" s="39"/>
      <c r="WR331" s="39"/>
      <c r="WS331" s="39"/>
      <c r="WT331" s="39"/>
      <c r="WU331" s="39"/>
      <c r="WV331" s="39"/>
      <c r="WW331" s="39"/>
      <c r="WX331" s="39"/>
      <c r="WY331" s="39"/>
      <c r="WZ331" s="39"/>
      <c r="XA331" s="39"/>
      <c r="XB331" s="39"/>
      <c r="XC331" s="39"/>
      <c r="XD331" s="39"/>
      <c r="XE331" s="39"/>
      <c r="XF331" s="39"/>
      <c r="XG331" s="39"/>
      <c r="XH331" s="39"/>
      <c r="XI331" s="39"/>
      <c r="XJ331" s="39"/>
      <c r="XK331" s="39"/>
      <c r="XL331" s="39"/>
      <c r="XM331" s="39"/>
      <c r="XN331" s="39"/>
      <c r="XO331" s="39"/>
      <c r="XP331" s="39"/>
      <c r="XQ331" s="39"/>
      <c r="XR331" s="39"/>
      <c r="XS331" s="39"/>
      <c r="XT331" s="39"/>
      <c r="XU331" s="39"/>
      <c r="XV331" s="39"/>
      <c r="XW331" s="39"/>
      <c r="XX331" s="39"/>
      <c r="XY331" s="39"/>
      <c r="XZ331" s="39"/>
      <c r="YA331" s="39"/>
      <c r="YB331" s="39"/>
      <c r="YC331" s="39"/>
      <c r="YD331" s="39"/>
      <c r="YE331" s="39"/>
      <c r="YF331" s="39"/>
      <c r="YG331" s="39"/>
      <c r="YH331" s="39"/>
      <c r="YI331" s="39"/>
      <c r="YJ331" s="39"/>
      <c r="YK331" s="39"/>
      <c r="YL331" s="39"/>
      <c r="YM331" s="39"/>
      <c r="YN331" s="39"/>
      <c r="YO331" s="39"/>
      <c r="YP331" s="39"/>
      <c r="YQ331" s="39"/>
      <c r="YR331" s="39"/>
      <c r="YS331" s="39"/>
      <c r="YT331" s="39"/>
      <c r="YU331" s="39"/>
      <c r="YV331" s="39"/>
      <c r="YW331" s="39"/>
      <c r="YX331" s="39"/>
      <c r="YY331" s="39"/>
      <c r="YZ331" s="39"/>
      <c r="ZA331" s="39"/>
      <c r="ZB331" s="39"/>
      <c r="ZC331" s="39"/>
      <c r="ZD331" s="39"/>
      <c r="ZE331" s="39"/>
      <c r="ZF331" s="39"/>
      <c r="ZG331" s="39"/>
      <c r="ZH331" s="39"/>
      <c r="ZI331" s="39"/>
      <c r="ZJ331" s="39"/>
      <c r="ZK331" s="39"/>
      <c r="ZL331" s="39"/>
      <c r="ZM331" s="39"/>
      <c r="ZN331" s="39"/>
      <c r="ZO331" s="39"/>
      <c r="ZP331" s="39"/>
      <c r="ZQ331" s="39"/>
      <c r="ZR331" s="39"/>
      <c r="ZS331" s="39"/>
      <c r="ZT331" s="39"/>
      <c r="ZU331" s="39"/>
      <c r="ZV331" s="39"/>
      <c r="ZW331" s="39"/>
      <c r="ZX331" s="39"/>
    </row>
    <row r="332" spans="1:700" s="41" customFormat="1" ht="12" customHeight="1" x14ac:dyDescent="0.25">
      <c r="A332" s="128" t="s">
        <v>36</v>
      </c>
      <c r="B332" s="36" t="s">
        <v>37</v>
      </c>
      <c r="C332" s="36" t="s">
        <v>37</v>
      </c>
      <c r="D332" s="36" t="s">
        <v>38</v>
      </c>
      <c r="E332" s="36" t="s">
        <v>271</v>
      </c>
      <c r="F332" s="36" t="s">
        <v>272</v>
      </c>
      <c r="G332" s="22" t="s">
        <v>40</v>
      </c>
      <c r="H332" s="22" t="s">
        <v>267</v>
      </c>
      <c r="I332" s="73" t="s">
        <v>268</v>
      </c>
      <c r="J332" s="31" t="s">
        <v>6369</v>
      </c>
      <c r="K332" s="31" t="s">
        <v>6370</v>
      </c>
      <c r="L332" s="11"/>
      <c r="M332" s="8" t="s">
        <v>43</v>
      </c>
      <c r="N332" s="12" t="s">
        <v>16255</v>
      </c>
      <c r="O332" s="20">
        <v>1</v>
      </c>
      <c r="P332" s="59">
        <v>1411.45</v>
      </c>
      <c r="Q332" s="53" t="s">
        <v>16279</v>
      </c>
      <c r="R332" s="59">
        <v>1411.45</v>
      </c>
      <c r="S332" s="59">
        <v>0</v>
      </c>
      <c r="T332" s="59">
        <v>1411.45</v>
      </c>
      <c r="U332" s="59">
        <v>0</v>
      </c>
      <c r="V332" s="59">
        <v>0</v>
      </c>
      <c r="W332" s="59">
        <v>0</v>
      </c>
      <c r="X332" s="59">
        <v>0</v>
      </c>
      <c r="Y332" s="59">
        <v>0</v>
      </c>
      <c r="Z332" s="59">
        <v>0</v>
      </c>
      <c r="AA332" s="59">
        <v>0</v>
      </c>
      <c r="AB332" s="59">
        <v>0</v>
      </c>
      <c r="AC332" s="59">
        <v>0</v>
      </c>
      <c r="AD332" s="59">
        <v>0</v>
      </c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/>
      <c r="IV332" s="39"/>
      <c r="IW332" s="39"/>
      <c r="IX332" s="39"/>
      <c r="IY332" s="39"/>
      <c r="IZ332" s="39"/>
      <c r="JA332" s="39"/>
      <c r="JB332" s="39"/>
      <c r="JC332" s="39"/>
      <c r="JD332" s="39"/>
      <c r="JE332" s="39"/>
      <c r="JF332" s="39"/>
      <c r="JG332" s="39"/>
      <c r="JH332" s="39"/>
      <c r="JI332" s="39"/>
      <c r="JJ332" s="39"/>
      <c r="JK332" s="39"/>
      <c r="JL332" s="39"/>
      <c r="JM332" s="39"/>
      <c r="JN332" s="39"/>
      <c r="JO332" s="39"/>
      <c r="JP332" s="39"/>
      <c r="JQ332" s="39"/>
      <c r="JR332" s="39"/>
      <c r="JS332" s="39"/>
      <c r="JT332" s="39"/>
      <c r="JU332" s="39"/>
      <c r="JV332" s="39"/>
      <c r="JW332" s="39"/>
      <c r="JX332" s="39"/>
      <c r="JY332" s="39"/>
      <c r="JZ332" s="39"/>
      <c r="KA332" s="39"/>
      <c r="KB332" s="39"/>
      <c r="KC332" s="39"/>
      <c r="KD332" s="39"/>
      <c r="KE332" s="39"/>
      <c r="KF332" s="39"/>
      <c r="KG332" s="39"/>
      <c r="KH332" s="39"/>
      <c r="KI332" s="39"/>
      <c r="KJ332" s="39"/>
      <c r="KK332" s="39"/>
      <c r="KL332" s="39"/>
      <c r="KM332" s="39"/>
      <c r="KN332" s="39"/>
      <c r="KO332" s="39"/>
      <c r="KP332" s="39"/>
      <c r="KQ332" s="39"/>
      <c r="KR332" s="39"/>
      <c r="KS332" s="39"/>
      <c r="KT332" s="39"/>
      <c r="KU332" s="39"/>
      <c r="KV332" s="39"/>
      <c r="KW332" s="39"/>
      <c r="KX332" s="39"/>
      <c r="KY332" s="39"/>
      <c r="KZ332" s="39"/>
      <c r="LA332" s="39"/>
      <c r="LB332" s="39"/>
      <c r="LC332" s="39"/>
      <c r="LD332" s="39"/>
      <c r="LE332" s="39"/>
      <c r="LF332" s="39"/>
      <c r="LG332" s="39"/>
      <c r="LH332" s="39"/>
      <c r="LI332" s="39"/>
      <c r="LJ332" s="39"/>
      <c r="LK332" s="39"/>
      <c r="LL332" s="39"/>
      <c r="LM332" s="39"/>
      <c r="LN332" s="39"/>
      <c r="LO332" s="39"/>
      <c r="LP332" s="39"/>
      <c r="LQ332" s="39"/>
      <c r="LR332" s="39"/>
      <c r="LS332" s="39"/>
      <c r="LT332" s="39"/>
      <c r="LU332" s="39"/>
      <c r="LV332" s="39"/>
      <c r="LW332" s="39"/>
      <c r="LX332" s="39"/>
      <c r="LY332" s="39"/>
      <c r="LZ332" s="39"/>
      <c r="MA332" s="39"/>
      <c r="MB332" s="39"/>
      <c r="MC332" s="39"/>
      <c r="MD332" s="39"/>
      <c r="ME332" s="39"/>
      <c r="MF332" s="39"/>
      <c r="MG332" s="39"/>
      <c r="MH332" s="39"/>
      <c r="MI332" s="39"/>
      <c r="MJ332" s="39"/>
      <c r="MK332" s="39"/>
      <c r="ML332" s="39"/>
      <c r="MM332" s="39"/>
      <c r="MN332" s="39"/>
      <c r="MO332" s="39"/>
      <c r="MP332" s="39"/>
      <c r="MQ332" s="39"/>
      <c r="MR332" s="39"/>
      <c r="MS332" s="39"/>
      <c r="MT332" s="39"/>
      <c r="MU332" s="39"/>
      <c r="MV332" s="39"/>
      <c r="MW332" s="39"/>
      <c r="MX332" s="39"/>
      <c r="MY332" s="39"/>
      <c r="MZ332" s="39"/>
      <c r="NA332" s="39"/>
      <c r="NB332" s="39"/>
      <c r="NC332" s="39"/>
      <c r="ND332" s="39"/>
      <c r="NE332" s="39"/>
      <c r="NF332" s="39"/>
      <c r="NG332" s="39"/>
      <c r="NH332" s="39"/>
      <c r="NI332" s="39"/>
      <c r="NJ332" s="39"/>
      <c r="NK332" s="39"/>
      <c r="NL332" s="39"/>
      <c r="NM332" s="39"/>
      <c r="NN332" s="39"/>
      <c r="NO332" s="39"/>
      <c r="NP332" s="39"/>
      <c r="NQ332" s="39"/>
      <c r="NR332" s="39"/>
      <c r="NS332" s="39"/>
      <c r="NT332" s="39"/>
      <c r="NU332" s="39"/>
      <c r="NV332" s="39"/>
      <c r="NW332" s="39"/>
      <c r="NX332" s="39"/>
      <c r="NY332" s="39"/>
      <c r="NZ332" s="39"/>
      <c r="OA332" s="39"/>
      <c r="OB332" s="39"/>
      <c r="OC332" s="39"/>
      <c r="OD332" s="39"/>
      <c r="OE332" s="39"/>
      <c r="OF332" s="39"/>
      <c r="OG332" s="39"/>
      <c r="OH332" s="39"/>
      <c r="OI332" s="39"/>
      <c r="OJ332" s="39"/>
      <c r="OK332" s="39"/>
      <c r="OL332" s="39"/>
      <c r="OM332" s="39"/>
      <c r="ON332" s="39"/>
      <c r="OO332" s="39"/>
      <c r="OP332" s="39"/>
      <c r="OQ332" s="39"/>
      <c r="OR332" s="39"/>
      <c r="OS332" s="39"/>
      <c r="OT332" s="39"/>
      <c r="OU332" s="39"/>
      <c r="OV332" s="39"/>
      <c r="OW332" s="39"/>
      <c r="OX332" s="39"/>
      <c r="OY332" s="39"/>
      <c r="OZ332" s="39"/>
      <c r="PA332" s="39"/>
      <c r="PB332" s="39"/>
      <c r="PC332" s="39"/>
      <c r="PD332" s="39"/>
      <c r="PE332" s="39"/>
      <c r="PF332" s="39"/>
      <c r="PG332" s="39"/>
      <c r="PH332" s="39"/>
      <c r="PI332" s="39"/>
      <c r="PJ332" s="39"/>
      <c r="PK332" s="39"/>
      <c r="PL332" s="39"/>
      <c r="PM332" s="39"/>
      <c r="PN332" s="39"/>
      <c r="PO332" s="39"/>
      <c r="PP332" s="39"/>
      <c r="PQ332" s="39"/>
      <c r="PR332" s="39"/>
      <c r="PS332" s="39"/>
      <c r="PT332" s="39"/>
      <c r="PU332" s="39"/>
      <c r="PV332" s="39"/>
      <c r="PW332" s="39"/>
      <c r="PX332" s="39"/>
      <c r="PY332" s="39"/>
      <c r="PZ332" s="39"/>
      <c r="QA332" s="39"/>
      <c r="QB332" s="39"/>
      <c r="QC332" s="39"/>
      <c r="QD332" s="39"/>
      <c r="QE332" s="39"/>
      <c r="QF332" s="39"/>
      <c r="QG332" s="39"/>
      <c r="QH332" s="39"/>
      <c r="QI332" s="39"/>
      <c r="QJ332" s="39"/>
      <c r="QK332" s="39"/>
      <c r="QL332" s="39"/>
      <c r="QM332" s="39"/>
      <c r="QN332" s="39"/>
      <c r="QO332" s="39"/>
      <c r="QP332" s="39"/>
      <c r="QQ332" s="39"/>
      <c r="QR332" s="39"/>
      <c r="QS332" s="39"/>
      <c r="QT332" s="39"/>
      <c r="QU332" s="39"/>
      <c r="QV332" s="39"/>
      <c r="QW332" s="39"/>
      <c r="QX332" s="39"/>
      <c r="QY332" s="39"/>
      <c r="QZ332" s="39"/>
      <c r="RA332" s="39"/>
      <c r="RB332" s="39"/>
      <c r="RC332" s="39"/>
      <c r="RD332" s="39"/>
      <c r="RE332" s="39"/>
      <c r="RF332" s="39"/>
      <c r="RG332" s="39"/>
      <c r="RH332" s="39"/>
      <c r="RI332" s="39"/>
      <c r="RJ332" s="39"/>
      <c r="RK332" s="39"/>
      <c r="RL332" s="39"/>
      <c r="RM332" s="39"/>
      <c r="RN332" s="39"/>
      <c r="RO332" s="39"/>
      <c r="RP332" s="39"/>
      <c r="RQ332" s="39"/>
      <c r="RR332" s="39"/>
      <c r="RS332" s="39"/>
      <c r="RT332" s="39"/>
      <c r="RU332" s="39"/>
      <c r="RV332" s="39"/>
      <c r="RW332" s="39"/>
      <c r="RX332" s="39"/>
      <c r="RY332" s="39"/>
      <c r="RZ332" s="39"/>
      <c r="SA332" s="39"/>
      <c r="SB332" s="39"/>
      <c r="SC332" s="39"/>
      <c r="SD332" s="39"/>
      <c r="SE332" s="39"/>
      <c r="SF332" s="39"/>
      <c r="SG332" s="39"/>
      <c r="SH332" s="39"/>
      <c r="SI332" s="39"/>
      <c r="SJ332" s="39"/>
      <c r="SK332" s="39"/>
      <c r="SL332" s="39"/>
      <c r="SM332" s="39"/>
      <c r="SN332" s="39"/>
      <c r="SO332" s="39"/>
      <c r="SP332" s="39"/>
      <c r="SQ332" s="39"/>
      <c r="SR332" s="39"/>
      <c r="SS332" s="39"/>
      <c r="ST332" s="39"/>
      <c r="SU332" s="39"/>
      <c r="SV332" s="39"/>
      <c r="SW332" s="39"/>
      <c r="SX332" s="39"/>
      <c r="SY332" s="39"/>
      <c r="SZ332" s="39"/>
      <c r="TA332" s="39"/>
      <c r="TB332" s="39"/>
      <c r="TC332" s="39"/>
      <c r="TD332" s="39"/>
      <c r="TE332" s="39"/>
      <c r="TF332" s="39"/>
      <c r="TG332" s="39"/>
      <c r="TH332" s="39"/>
      <c r="TI332" s="39"/>
      <c r="TJ332" s="39"/>
      <c r="TK332" s="39"/>
      <c r="TL332" s="39"/>
      <c r="TM332" s="39"/>
      <c r="TN332" s="39"/>
      <c r="TO332" s="39"/>
      <c r="TP332" s="39"/>
      <c r="TQ332" s="39"/>
      <c r="TR332" s="39"/>
      <c r="TS332" s="39"/>
      <c r="TT332" s="39"/>
      <c r="TU332" s="39"/>
      <c r="TV332" s="39"/>
      <c r="TW332" s="39"/>
      <c r="TX332" s="39"/>
      <c r="TY332" s="39"/>
      <c r="TZ332" s="39"/>
      <c r="UA332" s="39"/>
      <c r="UB332" s="39"/>
      <c r="UC332" s="39"/>
      <c r="UD332" s="39"/>
      <c r="UE332" s="39"/>
      <c r="UF332" s="39"/>
      <c r="UG332" s="39"/>
      <c r="UH332" s="39"/>
      <c r="UI332" s="39"/>
      <c r="UJ332" s="39"/>
      <c r="UK332" s="39"/>
      <c r="UL332" s="39"/>
      <c r="UM332" s="39"/>
      <c r="UN332" s="39"/>
      <c r="UO332" s="39"/>
      <c r="UP332" s="39"/>
      <c r="UQ332" s="39"/>
      <c r="UR332" s="39"/>
      <c r="US332" s="39"/>
      <c r="UT332" s="39"/>
      <c r="UU332" s="39"/>
      <c r="UV332" s="39"/>
      <c r="UW332" s="39"/>
      <c r="UX332" s="39"/>
      <c r="UY332" s="39"/>
      <c r="UZ332" s="39"/>
      <c r="VA332" s="39"/>
      <c r="VB332" s="39"/>
      <c r="VC332" s="39"/>
      <c r="VD332" s="39"/>
      <c r="VE332" s="39"/>
      <c r="VF332" s="39"/>
      <c r="VG332" s="39"/>
      <c r="VH332" s="39"/>
      <c r="VI332" s="39"/>
      <c r="VJ332" s="39"/>
      <c r="VK332" s="39"/>
      <c r="VL332" s="39"/>
      <c r="VM332" s="39"/>
      <c r="VN332" s="39"/>
      <c r="VO332" s="39"/>
      <c r="VP332" s="39"/>
      <c r="VQ332" s="39"/>
      <c r="VR332" s="39"/>
      <c r="VS332" s="39"/>
      <c r="VT332" s="39"/>
      <c r="VU332" s="39"/>
      <c r="VV332" s="39"/>
      <c r="VW332" s="39"/>
      <c r="VX332" s="39"/>
      <c r="VY332" s="39"/>
      <c r="VZ332" s="39"/>
      <c r="WA332" s="39"/>
      <c r="WB332" s="39"/>
      <c r="WC332" s="39"/>
      <c r="WD332" s="39"/>
      <c r="WE332" s="39"/>
      <c r="WF332" s="39"/>
      <c r="WG332" s="39"/>
      <c r="WH332" s="39"/>
      <c r="WI332" s="39"/>
      <c r="WJ332" s="39"/>
      <c r="WK332" s="39"/>
      <c r="WL332" s="39"/>
      <c r="WM332" s="39"/>
      <c r="WN332" s="39"/>
      <c r="WO332" s="39"/>
      <c r="WP332" s="39"/>
      <c r="WQ332" s="39"/>
      <c r="WR332" s="39"/>
      <c r="WS332" s="39"/>
      <c r="WT332" s="39"/>
      <c r="WU332" s="39"/>
      <c r="WV332" s="39"/>
      <c r="WW332" s="39"/>
      <c r="WX332" s="39"/>
      <c r="WY332" s="39"/>
      <c r="WZ332" s="39"/>
      <c r="XA332" s="39"/>
      <c r="XB332" s="39"/>
      <c r="XC332" s="39"/>
      <c r="XD332" s="39"/>
      <c r="XE332" s="39"/>
      <c r="XF332" s="39"/>
      <c r="XG332" s="39"/>
      <c r="XH332" s="39"/>
      <c r="XI332" s="39"/>
      <c r="XJ332" s="39"/>
      <c r="XK332" s="39"/>
      <c r="XL332" s="39"/>
      <c r="XM332" s="39"/>
      <c r="XN332" s="39"/>
      <c r="XO332" s="39"/>
      <c r="XP332" s="39"/>
      <c r="XQ332" s="39"/>
      <c r="XR332" s="39"/>
      <c r="XS332" s="39"/>
      <c r="XT332" s="39"/>
      <c r="XU332" s="39"/>
      <c r="XV332" s="39"/>
      <c r="XW332" s="39"/>
      <c r="XX332" s="39"/>
      <c r="XY332" s="39"/>
      <c r="XZ332" s="39"/>
      <c r="YA332" s="39"/>
      <c r="YB332" s="39"/>
      <c r="YC332" s="39"/>
      <c r="YD332" s="39"/>
      <c r="YE332" s="39"/>
      <c r="YF332" s="39"/>
      <c r="YG332" s="39"/>
      <c r="YH332" s="39"/>
      <c r="YI332" s="39"/>
      <c r="YJ332" s="39"/>
      <c r="YK332" s="39"/>
      <c r="YL332" s="39"/>
      <c r="YM332" s="39"/>
      <c r="YN332" s="39"/>
      <c r="YO332" s="39"/>
      <c r="YP332" s="39"/>
      <c r="YQ332" s="39"/>
      <c r="YR332" s="39"/>
      <c r="YS332" s="39"/>
      <c r="YT332" s="39"/>
      <c r="YU332" s="39"/>
      <c r="YV332" s="39"/>
      <c r="YW332" s="39"/>
      <c r="YX332" s="39"/>
      <c r="YY332" s="39"/>
      <c r="YZ332" s="39"/>
      <c r="ZA332" s="39"/>
      <c r="ZB332" s="39"/>
      <c r="ZC332" s="39"/>
      <c r="ZD332" s="39"/>
      <c r="ZE332" s="39"/>
      <c r="ZF332" s="39"/>
      <c r="ZG332" s="39"/>
      <c r="ZH332" s="39"/>
      <c r="ZI332" s="39"/>
      <c r="ZJ332" s="39"/>
      <c r="ZK332" s="39"/>
      <c r="ZL332" s="39"/>
      <c r="ZM332" s="39"/>
      <c r="ZN332" s="39"/>
      <c r="ZO332" s="39"/>
      <c r="ZP332" s="39"/>
      <c r="ZQ332" s="39"/>
      <c r="ZR332" s="39"/>
      <c r="ZS332" s="39"/>
      <c r="ZT332" s="39"/>
      <c r="ZU332" s="39"/>
      <c r="ZV332" s="39"/>
      <c r="ZW332" s="39"/>
      <c r="ZX332" s="39"/>
    </row>
    <row r="333" spans="1:700" s="41" customFormat="1" ht="12" customHeight="1" x14ac:dyDescent="0.25">
      <c r="A333" s="128" t="s">
        <v>36</v>
      </c>
      <c r="B333" s="36" t="s">
        <v>37</v>
      </c>
      <c r="C333" s="36" t="s">
        <v>37</v>
      </c>
      <c r="D333" s="36" t="s">
        <v>38</v>
      </c>
      <c r="E333" s="36" t="s">
        <v>271</v>
      </c>
      <c r="F333" s="36" t="s">
        <v>272</v>
      </c>
      <c r="G333" s="22" t="s">
        <v>40</v>
      </c>
      <c r="H333" s="22">
        <v>24601</v>
      </c>
      <c r="I333" s="92" t="s">
        <v>124</v>
      </c>
      <c r="J333" s="31" t="s">
        <v>6816</v>
      </c>
      <c r="K333" s="31" t="s">
        <v>6817</v>
      </c>
      <c r="L333" s="11"/>
      <c r="M333" s="8" t="s">
        <v>43</v>
      </c>
      <c r="N333" s="12" t="s">
        <v>16255</v>
      </c>
      <c r="O333" s="20">
        <v>2</v>
      </c>
      <c r="P333" s="59">
        <v>168.2</v>
      </c>
      <c r="Q333" s="53" t="s">
        <v>16279</v>
      </c>
      <c r="R333" s="59">
        <v>336.4</v>
      </c>
      <c r="S333" s="59">
        <v>0</v>
      </c>
      <c r="T333" s="59">
        <v>0</v>
      </c>
      <c r="U333" s="59">
        <v>336.4</v>
      </c>
      <c r="V333" s="59">
        <v>0</v>
      </c>
      <c r="W333" s="59">
        <v>0</v>
      </c>
      <c r="X333" s="59">
        <v>0</v>
      </c>
      <c r="Y333" s="59">
        <v>0</v>
      </c>
      <c r="Z333" s="59">
        <v>0</v>
      </c>
      <c r="AA333" s="59">
        <v>0</v>
      </c>
      <c r="AB333" s="59">
        <v>0</v>
      </c>
      <c r="AC333" s="59">
        <v>0</v>
      </c>
      <c r="AD333" s="59">
        <v>0</v>
      </c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/>
      <c r="IV333" s="39"/>
      <c r="IW333" s="39"/>
      <c r="IX333" s="39"/>
      <c r="IY333" s="39"/>
      <c r="IZ333" s="39"/>
      <c r="JA333" s="39"/>
      <c r="JB333" s="39"/>
      <c r="JC333" s="39"/>
      <c r="JD333" s="39"/>
      <c r="JE333" s="39"/>
      <c r="JF333" s="39"/>
      <c r="JG333" s="39"/>
      <c r="JH333" s="39"/>
      <c r="JI333" s="39"/>
      <c r="JJ333" s="39"/>
      <c r="JK333" s="39"/>
      <c r="JL333" s="39"/>
      <c r="JM333" s="39"/>
      <c r="JN333" s="39"/>
      <c r="JO333" s="39"/>
      <c r="JP333" s="39"/>
      <c r="JQ333" s="39"/>
      <c r="JR333" s="39"/>
      <c r="JS333" s="39"/>
      <c r="JT333" s="39"/>
      <c r="JU333" s="39"/>
      <c r="JV333" s="39"/>
      <c r="JW333" s="39"/>
      <c r="JX333" s="39"/>
      <c r="JY333" s="39"/>
      <c r="JZ333" s="39"/>
      <c r="KA333" s="39"/>
      <c r="KB333" s="39"/>
      <c r="KC333" s="39"/>
      <c r="KD333" s="39"/>
      <c r="KE333" s="39"/>
      <c r="KF333" s="39"/>
      <c r="KG333" s="39"/>
      <c r="KH333" s="39"/>
      <c r="KI333" s="39"/>
      <c r="KJ333" s="39"/>
      <c r="KK333" s="39"/>
      <c r="KL333" s="39"/>
      <c r="KM333" s="39"/>
      <c r="KN333" s="39"/>
      <c r="KO333" s="39"/>
      <c r="KP333" s="39"/>
      <c r="KQ333" s="39"/>
      <c r="KR333" s="39"/>
      <c r="KS333" s="39"/>
      <c r="KT333" s="39"/>
      <c r="KU333" s="39"/>
      <c r="KV333" s="39"/>
      <c r="KW333" s="39"/>
      <c r="KX333" s="39"/>
      <c r="KY333" s="39"/>
      <c r="KZ333" s="39"/>
      <c r="LA333" s="39"/>
      <c r="LB333" s="39"/>
      <c r="LC333" s="39"/>
      <c r="LD333" s="39"/>
      <c r="LE333" s="39"/>
      <c r="LF333" s="39"/>
      <c r="LG333" s="39"/>
      <c r="LH333" s="39"/>
      <c r="LI333" s="39"/>
      <c r="LJ333" s="39"/>
      <c r="LK333" s="39"/>
      <c r="LL333" s="39"/>
      <c r="LM333" s="39"/>
      <c r="LN333" s="39"/>
      <c r="LO333" s="39"/>
      <c r="LP333" s="39"/>
      <c r="LQ333" s="39"/>
      <c r="LR333" s="39"/>
      <c r="LS333" s="39"/>
      <c r="LT333" s="39"/>
      <c r="LU333" s="39"/>
      <c r="LV333" s="39"/>
      <c r="LW333" s="39"/>
      <c r="LX333" s="39"/>
      <c r="LY333" s="39"/>
      <c r="LZ333" s="39"/>
      <c r="MA333" s="39"/>
      <c r="MB333" s="39"/>
      <c r="MC333" s="39"/>
      <c r="MD333" s="39"/>
      <c r="ME333" s="39"/>
      <c r="MF333" s="39"/>
      <c r="MG333" s="39"/>
      <c r="MH333" s="39"/>
      <c r="MI333" s="39"/>
      <c r="MJ333" s="39"/>
      <c r="MK333" s="39"/>
      <c r="ML333" s="39"/>
      <c r="MM333" s="39"/>
      <c r="MN333" s="39"/>
      <c r="MO333" s="39"/>
      <c r="MP333" s="39"/>
      <c r="MQ333" s="39"/>
      <c r="MR333" s="39"/>
      <c r="MS333" s="39"/>
      <c r="MT333" s="39"/>
      <c r="MU333" s="39"/>
      <c r="MV333" s="39"/>
      <c r="MW333" s="39"/>
      <c r="MX333" s="39"/>
      <c r="MY333" s="39"/>
      <c r="MZ333" s="39"/>
      <c r="NA333" s="39"/>
      <c r="NB333" s="39"/>
      <c r="NC333" s="39"/>
      <c r="ND333" s="39"/>
      <c r="NE333" s="39"/>
      <c r="NF333" s="39"/>
      <c r="NG333" s="39"/>
      <c r="NH333" s="39"/>
      <c r="NI333" s="39"/>
      <c r="NJ333" s="39"/>
      <c r="NK333" s="39"/>
      <c r="NL333" s="39"/>
      <c r="NM333" s="39"/>
      <c r="NN333" s="39"/>
      <c r="NO333" s="39"/>
      <c r="NP333" s="39"/>
      <c r="NQ333" s="39"/>
      <c r="NR333" s="39"/>
      <c r="NS333" s="39"/>
      <c r="NT333" s="39"/>
      <c r="NU333" s="39"/>
      <c r="NV333" s="39"/>
      <c r="NW333" s="39"/>
      <c r="NX333" s="39"/>
      <c r="NY333" s="39"/>
      <c r="NZ333" s="39"/>
      <c r="OA333" s="39"/>
      <c r="OB333" s="39"/>
      <c r="OC333" s="39"/>
      <c r="OD333" s="39"/>
      <c r="OE333" s="39"/>
      <c r="OF333" s="39"/>
      <c r="OG333" s="39"/>
      <c r="OH333" s="39"/>
      <c r="OI333" s="39"/>
      <c r="OJ333" s="39"/>
      <c r="OK333" s="39"/>
      <c r="OL333" s="39"/>
      <c r="OM333" s="39"/>
      <c r="ON333" s="39"/>
      <c r="OO333" s="39"/>
      <c r="OP333" s="39"/>
      <c r="OQ333" s="39"/>
      <c r="OR333" s="39"/>
      <c r="OS333" s="39"/>
      <c r="OT333" s="39"/>
      <c r="OU333" s="39"/>
      <c r="OV333" s="39"/>
      <c r="OW333" s="39"/>
      <c r="OX333" s="39"/>
      <c r="OY333" s="39"/>
      <c r="OZ333" s="39"/>
      <c r="PA333" s="39"/>
      <c r="PB333" s="39"/>
      <c r="PC333" s="39"/>
      <c r="PD333" s="39"/>
      <c r="PE333" s="39"/>
      <c r="PF333" s="39"/>
      <c r="PG333" s="39"/>
      <c r="PH333" s="39"/>
      <c r="PI333" s="39"/>
      <c r="PJ333" s="39"/>
      <c r="PK333" s="39"/>
      <c r="PL333" s="39"/>
      <c r="PM333" s="39"/>
      <c r="PN333" s="39"/>
      <c r="PO333" s="39"/>
      <c r="PP333" s="39"/>
      <c r="PQ333" s="39"/>
      <c r="PR333" s="39"/>
      <c r="PS333" s="39"/>
      <c r="PT333" s="39"/>
      <c r="PU333" s="39"/>
      <c r="PV333" s="39"/>
      <c r="PW333" s="39"/>
      <c r="PX333" s="39"/>
      <c r="PY333" s="39"/>
      <c r="PZ333" s="39"/>
      <c r="QA333" s="39"/>
      <c r="QB333" s="39"/>
      <c r="QC333" s="39"/>
      <c r="QD333" s="39"/>
      <c r="QE333" s="39"/>
      <c r="QF333" s="39"/>
      <c r="QG333" s="39"/>
      <c r="QH333" s="39"/>
      <c r="QI333" s="39"/>
      <c r="QJ333" s="39"/>
      <c r="QK333" s="39"/>
      <c r="QL333" s="39"/>
      <c r="QM333" s="39"/>
      <c r="QN333" s="39"/>
      <c r="QO333" s="39"/>
      <c r="QP333" s="39"/>
      <c r="QQ333" s="39"/>
      <c r="QR333" s="39"/>
      <c r="QS333" s="39"/>
      <c r="QT333" s="39"/>
      <c r="QU333" s="39"/>
      <c r="QV333" s="39"/>
      <c r="QW333" s="39"/>
      <c r="QX333" s="39"/>
      <c r="QY333" s="39"/>
      <c r="QZ333" s="39"/>
      <c r="RA333" s="39"/>
      <c r="RB333" s="39"/>
      <c r="RC333" s="39"/>
      <c r="RD333" s="39"/>
      <c r="RE333" s="39"/>
      <c r="RF333" s="39"/>
      <c r="RG333" s="39"/>
      <c r="RH333" s="39"/>
      <c r="RI333" s="39"/>
      <c r="RJ333" s="39"/>
      <c r="RK333" s="39"/>
      <c r="RL333" s="39"/>
      <c r="RM333" s="39"/>
      <c r="RN333" s="39"/>
      <c r="RO333" s="39"/>
      <c r="RP333" s="39"/>
      <c r="RQ333" s="39"/>
      <c r="RR333" s="39"/>
      <c r="RS333" s="39"/>
      <c r="RT333" s="39"/>
      <c r="RU333" s="39"/>
      <c r="RV333" s="39"/>
      <c r="RW333" s="39"/>
      <c r="RX333" s="39"/>
      <c r="RY333" s="39"/>
      <c r="RZ333" s="39"/>
      <c r="SA333" s="39"/>
      <c r="SB333" s="39"/>
      <c r="SC333" s="39"/>
      <c r="SD333" s="39"/>
      <c r="SE333" s="39"/>
      <c r="SF333" s="39"/>
      <c r="SG333" s="39"/>
      <c r="SH333" s="39"/>
      <c r="SI333" s="39"/>
      <c r="SJ333" s="39"/>
      <c r="SK333" s="39"/>
      <c r="SL333" s="39"/>
      <c r="SM333" s="39"/>
      <c r="SN333" s="39"/>
      <c r="SO333" s="39"/>
      <c r="SP333" s="39"/>
      <c r="SQ333" s="39"/>
      <c r="SR333" s="39"/>
      <c r="SS333" s="39"/>
      <c r="ST333" s="39"/>
      <c r="SU333" s="39"/>
      <c r="SV333" s="39"/>
      <c r="SW333" s="39"/>
      <c r="SX333" s="39"/>
      <c r="SY333" s="39"/>
      <c r="SZ333" s="39"/>
      <c r="TA333" s="39"/>
      <c r="TB333" s="39"/>
      <c r="TC333" s="39"/>
      <c r="TD333" s="39"/>
      <c r="TE333" s="39"/>
      <c r="TF333" s="39"/>
      <c r="TG333" s="39"/>
      <c r="TH333" s="39"/>
      <c r="TI333" s="39"/>
      <c r="TJ333" s="39"/>
      <c r="TK333" s="39"/>
      <c r="TL333" s="39"/>
      <c r="TM333" s="39"/>
      <c r="TN333" s="39"/>
      <c r="TO333" s="39"/>
      <c r="TP333" s="39"/>
      <c r="TQ333" s="39"/>
      <c r="TR333" s="39"/>
      <c r="TS333" s="39"/>
      <c r="TT333" s="39"/>
      <c r="TU333" s="39"/>
      <c r="TV333" s="39"/>
      <c r="TW333" s="39"/>
      <c r="TX333" s="39"/>
      <c r="TY333" s="39"/>
      <c r="TZ333" s="39"/>
      <c r="UA333" s="39"/>
      <c r="UB333" s="39"/>
      <c r="UC333" s="39"/>
      <c r="UD333" s="39"/>
      <c r="UE333" s="39"/>
      <c r="UF333" s="39"/>
      <c r="UG333" s="39"/>
      <c r="UH333" s="39"/>
      <c r="UI333" s="39"/>
      <c r="UJ333" s="39"/>
      <c r="UK333" s="39"/>
      <c r="UL333" s="39"/>
      <c r="UM333" s="39"/>
      <c r="UN333" s="39"/>
      <c r="UO333" s="39"/>
      <c r="UP333" s="39"/>
      <c r="UQ333" s="39"/>
      <c r="UR333" s="39"/>
      <c r="US333" s="39"/>
      <c r="UT333" s="39"/>
      <c r="UU333" s="39"/>
      <c r="UV333" s="39"/>
      <c r="UW333" s="39"/>
      <c r="UX333" s="39"/>
      <c r="UY333" s="39"/>
      <c r="UZ333" s="39"/>
      <c r="VA333" s="39"/>
      <c r="VB333" s="39"/>
      <c r="VC333" s="39"/>
      <c r="VD333" s="39"/>
      <c r="VE333" s="39"/>
      <c r="VF333" s="39"/>
      <c r="VG333" s="39"/>
      <c r="VH333" s="39"/>
      <c r="VI333" s="39"/>
      <c r="VJ333" s="39"/>
      <c r="VK333" s="39"/>
      <c r="VL333" s="39"/>
      <c r="VM333" s="39"/>
      <c r="VN333" s="39"/>
      <c r="VO333" s="39"/>
      <c r="VP333" s="39"/>
      <c r="VQ333" s="39"/>
      <c r="VR333" s="39"/>
      <c r="VS333" s="39"/>
      <c r="VT333" s="39"/>
      <c r="VU333" s="39"/>
      <c r="VV333" s="39"/>
      <c r="VW333" s="39"/>
      <c r="VX333" s="39"/>
      <c r="VY333" s="39"/>
      <c r="VZ333" s="39"/>
      <c r="WA333" s="39"/>
      <c r="WB333" s="39"/>
      <c r="WC333" s="39"/>
      <c r="WD333" s="39"/>
      <c r="WE333" s="39"/>
      <c r="WF333" s="39"/>
      <c r="WG333" s="39"/>
      <c r="WH333" s="39"/>
      <c r="WI333" s="39"/>
      <c r="WJ333" s="39"/>
      <c r="WK333" s="39"/>
      <c r="WL333" s="39"/>
      <c r="WM333" s="39"/>
      <c r="WN333" s="39"/>
      <c r="WO333" s="39"/>
      <c r="WP333" s="39"/>
      <c r="WQ333" s="39"/>
      <c r="WR333" s="39"/>
      <c r="WS333" s="39"/>
      <c r="WT333" s="39"/>
      <c r="WU333" s="39"/>
      <c r="WV333" s="39"/>
      <c r="WW333" s="39"/>
      <c r="WX333" s="39"/>
      <c r="WY333" s="39"/>
      <c r="WZ333" s="39"/>
      <c r="XA333" s="39"/>
      <c r="XB333" s="39"/>
      <c r="XC333" s="39"/>
      <c r="XD333" s="39"/>
      <c r="XE333" s="39"/>
      <c r="XF333" s="39"/>
      <c r="XG333" s="39"/>
      <c r="XH333" s="39"/>
      <c r="XI333" s="39"/>
      <c r="XJ333" s="39"/>
      <c r="XK333" s="39"/>
      <c r="XL333" s="39"/>
      <c r="XM333" s="39"/>
      <c r="XN333" s="39"/>
      <c r="XO333" s="39"/>
      <c r="XP333" s="39"/>
      <c r="XQ333" s="39"/>
      <c r="XR333" s="39"/>
      <c r="XS333" s="39"/>
      <c r="XT333" s="39"/>
      <c r="XU333" s="39"/>
      <c r="XV333" s="39"/>
      <c r="XW333" s="39"/>
      <c r="XX333" s="39"/>
      <c r="XY333" s="39"/>
      <c r="XZ333" s="39"/>
      <c r="YA333" s="39"/>
      <c r="YB333" s="39"/>
      <c r="YC333" s="39"/>
      <c r="YD333" s="39"/>
      <c r="YE333" s="39"/>
      <c r="YF333" s="39"/>
      <c r="YG333" s="39"/>
      <c r="YH333" s="39"/>
      <c r="YI333" s="39"/>
      <c r="YJ333" s="39"/>
      <c r="YK333" s="39"/>
      <c r="YL333" s="39"/>
      <c r="YM333" s="39"/>
      <c r="YN333" s="39"/>
      <c r="YO333" s="39"/>
      <c r="YP333" s="39"/>
      <c r="YQ333" s="39"/>
      <c r="YR333" s="39"/>
      <c r="YS333" s="39"/>
      <c r="YT333" s="39"/>
      <c r="YU333" s="39"/>
      <c r="YV333" s="39"/>
      <c r="YW333" s="39"/>
      <c r="YX333" s="39"/>
      <c r="YY333" s="39"/>
      <c r="YZ333" s="39"/>
      <c r="ZA333" s="39"/>
      <c r="ZB333" s="39"/>
      <c r="ZC333" s="39"/>
      <c r="ZD333" s="39"/>
      <c r="ZE333" s="39"/>
      <c r="ZF333" s="39"/>
      <c r="ZG333" s="39"/>
      <c r="ZH333" s="39"/>
      <c r="ZI333" s="39"/>
      <c r="ZJ333" s="39"/>
      <c r="ZK333" s="39"/>
      <c r="ZL333" s="39"/>
      <c r="ZM333" s="39"/>
      <c r="ZN333" s="39"/>
      <c r="ZO333" s="39"/>
      <c r="ZP333" s="39"/>
      <c r="ZQ333" s="39"/>
      <c r="ZR333" s="39"/>
      <c r="ZS333" s="39"/>
      <c r="ZT333" s="39"/>
      <c r="ZU333" s="39"/>
      <c r="ZV333" s="39"/>
      <c r="ZW333" s="39"/>
      <c r="ZX333" s="39"/>
    </row>
    <row r="334" spans="1:700" s="41" customFormat="1" ht="12" customHeight="1" x14ac:dyDescent="0.25">
      <c r="A334" s="128" t="s">
        <v>36</v>
      </c>
      <c r="B334" s="36" t="s">
        <v>37</v>
      </c>
      <c r="C334" s="36" t="s">
        <v>37</v>
      </c>
      <c r="D334" s="36" t="s">
        <v>38</v>
      </c>
      <c r="E334" s="36" t="s">
        <v>271</v>
      </c>
      <c r="F334" s="36" t="s">
        <v>272</v>
      </c>
      <c r="G334" s="22" t="s">
        <v>40</v>
      </c>
      <c r="H334" s="22">
        <v>24601</v>
      </c>
      <c r="I334" s="92" t="s">
        <v>124</v>
      </c>
      <c r="J334" s="31" t="s">
        <v>7372</v>
      </c>
      <c r="K334" s="31" t="s">
        <v>280</v>
      </c>
      <c r="L334" s="11"/>
      <c r="M334" s="8" t="s">
        <v>43</v>
      </c>
      <c r="N334" s="12" t="s">
        <v>16255</v>
      </c>
      <c r="O334" s="20">
        <v>2</v>
      </c>
      <c r="P334" s="59">
        <v>638</v>
      </c>
      <c r="Q334" s="53" t="s">
        <v>16279</v>
      </c>
      <c r="R334" s="59">
        <v>1276</v>
      </c>
      <c r="S334" s="59">
        <v>0</v>
      </c>
      <c r="T334" s="59">
        <v>0</v>
      </c>
      <c r="U334" s="59">
        <v>1276</v>
      </c>
      <c r="V334" s="59">
        <v>0</v>
      </c>
      <c r="W334" s="59">
        <v>0</v>
      </c>
      <c r="X334" s="59">
        <v>0</v>
      </c>
      <c r="Y334" s="59">
        <v>0</v>
      </c>
      <c r="Z334" s="59">
        <v>0</v>
      </c>
      <c r="AA334" s="59">
        <v>0</v>
      </c>
      <c r="AB334" s="59">
        <v>0</v>
      </c>
      <c r="AC334" s="59">
        <v>0</v>
      </c>
      <c r="AD334" s="59">
        <v>0</v>
      </c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/>
      <c r="IV334" s="39"/>
      <c r="IW334" s="39"/>
      <c r="IX334" s="39"/>
      <c r="IY334" s="39"/>
      <c r="IZ334" s="39"/>
      <c r="JA334" s="39"/>
      <c r="JB334" s="39"/>
      <c r="JC334" s="39"/>
      <c r="JD334" s="39"/>
      <c r="JE334" s="39"/>
      <c r="JF334" s="39"/>
      <c r="JG334" s="39"/>
      <c r="JH334" s="39"/>
      <c r="JI334" s="39"/>
      <c r="JJ334" s="39"/>
      <c r="JK334" s="39"/>
      <c r="JL334" s="39"/>
      <c r="JM334" s="39"/>
      <c r="JN334" s="39"/>
      <c r="JO334" s="39"/>
      <c r="JP334" s="39"/>
      <c r="JQ334" s="39"/>
      <c r="JR334" s="39"/>
      <c r="JS334" s="39"/>
      <c r="JT334" s="39"/>
      <c r="JU334" s="39"/>
      <c r="JV334" s="39"/>
      <c r="JW334" s="39"/>
      <c r="JX334" s="39"/>
      <c r="JY334" s="39"/>
      <c r="JZ334" s="39"/>
      <c r="KA334" s="39"/>
      <c r="KB334" s="39"/>
      <c r="KC334" s="39"/>
      <c r="KD334" s="39"/>
      <c r="KE334" s="39"/>
      <c r="KF334" s="39"/>
      <c r="KG334" s="39"/>
      <c r="KH334" s="39"/>
      <c r="KI334" s="39"/>
      <c r="KJ334" s="39"/>
      <c r="KK334" s="39"/>
      <c r="KL334" s="39"/>
      <c r="KM334" s="39"/>
      <c r="KN334" s="39"/>
      <c r="KO334" s="39"/>
      <c r="KP334" s="39"/>
      <c r="KQ334" s="39"/>
      <c r="KR334" s="39"/>
      <c r="KS334" s="39"/>
      <c r="KT334" s="39"/>
      <c r="KU334" s="39"/>
      <c r="KV334" s="39"/>
      <c r="KW334" s="39"/>
      <c r="KX334" s="39"/>
      <c r="KY334" s="39"/>
      <c r="KZ334" s="39"/>
      <c r="LA334" s="39"/>
      <c r="LB334" s="39"/>
      <c r="LC334" s="39"/>
      <c r="LD334" s="39"/>
      <c r="LE334" s="39"/>
      <c r="LF334" s="39"/>
      <c r="LG334" s="39"/>
      <c r="LH334" s="39"/>
      <c r="LI334" s="39"/>
      <c r="LJ334" s="39"/>
      <c r="LK334" s="39"/>
      <c r="LL334" s="39"/>
      <c r="LM334" s="39"/>
      <c r="LN334" s="39"/>
      <c r="LO334" s="39"/>
      <c r="LP334" s="39"/>
      <c r="LQ334" s="39"/>
      <c r="LR334" s="39"/>
      <c r="LS334" s="39"/>
      <c r="LT334" s="39"/>
      <c r="LU334" s="39"/>
      <c r="LV334" s="39"/>
      <c r="LW334" s="39"/>
      <c r="LX334" s="39"/>
      <c r="LY334" s="39"/>
      <c r="LZ334" s="39"/>
      <c r="MA334" s="39"/>
      <c r="MB334" s="39"/>
      <c r="MC334" s="39"/>
      <c r="MD334" s="39"/>
      <c r="ME334" s="39"/>
      <c r="MF334" s="39"/>
      <c r="MG334" s="39"/>
      <c r="MH334" s="39"/>
      <c r="MI334" s="39"/>
      <c r="MJ334" s="39"/>
      <c r="MK334" s="39"/>
      <c r="ML334" s="39"/>
      <c r="MM334" s="39"/>
      <c r="MN334" s="39"/>
      <c r="MO334" s="39"/>
      <c r="MP334" s="39"/>
      <c r="MQ334" s="39"/>
      <c r="MR334" s="39"/>
      <c r="MS334" s="39"/>
      <c r="MT334" s="39"/>
      <c r="MU334" s="39"/>
      <c r="MV334" s="39"/>
      <c r="MW334" s="39"/>
      <c r="MX334" s="39"/>
      <c r="MY334" s="39"/>
      <c r="MZ334" s="39"/>
      <c r="NA334" s="39"/>
      <c r="NB334" s="39"/>
      <c r="NC334" s="39"/>
      <c r="ND334" s="39"/>
      <c r="NE334" s="39"/>
      <c r="NF334" s="39"/>
      <c r="NG334" s="39"/>
      <c r="NH334" s="39"/>
      <c r="NI334" s="39"/>
      <c r="NJ334" s="39"/>
      <c r="NK334" s="39"/>
      <c r="NL334" s="39"/>
      <c r="NM334" s="39"/>
      <c r="NN334" s="39"/>
      <c r="NO334" s="39"/>
      <c r="NP334" s="39"/>
      <c r="NQ334" s="39"/>
      <c r="NR334" s="39"/>
      <c r="NS334" s="39"/>
      <c r="NT334" s="39"/>
      <c r="NU334" s="39"/>
      <c r="NV334" s="39"/>
      <c r="NW334" s="39"/>
      <c r="NX334" s="39"/>
      <c r="NY334" s="39"/>
      <c r="NZ334" s="39"/>
      <c r="OA334" s="39"/>
      <c r="OB334" s="39"/>
      <c r="OC334" s="39"/>
      <c r="OD334" s="39"/>
      <c r="OE334" s="39"/>
      <c r="OF334" s="39"/>
      <c r="OG334" s="39"/>
      <c r="OH334" s="39"/>
      <c r="OI334" s="39"/>
      <c r="OJ334" s="39"/>
      <c r="OK334" s="39"/>
      <c r="OL334" s="39"/>
      <c r="OM334" s="39"/>
      <c r="ON334" s="39"/>
      <c r="OO334" s="39"/>
      <c r="OP334" s="39"/>
      <c r="OQ334" s="39"/>
      <c r="OR334" s="39"/>
      <c r="OS334" s="39"/>
      <c r="OT334" s="39"/>
      <c r="OU334" s="39"/>
      <c r="OV334" s="39"/>
      <c r="OW334" s="39"/>
      <c r="OX334" s="39"/>
      <c r="OY334" s="39"/>
      <c r="OZ334" s="39"/>
      <c r="PA334" s="39"/>
      <c r="PB334" s="39"/>
      <c r="PC334" s="39"/>
      <c r="PD334" s="39"/>
      <c r="PE334" s="39"/>
      <c r="PF334" s="39"/>
      <c r="PG334" s="39"/>
      <c r="PH334" s="39"/>
      <c r="PI334" s="39"/>
      <c r="PJ334" s="39"/>
      <c r="PK334" s="39"/>
      <c r="PL334" s="39"/>
      <c r="PM334" s="39"/>
      <c r="PN334" s="39"/>
      <c r="PO334" s="39"/>
      <c r="PP334" s="39"/>
      <c r="PQ334" s="39"/>
      <c r="PR334" s="39"/>
      <c r="PS334" s="39"/>
      <c r="PT334" s="39"/>
      <c r="PU334" s="39"/>
      <c r="PV334" s="39"/>
      <c r="PW334" s="39"/>
      <c r="PX334" s="39"/>
      <c r="PY334" s="39"/>
      <c r="PZ334" s="39"/>
      <c r="QA334" s="39"/>
      <c r="QB334" s="39"/>
      <c r="QC334" s="39"/>
      <c r="QD334" s="39"/>
      <c r="QE334" s="39"/>
      <c r="QF334" s="39"/>
      <c r="QG334" s="39"/>
      <c r="QH334" s="39"/>
      <c r="QI334" s="39"/>
      <c r="QJ334" s="39"/>
      <c r="QK334" s="39"/>
      <c r="QL334" s="39"/>
      <c r="QM334" s="39"/>
      <c r="QN334" s="39"/>
      <c r="QO334" s="39"/>
      <c r="QP334" s="39"/>
      <c r="QQ334" s="39"/>
      <c r="QR334" s="39"/>
      <c r="QS334" s="39"/>
      <c r="QT334" s="39"/>
      <c r="QU334" s="39"/>
      <c r="QV334" s="39"/>
      <c r="QW334" s="39"/>
      <c r="QX334" s="39"/>
      <c r="QY334" s="39"/>
      <c r="QZ334" s="39"/>
      <c r="RA334" s="39"/>
      <c r="RB334" s="39"/>
      <c r="RC334" s="39"/>
      <c r="RD334" s="39"/>
      <c r="RE334" s="39"/>
      <c r="RF334" s="39"/>
      <c r="RG334" s="39"/>
      <c r="RH334" s="39"/>
      <c r="RI334" s="39"/>
      <c r="RJ334" s="39"/>
      <c r="RK334" s="39"/>
      <c r="RL334" s="39"/>
      <c r="RM334" s="39"/>
      <c r="RN334" s="39"/>
      <c r="RO334" s="39"/>
      <c r="RP334" s="39"/>
      <c r="RQ334" s="39"/>
      <c r="RR334" s="39"/>
      <c r="RS334" s="39"/>
      <c r="RT334" s="39"/>
      <c r="RU334" s="39"/>
      <c r="RV334" s="39"/>
      <c r="RW334" s="39"/>
      <c r="RX334" s="39"/>
      <c r="RY334" s="39"/>
      <c r="RZ334" s="39"/>
      <c r="SA334" s="39"/>
      <c r="SB334" s="39"/>
      <c r="SC334" s="39"/>
      <c r="SD334" s="39"/>
      <c r="SE334" s="39"/>
      <c r="SF334" s="39"/>
      <c r="SG334" s="39"/>
      <c r="SH334" s="39"/>
      <c r="SI334" s="39"/>
      <c r="SJ334" s="39"/>
      <c r="SK334" s="39"/>
      <c r="SL334" s="39"/>
      <c r="SM334" s="39"/>
      <c r="SN334" s="39"/>
      <c r="SO334" s="39"/>
      <c r="SP334" s="39"/>
      <c r="SQ334" s="39"/>
      <c r="SR334" s="39"/>
      <c r="SS334" s="39"/>
      <c r="ST334" s="39"/>
      <c r="SU334" s="39"/>
      <c r="SV334" s="39"/>
      <c r="SW334" s="39"/>
      <c r="SX334" s="39"/>
      <c r="SY334" s="39"/>
      <c r="SZ334" s="39"/>
      <c r="TA334" s="39"/>
      <c r="TB334" s="39"/>
      <c r="TC334" s="39"/>
      <c r="TD334" s="39"/>
      <c r="TE334" s="39"/>
      <c r="TF334" s="39"/>
      <c r="TG334" s="39"/>
      <c r="TH334" s="39"/>
      <c r="TI334" s="39"/>
      <c r="TJ334" s="39"/>
      <c r="TK334" s="39"/>
      <c r="TL334" s="39"/>
      <c r="TM334" s="39"/>
      <c r="TN334" s="39"/>
      <c r="TO334" s="39"/>
      <c r="TP334" s="39"/>
      <c r="TQ334" s="39"/>
      <c r="TR334" s="39"/>
      <c r="TS334" s="39"/>
      <c r="TT334" s="39"/>
      <c r="TU334" s="39"/>
      <c r="TV334" s="39"/>
      <c r="TW334" s="39"/>
      <c r="TX334" s="39"/>
      <c r="TY334" s="39"/>
      <c r="TZ334" s="39"/>
      <c r="UA334" s="39"/>
      <c r="UB334" s="39"/>
      <c r="UC334" s="39"/>
      <c r="UD334" s="39"/>
      <c r="UE334" s="39"/>
      <c r="UF334" s="39"/>
      <c r="UG334" s="39"/>
      <c r="UH334" s="39"/>
      <c r="UI334" s="39"/>
      <c r="UJ334" s="39"/>
      <c r="UK334" s="39"/>
      <c r="UL334" s="39"/>
      <c r="UM334" s="39"/>
      <c r="UN334" s="39"/>
      <c r="UO334" s="39"/>
      <c r="UP334" s="39"/>
      <c r="UQ334" s="39"/>
      <c r="UR334" s="39"/>
      <c r="US334" s="39"/>
      <c r="UT334" s="39"/>
      <c r="UU334" s="39"/>
      <c r="UV334" s="39"/>
      <c r="UW334" s="39"/>
      <c r="UX334" s="39"/>
      <c r="UY334" s="39"/>
      <c r="UZ334" s="39"/>
      <c r="VA334" s="39"/>
      <c r="VB334" s="39"/>
      <c r="VC334" s="39"/>
      <c r="VD334" s="39"/>
      <c r="VE334" s="39"/>
      <c r="VF334" s="39"/>
      <c r="VG334" s="39"/>
      <c r="VH334" s="39"/>
      <c r="VI334" s="39"/>
      <c r="VJ334" s="39"/>
      <c r="VK334" s="39"/>
      <c r="VL334" s="39"/>
      <c r="VM334" s="39"/>
      <c r="VN334" s="39"/>
      <c r="VO334" s="39"/>
      <c r="VP334" s="39"/>
      <c r="VQ334" s="39"/>
      <c r="VR334" s="39"/>
      <c r="VS334" s="39"/>
      <c r="VT334" s="39"/>
      <c r="VU334" s="39"/>
      <c r="VV334" s="39"/>
      <c r="VW334" s="39"/>
      <c r="VX334" s="39"/>
      <c r="VY334" s="39"/>
      <c r="VZ334" s="39"/>
      <c r="WA334" s="39"/>
      <c r="WB334" s="39"/>
      <c r="WC334" s="39"/>
      <c r="WD334" s="39"/>
      <c r="WE334" s="39"/>
      <c r="WF334" s="39"/>
      <c r="WG334" s="39"/>
      <c r="WH334" s="39"/>
      <c r="WI334" s="39"/>
      <c r="WJ334" s="39"/>
      <c r="WK334" s="39"/>
      <c r="WL334" s="39"/>
      <c r="WM334" s="39"/>
      <c r="WN334" s="39"/>
      <c r="WO334" s="39"/>
      <c r="WP334" s="39"/>
      <c r="WQ334" s="39"/>
      <c r="WR334" s="39"/>
      <c r="WS334" s="39"/>
      <c r="WT334" s="39"/>
      <c r="WU334" s="39"/>
      <c r="WV334" s="39"/>
      <c r="WW334" s="39"/>
      <c r="WX334" s="39"/>
      <c r="WY334" s="39"/>
      <c r="WZ334" s="39"/>
      <c r="XA334" s="39"/>
      <c r="XB334" s="39"/>
      <c r="XC334" s="39"/>
      <c r="XD334" s="39"/>
      <c r="XE334" s="39"/>
      <c r="XF334" s="39"/>
      <c r="XG334" s="39"/>
      <c r="XH334" s="39"/>
      <c r="XI334" s="39"/>
      <c r="XJ334" s="39"/>
      <c r="XK334" s="39"/>
      <c r="XL334" s="39"/>
      <c r="XM334" s="39"/>
      <c r="XN334" s="39"/>
      <c r="XO334" s="39"/>
      <c r="XP334" s="39"/>
      <c r="XQ334" s="39"/>
      <c r="XR334" s="39"/>
      <c r="XS334" s="39"/>
      <c r="XT334" s="39"/>
      <c r="XU334" s="39"/>
      <c r="XV334" s="39"/>
      <c r="XW334" s="39"/>
      <c r="XX334" s="39"/>
      <c r="XY334" s="39"/>
      <c r="XZ334" s="39"/>
      <c r="YA334" s="39"/>
      <c r="YB334" s="39"/>
      <c r="YC334" s="39"/>
      <c r="YD334" s="39"/>
      <c r="YE334" s="39"/>
      <c r="YF334" s="39"/>
      <c r="YG334" s="39"/>
      <c r="YH334" s="39"/>
      <c r="YI334" s="39"/>
      <c r="YJ334" s="39"/>
      <c r="YK334" s="39"/>
      <c r="YL334" s="39"/>
      <c r="YM334" s="39"/>
      <c r="YN334" s="39"/>
      <c r="YO334" s="39"/>
      <c r="YP334" s="39"/>
      <c r="YQ334" s="39"/>
      <c r="YR334" s="39"/>
      <c r="YS334" s="39"/>
      <c r="YT334" s="39"/>
      <c r="YU334" s="39"/>
      <c r="YV334" s="39"/>
      <c r="YW334" s="39"/>
      <c r="YX334" s="39"/>
      <c r="YY334" s="39"/>
      <c r="YZ334" s="39"/>
      <c r="ZA334" s="39"/>
      <c r="ZB334" s="39"/>
      <c r="ZC334" s="39"/>
      <c r="ZD334" s="39"/>
      <c r="ZE334" s="39"/>
      <c r="ZF334" s="39"/>
      <c r="ZG334" s="39"/>
      <c r="ZH334" s="39"/>
      <c r="ZI334" s="39"/>
      <c r="ZJ334" s="39"/>
      <c r="ZK334" s="39"/>
      <c r="ZL334" s="39"/>
      <c r="ZM334" s="39"/>
      <c r="ZN334" s="39"/>
      <c r="ZO334" s="39"/>
      <c r="ZP334" s="39"/>
      <c r="ZQ334" s="39"/>
      <c r="ZR334" s="39"/>
      <c r="ZS334" s="39"/>
      <c r="ZT334" s="39"/>
      <c r="ZU334" s="39"/>
      <c r="ZV334" s="39"/>
      <c r="ZW334" s="39"/>
      <c r="ZX334" s="39"/>
    </row>
    <row r="335" spans="1:700" s="41" customFormat="1" ht="12" customHeight="1" x14ac:dyDescent="0.25">
      <c r="A335" s="128" t="s">
        <v>36</v>
      </c>
      <c r="B335" s="36" t="s">
        <v>37</v>
      </c>
      <c r="C335" s="36" t="s">
        <v>37</v>
      </c>
      <c r="D335" s="36" t="s">
        <v>38</v>
      </c>
      <c r="E335" s="36" t="s">
        <v>271</v>
      </c>
      <c r="F335" s="36" t="s">
        <v>272</v>
      </c>
      <c r="G335" s="22" t="s">
        <v>40</v>
      </c>
      <c r="H335" s="23">
        <v>24601</v>
      </c>
      <c r="I335" s="92" t="s">
        <v>124</v>
      </c>
      <c r="J335" s="31" t="s">
        <v>12434</v>
      </c>
      <c r="K335" s="31" t="s">
        <v>12435</v>
      </c>
      <c r="L335" s="11"/>
      <c r="M335" s="8" t="s">
        <v>43</v>
      </c>
      <c r="N335" s="12" t="s">
        <v>16255</v>
      </c>
      <c r="O335" s="20">
        <v>2</v>
      </c>
      <c r="P335" s="59">
        <v>683.69</v>
      </c>
      <c r="Q335" s="53" t="s">
        <v>16279</v>
      </c>
      <c r="R335" s="59">
        <v>1367.38</v>
      </c>
      <c r="S335" s="59">
        <v>0</v>
      </c>
      <c r="T335" s="59">
        <v>0</v>
      </c>
      <c r="U335" s="59">
        <v>0</v>
      </c>
      <c r="V335" s="59">
        <v>0</v>
      </c>
      <c r="W335" s="59">
        <v>0</v>
      </c>
      <c r="X335" s="59">
        <v>0</v>
      </c>
      <c r="Y335" s="59">
        <v>1367.38</v>
      </c>
      <c r="Z335" s="59">
        <v>0</v>
      </c>
      <c r="AA335" s="59">
        <v>0</v>
      </c>
      <c r="AB335" s="59">
        <v>0</v>
      </c>
      <c r="AC335" s="59">
        <v>0</v>
      </c>
      <c r="AD335" s="59">
        <v>0</v>
      </c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/>
      <c r="IV335" s="39"/>
      <c r="IW335" s="39"/>
      <c r="IX335" s="39"/>
      <c r="IY335" s="39"/>
      <c r="IZ335" s="39"/>
      <c r="JA335" s="39"/>
      <c r="JB335" s="39"/>
      <c r="JC335" s="39"/>
      <c r="JD335" s="39"/>
      <c r="JE335" s="39"/>
      <c r="JF335" s="39"/>
      <c r="JG335" s="39"/>
      <c r="JH335" s="39"/>
      <c r="JI335" s="39"/>
      <c r="JJ335" s="39"/>
      <c r="JK335" s="39"/>
      <c r="JL335" s="39"/>
      <c r="JM335" s="39"/>
      <c r="JN335" s="39"/>
      <c r="JO335" s="39"/>
      <c r="JP335" s="39"/>
      <c r="JQ335" s="39"/>
      <c r="JR335" s="39"/>
      <c r="JS335" s="39"/>
      <c r="JT335" s="39"/>
      <c r="JU335" s="39"/>
      <c r="JV335" s="39"/>
      <c r="JW335" s="39"/>
      <c r="JX335" s="39"/>
      <c r="JY335" s="39"/>
      <c r="JZ335" s="39"/>
      <c r="KA335" s="39"/>
      <c r="KB335" s="39"/>
      <c r="KC335" s="39"/>
      <c r="KD335" s="39"/>
      <c r="KE335" s="39"/>
      <c r="KF335" s="39"/>
      <c r="KG335" s="39"/>
      <c r="KH335" s="39"/>
      <c r="KI335" s="39"/>
      <c r="KJ335" s="39"/>
      <c r="KK335" s="39"/>
      <c r="KL335" s="39"/>
      <c r="KM335" s="39"/>
      <c r="KN335" s="39"/>
      <c r="KO335" s="39"/>
      <c r="KP335" s="39"/>
      <c r="KQ335" s="39"/>
      <c r="KR335" s="39"/>
      <c r="KS335" s="39"/>
      <c r="KT335" s="39"/>
      <c r="KU335" s="39"/>
      <c r="KV335" s="39"/>
      <c r="KW335" s="39"/>
      <c r="KX335" s="39"/>
      <c r="KY335" s="39"/>
      <c r="KZ335" s="39"/>
      <c r="LA335" s="39"/>
      <c r="LB335" s="39"/>
      <c r="LC335" s="39"/>
      <c r="LD335" s="39"/>
      <c r="LE335" s="39"/>
      <c r="LF335" s="39"/>
      <c r="LG335" s="39"/>
      <c r="LH335" s="39"/>
      <c r="LI335" s="39"/>
      <c r="LJ335" s="39"/>
      <c r="LK335" s="39"/>
      <c r="LL335" s="39"/>
      <c r="LM335" s="39"/>
      <c r="LN335" s="39"/>
      <c r="LO335" s="39"/>
      <c r="LP335" s="39"/>
      <c r="LQ335" s="39"/>
      <c r="LR335" s="39"/>
      <c r="LS335" s="39"/>
      <c r="LT335" s="39"/>
      <c r="LU335" s="39"/>
      <c r="LV335" s="39"/>
      <c r="LW335" s="39"/>
      <c r="LX335" s="39"/>
      <c r="LY335" s="39"/>
      <c r="LZ335" s="39"/>
      <c r="MA335" s="39"/>
      <c r="MB335" s="39"/>
      <c r="MC335" s="39"/>
      <c r="MD335" s="39"/>
      <c r="ME335" s="39"/>
      <c r="MF335" s="39"/>
      <c r="MG335" s="39"/>
      <c r="MH335" s="39"/>
      <c r="MI335" s="39"/>
      <c r="MJ335" s="39"/>
      <c r="MK335" s="39"/>
      <c r="ML335" s="39"/>
      <c r="MM335" s="39"/>
      <c r="MN335" s="39"/>
      <c r="MO335" s="39"/>
      <c r="MP335" s="39"/>
      <c r="MQ335" s="39"/>
      <c r="MR335" s="39"/>
      <c r="MS335" s="39"/>
      <c r="MT335" s="39"/>
      <c r="MU335" s="39"/>
      <c r="MV335" s="39"/>
      <c r="MW335" s="39"/>
      <c r="MX335" s="39"/>
      <c r="MY335" s="39"/>
      <c r="MZ335" s="39"/>
      <c r="NA335" s="39"/>
      <c r="NB335" s="39"/>
      <c r="NC335" s="39"/>
      <c r="ND335" s="39"/>
      <c r="NE335" s="39"/>
      <c r="NF335" s="39"/>
      <c r="NG335" s="39"/>
      <c r="NH335" s="39"/>
      <c r="NI335" s="39"/>
      <c r="NJ335" s="39"/>
      <c r="NK335" s="39"/>
      <c r="NL335" s="39"/>
      <c r="NM335" s="39"/>
      <c r="NN335" s="39"/>
      <c r="NO335" s="39"/>
      <c r="NP335" s="39"/>
      <c r="NQ335" s="39"/>
      <c r="NR335" s="39"/>
      <c r="NS335" s="39"/>
      <c r="NT335" s="39"/>
      <c r="NU335" s="39"/>
      <c r="NV335" s="39"/>
      <c r="NW335" s="39"/>
      <c r="NX335" s="39"/>
      <c r="NY335" s="39"/>
      <c r="NZ335" s="39"/>
      <c r="OA335" s="39"/>
      <c r="OB335" s="39"/>
      <c r="OC335" s="39"/>
      <c r="OD335" s="39"/>
      <c r="OE335" s="39"/>
      <c r="OF335" s="39"/>
      <c r="OG335" s="39"/>
      <c r="OH335" s="39"/>
      <c r="OI335" s="39"/>
      <c r="OJ335" s="39"/>
      <c r="OK335" s="39"/>
      <c r="OL335" s="39"/>
      <c r="OM335" s="39"/>
      <c r="ON335" s="39"/>
      <c r="OO335" s="39"/>
      <c r="OP335" s="39"/>
      <c r="OQ335" s="39"/>
      <c r="OR335" s="39"/>
      <c r="OS335" s="39"/>
      <c r="OT335" s="39"/>
      <c r="OU335" s="39"/>
      <c r="OV335" s="39"/>
      <c r="OW335" s="39"/>
      <c r="OX335" s="39"/>
      <c r="OY335" s="39"/>
      <c r="OZ335" s="39"/>
      <c r="PA335" s="39"/>
      <c r="PB335" s="39"/>
      <c r="PC335" s="39"/>
      <c r="PD335" s="39"/>
      <c r="PE335" s="39"/>
      <c r="PF335" s="39"/>
      <c r="PG335" s="39"/>
      <c r="PH335" s="39"/>
      <c r="PI335" s="39"/>
      <c r="PJ335" s="39"/>
      <c r="PK335" s="39"/>
      <c r="PL335" s="39"/>
      <c r="PM335" s="39"/>
      <c r="PN335" s="39"/>
      <c r="PO335" s="39"/>
      <c r="PP335" s="39"/>
      <c r="PQ335" s="39"/>
      <c r="PR335" s="39"/>
      <c r="PS335" s="39"/>
      <c r="PT335" s="39"/>
      <c r="PU335" s="39"/>
      <c r="PV335" s="39"/>
      <c r="PW335" s="39"/>
      <c r="PX335" s="39"/>
      <c r="PY335" s="39"/>
      <c r="PZ335" s="39"/>
      <c r="QA335" s="39"/>
      <c r="QB335" s="39"/>
      <c r="QC335" s="39"/>
      <c r="QD335" s="39"/>
      <c r="QE335" s="39"/>
      <c r="QF335" s="39"/>
      <c r="QG335" s="39"/>
      <c r="QH335" s="39"/>
      <c r="QI335" s="39"/>
      <c r="QJ335" s="39"/>
      <c r="QK335" s="39"/>
      <c r="QL335" s="39"/>
      <c r="QM335" s="39"/>
      <c r="QN335" s="39"/>
      <c r="QO335" s="39"/>
      <c r="QP335" s="39"/>
      <c r="QQ335" s="39"/>
      <c r="QR335" s="39"/>
      <c r="QS335" s="39"/>
      <c r="QT335" s="39"/>
      <c r="QU335" s="39"/>
      <c r="QV335" s="39"/>
      <c r="QW335" s="39"/>
      <c r="QX335" s="39"/>
      <c r="QY335" s="39"/>
      <c r="QZ335" s="39"/>
      <c r="RA335" s="39"/>
      <c r="RB335" s="39"/>
      <c r="RC335" s="39"/>
      <c r="RD335" s="39"/>
      <c r="RE335" s="39"/>
      <c r="RF335" s="39"/>
      <c r="RG335" s="39"/>
      <c r="RH335" s="39"/>
      <c r="RI335" s="39"/>
      <c r="RJ335" s="39"/>
      <c r="RK335" s="39"/>
      <c r="RL335" s="39"/>
      <c r="RM335" s="39"/>
      <c r="RN335" s="39"/>
      <c r="RO335" s="39"/>
      <c r="RP335" s="39"/>
      <c r="RQ335" s="39"/>
      <c r="RR335" s="39"/>
      <c r="RS335" s="39"/>
      <c r="RT335" s="39"/>
      <c r="RU335" s="39"/>
      <c r="RV335" s="39"/>
      <c r="RW335" s="39"/>
      <c r="RX335" s="39"/>
      <c r="RY335" s="39"/>
      <c r="RZ335" s="39"/>
      <c r="SA335" s="39"/>
      <c r="SB335" s="39"/>
      <c r="SC335" s="39"/>
      <c r="SD335" s="39"/>
      <c r="SE335" s="39"/>
      <c r="SF335" s="39"/>
      <c r="SG335" s="39"/>
      <c r="SH335" s="39"/>
      <c r="SI335" s="39"/>
      <c r="SJ335" s="39"/>
      <c r="SK335" s="39"/>
      <c r="SL335" s="39"/>
      <c r="SM335" s="39"/>
      <c r="SN335" s="39"/>
      <c r="SO335" s="39"/>
      <c r="SP335" s="39"/>
      <c r="SQ335" s="39"/>
      <c r="SR335" s="39"/>
      <c r="SS335" s="39"/>
      <c r="ST335" s="39"/>
      <c r="SU335" s="39"/>
      <c r="SV335" s="39"/>
      <c r="SW335" s="39"/>
      <c r="SX335" s="39"/>
      <c r="SY335" s="39"/>
      <c r="SZ335" s="39"/>
      <c r="TA335" s="39"/>
      <c r="TB335" s="39"/>
      <c r="TC335" s="39"/>
      <c r="TD335" s="39"/>
      <c r="TE335" s="39"/>
      <c r="TF335" s="39"/>
      <c r="TG335" s="39"/>
      <c r="TH335" s="39"/>
      <c r="TI335" s="39"/>
      <c r="TJ335" s="39"/>
      <c r="TK335" s="39"/>
      <c r="TL335" s="39"/>
      <c r="TM335" s="39"/>
      <c r="TN335" s="39"/>
      <c r="TO335" s="39"/>
      <c r="TP335" s="39"/>
      <c r="TQ335" s="39"/>
      <c r="TR335" s="39"/>
      <c r="TS335" s="39"/>
      <c r="TT335" s="39"/>
      <c r="TU335" s="39"/>
      <c r="TV335" s="39"/>
      <c r="TW335" s="39"/>
      <c r="TX335" s="39"/>
      <c r="TY335" s="39"/>
      <c r="TZ335" s="39"/>
      <c r="UA335" s="39"/>
      <c r="UB335" s="39"/>
      <c r="UC335" s="39"/>
      <c r="UD335" s="39"/>
      <c r="UE335" s="39"/>
      <c r="UF335" s="39"/>
      <c r="UG335" s="39"/>
      <c r="UH335" s="39"/>
      <c r="UI335" s="39"/>
      <c r="UJ335" s="39"/>
      <c r="UK335" s="39"/>
      <c r="UL335" s="39"/>
      <c r="UM335" s="39"/>
      <c r="UN335" s="39"/>
      <c r="UO335" s="39"/>
      <c r="UP335" s="39"/>
      <c r="UQ335" s="39"/>
      <c r="UR335" s="39"/>
      <c r="US335" s="39"/>
      <c r="UT335" s="39"/>
      <c r="UU335" s="39"/>
      <c r="UV335" s="39"/>
      <c r="UW335" s="39"/>
      <c r="UX335" s="39"/>
      <c r="UY335" s="39"/>
      <c r="UZ335" s="39"/>
      <c r="VA335" s="39"/>
      <c r="VB335" s="39"/>
      <c r="VC335" s="39"/>
      <c r="VD335" s="39"/>
      <c r="VE335" s="39"/>
      <c r="VF335" s="39"/>
      <c r="VG335" s="39"/>
      <c r="VH335" s="39"/>
      <c r="VI335" s="39"/>
      <c r="VJ335" s="39"/>
      <c r="VK335" s="39"/>
      <c r="VL335" s="39"/>
      <c r="VM335" s="39"/>
      <c r="VN335" s="39"/>
      <c r="VO335" s="39"/>
      <c r="VP335" s="39"/>
      <c r="VQ335" s="39"/>
      <c r="VR335" s="39"/>
      <c r="VS335" s="39"/>
      <c r="VT335" s="39"/>
      <c r="VU335" s="39"/>
      <c r="VV335" s="39"/>
      <c r="VW335" s="39"/>
      <c r="VX335" s="39"/>
      <c r="VY335" s="39"/>
      <c r="VZ335" s="39"/>
      <c r="WA335" s="39"/>
      <c r="WB335" s="39"/>
      <c r="WC335" s="39"/>
      <c r="WD335" s="39"/>
      <c r="WE335" s="39"/>
      <c r="WF335" s="39"/>
      <c r="WG335" s="39"/>
      <c r="WH335" s="39"/>
      <c r="WI335" s="39"/>
      <c r="WJ335" s="39"/>
      <c r="WK335" s="39"/>
      <c r="WL335" s="39"/>
      <c r="WM335" s="39"/>
      <c r="WN335" s="39"/>
      <c r="WO335" s="39"/>
      <c r="WP335" s="39"/>
      <c r="WQ335" s="39"/>
      <c r="WR335" s="39"/>
      <c r="WS335" s="39"/>
      <c r="WT335" s="39"/>
      <c r="WU335" s="39"/>
      <c r="WV335" s="39"/>
      <c r="WW335" s="39"/>
      <c r="WX335" s="39"/>
      <c r="WY335" s="39"/>
      <c r="WZ335" s="39"/>
      <c r="XA335" s="39"/>
      <c r="XB335" s="39"/>
      <c r="XC335" s="39"/>
      <c r="XD335" s="39"/>
      <c r="XE335" s="39"/>
      <c r="XF335" s="39"/>
      <c r="XG335" s="39"/>
      <c r="XH335" s="39"/>
      <c r="XI335" s="39"/>
      <c r="XJ335" s="39"/>
      <c r="XK335" s="39"/>
      <c r="XL335" s="39"/>
      <c r="XM335" s="39"/>
      <c r="XN335" s="39"/>
      <c r="XO335" s="39"/>
      <c r="XP335" s="39"/>
      <c r="XQ335" s="39"/>
      <c r="XR335" s="39"/>
      <c r="XS335" s="39"/>
      <c r="XT335" s="39"/>
      <c r="XU335" s="39"/>
      <c r="XV335" s="39"/>
      <c r="XW335" s="39"/>
      <c r="XX335" s="39"/>
      <c r="XY335" s="39"/>
      <c r="XZ335" s="39"/>
      <c r="YA335" s="39"/>
      <c r="YB335" s="39"/>
      <c r="YC335" s="39"/>
      <c r="YD335" s="39"/>
      <c r="YE335" s="39"/>
      <c r="YF335" s="39"/>
      <c r="YG335" s="39"/>
      <c r="YH335" s="39"/>
      <c r="YI335" s="39"/>
      <c r="YJ335" s="39"/>
      <c r="YK335" s="39"/>
      <c r="YL335" s="39"/>
      <c r="YM335" s="39"/>
      <c r="YN335" s="39"/>
      <c r="YO335" s="39"/>
      <c r="YP335" s="39"/>
      <c r="YQ335" s="39"/>
      <c r="YR335" s="39"/>
      <c r="YS335" s="39"/>
      <c r="YT335" s="39"/>
      <c r="YU335" s="39"/>
      <c r="YV335" s="39"/>
      <c r="YW335" s="39"/>
      <c r="YX335" s="39"/>
      <c r="YY335" s="39"/>
      <c r="YZ335" s="39"/>
      <c r="ZA335" s="39"/>
      <c r="ZB335" s="39"/>
      <c r="ZC335" s="39"/>
      <c r="ZD335" s="39"/>
      <c r="ZE335" s="39"/>
      <c r="ZF335" s="39"/>
      <c r="ZG335" s="39"/>
      <c r="ZH335" s="39"/>
      <c r="ZI335" s="39"/>
      <c r="ZJ335" s="39"/>
      <c r="ZK335" s="39"/>
      <c r="ZL335" s="39"/>
      <c r="ZM335" s="39"/>
      <c r="ZN335" s="39"/>
      <c r="ZO335" s="39"/>
      <c r="ZP335" s="39"/>
      <c r="ZQ335" s="39"/>
      <c r="ZR335" s="39"/>
      <c r="ZS335" s="39"/>
      <c r="ZT335" s="39"/>
      <c r="ZU335" s="39"/>
      <c r="ZV335" s="39"/>
      <c r="ZW335" s="39"/>
      <c r="ZX335" s="39"/>
    </row>
    <row r="336" spans="1:700" s="41" customFormat="1" ht="12" customHeight="1" x14ac:dyDescent="0.25">
      <c r="A336" s="128" t="s">
        <v>36</v>
      </c>
      <c r="B336" s="36" t="s">
        <v>37</v>
      </c>
      <c r="C336" s="36" t="s">
        <v>37</v>
      </c>
      <c r="D336" s="36" t="s">
        <v>38</v>
      </c>
      <c r="E336" s="36" t="s">
        <v>271</v>
      </c>
      <c r="F336" s="36" t="s">
        <v>272</v>
      </c>
      <c r="G336" s="22" t="s">
        <v>40</v>
      </c>
      <c r="H336" s="23">
        <v>24601</v>
      </c>
      <c r="I336" s="92" t="s">
        <v>124</v>
      </c>
      <c r="J336" s="31" t="s">
        <v>12347</v>
      </c>
      <c r="K336" s="31" t="s">
        <v>12348</v>
      </c>
      <c r="L336" s="11"/>
      <c r="M336" s="8" t="s">
        <v>43</v>
      </c>
      <c r="N336" s="12" t="s">
        <v>16255</v>
      </c>
      <c r="O336" s="20">
        <v>3</v>
      </c>
      <c r="P336" s="59">
        <v>97.67</v>
      </c>
      <c r="Q336" s="53" t="s">
        <v>16279</v>
      </c>
      <c r="R336" s="59">
        <v>293.02</v>
      </c>
      <c r="S336" s="59">
        <v>0</v>
      </c>
      <c r="T336" s="59">
        <v>0</v>
      </c>
      <c r="U336" s="59">
        <v>0</v>
      </c>
      <c r="V336" s="59">
        <v>0</v>
      </c>
      <c r="W336" s="59">
        <v>0</v>
      </c>
      <c r="X336" s="59">
        <v>0</v>
      </c>
      <c r="Y336" s="59">
        <v>293.02</v>
      </c>
      <c r="Z336" s="59">
        <v>0</v>
      </c>
      <c r="AA336" s="59">
        <v>0</v>
      </c>
      <c r="AB336" s="59">
        <v>0</v>
      </c>
      <c r="AC336" s="59">
        <v>0</v>
      </c>
      <c r="AD336" s="59">
        <v>0</v>
      </c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/>
      <c r="IV336" s="39"/>
      <c r="IW336" s="39"/>
      <c r="IX336" s="39"/>
      <c r="IY336" s="39"/>
      <c r="IZ336" s="39"/>
      <c r="JA336" s="39"/>
      <c r="JB336" s="39"/>
      <c r="JC336" s="39"/>
      <c r="JD336" s="39"/>
      <c r="JE336" s="39"/>
      <c r="JF336" s="39"/>
      <c r="JG336" s="39"/>
      <c r="JH336" s="39"/>
      <c r="JI336" s="39"/>
      <c r="JJ336" s="39"/>
      <c r="JK336" s="39"/>
      <c r="JL336" s="39"/>
      <c r="JM336" s="39"/>
      <c r="JN336" s="39"/>
      <c r="JO336" s="39"/>
      <c r="JP336" s="39"/>
      <c r="JQ336" s="39"/>
      <c r="JR336" s="39"/>
      <c r="JS336" s="39"/>
      <c r="JT336" s="39"/>
      <c r="JU336" s="39"/>
      <c r="JV336" s="39"/>
      <c r="JW336" s="39"/>
      <c r="JX336" s="39"/>
      <c r="JY336" s="39"/>
      <c r="JZ336" s="39"/>
      <c r="KA336" s="39"/>
      <c r="KB336" s="39"/>
      <c r="KC336" s="39"/>
      <c r="KD336" s="39"/>
      <c r="KE336" s="39"/>
      <c r="KF336" s="39"/>
      <c r="KG336" s="39"/>
      <c r="KH336" s="39"/>
      <c r="KI336" s="39"/>
      <c r="KJ336" s="39"/>
      <c r="KK336" s="39"/>
      <c r="KL336" s="39"/>
      <c r="KM336" s="39"/>
      <c r="KN336" s="39"/>
      <c r="KO336" s="39"/>
      <c r="KP336" s="39"/>
      <c r="KQ336" s="39"/>
      <c r="KR336" s="39"/>
      <c r="KS336" s="39"/>
      <c r="KT336" s="39"/>
      <c r="KU336" s="39"/>
      <c r="KV336" s="39"/>
      <c r="KW336" s="39"/>
      <c r="KX336" s="39"/>
      <c r="KY336" s="39"/>
      <c r="KZ336" s="39"/>
      <c r="LA336" s="39"/>
      <c r="LB336" s="39"/>
      <c r="LC336" s="39"/>
      <c r="LD336" s="39"/>
      <c r="LE336" s="39"/>
      <c r="LF336" s="39"/>
      <c r="LG336" s="39"/>
      <c r="LH336" s="39"/>
      <c r="LI336" s="39"/>
      <c r="LJ336" s="39"/>
      <c r="LK336" s="39"/>
      <c r="LL336" s="39"/>
      <c r="LM336" s="39"/>
      <c r="LN336" s="39"/>
      <c r="LO336" s="39"/>
      <c r="LP336" s="39"/>
      <c r="LQ336" s="39"/>
      <c r="LR336" s="39"/>
      <c r="LS336" s="39"/>
      <c r="LT336" s="39"/>
      <c r="LU336" s="39"/>
      <c r="LV336" s="39"/>
      <c r="LW336" s="39"/>
      <c r="LX336" s="39"/>
      <c r="LY336" s="39"/>
      <c r="LZ336" s="39"/>
      <c r="MA336" s="39"/>
      <c r="MB336" s="39"/>
      <c r="MC336" s="39"/>
      <c r="MD336" s="39"/>
      <c r="ME336" s="39"/>
      <c r="MF336" s="39"/>
      <c r="MG336" s="39"/>
      <c r="MH336" s="39"/>
      <c r="MI336" s="39"/>
      <c r="MJ336" s="39"/>
      <c r="MK336" s="39"/>
      <c r="ML336" s="39"/>
      <c r="MM336" s="39"/>
      <c r="MN336" s="39"/>
      <c r="MO336" s="39"/>
      <c r="MP336" s="39"/>
      <c r="MQ336" s="39"/>
      <c r="MR336" s="39"/>
      <c r="MS336" s="39"/>
      <c r="MT336" s="39"/>
      <c r="MU336" s="39"/>
      <c r="MV336" s="39"/>
      <c r="MW336" s="39"/>
      <c r="MX336" s="39"/>
      <c r="MY336" s="39"/>
      <c r="MZ336" s="39"/>
      <c r="NA336" s="39"/>
      <c r="NB336" s="39"/>
      <c r="NC336" s="39"/>
      <c r="ND336" s="39"/>
      <c r="NE336" s="39"/>
      <c r="NF336" s="39"/>
      <c r="NG336" s="39"/>
      <c r="NH336" s="39"/>
      <c r="NI336" s="39"/>
      <c r="NJ336" s="39"/>
      <c r="NK336" s="39"/>
      <c r="NL336" s="39"/>
      <c r="NM336" s="39"/>
      <c r="NN336" s="39"/>
      <c r="NO336" s="39"/>
      <c r="NP336" s="39"/>
      <c r="NQ336" s="39"/>
      <c r="NR336" s="39"/>
      <c r="NS336" s="39"/>
      <c r="NT336" s="39"/>
      <c r="NU336" s="39"/>
      <c r="NV336" s="39"/>
      <c r="NW336" s="39"/>
      <c r="NX336" s="39"/>
      <c r="NY336" s="39"/>
      <c r="NZ336" s="39"/>
      <c r="OA336" s="39"/>
      <c r="OB336" s="39"/>
      <c r="OC336" s="39"/>
      <c r="OD336" s="39"/>
      <c r="OE336" s="39"/>
      <c r="OF336" s="39"/>
      <c r="OG336" s="39"/>
      <c r="OH336" s="39"/>
      <c r="OI336" s="39"/>
      <c r="OJ336" s="39"/>
      <c r="OK336" s="39"/>
      <c r="OL336" s="39"/>
      <c r="OM336" s="39"/>
      <c r="ON336" s="39"/>
      <c r="OO336" s="39"/>
      <c r="OP336" s="39"/>
      <c r="OQ336" s="39"/>
      <c r="OR336" s="39"/>
      <c r="OS336" s="39"/>
      <c r="OT336" s="39"/>
      <c r="OU336" s="39"/>
      <c r="OV336" s="39"/>
      <c r="OW336" s="39"/>
      <c r="OX336" s="39"/>
      <c r="OY336" s="39"/>
      <c r="OZ336" s="39"/>
      <c r="PA336" s="39"/>
      <c r="PB336" s="39"/>
      <c r="PC336" s="39"/>
      <c r="PD336" s="39"/>
      <c r="PE336" s="39"/>
      <c r="PF336" s="39"/>
      <c r="PG336" s="39"/>
      <c r="PH336" s="39"/>
      <c r="PI336" s="39"/>
      <c r="PJ336" s="39"/>
      <c r="PK336" s="39"/>
      <c r="PL336" s="39"/>
      <c r="PM336" s="39"/>
      <c r="PN336" s="39"/>
      <c r="PO336" s="39"/>
      <c r="PP336" s="39"/>
      <c r="PQ336" s="39"/>
      <c r="PR336" s="39"/>
      <c r="PS336" s="39"/>
      <c r="PT336" s="39"/>
      <c r="PU336" s="39"/>
      <c r="PV336" s="39"/>
      <c r="PW336" s="39"/>
      <c r="PX336" s="39"/>
      <c r="PY336" s="39"/>
      <c r="PZ336" s="39"/>
      <c r="QA336" s="39"/>
      <c r="QB336" s="39"/>
      <c r="QC336" s="39"/>
      <c r="QD336" s="39"/>
      <c r="QE336" s="39"/>
      <c r="QF336" s="39"/>
      <c r="QG336" s="39"/>
      <c r="QH336" s="39"/>
      <c r="QI336" s="39"/>
      <c r="QJ336" s="39"/>
      <c r="QK336" s="39"/>
      <c r="QL336" s="39"/>
      <c r="QM336" s="39"/>
      <c r="QN336" s="39"/>
      <c r="QO336" s="39"/>
      <c r="QP336" s="39"/>
      <c r="QQ336" s="39"/>
      <c r="QR336" s="39"/>
      <c r="QS336" s="39"/>
      <c r="QT336" s="39"/>
      <c r="QU336" s="39"/>
      <c r="QV336" s="39"/>
      <c r="QW336" s="39"/>
      <c r="QX336" s="39"/>
      <c r="QY336" s="39"/>
      <c r="QZ336" s="39"/>
      <c r="RA336" s="39"/>
      <c r="RB336" s="39"/>
      <c r="RC336" s="39"/>
      <c r="RD336" s="39"/>
      <c r="RE336" s="39"/>
      <c r="RF336" s="39"/>
      <c r="RG336" s="39"/>
      <c r="RH336" s="39"/>
      <c r="RI336" s="39"/>
      <c r="RJ336" s="39"/>
      <c r="RK336" s="39"/>
      <c r="RL336" s="39"/>
      <c r="RM336" s="39"/>
      <c r="RN336" s="39"/>
      <c r="RO336" s="39"/>
      <c r="RP336" s="39"/>
      <c r="RQ336" s="39"/>
      <c r="RR336" s="39"/>
      <c r="RS336" s="39"/>
      <c r="RT336" s="39"/>
      <c r="RU336" s="39"/>
      <c r="RV336" s="39"/>
      <c r="RW336" s="39"/>
      <c r="RX336" s="39"/>
      <c r="RY336" s="39"/>
      <c r="RZ336" s="39"/>
      <c r="SA336" s="39"/>
      <c r="SB336" s="39"/>
      <c r="SC336" s="39"/>
      <c r="SD336" s="39"/>
      <c r="SE336" s="39"/>
      <c r="SF336" s="39"/>
      <c r="SG336" s="39"/>
      <c r="SH336" s="39"/>
      <c r="SI336" s="39"/>
      <c r="SJ336" s="39"/>
      <c r="SK336" s="39"/>
      <c r="SL336" s="39"/>
      <c r="SM336" s="39"/>
      <c r="SN336" s="39"/>
      <c r="SO336" s="39"/>
      <c r="SP336" s="39"/>
      <c r="SQ336" s="39"/>
      <c r="SR336" s="39"/>
      <c r="SS336" s="39"/>
      <c r="ST336" s="39"/>
      <c r="SU336" s="39"/>
      <c r="SV336" s="39"/>
      <c r="SW336" s="39"/>
      <c r="SX336" s="39"/>
      <c r="SY336" s="39"/>
      <c r="SZ336" s="39"/>
      <c r="TA336" s="39"/>
      <c r="TB336" s="39"/>
      <c r="TC336" s="39"/>
      <c r="TD336" s="39"/>
      <c r="TE336" s="39"/>
      <c r="TF336" s="39"/>
      <c r="TG336" s="39"/>
      <c r="TH336" s="39"/>
      <c r="TI336" s="39"/>
      <c r="TJ336" s="39"/>
      <c r="TK336" s="39"/>
      <c r="TL336" s="39"/>
      <c r="TM336" s="39"/>
      <c r="TN336" s="39"/>
      <c r="TO336" s="39"/>
      <c r="TP336" s="39"/>
      <c r="TQ336" s="39"/>
      <c r="TR336" s="39"/>
      <c r="TS336" s="39"/>
      <c r="TT336" s="39"/>
      <c r="TU336" s="39"/>
      <c r="TV336" s="39"/>
      <c r="TW336" s="39"/>
      <c r="TX336" s="39"/>
      <c r="TY336" s="39"/>
      <c r="TZ336" s="39"/>
      <c r="UA336" s="39"/>
      <c r="UB336" s="39"/>
      <c r="UC336" s="39"/>
      <c r="UD336" s="39"/>
      <c r="UE336" s="39"/>
      <c r="UF336" s="39"/>
      <c r="UG336" s="39"/>
      <c r="UH336" s="39"/>
      <c r="UI336" s="39"/>
      <c r="UJ336" s="39"/>
      <c r="UK336" s="39"/>
      <c r="UL336" s="39"/>
      <c r="UM336" s="39"/>
      <c r="UN336" s="39"/>
      <c r="UO336" s="39"/>
      <c r="UP336" s="39"/>
      <c r="UQ336" s="39"/>
      <c r="UR336" s="39"/>
      <c r="US336" s="39"/>
      <c r="UT336" s="39"/>
      <c r="UU336" s="39"/>
      <c r="UV336" s="39"/>
      <c r="UW336" s="39"/>
      <c r="UX336" s="39"/>
      <c r="UY336" s="39"/>
      <c r="UZ336" s="39"/>
      <c r="VA336" s="39"/>
      <c r="VB336" s="39"/>
      <c r="VC336" s="39"/>
      <c r="VD336" s="39"/>
      <c r="VE336" s="39"/>
      <c r="VF336" s="39"/>
      <c r="VG336" s="39"/>
      <c r="VH336" s="39"/>
      <c r="VI336" s="39"/>
      <c r="VJ336" s="39"/>
      <c r="VK336" s="39"/>
      <c r="VL336" s="39"/>
      <c r="VM336" s="39"/>
      <c r="VN336" s="39"/>
      <c r="VO336" s="39"/>
      <c r="VP336" s="39"/>
      <c r="VQ336" s="39"/>
      <c r="VR336" s="39"/>
      <c r="VS336" s="39"/>
      <c r="VT336" s="39"/>
      <c r="VU336" s="39"/>
      <c r="VV336" s="39"/>
      <c r="VW336" s="39"/>
      <c r="VX336" s="39"/>
      <c r="VY336" s="39"/>
      <c r="VZ336" s="39"/>
      <c r="WA336" s="39"/>
      <c r="WB336" s="39"/>
      <c r="WC336" s="39"/>
      <c r="WD336" s="39"/>
      <c r="WE336" s="39"/>
      <c r="WF336" s="39"/>
      <c r="WG336" s="39"/>
      <c r="WH336" s="39"/>
      <c r="WI336" s="39"/>
      <c r="WJ336" s="39"/>
      <c r="WK336" s="39"/>
      <c r="WL336" s="39"/>
      <c r="WM336" s="39"/>
      <c r="WN336" s="39"/>
      <c r="WO336" s="39"/>
      <c r="WP336" s="39"/>
      <c r="WQ336" s="39"/>
      <c r="WR336" s="39"/>
      <c r="WS336" s="39"/>
      <c r="WT336" s="39"/>
      <c r="WU336" s="39"/>
      <c r="WV336" s="39"/>
      <c r="WW336" s="39"/>
      <c r="WX336" s="39"/>
      <c r="WY336" s="39"/>
      <c r="WZ336" s="39"/>
      <c r="XA336" s="39"/>
      <c r="XB336" s="39"/>
      <c r="XC336" s="39"/>
      <c r="XD336" s="39"/>
      <c r="XE336" s="39"/>
      <c r="XF336" s="39"/>
      <c r="XG336" s="39"/>
      <c r="XH336" s="39"/>
      <c r="XI336" s="39"/>
      <c r="XJ336" s="39"/>
      <c r="XK336" s="39"/>
      <c r="XL336" s="39"/>
      <c r="XM336" s="39"/>
      <c r="XN336" s="39"/>
      <c r="XO336" s="39"/>
      <c r="XP336" s="39"/>
      <c r="XQ336" s="39"/>
      <c r="XR336" s="39"/>
      <c r="XS336" s="39"/>
      <c r="XT336" s="39"/>
      <c r="XU336" s="39"/>
      <c r="XV336" s="39"/>
      <c r="XW336" s="39"/>
      <c r="XX336" s="39"/>
      <c r="XY336" s="39"/>
      <c r="XZ336" s="39"/>
      <c r="YA336" s="39"/>
      <c r="YB336" s="39"/>
      <c r="YC336" s="39"/>
      <c r="YD336" s="39"/>
      <c r="YE336" s="39"/>
      <c r="YF336" s="39"/>
      <c r="YG336" s="39"/>
      <c r="YH336" s="39"/>
      <c r="YI336" s="39"/>
      <c r="YJ336" s="39"/>
      <c r="YK336" s="39"/>
      <c r="YL336" s="39"/>
      <c r="YM336" s="39"/>
      <c r="YN336" s="39"/>
      <c r="YO336" s="39"/>
      <c r="YP336" s="39"/>
      <c r="YQ336" s="39"/>
      <c r="YR336" s="39"/>
      <c r="YS336" s="39"/>
      <c r="YT336" s="39"/>
      <c r="YU336" s="39"/>
      <c r="YV336" s="39"/>
      <c r="YW336" s="39"/>
      <c r="YX336" s="39"/>
      <c r="YY336" s="39"/>
      <c r="YZ336" s="39"/>
      <c r="ZA336" s="39"/>
      <c r="ZB336" s="39"/>
      <c r="ZC336" s="39"/>
      <c r="ZD336" s="39"/>
      <c r="ZE336" s="39"/>
      <c r="ZF336" s="39"/>
      <c r="ZG336" s="39"/>
      <c r="ZH336" s="39"/>
      <c r="ZI336" s="39"/>
      <c r="ZJ336" s="39"/>
      <c r="ZK336" s="39"/>
      <c r="ZL336" s="39"/>
      <c r="ZM336" s="39"/>
      <c r="ZN336" s="39"/>
      <c r="ZO336" s="39"/>
      <c r="ZP336" s="39"/>
      <c r="ZQ336" s="39"/>
      <c r="ZR336" s="39"/>
      <c r="ZS336" s="39"/>
      <c r="ZT336" s="39"/>
      <c r="ZU336" s="39"/>
      <c r="ZV336" s="39"/>
      <c r="ZW336" s="39"/>
      <c r="ZX336" s="39"/>
    </row>
    <row r="337" spans="1:700" s="41" customFormat="1" ht="12" customHeight="1" x14ac:dyDescent="0.25">
      <c r="A337" s="128" t="s">
        <v>36</v>
      </c>
      <c r="B337" s="36" t="s">
        <v>37</v>
      </c>
      <c r="C337" s="36" t="s">
        <v>37</v>
      </c>
      <c r="D337" s="36" t="s">
        <v>38</v>
      </c>
      <c r="E337" s="36" t="s">
        <v>271</v>
      </c>
      <c r="F337" s="36" t="s">
        <v>272</v>
      </c>
      <c r="G337" s="22" t="s">
        <v>40</v>
      </c>
      <c r="H337" s="81" t="s">
        <v>16320</v>
      </c>
      <c r="I337" s="84" t="s">
        <v>131</v>
      </c>
      <c r="J337" s="83" t="s">
        <v>8604</v>
      </c>
      <c r="K337" s="31" t="s">
        <v>8605</v>
      </c>
      <c r="L337" s="11"/>
      <c r="M337" s="8" t="s">
        <v>43</v>
      </c>
      <c r="N337" s="12" t="s">
        <v>16255</v>
      </c>
      <c r="O337" s="20">
        <v>3</v>
      </c>
      <c r="P337" s="59">
        <v>2052.34</v>
      </c>
      <c r="Q337" s="53" t="s">
        <v>16279</v>
      </c>
      <c r="R337" s="59">
        <v>6157.02</v>
      </c>
      <c r="S337" s="59">
        <v>0</v>
      </c>
      <c r="T337" s="59">
        <v>0</v>
      </c>
      <c r="U337" s="59">
        <v>6157.02</v>
      </c>
      <c r="V337" s="59">
        <v>0</v>
      </c>
      <c r="W337" s="59">
        <v>0</v>
      </c>
      <c r="X337" s="59">
        <v>0</v>
      </c>
      <c r="Y337" s="59">
        <v>0</v>
      </c>
      <c r="Z337" s="59">
        <v>0</v>
      </c>
      <c r="AA337" s="59">
        <v>0</v>
      </c>
      <c r="AB337" s="59">
        <v>0</v>
      </c>
      <c r="AC337" s="59">
        <v>0</v>
      </c>
      <c r="AD337" s="59">
        <v>0</v>
      </c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/>
      <c r="IV337" s="39"/>
      <c r="IW337" s="39"/>
      <c r="IX337" s="39"/>
      <c r="IY337" s="39"/>
      <c r="IZ337" s="39"/>
      <c r="JA337" s="39"/>
      <c r="JB337" s="39"/>
      <c r="JC337" s="39"/>
      <c r="JD337" s="39"/>
      <c r="JE337" s="39"/>
      <c r="JF337" s="39"/>
      <c r="JG337" s="39"/>
      <c r="JH337" s="39"/>
      <c r="JI337" s="39"/>
      <c r="JJ337" s="39"/>
      <c r="JK337" s="39"/>
      <c r="JL337" s="39"/>
      <c r="JM337" s="39"/>
      <c r="JN337" s="39"/>
      <c r="JO337" s="39"/>
      <c r="JP337" s="39"/>
      <c r="JQ337" s="39"/>
      <c r="JR337" s="39"/>
      <c r="JS337" s="39"/>
      <c r="JT337" s="39"/>
      <c r="JU337" s="39"/>
      <c r="JV337" s="39"/>
      <c r="JW337" s="39"/>
      <c r="JX337" s="39"/>
      <c r="JY337" s="39"/>
      <c r="JZ337" s="39"/>
      <c r="KA337" s="39"/>
      <c r="KB337" s="39"/>
      <c r="KC337" s="39"/>
      <c r="KD337" s="39"/>
      <c r="KE337" s="39"/>
      <c r="KF337" s="39"/>
      <c r="KG337" s="39"/>
      <c r="KH337" s="39"/>
      <c r="KI337" s="39"/>
      <c r="KJ337" s="39"/>
      <c r="KK337" s="39"/>
      <c r="KL337" s="39"/>
      <c r="KM337" s="39"/>
      <c r="KN337" s="39"/>
      <c r="KO337" s="39"/>
      <c r="KP337" s="39"/>
      <c r="KQ337" s="39"/>
      <c r="KR337" s="39"/>
      <c r="KS337" s="39"/>
      <c r="KT337" s="39"/>
      <c r="KU337" s="39"/>
      <c r="KV337" s="39"/>
      <c r="KW337" s="39"/>
      <c r="KX337" s="39"/>
      <c r="KY337" s="39"/>
      <c r="KZ337" s="39"/>
      <c r="LA337" s="39"/>
      <c r="LB337" s="39"/>
      <c r="LC337" s="39"/>
      <c r="LD337" s="39"/>
      <c r="LE337" s="39"/>
      <c r="LF337" s="39"/>
      <c r="LG337" s="39"/>
      <c r="LH337" s="39"/>
      <c r="LI337" s="39"/>
      <c r="LJ337" s="39"/>
      <c r="LK337" s="39"/>
      <c r="LL337" s="39"/>
      <c r="LM337" s="39"/>
      <c r="LN337" s="39"/>
      <c r="LO337" s="39"/>
      <c r="LP337" s="39"/>
      <c r="LQ337" s="39"/>
      <c r="LR337" s="39"/>
      <c r="LS337" s="39"/>
      <c r="LT337" s="39"/>
      <c r="LU337" s="39"/>
      <c r="LV337" s="39"/>
      <c r="LW337" s="39"/>
      <c r="LX337" s="39"/>
      <c r="LY337" s="39"/>
      <c r="LZ337" s="39"/>
      <c r="MA337" s="39"/>
      <c r="MB337" s="39"/>
      <c r="MC337" s="39"/>
      <c r="MD337" s="39"/>
      <c r="ME337" s="39"/>
      <c r="MF337" s="39"/>
      <c r="MG337" s="39"/>
      <c r="MH337" s="39"/>
      <c r="MI337" s="39"/>
      <c r="MJ337" s="39"/>
      <c r="MK337" s="39"/>
      <c r="ML337" s="39"/>
      <c r="MM337" s="39"/>
      <c r="MN337" s="39"/>
      <c r="MO337" s="39"/>
      <c r="MP337" s="39"/>
      <c r="MQ337" s="39"/>
      <c r="MR337" s="39"/>
      <c r="MS337" s="39"/>
      <c r="MT337" s="39"/>
      <c r="MU337" s="39"/>
      <c r="MV337" s="39"/>
      <c r="MW337" s="39"/>
      <c r="MX337" s="39"/>
      <c r="MY337" s="39"/>
      <c r="MZ337" s="39"/>
      <c r="NA337" s="39"/>
      <c r="NB337" s="39"/>
      <c r="NC337" s="39"/>
      <c r="ND337" s="39"/>
      <c r="NE337" s="39"/>
      <c r="NF337" s="39"/>
      <c r="NG337" s="39"/>
      <c r="NH337" s="39"/>
      <c r="NI337" s="39"/>
      <c r="NJ337" s="39"/>
      <c r="NK337" s="39"/>
      <c r="NL337" s="39"/>
      <c r="NM337" s="39"/>
      <c r="NN337" s="39"/>
      <c r="NO337" s="39"/>
      <c r="NP337" s="39"/>
      <c r="NQ337" s="39"/>
      <c r="NR337" s="39"/>
      <c r="NS337" s="39"/>
      <c r="NT337" s="39"/>
      <c r="NU337" s="39"/>
      <c r="NV337" s="39"/>
      <c r="NW337" s="39"/>
      <c r="NX337" s="39"/>
      <c r="NY337" s="39"/>
      <c r="NZ337" s="39"/>
      <c r="OA337" s="39"/>
      <c r="OB337" s="39"/>
      <c r="OC337" s="39"/>
      <c r="OD337" s="39"/>
      <c r="OE337" s="39"/>
      <c r="OF337" s="39"/>
      <c r="OG337" s="39"/>
      <c r="OH337" s="39"/>
      <c r="OI337" s="39"/>
      <c r="OJ337" s="39"/>
      <c r="OK337" s="39"/>
      <c r="OL337" s="39"/>
      <c r="OM337" s="39"/>
      <c r="ON337" s="39"/>
      <c r="OO337" s="39"/>
      <c r="OP337" s="39"/>
      <c r="OQ337" s="39"/>
      <c r="OR337" s="39"/>
      <c r="OS337" s="39"/>
      <c r="OT337" s="39"/>
      <c r="OU337" s="39"/>
      <c r="OV337" s="39"/>
      <c r="OW337" s="39"/>
      <c r="OX337" s="39"/>
      <c r="OY337" s="39"/>
      <c r="OZ337" s="39"/>
      <c r="PA337" s="39"/>
      <c r="PB337" s="39"/>
      <c r="PC337" s="39"/>
      <c r="PD337" s="39"/>
      <c r="PE337" s="39"/>
      <c r="PF337" s="39"/>
      <c r="PG337" s="39"/>
      <c r="PH337" s="39"/>
      <c r="PI337" s="39"/>
      <c r="PJ337" s="39"/>
      <c r="PK337" s="39"/>
      <c r="PL337" s="39"/>
      <c r="PM337" s="39"/>
      <c r="PN337" s="39"/>
      <c r="PO337" s="39"/>
      <c r="PP337" s="39"/>
      <c r="PQ337" s="39"/>
      <c r="PR337" s="39"/>
      <c r="PS337" s="39"/>
      <c r="PT337" s="39"/>
      <c r="PU337" s="39"/>
      <c r="PV337" s="39"/>
      <c r="PW337" s="39"/>
      <c r="PX337" s="39"/>
      <c r="PY337" s="39"/>
      <c r="PZ337" s="39"/>
      <c r="QA337" s="39"/>
      <c r="QB337" s="39"/>
      <c r="QC337" s="39"/>
      <c r="QD337" s="39"/>
      <c r="QE337" s="39"/>
      <c r="QF337" s="39"/>
      <c r="QG337" s="39"/>
      <c r="QH337" s="39"/>
      <c r="QI337" s="39"/>
      <c r="QJ337" s="39"/>
      <c r="QK337" s="39"/>
      <c r="QL337" s="39"/>
      <c r="QM337" s="39"/>
      <c r="QN337" s="39"/>
      <c r="QO337" s="39"/>
      <c r="QP337" s="39"/>
      <c r="QQ337" s="39"/>
      <c r="QR337" s="39"/>
      <c r="QS337" s="39"/>
      <c r="QT337" s="39"/>
      <c r="QU337" s="39"/>
      <c r="QV337" s="39"/>
      <c r="QW337" s="39"/>
      <c r="QX337" s="39"/>
      <c r="QY337" s="39"/>
      <c r="QZ337" s="39"/>
      <c r="RA337" s="39"/>
      <c r="RB337" s="39"/>
      <c r="RC337" s="39"/>
      <c r="RD337" s="39"/>
      <c r="RE337" s="39"/>
      <c r="RF337" s="39"/>
      <c r="RG337" s="39"/>
      <c r="RH337" s="39"/>
      <c r="RI337" s="39"/>
      <c r="RJ337" s="39"/>
      <c r="RK337" s="39"/>
      <c r="RL337" s="39"/>
      <c r="RM337" s="39"/>
      <c r="RN337" s="39"/>
      <c r="RO337" s="39"/>
      <c r="RP337" s="39"/>
      <c r="RQ337" s="39"/>
      <c r="RR337" s="39"/>
      <c r="RS337" s="39"/>
      <c r="RT337" s="39"/>
      <c r="RU337" s="39"/>
      <c r="RV337" s="39"/>
      <c r="RW337" s="39"/>
      <c r="RX337" s="39"/>
      <c r="RY337" s="39"/>
      <c r="RZ337" s="39"/>
      <c r="SA337" s="39"/>
      <c r="SB337" s="39"/>
      <c r="SC337" s="39"/>
      <c r="SD337" s="39"/>
      <c r="SE337" s="39"/>
      <c r="SF337" s="39"/>
      <c r="SG337" s="39"/>
      <c r="SH337" s="39"/>
      <c r="SI337" s="39"/>
      <c r="SJ337" s="39"/>
      <c r="SK337" s="39"/>
      <c r="SL337" s="39"/>
      <c r="SM337" s="39"/>
      <c r="SN337" s="39"/>
      <c r="SO337" s="39"/>
      <c r="SP337" s="39"/>
      <c r="SQ337" s="39"/>
      <c r="SR337" s="39"/>
      <c r="SS337" s="39"/>
      <c r="ST337" s="39"/>
      <c r="SU337" s="39"/>
      <c r="SV337" s="39"/>
      <c r="SW337" s="39"/>
      <c r="SX337" s="39"/>
      <c r="SY337" s="39"/>
      <c r="SZ337" s="39"/>
      <c r="TA337" s="39"/>
      <c r="TB337" s="39"/>
      <c r="TC337" s="39"/>
      <c r="TD337" s="39"/>
      <c r="TE337" s="39"/>
      <c r="TF337" s="39"/>
      <c r="TG337" s="39"/>
      <c r="TH337" s="39"/>
      <c r="TI337" s="39"/>
      <c r="TJ337" s="39"/>
      <c r="TK337" s="39"/>
      <c r="TL337" s="39"/>
      <c r="TM337" s="39"/>
      <c r="TN337" s="39"/>
      <c r="TO337" s="39"/>
      <c r="TP337" s="39"/>
      <c r="TQ337" s="39"/>
      <c r="TR337" s="39"/>
      <c r="TS337" s="39"/>
      <c r="TT337" s="39"/>
      <c r="TU337" s="39"/>
      <c r="TV337" s="39"/>
      <c r="TW337" s="39"/>
      <c r="TX337" s="39"/>
      <c r="TY337" s="39"/>
      <c r="TZ337" s="39"/>
      <c r="UA337" s="39"/>
      <c r="UB337" s="39"/>
      <c r="UC337" s="39"/>
      <c r="UD337" s="39"/>
      <c r="UE337" s="39"/>
      <c r="UF337" s="39"/>
      <c r="UG337" s="39"/>
      <c r="UH337" s="39"/>
      <c r="UI337" s="39"/>
      <c r="UJ337" s="39"/>
      <c r="UK337" s="39"/>
      <c r="UL337" s="39"/>
      <c r="UM337" s="39"/>
      <c r="UN337" s="39"/>
      <c r="UO337" s="39"/>
      <c r="UP337" s="39"/>
      <c r="UQ337" s="39"/>
      <c r="UR337" s="39"/>
      <c r="US337" s="39"/>
      <c r="UT337" s="39"/>
      <c r="UU337" s="39"/>
      <c r="UV337" s="39"/>
      <c r="UW337" s="39"/>
      <c r="UX337" s="39"/>
      <c r="UY337" s="39"/>
      <c r="UZ337" s="39"/>
      <c r="VA337" s="39"/>
      <c r="VB337" s="39"/>
      <c r="VC337" s="39"/>
      <c r="VD337" s="39"/>
      <c r="VE337" s="39"/>
      <c r="VF337" s="39"/>
      <c r="VG337" s="39"/>
      <c r="VH337" s="39"/>
      <c r="VI337" s="39"/>
      <c r="VJ337" s="39"/>
      <c r="VK337" s="39"/>
      <c r="VL337" s="39"/>
      <c r="VM337" s="39"/>
      <c r="VN337" s="39"/>
      <c r="VO337" s="39"/>
      <c r="VP337" s="39"/>
      <c r="VQ337" s="39"/>
      <c r="VR337" s="39"/>
      <c r="VS337" s="39"/>
      <c r="VT337" s="39"/>
      <c r="VU337" s="39"/>
      <c r="VV337" s="39"/>
      <c r="VW337" s="39"/>
      <c r="VX337" s="39"/>
      <c r="VY337" s="39"/>
      <c r="VZ337" s="39"/>
      <c r="WA337" s="39"/>
      <c r="WB337" s="39"/>
      <c r="WC337" s="39"/>
      <c r="WD337" s="39"/>
      <c r="WE337" s="39"/>
      <c r="WF337" s="39"/>
      <c r="WG337" s="39"/>
      <c r="WH337" s="39"/>
      <c r="WI337" s="39"/>
      <c r="WJ337" s="39"/>
      <c r="WK337" s="39"/>
      <c r="WL337" s="39"/>
      <c r="WM337" s="39"/>
      <c r="WN337" s="39"/>
      <c r="WO337" s="39"/>
      <c r="WP337" s="39"/>
      <c r="WQ337" s="39"/>
      <c r="WR337" s="39"/>
      <c r="WS337" s="39"/>
      <c r="WT337" s="39"/>
      <c r="WU337" s="39"/>
      <c r="WV337" s="39"/>
      <c r="WW337" s="39"/>
      <c r="WX337" s="39"/>
      <c r="WY337" s="39"/>
      <c r="WZ337" s="39"/>
      <c r="XA337" s="39"/>
      <c r="XB337" s="39"/>
      <c r="XC337" s="39"/>
      <c r="XD337" s="39"/>
      <c r="XE337" s="39"/>
      <c r="XF337" s="39"/>
      <c r="XG337" s="39"/>
      <c r="XH337" s="39"/>
      <c r="XI337" s="39"/>
      <c r="XJ337" s="39"/>
      <c r="XK337" s="39"/>
      <c r="XL337" s="39"/>
      <c r="XM337" s="39"/>
      <c r="XN337" s="39"/>
      <c r="XO337" s="39"/>
      <c r="XP337" s="39"/>
      <c r="XQ337" s="39"/>
      <c r="XR337" s="39"/>
      <c r="XS337" s="39"/>
      <c r="XT337" s="39"/>
      <c r="XU337" s="39"/>
      <c r="XV337" s="39"/>
      <c r="XW337" s="39"/>
      <c r="XX337" s="39"/>
      <c r="XY337" s="39"/>
      <c r="XZ337" s="39"/>
      <c r="YA337" s="39"/>
      <c r="YB337" s="39"/>
      <c r="YC337" s="39"/>
      <c r="YD337" s="39"/>
      <c r="YE337" s="39"/>
      <c r="YF337" s="39"/>
      <c r="YG337" s="39"/>
      <c r="YH337" s="39"/>
      <c r="YI337" s="39"/>
      <c r="YJ337" s="39"/>
      <c r="YK337" s="39"/>
      <c r="YL337" s="39"/>
      <c r="YM337" s="39"/>
      <c r="YN337" s="39"/>
      <c r="YO337" s="39"/>
      <c r="YP337" s="39"/>
      <c r="YQ337" s="39"/>
      <c r="YR337" s="39"/>
      <c r="YS337" s="39"/>
      <c r="YT337" s="39"/>
      <c r="YU337" s="39"/>
      <c r="YV337" s="39"/>
      <c r="YW337" s="39"/>
      <c r="YX337" s="39"/>
      <c r="YY337" s="39"/>
      <c r="YZ337" s="39"/>
      <c r="ZA337" s="39"/>
      <c r="ZB337" s="39"/>
      <c r="ZC337" s="39"/>
      <c r="ZD337" s="39"/>
      <c r="ZE337" s="39"/>
      <c r="ZF337" s="39"/>
      <c r="ZG337" s="39"/>
      <c r="ZH337" s="39"/>
      <c r="ZI337" s="39"/>
      <c r="ZJ337" s="39"/>
      <c r="ZK337" s="39"/>
      <c r="ZL337" s="39"/>
      <c r="ZM337" s="39"/>
      <c r="ZN337" s="39"/>
      <c r="ZO337" s="39"/>
      <c r="ZP337" s="39"/>
      <c r="ZQ337" s="39"/>
      <c r="ZR337" s="39"/>
      <c r="ZS337" s="39"/>
      <c r="ZT337" s="39"/>
      <c r="ZU337" s="39"/>
      <c r="ZV337" s="39"/>
      <c r="ZW337" s="39"/>
      <c r="ZX337" s="39"/>
    </row>
    <row r="338" spans="1:700" s="41" customFormat="1" ht="12" customHeight="1" x14ac:dyDescent="0.25">
      <c r="A338" s="128" t="s">
        <v>36</v>
      </c>
      <c r="B338" s="36" t="s">
        <v>37</v>
      </c>
      <c r="C338" s="36" t="s">
        <v>37</v>
      </c>
      <c r="D338" s="36" t="s">
        <v>38</v>
      </c>
      <c r="E338" s="36" t="s">
        <v>271</v>
      </c>
      <c r="F338" s="36" t="s">
        <v>272</v>
      </c>
      <c r="G338" s="22" t="s">
        <v>40</v>
      </c>
      <c r="H338" s="81" t="s">
        <v>172</v>
      </c>
      <c r="I338" s="84" t="s">
        <v>173</v>
      </c>
      <c r="J338" s="83" t="s">
        <v>8839</v>
      </c>
      <c r="K338" s="31" t="s">
        <v>8840</v>
      </c>
      <c r="L338" s="11"/>
      <c r="M338" s="8" t="s">
        <v>43</v>
      </c>
      <c r="N338" s="12" t="s">
        <v>16255</v>
      </c>
      <c r="O338" s="20">
        <v>3</v>
      </c>
      <c r="P338" s="59">
        <v>1518.99</v>
      </c>
      <c r="Q338" s="53" t="s">
        <v>16279</v>
      </c>
      <c r="R338" s="59">
        <v>4556.99</v>
      </c>
      <c r="S338" s="59">
        <v>0</v>
      </c>
      <c r="T338" s="59">
        <v>0</v>
      </c>
      <c r="U338" s="59">
        <v>0</v>
      </c>
      <c r="V338" s="59">
        <v>4556.99</v>
      </c>
      <c r="W338" s="59">
        <v>0</v>
      </c>
      <c r="X338" s="59">
        <v>0</v>
      </c>
      <c r="Y338" s="59">
        <v>0</v>
      </c>
      <c r="Z338" s="59">
        <v>0</v>
      </c>
      <c r="AA338" s="59">
        <v>0</v>
      </c>
      <c r="AB338" s="59">
        <v>0</v>
      </c>
      <c r="AC338" s="59">
        <v>0</v>
      </c>
      <c r="AD338" s="59">
        <v>0</v>
      </c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/>
      <c r="IV338" s="39"/>
      <c r="IW338" s="39"/>
      <c r="IX338" s="39"/>
      <c r="IY338" s="39"/>
      <c r="IZ338" s="39"/>
      <c r="JA338" s="39"/>
      <c r="JB338" s="39"/>
      <c r="JC338" s="39"/>
      <c r="JD338" s="39"/>
      <c r="JE338" s="39"/>
      <c r="JF338" s="39"/>
      <c r="JG338" s="39"/>
      <c r="JH338" s="39"/>
      <c r="JI338" s="39"/>
      <c r="JJ338" s="39"/>
      <c r="JK338" s="39"/>
      <c r="JL338" s="39"/>
      <c r="JM338" s="39"/>
      <c r="JN338" s="39"/>
      <c r="JO338" s="39"/>
      <c r="JP338" s="39"/>
      <c r="JQ338" s="39"/>
      <c r="JR338" s="39"/>
      <c r="JS338" s="39"/>
      <c r="JT338" s="39"/>
      <c r="JU338" s="39"/>
      <c r="JV338" s="39"/>
      <c r="JW338" s="39"/>
      <c r="JX338" s="39"/>
      <c r="JY338" s="39"/>
      <c r="JZ338" s="39"/>
      <c r="KA338" s="39"/>
      <c r="KB338" s="39"/>
      <c r="KC338" s="39"/>
      <c r="KD338" s="39"/>
      <c r="KE338" s="39"/>
      <c r="KF338" s="39"/>
      <c r="KG338" s="39"/>
      <c r="KH338" s="39"/>
      <c r="KI338" s="39"/>
      <c r="KJ338" s="39"/>
      <c r="KK338" s="39"/>
      <c r="KL338" s="39"/>
      <c r="KM338" s="39"/>
      <c r="KN338" s="39"/>
      <c r="KO338" s="39"/>
      <c r="KP338" s="39"/>
      <c r="KQ338" s="39"/>
      <c r="KR338" s="39"/>
      <c r="KS338" s="39"/>
      <c r="KT338" s="39"/>
      <c r="KU338" s="39"/>
      <c r="KV338" s="39"/>
      <c r="KW338" s="39"/>
      <c r="KX338" s="39"/>
      <c r="KY338" s="39"/>
      <c r="KZ338" s="39"/>
      <c r="LA338" s="39"/>
      <c r="LB338" s="39"/>
      <c r="LC338" s="39"/>
      <c r="LD338" s="39"/>
      <c r="LE338" s="39"/>
      <c r="LF338" s="39"/>
      <c r="LG338" s="39"/>
      <c r="LH338" s="39"/>
      <c r="LI338" s="39"/>
      <c r="LJ338" s="39"/>
      <c r="LK338" s="39"/>
      <c r="LL338" s="39"/>
      <c r="LM338" s="39"/>
      <c r="LN338" s="39"/>
      <c r="LO338" s="39"/>
      <c r="LP338" s="39"/>
      <c r="LQ338" s="39"/>
      <c r="LR338" s="39"/>
      <c r="LS338" s="39"/>
      <c r="LT338" s="39"/>
      <c r="LU338" s="39"/>
      <c r="LV338" s="39"/>
      <c r="LW338" s="39"/>
      <c r="LX338" s="39"/>
      <c r="LY338" s="39"/>
      <c r="LZ338" s="39"/>
      <c r="MA338" s="39"/>
      <c r="MB338" s="39"/>
      <c r="MC338" s="39"/>
      <c r="MD338" s="39"/>
      <c r="ME338" s="39"/>
      <c r="MF338" s="39"/>
      <c r="MG338" s="39"/>
      <c r="MH338" s="39"/>
      <c r="MI338" s="39"/>
      <c r="MJ338" s="39"/>
      <c r="MK338" s="39"/>
      <c r="ML338" s="39"/>
      <c r="MM338" s="39"/>
      <c r="MN338" s="39"/>
      <c r="MO338" s="39"/>
      <c r="MP338" s="39"/>
      <c r="MQ338" s="39"/>
      <c r="MR338" s="39"/>
      <c r="MS338" s="39"/>
      <c r="MT338" s="39"/>
      <c r="MU338" s="39"/>
      <c r="MV338" s="39"/>
      <c r="MW338" s="39"/>
      <c r="MX338" s="39"/>
      <c r="MY338" s="39"/>
      <c r="MZ338" s="39"/>
      <c r="NA338" s="39"/>
      <c r="NB338" s="39"/>
      <c r="NC338" s="39"/>
      <c r="ND338" s="39"/>
      <c r="NE338" s="39"/>
      <c r="NF338" s="39"/>
      <c r="NG338" s="39"/>
      <c r="NH338" s="39"/>
      <c r="NI338" s="39"/>
      <c r="NJ338" s="39"/>
      <c r="NK338" s="39"/>
      <c r="NL338" s="39"/>
      <c r="NM338" s="39"/>
      <c r="NN338" s="39"/>
      <c r="NO338" s="39"/>
      <c r="NP338" s="39"/>
      <c r="NQ338" s="39"/>
      <c r="NR338" s="39"/>
      <c r="NS338" s="39"/>
      <c r="NT338" s="39"/>
      <c r="NU338" s="39"/>
      <c r="NV338" s="39"/>
      <c r="NW338" s="39"/>
      <c r="NX338" s="39"/>
      <c r="NY338" s="39"/>
      <c r="NZ338" s="39"/>
      <c r="OA338" s="39"/>
      <c r="OB338" s="39"/>
      <c r="OC338" s="39"/>
      <c r="OD338" s="39"/>
      <c r="OE338" s="39"/>
      <c r="OF338" s="39"/>
      <c r="OG338" s="39"/>
      <c r="OH338" s="39"/>
      <c r="OI338" s="39"/>
      <c r="OJ338" s="39"/>
      <c r="OK338" s="39"/>
      <c r="OL338" s="39"/>
      <c r="OM338" s="39"/>
      <c r="ON338" s="39"/>
      <c r="OO338" s="39"/>
      <c r="OP338" s="39"/>
      <c r="OQ338" s="39"/>
      <c r="OR338" s="39"/>
      <c r="OS338" s="39"/>
      <c r="OT338" s="39"/>
      <c r="OU338" s="39"/>
      <c r="OV338" s="39"/>
      <c r="OW338" s="39"/>
      <c r="OX338" s="39"/>
      <c r="OY338" s="39"/>
      <c r="OZ338" s="39"/>
      <c r="PA338" s="39"/>
      <c r="PB338" s="39"/>
      <c r="PC338" s="39"/>
      <c r="PD338" s="39"/>
      <c r="PE338" s="39"/>
      <c r="PF338" s="39"/>
      <c r="PG338" s="39"/>
      <c r="PH338" s="39"/>
      <c r="PI338" s="39"/>
      <c r="PJ338" s="39"/>
      <c r="PK338" s="39"/>
      <c r="PL338" s="39"/>
      <c r="PM338" s="39"/>
      <c r="PN338" s="39"/>
      <c r="PO338" s="39"/>
      <c r="PP338" s="39"/>
      <c r="PQ338" s="39"/>
      <c r="PR338" s="39"/>
      <c r="PS338" s="39"/>
      <c r="PT338" s="39"/>
      <c r="PU338" s="39"/>
      <c r="PV338" s="39"/>
      <c r="PW338" s="39"/>
      <c r="PX338" s="39"/>
      <c r="PY338" s="39"/>
      <c r="PZ338" s="39"/>
      <c r="QA338" s="39"/>
      <c r="QB338" s="39"/>
      <c r="QC338" s="39"/>
      <c r="QD338" s="39"/>
      <c r="QE338" s="39"/>
      <c r="QF338" s="39"/>
      <c r="QG338" s="39"/>
      <c r="QH338" s="39"/>
      <c r="QI338" s="39"/>
      <c r="QJ338" s="39"/>
      <c r="QK338" s="39"/>
      <c r="QL338" s="39"/>
      <c r="QM338" s="39"/>
      <c r="QN338" s="39"/>
      <c r="QO338" s="39"/>
      <c r="QP338" s="39"/>
      <c r="QQ338" s="39"/>
      <c r="QR338" s="39"/>
      <c r="QS338" s="39"/>
      <c r="QT338" s="39"/>
      <c r="QU338" s="39"/>
      <c r="QV338" s="39"/>
      <c r="QW338" s="39"/>
      <c r="QX338" s="39"/>
      <c r="QY338" s="39"/>
      <c r="QZ338" s="39"/>
      <c r="RA338" s="39"/>
      <c r="RB338" s="39"/>
      <c r="RC338" s="39"/>
      <c r="RD338" s="39"/>
      <c r="RE338" s="39"/>
      <c r="RF338" s="39"/>
      <c r="RG338" s="39"/>
      <c r="RH338" s="39"/>
      <c r="RI338" s="39"/>
      <c r="RJ338" s="39"/>
      <c r="RK338" s="39"/>
      <c r="RL338" s="39"/>
      <c r="RM338" s="39"/>
      <c r="RN338" s="39"/>
      <c r="RO338" s="39"/>
      <c r="RP338" s="39"/>
      <c r="RQ338" s="39"/>
      <c r="RR338" s="39"/>
      <c r="RS338" s="39"/>
      <c r="RT338" s="39"/>
      <c r="RU338" s="39"/>
      <c r="RV338" s="39"/>
      <c r="RW338" s="39"/>
      <c r="RX338" s="39"/>
      <c r="RY338" s="39"/>
      <c r="RZ338" s="39"/>
      <c r="SA338" s="39"/>
      <c r="SB338" s="39"/>
      <c r="SC338" s="39"/>
      <c r="SD338" s="39"/>
      <c r="SE338" s="39"/>
      <c r="SF338" s="39"/>
      <c r="SG338" s="39"/>
      <c r="SH338" s="39"/>
      <c r="SI338" s="39"/>
      <c r="SJ338" s="39"/>
      <c r="SK338" s="39"/>
      <c r="SL338" s="39"/>
      <c r="SM338" s="39"/>
      <c r="SN338" s="39"/>
      <c r="SO338" s="39"/>
      <c r="SP338" s="39"/>
      <c r="SQ338" s="39"/>
      <c r="SR338" s="39"/>
      <c r="SS338" s="39"/>
      <c r="ST338" s="39"/>
      <c r="SU338" s="39"/>
      <c r="SV338" s="39"/>
      <c r="SW338" s="39"/>
      <c r="SX338" s="39"/>
      <c r="SY338" s="39"/>
      <c r="SZ338" s="39"/>
      <c r="TA338" s="39"/>
      <c r="TB338" s="39"/>
      <c r="TC338" s="39"/>
      <c r="TD338" s="39"/>
      <c r="TE338" s="39"/>
      <c r="TF338" s="39"/>
      <c r="TG338" s="39"/>
      <c r="TH338" s="39"/>
      <c r="TI338" s="39"/>
      <c r="TJ338" s="39"/>
      <c r="TK338" s="39"/>
      <c r="TL338" s="39"/>
      <c r="TM338" s="39"/>
      <c r="TN338" s="39"/>
      <c r="TO338" s="39"/>
      <c r="TP338" s="39"/>
      <c r="TQ338" s="39"/>
      <c r="TR338" s="39"/>
      <c r="TS338" s="39"/>
      <c r="TT338" s="39"/>
      <c r="TU338" s="39"/>
      <c r="TV338" s="39"/>
      <c r="TW338" s="39"/>
      <c r="TX338" s="39"/>
      <c r="TY338" s="39"/>
      <c r="TZ338" s="39"/>
      <c r="UA338" s="39"/>
      <c r="UB338" s="39"/>
      <c r="UC338" s="39"/>
      <c r="UD338" s="39"/>
      <c r="UE338" s="39"/>
      <c r="UF338" s="39"/>
      <c r="UG338" s="39"/>
      <c r="UH338" s="39"/>
      <c r="UI338" s="39"/>
      <c r="UJ338" s="39"/>
      <c r="UK338" s="39"/>
      <c r="UL338" s="39"/>
      <c r="UM338" s="39"/>
      <c r="UN338" s="39"/>
      <c r="UO338" s="39"/>
      <c r="UP338" s="39"/>
      <c r="UQ338" s="39"/>
      <c r="UR338" s="39"/>
      <c r="US338" s="39"/>
      <c r="UT338" s="39"/>
      <c r="UU338" s="39"/>
      <c r="UV338" s="39"/>
      <c r="UW338" s="39"/>
      <c r="UX338" s="39"/>
      <c r="UY338" s="39"/>
      <c r="UZ338" s="39"/>
      <c r="VA338" s="39"/>
      <c r="VB338" s="39"/>
      <c r="VC338" s="39"/>
      <c r="VD338" s="39"/>
      <c r="VE338" s="39"/>
      <c r="VF338" s="39"/>
      <c r="VG338" s="39"/>
      <c r="VH338" s="39"/>
      <c r="VI338" s="39"/>
      <c r="VJ338" s="39"/>
      <c r="VK338" s="39"/>
      <c r="VL338" s="39"/>
      <c r="VM338" s="39"/>
      <c r="VN338" s="39"/>
      <c r="VO338" s="39"/>
      <c r="VP338" s="39"/>
      <c r="VQ338" s="39"/>
      <c r="VR338" s="39"/>
      <c r="VS338" s="39"/>
      <c r="VT338" s="39"/>
      <c r="VU338" s="39"/>
      <c r="VV338" s="39"/>
      <c r="VW338" s="39"/>
      <c r="VX338" s="39"/>
      <c r="VY338" s="39"/>
      <c r="VZ338" s="39"/>
      <c r="WA338" s="39"/>
      <c r="WB338" s="39"/>
      <c r="WC338" s="39"/>
      <c r="WD338" s="39"/>
      <c r="WE338" s="39"/>
      <c r="WF338" s="39"/>
      <c r="WG338" s="39"/>
      <c r="WH338" s="39"/>
      <c r="WI338" s="39"/>
      <c r="WJ338" s="39"/>
      <c r="WK338" s="39"/>
      <c r="WL338" s="39"/>
      <c r="WM338" s="39"/>
      <c r="WN338" s="39"/>
      <c r="WO338" s="39"/>
      <c r="WP338" s="39"/>
      <c r="WQ338" s="39"/>
      <c r="WR338" s="39"/>
      <c r="WS338" s="39"/>
      <c r="WT338" s="39"/>
      <c r="WU338" s="39"/>
      <c r="WV338" s="39"/>
      <c r="WW338" s="39"/>
      <c r="WX338" s="39"/>
      <c r="WY338" s="39"/>
      <c r="WZ338" s="39"/>
      <c r="XA338" s="39"/>
      <c r="XB338" s="39"/>
      <c r="XC338" s="39"/>
      <c r="XD338" s="39"/>
      <c r="XE338" s="39"/>
      <c r="XF338" s="39"/>
      <c r="XG338" s="39"/>
      <c r="XH338" s="39"/>
      <c r="XI338" s="39"/>
      <c r="XJ338" s="39"/>
      <c r="XK338" s="39"/>
      <c r="XL338" s="39"/>
      <c r="XM338" s="39"/>
      <c r="XN338" s="39"/>
      <c r="XO338" s="39"/>
      <c r="XP338" s="39"/>
      <c r="XQ338" s="39"/>
      <c r="XR338" s="39"/>
      <c r="XS338" s="39"/>
      <c r="XT338" s="39"/>
      <c r="XU338" s="39"/>
      <c r="XV338" s="39"/>
      <c r="XW338" s="39"/>
      <c r="XX338" s="39"/>
      <c r="XY338" s="39"/>
      <c r="XZ338" s="39"/>
      <c r="YA338" s="39"/>
      <c r="YB338" s="39"/>
      <c r="YC338" s="39"/>
      <c r="YD338" s="39"/>
      <c r="YE338" s="39"/>
      <c r="YF338" s="39"/>
      <c r="YG338" s="39"/>
      <c r="YH338" s="39"/>
      <c r="YI338" s="39"/>
      <c r="YJ338" s="39"/>
      <c r="YK338" s="39"/>
      <c r="YL338" s="39"/>
      <c r="YM338" s="39"/>
      <c r="YN338" s="39"/>
      <c r="YO338" s="39"/>
      <c r="YP338" s="39"/>
      <c r="YQ338" s="39"/>
      <c r="YR338" s="39"/>
      <c r="YS338" s="39"/>
      <c r="YT338" s="39"/>
      <c r="YU338" s="39"/>
      <c r="YV338" s="39"/>
      <c r="YW338" s="39"/>
      <c r="YX338" s="39"/>
      <c r="YY338" s="39"/>
      <c r="YZ338" s="39"/>
      <c r="ZA338" s="39"/>
      <c r="ZB338" s="39"/>
      <c r="ZC338" s="39"/>
      <c r="ZD338" s="39"/>
      <c r="ZE338" s="39"/>
      <c r="ZF338" s="39"/>
      <c r="ZG338" s="39"/>
      <c r="ZH338" s="39"/>
      <c r="ZI338" s="39"/>
      <c r="ZJ338" s="39"/>
      <c r="ZK338" s="39"/>
      <c r="ZL338" s="39"/>
      <c r="ZM338" s="39"/>
      <c r="ZN338" s="39"/>
      <c r="ZO338" s="39"/>
      <c r="ZP338" s="39"/>
      <c r="ZQ338" s="39"/>
      <c r="ZR338" s="39"/>
      <c r="ZS338" s="39"/>
      <c r="ZT338" s="39"/>
      <c r="ZU338" s="39"/>
      <c r="ZV338" s="39"/>
      <c r="ZW338" s="39"/>
      <c r="ZX338" s="39"/>
    </row>
    <row r="339" spans="1:700" s="41" customFormat="1" ht="12" customHeight="1" x14ac:dyDescent="0.25">
      <c r="A339" s="128" t="s">
        <v>36</v>
      </c>
      <c r="B339" s="36" t="s">
        <v>37</v>
      </c>
      <c r="C339" s="36" t="s">
        <v>37</v>
      </c>
      <c r="D339" s="36" t="s">
        <v>38</v>
      </c>
      <c r="E339" s="36" t="s">
        <v>271</v>
      </c>
      <c r="F339" s="36" t="s">
        <v>272</v>
      </c>
      <c r="G339" s="22" t="s">
        <v>40</v>
      </c>
      <c r="H339" s="81" t="s">
        <v>16321</v>
      </c>
      <c r="I339" s="84" t="s">
        <v>16322</v>
      </c>
      <c r="J339" s="83" t="s">
        <v>11191</v>
      </c>
      <c r="K339" s="31" t="s">
        <v>11192</v>
      </c>
      <c r="L339" s="11"/>
      <c r="M339" s="8" t="s">
        <v>43</v>
      </c>
      <c r="N339" s="12" t="s">
        <v>10026</v>
      </c>
      <c r="O339" s="20">
        <v>2</v>
      </c>
      <c r="P339" s="59">
        <v>462.84</v>
      </c>
      <c r="Q339" s="53" t="s">
        <v>16279</v>
      </c>
      <c r="R339" s="59">
        <v>925.68</v>
      </c>
      <c r="S339" s="59">
        <v>0</v>
      </c>
      <c r="T339" s="59">
        <v>0</v>
      </c>
      <c r="U339" s="59">
        <v>0</v>
      </c>
      <c r="V339" s="59">
        <v>925.68</v>
      </c>
      <c r="W339" s="59">
        <v>0</v>
      </c>
      <c r="X339" s="59">
        <v>0</v>
      </c>
      <c r="Y339" s="59">
        <v>0</v>
      </c>
      <c r="Z339" s="59">
        <v>0</v>
      </c>
      <c r="AA339" s="59">
        <v>0</v>
      </c>
      <c r="AB339" s="59">
        <v>0</v>
      </c>
      <c r="AC339" s="59">
        <v>0</v>
      </c>
      <c r="AD339" s="59">
        <v>0</v>
      </c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/>
      <c r="IV339" s="39"/>
      <c r="IW339" s="39"/>
      <c r="IX339" s="39"/>
      <c r="IY339" s="39"/>
      <c r="IZ339" s="39"/>
      <c r="JA339" s="39"/>
      <c r="JB339" s="39"/>
      <c r="JC339" s="39"/>
      <c r="JD339" s="39"/>
      <c r="JE339" s="39"/>
      <c r="JF339" s="39"/>
      <c r="JG339" s="39"/>
      <c r="JH339" s="39"/>
      <c r="JI339" s="39"/>
      <c r="JJ339" s="39"/>
      <c r="JK339" s="39"/>
      <c r="JL339" s="39"/>
      <c r="JM339" s="39"/>
      <c r="JN339" s="39"/>
      <c r="JO339" s="39"/>
      <c r="JP339" s="39"/>
      <c r="JQ339" s="39"/>
      <c r="JR339" s="39"/>
      <c r="JS339" s="39"/>
      <c r="JT339" s="39"/>
      <c r="JU339" s="39"/>
      <c r="JV339" s="39"/>
      <c r="JW339" s="39"/>
      <c r="JX339" s="39"/>
      <c r="JY339" s="39"/>
      <c r="JZ339" s="39"/>
      <c r="KA339" s="39"/>
      <c r="KB339" s="39"/>
      <c r="KC339" s="39"/>
      <c r="KD339" s="39"/>
      <c r="KE339" s="39"/>
      <c r="KF339" s="39"/>
      <c r="KG339" s="39"/>
      <c r="KH339" s="39"/>
      <c r="KI339" s="39"/>
      <c r="KJ339" s="39"/>
      <c r="KK339" s="39"/>
      <c r="KL339" s="39"/>
      <c r="KM339" s="39"/>
      <c r="KN339" s="39"/>
      <c r="KO339" s="39"/>
      <c r="KP339" s="39"/>
      <c r="KQ339" s="39"/>
      <c r="KR339" s="39"/>
      <c r="KS339" s="39"/>
      <c r="KT339" s="39"/>
      <c r="KU339" s="39"/>
      <c r="KV339" s="39"/>
      <c r="KW339" s="39"/>
      <c r="KX339" s="39"/>
      <c r="KY339" s="39"/>
      <c r="KZ339" s="39"/>
      <c r="LA339" s="39"/>
      <c r="LB339" s="39"/>
      <c r="LC339" s="39"/>
      <c r="LD339" s="39"/>
      <c r="LE339" s="39"/>
      <c r="LF339" s="39"/>
      <c r="LG339" s="39"/>
      <c r="LH339" s="39"/>
      <c r="LI339" s="39"/>
      <c r="LJ339" s="39"/>
      <c r="LK339" s="39"/>
      <c r="LL339" s="39"/>
      <c r="LM339" s="39"/>
      <c r="LN339" s="39"/>
      <c r="LO339" s="39"/>
      <c r="LP339" s="39"/>
      <c r="LQ339" s="39"/>
      <c r="LR339" s="39"/>
      <c r="LS339" s="39"/>
      <c r="LT339" s="39"/>
      <c r="LU339" s="39"/>
      <c r="LV339" s="39"/>
      <c r="LW339" s="39"/>
      <c r="LX339" s="39"/>
      <c r="LY339" s="39"/>
      <c r="LZ339" s="39"/>
      <c r="MA339" s="39"/>
      <c r="MB339" s="39"/>
      <c r="MC339" s="39"/>
      <c r="MD339" s="39"/>
      <c r="ME339" s="39"/>
      <c r="MF339" s="39"/>
      <c r="MG339" s="39"/>
      <c r="MH339" s="39"/>
      <c r="MI339" s="39"/>
      <c r="MJ339" s="39"/>
      <c r="MK339" s="39"/>
      <c r="ML339" s="39"/>
      <c r="MM339" s="39"/>
      <c r="MN339" s="39"/>
      <c r="MO339" s="39"/>
      <c r="MP339" s="39"/>
      <c r="MQ339" s="39"/>
      <c r="MR339" s="39"/>
      <c r="MS339" s="39"/>
      <c r="MT339" s="39"/>
      <c r="MU339" s="39"/>
      <c r="MV339" s="39"/>
      <c r="MW339" s="39"/>
      <c r="MX339" s="39"/>
      <c r="MY339" s="39"/>
      <c r="MZ339" s="39"/>
      <c r="NA339" s="39"/>
      <c r="NB339" s="39"/>
      <c r="NC339" s="39"/>
      <c r="ND339" s="39"/>
      <c r="NE339" s="39"/>
      <c r="NF339" s="39"/>
      <c r="NG339" s="39"/>
      <c r="NH339" s="39"/>
      <c r="NI339" s="39"/>
      <c r="NJ339" s="39"/>
      <c r="NK339" s="39"/>
      <c r="NL339" s="39"/>
      <c r="NM339" s="39"/>
      <c r="NN339" s="39"/>
      <c r="NO339" s="39"/>
      <c r="NP339" s="39"/>
      <c r="NQ339" s="39"/>
      <c r="NR339" s="39"/>
      <c r="NS339" s="39"/>
      <c r="NT339" s="39"/>
      <c r="NU339" s="39"/>
      <c r="NV339" s="39"/>
      <c r="NW339" s="39"/>
      <c r="NX339" s="39"/>
      <c r="NY339" s="39"/>
      <c r="NZ339" s="39"/>
      <c r="OA339" s="39"/>
      <c r="OB339" s="39"/>
      <c r="OC339" s="39"/>
      <c r="OD339" s="39"/>
      <c r="OE339" s="39"/>
      <c r="OF339" s="39"/>
      <c r="OG339" s="39"/>
      <c r="OH339" s="39"/>
      <c r="OI339" s="39"/>
      <c r="OJ339" s="39"/>
      <c r="OK339" s="39"/>
      <c r="OL339" s="39"/>
      <c r="OM339" s="39"/>
      <c r="ON339" s="39"/>
      <c r="OO339" s="39"/>
      <c r="OP339" s="39"/>
      <c r="OQ339" s="39"/>
      <c r="OR339" s="39"/>
      <c r="OS339" s="39"/>
      <c r="OT339" s="39"/>
      <c r="OU339" s="39"/>
      <c r="OV339" s="39"/>
      <c r="OW339" s="39"/>
      <c r="OX339" s="39"/>
      <c r="OY339" s="39"/>
      <c r="OZ339" s="39"/>
      <c r="PA339" s="39"/>
      <c r="PB339" s="39"/>
      <c r="PC339" s="39"/>
      <c r="PD339" s="39"/>
      <c r="PE339" s="39"/>
      <c r="PF339" s="39"/>
      <c r="PG339" s="39"/>
      <c r="PH339" s="39"/>
      <c r="PI339" s="39"/>
      <c r="PJ339" s="39"/>
      <c r="PK339" s="39"/>
      <c r="PL339" s="39"/>
      <c r="PM339" s="39"/>
      <c r="PN339" s="39"/>
      <c r="PO339" s="39"/>
      <c r="PP339" s="39"/>
      <c r="PQ339" s="39"/>
      <c r="PR339" s="39"/>
      <c r="PS339" s="39"/>
      <c r="PT339" s="39"/>
      <c r="PU339" s="39"/>
      <c r="PV339" s="39"/>
      <c r="PW339" s="39"/>
      <c r="PX339" s="39"/>
      <c r="PY339" s="39"/>
      <c r="PZ339" s="39"/>
      <c r="QA339" s="39"/>
      <c r="QB339" s="39"/>
      <c r="QC339" s="39"/>
      <c r="QD339" s="39"/>
      <c r="QE339" s="39"/>
      <c r="QF339" s="39"/>
      <c r="QG339" s="39"/>
      <c r="QH339" s="39"/>
      <c r="QI339" s="39"/>
      <c r="QJ339" s="39"/>
      <c r="QK339" s="39"/>
      <c r="QL339" s="39"/>
      <c r="QM339" s="39"/>
      <c r="QN339" s="39"/>
      <c r="QO339" s="39"/>
      <c r="QP339" s="39"/>
      <c r="QQ339" s="39"/>
      <c r="QR339" s="39"/>
      <c r="QS339" s="39"/>
      <c r="QT339" s="39"/>
      <c r="QU339" s="39"/>
      <c r="QV339" s="39"/>
      <c r="QW339" s="39"/>
      <c r="QX339" s="39"/>
      <c r="QY339" s="39"/>
      <c r="QZ339" s="39"/>
      <c r="RA339" s="39"/>
      <c r="RB339" s="39"/>
      <c r="RC339" s="39"/>
      <c r="RD339" s="39"/>
      <c r="RE339" s="39"/>
      <c r="RF339" s="39"/>
      <c r="RG339" s="39"/>
      <c r="RH339" s="39"/>
      <c r="RI339" s="39"/>
      <c r="RJ339" s="39"/>
      <c r="RK339" s="39"/>
      <c r="RL339" s="39"/>
      <c r="RM339" s="39"/>
      <c r="RN339" s="39"/>
      <c r="RO339" s="39"/>
      <c r="RP339" s="39"/>
      <c r="RQ339" s="39"/>
      <c r="RR339" s="39"/>
      <c r="RS339" s="39"/>
      <c r="RT339" s="39"/>
      <c r="RU339" s="39"/>
      <c r="RV339" s="39"/>
      <c r="RW339" s="39"/>
      <c r="RX339" s="39"/>
      <c r="RY339" s="39"/>
      <c r="RZ339" s="39"/>
      <c r="SA339" s="39"/>
      <c r="SB339" s="39"/>
      <c r="SC339" s="39"/>
      <c r="SD339" s="39"/>
      <c r="SE339" s="39"/>
      <c r="SF339" s="39"/>
      <c r="SG339" s="39"/>
      <c r="SH339" s="39"/>
      <c r="SI339" s="39"/>
      <c r="SJ339" s="39"/>
      <c r="SK339" s="39"/>
      <c r="SL339" s="39"/>
      <c r="SM339" s="39"/>
      <c r="SN339" s="39"/>
      <c r="SO339" s="39"/>
      <c r="SP339" s="39"/>
      <c r="SQ339" s="39"/>
      <c r="SR339" s="39"/>
      <c r="SS339" s="39"/>
      <c r="ST339" s="39"/>
      <c r="SU339" s="39"/>
      <c r="SV339" s="39"/>
      <c r="SW339" s="39"/>
      <c r="SX339" s="39"/>
      <c r="SY339" s="39"/>
      <c r="SZ339" s="39"/>
      <c r="TA339" s="39"/>
      <c r="TB339" s="39"/>
      <c r="TC339" s="39"/>
      <c r="TD339" s="39"/>
      <c r="TE339" s="39"/>
      <c r="TF339" s="39"/>
      <c r="TG339" s="39"/>
      <c r="TH339" s="39"/>
      <c r="TI339" s="39"/>
      <c r="TJ339" s="39"/>
      <c r="TK339" s="39"/>
      <c r="TL339" s="39"/>
      <c r="TM339" s="39"/>
      <c r="TN339" s="39"/>
      <c r="TO339" s="39"/>
      <c r="TP339" s="39"/>
      <c r="TQ339" s="39"/>
      <c r="TR339" s="39"/>
      <c r="TS339" s="39"/>
      <c r="TT339" s="39"/>
      <c r="TU339" s="39"/>
      <c r="TV339" s="39"/>
      <c r="TW339" s="39"/>
      <c r="TX339" s="39"/>
      <c r="TY339" s="39"/>
      <c r="TZ339" s="39"/>
      <c r="UA339" s="39"/>
      <c r="UB339" s="39"/>
      <c r="UC339" s="39"/>
      <c r="UD339" s="39"/>
      <c r="UE339" s="39"/>
      <c r="UF339" s="39"/>
      <c r="UG339" s="39"/>
      <c r="UH339" s="39"/>
      <c r="UI339" s="39"/>
      <c r="UJ339" s="39"/>
      <c r="UK339" s="39"/>
      <c r="UL339" s="39"/>
      <c r="UM339" s="39"/>
      <c r="UN339" s="39"/>
      <c r="UO339" s="39"/>
      <c r="UP339" s="39"/>
      <c r="UQ339" s="39"/>
      <c r="UR339" s="39"/>
      <c r="US339" s="39"/>
      <c r="UT339" s="39"/>
      <c r="UU339" s="39"/>
      <c r="UV339" s="39"/>
      <c r="UW339" s="39"/>
      <c r="UX339" s="39"/>
      <c r="UY339" s="39"/>
      <c r="UZ339" s="39"/>
      <c r="VA339" s="39"/>
      <c r="VB339" s="39"/>
      <c r="VC339" s="39"/>
      <c r="VD339" s="39"/>
      <c r="VE339" s="39"/>
      <c r="VF339" s="39"/>
      <c r="VG339" s="39"/>
      <c r="VH339" s="39"/>
      <c r="VI339" s="39"/>
      <c r="VJ339" s="39"/>
      <c r="VK339" s="39"/>
      <c r="VL339" s="39"/>
      <c r="VM339" s="39"/>
      <c r="VN339" s="39"/>
      <c r="VO339" s="39"/>
      <c r="VP339" s="39"/>
      <c r="VQ339" s="39"/>
      <c r="VR339" s="39"/>
      <c r="VS339" s="39"/>
      <c r="VT339" s="39"/>
      <c r="VU339" s="39"/>
      <c r="VV339" s="39"/>
      <c r="VW339" s="39"/>
      <c r="VX339" s="39"/>
      <c r="VY339" s="39"/>
      <c r="VZ339" s="39"/>
      <c r="WA339" s="39"/>
      <c r="WB339" s="39"/>
      <c r="WC339" s="39"/>
      <c r="WD339" s="39"/>
      <c r="WE339" s="39"/>
      <c r="WF339" s="39"/>
      <c r="WG339" s="39"/>
      <c r="WH339" s="39"/>
      <c r="WI339" s="39"/>
      <c r="WJ339" s="39"/>
      <c r="WK339" s="39"/>
      <c r="WL339" s="39"/>
      <c r="WM339" s="39"/>
      <c r="WN339" s="39"/>
      <c r="WO339" s="39"/>
      <c r="WP339" s="39"/>
      <c r="WQ339" s="39"/>
      <c r="WR339" s="39"/>
      <c r="WS339" s="39"/>
      <c r="WT339" s="39"/>
      <c r="WU339" s="39"/>
      <c r="WV339" s="39"/>
      <c r="WW339" s="39"/>
      <c r="WX339" s="39"/>
      <c r="WY339" s="39"/>
      <c r="WZ339" s="39"/>
      <c r="XA339" s="39"/>
      <c r="XB339" s="39"/>
      <c r="XC339" s="39"/>
      <c r="XD339" s="39"/>
      <c r="XE339" s="39"/>
      <c r="XF339" s="39"/>
      <c r="XG339" s="39"/>
      <c r="XH339" s="39"/>
      <c r="XI339" s="39"/>
      <c r="XJ339" s="39"/>
      <c r="XK339" s="39"/>
      <c r="XL339" s="39"/>
      <c r="XM339" s="39"/>
      <c r="XN339" s="39"/>
      <c r="XO339" s="39"/>
      <c r="XP339" s="39"/>
      <c r="XQ339" s="39"/>
      <c r="XR339" s="39"/>
      <c r="XS339" s="39"/>
      <c r="XT339" s="39"/>
      <c r="XU339" s="39"/>
      <c r="XV339" s="39"/>
      <c r="XW339" s="39"/>
      <c r="XX339" s="39"/>
      <c r="XY339" s="39"/>
      <c r="XZ339" s="39"/>
      <c r="YA339" s="39"/>
      <c r="YB339" s="39"/>
      <c r="YC339" s="39"/>
      <c r="YD339" s="39"/>
      <c r="YE339" s="39"/>
      <c r="YF339" s="39"/>
      <c r="YG339" s="39"/>
      <c r="YH339" s="39"/>
      <c r="YI339" s="39"/>
      <c r="YJ339" s="39"/>
      <c r="YK339" s="39"/>
      <c r="YL339" s="39"/>
      <c r="YM339" s="39"/>
      <c r="YN339" s="39"/>
      <c r="YO339" s="39"/>
      <c r="YP339" s="39"/>
      <c r="YQ339" s="39"/>
      <c r="YR339" s="39"/>
      <c r="YS339" s="39"/>
      <c r="YT339" s="39"/>
      <c r="YU339" s="39"/>
      <c r="YV339" s="39"/>
      <c r="YW339" s="39"/>
      <c r="YX339" s="39"/>
      <c r="YY339" s="39"/>
      <c r="YZ339" s="39"/>
      <c r="ZA339" s="39"/>
      <c r="ZB339" s="39"/>
      <c r="ZC339" s="39"/>
      <c r="ZD339" s="39"/>
      <c r="ZE339" s="39"/>
      <c r="ZF339" s="39"/>
      <c r="ZG339" s="39"/>
      <c r="ZH339" s="39"/>
      <c r="ZI339" s="39"/>
      <c r="ZJ339" s="39"/>
      <c r="ZK339" s="39"/>
      <c r="ZL339" s="39"/>
      <c r="ZM339" s="39"/>
      <c r="ZN339" s="39"/>
      <c r="ZO339" s="39"/>
      <c r="ZP339" s="39"/>
      <c r="ZQ339" s="39"/>
      <c r="ZR339" s="39"/>
      <c r="ZS339" s="39"/>
      <c r="ZT339" s="39"/>
      <c r="ZU339" s="39"/>
      <c r="ZV339" s="39"/>
      <c r="ZW339" s="39"/>
      <c r="ZX339" s="39"/>
    </row>
    <row r="340" spans="1:700" s="41" customFormat="1" ht="12" customHeight="1" x14ac:dyDescent="0.25">
      <c r="A340" s="128" t="s">
        <v>36</v>
      </c>
      <c r="B340" s="36" t="s">
        <v>37</v>
      </c>
      <c r="C340" s="36" t="s">
        <v>37</v>
      </c>
      <c r="D340" s="36" t="s">
        <v>38</v>
      </c>
      <c r="E340" s="36" t="s">
        <v>271</v>
      </c>
      <c r="F340" s="36" t="s">
        <v>272</v>
      </c>
      <c r="G340" s="22" t="s">
        <v>40</v>
      </c>
      <c r="H340" s="81" t="s">
        <v>16321</v>
      </c>
      <c r="I340" s="84" t="s">
        <v>16322</v>
      </c>
      <c r="J340" s="83" t="s">
        <v>10721</v>
      </c>
      <c r="K340" s="31" t="s">
        <v>10722</v>
      </c>
      <c r="L340" s="11"/>
      <c r="M340" s="8" t="s">
        <v>43</v>
      </c>
      <c r="N340" s="12" t="s">
        <v>16255</v>
      </c>
      <c r="O340" s="20">
        <v>3</v>
      </c>
      <c r="P340" s="59">
        <v>125.28</v>
      </c>
      <c r="Q340" s="53" t="s">
        <v>16279</v>
      </c>
      <c r="R340" s="59">
        <v>375.84</v>
      </c>
      <c r="S340" s="59">
        <v>0</v>
      </c>
      <c r="T340" s="59">
        <v>0</v>
      </c>
      <c r="U340" s="59">
        <v>0</v>
      </c>
      <c r="V340" s="59">
        <v>375.84</v>
      </c>
      <c r="W340" s="59">
        <v>0</v>
      </c>
      <c r="X340" s="59">
        <v>0</v>
      </c>
      <c r="Y340" s="59">
        <v>0</v>
      </c>
      <c r="Z340" s="59">
        <v>0</v>
      </c>
      <c r="AA340" s="59">
        <v>0</v>
      </c>
      <c r="AB340" s="59">
        <v>0</v>
      </c>
      <c r="AC340" s="59">
        <v>0</v>
      </c>
      <c r="AD340" s="59">
        <v>0</v>
      </c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/>
      <c r="IV340" s="39"/>
      <c r="IW340" s="39"/>
      <c r="IX340" s="39"/>
      <c r="IY340" s="39"/>
      <c r="IZ340" s="39"/>
      <c r="JA340" s="39"/>
      <c r="JB340" s="39"/>
      <c r="JC340" s="39"/>
      <c r="JD340" s="39"/>
      <c r="JE340" s="39"/>
      <c r="JF340" s="39"/>
      <c r="JG340" s="39"/>
      <c r="JH340" s="39"/>
      <c r="JI340" s="39"/>
      <c r="JJ340" s="39"/>
      <c r="JK340" s="39"/>
      <c r="JL340" s="39"/>
      <c r="JM340" s="39"/>
      <c r="JN340" s="39"/>
      <c r="JO340" s="39"/>
      <c r="JP340" s="39"/>
      <c r="JQ340" s="39"/>
      <c r="JR340" s="39"/>
      <c r="JS340" s="39"/>
      <c r="JT340" s="39"/>
      <c r="JU340" s="39"/>
      <c r="JV340" s="39"/>
      <c r="JW340" s="39"/>
      <c r="JX340" s="39"/>
      <c r="JY340" s="39"/>
      <c r="JZ340" s="39"/>
      <c r="KA340" s="39"/>
      <c r="KB340" s="39"/>
      <c r="KC340" s="39"/>
      <c r="KD340" s="39"/>
      <c r="KE340" s="39"/>
      <c r="KF340" s="39"/>
      <c r="KG340" s="39"/>
      <c r="KH340" s="39"/>
      <c r="KI340" s="39"/>
      <c r="KJ340" s="39"/>
      <c r="KK340" s="39"/>
      <c r="KL340" s="39"/>
      <c r="KM340" s="39"/>
      <c r="KN340" s="39"/>
      <c r="KO340" s="39"/>
      <c r="KP340" s="39"/>
      <c r="KQ340" s="39"/>
      <c r="KR340" s="39"/>
      <c r="KS340" s="39"/>
      <c r="KT340" s="39"/>
      <c r="KU340" s="39"/>
      <c r="KV340" s="39"/>
      <c r="KW340" s="39"/>
      <c r="KX340" s="39"/>
      <c r="KY340" s="39"/>
      <c r="KZ340" s="39"/>
      <c r="LA340" s="39"/>
      <c r="LB340" s="39"/>
      <c r="LC340" s="39"/>
      <c r="LD340" s="39"/>
      <c r="LE340" s="39"/>
      <c r="LF340" s="39"/>
      <c r="LG340" s="39"/>
      <c r="LH340" s="39"/>
      <c r="LI340" s="39"/>
      <c r="LJ340" s="39"/>
      <c r="LK340" s="39"/>
      <c r="LL340" s="39"/>
      <c r="LM340" s="39"/>
      <c r="LN340" s="39"/>
      <c r="LO340" s="39"/>
      <c r="LP340" s="39"/>
      <c r="LQ340" s="39"/>
      <c r="LR340" s="39"/>
      <c r="LS340" s="39"/>
      <c r="LT340" s="39"/>
      <c r="LU340" s="39"/>
      <c r="LV340" s="39"/>
      <c r="LW340" s="39"/>
      <c r="LX340" s="39"/>
      <c r="LY340" s="39"/>
      <c r="LZ340" s="39"/>
      <c r="MA340" s="39"/>
      <c r="MB340" s="39"/>
      <c r="MC340" s="39"/>
      <c r="MD340" s="39"/>
      <c r="ME340" s="39"/>
      <c r="MF340" s="39"/>
      <c r="MG340" s="39"/>
      <c r="MH340" s="39"/>
      <c r="MI340" s="39"/>
      <c r="MJ340" s="39"/>
      <c r="MK340" s="39"/>
      <c r="ML340" s="39"/>
      <c r="MM340" s="39"/>
      <c r="MN340" s="39"/>
      <c r="MO340" s="39"/>
      <c r="MP340" s="39"/>
      <c r="MQ340" s="39"/>
      <c r="MR340" s="39"/>
      <c r="MS340" s="39"/>
      <c r="MT340" s="39"/>
      <c r="MU340" s="39"/>
      <c r="MV340" s="39"/>
      <c r="MW340" s="39"/>
      <c r="MX340" s="39"/>
      <c r="MY340" s="39"/>
      <c r="MZ340" s="39"/>
      <c r="NA340" s="39"/>
      <c r="NB340" s="39"/>
      <c r="NC340" s="39"/>
      <c r="ND340" s="39"/>
      <c r="NE340" s="39"/>
      <c r="NF340" s="39"/>
      <c r="NG340" s="39"/>
      <c r="NH340" s="39"/>
      <c r="NI340" s="39"/>
      <c r="NJ340" s="39"/>
      <c r="NK340" s="39"/>
      <c r="NL340" s="39"/>
      <c r="NM340" s="39"/>
      <c r="NN340" s="39"/>
      <c r="NO340" s="39"/>
      <c r="NP340" s="39"/>
      <c r="NQ340" s="39"/>
      <c r="NR340" s="39"/>
      <c r="NS340" s="39"/>
      <c r="NT340" s="39"/>
      <c r="NU340" s="39"/>
      <c r="NV340" s="39"/>
      <c r="NW340" s="39"/>
      <c r="NX340" s="39"/>
      <c r="NY340" s="39"/>
      <c r="NZ340" s="39"/>
      <c r="OA340" s="39"/>
      <c r="OB340" s="39"/>
      <c r="OC340" s="39"/>
      <c r="OD340" s="39"/>
      <c r="OE340" s="39"/>
      <c r="OF340" s="39"/>
      <c r="OG340" s="39"/>
      <c r="OH340" s="39"/>
      <c r="OI340" s="39"/>
      <c r="OJ340" s="39"/>
      <c r="OK340" s="39"/>
      <c r="OL340" s="39"/>
      <c r="OM340" s="39"/>
      <c r="ON340" s="39"/>
      <c r="OO340" s="39"/>
      <c r="OP340" s="39"/>
      <c r="OQ340" s="39"/>
      <c r="OR340" s="39"/>
      <c r="OS340" s="39"/>
      <c r="OT340" s="39"/>
      <c r="OU340" s="39"/>
      <c r="OV340" s="39"/>
      <c r="OW340" s="39"/>
      <c r="OX340" s="39"/>
      <c r="OY340" s="39"/>
      <c r="OZ340" s="39"/>
      <c r="PA340" s="39"/>
      <c r="PB340" s="39"/>
      <c r="PC340" s="39"/>
      <c r="PD340" s="39"/>
      <c r="PE340" s="39"/>
      <c r="PF340" s="39"/>
      <c r="PG340" s="39"/>
      <c r="PH340" s="39"/>
      <c r="PI340" s="39"/>
      <c r="PJ340" s="39"/>
      <c r="PK340" s="39"/>
      <c r="PL340" s="39"/>
      <c r="PM340" s="39"/>
      <c r="PN340" s="39"/>
      <c r="PO340" s="39"/>
      <c r="PP340" s="39"/>
      <c r="PQ340" s="39"/>
      <c r="PR340" s="39"/>
      <c r="PS340" s="39"/>
      <c r="PT340" s="39"/>
      <c r="PU340" s="39"/>
      <c r="PV340" s="39"/>
      <c r="PW340" s="39"/>
      <c r="PX340" s="39"/>
      <c r="PY340" s="39"/>
      <c r="PZ340" s="39"/>
      <c r="QA340" s="39"/>
      <c r="QB340" s="39"/>
      <c r="QC340" s="39"/>
      <c r="QD340" s="39"/>
      <c r="QE340" s="39"/>
      <c r="QF340" s="39"/>
      <c r="QG340" s="39"/>
      <c r="QH340" s="39"/>
      <c r="QI340" s="39"/>
      <c r="QJ340" s="39"/>
      <c r="QK340" s="39"/>
      <c r="QL340" s="39"/>
      <c r="QM340" s="39"/>
      <c r="QN340" s="39"/>
      <c r="QO340" s="39"/>
      <c r="QP340" s="39"/>
      <c r="QQ340" s="39"/>
      <c r="QR340" s="39"/>
      <c r="QS340" s="39"/>
      <c r="QT340" s="39"/>
      <c r="QU340" s="39"/>
      <c r="QV340" s="39"/>
      <c r="QW340" s="39"/>
      <c r="QX340" s="39"/>
      <c r="QY340" s="39"/>
      <c r="QZ340" s="39"/>
      <c r="RA340" s="39"/>
      <c r="RB340" s="39"/>
      <c r="RC340" s="39"/>
      <c r="RD340" s="39"/>
      <c r="RE340" s="39"/>
      <c r="RF340" s="39"/>
      <c r="RG340" s="39"/>
      <c r="RH340" s="39"/>
      <c r="RI340" s="39"/>
      <c r="RJ340" s="39"/>
      <c r="RK340" s="39"/>
      <c r="RL340" s="39"/>
      <c r="RM340" s="39"/>
      <c r="RN340" s="39"/>
      <c r="RO340" s="39"/>
      <c r="RP340" s="39"/>
      <c r="RQ340" s="39"/>
      <c r="RR340" s="39"/>
      <c r="RS340" s="39"/>
      <c r="RT340" s="39"/>
      <c r="RU340" s="39"/>
      <c r="RV340" s="39"/>
      <c r="RW340" s="39"/>
      <c r="RX340" s="39"/>
      <c r="RY340" s="39"/>
      <c r="RZ340" s="39"/>
      <c r="SA340" s="39"/>
      <c r="SB340" s="39"/>
      <c r="SC340" s="39"/>
      <c r="SD340" s="39"/>
      <c r="SE340" s="39"/>
      <c r="SF340" s="39"/>
      <c r="SG340" s="39"/>
      <c r="SH340" s="39"/>
      <c r="SI340" s="39"/>
      <c r="SJ340" s="39"/>
      <c r="SK340" s="39"/>
      <c r="SL340" s="39"/>
      <c r="SM340" s="39"/>
      <c r="SN340" s="39"/>
      <c r="SO340" s="39"/>
      <c r="SP340" s="39"/>
      <c r="SQ340" s="39"/>
      <c r="SR340" s="39"/>
      <c r="SS340" s="39"/>
      <c r="ST340" s="39"/>
      <c r="SU340" s="39"/>
      <c r="SV340" s="39"/>
      <c r="SW340" s="39"/>
      <c r="SX340" s="39"/>
      <c r="SY340" s="39"/>
      <c r="SZ340" s="39"/>
      <c r="TA340" s="39"/>
      <c r="TB340" s="39"/>
      <c r="TC340" s="39"/>
      <c r="TD340" s="39"/>
      <c r="TE340" s="39"/>
      <c r="TF340" s="39"/>
      <c r="TG340" s="39"/>
      <c r="TH340" s="39"/>
      <c r="TI340" s="39"/>
      <c r="TJ340" s="39"/>
      <c r="TK340" s="39"/>
      <c r="TL340" s="39"/>
      <c r="TM340" s="39"/>
      <c r="TN340" s="39"/>
      <c r="TO340" s="39"/>
      <c r="TP340" s="39"/>
      <c r="TQ340" s="39"/>
      <c r="TR340" s="39"/>
      <c r="TS340" s="39"/>
      <c r="TT340" s="39"/>
      <c r="TU340" s="39"/>
      <c r="TV340" s="39"/>
      <c r="TW340" s="39"/>
      <c r="TX340" s="39"/>
      <c r="TY340" s="39"/>
      <c r="TZ340" s="39"/>
      <c r="UA340" s="39"/>
      <c r="UB340" s="39"/>
      <c r="UC340" s="39"/>
      <c r="UD340" s="39"/>
      <c r="UE340" s="39"/>
      <c r="UF340" s="39"/>
      <c r="UG340" s="39"/>
      <c r="UH340" s="39"/>
      <c r="UI340" s="39"/>
      <c r="UJ340" s="39"/>
      <c r="UK340" s="39"/>
      <c r="UL340" s="39"/>
      <c r="UM340" s="39"/>
      <c r="UN340" s="39"/>
      <c r="UO340" s="39"/>
      <c r="UP340" s="39"/>
      <c r="UQ340" s="39"/>
      <c r="UR340" s="39"/>
      <c r="US340" s="39"/>
      <c r="UT340" s="39"/>
      <c r="UU340" s="39"/>
      <c r="UV340" s="39"/>
      <c r="UW340" s="39"/>
      <c r="UX340" s="39"/>
      <c r="UY340" s="39"/>
      <c r="UZ340" s="39"/>
      <c r="VA340" s="39"/>
      <c r="VB340" s="39"/>
      <c r="VC340" s="39"/>
      <c r="VD340" s="39"/>
      <c r="VE340" s="39"/>
      <c r="VF340" s="39"/>
      <c r="VG340" s="39"/>
      <c r="VH340" s="39"/>
      <c r="VI340" s="39"/>
      <c r="VJ340" s="39"/>
      <c r="VK340" s="39"/>
      <c r="VL340" s="39"/>
      <c r="VM340" s="39"/>
      <c r="VN340" s="39"/>
      <c r="VO340" s="39"/>
      <c r="VP340" s="39"/>
      <c r="VQ340" s="39"/>
      <c r="VR340" s="39"/>
      <c r="VS340" s="39"/>
      <c r="VT340" s="39"/>
      <c r="VU340" s="39"/>
      <c r="VV340" s="39"/>
      <c r="VW340" s="39"/>
      <c r="VX340" s="39"/>
      <c r="VY340" s="39"/>
      <c r="VZ340" s="39"/>
      <c r="WA340" s="39"/>
      <c r="WB340" s="39"/>
      <c r="WC340" s="39"/>
      <c r="WD340" s="39"/>
      <c r="WE340" s="39"/>
      <c r="WF340" s="39"/>
      <c r="WG340" s="39"/>
      <c r="WH340" s="39"/>
      <c r="WI340" s="39"/>
      <c r="WJ340" s="39"/>
      <c r="WK340" s="39"/>
      <c r="WL340" s="39"/>
      <c r="WM340" s="39"/>
      <c r="WN340" s="39"/>
      <c r="WO340" s="39"/>
      <c r="WP340" s="39"/>
      <c r="WQ340" s="39"/>
      <c r="WR340" s="39"/>
      <c r="WS340" s="39"/>
      <c r="WT340" s="39"/>
      <c r="WU340" s="39"/>
      <c r="WV340" s="39"/>
      <c r="WW340" s="39"/>
      <c r="WX340" s="39"/>
      <c r="WY340" s="39"/>
      <c r="WZ340" s="39"/>
      <c r="XA340" s="39"/>
      <c r="XB340" s="39"/>
      <c r="XC340" s="39"/>
      <c r="XD340" s="39"/>
      <c r="XE340" s="39"/>
      <c r="XF340" s="39"/>
      <c r="XG340" s="39"/>
      <c r="XH340" s="39"/>
      <c r="XI340" s="39"/>
      <c r="XJ340" s="39"/>
      <c r="XK340" s="39"/>
      <c r="XL340" s="39"/>
      <c r="XM340" s="39"/>
      <c r="XN340" s="39"/>
      <c r="XO340" s="39"/>
      <c r="XP340" s="39"/>
      <c r="XQ340" s="39"/>
      <c r="XR340" s="39"/>
      <c r="XS340" s="39"/>
      <c r="XT340" s="39"/>
      <c r="XU340" s="39"/>
      <c r="XV340" s="39"/>
      <c r="XW340" s="39"/>
      <c r="XX340" s="39"/>
      <c r="XY340" s="39"/>
      <c r="XZ340" s="39"/>
      <c r="YA340" s="39"/>
      <c r="YB340" s="39"/>
      <c r="YC340" s="39"/>
      <c r="YD340" s="39"/>
      <c r="YE340" s="39"/>
      <c r="YF340" s="39"/>
      <c r="YG340" s="39"/>
      <c r="YH340" s="39"/>
      <c r="YI340" s="39"/>
      <c r="YJ340" s="39"/>
      <c r="YK340" s="39"/>
      <c r="YL340" s="39"/>
      <c r="YM340" s="39"/>
      <c r="YN340" s="39"/>
      <c r="YO340" s="39"/>
      <c r="YP340" s="39"/>
      <c r="YQ340" s="39"/>
      <c r="YR340" s="39"/>
      <c r="YS340" s="39"/>
      <c r="YT340" s="39"/>
      <c r="YU340" s="39"/>
      <c r="YV340" s="39"/>
      <c r="YW340" s="39"/>
      <c r="YX340" s="39"/>
      <c r="YY340" s="39"/>
      <c r="YZ340" s="39"/>
      <c r="ZA340" s="39"/>
      <c r="ZB340" s="39"/>
      <c r="ZC340" s="39"/>
      <c r="ZD340" s="39"/>
      <c r="ZE340" s="39"/>
      <c r="ZF340" s="39"/>
      <c r="ZG340" s="39"/>
      <c r="ZH340" s="39"/>
      <c r="ZI340" s="39"/>
      <c r="ZJ340" s="39"/>
      <c r="ZK340" s="39"/>
      <c r="ZL340" s="39"/>
      <c r="ZM340" s="39"/>
      <c r="ZN340" s="39"/>
      <c r="ZO340" s="39"/>
      <c r="ZP340" s="39"/>
      <c r="ZQ340" s="39"/>
      <c r="ZR340" s="39"/>
      <c r="ZS340" s="39"/>
      <c r="ZT340" s="39"/>
      <c r="ZU340" s="39"/>
      <c r="ZV340" s="39"/>
      <c r="ZW340" s="39"/>
      <c r="ZX340" s="39"/>
    </row>
    <row r="341" spans="1:700" s="41" customFormat="1" ht="12" customHeight="1" x14ac:dyDescent="0.25">
      <c r="A341" s="128" t="s">
        <v>36</v>
      </c>
      <c r="B341" s="36" t="s">
        <v>37</v>
      </c>
      <c r="C341" s="36" t="s">
        <v>37</v>
      </c>
      <c r="D341" s="36" t="s">
        <v>38</v>
      </c>
      <c r="E341" s="36" t="s">
        <v>271</v>
      </c>
      <c r="F341" s="36" t="s">
        <v>272</v>
      </c>
      <c r="G341" s="22" t="s">
        <v>40</v>
      </c>
      <c r="H341" s="81">
        <v>29201</v>
      </c>
      <c r="I341" s="84" t="s">
        <v>16323</v>
      </c>
      <c r="J341" s="83" t="s">
        <v>11458</v>
      </c>
      <c r="K341" s="31" t="s">
        <v>11459</v>
      </c>
      <c r="L341" s="11"/>
      <c r="M341" s="8" t="s">
        <v>43</v>
      </c>
      <c r="N341" s="12" t="s">
        <v>16255</v>
      </c>
      <c r="O341" s="20">
        <v>3</v>
      </c>
      <c r="P341" s="59">
        <v>362.37</v>
      </c>
      <c r="Q341" s="53" t="s">
        <v>16279</v>
      </c>
      <c r="R341" s="59">
        <v>1096.1300000000001</v>
      </c>
      <c r="S341" s="59">
        <v>0</v>
      </c>
      <c r="T341" s="59">
        <v>0</v>
      </c>
      <c r="U341" s="59">
        <v>0</v>
      </c>
      <c r="V341" s="59">
        <v>0</v>
      </c>
      <c r="W341" s="59">
        <v>1096.1300000000001</v>
      </c>
      <c r="X341" s="59">
        <v>0</v>
      </c>
      <c r="Y341" s="59">
        <v>0</v>
      </c>
      <c r="Z341" s="59">
        <v>0</v>
      </c>
      <c r="AA341" s="59">
        <v>0</v>
      </c>
      <c r="AB341" s="59">
        <v>0</v>
      </c>
      <c r="AC341" s="59">
        <v>0</v>
      </c>
      <c r="AD341" s="59">
        <v>0</v>
      </c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/>
      <c r="IV341" s="39"/>
      <c r="IW341" s="39"/>
      <c r="IX341" s="39"/>
      <c r="IY341" s="39"/>
      <c r="IZ341" s="39"/>
      <c r="JA341" s="39"/>
      <c r="JB341" s="39"/>
      <c r="JC341" s="39"/>
      <c r="JD341" s="39"/>
      <c r="JE341" s="39"/>
      <c r="JF341" s="39"/>
      <c r="JG341" s="39"/>
      <c r="JH341" s="39"/>
      <c r="JI341" s="39"/>
      <c r="JJ341" s="39"/>
      <c r="JK341" s="39"/>
      <c r="JL341" s="39"/>
      <c r="JM341" s="39"/>
      <c r="JN341" s="39"/>
      <c r="JO341" s="39"/>
      <c r="JP341" s="39"/>
      <c r="JQ341" s="39"/>
      <c r="JR341" s="39"/>
      <c r="JS341" s="39"/>
      <c r="JT341" s="39"/>
      <c r="JU341" s="39"/>
      <c r="JV341" s="39"/>
      <c r="JW341" s="39"/>
      <c r="JX341" s="39"/>
      <c r="JY341" s="39"/>
      <c r="JZ341" s="39"/>
      <c r="KA341" s="39"/>
      <c r="KB341" s="39"/>
      <c r="KC341" s="39"/>
      <c r="KD341" s="39"/>
      <c r="KE341" s="39"/>
      <c r="KF341" s="39"/>
      <c r="KG341" s="39"/>
      <c r="KH341" s="39"/>
      <c r="KI341" s="39"/>
      <c r="KJ341" s="39"/>
      <c r="KK341" s="39"/>
      <c r="KL341" s="39"/>
      <c r="KM341" s="39"/>
      <c r="KN341" s="39"/>
      <c r="KO341" s="39"/>
      <c r="KP341" s="39"/>
      <c r="KQ341" s="39"/>
      <c r="KR341" s="39"/>
      <c r="KS341" s="39"/>
      <c r="KT341" s="39"/>
      <c r="KU341" s="39"/>
      <c r="KV341" s="39"/>
      <c r="KW341" s="39"/>
      <c r="KX341" s="39"/>
      <c r="KY341" s="39"/>
      <c r="KZ341" s="39"/>
      <c r="LA341" s="39"/>
      <c r="LB341" s="39"/>
      <c r="LC341" s="39"/>
      <c r="LD341" s="39"/>
      <c r="LE341" s="39"/>
      <c r="LF341" s="39"/>
      <c r="LG341" s="39"/>
      <c r="LH341" s="39"/>
      <c r="LI341" s="39"/>
      <c r="LJ341" s="39"/>
      <c r="LK341" s="39"/>
      <c r="LL341" s="39"/>
      <c r="LM341" s="39"/>
      <c r="LN341" s="39"/>
      <c r="LO341" s="39"/>
      <c r="LP341" s="39"/>
      <c r="LQ341" s="39"/>
      <c r="LR341" s="39"/>
      <c r="LS341" s="39"/>
      <c r="LT341" s="39"/>
      <c r="LU341" s="39"/>
      <c r="LV341" s="39"/>
      <c r="LW341" s="39"/>
      <c r="LX341" s="39"/>
      <c r="LY341" s="39"/>
      <c r="LZ341" s="39"/>
      <c r="MA341" s="39"/>
      <c r="MB341" s="39"/>
      <c r="MC341" s="39"/>
      <c r="MD341" s="39"/>
      <c r="ME341" s="39"/>
      <c r="MF341" s="39"/>
      <c r="MG341" s="39"/>
      <c r="MH341" s="39"/>
      <c r="MI341" s="39"/>
      <c r="MJ341" s="39"/>
      <c r="MK341" s="39"/>
      <c r="ML341" s="39"/>
      <c r="MM341" s="39"/>
      <c r="MN341" s="39"/>
      <c r="MO341" s="39"/>
      <c r="MP341" s="39"/>
      <c r="MQ341" s="39"/>
      <c r="MR341" s="39"/>
      <c r="MS341" s="39"/>
      <c r="MT341" s="39"/>
      <c r="MU341" s="39"/>
      <c r="MV341" s="39"/>
      <c r="MW341" s="39"/>
      <c r="MX341" s="39"/>
      <c r="MY341" s="39"/>
      <c r="MZ341" s="39"/>
      <c r="NA341" s="39"/>
      <c r="NB341" s="39"/>
      <c r="NC341" s="39"/>
      <c r="ND341" s="39"/>
      <c r="NE341" s="39"/>
      <c r="NF341" s="39"/>
      <c r="NG341" s="39"/>
      <c r="NH341" s="39"/>
      <c r="NI341" s="39"/>
      <c r="NJ341" s="39"/>
      <c r="NK341" s="39"/>
      <c r="NL341" s="39"/>
      <c r="NM341" s="39"/>
      <c r="NN341" s="39"/>
      <c r="NO341" s="39"/>
      <c r="NP341" s="39"/>
      <c r="NQ341" s="39"/>
      <c r="NR341" s="39"/>
      <c r="NS341" s="39"/>
      <c r="NT341" s="39"/>
      <c r="NU341" s="39"/>
      <c r="NV341" s="39"/>
      <c r="NW341" s="39"/>
      <c r="NX341" s="39"/>
      <c r="NY341" s="39"/>
      <c r="NZ341" s="39"/>
      <c r="OA341" s="39"/>
      <c r="OB341" s="39"/>
      <c r="OC341" s="39"/>
      <c r="OD341" s="39"/>
      <c r="OE341" s="39"/>
      <c r="OF341" s="39"/>
      <c r="OG341" s="39"/>
      <c r="OH341" s="39"/>
      <c r="OI341" s="39"/>
      <c r="OJ341" s="39"/>
      <c r="OK341" s="39"/>
      <c r="OL341" s="39"/>
      <c r="OM341" s="39"/>
      <c r="ON341" s="39"/>
      <c r="OO341" s="39"/>
      <c r="OP341" s="39"/>
      <c r="OQ341" s="39"/>
      <c r="OR341" s="39"/>
      <c r="OS341" s="39"/>
      <c r="OT341" s="39"/>
      <c r="OU341" s="39"/>
      <c r="OV341" s="39"/>
      <c r="OW341" s="39"/>
      <c r="OX341" s="39"/>
      <c r="OY341" s="39"/>
      <c r="OZ341" s="39"/>
      <c r="PA341" s="39"/>
      <c r="PB341" s="39"/>
      <c r="PC341" s="39"/>
      <c r="PD341" s="39"/>
      <c r="PE341" s="39"/>
      <c r="PF341" s="39"/>
      <c r="PG341" s="39"/>
      <c r="PH341" s="39"/>
      <c r="PI341" s="39"/>
      <c r="PJ341" s="39"/>
      <c r="PK341" s="39"/>
      <c r="PL341" s="39"/>
      <c r="PM341" s="39"/>
      <c r="PN341" s="39"/>
      <c r="PO341" s="39"/>
      <c r="PP341" s="39"/>
      <c r="PQ341" s="39"/>
      <c r="PR341" s="39"/>
      <c r="PS341" s="39"/>
      <c r="PT341" s="39"/>
      <c r="PU341" s="39"/>
      <c r="PV341" s="39"/>
      <c r="PW341" s="39"/>
      <c r="PX341" s="39"/>
      <c r="PY341" s="39"/>
      <c r="PZ341" s="39"/>
      <c r="QA341" s="39"/>
      <c r="QB341" s="39"/>
      <c r="QC341" s="39"/>
      <c r="QD341" s="39"/>
      <c r="QE341" s="39"/>
      <c r="QF341" s="39"/>
      <c r="QG341" s="39"/>
      <c r="QH341" s="39"/>
      <c r="QI341" s="39"/>
      <c r="QJ341" s="39"/>
      <c r="QK341" s="39"/>
      <c r="QL341" s="39"/>
      <c r="QM341" s="39"/>
      <c r="QN341" s="39"/>
      <c r="QO341" s="39"/>
      <c r="QP341" s="39"/>
      <c r="QQ341" s="39"/>
      <c r="QR341" s="39"/>
      <c r="QS341" s="39"/>
      <c r="QT341" s="39"/>
      <c r="QU341" s="39"/>
      <c r="QV341" s="39"/>
      <c r="QW341" s="39"/>
      <c r="QX341" s="39"/>
      <c r="QY341" s="39"/>
      <c r="QZ341" s="39"/>
      <c r="RA341" s="39"/>
      <c r="RB341" s="39"/>
      <c r="RC341" s="39"/>
      <c r="RD341" s="39"/>
      <c r="RE341" s="39"/>
      <c r="RF341" s="39"/>
      <c r="RG341" s="39"/>
      <c r="RH341" s="39"/>
      <c r="RI341" s="39"/>
      <c r="RJ341" s="39"/>
      <c r="RK341" s="39"/>
      <c r="RL341" s="39"/>
      <c r="RM341" s="39"/>
      <c r="RN341" s="39"/>
      <c r="RO341" s="39"/>
      <c r="RP341" s="39"/>
      <c r="RQ341" s="39"/>
      <c r="RR341" s="39"/>
      <c r="RS341" s="39"/>
      <c r="RT341" s="39"/>
      <c r="RU341" s="39"/>
      <c r="RV341" s="39"/>
      <c r="RW341" s="39"/>
      <c r="RX341" s="39"/>
      <c r="RY341" s="39"/>
      <c r="RZ341" s="39"/>
      <c r="SA341" s="39"/>
      <c r="SB341" s="39"/>
      <c r="SC341" s="39"/>
      <c r="SD341" s="39"/>
      <c r="SE341" s="39"/>
      <c r="SF341" s="39"/>
      <c r="SG341" s="39"/>
      <c r="SH341" s="39"/>
      <c r="SI341" s="39"/>
      <c r="SJ341" s="39"/>
      <c r="SK341" s="39"/>
      <c r="SL341" s="39"/>
      <c r="SM341" s="39"/>
      <c r="SN341" s="39"/>
      <c r="SO341" s="39"/>
      <c r="SP341" s="39"/>
      <c r="SQ341" s="39"/>
      <c r="SR341" s="39"/>
      <c r="SS341" s="39"/>
      <c r="ST341" s="39"/>
      <c r="SU341" s="39"/>
      <c r="SV341" s="39"/>
      <c r="SW341" s="39"/>
      <c r="SX341" s="39"/>
      <c r="SY341" s="39"/>
      <c r="SZ341" s="39"/>
      <c r="TA341" s="39"/>
      <c r="TB341" s="39"/>
      <c r="TC341" s="39"/>
      <c r="TD341" s="39"/>
      <c r="TE341" s="39"/>
      <c r="TF341" s="39"/>
      <c r="TG341" s="39"/>
      <c r="TH341" s="39"/>
      <c r="TI341" s="39"/>
      <c r="TJ341" s="39"/>
      <c r="TK341" s="39"/>
      <c r="TL341" s="39"/>
      <c r="TM341" s="39"/>
      <c r="TN341" s="39"/>
      <c r="TO341" s="39"/>
      <c r="TP341" s="39"/>
      <c r="TQ341" s="39"/>
      <c r="TR341" s="39"/>
      <c r="TS341" s="39"/>
      <c r="TT341" s="39"/>
      <c r="TU341" s="39"/>
      <c r="TV341" s="39"/>
      <c r="TW341" s="39"/>
      <c r="TX341" s="39"/>
      <c r="TY341" s="39"/>
      <c r="TZ341" s="39"/>
      <c r="UA341" s="39"/>
      <c r="UB341" s="39"/>
      <c r="UC341" s="39"/>
      <c r="UD341" s="39"/>
      <c r="UE341" s="39"/>
      <c r="UF341" s="39"/>
      <c r="UG341" s="39"/>
      <c r="UH341" s="39"/>
      <c r="UI341" s="39"/>
      <c r="UJ341" s="39"/>
      <c r="UK341" s="39"/>
      <c r="UL341" s="39"/>
      <c r="UM341" s="39"/>
      <c r="UN341" s="39"/>
      <c r="UO341" s="39"/>
      <c r="UP341" s="39"/>
      <c r="UQ341" s="39"/>
      <c r="UR341" s="39"/>
      <c r="US341" s="39"/>
      <c r="UT341" s="39"/>
      <c r="UU341" s="39"/>
      <c r="UV341" s="39"/>
      <c r="UW341" s="39"/>
      <c r="UX341" s="39"/>
      <c r="UY341" s="39"/>
      <c r="UZ341" s="39"/>
      <c r="VA341" s="39"/>
      <c r="VB341" s="39"/>
      <c r="VC341" s="39"/>
      <c r="VD341" s="39"/>
      <c r="VE341" s="39"/>
      <c r="VF341" s="39"/>
      <c r="VG341" s="39"/>
      <c r="VH341" s="39"/>
      <c r="VI341" s="39"/>
      <c r="VJ341" s="39"/>
      <c r="VK341" s="39"/>
      <c r="VL341" s="39"/>
      <c r="VM341" s="39"/>
      <c r="VN341" s="39"/>
      <c r="VO341" s="39"/>
      <c r="VP341" s="39"/>
      <c r="VQ341" s="39"/>
      <c r="VR341" s="39"/>
      <c r="VS341" s="39"/>
      <c r="VT341" s="39"/>
      <c r="VU341" s="39"/>
      <c r="VV341" s="39"/>
      <c r="VW341" s="39"/>
      <c r="VX341" s="39"/>
      <c r="VY341" s="39"/>
      <c r="VZ341" s="39"/>
      <c r="WA341" s="39"/>
      <c r="WB341" s="39"/>
      <c r="WC341" s="39"/>
      <c r="WD341" s="39"/>
      <c r="WE341" s="39"/>
      <c r="WF341" s="39"/>
      <c r="WG341" s="39"/>
      <c r="WH341" s="39"/>
      <c r="WI341" s="39"/>
      <c r="WJ341" s="39"/>
      <c r="WK341" s="39"/>
      <c r="WL341" s="39"/>
      <c r="WM341" s="39"/>
      <c r="WN341" s="39"/>
      <c r="WO341" s="39"/>
      <c r="WP341" s="39"/>
      <c r="WQ341" s="39"/>
      <c r="WR341" s="39"/>
      <c r="WS341" s="39"/>
      <c r="WT341" s="39"/>
      <c r="WU341" s="39"/>
      <c r="WV341" s="39"/>
      <c r="WW341" s="39"/>
      <c r="WX341" s="39"/>
      <c r="WY341" s="39"/>
      <c r="WZ341" s="39"/>
      <c r="XA341" s="39"/>
      <c r="XB341" s="39"/>
      <c r="XC341" s="39"/>
      <c r="XD341" s="39"/>
      <c r="XE341" s="39"/>
      <c r="XF341" s="39"/>
      <c r="XG341" s="39"/>
      <c r="XH341" s="39"/>
      <c r="XI341" s="39"/>
      <c r="XJ341" s="39"/>
      <c r="XK341" s="39"/>
      <c r="XL341" s="39"/>
      <c r="XM341" s="39"/>
      <c r="XN341" s="39"/>
      <c r="XO341" s="39"/>
      <c r="XP341" s="39"/>
      <c r="XQ341" s="39"/>
      <c r="XR341" s="39"/>
      <c r="XS341" s="39"/>
      <c r="XT341" s="39"/>
      <c r="XU341" s="39"/>
      <c r="XV341" s="39"/>
      <c r="XW341" s="39"/>
      <c r="XX341" s="39"/>
      <c r="XY341" s="39"/>
      <c r="XZ341" s="39"/>
      <c r="YA341" s="39"/>
      <c r="YB341" s="39"/>
      <c r="YC341" s="39"/>
      <c r="YD341" s="39"/>
      <c r="YE341" s="39"/>
      <c r="YF341" s="39"/>
      <c r="YG341" s="39"/>
      <c r="YH341" s="39"/>
      <c r="YI341" s="39"/>
      <c r="YJ341" s="39"/>
      <c r="YK341" s="39"/>
      <c r="YL341" s="39"/>
      <c r="YM341" s="39"/>
      <c r="YN341" s="39"/>
      <c r="YO341" s="39"/>
      <c r="YP341" s="39"/>
      <c r="YQ341" s="39"/>
      <c r="YR341" s="39"/>
      <c r="YS341" s="39"/>
      <c r="YT341" s="39"/>
      <c r="YU341" s="39"/>
      <c r="YV341" s="39"/>
      <c r="YW341" s="39"/>
      <c r="YX341" s="39"/>
      <c r="YY341" s="39"/>
      <c r="YZ341" s="39"/>
      <c r="ZA341" s="39"/>
      <c r="ZB341" s="39"/>
      <c r="ZC341" s="39"/>
      <c r="ZD341" s="39"/>
      <c r="ZE341" s="39"/>
      <c r="ZF341" s="39"/>
      <c r="ZG341" s="39"/>
      <c r="ZH341" s="39"/>
      <c r="ZI341" s="39"/>
      <c r="ZJ341" s="39"/>
      <c r="ZK341" s="39"/>
      <c r="ZL341" s="39"/>
      <c r="ZM341" s="39"/>
      <c r="ZN341" s="39"/>
      <c r="ZO341" s="39"/>
      <c r="ZP341" s="39"/>
      <c r="ZQ341" s="39"/>
      <c r="ZR341" s="39"/>
      <c r="ZS341" s="39"/>
      <c r="ZT341" s="39"/>
      <c r="ZU341" s="39"/>
      <c r="ZV341" s="39"/>
      <c r="ZW341" s="39"/>
      <c r="ZX341" s="39"/>
    </row>
    <row r="342" spans="1:700" s="41" customFormat="1" ht="12" customHeight="1" x14ac:dyDescent="0.25">
      <c r="A342" s="128" t="s">
        <v>36</v>
      </c>
      <c r="B342" s="36" t="s">
        <v>37</v>
      </c>
      <c r="C342" s="36" t="s">
        <v>37</v>
      </c>
      <c r="D342" s="36" t="s">
        <v>38</v>
      </c>
      <c r="E342" s="36" t="s">
        <v>271</v>
      </c>
      <c r="F342" s="36" t="s">
        <v>272</v>
      </c>
      <c r="G342" s="22" t="s">
        <v>40</v>
      </c>
      <c r="H342" s="81" t="s">
        <v>282</v>
      </c>
      <c r="I342" s="84" t="s">
        <v>16324</v>
      </c>
      <c r="J342" s="83" t="s">
        <v>11734</v>
      </c>
      <c r="K342" s="31" t="s">
        <v>284</v>
      </c>
      <c r="L342" s="11"/>
      <c r="M342" s="8" t="s">
        <v>43</v>
      </c>
      <c r="N342" s="12" t="s">
        <v>16255</v>
      </c>
      <c r="O342" s="20">
        <v>3</v>
      </c>
      <c r="P342" s="59">
        <v>7517.45</v>
      </c>
      <c r="Q342" s="53" t="s">
        <v>16279</v>
      </c>
      <c r="R342" s="59">
        <v>22552.35</v>
      </c>
      <c r="S342" s="59">
        <v>0</v>
      </c>
      <c r="T342" s="59">
        <v>0</v>
      </c>
      <c r="U342" s="59">
        <v>22552.35</v>
      </c>
      <c r="V342" s="59">
        <v>0</v>
      </c>
      <c r="W342" s="59">
        <v>0</v>
      </c>
      <c r="X342" s="59">
        <v>0</v>
      </c>
      <c r="Y342" s="59">
        <v>0</v>
      </c>
      <c r="Z342" s="59">
        <v>0</v>
      </c>
      <c r="AA342" s="59">
        <v>0</v>
      </c>
      <c r="AB342" s="59">
        <v>0</v>
      </c>
      <c r="AC342" s="59">
        <v>0</v>
      </c>
      <c r="AD342" s="59">
        <v>0</v>
      </c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/>
      <c r="IV342" s="39"/>
      <c r="IW342" s="39"/>
      <c r="IX342" s="39"/>
      <c r="IY342" s="39"/>
      <c r="IZ342" s="39"/>
      <c r="JA342" s="39"/>
      <c r="JB342" s="39"/>
      <c r="JC342" s="39"/>
      <c r="JD342" s="39"/>
      <c r="JE342" s="39"/>
      <c r="JF342" s="39"/>
      <c r="JG342" s="39"/>
      <c r="JH342" s="39"/>
      <c r="JI342" s="39"/>
      <c r="JJ342" s="39"/>
      <c r="JK342" s="39"/>
      <c r="JL342" s="39"/>
      <c r="JM342" s="39"/>
      <c r="JN342" s="39"/>
      <c r="JO342" s="39"/>
      <c r="JP342" s="39"/>
      <c r="JQ342" s="39"/>
      <c r="JR342" s="39"/>
      <c r="JS342" s="39"/>
      <c r="JT342" s="39"/>
      <c r="JU342" s="39"/>
      <c r="JV342" s="39"/>
      <c r="JW342" s="39"/>
      <c r="JX342" s="39"/>
      <c r="JY342" s="39"/>
      <c r="JZ342" s="39"/>
      <c r="KA342" s="39"/>
      <c r="KB342" s="39"/>
      <c r="KC342" s="39"/>
      <c r="KD342" s="39"/>
      <c r="KE342" s="39"/>
      <c r="KF342" s="39"/>
      <c r="KG342" s="39"/>
      <c r="KH342" s="39"/>
      <c r="KI342" s="39"/>
      <c r="KJ342" s="39"/>
      <c r="KK342" s="39"/>
      <c r="KL342" s="39"/>
      <c r="KM342" s="39"/>
      <c r="KN342" s="39"/>
      <c r="KO342" s="39"/>
      <c r="KP342" s="39"/>
      <c r="KQ342" s="39"/>
      <c r="KR342" s="39"/>
      <c r="KS342" s="39"/>
      <c r="KT342" s="39"/>
      <c r="KU342" s="39"/>
      <c r="KV342" s="39"/>
      <c r="KW342" s="39"/>
      <c r="KX342" s="39"/>
      <c r="KY342" s="39"/>
      <c r="KZ342" s="39"/>
      <c r="LA342" s="39"/>
      <c r="LB342" s="39"/>
      <c r="LC342" s="39"/>
      <c r="LD342" s="39"/>
      <c r="LE342" s="39"/>
      <c r="LF342" s="39"/>
      <c r="LG342" s="39"/>
      <c r="LH342" s="39"/>
      <c r="LI342" s="39"/>
      <c r="LJ342" s="39"/>
      <c r="LK342" s="39"/>
      <c r="LL342" s="39"/>
      <c r="LM342" s="39"/>
      <c r="LN342" s="39"/>
      <c r="LO342" s="39"/>
      <c r="LP342" s="39"/>
      <c r="LQ342" s="39"/>
      <c r="LR342" s="39"/>
      <c r="LS342" s="39"/>
      <c r="LT342" s="39"/>
      <c r="LU342" s="39"/>
      <c r="LV342" s="39"/>
      <c r="LW342" s="39"/>
      <c r="LX342" s="39"/>
      <c r="LY342" s="39"/>
      <c r="LZ342" s="39"/>
      <c r="MA342" s="39"/>
      <c r="MB342" s="39"/>
      <c r="MC342" s="39"/>
      <c r="MD342" s="39"/>
      <c r="ME342" s="39"/>
      <c r="MF342" s="39"/>
      <c r="MG342" s="39"/>
      <c r="MH342" s="39"/>
      <c r="MI342" s="39"/>
      <c r="MJ342" s="39"/>
      <c r="MK342" s="39"/>
      <c r="ML342" s="39"/>
      <c r="MM342" s="39"/>
      <c r="MN342" s="39"/>
      <c r="MO342" s="39"/>
      <c r="MP342" s="39"/>
      <c r="MQ342" s="39"/>
      <c r="MR342" s="39"/>
      <c r="MS342" s="39"/>
      <c r="MT342" s="39"/>
      <c r="MU342" s="39"/>
      <c r="MV342" s="39"/>
      <c r="MW342" s="39"/>
      <c r="MX342" s="39"/>
      <c r="MY342" s="39"/>
      <c r="MZ342" s="39"/>
      <c r="NA342" s="39"/>
      <c r="NB342" s="39"/>
      <c r="NC342" s="39"/>
      <c r="ND342" s="39"/>
      <c r="NE342" s="39"/>
      <c r="NF342" s="39"/>
      <c r="NG342" s="39"/>
      <c r="NH342" s="39"/>
      <c r="NI342" s="39"/>
      <c r="NJ342" s="39"/>
      <c r="NK342" s="39"/>
      <c r="NL342" s="39"/>
      <c r="NM342" s="39"/>
      <c r="NN342" s="39"/>
      <c r="NO342" s="39"/>
      <c r="NP342" s="39"/>
      <c r="NQ342" s="39"/>
      <c r="NR342" s="39"/>
      <c r="NS342" s="39"/>
      <c r="NT342" s="39"/>
      <c r="NU342" s="39"/>
      <c r="NV342" s="39"/>
      <c r="NW342" s="39"/>
      <c r="NX342" s="39"/>
      <c r="NY342" s="39"/>
      <c r="NZ342" s="39"/>
      <c r="OA342" s="39"/>
      <c r="OB342" s="39"/>
      <c r="OC342" s="39"/>
      <c r="OD342" s="39"/>
      <c r="OE342" s="39"/>
      <c r="OF342" s="39"/>
      <c r="OG342" s="39"/>
      <c r="OH342" s="39"/>
      <c r="OI342" s="39"/>
      <c r="OJ342" s="39"/>
      <c r="OK342" s="39"/>
      <c r="OL342" s="39"/>
      <c r="OM342" s="39"/>
      <c r="ON342" s="39"/>
      <c r="OO342" s="39"/>
      <c r="OP342" s="39"/>
      <c r="OQ342" s="39"/>
      <c r="OR342" s="39"/>
      <c r="OS342" s="39"/>
      <c r="OT342" s="39"/>
      <c r="OU342" s="39"/>
      <c r="OV342" s="39"/>
      <c r="OW342" s="39"/>
      <c r="OX342" s="39"/>
      <c r="OY342" s="39"/>
      <c r="OZ342" s="39"/>
      <c r="PA342" s="39"/>
      <c r="PB342" s="39"/>
      <c r="PC342" s="39"/>
      <c r="PD342" s="39"/>
      <c r="PE342" s="39"/>
      <c r="PF342" s="39"/>
      <c r="PG342" s="39"/>
      <c r="PH342" s="39"/>
      <c r="PI342" s="39"/>
      <c r="PJ342" s="39"/>
      <c r="PK342" s="39"/>
      <c r="PL342" s="39"/>
      <c r="PM342" s="39"/>
      <c r="PN342" s="39"/>
      <c r="PO342" s="39"/>
      <c r="PP342" s="39"/>
      <c r="PQ342" s="39"/>
      <c r="PR342" s="39"/>
      <c r="PS342" s="39"/>
      <c r="PT342" s="39"/>
      <c r="PU342" s="39"/>
      <c r="PV342" s="39"/>
      <c r="PW342" s="39"/>
      <c r="PX342" s="39"/>
      <c r="PY342" s="39"/>
      <c r="PZ342" s="39"/>
      <c r="QA342" s="39"/>
      <c r="QB342" s="39"/>
      <c r="QC342" s="39"/>
      <c r="QD342" s="39"/>
      <c r="QE342" s="39"/>
      <c r="QF342" s="39"/>
      <c r="QG342" s="39"/>
      <c r="QH342" s="39"/>
      <c r="QI342" s="39"/>
      <c r="QJ342" s="39"/>
      <c r="QK342" s="39"/>
      <c r="QL342" s="39"/>
      <c r="QM342" s="39"/>
      <c r="QN342" s="39"/>
      <c r="QO342" s="39"/>
      <c r="QP342" s="39"/>
      <c r="QQ342" s="39"/>
      <c r="QR342" s="39"/>
      <c r="QS342" s="39"/>
      <c r="QT342" s="39"/>
      <c r="QU342" s="39"/>
      <c r="QV342" s="39"/>
      <c r="QW342" s="39"/>
      <c r="QX342" s="39"/>
      <c r="QY342" s="39"/>
      <c r="QZ342" s="39"/>
      <c r="RA342" s="39"/>
      <c r="RB342" s="39"/>
      <c r="RC342" s="39"/>
      <c r="RD342" s="39"/>
      <c r="RE342" s="39"/>
      <c r="RF342" s="39"/>
      <c r="RG342" s="39"/>
      <c r="RH342" s="39"/>
      <c r="RI342" s="39"/>
      <c r="RJ342" s="39"/>
      <c r="RK342" s="39"/>
      <c r="RL342" s="39"/>
      <c r="RM342" s="39"/>
      <c r="RN342" s="39"/>
      <c r="RO342" s="39"/>
      <c r="RP342" s="39"/>
      <c r="RQ342" s="39"/>
      <c r="RR342" s="39"/>
      <c r="RS342" s="39"/>
      <c r="RT342" s="39"/>
      <c r="RU342" s="39"/>
      <c r="RV342" s="39"/>
      <c r="RW342" s="39"/>
      <c r="RX342" s="39"/>
      <c r="RY342" s="39"/>
      <c r="RZ342" s="39"/>
      <c r="SA342" s="39"/>
      <c r="SB342" s="39"/>
      <c r="SC342" s="39"/>
      <c r="SD342" s="39"/>
      <c r="SE342" s="39"/>
      <c r="SF342" s="39"/>
      <c r="SG342" s="39"/>
      <c r="SH342" s="39"/>
      <c r="SI342" s="39"/>
      <c r="SJ342" s="39"/>
      <c r="SK342" s="39"/>
      <c r="SL342" s="39"/>
      <c r="SM342" s="39"/>
      <c r="SN342" s="39"/>
      <c r="SO342" s="39"/>
      <c r="SP342" s="39"/>
      <c r="SQ342" s="39"/>
      <c r="SR342" s="39"/>
      <c r="SS342" s="39"/>
      <c r="ST342" s="39"/>
      <c r="SU342" s="39"/>
      <c r="SV342" s="39"/>
      <c r="SW342" s="39"/>
      <c r="SX342" s="39"/>
      <c r="SY342" s="39"/>
      <c r="SZ342" s="39"/>
      <c r="TA342" s="39"/>
      <c r="TB342" s="39"/>
      <c r="TC342" s="39"/>
      <c r="TD342" s="39"/>
      <c r="TE342" s="39"/>
      <c r="TF342" s="39"/>
      <c r="TG342" s="39"/>
      <c r="TH342" s="39"/>
      <c r="TI342" s="39"/>
      <c r="TJ342" s="39"/>
      <c r="TK342" s="39"/>
      <c r="TL342" s="39"/>
      <c r="TM342" s="39"/>
      <c r="TN342" s="39"/>
      <c r="TO342" s="39"/>
      <c r="TP342" s="39"/>
      <c r="TQ342" s="39"/>
      <c r="TR342" s="39"/>
      <c r="TS342" s="39"/>
      <c r="TT342" s="39"/>
      <c r="TU342" s="39"/>
      <c r="TV342" s="39"/>
      <c r="TW342" s="39"/>
      <c r="TX342" s="39"/>
      <c r="TY342" s="39"/>
      <c r="TZ342" s="39"/>
      <c r="UA342" s="39"/>
      <c r="UB342" s="39"/>
      <c r="UC342" s="39"/>
      <c r="UD342" s="39"/>
      <c r="UE342" s="39"/>
      <c r="UF342" s="39"/>
      <c r="UG342" s="39"/>
      <c r="UH342" s="39"/>
      <c r="UI342" s="39"/>
      <c r="UJ342" s="39"/>
      <c r="UK342" s="39"/>
      <c r="UL342" s="39"/>
      <c r="UM342" s="39"/>
      <c r="UN342" s="39"/>
      <c r="UO342" s="39"/>
      <c r="UP342" s="39"/>
      <c r="UQ342" s="39"/>
      <c r="UR342" s="39"/>
      <c r="US342" s="39"/>
      <c r="UT342" s="39"/>
      <c r="UU342" s="39"/>
      <c r="UV342" s="39"/>
      <c r="UW342" s="39"/>
      <c r="UX342" s="39"/>
      <c r="UY342" s="39"/>
      <c r="UZ342" s="39"/>
      <c r="VA342" s="39"/>
      <c r="VB342" s="39"/>
      <c r="VC342" s="39"/>
      <c r="VD342" s="39"/>
      <c r="VE342" s="39"/>
      <c r="VF342" s="39"/>
      <c r="VG342" s="39"/>
      <c r="VH342" s="39"/>
      <c r="VI342" s="39"/>
      <c r="VJ342" s="39"/>
      <c r="VK342" s="39"/>
      <c r="VL342" s="39"/>
      <c r="VM342" s="39"/>
      <c r="VN342" s="39"/>
      <c r="VO342" s="39"/>
      <c r="VP342" s="39"/>
      <c r="VQ342" s="39"/>
      <c r="VR342" s="39"/>
      <c r="VS342" s="39"/>
      <c r="VT342" s="39"/>
      <c r="VU342" s="39"/>
      <c r="VV342" s="39"/>
      <c r="VW342" s="39"/>
      <c r="VX342" s="39"/>
      <c r="VY342" s="39"/>
      <c r="VZ342" s="39"/>
      <c r="WA342" s="39"/>
      <c r="WB342" s="39"/>
      <c r="WC342" s="39"/>
      <c r="WD342" s="39"/>
      <c r="WE342" s="39"/>
      <c r="WF342" s="39"/>
      <c r="WG342" s="39"/>
      <c r="WH342" s="39"/>
      <c r="WI342" s="39"/>
      <c r="WJ342" s="39"/>
      <c r="WK342" s="39"/>
      <c r="WL342" s="39"/>
      <c r="WM342" s="39"/>
      <c r="WN342" s="39"/>
      <c r="WO342" s="39"/>
      <c r="WP342" s="39"/>
      <c r="WQ342" s="39"/>
      <c r="WR342" s="39"/>
      <c r="WS342" s="39"/>
      <c r="WT342" s="39"/>
      <c r="WU342" s="39"/>
      <c r="WV342" s="39"/>
      <c r="WW342" s="39"/>
      <c r="WX342" s="39"/>
      <c r="WY342" s="39"/>
      <c r="WZ342" s="39"/>
      <c r="XA342" s="39"/>
      <c r="XB342" s="39"/>
      <c r="XC342" s="39"/>
      <c r="XD342" s="39"/>
      <c r="XE342" s="39"/>
      <c r="XF342" s="39"/>
      <c r="XG342" s="39"/>
      <c r="XH342" s="39"/>
      <c r="XI342" s="39"/>
      <c r="XJ342" s="39"/>
      <c r="XK342" s="39"/>
      <c r="XL342" s="39"/>
      <c r="XM342" s="39"/>
      <c r="XN342" s="39"/>
      <c r="XO342" s="39"/>
      <c r="XP342" s="39"/>
      <c r="XQ342" s="39"/>
      <c r="XR342" s="39"/>
      <c r="XS342" s="39"/>
      <c r="XT342" s="39"/>
      <c r="XU342" s="39"/>
      <c r="XV342" s="39"/>
      <c r="XW342" s="39"/>
      <c r="XX342" s="39"/>
      <c r="XY342" s="39"/>
      <c r="XZ342" s="39"/>
      <c r="YA342" s="39"/>
      <c r="YB342" s="39"/>
      <c r="YC342" s="39"/>
      <c r="YD342" s="39"/>
      <c r="YE342" s="39"/>
      <c r="YF342" s="39"/>
      <c r="YG342" s="39"/>
      <c r="YH342" s="39"/>
      <c r="YI342" s="39"/>
      <c r="YJ342" s="39"/>
      <c r="YK342" s="39"/>
      <c r="YL342" s="39"/>
      <c r="YM342" s="39"/>
      <c r="YN342" s="39"/>
      <c r="YO342" s="39"/>
      <c r="YP342" s="39"/>
      <c r="YQ342" s="39"/>
      <c r="YR342" s="39"/>
      <c r="YS342" s="39"/>
      <c r="YT342" s="39"/>
      <c r="YU342" s="39"/>
      <c r="YV342" s="39"/>
      <c r="YW342" s="39"/>
      <c r="YX342" s="39"/>
      <c r="YY342" s="39"/>
      <c r="YZ342" s="39"/>
      <c r="ZA342" s="39"/>
      <c r="ZB342" s="39"/>
      <c r="ZC342" s="39"/>
      <c r="ZD342" s="39"/>
      <c r="ZE342" s="39"/>
      <c r="ZF342" s="39"/>
      <c r="ZG342" s="39"/>
      <c r="ZH342" s="39"/>
      <c r="ZI342" s="39"/>
      <c r="ZJ342" s="39"/>
      <c r="ZK342" s="39"/>
      <c r="ZL342" s="39"/>
      <c r="ZM342" s="39"/>
      <c r="ZN342" s="39"/>
      <c r="ZO342" s="39"/>
      <c r="ZP342" s="39"/>
      <c r="ZQ342" s="39"/>
      <c r="ZR342" s="39"/>
      <c r="ZS342" s="39"/>
      <c r="ZT342" s="39"/>
      <c r="ZU342" s="39"/>
      <c r="ZV342" s="39"/>
      <c r="ZW342" s="39"/>
      <c r="ZX342" s="39"/>
    </row>
    <row r="343" spans="1:700" s="41" customFormat="1" ht="12" customHeight="1" x14ac:dyDescent="0.25">
      <c r="A343" s="128" t="s">
        <v>36</v>
      </c>
      <c r="B343" s="36" t="s">
        <v>37</v>
      </c>
      <c r="C343" s="36" t="s">
        <v>37</v>
      </c>
      <c r="D343" s="36" t="s">
        <v>38</v>
      </c>
      <c r="E343" s="36" t="s">
        <v>271</v>
      </c>
      <c r="F343" s="36" t="s">
        <v>272</v>
      </c>
      <c r="G343" s="22" t="s">
        <v>40</v>
      </c>
      <c r="H343" s="81" t="s">
        <v>16325</v>
      </c>
      <c r="I343" s="84" t="s">
        <v>16326</v>
      </c>
      <c r="J343" s="83" t="s">
        <v>12923</v>
      </c>
      <c r="K343" s="31" t="s">
        <v>12924</v>
      </c>
      <c r="L343" s="11"/>
      <c r="M343" s="8" t="s">
        <v>43</v>
      </c>
      <c r="N343" s="12" t="s">
        <v>372</v>
      </c>
      <c r="O343" s="20">
        <v>1</v>
      </c>
      <c r="P343" s="59">
        <v>2482.4</v>
      </c>
      <c r="Q343" s="53" t="s">
        <v>16279</v>
      </c>
      <c r="R343" s="59">
        <v>2482.4</v>
      </c>
      <c r="S343" s="59">
        <v>0</v>
      </c>
      <c r="T343" s="59">
        <v>0</v>
      </c>
      <c r="U343" s="59">
        <v>2482.4</v>
      </c>
      <c r="V343" s="59">
        <v>0</v>
      </c>
      <c r="W343" s="59">
        <v>0</v>
      </c>
      <c r="X343" s="59">
        <v>0</v>
      </c>
      <c r="Y343" s="59">
        <v>0</v>
      </c>
      <c r="Z343" s="59">
        <v>0</v>
      </c>
      <c r="AA343" s="59">
        <v>0</v>
      </c>
      <c r="AB343" s="59">
        <v>0</v>
      </c>
      <c r="AC343" s="59">
        <v>0</v>
      </c>
      <c r="AD343" s="59">
        <v>0</v>
      </c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/>
      <c r="IS343" s="39"/>
      <c r="IT343" s="39"/>
      <c r="IU343" s="39"/>
      <c r="IV343" s="39"/>
      <c r="IW343" s="39"/>
      <c r="IX343" s="39"/>
      <c r="IY343" s="39"/>
      <c r="IZ343" s="39"/>
      <c r="JA343" s="39"/>
      <c r="JB343" s="39"/>
      <c r="JC343" s="39"/>
      <c r="JD343" s="39"/>
      <c r="JE343" s="39"/>
      <c r="JF343" s="39"/>
      <c r="JG343" s="39"/>
      <c r="JH343" s="39"/>
      <c r="JI343" s="39"/>
      <c r="JJ343" s="39"/>
      <c r="JK343" s="39"/>
      <c r="JL343" s="39"/>
      <c r="JM343" s="39"/>
      <c r="JN343" s="39"/>
      <c r="JO343" s="39"/>
      <c r="JP343" s="39"/>
      <c r="JQ343" s="39"/>
      <c r="JR343" s="39"/>
      <c r="JS343" s="39"/>
      <c r="JT343" s="39"/>
      <c r="JU343" s="39"/>
      <c r="JV343" s="39"/>
      <c r="JW343" s="39"/>
      <c r="JX343" s="39"/>
      <c r="JY343" s="39"/>
      <c r="JZ343" s="39"/>
      <c r="KA343" s="39"/>
      <c r="KB343" s="39"/>
      <c r="KC343" s="39"/>
      <c r="KD343" s="39"/>
      <c r="KE343" s="39"/>
      <c r="KF343" s="39"/>
      <c r="KG343" s="39"/>
      <c r="KH343" s="39"/>
      <c r="KI343" s="39"/>
      <c r="KJ343" s="39"/>
      <c r="KK343" s="39"/>
      <c r="KL343" s="39"/>
      <c r="KM343" s="39"/>
      <c r="KN343" s="39"/>
      <c r="KO343" s="39"/>
      <c r="KP343" s="39"/>
      <c r="KQ343" s="39"/>
      <c r="KR343" s="39"/>
      <c r="KS343" s="39"/>
      <c r="KT343" s="39"/>
      <c r="KU343" s="39"/>
      <c r="KV343" s="39"/>
      <c r="KW343" s="39"/>
      <c r="KX343" s="39"/>
      <c r="KY343" s="39"/>
      <c r="KZ343" s="39"/>
      <c r="LA343" s="39"/>
      <c r="LB343" s="39"/>
      <c r="LC343" s="39"/>
      <c r="LD343" s="39"/>
      <c r="LE343" s="39"/>
      <c r="LF343" s="39"/>
      <c r="LG343" s="39"/>
      <c r="LH343" s="39"/>
      <c r="LI343" s="39"/>
      <c r="LJ343" s="39"/>
      <c r="LK343" s="39"/>
      <c r="LL343" s="39"/>
      <c r="LM343" s="39"/>
      <c r="LN343" s="39"/>
      <c r="LO343" s="39"/>
      <c r="LP343" s="39"/>
      <c r="LQ343" s="39"/>
      <c r="LR343" s="39"/>
      <c r="LS343" s="39"/>
      <c r="LT343" s="39"/>
      <c r="LU343" s="39"/>
      <c r="LV343" s="39"/>
      <c r="LW343" s="39"/>
      <c r="LX343" s="39"/>
      <c r="LY343" s="39"/>
      <c r="LZ343" s="39"/>
      <c r="MA343" s="39"/>
      <c r="MB343" s="39"/>
      <c r="MC343" s="39"/>
      <c r="MD343" s="39"/>
      <c r="ME343" s="39"/>
      <c r="MF343" s="39"/>
      <c r="MG343" s="39"/>
      <c r="MH343" s="39"/>
      <c r="MI343" s="39"/>
      <c r="MJ343" s="39"/>
      <c r="MK343" s="39"/>
      <c r="ML343" s="39"/>
      <c r="MM343" s="39"/>
      <c r="MN343" s="39"/>
      <c r="MO343" s="39"/>
      <c r="MP343" s="39"/>
      <c r="MQ343" s="39"/>
      <c r="MR343" s="39"/>
      <c r="MS343" s="39"/>
      <c r="MT343" s="39"/>
      <c r="MU343" s="39"/>
      <c r="MV343" s="39"/>
      <c r="MW343" s="39"/>
      <c r="MX343" s="39"/>
      <c r="MY343" s="39"/>
      <c r="MZ343" s="39"/>
      <c r="NA343" s="39"/>
      <c r="NB343" s="39"/>
      <c r="NC343" s="39"/>
      <c r="ND343" s="39"/>
      <c r="NE343" s="39"/>
      <c r="NF343" s="39"/>
      <c r="NG343" s="39"/>
      <c r="NH343" s="39"/>
      <c r="NI343" s="39"/>
      <c r="NJ343" s="39"/>
      <c r="NK343" s="39"/>
      <c r="NL343" s="39"/>
      <c r="NM343" s="39"/>
      <c r="NN343" s="39"/>
      <c r="NO343" s="39"/>
      <c r="NP343" s="39"/>
      <c r="NQ343" s="39"/>
      <c r="NR343" s="39"/>
      <c r="NS343" s="39"/>
      <c r="NT343" s="39"/>
      <c r="NU343" s="39"/>
      <c r="NV343" s="39"/>
      <c r="NW343" s="39"/>
      <c r="NX343" s="39"/>
      <c r="NY343" s="39"/>
      <c r="NZ343" s="39"/>
      <c r="OA343" s="39"/>
      <c r="OB343" s="39"/>
      <c r="OC343" s="39"/>
      <c r="OD343" s="39"/>
      <c r="OE343" s="39"/>
      <c r="OF343" s="39"/>
      <c r="OG343" s="39"/>
      <c r="OH343" s="39"/>
      <c r="OI343" s="39"/>
      <c r="OJ343" s="39"/>
      <c r="OK343" s="39"/>
      <c r="OL343" s="39"/>
      <c r="OM343" s="39"/>
      <c r="ON343" s="39"/>
      <c r="OO343" s="39"/>
      <c r="OP343" s="39"/>
      <c r="OQ343" s="39"/>
      <c r="OR343" s="39"/>
      <c r="OS343" s="39"/>
      <c r="OT343" s="39"/>
      <c r="OU343" s="39"/>
      <c r="OV343" s="39"/>
      <c r="OW343" s="39"/>
      <c r="OX343" s="39"/>
      <c r="OY343" s="39"/>
      <c r="OZ343" s="39"/>
      <c r="PA343" s="39"/>
      <c r="PB343" s="39"/>
      <c r="PC343" s="39"/>
      <c r="PD343" s="39"/>
      <c r="PE343" s="39"/>
      <c r="PF343" s="39"/>
      <c r="PG343" s="39"/>
      <c r="PH343" s="39"/>
      <c r="PI343" s="39"/>
      <c r="PJ343" s="39"/>
      <c r="PK343" s="39"/>
      <c r="PL343" s="39"/>
      <c r="PM343" s="39"/>
      <c r="PN343" s="39"/>
      <c r="PO343" s="39"/>
      <c r="PP343" s="39"/>
      <c r="PQ343" s="39"/>
      <c r="PR343" s="39"/>
      <c r="PS343" s="39"/>
      <c r="PT343" s="39"/>
      <c r="PU343" s="39"/>
      <c r="PV343" s="39"/>
      <c r="PW343" s="39"/>
      <c r="PX343" s="39"/>
      <c r="PY343" s="39"/>
      <c r="PZ343" s="39"/>
      <c r="QA343" s="39"/>
      <c r="QB343" s="39"/>
      <c r="QC343" s="39"/>
      <c r="QD343" s="39"/>
      <c r="QE343" s="39"/>
      <c r="QF343" s="39"/>
      <c r="QG343" s="39"/>
      <c r="QH343" s="39"/>
      <c r="QI343" s="39"/>
      <c r="QJ343" s="39"/>
      <c r="QK343" s="39"/>
      <c r="QL343" s="39"/>
      <c r="QM343" s="39"/>
      <c r="QN343" s="39"/>
      <c r="QO343" s="39"/>
      <c r="QP343" s="39"/>
      <c r="QQ343" s="39"/>
      <c r="QR343" s="39"/>
      <c r="QS343" s="39"/>
      <c r="QT343" s="39"/>
      <c r="QU343" s="39"/>
      <c r="QV343" s="39"/>
      <c r="QW343" s="39"/>
      <c r="QX343" s="39"/>
      <c r="QY343" s="39"/>
      <c r="QZ343" s="39"/>
      <c r="RA343" s="39"/>
      <c r="RB343" s="39"/>
      <c r="RC343" s="39"/>
      <c r="RD343" s="39"/>
      <c r="RE343" s="39"/>
      <c r="RF343" s="39"/>
      <c r="RG343" s="39"/>
      <c r="RH343" s="39"/>
      <c r="RI343" s="39"/>
      <c r="RJ343" s="39"/>
      <c r="RK343" s="39"/>
      <c r="RL343" s="39"/>
      <c r="RM343" s="39"/>
      <c r="RN343" s="39"/>
      <c r="RO343" s="39"/>
      <c r="RP343" s="39"/>
      <c r="RQ343" s="39"/>
      <c r="RR343" s="39"/>
      <c r="RS343" s="39"/>
      <c r="RT343" s="39"/>
      <c r="RU343" s="39"/>
      <c r="RV343" s="39"/>
      <c r="RW343" s="39"/>
      <c r="RX343" s="39"/>
      <c r="RY343" s="39"/>
      <c r="RZ343" s="39"/>
      <c r="SA343" s="39"/>
      <c r="SB343" s="39"/>
      <c r="SC343" s="39"/>
      <c r="SD343" s="39"/>
      <c r="SE343" s="39"/>
      <c r="SF343" s="39"/>
      <c r="SG343" s="39"/>
      <c r="SH343" s="39"/>
      <c r="SI343" s="39"/>
      <c r="SJ343" s="39"/>
      <c r="SK343" s="39"/>
      <c r="SL343" s="39"/>
      <c r="SM343" s="39"/>
      <c r="SN343" s="39"/>
      <c r="SO343" s="39"/>
      <c r="SP343" s="39"/>
      <c r="SQ343" s="39"/>
      <c r="SR343" s="39"/>
      <c r="SS343" s="39"/>
      <c r="ST343" s="39"/>
      <c r="SU343" s="39"/>
      <c r="SV343" s="39"/>
      <c r="SW343" s="39"/>
      <c r="SX343" s="39"/>
      <c r="SY343" s="39"/>
      <c r="SZ343" s="39"/>
      <c r="TA343" s="39"/>
      <c r="TB343" s="39"/>
      <c r="TC343" s="39"/>
      <c r="TD343" s="39"/>
      <c r="TE343" s="39"/>
      <c r="TF343" s="39"/>
      <c r="TG343" s="39"/>
      <c r="TH343" s="39"/>
      <c r="TI343" s="39"/>
      <c r="TJ343" s="39"/>
      <c r="TK343" s="39"/>
      <c r="TL343" s="39"/>
      <c r="TM343" s="39"/>
      <c r="TN343" s="39"/>
      <c r="TO343" s="39"/>
      <c r="TP343" s="39"/>
      <c r="TQ343" s="39"/>
      <c r="TR343" s="39"/>
      <c r="TS343" s="39"/>
      <c r="TT343" s="39"/>
      <c r="TU343" s="39"/>
      <c r="TV343" s="39"/>
      <c r="TW343" s="39"/>
      <c r="TX343" s="39"/>
      <c r="TY343" s="39"/>
      <c r="TZ343" s="39"/>
      <c r="UA343" s="39"/>
      <c r="UB343" s="39"/>
      <c r="UC343" s="39"/>
      <c r="UD343" s="39"/>
      <c r="UE343" s="39"/>
      <c r="UF343" s="39"/>
      <c r="UG343" s="39"/>
      <c r="UH343" s="39"/>
      <c r="UI343" s="39"/>
      <c r="UJ343" s="39"/>
      <c r="UK343" s="39"/>
      <c r="UL343" s="39"/>
      <c r="UM343" s="39"/>
      <c r="UN343" s="39"/>
      <c r="UO343" s="39"/>
      <c r="UP343" s="39"/>
      <c r="UQ343" s="39"/>
      <c r="UR343" s="39"/>
      <c r="US343" s="39"/>
      <c r="UT343" s="39"/>
      <c r="UU343" s="39"/>
      <c r="UV343" s="39"/>
      <c r="UW343" s="39"/>
      <c r="UX343" s="39"/>
      <c r="UY343" s="39"/>
      <c r="UZ343" s="39"/>
      <c r="VA343" s="39"/>
      <c r="VB343" s="39"/>
      <c r="VC343" s="39"/>
      <c r="VD343" s="39"/>
      <c r="VE343" s="39"/>
      <c r="VF343" s="39"/>
      <c r="VG343" s="39"/>
      <c r="VH343" s="39"/>
      <c r="VI343" s="39"/>
      <c r="VJ343" s="39"/>
      <c r="VK343" s="39"/>
      <c r="VL343" s="39"/>
      <c r="VM343" s="39"/>
      <c r="VN343" s="39"/>
      <c r="VO343" s="39"/>
      <c r="VP343" s="39"/>
      <c r="VQ343" s="39"/>
      <c r="VR343" s="39"/>
      <c r="VS343" s="39"/>
      <c r="VT343" s="39"/>
      <c r="VU343" s="39"/>
      <c r="VV343" s="39"/>
      <c r="VW343" s="39"/>
      <c r="VX343" s="39"/>
      <c r="VY343" s="39"/>
      <c r="VZ343" s="39"/>
      <c r="WA343" s="39"/>
      <c r="WB343" s="39"/>
      <c r="WC343" s="39"/>
      <c r="WD343" s="39"/>
      <c r="WE343" s="39"/>
      <c r="WF343" s="39"/>
      <c r="WG343" s="39"/>
      <c r="WH343" s="39"/>
      <c r="WI343" s="39"/>
      <c r="WJ343" s="39"/>
      <c r="WK343" s="39"/>
      <c r="WL343" s="39"/>
      <c r="WM343" s="39"/>
      <c r="WN343" s="39"/>
      <c r="WO343" s="39"/>
      <c r="WP343" s="39"/>
      <c r="WQ343" s="39"/>
      <c r="WR343" s="39"/>
      <c r="WS343" s="39"/>
      <c r="WT343" s="39"/>
      <c r="WU343" s="39"/>
      <c r="WV343" s="39"/>
      <c r="WW343" s="39"/>
      <c r="WX343" s="39"/>
      <c r="WY343" s="39"/>
      <c r="WZ343" s="39"/>
      <c r="XA343" s="39"/>
      <c r="XB343" s="39"/>
      <c r="XC343" s="39"/>
      <c r="XD343" s="39"/>
      <c r="XE343" s="39"/>
      <c r="XF343" s="39"/>
      <c r="XG343" s="39"/>
      <c r="XH343" s="39"/>
      <c r="XI343" s="39"/>
      <c r="XJ343" s="39"/>
      <c r="XK343" s="39"/>
      <c r="XL343" s="39"/>
      <c r="XM343" s="39"/>
      <c r="XN343" s="39"/>
      <c r="XO343" s="39"/>
      <c r="XP343" s="39"/>
      <c r="XQ343" s="39"/>
      <c r="XR343" s="39"/>
      <c r="XS343" s="39"/>
      <c r="XT343" s="39"/>
      <c r="XU343" s="39"/>
      <c r="XV343" s="39"/>
      <c r="XW343" s="39"/>
      <c r="XX343" s="39"/>
      <c r="XY343" s="39"/>
      <c r="XZ343" s="39"/>
      <c r="YA343" s="39"/>
      <c r="YB343" s="39"/>
      <c r="YC343" s="39"/>
      <c r="YD343" s="39"/>
      <c r="YE343" s="39"/>
      <c r="YF343" s="39"/>
      <c r="YG343" s="39"/>
      <c r="YH343" s="39"/>
      <c r="YI343" s="39"/>
      <c r="YJ343" s="39"/>
      <c r="YK343" s="39"/>
      <c r="YL343" s="39"/>
      <c r="YM343" s="39"/>
      <c r="YN343" s="39"/>
      <c r="YO343" s="39"/>
      <c r="YP343" s="39"/>
      <c r="YQ343" s="39"/>
      <c r="YR343" s="39"/>
      <c r="YS343" s="39"/>
      <c r="YT343" s="39"/>
      <c r="YU343" s="39"/>
      <c r="YV343" s="39"/>
      <c r="YW343" s="39"/>
      <c r="YX343" s="39"/>
      <c r="YY343" s="39"/>
      <c r="YZ343" s="39"/>
      <c r="ZA343" s="39"/>
      <c r="ZB343" s="39"/>
      <c r="ZC343" s="39"/>
      <c r="ZD343" s="39"/>
      <c r="ZE343" s="39"/>
      <c r="ZF343" s="39"/>
      <c r="ZG343" s="39"/>
      <c r="ZH343" s="39"/>
      <c r="ZI343" s="39"/>
      <c r="ZJ343" s="39"/>
      <c r="ZK343" s="39"/>
      <c r="ZL343" s="39"/>
      <c r="ZM343" s="39"/>
      <c r="ZN343" s="39"/>
      <c r="ZO343" s="39"/>
      <c r="ZP343" s="39"/>
      <c r="ZQ343" s="39"/>
      <c r="ZR343" s="39"/>
      <c r="ZS343" s="39"/>
      <c r="ZT343" s="39"/>
      <c r="ZU343" s="39"/>
      <c r="ZV343" s="39"/>
      <c r="ZW343" s="39"/>
      <c r="ZX343" s="39"/>
    </row>
    <row r="344" spans="1:700" s="41" customFormat="1" ht="12" customHeight="1" x14ac:dyDescent="0.25">
      <c r="A344" s="128" t="s">
        <v>36</v>
      </c>
      <c r="B344" s="36" t="s">
        <v>37</v>
      </c>
      <c r="C344" s="36" t="s">
        <v>37</v>
      </c>
      <c r="D344" s="36" t="s">
        <v>38</v>
      </c>
      <c r="E344" s="36" t="s">
        <v>271</v>
      </c>
      <c r="F344" s="36" t="s">
        <v>272</v>
      </c>
      <c r="G344" s="22" t="s">
        <v>40</v>
      </c>
      <c r="H344" s="81" t="s">
        <v>16325</v>
      </c>
      <c r="I344" s="84" t="s">
        <v>16327</v>
      </c>
      <c r="J344" s="119" t="s">
        <v>12923</v>
      </c>
      <c r="K344" s="31" t="s">
        <v>12924</v>
      </c>
      <c r="L344" s="117"/>
      <c r="M344" s="8" t="s">
        <v>43</v>
      </c>
      <c r="N344" s="12" t="s">
        <v>372</v>
      </c>
      <c r="O344" s="20">
        <v>1</v>
      </c>
      <c r="P344" s="59">
        <v>1716.8</v>
      </c>
      <c r="Q344" s="53" t="s">
        <v>16279</v>
      </c>
      <c r="R344" s="59">
        <v>1716.8</v>
      </c>
      <c r="S344" s="59">
        <v>0</v>
      </c>
      <c r="T344" s="59">
        <v>0</v>
      </c>
      <c r="U344" s="59">
        <v>1716.8</v>
      </c>
      <c r="V344" s="59">
        <v>0</v>
      </c>
      <c r="W344" s="59">
        <v>0</v>
      </c>
      <c r="X344" s="59">
        <v>0</v>
      </c>
      <c r="Y344" s="59">
        <v>0</v>
      </c>
      <c r="Z344" s="59">
        <v>0</v>
      </c>
      <c r="AA344" s="59">
        <v>0</v>
      </c>
      <c r="AB344" s="59">
        <v>0</v>
      </c>
      <c r="AC344" s="59">
        <v>0</v>
      </c>
      <c r="AD344" s="59">
        <v>0</v>
      </c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/>
      <c r="IV344" s="39"/>
      <c r="IW344" s="39"/>
      <c r="IX344" s="39"/>
      <c r="IY344" s="39"/>
      <c r="IZ344" s="39"/>
      <c r="JA344" s="39"/>
      <c r="JB344" s="39"/>
      <c r="JC344" s="39"/>
      <c r="JD344" s="39"/>
      <c r="JE344" s="39"/>
      <c r="JF344" s="39"/>
      <c r="JG344" s="39"/>
      <c r="JH344" s="39"/>
      <c r="JI344" s="39"/>
      <c r="JJ344" s="39"/>
      <c r="JK344" s="39"/>
      <c r="JL344" s="39"/>
      <c r="JM344" s="39"/>
      <c r="JN344" s="39"/>
      <c r="JO344" s="39"/>
      <c r="JP344" s="39"/>
      <c r="JQ344" s="39"/>
      <c r="JR344" s="39"/>
      <c r="JS344" s="39"/>
      <c r="JT344" s="39"/>
      <c r="JU344" s="39"/>
      <c r="JV344" s="39"/>
      <c r="JW344" s="39"/>
      <c r="JX344" s="39"/>
      <c r="JY344" s="39"/>
      <c r="JZ344" s="39"/>
      <c r="KA344" s="39"/>
      <c r="KB344" s="39"/>
      <c r="KC344" s="39"/>
      <c r="KD344" s="39"/>
      <c r="KE344" s="39"/>
      <c r="KF344" s="39"/>
      <c r="KG344" s="39"/>
      <c r="KH344" s="39"/>
      <c r="KI344" s="39"/>
      <c r="KJ344" s="39"/>
      <c r="KK344" s="39"/>
      <c r="KL344" s="39"/>
      <c r="KM344" s="39"/>
      <c r="KN344" s="39"/>
      <c r="KO344" s="39"/>
      <c r="KP344" s="39"/>
      <c r="KQ344" s="39"/>
      <c r="KR344" s="39"/>
      <c r="KS344" s="39"/>
      <c r="KT344" s="39"/>
      <c r="KU344" s="39"/>
      <c r="KV344" s="39"/>
      <c r="KW344" s="39"/>
      <c r="KX344" s="39"/>
      <c r="KY344" s="39"/>
      <c r="KZ344" s="39"/>
      <c r="LA344" s="39"/>
      <c r="LB344" s="39"/>
      <c r="LC344" s="39"/>
      <c r="LD344" s="39"/>
      <c r="LE344" s="39"/>
      <c r="LF344" s="39"/>
      <c r="LG344" s="39"/>
      <c r="LH344" s="39"/>
      <c r="LI344" s="39"/>
      <c r="LJ344" s="39"/>
      <c r="LK344" s="39"/>
      <c r="LL344" s="39"/>
      <c r="LM344" s="39"/>
      <c r="LN344" s="39"/>
      <c r="LO344" s="39"/>
      <c r="LP344" s="39"/>
      <c r="LQ344" s="39"/>
      <c r="LR344" s="39"/>
      <c r="LS344" s="39"/>
      <c r="LT344" s="39"/>
      <c r="LU344" s="39"/>
      <c r="LV344" s="39"/>
      <c r="LW344" s="39"/>
      <c r="LX344" s="39"/>
      <c r="LY344" s="39"/>
      <c r="LZ344" s="39"/>
      <c r="MA344" s="39"/>
      <c r="MB344" s="39"/>
      <c r="MC344" s="39"/>
      <c r="MD344" s="39"/>
      <c r="ME344" s="39"/>
      <c r="MF344" s="39"/>
      <c r="MG344" s="39"/>
      <c r="MH344" s="39"/>
      <c r="MI344" s="39"/>
      <c r="MJ344" s="39"/>
      <c r="MK344" s="39"/>
      <c r="ML344" s="39"/>
      <c r="MM344" s="39"/>
      <c r="MN344" s="39"/>
      <c r="MO344" s="39"/>
      <c r="MP344" s="39"/>
      <c r="MQ344" s="39"/>
      <c r="MR344" s="39"/>
      <c r="MS344" s="39"/>
      <c r="MT344" s="39"/>
      <c r="MU344" s="39"/>
      <c r="MV344" s="39"/>
      <c r="MW344" s="39"/>
      <c r="MX344" s="39"/>
      <c r="MY344" s="39"/>
      <c r="MZ344" s="39"/>
      <c r="NA344" s="39"/>
      <c r="NB344" s="39"/>
      <c r="NC344" s="39"/>
      <c r="ND344" s="39"/>
      <c r="NE344" s="39"/>
      <c r="NF344" s="39"/>
      <c r="NG344" s="39"/>
      <c r="NH344" s="39"/>
      <c r="NI344" s="39"/>
      <c r="NJ344" s="39"/>
      <c r="NK344" s="39"/>
      <c r="NL344" s="39"/>
      <c r="NM344" s="39"/>
      <c r="NN344" s="39"/>
      <c r="NO344" s="39"/>
      <c r="NP344" s="39"/>
      <c r="NQ344" s="39"/>
      <c r="NR344" s="39"/>
      <c r="NS344" s="39"/>
      <c r="NT344" s="39"/>
      <c r="NU344" s="39"/>
      <c r="NV344" s="39"/>
      <c r="NW344" s="39"/>
      <c r="NX344" s="39"/>
      <c r="NY344" s="39"/>
      <c r="NZ344" s="39"/>
      <c r="OA344" s="39"/>
      <c r="OB344" s="39"/>
      <c r="OC344" s="39"/>
      <c r="OD344" s="39"/>
      <c r="OE344" s="39"/>
      <c r="OF344" s="39"/>
      <c r="OG344" s="39"/>
      <c r="OH344" s="39"/>
      <c r="OI344" s="39"/>
      <c r="OJ344" s="39"/>
      <c r="OK344" s="39"/>
      <c r="OL344" s="39"/>
      <c r="OM344" s="39"/>
      <c r="ON344" s="39"/>
      <c r="OO344" s="39"/>
      <c r="OP344" s="39"/>
      <c r="OQ344" s="39"/>
      <c r="OR344" s="39"/>
      <c r="OS344" s="39"/>
      <c r="OT344" s="39"/>
      <c r="OU344" s="39"/>
      <c r="OV344" s="39"/>
      <c r="OW344" s="39"/>
      <c r="OX344" s="39"/>
      <c r="OY344" s="39"/>
      <c r="OZ344" s="39"/>
      <c r="PA344" s="39"/>
      <c r="PB344" s="39"/>
      <c r="PC344" s="39"/>
      <c r="PD344" s="39"/>
      <c r="PE344" s="39"/>
      <c r="PF344" s="39"/>
      <c r="PG344" s="39"/>
      <c r="PH344" s="39"/>
      <c r="PI344" s="39"/>
      <c r="PJ344" s="39"/>
      <c r="PK344" s="39"/>
      <c r="PL344" s="39"/>
      <c r="PM344" s="39"/>
      <c r="PN344" s="39"/>
      <c r="PO344" s="39"/>
      <c r="PP344" s="39"/>
      <c r="PQ344" s="39"/>
      <c r="PR344" s="39"/>
      <c r="PS344" s="39"/>
      <c r="PT344" s="39"/>
      <c r="PU344" s="39"/>
      <c r="PV344" s="39"/>
      <c r="PW344" s="39"/>
      <c r="PX344" s="39"/>
      <c r="PY344" s="39"/>
      <c r="PZ344" s="39"/>
      <c r="QA344" s="39"/>
      <c r="QB344" s="39"/>
      <c r="QC344" s="39"/>
      <c r="QD344" s="39"/>
      <c r="QE344" s="39"/>
      <c r="QF344" s="39"/>
      <c r="QG344" s="39"/>
      <c r="QH344" s="39"/>
      <c r="QI344" s="39"/>
      <c r="QJ344" s="39"/>
      <c r="QK344" s="39"/>
      <c r="QL344" s="39"/>
      <c r="QM344" s="39"/>
      <c r="QN344" s="39"/>
      <c r="QO344" s="39"/>
      <c r="QP344" s="39"/>
      <c r="QQ344" s="39"/>
      <c r="QR344" s="39"/>
      <c r="QS344" s="39"/>
      <c r="QT344" s="39"/>
      <c r="QU344" s="39"/>
      <c r="QV344" s="39"/>
      <c r="QW344" s="39"/>
      <c r="QX344" s="39"/>
      <c r="QY344" s="39"/>
      <c r="QZ344" s="39"/>
      <c r="RA344" s="39"/>
      <c r="RB344" s="39"/>
      <c r="RC344" s="39"/>
      <c r="RD344" s="39"/>
      <c r="RE344" s="39"/>
      <c r="RF344" s="39"/>
      <c r="RG344" s="39"/>
      <c r="RH344" s="39"/>
      <c r="RI344" s="39"/>
      <c r="RJ344" s="39"/>
      <c r="RK344" s="39"/>
      <c r="RL344" s="39"/>
      <c r="RM344" s="39"/>
      <c r="RN344" s="39"/>
      <c r="RO344" s="39"/>
      <c r="RP344" s="39"/>
      <c r="RQ344" s="39"/>
      <c r="RR344" s="39"/>
      <c r="RS344" s="39"/>
      <c r="RT344" s="39"/>
      <c r="RU344" s="39"/>
      <c r="RV344" s="39"/>
      <c r="RW344" s="39"/>
      <c r="RX344" s="39"/>
      <c r="RY344" s="39"/>
      <c r="RZ344" s="39"/>
      <c r="SA344" s="39"/>
      <c r="SB344" s="39"/>
      <c r="SC344" s="39"/>
      <c r="SD344" s="39"/>
      <c r="SE344" s="39"/>
      <c r="SF344" s="39"/>
      <c r="SG344" s="39"/>
      <c r="SH344" s="39"/>
      <c r="SI344" s="39"/>
      <c r="SJ344" s="39"/>
      <c r="SK344" s="39"/>
      <c r="SL344" s="39"/>
      <c r="SM344" s="39"/>
      <c r="SN344" s="39"/>
      <c r="SO344" s="39"/>
      <c r="SP344" s="39"/>
      <c r="SQ344" s="39"/>
      <c r="SR344" s="39"/>
      <c r="SS344" s="39"/>
      <c r="ST344" s="39"/>
      <c r="SU344" s="39"/>
      <c r="SV344" s="39"/>
      <c r="SW344" s="39"/>
      <c r="SX344" s="39"/>
      <c r="SY344" s="39"/>
      <c r="SZ344" s="39"/>
      <c r="TA344" s="39"/>
      <c r="TB344" s="39"/>
      <c r="TC344" s="39"/>
      <c r="TD344" s="39"/>
      <c r="TE344" s="39"/>
      <c r="TF344" s="39"/>
      <c r="TG344" s="39"/>
      <c r="TH344" s="39"/>
      <c r="TI344" s="39"/>
      <c r="TJ344" s="39"/>
      <c r="TK344" s="39"/>
      <c r="TL344" s="39"/>
      <c r="TM344" s="39"/>
      <c r="TN344" s="39"/>
      <c r="TO344" s="39"/>
      <c r="TP344" s="39"/>
      <c r="TQ344" s="39"/>
      <c r="TR344" s="39"/>
      <c r="TS344" s="39"/>
      <c r="TT344" s="39"/>
      <c r="TU344" s="39"/>
      <c r="TV344" s="39"/>
      <c r="TW344" s="39"/>
      <c r="TX344" s="39"/>
      <c r="TY344" s="39"/>
      <c r="TZ344" s="39"/>
      <c r="UA344" s="39"/>
      <c r="UB344" s="39"/>
      <c r="UC344" s="39"/>
      <c r="UD344" s="39"/>
      <c r="UE344" s="39"/>
      <c r="UF344" s="39"/>
      <c r="UG344" s="39"/>
      <c r="UH344" s="39"/>
      <c r="UI344" s="39"/>
      <c r="UJ344" s="39"/>
      <c r="UK344" s="39"/>
      <c r="UL344" s="39"/>
      <c r="UM344" s="39"/>
      <c r="UN344" s="39"/>
      <c r="UO344" s="39"/>
      <c r="UP344" s="39"/>
      <c r="UQ344" s="39"/>
      <c r="UR344" s="39"/>
      <c r="US344" s="39"/>
      <c r="UT344" s="39"/>
      <c r="UU344" s="39"/>
      <c r="UV344" s="39"/>
      <c r="UW344" s="39"/>
      <c r="UX344" s="39"/>
      <c r="UY344" s="39"/>
      <c r="UZ344" s="39"/>
      <c r="VA344" s="39"/>
      <c r="VB344" s="39"/>
      <c r="VC344" s="39"/>
      <c r="VD344" s="39"/>
      <c r="VE344" s="39"/>
      <c r="VF344" s="39"/>
      <c r="VG344" s="39"/>
      <c r="VH344" s="39"/>
      <c r="VI344" s="39"/>
      <c r="VJ344" s="39"/>
      <c r="VK344" s="39"/>
      <c r="VL344" s="39"/>
      <c r="VM344" s="39"/>
      <c r="VN344" s="39"/>
      <c r="VO344" s="39"/>
      <c r="VP344" s="39"/>
      <c r="VQ344" s="39"/>
      <c r="VR344" s="39"/>
      <c r="VS344" s="39"/>
      <c r="VT344" s="39"/>
      <c r="VU344" s="39"/>
      <c r="VV344" s="39"/>
      <c r="VW344" s="39"/>
      <c r="VX344" s="39"/>
      <c r="VY344" s="39"/>
      <c r="VZ344" s="39"/>
      <c r="WA344" s="39"/>
      <c r="WB344" s="39"/>
      <c r="WC344" s="39"/>
      <c r="WD344" s="39"/>
      <c r="WE344" s="39"/>
      <c r="WF344" s="39"/>
      <c r="WG344" s="39"/>
      <c r="WH344" s="39"/>
      <c r="WI344" s="39"/>
      <c r="WJ344" s="39"/>
      <c r="WK344" s="39"/>
      <c r="WL344" s="39"/>
      <c r="WM344" s="39"/>
      <c r="WN344" s="39"/>
      <c r="WO344" s="39"/>
      <c r="WP344" s="39"/>
      <c r="WQ344" s="39"/>
      <c r="WR344" s="39"/>
      <c r="WS344" s="39"/>
      <c r="WT344" s="39"/>
      <c r="WU344" s="39"/>
      <c r="WV344" s="39"/>
      <c r="WW344" s="39"/>
      <c r="WX344" s="39"/>
      <c r="WY344" s="39"/>
      <c r="WZ344" s="39"/>
      <c r="XA344" s="39"/>
      <c r="XB344" s="39"/>
      <c r="XC344" s="39"/>
      <c r="XD344" s="39"/>
      <c r="XE344" s="39"/>
      <c r="XF344" s="39"/>
      <c r="XG344" s="39"/>
      <c r="XH344" s="39"/>
      <c r="XI344" s="39"/>
      <c r="XJ344" s="39"/>
      <c r="XK344" s="39"/>
      <c r="XL344" s="39"/>
      <c r="XM344" s="39"/>
      <c r="XN344" s="39"/>
      <c r="XO344" s="39"/>
      <c r="XP344" s="39"/>
      <c r="XQ344" s="39"/>
      <c r="XR344" s="39"/>
      <c r="XS344" s="39"/>
      <c r="XT344" s="39"/>
      <c r="XU344" s="39"/>
      <c r="XV344" s="39"/>
      <c r="XW344" s="39"/>
      <c r="XX344" s="39"/>
      <c r="XY344" s="39"/>
      <c r="XZ344" s="39"/>
      <c r="YA344" s="39"/>
      <c r="YB344" s="39"/>
      <c r="YC344" s="39"/>
      <c r="YD344" s="39"/>
      <c r="YE344" s="39"/>
      <c r="YF344" s="39"/>
      <c r="YG344" s="39"/>
      <c r="YH344" s="39"/>
      <c r="YI344" s="39"/>
      <c r="YJ344" s="39"/>
      <c r="YK344" s="39"/>
      <c r="YL344" s="39"/>
      <c r="YM344" s="39"/>
      <c r="YN344" s="39"/>
      <c r="YO344" s="39"/>
      <c r="YP344" s="39"/>
      <c r="YQ344" s="39"/>
      <c r="YR344" s="39"/>
      <c r="YS344" s="39"/>
      <c r="YT344" s="39"/>
      <c r="YU344" s="39"/>
      <c r="YV344" s="39"/>
      <c r="YW344" s="39"/>
      <c r="YX344" s="39"/>
      <c r="YY344" s="39"/>
      <c r="YZ344" s="39"/>
      <c r="ZA344" s="39"/>
      <c r="ZB344" s="39"/>
      <c r="ZC344" s="39"/>
      <c r="ZD344" s="39"/>
      <c r="ZE344" s="39"/>
      <c r="ZF344" s="39"/>
      <c r="ZG344" s="39"/>
      <c r="ZH344" s="39"/>
      <c r="ZI344" s="39"/>
      <c r="ZJ344" s="39"/>
      <c r="ZK344" s="39"/>
      <c r="ZL344" s="39"/>
      <c r="ZM344" s="39"/>
      <c r="ZN344" s="39"/>
      <c r="ZO344" s="39"/>
      <c r="ZP344" s="39"/>
      <c r="ZQ344" s="39"/>
      <c r="ZR344" s="39"/>
      <c r="ZS344" s="39"/>
      <c r="ZT344" s="39"/>
      <c r="ZU344" s="39"/>
      <c r="ZV344" s="39"/>
      <c r="ZW344" s="39"/>
      <c r="ZX344" s="39"/>
    </row>
    <row r="345" spans="1:700" s="41" customFormat="1" ht="12" customHeight="1" x14ac:dyDescent="0.25">
      <c r="A345" s="128" t="s">
        <v>36</v>
      </c>
      <c r="B345" s="36" t="s">
        <v>37</v>
      </c>
      <c r="C345" s="36" t="s">
        <v>37</v>
      </c>
      <c r="D345" s="36" t="s">
        <v>38</v>
      </c>
      <c r="E345" s="36" t="s">
        <v>271</v>
      </c>
      <c r="F345" s="36" t="s">
        <v>272</v>
      </c>
      <c r="G345" s="22" t="s">
        <v>40</v>
      </c>
      <c r="H345" s="81" t="s">
        <v>16328</v>
      </c>
      <c r="I345" s="84" t="s">
        <v>16327</v>
      </c>
      <c r="J345" s="119" t="s">
        <v>13674</v>
      </c>
      <c r="K345" s="31" t="s">
        <v>13675</v>
      </c>
      <c r="L345" s="117"/>
      <c r="M345" s="8" t="s">
        <v>43</v>
      </c>
      <c r="N345" s="12" t="s">
        <v>16255</v>
      </c>
      <c r="O345" s="20">
        <v>2</v>
      </c>
      <c r="P345" s="59">
        <v>522</v>
      </c>
      <c r="Q345" s="53" t="s">
        <v>16279</v>
      </c>
      <c r="R345" s="59">
        <v>1044</v>
      </c>
      <c r="S345" s="59">
        <v>0</v>
      </c>
      <c r="T345" s="59">
        <v>0</v>
      </c>
      <c r="U345" s="59">
        <v>1044</v>
      </c>
      <c r="V345" s="59">
        <v>0</v>
      </c>
      <c r="W345" s="59">
        <v>0</v>
      </c>
      <c r="X345" s="59">
        <v>0</v>
      </c>
      <c r="Y345" s="59">
        <v>0</v>
      </c>
      <c r="Z345" s="59">
        <v>0</v>
      </c>
      <c r="AA345" s="59">
        <v>0</v>
      </c>
      <c r="AB345" s="59">
        <v>0</v>
      </c>
      <c r="AC345" s="59">
        <v>0</v>
      </c>
      <c r="AD345" s="59">
        <v>0</v>
      </c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/>
      <c r="IV345" s="39"/>
      <c r="IW345" s="39"/>
      <c r="IX345" s="39"/>
      <c r="IY345" s="39"/>
      <c r="IZ345" s="39"/>
      <c r="JA345" s="39"/>
      <c r="JB345" s="39"/>
      <c r="JC345" s="39"/>
      <c r="JD345" s="39"/>
      <c r="JE345" s="39"/>
      <c r="JF345" s="39"/>
      <c r="JG345" s="39"/>
      <c r="JH345" s="39"/>
      <c r="JI345" s="39"/>
      <c r="JJ345" s="39"/>
      <c r="JK345" s="39"/>
      <c r="JL345" s="39"/>
      <c r="JM345" s="39"/>
      <c r="JN345" s="39"/>
      <c r="JO345" s="39"/>
      <c r="JP345" s="39"/>
      <c r="JQ345" s="39"/>
      <c r="JR345" s="39"/>
      <c r="JS345" s="39"/>
      <c r="JT345" s="39"/>
      <c r="JU345" s="39"/>
      <c r="JV345" s="39"/>
      <c r="JW345" s="39"/>
      <c r="JX345" s="39"/>
      <c r="JY345" s="39"/>
      <c r="JZ345" s="39"/>
      <c r="KA345" s="39"/>
      <c r="KB345" s="39"/>
      <c r="KC345" s="39"/>
      <c r="KD345" s="39"/>
      <c r="KE345" s="39"/>
      <c r="KF345" s="39"/>
      <c r="KG345" s="39"/>
      <c r="KH345" s="39"/>
      <c r="KI345" s="39"/>
      <c r="KJ345" s="39"/>
      <c r="KK345" s="39"/>
      <c r="KL345" s="39"/>
      <c r="KM345" s="39"/>
      <c r="KN345" s="39"/>
      <c r="KO345" s="39"/>
      <c r="KP345" s="39"/>
      <c r="KQ345" s="39"/>
      <c r="KR345" s="39"/>
      <c r="KS345" s="39"/>
      <c r="KT345" s="39"/>
      <c r="KU345" s="39"/>
      <c r="KV345" s="39"/>
      <c r="KW345" s="39"/>
      <c r="KX345" s="39"/>
      <c r="KY345" s="39"/>
      <c r="KZ345" s="39"/>
      <c r="LA345" s="39"/>
      <c r="LB345" s="39"/>
      <c r="LC345" s="39"/>
      <c r="LD345" s="39"/>
      <c r="LE345" s="39"/>
      <c r="LF345" s="39"/>
      <c r="LG345" s="39"/>
      <c r="LH345" s="39"/>
      <c r="LI345" s="39"/>
      <c r="LJ345" s="39"/>
      <c r="LK345" s="39"/>
      <c r="LL345" s="39"/>
      <c r="LM345" s="39"/>
      <c r="LN345" s="39"/>
      <c r="LO345" s="39"/>
      <c r="LP345" s="39"/>
      <c r="LQ345" s="39"/>
      <c r="LR345" s="39"/>
      <c r="LS345" s="39"/>
      <c r="LT345" s="39"/>
      <c r="LU345" s="39"/>
      <c r="LV345" s="39"/>
      <c r="LW345" s="39"/>
      <c r="LX345" s="39"/>
      <c r="LY345" s="39"/>
      <c r="LZ345" s="39"/>
      <c r="MA345" s="39"/>
      <c r="MB345" s="39"/>
      <c r="MC345" s="39"/>
      <c r="MD345" s="39"/>
      <c r="ME345" s="39"/>
      <c r="MF345" s="39"/>
      <c r="MG345" s="39"/>
      <c r="MH345" s="39"/>
      <c r="MI345" s="39"/>
      <c r="MJ345" s="39"/>
      <c r="MK345" s="39"/>
      <c r="ML345" s="39"/>
      <c r="MM345" s="39"/>
      <c r="MN345" s="39"/>
      <c r="MO345" s="39"/>
      <c r="MP345" s="39"/>
      <c r="MQ345" s="39"/>
      <c r="MR345" s="39"/>
      <c r="MS345" s="39"/>
      <c r="MT345" s="39"/>
      <c r="MU345" s="39"/>
      <c r="MV345" s="39"/>
      <c r="MW345" s="39"/>
      <c r="MX345" s="39"/>
      <c r="MY345" s="39"/>
      <c r="MZ345" s="39"/>
      <c r="NA345" s="39"/>
      <c r="NB345" s="39"/>
      <c r="NC345" s="39"/>
      <c r="ND345" s="39"/>
      <c r="NE345" s="39"/>
      <c r="NF345" s="39"/>
      <c r="NG345" s="39"/>
      <c r="NH345" s="39"/>
      <c r="NI345" s="39"/>
      <c r="NJ345" s="39"/>
      <c r="NK345" s="39"/>
      <c r="NL345" s="39"/>
      <c r="NM345" s="39"/>
      <c r="NN345" s="39"/>
      <c r="NO345" s="39"/>
      <c r="NP345" s="39"/>
      <c r="NQ345" s="39"/>
      <c r="NR345" s="39"/>
      <c r="NS345" s="39"/>
      <c r="NT345" s="39"/>
      <c r="NU345" s="39"/>
      <c r="NV345" s="39"/>
      <c r="NW345" s="39"/>
      <c r="NX345" s="39"/>
      <c r="NY345" s="39"/>
      <c r="NZ345" s="39"/>
      <c r="OA345" s="39"/>
      <c r="OB345" s="39"/>
      <c r="OC345" s="39"/>
      <c r="OD345" s="39"/>
      <c r="OE345" s="39"/>
      <c r="OF345" s="39"/>
      <c r="OG345" s="39"/>
      <c r="OH345" s="39"/>
      <c r="OI345" s="39"/>
      <c r="OJ345" s="39"/>
      <c r="OK345" s="39"/>
      <c r="OL345" s="39"/>
      <c r="OM345" s="39"/>
      <c r="ON345" s="39"/>
      <c r="OO345" s="39"/>
      <c r="OP345" s="39"/>
      <c r="OQ345" s="39"/>
      <c r="OR345" s="39"/>
      <c r="OS345" s="39"/>
      <c r="OT345" s="39"/>
      <c r="OU345" s="39"/>
      <c r="OV345" s="39"/>
      <c r="OW345" s="39"/>
      <c r="OX345" s="39"/>
      <c r="OY345" s="39"/>
      <c r="OZ345" s="39"/>
      <c r="PA345" s="39"/>
      <c r="PB345" s="39"/>
      <c r="PC345" s="39"/>
      <c r="PD345" s="39"/>
      <c r="PE345" s="39"/>
      <c r="PF345" s="39"/>
      <c r="PG345" s="39"/>
      <c r="PH345" s="39"/>
      <c r="PI345" s="39"/>
      <c r="PJ345" s="39"/>
      <c r="PK345" s="39"/>
      <c r="PL345" s="39"/>
      <c r="PM345" s="39"/>
      <c r="PN345" s="39"/>
      <c r="PO345" s="39"/>
      <c r="PP345" s="39"/>
      <c r="PQ345" s="39"/>
      <c r="PR345" s="39"/>
      <c r="PS345" s="39"/>
      <c r="PT345" s="39"/>
      <c r="PU345" s="39"/>
      <c r="PV345" s="39"/>
      <c r="PW345" s="39"/>
      <c r="PX345" s="39"/>
      <c r="PY345" s="39"/>
      <c r="PZ345" s="39"/>
      <c r="QA345" s="39"/>
      <c r="QB345" s="39"/>
      <c r="QC345" s="39"/>
      <c r="QD345" s="39"/>
      <c r="QE345" s="39"/>
      <c r="QF345" s="39"/>
      <c r="QG345" s="39"/>
      <c r="QH345" s="39"/>
      <c r="QI345" s="39"/>
      <c r="QJ345" s="39"/>
      <c r="QK345" s="39"/>
      <c r="QL345" s="39"/>
      <c r="QM345" s="39"/>
      <c r="QN345" s="39"/>
      <c r="QO345" s="39"/>
      <c r="QP345" s="39"/>
      <c r="QQ345" s="39"/>
      <c r="QR345" s="39"/>
      <c r="QS345" s="39"/>
      <c r="QT345" s="39"/>
      <c r="QU345" s="39"/>
      <c r="QV345" s="39"/>
      <c r="QW345" s="39"/>
      <c r="QX345" s="39"/>
      <c r="QY345" s="39"/>
      <c r="QZ345" s="39"/>
      <c r="RA345" s="39"/>
      <c r="RB345" s="39"/>
      <c r="RC345" s="39"/>
      <c r="RD345" s="39"/>
      <c r="RE345" s="39"/>
      <c r="RF345" s="39"/>
      <c r="RG345" s="39"/>
      <c r="RH345" s="39"/>
      <c r="RI345" s="39"/>
      <c r="RJ345" s="39"/>
      <c r="RK345" s="39"/>
      <c r="RL345" s="39"/>
      <c r="RM345" s="39"/>
      <c r="RN345" s="39"/>
      <c r="RO345" s="39"/>
      <c r="RP345" s="39"/>
      <c r="RQ345" s="39"/>
      <c r="RR345" s="39"/>
      <c r="RS345" s="39"/>
      <c r="RT345" s="39"/>
      <c r="RU345" s="39"/>
      <c r="RV345" s="39"/>
      <c r="RW345" s="39"/>
      <c r="RX345" s="39"/>
      <c r="RY345" s="39"/>
      <c r="RZ345" s="39"/>
      <c r="SA345" s="39"/>
      <c r="SB345" s="39"/>
      <c r="SC345" s="39"/>
      <c r="SD345" s="39"/>
      <c r="SE345" s="39"/>
      <c r="SF345" s="39"/>
      <c r="SG345" s="39"/>
      <c r="SH345" s="39"/>
      <c r="SI345" s="39"/>
      <c r="SJ345" s="39"/>
      <c r="SK345" s="39"/>
      <c r="SL345" s="39"/>
      <c r="SM345" s="39"/>
      <c r="SN345" s="39"/>
      <c r="SO345" s="39"/>
      <c r="SP345" s="39"/>
      <c r="SQ345" s="39"/>
      <c r="SR345" s="39"/>
      <c r="SS345" s="39"/>
      <c r="ST345" s="39"/>
      <c r="SU345" s="39"/>
      <c r="SV345" s="39"/>
      <c r="SW345" s="39"/>
      <c r="SX345" s="39"/>
      <c r="SY345" s="39"/>
      <c r="SZ345" s="39"/>
      <c r="TA345" s="39"/>
      <c r="TB345" s="39"/>
      <c r="TC345" s="39"/>
      <c r="TD345" s="39"/>
      <c r="TE345" s="39"/>
      <c r="TF345" s="39"/>
      <c r="TG345" s="39"/>
      <c r="TH345" s="39"/>
      <c r="TI345" s="39"/>
      <c r="TJ345" s="39"/>
      <c r="TK345" s="39"/>
      <c r="TL345" s="39"/>
      <c r="TM345" s="39"/>
      <c r="TN345" s="39"/>
      <c r="TO345" s="39"/>
      <c r="TP345" s="39"/>
      <c r="TQ345" s="39"/>
      <c r="TR345" s="39"/>
      <c r="TS345" s="39"/>
      <c r="TT345" s="39"/>
      <c r="TU345" s="39"/>
      <c r="TV345" s="39"/>
      <c r="TW345" s="39"/>
      <c r="TX345" s="39"/>
      <c r="TY345" s="39"/>
      <c r="TZ345" s="39"/>
      <c r="UA345" s="39"/>
      <c r="UB345" s="39"/>
      <c r="UC345" s="39"/>
      <c r="UD345" s="39"/>
      <c r="UE345" s="39"/>
      <c r="UF345" s="39"/>
      <c r="UG345" s="39"/>
      <c r="UH345" s="39"/>
      <c r="UI345" s="39"/>
      <c r="UJ345" s="39"/>
      <c r="UK345" s="39"/>
      <c r="UL345" s="39"/>
      <c r="UM345" s="39"/>
      <c r="UN345" s="39"/>
      <c r="UO345" s="39"/>
      <c r="UP345" s="39"/>
      <c r="UQ345" s="39"/>
      <c r="UR345" s="39"/>
      <c r="US345" s="39"/>
      <c r="UT345" s="39"/>
      <c r="UU345" s="39"/>
      <c r="UV345" s="39"/>
      <c r="UW345" s="39"/>
      <c r="UX345" s="39"/>
      <c r="UY345" s="39"/>
      <c r="UZ345" s="39"/>
      <c r="VA345" s="39"/>
      <c r="VB345" s="39"/>
      <c r="VC345" s="39"/>
      <c r="VD345" s="39"/>
      <c r="VE345" s="39"/>
      <c r="VF345" s="39"/>
      <c r="VG345" s="39"/>
      <c r="VH345" s="39"/>
      <c r="VI345" s="39"/>
      <c r="VJ345" s="39"/>
      <c r="VK345" s="39"/>
      <c r="VL345" s="39"/>
      <c r="VM345" s="39"/>
      <c r="VN345" s="39"/>
      <c r="VO345" s="39"/>
      <c r="VP345" s="39"/>
      <c r="VQ345" s="39"/>
      <c r="VR345" s="39"/>
      <c r="VS345" s="39"/>
      <c r="VT345" s="39"/>
      <c r="VU345" s="39"/>
      <c r="VV345" s="39"/>
      <c r="VW345" s="39"/>
      <c r="VX345" s="39"/>
      <c r="VY345" s="39"/>
      <c r="VZ345" s="39"/>
      <c r="WA345" s="39"/>
      <c r="WB345" s="39"/>
      <c r="WC345" s="39"/>
      <c r="WD345" s="39"/>
      <c r="WE345" s="39"/>
      <c r="WF345" s="39"/>
      <c r="WG345" s="39"/>
      <c r="WH345" s="39"/>
      <c r="WI345" s="39"/>
      <c r="WJ345" s="39"/>
      <c r="WK345" s="39"/>
      <c r="WL345" s="39"/>
      <c r="WM345" s="39"/>
      <c r="WN345" s="39"/>
      <c r="WO345" s="39"/>
      <c r="WP345" s="39"/>
      <c r="WQ345" s="39"/>
      <c r="WR345" s="39"/>
      <c r="WS345" s="39"/>
      <c r="WT345" s="39"/>
      <c r="WU345" s="39"/>
      <c r="WV345" s="39"/>
      <c r="WW345" s="39"/>
      <c r="WX345" s="39"/>
      <c r="WY345" s="39"/>
      <c r="WZ345" s="39"/>
      <c r="XA345" s="39"/>
      <c r="XB345" s="39"/>
      <c r="XC345" s="39"/>
      <c r="XD345" s="39"/>
      <c r="XE345" s="39"/>
      <c r="XF345" s="39"/>
      <c r="XG345" s="39"/>
      <c r="XH345" s="39"/>
      <c r="XI345" s="39"/>
      <c r="XJ345" s="39"/>
      <c r="XK345" s="39"/>
      <c r="XL345" s="39"/>
      <c r="XM345" s="39"/>
      <c r="XN345" s="39"/>
      <c r="XO345" s="39"/>
      <c r="XP345" s="39"/>
      <c r="XQ345" s="39"/>
      <c r="XR345" s="39"/>
      <c r="XS345" s="39"/>
      <c r="XT345" s="39"/>
      <c r="XU345" s="39"/>
      <c r="XV345" s="39"/>
      <c r="XW345" s="39"/>
      <c r="XX345" s="39"/>
      <c r="XY345" s="39"/>
      <c r="XZ345" s="39"/>
      <c r="YA345" s="39"/>
      <c r="YB345" s="39"/>
      <c r="YC345" s="39"/>
      <c r="YD345" s="39"/>
      <c r="YE345" s="39"/>
      <c r="YF345" s="39"/>
      <c r="YG345" s="39"/>
      <c r="YH345" s="39"/>
      <c r="YI345" s="39"/>
      <c r="YJ345" s="39"/>
      <c r="YK345" s="39"/>
      <c r="YL345" s="39"/>
      <c r="YM345" s="39"/>
      <c r="YN345" s="39"/>
      <c r="YO345" s="39"/>
      <c r="YP345" s="39"/>
      <c r="YQ345" s="39"/>
      <c r="YR345" s="39"/>
      <c r="YS345" s="39"/>
      <c r="YT345" s="39"/>
      <c r="YU345" s="39"/>
      <c r="YV345" s="39"/>
      <c r="YW345" s="39"/>
      <c r="YX345" s="39"/>
      <c r="YY345" s="39"/>
      <c r="YZ345" s="39"/>
      <c r="ZA345" s="39"/>
      <c r="ZB345" s="39"/>
      <c r="ZC345" s="39"/>
      <c r="ZD345" s="39"/>
      <c r="ZE345" s="39"/>
      <c r="ZF345" s="39"/>
      <c r="ZG345" s="39"/>
      <c r="ZH345" s="39"/>
      <c r="ZI345" s="39"/>
      <c r="ZJ345" s="39"/>
      <c r="ZK345" s="39"/>
      <c r="ZL345" s="39"/>
      <c r="ZM345" s="39"/>
      <c r="ZN345" s="39"/>
      <c r="ZO345" s="39"/>
      <c r="ZP345" s="39"/>
      <c r="ZQ345" s="39"/>
      <c r="ZR345" s="39"/>
      <c r="ZS345" s="39"/>
      <c r="ZT345" s="39"/>
      <c r="ZU345" s="39"/>
      <c r="ZV345" s="39"/>
      <c r="ZW345" s="39"/>
      <c r="ZX345" s="39"/>
    </row>
    <row r="346" spans="1:700" s="41" customFormat="1" ht="12" customHeight="1" x14ac:dyDescent="0.25">
      <c r="A346" s="128" t="s">
        <v>36</v>
      </c>
      <c r="B346" s="37" t="s">
        <v>37</v>
      </c>
      <c r="C346" s="37" t="s">
        <v>37</v>
      </c>
      <c r="D346" s="37" t="s">
        <v>38</v>
      </c>
      <c r="E346" s="37" t="s">
        <v>271</v>
      </c>
      <c r="F346" s="37" t="s">
        <v>272</v>
      </c>
      <c r="G346" s="37" t="s">
        <v>40</v>
      </c>
      <c r="H346" s="82" t="s">
        <v>16329</v>
      </c>
      <c r="I346" s="84" t="s">
        <v>16330</v>
      </c>
      <c r="J346" s="120" t="s">
        <v>16331</v>
      </c>
      <c r="K346" s="118" t="s">
        <v>149</v>
      </c>
      <c r="L346" s="117"/>
      <c r="M346" s="8" t="s">
        <v>43</v>
      </c>
      <c r="N346" s="12" t="s">
        <v>16296</v>
      </c>
      <c r="O346" s="20">
        <v>50</v>
      </c>
      <c r="P346" s="59">
        <v>429.2</v>
      </c>
      <c r="Q346" s="53" t="s">
        <v>16279</v>
      </c>
      <c r="R346" s="59">
        <v>21460</v>
      </c>
      <c r="S346" s="59">
        <v>0</v>
      </c>
      <c r="T346" s="59">
        <v>4292</v>
      </c>
      <c r="U346" s="59">
        <v>0</v>
      </c>
      <c r="V346" s="59">
        <v>4292</v>
      </c>
      <c r="W346" s="59">
        <v>0</v>
      </c>
      <c r="X346" s="59">
        <v>4292</v>
      </c>
      <c r="Y346" s="59">
        <v>0</v>
      </c>
      <c r="Z346" s="59">
        <v>4292</v>
      </c>
      <c r="AA346" s="59">
        <v>0</v>
      </c>
      <c r="AB346" s="59">
        <v>4292</v>
      </c>
      <c r="AC346" s="59">
        <v>0</v>
      </c>
      <c r="AD346" s="59">
        <v>0</v>
      </c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/>
      <c r="IV346" s="39"/>
      <c r="IW346" s="39"/>
      <c r="IX346" s="39"/>
      <c r="IY346" s="39"/>
      <c r="IZ346" s="39"/>
      <c r="JA346" s="39"/>
      <c r="JB346" s="39"/>
      <c r="JC346" s="39"/>
      <c r="JD346" s="39"/>
      <c r="JE346" s="39"/>
      <c r="JF346" s="39"/>
      <c r="JG346" s="39"/>
      <c r="JH346" s="39"/>
      <c r="JI346" s="39"/>
      <c r="JJ346" s="39"/>
      <c r="JK346" s="39"/>
      <c r="JL346" s="39"/>
      <c r="JM346" s="39"/>
      <c r="JN346" s="39"/>
      <c r="JO346" s="39"/>
      <c r="JP346" s="39"/>
      <c r="JQ346" s="39"/>
      <c r="JR346" s="39"/>
      <c r="JS346" s="39"/>
      <c r="JT346" s="39"/>
      <c r="JU346" s="39"/>
      <c r="JV346" s="39"/>
      <c r="JW346" s="39"/>
      <c r="JX346" s="39"/>
      <c r="JY346" s="39"/>
      <c r="JZ346" s="39"/>
      <c r="KA346" s="39"/>
      <c r="KB346" s="39"/>
      <c r="KC346" s="39"/>
      <c r="KD346" s="39"/>
      <c r="KE346" s="39"/>
      <c r="KF346" s="39"/>
      <c r="KG346" s="39"/>
      <c r="KH346" s="39"/>
      <c r="KI346" s="39"/>
      <c r="KJ346" s="39"/>
      <c r="KK346" s="39"/>
      <c r="KL346" s="39"/>
      <c r="KM346" s="39"/>
      <c r="KN346" s="39"/>
      <c r="KO346" s="39"/>
      <c r="KP346" s="39"/>
      <c r="KQ346" s="39"/>
      <c r="KR346" s="39"/>
      <c r="KS346" s="39"/>
      <c r="KT346" s="39"/>
      <c r="KU346" s="39"/>
      <c r="KV346" s="39"/>
      <c r="KW346" s="39"/>
      <c r="KX346" s="39"/>
      <c r="KY346" s="39"/>
      <c r="KZ346" s="39"/>
      <c r="LA346" s="39"/>
      <c r="LB346" s="39"/>
      <c r="LC346" s="39"/>
      <c r="LD346" s="39"/>
      <c r="LE346" s="39"/>
      <c r="LF346" s="39"/>
      <c r="LG346" s="39"/>
      <c r="LH346" s="39"/>
      <c r="LI346" s="39"/>
      <c r="LJ346" s="39"/>
      <c r="LK346" s="39"/>
      <c r="LL346" s="39"/>
      <c r="LM346" s="39"/>
      <c r="LN346" s="39"/>
      <c r="LO346" s="39"/>
      <c r="LP346" s="39"/>
      <c r="LQ346" s="39"/>
      <c r="LR346" s="39"/>
      <c r="LS346" s="39"/>
      <c r="LT346" s="39"/>
      <c r="LU346" s="39"/>
      <c r="LV346" s="39"/>
      <c r="LW346" s="39"/>
      <c r="LX346" s="39"/>
      <c r="LY346" s="39"/>
      <c r="LZ346" s="39"/>
      <c r="MA346" s="39"/>
      <c r="MB346" s="39"/>
      <c r="MC346" s="39"/>
      <c r="MD346" s="39"/>
      <c r="ME346" s="39"/>
      <c r="MF346" s="39"/>
      <c r="MG346" s="39"/>
      <c r="MH346" s="39"/>
      <c r="MI346" s="39"/>
      <c r="MJ346" s="39"/>
      <c r="MK346" s="39"/>
      <c r="ML346" s="39"/>
      <c r="MM346" s="39"/>
      <c r="MN346" s="39"/>
      <c r="MO346" s="39"/>
      <c r="MP346" s="39"/>
      <c r="MQ346" s="39"/>
      <c r="MR346" s="39"/>
      <c r="MS346" s="39"/>
      <c r="MT346" s="39"/>
      <c r="MU346" s="39"/>
      <c r="MV346" s="39"/>
      <c r="MW346" s="39"/>
      <c r="MX346" s="39"/>
      <c r="MY346" s="39"/>
      <c r="MZ346" s="39"/>
      <c r="NA346" s="39"/>
      <c r="NB346" s="39"/>
      <c r="NC346" s="39"/>
      <c r="ND346" s="39"/>
      <c r="NE346" s="39"/>
      <c r="NF346" s="39"/>
      <c r="NG346" s="39"/>
      <c r="NH346" s="39"/>
      <c r="NI346" s="39"/>
      <c r="NJ346" s="39"/>
      <c r="NK346" s="39"/>
      <c r="NL346" s="39"/>
      <c r="NM346" s="39"/>
      <c r="NN346" s="39"/>
      <c r="NO346" s="39"/>
      <c r="NP346" s="39"/>
      <c r="NQ346" s="39"/>
      <c r="NR346" s="39"/>
      <c r="NS346" s="39"/>
      <c r="NT346" s="39"/>
      <c r="NU346" s="39"/>
      <c r="NV346" s="39"/>
      <c r="NW346" s="39"/>
      <c r="NX346" s="39"/>
      <c r="NY346" s="39"/>
      <c r="NZ346" s="39"/>
      <c r="OA346" s="39"/>
      <c r="OB346" s="39"/>
      <c r="OC346" s="39"/>
      <c r="OD346" s="39"/>
      <c r="OE346" s="39"/>
      <c r="OF346" s="39"/>
      <c r="OG346" s="39"/>
      <c r="OH346" s="39"/>
      <c r="OI346" s="39"/>
      <c r="OJ346" s="39"/>
      <c r="OK346" s="39"/>
      <c r="OL346" s="39"/>
      <c r="OM346" s="39"/>
      <c r="ON346" s="39"/>
      <c r="OO346" s="39"/>
      <c r="OP346" s="39"/>
      <c r="OQ346" s="39"/>
      <c r="OR346" s="39"/>
      <c r="OS346" s="39"/>
      <c r="OT346" s="39"/>
      <c r="OU346" s="39"/>
      <c r="OV346" s="39"/>
      <c r="OW346" s="39"/>
      <c r="OX346" s="39"/>
      <c r="OY346" s="39"/>
      <c r="OZ346" s="39"/>
      <c r="PA346" s="39"/>
      <c r="PB346" s="39"/>
      <c r="PC346" s="39"/>
      <c r="PD346" s="39"/>
      <c r="PE346" s="39"/>
      <c r="PF346" s="39"/>
      <c r="PG346" s="39"/>
      <c r="PH346" s="39"/>
      <c r="PI346" s="39"/>
      <c r="PJ346" s="39"/>
      <c r="PK346" s="39"/>
      <c r="PL346" s="39"/>
      <c r="PM346" s="39"/>
      <c r="PN346" s="39"/>
      <c r="PO346" s="39"/>
      <c r="PP346" s="39"/>
      <c r="PQ346" s="39"/>
      <c r="PR346" s="39"/>
      <c r="PS346" s="39"/>
      <c r="PT346" s="39"/>
      <c r="PU346" s="39"/>
      <c r="PV346" s="39"/>
      <c r="PW346" s="39"/>
      <c r="PX346" s="39"/>
      <c r="PY346" s="39"/>
      <c r="PZ346" s="39"/>
      <c r="QA346" s="39"/>
      <c r="QB346" s="39"/>
      <c r="QC346" s="39"/>
      <c r="QD346" s="39"/>
      <c r="QE346" s="39"/>
      <c r="QF346" s="39"/>
      <c r="QG346" s="39"/>
      <c r="QH346" s="39"/>
      <c r="QI346" s="39"/>
      <c r="QJ346" s="39"/>
      <c r="QK346" s="39"/>
      <c r="QL346" s="39"/>
      <c r="QM346" s="39"/>
      <c r="QN346" s="39"/>
      <c r="QO346" s="39"/>
      <c r="QP346" s="39"/>
      <c r="QQ346" s="39"/>
      <c r="QR346" s="39"/>
      <c r="QS346" s="39"/>
      <c r="QT346" s="39"/>
      <c r="QU346" s="39"/>
      <c r="QV346" s="39"/>
      <c r="QW346" s="39"/>
      <c r="QX346" s="39"/>
      <c r="QY346" s="39"/>
      <c r="QZ346" s="39"/>
      <c r="RA346" s="39"/>
      <c r="RB346" s="39"/>
      <c r="RC346" s="39"/>
      <c r="RD346" s="39"/>
      <c r="RE346" s="39"/>
      <c r="RF346" s="39"/>
      <c r="RG346" s="39"/>
      <c r="RH346" s="39"/>
      <c r="RI346" s="39"/>
      <c r="RJ346" s="39"/>
      <c r="RK346" s="39"/>
      <c r="RL346" s="39"/>
      <c r="RM346" s="39"/>
      <c r="RN346" s="39"/>
      <c r="RO346" s="39"/>
      <c r="RP346" s="39"/>
      <c r="RQ346" s="39"/>
      <c r="RR346" s="39"/>
      <c r="RS346" s="39"/>
      <c r="RT346" s="39"/>
      <c r="RU346" s="39"/>
      <c r="RV346" s="39"/>
      <c r="RW346" s="39"/>
      <c r="RX346" s="39"/>
      <c r="RY346" s="39"/>
      <c r="RZ346" s="39"/>
      <c r="SA346" s="39"/>
      <c r="SB346" s="39"/>
      <c r="SC346" s="39"/>
      <c r="SD346" s="39"/>
      <c r="SE346" s="39"/>
      <c r="SF346" s="39"/>
      <c r="SG346" s="39"/>
      <c r="SH346" s="39"/>
      <c r="SI346" s="39"/>
      <c r="SJ346" s="39"/>
      <c r="SK346" s="39"/>
      <c r="SL346" s="39"/>
      <c r="SM346" s="39"/>
      <c r="SN346" s="39"/>
      <c r="SO346" s="39"/>
      <c r="SP346" s="39"/>
      <c r="SQ346" s="39"/>
      <c r="SR346" s="39"/>
      <c r="SS346" s="39"/>
      <c r="ST346" s="39"/>
      <c r="SU346" s="39"/>
      <c r="SV346" s="39"/>
      <c r="SW346" s="39"/>
      <c r="SX346" s="39"/>
      <c r="SY346" s="39"/>
      <c r="SZ346" s="39"/>
      <c r="TA346" s="39"/>
      <c r="TB346" s="39"/>
      <c r="TC346" s="39"/>
      <c r="TD346" s="39"/>
      <c r="TE346" s="39"/>
      <c r="TF346" s="39"/>
      <c r="TG346" s="39"/>
      <c r="TH346" s="39"/>
      <c r="TI346" s="39"/>
      <c r="TJ346" s="39"/>
      <c r="TK346" s="39"/>
      <c r="TL346" s="39"/>
      <c r="TM346" s="39"/>
      <c r="TN346" s="39"/>
      <c r="TO346" s="39"/>
      <c r="TP346" s="39"/>
      <c r="TQ346" s="39"/>
      <c r="TR346" s="39"/>
      <c r="TS346" s="39"/>
      <c r="TT346" s="39"/>
      <c r="TU346" s="39"/>
      <c r="TV346" s="39"/>
      <c r="TW346" s="39"/>
      <c r="TX346" s="39"/>
      <c r="TY346" s="39"/>
      <c r="TZ346" s="39"/>
      <c r="UA346" s="39"/>
      <c r="UB346" s="39"/>
      <c r="UC346" s="39"/>
      <c r="UD346" s="39"/>
      <c r="UE346" s="39"/>
      <c r="UF346" s="39"/>
      <c r="UG346" s="39"/>
      <c r="UH346" s="39"/>
      <c r="UI346" s="39"/>
      <c r="UJ346" s="39"/>
      <c r="UK346" s="39"/>
      <c r="UL346" s="39"/>
      <c r="UM346" s="39"/>
      <c r="UN346" s="39"/>
      <c r="UO346" s="39"/>
      <c r="UP346" s="39"/>
      <c r="UQ346" s="39"/>
      <c r="UR346" s="39"/>
      <c r="US346" s="39"/>
      <c r="UT346" s="39"/>
      <c r="UU346" s="39"/>
      <c r="UV346" s="39"/>
      <c r="UW346" s="39"/>
      <c r="UX346" s="39"/>
      <c r="UY346" s="39"/>
      <c r="UZ346" s="39"/>
      <c r="VA346" s="39"/>
      <c r="VB346" s="39"/>
      <c r="VC346" s="39"/>
      <c r="VD346" s="39"/>
      <c r="VE346" s="39"/>
      <c r="VF346" s="39"/>
      <c r="VG346" s="39"/>
      <c r="VH346" s="39"/>
      <c r="VI346" s="39"/>
      <c r="VJ346" s="39"/>
      <c r="VK346" s="39"/>
      <c r="VL346" s="39"/>
      <c r="VM346" s="39"/>
      <c r="VN346" s="39"/>
      <c r="VO346" s="39"/>
      <c r="VP346" s="39"/>
      <c r="VQ346" s="39"/>
      <c r="VR346" s="39"/>
      <c r="VS346" s="39"/>
      <c r="VT346" s="39"/>
      <c r="VU346" s="39"/>
      <c r="VV346" s="39"/>
      <c r="VW346" s="39"/>
      <c r="VX346" s="39"/>
      <c r="VY346" s="39"/>
      <c r="VZ346" s="39"/>
      <c r="WA346" s="39"/>
      <c r="WB346" s="39"/>
      <c r="WC346" s="39"/>
      <c r="WD346" s="39"/>
      <c r="WE346" s="39"/>
      <c r="WF346" s="39"/>
      <c r="WG346" s="39"/>
      <c r="WH346" s="39"/>
      <c r="WI346" s="39"/>
      <c r="WJ346" s="39"/>
      <c r="WK346" s="39"/>
      <c r="WL346" s="39"/>
      <c r="WM346" s="39"/>
      <c r="WN346" s="39"/>
      <c r="WO346" s="39"/>
      <c r="WP346" s="39"/>
      <c r="WQ346" s="39"/>
      <c r="WR346" s="39"/>
      <c r="WS346" s="39"/>
      <c r="WT346" s="39"/>
      <c r="WU346" s="39"/>
      <c r="WV346" s="39"/>
      <c r="WW346" s="39"/>
      <c r="WX346" s="39"/>
      <c r="WY346" s="39"/>
      <c r="WZ346" s="39"/>
      <c r="XA346" s="39"/>
      <c r="XB346" s="39"/>
      <c r="XC346" s="39"/>
      <c r="XD346" s="39"/>
      <c r="XE346" s="39"/>
      <c r="XF346" s="39"/>
      <c r="XG346" s="39"/>
      <c r="XH346" s="39"/>
      <c r="XI346" s="39"/>
      <c r="XJ346" s="39"/>
      <c r="XK346" s="39"/>
      <c r="XL346" s="39"/>
      <c r="XM346" s="39"/>
      <c r="XN346" s="39"/>
      <c r="XO346" s="39"/>
      <c r="XP346" s="39"/>
      <c r="XQ346" s="39"/>
      <c r="XR346" s="39"/>
      <c r="XS346" s="39"/>
      <c r="XT346" s="39"/>
      <c r="XU346" s="39"/>
      <c r="XV346" s="39"/>
      <c r="XW346" s="39"/>
      <c r="XX346" s="39"/>
      <c r="XY346" s="39"/>
      <c r="XZ346" s="39"/>
      <c r="YA346" s="39"/>
      <c r="YB346" s="39"/>
      <c r="YC346" s="39"/>
      <c r="YD346" s="39"/>
      <c r="YE346" s="39"/>
      <c r="YF346" s="39"/>
      <c r="YG346" s="39"/>
      <c r="YH346" s="39"/>
      <c r="YI346" s="39"/>
      <c r="YJ346" s="39"/>
      <c r="YK346" s="39"/>
      <c r="YL346" s="39"/>
      <c r="YM346" s="39"/>
      <c r="YN346" s="39"/>
      <c r="YO346" s="39"/>
      <c r="YP346" s="39"/>
      <c r="YQ346" s="39"/>
      <c r="YR346" s="39"/>
      <c r="YS346" s="39"/>
      <c r="YT346" s="39"/>
      <c r="YU346" s="39"/>
      <c r="YV346" s="39"/>
      <c r="YW346" s="39"/>
      <c r="YX346" s="39"/>
      <c r="YY346" s="39"/>
      <c r="YZ346" s="39"/>
      <c r="ZA346" s="39"/>
      <c r="ZB346" s="39"/>
      <c r="ZC346" s="39"/>
      <c r="ZD346" s="39"/>
      <c r="ZE346" s="39"/>
      <c r="ZF346" s="39"/>
      <c r="ZG346" s="39"/>
      <c r="ZH346" s="39"/>
      <c r="ZI346" s="39"/>
      <c r="ZJ346" s="39"/>
      <c r="ZK346" s="39"/>
      <c r="ZL346" s="39"/>
      <c r="ZM346" s="39"/>
      <c r="ZN346" s="39"/>
      <c r="ZO346" s="39"/>
      <c r="ZP346" s="39"/>
      <c r="ZQ346" s="39"/>
      <c r="ZR346" s="39"/>
      <c r="ZS346" s="39"/>
      <c r="ZT346" s="39"/>
      <c r="ZU346" s="39"/>
      <c r="ZV346" s="39"/>
      <c r="ZW346" s="39"/>
      <c r="ZX346" s="39"/>
    </row>
    <row r="347" spans="1:700" s="41" customFormat="1" ht="12" customHeight="1" x14ac:dyDescent="0.25">
      <c r="A347" s="128" t="s">
        <v>36</v>
      </c>
      <c r="B347" s="36" t="s">
        <v>37</v>
      </c>
      <c r="C347" s="36" t="s">
        <v>37</v>
      </c>
      <c r="D347" s="36" t="s">
        <v>38</v>
      </c>
      <c r="E347" s="36" t="s">
        <v>271</v>
      </c>
      <c r="F347" s="36" t="s">
        <v>272</v>
      </c>
      <c r="G347" s="22" t="s">
        <v>40</v>
      </c>
      <c r="H347" s="81" t="s">
        <v>16332</v>
      </c>
      <c r="I347" s="79" t="s">
        <v>149</v>
      </c>
      <c r="J347" s="119" t="s">
        <v>16331</v>
      </c>
      <c r="K347" s="92" t="s">
        <v>153</v>
      </c>
      <c r="L347" s="117"/>
      <c r="M347" s="8" t="s">
        <v>43</v>
      </c>
      <c r="N347" s="12" t="s">
        <v>16296</v>
      </c>
      <c r="O347" s="20">
        <v>12</v>
      </c>
      <c r="P347" s="59">
        <v>4640</v>
      </c>
      <c r="Q347" s="53" t="s">
        <v>16279</v>
      </c>
      <c r="R347" s="59">
        <v>55680</v>
      </c>
      <c r="S347" s="59">
        <v>0</v>
      </c>
      <c r="T347" s="59">
        <v>9280</v>
      </c>
      <c r="U347" s="59">
        <v>4640</v>
      </c>
      <c r="V347" s="59">
        <v>4640</v>
      </c>
      <c r="W347" s="59">
        <v>4640</v>
      </c>
      <c r="X347" s="59">
        <v>4640</v>
      </c>
      <c r="Y347" s="59">
        <v>4640</v>
      </c>
      <c r="Z347" s="59">
        <v>4640</v>
      </c>
      <c r="AA347" s="59">
        <v>4640</v>
      </c>
      <c r="AB347" s="59">
        <v>4640</v>
      </c>
      <c r="AC347" s="59">
        <v>9280</v>
      </c>
      <c r="AD347" s="59">
        <v>0</v>
      </c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/>
      <c r="IV347" s="39"/>
      <c r="IW347" s="39"/>
      <c r="IX347" s="39"/>
      <c r="IY347" s="39"/>
      <c r="IZ347" s="39"/>
      <c r="JA347" s="39"/>
      <c r="JB347" s="39"/>
      <c r="JC347" s="39"/>
      <c r="JD347" s="39"/>
      <c r="JE347" s="39"/>
      <c r="JF347" s="39"/>
      <c r="JG347" s="39"/>
      <c r="JH347" s="39"/>
      <c r="JI347" s="39"/>
      <c r="JJ347" s="39"/>
      <c r="JK347" s="39"/>
      <c r="JL347" s="39"/>
      <c r="JM347" s="39"/>
      <c r="JN347" s="39"/>
      <c r="JO347" s="39"/>
      <c r="JP347" s="39"/>
      <c r="JQ347" s="39"/>
      <c r="JR347" s="39"/>
      <c r="JS347" s="39"/>
      <c r="JT347" s="39"/>
      <c r="JU347" s="39"/>
      <c r="JV347" s="39"/>
      <c r="JW347" s="39"/>
      <c r="JX347" s="39"/>
      <c r="JY347" s="39"/>
      <c r="JZ347" s="39"/>
      <c r="KA347" s="39"/>
      <c r="KB347" s="39"/>
      <c r="KC347" s="39"/>
      <c r="KD347" s="39"/>
      <c r="KE347" s="39"/>
      <c r="KF347" s="39"/>
      <c r="KG347" s="39"/>
      <c r="KH347" s="39"/>
      <c r="KI347" s="39"/>
      <c r="KJ347" s="39"/>
      <c r="KK347" s="39"/>
      <c r="KL347" s="39"/>
      <c r="KM347" s="39"/>
      <c r="KN347" s="39"/>
      <c r="KO347" s="39"/>
      <c r="KP347" s="39"/>
      <c r="KQ347" s="39"/>
      <c r="KR347" s="39"/>
      <c r="KS347" s="39"/>
      <c r="KT347" s="39"/>
      <c r="KU347" s="39"/>
      <c r="KV347" s="39"/>
      <c r="KW347" s="39"/>
      <c r="KX347" s="39"/>
      <c r="KY347" s="39"/>
      <c r="KZ347" s="39"/>
      <c r="LA347" s="39"/>
      <c r="LB347" s="39"/>
      <c r="LC347" s="39"/>
      <c r="LD347" s="39"/>
      <c r="LE347" s="39"/>
      <c r="LF347" s="39"/>
      <c r="LG347" s="39"/>
      <c r="LH347" s="39"/>
      <c r="LI347" s="39"/>
      <c r="LJ347" s="39"/>
      <c r="LK347" s="39"/>
      <c r="LL347" s="39"/>
      <c r="LM347" s="39"/>
      <c r="LN347" s="39"/>
      <c r="LO347" s="39"/>
      <c r="LP347" s="39"/>
      <c r="LQ347" s="39"/>
      <c r="LR347" s="39"/>
      <c r="LS347" s="39"/>
      <c r="LT347" s="39"/>
      <c r="LU347" s="39"/>
      <c r="LV347" s="39"/>
      <c r="LW347" s="39"/>
      <c r="LX347" s="39"/>
      <c r="LY347" s="39"/>
      <c r="LZ347" s="39"/>
      <c r="MA347" s="39"/>
      <c r="MB347" s="39"/>
      <c r="MC347" s="39"/>
      <c r="MD347" s="39"/>
      <c r="ME347" s="39"/>
      <c r="MF347" s="39"/>
      <c r="MG347" s="39"/>
      <c r="MH347" s="39"/>
      <c r="MI347" s="39"/>
      <c r="MJ347" s="39"/>
      <c r="MK347" s="39"/>
      <c r="ML347" s="39"/>
      <c r="MM347" s="39"/>
      <c r="MN347" s="39"/>
      <c r="MO347" s="39"/>
      <c r="MP347" s="39"/>
      <c r="MQ347" s="39"/>
      <c r="MR347" s="39"/>
      <c r="MS347" s="39"/>
      <c r="MT347" s="39"/>
      <c r="MU347" s="39"/>
      <c r="MV347" s="39"/>
      <c r="MW347" s="39"/>
      <c r="MX347" s="39"/>
      <c r="MY347" s="39"/>
      <c r="MZ347" s="39"/>
      <c r="NA347" s="39"/>
      <c r="NB347" s="39"/>
      <c r="NC347" s="39"/>
      <c r="ND347" s="39"/>
      <c r="NE347" s="39"/>
      <c r="NF347" s="39"/>
      <c r="NG347" s="39"/>
      <c r="NH347" s="39"/>
      <c r="NI347" s="39"/>
      <c r="NJ347" s="39"/>
      <c r="NK347" s="39"/>
      <c r="NL347" s="39"/>
      <c r="NM347" s="39"/>
      <c r="NN347" s="39"/>
      <c r="NO347" s="39"/>
      <c r="NP347" s="39"/>
      <c r="NQ347" s="39"/>
      <c r="NR347" s="39"/>
      <c r="NS347" s="39"/>
      <c r="NT347" s="39"/>
      <c r="NU347" s="39"/>
      <c r="NV347" s="39"/>
      <c r="NW347" s="39"/>
      <c r="NX347" s="39"/>
      <c r="NY347" s="39"/>
      <c r="NZ347" s="39"/>
      <c r="OA347" s="39"/>
      <c r="OB347" s="39"/>
      <c r="OC347" s="39"/>
      <c r="OD347" s="39"/>
      <c r="OE347" s="39"/>
      <c r="OF347" s="39"/>
      <c r="OG347" s="39"/>
      <c r="OH347" s="39"/>
      <c r="OI347" s="39"/>
      <c r="OJ347" s="39"/>
      <c r="OK347" s="39"/>
      <c r="OL347" s="39"/>
      <c r="OM347" s="39"/>
      <c r="ON347" s="39"/>
      <c r="OO347" s="39"/>
      <c r="OP347" s="39"/>
      <c r="OQ347" s="39"/>
      <c r="OR347" s="39"/>
      <c r="OS347" s="39"/>
      <c r="OT347" s="39"/>
      <c r="OU347" s="39"/>
      <c r="OV347" s="39"/>
      <c r="OW347" s="39"/>
      <c r="OX347" s="39"/>
      <c r="OY347" s="39"/>
      <c r="OZ347" s="39"/>
      <c r="PA347" s="39"/>
      <c r="PB347" s="39"/>
      <c r="PC347" s="39"/>
      <c r="PD347" s="39"/>
      <c r="PE347" s="39"/>
      <c r="PF347" s="39"/>
      <c r="PG347" s="39"/>
      <c r="PH347" s="39"/>
      <c r="PI347" s="39"/>
      <c r="PJ347" s="39"/>
      <c r="PK347" s="39"/>
      <c r="PL347" s="39"/>
      <c r="PM347" s="39"/>
      <c r="PN347" s="39"/>
      <c r="PO347" s="39"/>
      <c r="PP347" s="39"/>
      <c r="PQ347" s="39"/>
      <c r="PR347" s="39"/>
      <c r="PS347" s="39"/>
      <c r="PT347" s="39"/>
      <c r="PU347" s="39"/>
      <c r="PV347" s="39"/>
      <c r="PW347" s="39"/>
      <c r="PX347" s="39"/>
      <c r="PY347" s="39"/>
      <c r="PZ347" s="39"/>
      <c r="QA347" s="39"/>
      <c r="QB347" s="39"/>
      <c r="QC347" s="39"/>
      <c r="QD347" s="39"/>
      <c r="QE347" s="39"/>
      <c r="QF347" s="39"/>
      <c r="QG347" s="39"/>
      <c r="QH347" s="39"/>
      <c r="QI347" s="39"/>
      <c r="QJ347" s="39"/>
      <c r="QK347" s="39"/>
      <c r="QL347" s="39"/>
      <c r="QM347" s="39"/>
      <c r="QN347" s="39"/>
      <c r="QO347" s="39"/>
      <c r="QP347" s="39"/>
      <c r="QQ347" s="39"/>
      <c r="QR347" s="39"/>
      <c r="QS347" s="39"/>
      <c r="QT347" s="39"/>
      <c r="QU347" s="39"/>
      <c r="QV347" s="39"/>
      <c r="QW347" s="39"/>
      <c r="QX347" s="39"/>
      <c r="QY347" s="39"/>
      <c r="QZ347" s="39"/>
      <c r="RA347" s="39"/>
      <c r="RB347" s="39"/>
      <c r="RC347" s="39"/>
      <c r="RD347" s="39"/>
      <c r="RE347" s="39"/>
      <c r="RF347" s="39"/>
      <c r="RG347" s="39"/>
      <c r="RH347" s="39"/>
      <c r="RI347" s="39"/>
      <c r="RJ347" s="39"/>
      <c r="RK347" s="39"/>
      <c r="RL347" s="39"/>
      <c r="RM347" s="39"/>
      <c r="RN347" s="39"/>
      <c r="RO347" s="39"/>
      <c r="RP347" s="39"/>
      <c r="RQ347" s="39"/>
      <c r="RR347" s="39"/>
      <c r="RS347" s="39"/>
      <c r="RT347" s="39"/>
      <c r="RU347" s="39"/>
      <c r="RV347" s="39"/>
      <c r="RW347" s="39"/>
      <c r="RX347" s="39"/>
      <c r="RY347" s="39"/>
      <c r="RZ347" s="39"/>
      <c r="SA347" s="39"/>
      <c r="SB347" s="39"/>
      <c r="SC347" s="39"/>
      <c r="SD347" s="39"/>
      <c r="SE347" s="39"/>
      <c r="SF347" s="39"/>
      <c r="SG347" s="39"/>
      <c r="SH347" s="39"/>
      <c r="SI347" s="39"/>
      <c r="SJ347" s="39"/>
      <c r="SK347" s="39"/>
      <c r="SL347" s="39"/>
      <c r="SM347" s="39"/>
      <c r="SN347" s="39"/>
      <c r="SO347" s="39"/>
      <c r="SP347" s="39"/>
      <c r="SQ347" s="39"/>
      <c r="SR347" s="39"/>
      <c r="SS347" s="39"/>
      <c r="ST347" s="39"/>
      <c r="SU347" s="39"/>
      <c r="SV347" s="39"/>
      <c r="SW347" s="39"/>
      <c r="SX347" s="39"/>
      <c r="SY347" s="39"/>
      <c r="SZ347" s="39"/>
      <c r="TA347" s="39"/>
      <c r="TB347" s="39"/>
      <c r="TC347" s="39"/>
      <c r="TD347" s="39"/>
      <c r="TE347" s="39"/>
      <c r="TF347" s="39"/>
      <c r="TG347" s="39"/>
      <c r="TH347" s="39"/>
      <c r="TI347" s="39"/>
      <c r="TJ347" s="39"/>
      <c r="TK347" s="39"/>
      <c r="TL347" s="39"/>
      <c r="TM347" s="39"/>
      <c r="TN347" s="39"/>
      <c r="TO347" s="39"/>
      <c r="TP347" s="39"/>
      <c r="TQ347" s="39"/>
      <c r="TR347" s="39"/>
      <c r="TS347" s="39"/>
      <c r="TT347" s="39"/>
      <c r="TU347" s="39"/>
      <c r="TV347" s="39"/>
      <c r="TW347" s="39"/>
      <c r="TX347" s="39"/>
      <c r="TY347" s="39"/>
      <c r="TZ347" s="39"/>
      <c r="UA347" s="39"/>
      <c r="UB347" s="39"/>
      <c r="UC347" s="39"/>
      <c r="UD347" s="39"/>
      <c r="UE347" s="39"/>
      <c r="UF347" s="39"/>
      <c r="UG347" s="39"/>
      <c r="UH347" s="39"/>
      <c r="UI347" s="39"/>
      <c r="UJ347" s="39"/>
      <c r="UK347" s="39"/>
      <c r="UL347" s="39"/>
      <c r="UM347" s="39"/>
      <c r="UN347" s="39"/>
      <c r="UO347" s="39"/>
      <c r="UP347" s="39"/>
      <c r="UQ347" s="39"/>
      <c r="UR347" s="39"/>
      <c r="US347" s="39"/>
      <c r="UT347" s="39"/>
      <c r="UU347" s="39"/>
      <c r="UV347" s="39"/>
      <c r="UW347" s="39"/>
      <c r="UX347" s="39"/>
      <c r="UY347" s="39"/>
      <c r="UZ347" s="39"/>
      <c r="VA347" s="39"/>
      <c r="VB347" s="39"/>
      <c r="VC347" s="39"/>
      <c r="VD347" s="39"/>
      <c r="VE347" s="39"/>
      <c r="VF347" s="39"/>
      <c r="VG347" s="39"/>
      <c r="VH347" s="39"/>
      <c r="VI347" s="39"/>
      <c r="VJ347" s="39"/>
      <c r="VK347" s="39"/>
      <c r="VL347" s="39"/>
      <c r="VM347" s="39"/>
      <c r="VN347" s="39"/>
      <c r="VO347" s="39"/>
      <c r="VP347" s="39"/>
      <c r="VQ347" s="39"/>
      <c r="VR347" s="39"/>
      <c r="VS347" s="39"/>
      <c r="VT347" s="39"/>
      <c r="VU347" s="39"/>
      <c r="VV347" s="39"/>
      <c r="VW347" s="39"/>
      <c r="VX347" s="39"/>
      <c r="VY347" s="39"/>
      <c r="VZ347" s="39"/>
      <c r="WA347" s="39"/>
      <c r="WB347" s="39"/>
      <c r="WC347" s="39"/>
      <c r="WD347" s="39"/>
      <c r="WE347" s="39"/>
      <c r="WF347" s="39"/>
      <c r="WG347" s="39"/>
      <c r="WH347" s="39"/>
      <c r="WI347" s="39"/>
      <c r="WJ347" s="39"/>
      <c r="WK347" s="39"/>
      <c r="WL347" s="39"/>
      <c r="WM347" s="39"/>
      <c r="WN347" s="39"/>
      <c r="WO347" s="39"/>
      <c r="WP347" s="39"/>
      <c r="WQ347" s="39"/>
      <c r="WR347" s="39"/>
      <c r="WS347" s="39"/>
      <c r="WT347" s="39"/>
      <c r="WU347" s="39"/>
      <c r="WV347" s="39"/>
      <c r="WW347" s="39"/>
      <c r="WX347" s="39"/>
      <c r="WY347" s="39"/>
      <c r="WZ347" s="39"/>
      <c r="XA347" s="39"/>
      <c r="XB347" s="39"/>
      <c r="XC347" s="39"/>
      <c r="XD347" s="39"/>
      <c r="XE347" s="39"/>
      <c r="XF347" s="39"/>
      <c r="XG347" s="39"/>
      <c r="XH347" s="39"/>
      <c r="XI347" s="39"/>
      <c r="XJ347" s="39"/>
      <c r="XK347" s="39"/>
      <c r="XL347" s="39"/>
      <c r="XM347" s="39"/>
      <c r="XN347" s="39"/>
      <c r="XO347" s="39"/>
      <c r="XP347" s="39"/>
      <c r="XQ347" s="39"/>
      <c r="XR347" s="39"/>
      <c r="XS347" s="39"/>
      <c r="XT347" s="39"/>
      <c r="XU347" s="39"/>
      <c r="XV347" s="39"/>
      <c r="XW347" s="39"/>
      <c r="XX347" s="39"/>
      <c r="XY347" s="39"/>
      <c r="XZ347" s="39"/>
      <c r="YA347" s="39"/>
      <c r="YB347" s="39"/>
      <c r="YC347" s="39"/>
      <c r="YD347" s="39"/>
      <c r="YE347" s="39"/>
      <c r="YF347" s="39"/>
      <c r="YG347" s="39"/>
      <c r="YH347" s="39"/>
      <c r="YI347" s="39"/>
      <c r="YJ347" s="39"/>
      <c r="YK347" s="39"/>
      <c r="YL347" s="39"/>
      <c r="YM347" s="39"/>
      <c r="YN347" s="39"/>
      <c r="YO347" s="39"/>
      <c r="YP347" s="39"/>
      <c r="YQ347" s="39"/>
      <c r="YR347" s="39"/>
      <c r="YS347" s="39"/>
      <c r="YT347" s="39"/>
      <c r="YU347" s="39"/>
      <c r="YV347" s="39"/>
      <c r="YW347" s="39"/>
      <c r="YX347" s="39"/>
      <c r="YY347" s="39"/>
      <c r="YZ347" s="39"/>
      <c r="ZA347" s="39"/>
      <c r="ZB347" s="39"/>
      <c r="ZC347" s="39"/>
      <c r="ZD347" s="39"/>
      <c r="ZE347" s="39"/>
      <c r="ZF347" s="39"/>
      <c r="ZG347" s="39"/>
      <c r="ZH347" s="39"/>
      <c r="ZI347" s="39"/>
      <c r="ZJ347" s="39"/>
      <c r="ZK347" s="39"/>
      <c r="ZL347" s="39"/>
      <c r="ZM347" s="39"/>
      <c r="ZN347" s="39"/>
      <c r="ZO347" s="39"/>
      <c r="ZP347" s="39"/>
      <c r="ZQ347" s="39"/>
      <c r="ZR347" s="39"/>
      <c r="ZS347" s="39"/>
      <c r="ZT347" s="39"/>
      <c r="ZU347" s="39"/>
      <c r="ZV347" s="39"/>
      <c r="ZW347" s="39"/>
      <c r="ZX347" s="39"/>
    </row>
    <row r="348" spans="1:700" s="41" customFormat="1" ht="12" customHeight="1" x14ac:dyDescent="0.25">
      <c r="A348" s="128" t="s">
        <v>36</v>
      </c>
      <c r="B348" s="36" t="s">
        <v>37</v>
      </c>
      <c r="C348" s="36" t="s">
        <v>37</v>
      </c>
      <c r="D348" s="36" t="s">
        <v>38</v>
      </c>
      <c r="E348" s="36" t="s">
        <v>271</v>
      </c>
      <c r="F348" s="36" t="s">
        <v>272</v>
      </c>
      <c r="G348" s="22" t="s">
        <v>40</v>
      </c>
      <c r="H348" s="81">
        <v>35501</v>
      </c>
      <c r="I348" s="84" t="s">
        <v>153</v>
      </c>
      <c r="J348" s="119" t="s">
        <v>16331</v>
      </c>
      <c r="K348" s="92" t="s">
        <v>159</v>
      </c>
      <c r="L348" s="117"/>
      <c r="M348" s="8" t="s">
        <v>43</v>
      </c>
      <c r="N348" s="12" t="s">
        <v>16296</v>
      </c>
      <c r="O348" s="20">
        <v>5</v>
      </c>
      <c r="P348" s="59">
        <v>6960</v>
      </c>
      <c r="Q348" s="53" t="s">
        <v>16279</v>
      </c>
      <c r="R348" s="59">
        <v>34800</v>
      </c>
      <c r="S348" s="59">
        <v>0</v>
      </c>
      <c r="T348" s="59">
        <v>6960</v>
      </c>
      <c r="U348" s="59">
        <v>0</v>
      </c>
      <c r="V348" s="59">
        <v>6960</v>
      </c>
      <c r="W348" s="59">
        <v>0</v>
      </c>
      <c r="X348" s="59">
        <v>6960</v>
      </c>
      <c r="Y348" s="59">
        <v>0</v>
      </c>
      <c r="Z348" s="59">
        <v>0</v>
      </c>
      <c r="AA348" s="59">
        <v>6960</v>
      </c>
      <c r="AB348" s="59">
        <v>0</v>
      </c>
      <c r="AC348" s="59">
        <v>6960</v>
      </c>
      <c r="AD348" s="59">
        <v>0</v>
      </c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/>
      <c r="IV348" s="39"/>
      <c r="IW348" s="39"/>
      <c r="IX348" s="39"/>
      <c r="IY348" s="39"/>
      <c r="IZ348" s="39"/>
      <c r="JA348" s="39"/>
      <c r="JB348" s="39"/>
      <c r="JC348" s="39"/>
      <c r="JD348" s="39"/>
      <c r="JE348" s="39"/>
      <c r="JF348" s="39"/>
      <c r="JG348" s="39"/>
      <c r="JH348" s="39"/>
      <c r="JI348" s="39"/>
      <c r="JJ348" s="39"/>
      <c r="JK348" s="39"/>
      <c r="JL348" s="39"/>
      <c r="JM348" s="39"/>
      <c r="JN348" s="39"/>
      <c r="JO348" s="39"/>
      <c r="JP348" s="39"/>
      <c r="JQ348" s="39"/>
      <c r="JR348" s="39"/>
      <c r="JS348" s="39"/>
      <c r="JT348" s="39"/>
      <c r="JU348" s="39"/>
      <c r="JV348" s="39"/>
      <c r="JW348" s="39"/>
      <c r="JX348" s="39"/>
      <c r="JY348" s="39"/>
      <c r="JZ348" s="39"/>
      <c r="KA348" s="39"/>
      <c r="KB348" s="39"/>
      <c r="KC348" s="39"/>
      <c r="KD348" s="39"/>
      <c r="KE348" s="39"/>
      <c r="KF348" s="39"/>
      <c r="KG348" s="39"/>
      <c r="KH348" s="39"/>
      <c r="KI348" s="39"/>
      <c r="KJ348" s="39"/>
      <c r="KK348" s="39"/>
      <c r="KL348" s="39"/>
      <c r="KM348" s="39"/>
      <c r="KN348" s="39"/>
      <c r="KO348" s="39"/>
      <c r="KP348" s="39"/>
      <c r="KQ348" s="39"/>
      <c r="KR348" s="39"/>
      <c r="KS348" s="39"/>
      <c r="KT348" s="39"/>
      <c r="KU348" s="39"/>
      <c r="KV348" s="39"/>
      <c r="KW348" s="39"/>
      <c r="KX348" s="39"/>
      <c r="KY348" s="39"/>
      <c r="KZ348" s="39"/>
      <c r="LA348" s="39"/>
      <c r="LB348" s="39"/>
      <c r="LC348" s="39"/>
      <c r="LD348" s="39"/>
      <c r="LE348" s="39"/>
      <c r="LF348" s="39"/>
      <c r="LG348" s="39"/>
      <c r="LH348" s="39"/>
      <c r="LI348" s="39"/>
      <c r="LJ348" s="39"/>
      <c r="LK348" s="39"/>
      <c r="LL348" s="39"/>
      <c r="LM348" s="39"/>
      <c r="LN348" s="39"/>
      <c r="LO348" s="39"/>
      <c r="LP348" s="39"/>
      <c r="LQ348" s="39"/>
      <c r="LR348" s="39"/>
      <c r="LS348" s="39"/>
      <c r="LT348" s="39"/>
      <c r="LU348" s="39"/>
      <c r="LV348" s="39"/>
      <c r="LW348" s="39"/>
      <c r="LX348" s="39"/>
      <c r="LY348" s="39"/>
      <c r="LZ348" s="39"/>
      <c r="MA348" s="39"/>
      <c r="MB348" s="39"/>
      <c r="MC348" s="39"/>
      <c r="MD348" s="39"/>
      <c r="ME348" s="39"/>
      <c r="MF348" s="39"/>
      <c r="MG348" s="39"/>
      <c r="MH348" s="39"/>
      <c r="MI348" s="39"/>
      <c r="MJ348" s="39"/>
      <c r="MK348" s="39"/>
      <c r="ML348" s="39"/>
      <c r="MM348" s="39"/>
      <c r="MN348" s="39"/>
      <c r="MO348" s="39"/>
      <c r="MP348" s="39"/>
      <c r="MQ348" s="39"/>
      <c r="MR348" s="39"/>
      <c r="MS348" s="39"/>
      <c r="MT348" s="39"/>
      <c r="MU348" s="39"/>
      <c r="MV348" s="39"/>
      <c r="MW348" s="39"/>
      <c r="MX348" s="39"/>
      <c r="MY348" s="39"/>
      <c r="MZ348" s="39"/>
      <c r="NA348" s="39"/>
      <c r="NB348" s="39"/>
      <c r="NC348" s="39"/>
      <c r="ND348" s="39"/>
      <c r="NE348" s="39"/>
      <c r="NF348" s="39"/>
      <c r="NG348" s="39"/>
      <c r="NH348" s="39"/>
      <c r="NI348" s="39"/>
      <c r="NJ348" s="39"/>
      <c r="NK348" s="39"/>
      <c r="NL348" s="39"/>
      <c r="NM348" s="39"/>
      <c r="NN348" s="39"/>
      <c r="NO348" s="39"/>
      <c r="NP348" s="39"/>
      <c r="NQ348" s="39"/>
      <c r="NR348" s="39"/>
      <c r="NS348" s="39"/>
      <c r="NT348" s="39"/>
      <c r="NU348" s="39"/>
      <c r="NV348" s="39"/>
      <c r="NW348" s="39"/>
      <c r="NX348" s="39"/>
      <c r="NY348" s="39"/>
      <c r="NZ348" s="39"/>
      <c r="OA348" s="39"/>
      <c r="OB348" s="39"/>
      <c r="OC348" s="39"/>
      <c r="OD348" s="39"/>
      <c r="OE348" s="39"/>
      <c r="OF348" s="39"/>
      <c r="OG348" s="39"/>
      <c r="OH348" s="39"/>
      <c r="OI348" s="39"/>
      <c r="OJ348" s="39"/>
      <c r="OK348" s="39"/>
      <c r="OL348" s="39"/>
      <c r="OM348" s="39"/>
      <c r="ON348" s="39"/>
      <c r="OO348" s="39"/>
      <c r="OP348" s="39"/>
      <c r="OQ348" s="39"/>
      <c r="OR348" s="39"/>
      <c r="OS348" s="39"/>
      <c r="OT348" s="39"/>
      <c r="OU348" s="39"/>
      <c r="OV348" s="39"/>
      <c r="OW348" s="39"/>
      <c r="OX348" s="39"/>
      <c r="OY348" s="39"/>
      <c r="OZ348" s="39"/>
      <c r="PA348" s="39"/>
      <c r="PB348" s="39"/>
      <c r="PC348" s="39"/>
      <c r="PD348" s="39"/>
      <c r="PE348" s="39"/>
      <c r="PF348" s="39"/>
      <c r="PG348" s="39"/>
      <c r="PH348" s="39"/>
      <c r="PI348" s="39"/>
      <c r="PJ348" s="39"/>
      <c r="PK348" s="39"/>
      <c r="PL348" s="39"/>
      <c r="PM348" s="39"/>
      <c r="PN348" s="39"/>
      <c r="PO348" s="39"/>
      <c r="PP348" s="39"/>
      <c r="PQ348" s="39"/>
      <c r="PR348" s="39"/>
      <c r="PS348" s="39"/>
      <c r="PT348" s="39"/>
      <c r="PU348" s="39"/>
      <c r="PV348" s="39"/>
      <c r="PW348" s="39"/>
      <c r="PX348" s="39"/>
      <c r="PY348" s="39"/>
      <c r="PZ348" s="39"/>
      <c r="QA348" s="39"/>
      <c r="QB348" s="39"/>
      <c r="QC348" s="39"/>
      <c r="QD348" s="39"/>
      <c r="QE348" s="39"/>
      <c r="QF348" s="39"/>
      <c r="QG348" s="39"/>
      <c r="QH348" s="39"/>
      <c r="QI348" s="39"/>
      <c r="QJ348" s="39"/>
      <c r="QK348" s="39"/>
      <c r="QL348" s="39"/>
      <c r="QM348" s="39"/>
      <c r="QN348" s="39"/>
      <c r="QO348" s="39"/>
      <c r="QP348" s="39"/>
      <c r="QQ348" s="39"/>
      <c r="QR348" s="39"/>
      <c r="QS348" s="39"/>
      <c r="QT348" s="39"/>
      <c r="QU348" s="39"/>
      <c r="QV348" s="39"/>
      <c r="QW348" s="39"/>
      <c r="QX348" s="39"/>
      <c r="QY348" s="39"/>
      <c r="QZ348" s="39"/>
      <c r="RA348" s="39"/>
      <c r="RB348" s="39"/>
      <c r="RC348" s="39"/>
      <c r="RD348" s="39"/>
      <c r="RE348" s="39"/>
      <c r="RF348" s="39"/>
      <c r="RG348" s="39"/>
      <c r="RH348" s="39"/>
      <c r="RI348" s="39"/>
      <c r="RJ348" s="39"/>
      <c r="RK348" s="39"/>
      <c r="RL348" s="39"/>
      <c r="RM348" s="39"/>
      <c r="RN348" s="39"/>
      <c r="RO348" s="39"/>
      <c r="RP348" s="39"/>
      <c r="RQ348" s="39"/>
      <c r="RR348" s="39"/>
      <c r="RS348" s="39"/>
      <c r="RT348" s="39"/>
      <c r="RU348" s="39"/>
      <c r="RV348" s="39"/>
      <c r="RW348" s="39"/>
      <c r="RX348" s="39"/>
      <c r="RY348" s="39"/>
      <c r="RZ348" s="39"/>
      <c r="SA348" s="39"/>
      <c r="SB348" s="39"/>
      <c r="SC348" s="39"/>
      <c r="SD348" s="39"/>
      <c r="SE348" s="39"/>
      <c r="SF348" s="39"/>
      <c r="SG348" s="39"/>
      <c r="SH348" s="39"/>
      <c r="SI348" s="39"/>
      <c r="SJ348" s="39"/>
      <c r="SK348" s="39"/>
      <c r="SL348" s="39"/>
      <c r="SM348" s="39"/>
      <c r="SN348" s="39"/>
      <c r="SO348" s="39"/>
      <c r="SP348" s="39"/>
      <c r="SQ348" s="39"/>
      <c r="SR348" s="39"/>
      <c r="SS348" s="39"/>
      <c r="ST348" s="39"/>
      <c r="SU348" s="39"/>
      <c r="SV348" s="39"/>
      <c r="SW348" s="39"/>
      <c r="SX348" s="39"/>
      <c r="SY348" s="39"/>
      <c r="SZ348" s="39"/>
      <c r="TA348" s="39"/>
      <c r="TB348" s="39"/>
      <c r="TC348" s="39"/>
      <c r="TD348" s="39"/>
      <c r="TE348" s="39"/>
      <c r="TF348" s="39"/>
      <c r="TG348" s="39"/>
      <c r="TH348" s="39"/>
      <c r="TI348" s="39"/>
      <c r="TJ348" s="39"/>
      <c r="TK348" s="39"/>
      <c r="TL348" s="39"/>
      <c r="TM348" s="39"/>
      <c r="TN348" s="39"/>
      <c r="TO348" s="39"/>
      <c r="TP348" s="39"/>
      <c r="TQ348" s="39"/>
      <c r="TR348" s="39"/>
      <c r="TS348" s="39"/>
      <c r="TT348" s="39"/>
      <c r="TU348" s="39"/>
      <c r="TV348" s="39"/>
      <c r="TW348" s="39"/>
      <c r="TX348" s="39"/>
      <c r="TY348" s="39"/>
      <c r="TZ348" s="39"/>
      <c r="UA348" s="39"/>
      <c r="UB348" s="39"/>
      <c r="UC348" s="39"/>
      <c r="UD348" s="39"/>
      <c r="UE348" s="39"/>
      <c r="UF348" s="39"/>
      <c r="UG348" s="39"/>
      <c r="UH348" s="39"/>
      <c r="UI348" s="39"/>
      <c r="UJ348" s="39"/>
      <c r="UK348" s="39"/>
      <c r="UL348" s="39"/>
      <c r="UM348" s="39"/>
      <c r="UN348" s="39"/>
      <c r="UO348" s="39"/>
      <c r="UP348" s="39"/>
      <c r="UQ348" s="39"/>
      <c r="UR348" s="39"/>
      <c r="US348" s="39"/>
      <c r="UT348" s="39"/>
      <c r="UU348" s="39"/>
      <c r="UV348" s="39"/>
      <c r="UW348" s="39"/>
      <c r="UX348" s="39"/>
      <c r="UY348" s="39"/>
      <c r="UZ348" s="39"/>
      <c r="VA348" s="39"/>
      <c r="VB348" s="39"/>
      <c r="VC348" s="39"/>
      <c r="VD348" s="39"/>
      <c r="VE348" s="39"/>
      <c r="VF348" s="39"/>
      <c r="VG348" s="39"/>
      <c r="VH348" s="39"/>
      <c r="VI348" s="39"/>
      <c r="VJ348" s="39"/>
      <c r="VK348" s="39"/>
      <c r="VL348" s="39"/>
      <c r="VM348" s="39"/>
      <c r="VN348" s="39"/>
      <c r="VO348" s="39"/>
      <c r="VP348" s="39"/>
      <c r="VQ348" s="39"/>
      <c r="VR348" s="39"/>
      <c r="VS348" s="39"/>
      <c r="VT348" s="39"/>
      <c r="VU348" s="39"/>
      <c r="VV348" s="39"/>
      <c r="VW348" s="39"/>
      <c r="VX348" s="39"/>
      <c r="VY348" s="39"/>
      <c r="VZ348" s="39"/>
      <c r="WA348" s="39"/>
      <c r="WB348" s="39"/>
      <c r="WC348" s="39"/>
      <c r="WD348" s="39"/>
      <c r="WE348" s="39"/>
      <c r="WF348" s="39"/>
      <c r="WG348" s="39"/>
      <c r="WH348" s="39"/>
      <c r="WI348" s="39"/>
      <c r="WJ348" s="39"/>
      <c r="WK348" s="39"/>
      <c r="WL348" s="39"/>
      <c r="WM348" s="39"/>
      <c r="WN348" s="39"/>
      <c r="WO348" s="39"/>
      <c r="WP348" s="39"/>
      <c r="WQ348" s="39"/>
      <c r="WR348" s="39"/>
      <c r="WS348" s="39"/>
      <c r="WT348" s="39"/>
      <c r="WU348" s="39"/>
      <c r="WV348" s="39"/>
      <c r="WW348" s="39"/>
      <c r="WX348" s="39"/>
      <c r="WY348" s="39"/>
      <c r="WZ348" s="39"/>
      <c r="XA348" s="39"/>
      <c r="XB348" s="39"/>
      <c r="XC348" s="39"/>
      <c r="XD348" s="39"/>
      <c r="XE348" s="39"/>
      <c r="XF348" s="39"/>
      <c r="XG348" s="39"/>
      <c r="XH348" s="39"/>
      <c r="XI348" s="39"/>
      <c r="XJ348" s="39"/>
      <c r="XK348" s="39"/>
      <c r="XL348" s="39"/>
      <c r="XM348" s="39"/>
      <c r="XN348" s="39"/>
      <c r="XO348" s="39"/>
      <c r="XP348" s="39"/>
      <c r="XQ348" s="39"/>
      <c r="XR348" s="39"/>
      <c r="XS348" s="39"/>
      <c r="XT348" s="39"/>
      <c r="XU348" s="39"/>
      <c r="XV348" s="39"/>
      <c r="XW348" s="39"/>
      <c r="XX348" s="39"/>
      <c r="XY348" s="39"/>
      <c r="XZ348" s="39"/>
      <c r="YA348" s="39"/>
      <c r="YB348" s="39"/>
      <c r="YC348" s="39"/>
      <c r="YD348" s="39"/>
      <c r="YE348" s="39"/>
      <c r="YF348" s="39"/>
      <c r="YG348" s="39"/>
      <c r="YH348" s="39"/>
      <c r="YI348" s="39"/>
      <c r="YJ348" s="39"/>
      <c r="YK348" s="39"/>
      <c r="YL348" s="39"/>
      <c r="YM348" s="39"/>
      <c r="YN348" s="39"/>
      <c r="YO348" s="39"/>
      <c r="YP348" s="39"/>
      <c r="YQ348" s="39"/>
      <c r="YR348" s="39"/>
      <c r="YS348" s="39"/>
      <c r="YT348" s="39"/>
      <c r="YU348" s="39"/>
      <c r="YV348" s="39"/>
      <c r="YW348" s="39"/>
      <c r="YX348" s="39"/>
      <c r="YY348" s="39"/>
      <c r="YZ348" s="39"/>
      <c r="ZA348" s="39"/>
      <c r="ZB348" s="39"/>
      <c r="ZC348" s="39"/>
      <c r="ZD348" s="39"/>
      <c r="ZE348" s="39"/>
      <c r="ZF348" s="39"/>
      <c r="ZG348" s="39"/>
      <c r="ZH348" s="39"/>
      <c r="ZI348" s="39"/>
      <c r="ZJ348" s="39"/>
      <c r="ZK348" s="39"/>
      <c r="ZL348" s="39"/>
      <c r="ZM348" s="39"/>
      <c r="ZN348" s="39"/>
      <c r="ZO348" s="39"/>
      <c r="ZP348" s="39"/>
      <c r="ZQ348" s="39"/>
      <c r="ZR348" s="39"/>
      <c r="ZS348" s="39"/>
      <c r="ZT348" s="39"/>
      <c r="ZU348" s="39"/>
      <c r="ZV348" s="39"/>
      <c r="ZW348" s="39"/>
      <c r="ZX348" s="39"/>
    </row>
    <row r="349" spans="1:700" s="41" customFormat="1" ht="12" customHeight="1" x14ac:dyDescent="0.25">
      <c r="A349" s="128" t="s">
        <v>36</v>
      </c>
      <c r="B349" s="36" t="s">
        <v>37</v>
      </c>
      <c r="C349" s="36" t="s">
        <v>37</v>
      </c>
      <c r="D349" s="36" t="s">
        <v>38</v>
      </c>
      <c r="E349" s="36" t="s">
        <v>271</v>
      </c>
      <c r="F349" s="36" t="s">
        <v>272</v>
      </c>
      <c r="G349" s="22" t="s">
        <v>40</v>
      </c>
      <c r="H349" s="81">
        <v>37504</v>
      </c>
      <c r="I349" s="85" t="s">
        <v>160</v>
      </c>
      <c r="J349" s="119" t="s">
        <v>16331</v>
      </c>
      <c r="K349" s="92" t="s">
        <v>16333</v>
      </c>
      <c r="L349" s="117"/>
      <c r="M349" s="8" t="s">
        <v>43</v>
      </c>
      <c r="N349" s="12" t="s">
        <v>16296</v>
      </c>
      <c r="O349" s="20">
        <v>44</v>
      </c>
      <c r="P349" s="59">
        <v>625</v>
      </c>
      <c r="Q349" s="53" t="s">
        <v>16279</v>
      </c>
      <c r="R349" s="59">
        <v>27500</v>
      </c>
      <c r="S349" s="59">
        <v>0</v>
      </c>
      <c r="T349" s="59">
        <v>0</v>
      </c>
      <c r="U349" s="59">
        <v>8750</v>
      </c>
      <c r="V349" s="59">
        <v>0</v>
      </c>
      <c r="W349" s="59">
        <v>0</v>
      </c>
      <c r="X349" s="59">
        <v>0</v>
      </c>
      <c r="Y349" s="59">
        <v>0</v>
      </c>
      <c r="Z349" s="59">
        <v>0</v>
      </c>
      <c r="AA349" s="59">
        <v>0</v>
      </c>
      <c r="AB349" s="59">
        <v>18750</v>
      </c>
      <c r="AC349" s="59">
        <v>0</v>
      </c>
      <c r="AD349" s="59">
        <v>0</v>
      </c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/>
      <c r="IV349" s="39"/>
      <c r="IW349" s="39"/>
      <c r="IX349" s="39"/>
      <c r="IY349" s="39"/>
      <c r="IZ349" s="39"/>
      <c r="JA349" s="39"/>
      <c r="JB349" s="39"/>
      <c r="JC349" s="39"/>
      <c r="JD349" s="39"/>
      <c r="JE349" s="39"/>
      <c r="JF349" s="39"/>
      <c r="JG349" s="39"/>
      <c r="JH349" s="39"/>
      <c r="JI349" s="39"/>
      <c r="JJ349" s="39"/>
      <c r="JK349" s="39"/>
      <c r="JL349" s="39"/>
      <c r="JM349" s="39"/>
      <c r="JN349" s="39"/>
      <c r="JO349" s="39"/>
      <c r="JP349" s="39"/>
      <c r="JQ349" s="39"/>
      <c r="JR349" s="39"/>
      <c r="JS349" s="39"/>
      <c r="JT349" s="39"/>
      <c r="JU349" s="39"/>
      <c r="JV349" s="39"/>
      <c r="JW349" s="39"/>
      <c r="JX349" s="39"/>
      <c r="JY349" s="39"/>
      <c r="JZ349" s="39"/>
      <c r="KA349" s="39"/>
      <c r="KB349" s="39"/>
      <c r="KC349" s="39"/>
      <c r="KD349" s="39"/>
      <c r="KE349" s="39"/>
      <c r="KF349" s="39"/>
      <c r="KG349" s="39"/>
      <c r="KH349" s="39"/>
      <c r="KI349" s="39"/>
      <c r="KJ349" s="39"/>
      <c r="KK349" s="39"/>
      <c r="KL349" s="39"/>
      <c r="KM349" s="39"/>
      <c r="KN349" s="39"/>
      <c r="KO349" s="39"/>
      <c r="KP349" s="39"/>
      <c r="KQ349" s="39"/>
      <c r="KR349" s="39"/>
      <c r="KS349" s="39"/>
      <c r="KT349" s="39"/>
      <c r="KU349" s="39"/>
      <c r="KV349" s="39"/>
      <c r="KW349" s="39"/>
      <c r="KX349" s="39"/>
      <c r="KY349" s="39"/>
      <c r="KZ349" s="39"/>
      <c r="LA349" s="39"/>
      <c r="LB349" s="39"/>
      <c r="LC349" s="39"/>
      <c r="LD349" s="39"/>
      <c r="LE349" s="39"/>
      <c r="LF349" s="39"/>
      <c r="LG349" s="39"/>
      <c r="LH349" s="39"/>
      <c r="LI349" s="39"/>
      <c r="LJ349" s="39"/>
      <c r="LK349" s="39"/>
      <c r="LL349" s="39"/>
      <c r="LM349" s="39"/>
      <c r="LN349" s="39"/>
      <c r="LO349" s="39"/>
      <c r="LP349" s="39"/>
      <c r="LQ349" s="39"/>
      <c r="LR349" s="39"/>
      <c r="LS349" s="39"/>
      <c r="LT349" s="39"/>
      <c r="LU349" s="39"/>
      <c r="LV349" s="39"/>
      <c r="LW349" s="39"/>
      <c r="LX349" s="39"/>
      <c r="LY349" s="39"/>
      <c r="LZ349" s="39"/>
      <c r="MA349" s="39"/>
      <c r="MB349" s="39"/>
      <c r="MC349" s="39"/>
      <c r="MD349" s="39"/>
      <c r="ME349" s="39"/>
      <c r="MF349" s="39"/>
      <c r="MG349" s="39"/>
      <c r="MH349" s="39"/>
      <c r="MI349" s="39"/>
      <c r="MJ349" s="39"/>
      <c r="MK349" s="39"/>
      <c r="ML349" s="39"/>
      <c r="MM349" s="39"/>
      <c r="MN349" s="39"/>
      <c r="MO349" s="39"/>
      <c r="MP349" s="39"/>
      <c r="MQ349" s="39"/>
      <c r="MR349" s="39"/>
      <c r="MS349" s="39"/>
      <c r="MT349" s="39"/>
      <c r="MU349" s="39"/>
      <c r="MV349" s="39"/>
      <c r="MW349" s="39"/>
      <c r="MX349" s="39"/>
      <c r="MY349" s="39"/>
      <c r="MZ349" s="39"/>
      <c r="NA349" s="39"/>
      <c r="NB349" s="39"/>
      <c r="NC349" s="39"/>
      <c r="ND349" s="39"/>
      <c r="NE349" s="39"/>
      <c r="NF349" s="39"/>
      <c r="NG349" s="39"/>
      <c r="NH349" s="39"/>
      <c r="NI349" s="39"/>
      <c r="NJ349" s="39"/>
      <c r="NK349" s="39"/>
      <c r="NL349" s="39"/>
      <c r="NM349" s="39"/>
      <c r="NN349" s="39"/>
      <c r="NO349" s="39"/>
      <c r="NP349" s="39"/>
      <c r="NQ349" s="39"/>
      <c r="NR349" s="39"/>
      <c r="NS349" s="39"/>
      <c r="NT349" s="39"/>
      <c r="NU349" s="39"/>
      <c r="NV349" s="39"/>
      <c r="NW349" s="39"/>
      <c r="NX349" s="39"/>
      <c r="NY349" s="39"/>
      <c r="NZ349" s="39"/>
      <c r="OA349" s="39"/>
      <c r="OB349" s="39"/>
      <c r="OC349" s="39"/>
      <c r="OD349" s="39"/>
      <c r="OE349" s="39"/>
      <c r="OF349" s="39"/>
      <c r="OG349" s="39"/>
      <c r="OH349" s="39"/>
      <c r="OI349" s="39"/>
      <c r="OJ349" s="39"/>
      <c r="OK349" s="39"/>
      <c r="OL349" s="39"/>
      <c r="OM349" s="39"/>
      <c r="ON349" s="39"/>
      <c r="OO349" s="39"/>
      <c r="OP349" s="39"/>
      <c r="OQ349" s="39"/>
      <c r="OR349" s="39"/>
      <c r="OS349" s="39"/>
      <c r="OT349" s="39"/>
      <c r="OU349" s="39"/>
      <c r="OV349" s="39"/>
      <c r="OW349" s="39"/>
      <c r="OX349" s="39"/>
      <c r="OY349" s="39"/>
      <c r="OZ349" s="39"/>
      <c r="PA349" s="39"/>
      <c r="PB349" s="39"/>
      <c r="PC349" s="39"/>
      <c r="PD349" s="39"/>
      <c r="PE349" s="39"/>
      <c r="PF349" s="39"/>
      <c r="PG349" s="39"/>
      <c r="PH349" s="39"/>
      <c r="PI349" s="39"/>
      <c r="PJ349" s="39"/>
      <c r="PK349" s="39"/>
      <c r="PL349" s="39"/>
      <c r="PM349" s="39"/>
      <c r="PN349" s="39"/>
      <c r="PO349" s="39"/>
      <c r="PP349" s="39"/>
      <c r="PQ349" s="39"/>
      <c r="PR349" s="39"/>
      <c r="PS349" s="39"/>
      <c r="PT349" s="39"/>
      <c r="PU349" s="39"/>
      <c r="PV349" s="39"/>
      <c r="PW349" s="39"/>
      <c r="PX349" s="39"/>
      <c r="PY349" s="39"/>
      <c r="PZ349" s="39"/>
      <c r="QA349" s="39"/>
      <c r="QB349" s="39"/>
      <c r="QC349" s="39"/>
      <c r="QD349" s="39"/>
      <c r="QE349" s="39"/>
      <c r="QF349" s="39"/>
      <c r="QG349" s="39"/>
      <c r="QH349" s="39"/>
      <c r="QI349" s="39"/>
      <c r="QJ349" s="39"/>
      <c r="QK349" s="39"/>
      <c r="QL349" s="39"/>
      <c r="QM349" s="39"/>
      <c r="QN349" s="39"/>
      <c r="QO349" s="39"/>
      <c r="QP349" s="39"/>
      <c r="QQ349" s="39"/>
      <c r="QR349" s="39"/>
      <c r="QS349" s="39"/>
      <c r="QT349" s="39"/>
      <c r="QU349" s="39"/>
      <c r="QV349" s="39"/>
      <c r="QW349" s="39"/>
      <c r="QX349" s="39"/>
      <c r="QY349" s="39"/>
      <c r="QZ349" s="39"/>
      <c r="RA349" s="39"/>
      <c r="RB349" s="39"/>
      <c r="RC349" s="39"/>
      <c r="RD349" s="39"/>
      <c r="RE349" s="39"/>
      <c r="RF349" s="39"/>
      <c r="RG349" s="39"/>
      <c r="RH349" s="39"/>
      <c r="RI349" s="39"/>
      <c r="RJ349" s="39"/>
      <c r="RK349" s="39"/>
      <c r="RL349" s="39"/>
      <c r="RM349" s="39"/>
      <c r="RN349" s="39"/>
      <c r="RO349" s="39"/>
      <c r="RP349" s="39"/>
      <c r="RQ349" s="39"/>
      <c r="RR349" s="39"/>
      <c r="RS349" s="39"/>
      <c r="RT349" s="39"/>
      <c r="RU349" s="39"/>
      <c r="RV349" s="39"/>
      <c r="RW349" s="39"/>
      <c r="RX349" s="39"/>
      <c r="RY349" s="39"/>
      <c r="RZ349" s="39"/>
      <c r="SA349" s="39"/>
      <c r="SB349" s="39"/>
      <c r="SC349" s="39"/>
      <c r="SD349" s="39"/>
      <c r="SE349" s="39"/>
      <c r="SF349" s="39"/>
      <c r="SG349" s="39"/>
      <c r="SH349" s="39"/>
      <c r="SI349" s="39"/>
      <c r="SJ349" s="39"/>
      <c r="SK349" s="39"/>
      <c r="SL349" s="39"/>
      <c r="SM349" s="39"/>
      <c r="SN349" s="39"/>
      <c r="SO349" s="39"/>
      <c r="SP349" s="39"/>
      <c r="SQ349" s="39"/>
      <c r="SR349" s="39"/>
      <c r="SS349" s="39"/>
      <c r="ST349" s="39"/>
      <c r="SU349" s="39"/>
      <c r="SV349" s="39"/>
      <c r="SW349" s="39"/>
      <c r="SX349" s="39"/>
      <c r="SY349" s="39"/>
      <c r="SZ349" s="39"/>
      <c r="TA349" s="39"/>
      <c r="TB349" s="39"/>
      <c r="TC349" s="39"/>
      <c r="TD349" s="39"/>
      <c r="TE349" s="39"/>
      <c r="TF349" s="39"/>
      <c r="TG349" s="39"/>
      <c r="TH349" s="39"/>
      <c r="TI349" s="39"/>
      <c r="TJ349" s="39"/>
      <c r="TK349" s="39"/>
      <c r="TL349" s="39"/>
      <c r="TM349" s="39"/>
      <c r="TN349" s="39"/>
      <c r="TO349" s="39"/>
      <c r="TP349" s="39"/>
      <c r="TQ349" s="39"/>
      <c r="TR349" s="39"/>
      <c r="TS349" s="39"/>
      <c r="TT349" s="39"/>
      <c r="TU349" s="39"/>
      <c r="TV349" s="39"/>
      <c r="TW349" s="39"/>
      <c r="TX349" s="39"/>
      <c r="TY349" s="39"/>
      <c r="TZ349" s="39"/>
      <c r="UA349" s="39"/>
      <c r="UB349" s="39"/>
      <c r="UC349" s="39"/>
      <c r="UD349" s="39"/>
      <c r="UE349" s="39"/>
      <c r="UF349" s="39"/>
      <c r="UG349" s="39"/>
      <c r="UH349" s="39"/>
      <c r="UI349" s="39"/>
      <c r="UJ349" s="39"/>
      <c r="UK349" s="39"/>
      <c r="UL349" s="39"/>
      <c r="UM349" s="39"/>
      <c r="UN349" s="39"/>
      <c r="UO349" s="39"/>
      <c r="UP349" s="39"/>
      <c r="UQ349" s="39"/>
      <c r="UR349" s="39"/>
      <c r="US349" s="39"/>
      <c r="UT349" s="39"/>
      <c r="UU349" s="39"/>
      <c r="UV349" s="39"/>
      <c r="UW349" s="39"/>
      <c r="UX349" s="39"/>
      <c r="UY349" s="39"/>
      <c r="UZ349" s="39"/>
      <c r="VA349" s="39"/>
      <c r="VB349" s="39"/>
      <c r="VC349" s="39"/>
      <c r="VD349" s="39"/>
      <c r="VE349" s="39"/>
      <c r="VF349" s="39"/>
      <c r="VG349" s="39"/>
      <c r="VH349" s="39"/>
      <c r="VI349" s="39"/>
      <c r="VJ349" s="39"/>
      <c r="VK349" s="39"/>
      <c r="VL349" s="39"/>
      <c r="VM349" s="39"/>
      <c r="VN349" s="39"/>
      <c r="VO349" s="39"/>
      <c r="VP349" s="39"/>
      <c r="VQ349" s="39"/>
      <c r="VR349" s="39"/>
      <c r="VS349" s="39"/>
      <c r="VT349" s="39"/>
      <c r="VU349" s="39"/>
      <c r="VV349" s="39"/>
      <c r="VW349" s="39"/>
      <c r="VX349" s="39"/>
      <c r="VY349" s="39"/>
      <c r="VZ349" s="39"/>
      <c r="WA349" s="39"/>
      <c r="WB349" s="39"/>
      <c r="WC349" s="39"/>
      <c r="WD349" s="39"/>
      <c r="WE349" s="39"/>
      <c r="WF349" s="39"/>
      <c r="WG349" s="39"/>
      <c r="WH349" s="39"/>
      <c r="WI349" s="39"/>
      <c r="WJ349" s="39"/>
      <c r="WK349" s="39"/>
      <c r="WL349" s="39"/>
      <c r="WM349" s="39"/>
      <c r="WN349" s="39"/>
      <c r="WO349" s="39"/>
      <c r="WP349" s="39"/>
      <c r="WQ349" s="39"/>
      <c r="WR349" s="39"/>
      <c r="WS349" s="39"/>
      <c r="WT349" s="39"/>
      <c r="WU349" s="39"/>
      <c r="WV349" s="39"/>
      <c r="WW349" s="39"/>
      <c r="WX349" s="39"/>
      <c r="WY349" s="39"/>
      <c r="WZ349" s="39"/>
      <c r="XA349" s="39"/>
      <c r="XB349" s="39"/>
      <c r="XC349" s="39"/>
      <c r="XD349" s="39"/>
      <c r="XE349" s="39"/>
      <c r="XF349" s="39"/>
      <c r="XG349" s="39"/>
      <c r="XH349" s="39"/>
      <c r="XI349" s="39"/>
      <c r="XJ349" s="39"/>
      <c r="XK349" s="39"/>
      <c r="XL349" s="39"/>
      <c r="XM349" s="39"/>
      <c r="XN349" s="39"/>
      <c r="XO349" s="39"/>
      <c r="XP349" s="39"/>
      <c r="XQ349" s="39"/>
      <c r="XR349" s="39"/>
      <c r="XS349" s="39"/>
      <c r="XT349" s="39"/>
      <c r="XU349" s="39"/>
      <c r="XV349" s="39"/>
      <c r="XW349" s="39"/>
      <c r="XX349" s="39"/>
      <c r="XY349" s="39"/>
      <c r="XZ349" s="39"/>
      <c r="YA349" s="39"/>
      <c r="YB349" s="39"/>
      <c r="YC349" s="39"/>
      <c r="YD349" s="39"/>
      <c r="YE349" s="39"/>
      <c r="YF349" s="39"/>
      <c r="YG349" s="39"/>
      <c r="YH349" s="39"/>
      <c r="YI349" s="39"/>
      <c r="YJ349" s="39"/>
      <c r="YK349" s="39"/>
      <c r="YL349" s="39"/>
      <c r="YM349" s="39"/>
      <c r="YN349" s="39"/>
      <c r="YO349" s="39"/>
      <c r="YP349" s="39"/>
      <c r="YQ349" s="39"/>
      <c r="YR349" s="39"/>
      <c r="YS349" s="39"/>
      <c r="YT349" s="39"/>
      <c r="YU349" s="39"/>
      <c r="YV349" s="39"/>
      <c r="YW349" s="39"/>
      <c r="YX349" s="39"/>
      <c r="YY349" s="39"/>
      <c r="YZ349" s="39"/>
      <c r="ZA349" s="39"/>
      <c r="ZB349" s="39"/>
      <c r="ZC349" s="39"/>
      <c r="ZD349" s="39"/>
      <c r="ZE349" s="39"/>
      <c r="ZF349" s="39"/>
      <c r="ZG349" s="39"/>
      <c r="ZH349" s="39"/>
      <c r="ZI349" s="39"/>
      <c r="ZJ349" s="39"/>
      <c r="ZK349" s="39"/>
      <c r="ZL349" s="39"/>
      <c r="ZM349" s="39"/>
      <c r="ZN349" s="39"/>
      <c r="ZO349" s="39"/>
      <c r="ZP349" s="39"/>
      <c r="ZQ349" s="39"/>
      <c r="ZR349" s="39"/>
      <c r="ZS349" s="39"/>
      <c r="ZT349" s="39"/>
      <c r="ZU349" s="39"/>
      <c r="ZV349" s="39"/>
      <c r="ZW349" s="39"/>
      <c r="ZX349" s="39"/>
    </row>
    <row r="350" spans="1:700" s="41" customFormat="1" ht="12" customHeight="1" x14ac:dyDescent="0.25">
      <c r="A350" s="128" t="s">
        <v>36</v>
      </c>
      <c r="B350" s="36" t="s">
        <v>37</v>
      </c>
      <c r="C350" s="36" t="s">
        <v>37</v>
      </c>
      <c r="D350" s="36" t="s">
        <v>38</v>
      </c>
      <c r="E350" s="36" t="s">
        <v>271</v>
      </c>
      <c r="F350" s="36" t="s">
        <v>272</v>
      </c>
      <c r="G350" s="22" t="s">
        <v>40</v>
      </c>
      <c r="H350" s="22">
        <v>39202</v>
      </c>
      <c r="I350" s="73" t="s">
        <v>170</v>
      </c>
      <c r="J350" s="121"/>
      <c r="K350" s="92" t="s">
        <v>170</v>
      </c>
      <c r="L350" s="117"/>
      <c r="M350" s="8" t="s">
        <v>43</v>
      </c>
      <c r="N350" s="12" t="s">
        <v>16296</v>
      </c>
      <c r="O350" s="20">
        <v>2</v>
      </c>
      <c r="P350" s="59"/>
      <c r="Q350" s="53" t="s">
        <v>16279</v>
      </c>
      <c r="R350" s="59">
        <v>14148</v>
      </c>
      <c r="S350" s="59">
        <v>0</v>
      </c>
      <c r="T350" s="59">
        <v>0</v>
      </c>
      <c r="U350" s="59">
        <v>4574</v>
      </c>
      <c r="V350" s="59">
        <v>0</v>
      </c>
      <c r="W350" s="59">
        <v>0</v>
      </c>
      <c r="X350" s="59">
        <v>0</v>
      </c>
      <c r="Y350" s="59">
        <v>0</v>
      </c>
      <c r="Z350" s="59">
        <v>0</v>
      </c>
      <c r="AA350" s="59">
        <v>0</v>
      </c>
      <c r="AB350" s="59">
        <v>9574</v>
      </c>
      <c r="AC350" s="59">
        <v>0</v>
      </c>
      <c r="AD350" s="59">
        <v>0</v>
      </c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/>
      <c r="IV350" s="39"/>
      <c r="IW350" s="39"/>
      <c r="IX350" s="39"/>
      <c r="IY350" s="39"/>
      <c r="IZ350" s="39"/>
      <c r="JA350" s="39"/>
      <c r="JB350" s="39"/>
      <c r="JC350" s="39"/>
      <c r="JD350" s="39"/>
      <c r="JE350" s="39"/>
      <c r="JF350" s="39"/>
      <c r="JG350" s="39"/>
      <c r="JH350" s="39"/>
      <c r="JI350" s="39"/>
      <c r="JJ350" s="39"/>
      <c r="JK350" s="39"/>
      <c r="JL350" s="39"/>
      <c r="JM350" s="39"/>
      <c r="JN350" s="39"/>
      <c r="JO350" s="39"/>
      <c r="JP350" s="39"/>
      <c r="JQ350" s="39"/>
      <c r="JR350" s="39"/>
      <c r="JS350" s="39"/>
      <c r="JT350" s="39"/>
      <c r="JU350" s="39"/>
      <c r="JV350" s="39"/>
      <c r="JW350" s="39"/>
      <c r="JX350" s="39"/>
      <c r="JY350" s="39"/>
      <c r="JZ350" s="39"/>
      <c r="KA350" s="39"/>
      <c r="KB350" s="39"/>
      <c r="KC350" s="39"/>
      <c r="KD350" s="39"/>
      <c r="KE350" s="39"/>
      <c r="KF350" s="39"/>
      <c r="KG350" s="39"/>
      <c r="KH350" s="39"/>
      <c r="KI350" s="39"/>
      <c r="KJ350" s="39"/>
      <c r="KK350" s="39"/>
      <c r="KL350" s="39"/>
      <c r="KM350" s="39"/>
      <c r="KN350" s="39"/>
      <c r="KO350" s="39"/>
      <c r="KP350" s="39"/>
      <c r="KQ350" s="39"/>
      <c r="KR350" s="39"/>
      <c r="KS350" s="39"/>
      <c r="KT350" s="39"/>
      <c r="KU350" s="39"/>
      <c r="KV350" s="39"/>
      <c r="KW350" s="39"/>
      <c r="KX350" s="39"/>
      <c r="KY350" s="39"/>
      <c r="KZ350" s="39"/>
      <c r="LA350" s="39"/>
      <c r="LB350" s="39"/>
      <c r="LC350" s="39"/>
      <c r="LD350" s="39"/>
      <c r="LE350" s="39"/>
      <c r="LF350" s="39"/>
      <c r="LG350" s="39"/>
      <c r="LH350" s="39"/>
      <c r="LI350" s="39"/>
      <c r="LJ350" s="39"/>
      <c r="LK350" s="39"/>
      <c r="LL350" s="39"/>
      <c r="LM350" s="39"/>
      <c r="LN350" s="39"/>
      <c r="LO350" s="39"/>
      <c r="LP350" s="39"/>
      <c r="LQ350" s="39"/>
      <c r="LR350" s="39"/>
      <c r="LS350" s="39"/>
      <c r="LT350" s="39"/>
      <c r="LU350" s="39"/>
      <c r="LV350" s="39"/>
      <c r="LW350" s="39"/>
      <c r="LX350" s="39"/>
      <c r="LY350" s="39"/>
      <c r="LZ350" s="39"/>
      <c r="MA350" s="39"/>
      <c r="MB350" s="39"/>
      <c r="MC350" s="39"/>
      <c r="MD350" s="39"/>
      <c r="ME350" s="39"/>
      <c r="MF350" s="39"/>
      <c r="MG350" s="39"/>
      <c r="MH350" s="39"/>
      <c r="MI350" s="39"/>
      <c r="MJ350" s="39"/>
      <c r="MK350" s="39"/>
      <c r="ML350" s="39"/>
      <c r="MM350" s="39"/>
      <c r="MN350" s="39"/>
      <c r="MO350" s="39"/>
      <c r="MP350" s="39"/>
      <c r="MQ350" s="39"/>
      <c r="MR350" s="39"/>
      <c r="MS350" s="39"/>
      <c r="MT350" s="39"/>
      <c r="MU350" s="39"/>
      <c r="MV350" s="39"/>
      <c r="MW350" s="39"/>
      <c r="MX350" s="39"/>
      <c r="MY350" s="39"/>
      <c r="MZ350" s="39"/>
      <c r="NA350" s="39"/>
      <c r="NB350" s="39"/>
      <c r="NC350" s="39"/>
      <c r="ND350" s="39"/>
      <c r="NE350" s="39"/>
      <c r="NF350" s="39"/>
      <c r="NG350" s="39"/>
      <c r="NH350" s="39"/>
      <c r="NI350" s="39"/>
      <c r="NJ350" s="39"/>
      <c r="NK350" s="39"/>
      <c r="NL350" s="39"/>
      <c r="NM350" s="39"/>
      <c r="NN350" s="39"/>
      <c r="NO350" s="39"/>
      <c r="NP350" s="39"/>
      <c r="NQ350" s="39"/>
      <c r="NR350" s="39"/>
      <c r="NS350" s="39"/>
      <c r="NT350" s="39"/>
      <c r="NU350" s="39"/>
      <c r="NV350" s="39"/>
      <c r="NW350" s="39"/>
      <c r="NX350" s="39"/>
      <c r="NY350" s="39"/>
      <c r="NZ350" s="39"/>
      <c r="OA350" s="39"/>
      <c r="OB350" s="39"/>
      <c r="OC350" s="39"/>
      <c r="OD350" s="39"/>
      <c r="OE350" s="39"/>
      <c r="OF350" s="39"/>
      <c r="OG350" s="39"/>
      <c r="OH350" s="39"/>
      <c r="OI350" s="39"/>
      <c r="OJ350" s="39"/>
      <c r="OK350" s="39"/>
      <c r="OL350" s="39"/>
      <c r="OM350" s="39"/>
      <c r="ON350" s="39"/>
      <c r="OO350" s="39"/>
      <c r="OP350" s="39"/>
      <c r="OQ350" s="39"/>
      <c r="OR350" s="39"/>
      <c r="OS350" s="39"/>
      <c r="OT350" s="39"/>
      <c r="OU350" s="39"/>
      <c r="OV350" s="39"/>
      <c r="OW350" s="39"/>
      <c r="OX350" s="39"/>
      <c r="OY350" s="39"/>
      <c r="OZ350" s="39"/>
      <c r="PA350" s="39"/>
      <c r="PB350" s="39"/>
      <c r="PC350" s="39"/>
      <c r="PD350" s="39"/>
      <c r="PE350" s="39"/>
      <c r="PF350" s="39"/>
      <c r="PG350" s="39"/>
      <c r="PH350" s="39"/>
      <c r="PI350" s="39"/>
      <c r="PJ350" s="39"/>
      <c r="PK350" s="39"/>
      <c r="PL350" s="39"/>
      <c r="PM350" s="39"/>
      <c r="PN350" s="39"/>
      <c r="PO350" s="39"/>
      <c r="PP350" s="39"/>
      <c r="PQ350" s="39"/>
      <c r="PR350" s="39"/>
      <c r="PS350" s="39"/>
      <c r="PT350" s="39"/>
      <c r="PU350" s="39"/>
      <c r="PV350" s="39"/>
      <c r="PW350" s="39"/>
      <c r="PX350" s="39"/>
      <c r="PY350" s="39"/>
      <c r="PZ350" s="39"/>
      <c r="QA350" s="39"/>
      <c r="QB350" s="39"/>
      <c r="QC350" s="39"/>
      <c r="QD350" s="39"/>
      <c r="QE350" s="39"/>
      <c r="QF350" s="39"/>
      <c r="QG350" s="39"/>
      <c r="QH350" s="39"/>
      <c r="QI350" s="39"/>
      <c r="QJ350" s="39"/>
      <c r="QK350" s="39"/>
      <c r="QL350" s="39"/>
      <c r="QM350" s="39"/>
      <c r="QN350" s="39"/>
      <c r="QO350" s="39"/>
      <c r="QP350" s="39"/>
      <c r="QQ350" s="39"/>
      <c r="QR350" s="39"/>
      <c r="QS350" s="39"/>
      <c r="QT350" s="39"/>
      <c r="QU350" s="39"/>
      <c r="QV350" s="39"/>
      <c r="QW350" s="39"/>
      <c r="QX350" s="39"/>
      <c r="QY350" s="39"/>
      <c r="QZ350" s="39"/>
      <c r="RA350" s="39"/>
      <c r="RB350" s="39"/>
      <c r="RC350" s="39"/>
      <c r="RD350" s="39"/>
      <c r="RE350" s="39"/>
      <c r="RF350" s="39"/>
      <c r="RG350" s="39"/>
      <c r="RH350" s="39"/>
      <c r="RI350" s="39"/>
      <c r="RJ350" s="39"/>
      <c r="RK350" s="39"/>
      <c r="RL350" s="39"/>
      <c r="RM350" s="39"/>
      <c r="RN350" s="39"/>
      <c r="RO350" s="39"/>
      <c r="RP350" s="39"/>
      <c r="RQ350" s="39"/>
      <c r="RR350" s="39"/>
      <c r="RS350" s="39"/>
      <c r="RT350" s="39"/>
      <c r="RU350" s="39"/>
      <c r="RV350" s="39"/>
      <c r="RW350" s="39"/>
      <c r="RX350" s="39"/>
      <c r="RY350" s="39"/>
      <c r="RZ350" s="39"/>
      <c r="SA350" s="39"/>
      <c r="SB350" s="39"/>
      <c r="SC350" s="39"/>
      <c r="SD350" s="39"/>
      <c r="SE350" s="39"/>
      <c r="SF350" s="39"/>
      <c r="SG350" s="39"/>
      <c r="SH350" s="39"/>
      <c r="SI350" s="39"/>
      <c r="SJ350" s="39"/>
      <c r="SK350" s="39"/>
      <c r="SL350" s="39"/>
      <c r="SM350" s="39"/>
      <c r="SN350" s="39"/>
      <c r="SO350" s="39"/>
      <c r="SP350" s="39"/>
      <c r="SQ350" s="39"/>
      <c r="SR350" s="39"/>
      <c r="SS350" s="39"/>
      <c r="ST350" s="39"/>
      <c r="SU350" s="39"/>
      <c r="SV350" s="39"/>
      <c r="SW350" s="39"/>
      <c r="SX350" s="39"/>
      <c r="SY350" s="39"/>
      <c r="SZ350" s="39"/>
      <c r="TA350" s="39"/>
      <c r="TB350" s="39"/>
      <c r="TC350" s="39"/>
      <c r="TD350" s="39"/>
      <c r="TE350" s="39"/>
      <c r="TF350" s="39"/>
      <c r="TG350" s="39"/>
      <c r="TH350" s="39"/>
      <c r="TI350" s="39"/>
      <c r="TJ350" s="39"/>
      <c r="TK350" s="39"/>
      <c r="TL350" s="39"/>
      <c r="TM350" s="39"/>
      <c r="TN350" s="39"/>
      <c r="TO350" s="39"/>
      <c r="TP350" s="39"/>
      <c r="TQ350" s="39"/>
      <c r="TR350" s="39"/>
      <c r="TS350" s="39"/>
      <c r="TT350" s="39"/>
      <c r="TU350" s="39"/>
      <c r="TV350" s="39"/>
      <c r="TW350" s="39"/>
      <c r="TX350" s="39"/>
      <c r="TY350" s="39"/>
      <c r="TZ350" s="39"/>
      <c r="UA350" s="39"/>
      <c r="UB350" s="39"/>
      <c r="UC350" s="39"/>
      <c r="UD350" s="39"/>
      <c r="UE350" s="39"/>
      <c r="UF350" s="39"/>
      <c r="UG350" s="39"/>
      <c r="UH350" s="39"/>
      <c r="UI350" s="39"/>
      <c r="UJ350" s="39"/>
      <c r="UK350" s="39"/>
      <c r="UL350" s="39"/>
      <c r="UM350" s="39"/>
      <c r="UN350" s="39"/>
      <c r="UO350" s="39"/>
      <c r="UP350" s="39"/>
      <c r="UQ350" s="39"/>
      <c r="UR350" s="39"/>
      <c r="US350" s="39"/>
      <c r="UT350" s="39"/>
      <c r="UU350" s="39"/>
      <c r="UV350" s="39"/>
      <c r="UW350" s="39"/>
      <c r="UX350" s="39"/>
      <c r="UY350" s="39"/>
      <c r="UZ350" s="39"/>
      <c r="VA350" s="39"/>
      <c r="VB350" s="39"/>
      <c r="VC350" s="39"/>
      <c r="VD350" s="39"/>
      <c r="VE350" s="39"/>
      <c r="VF350" s="39"/>
      <c r="VG350" s="39"/>
      <c r="VH350" s="39"/>
      <c r="VI350" s="39"/>
      <c r="VJ350" s="39"/>
      <c r="VK350" s="39"/>
      <c r="VL350" s="39"/>
      <c r="VM350" s="39"/>
      <c r="VN350" s="39"/>
      <c r="VO350" s="39"/>
      <c r="VP350" s="39"/>
      <c r="VQ350" s="39"/>
      <c r="VR350" s="39"/>
      <c r="VS350" s="39"/>
      <c r="VT350" s="39"/>
      <c r="VU350" s="39"/>
      <c r="VV350" s="39"/>
      <c r="VW350" s="39"/>
      <c r="VX350" s="39"/>
      <c r="VY350" s="39"/>
      <c r="VZ350" s="39"/>
      <c r="WA350" s="39"/>
      <c r="WB350" s="39"/>
      <c r="WC350" s="39"/>
      <c r="WD350" s="39"/>
      <c r="WE350" s="39"/>
      <c r="WF350" s="39"/>
      <c r="WG350" s="39"/>
      <c r="WH350" s="39"/>
      <c r="WI350" s="39"/>
      <c r="WJ350" s="39"/>
      <c r="WK350" s="39"/>
      <c r="WL350" s="39"/>
      <c r="WM350" s="39"/>
      <c r="WN350" s="39"/>
      <c r="WO350" s="39"/>
      <c r="WP350" s="39"/>
      <c r="WQ350" s="39"/>
      <c r="WR350" s="39"/>
      <c r="WS350" s="39"/>
      <c r="WT350" s="39"/>
      <c r="WU350" s="39"/>
      <c r="WV350" s="39"/>
      <c r="WW350" s="39"/>
      <c r="WX350" s="39"/>
      <c r="WY350" s="39"/>
      <c r="WZ350" s="39"/>
      <c r="XA350" s="39"/>
      <c r="XB350" s="39"/>
      <c r="XC350" s="39"/>
      <c r="XD350" s="39"/>
      <c r="XE350" s="39"/>
      <c r="XF350" s="39"/>
      <c r="XG350" s="39"/>
      <c r="XH350" s="39"/>
      <c r="XI350" s="39"/>
      <c r="XJ350" s="39"/>
      <c r="XK350" s="39"/>
      <c r="XL350" s="39"/>
      <c r="XM350" s="39"/>
      <c r="XN350" s="39"/>
      <c r="XO350" s="39"/>
      <c r="XP350" s="39"/>
      <c r="XQ350" s="39"/>
      <c r="XR350" s="39"/>
      <c r="XS350" s="39"/>
      <c r="XT350" s="39"/>
      <c r="XU350" s="39"/>
      <c r="XV350" s="39"/>
      <c r="XW350" s="39"/>
      <c r="XX350" s="39"/>
      <c r="XY350" s="39"/>
      <c r="XZ350" s="39"/>
      <c r="YA350" s="39"/>
      <c r="YB350" s="39"/>
      <c r="YC350" s="39"/>
      <c r="YD350" s="39"/>
      <c r="YE350" s="39"/>
      <c r="YF350" s="39"/>
      <c r="YG350" s="39"/>
      <c r="YH350" s="39"/>
      <c r="YI350" s="39"/>
      <c r="YJ350" s="39"/>
      <c r="YK350" s="39"/>
      <c r="YL350" s="39"/>
      <c r="YM350" s="39"/>
      <c r="YN350" s="39"/>
      <c r="YO350" s="39"/>
      <c r="YP350" s="39"/>
      <c r="YQ350" s="39"/>
      <c r="YR350" s="39"/>
      <c r="YS350" s="39"/>
      <c r="YT350" s="39"/>
      <c r="YU350" s="39"/>
      <c r="YV350" s="39"/>
      <c r="YW350" s="39"/>
      <c r="YX350" s="39"/>
      <c r="YY350" s="39"/>
      <c r="YZ350" s="39"/>
      <c r="ZA350" s="39"/>
      <c r="ZB350" s="39"/>
      <c r="ZC350" s="39"/>
      <c r="ZD350" s="39"/>
      <c r="ZE350" s="39"/>
      <c r="ZF350" s="39"/>
      <c r="ZG350" s="39"/>
      <c r="ZH350" s="39"/>
      <c r="ZI350" s="39"/>
      <c r="ZJ350" s="39"/>
      <c r="ZK350" s="39"/>
      <c r="ZL350" s="39"/>
      <c r="ZM350" s="39"/>
      <c r="ZN350" s="39"/>
      <c r="ZO350" s="39"/>
      <c r="ZP350" s="39"/>
      <c r="ZQ350" s="39"/>
      <c r="ZR350" s="39"/>
      <c r="ZS350" s="39"/>
      <c r="ZT350" s="39"/>
      <c r="ZU350" s="39"/>
      <c r="ZV350" s="39"/>
      <c r="ZW350" s="39"/>
      <c r="ZX350" s="39"/>
    </row>
    <row r="351" spans="1:700" s="41" customFormat="1" ht="12" customHeight="1" x14ac:dyDescent="0.25">
      <c r="A351" s="128" t="s">
        <v>36</v>
      </c>
      <c r="B351" s="36" t="s">
        <v>37</v>
      </c>
      <c r="C351" s="36" t="s">
        <v>37</v>
      </c>
      <c r="D351" s="36" t="s">
        <v>38</v>
      </c>
      <c r="E351" s="36" t="s">
        <v>271</v>
      </c>
      <c r="F351" s="36" t="s">
        <v>272</v>
      </c>
      <c r="G351" s="22" t="s">
        <v>16334</v>
      </c>
      <c r="H351" s="22">
        <v>21101</v>
      </c>
      <c r="I351" s="73" t="s">
        <v>46</v>
      </c>
      <c r="J351" s="115" t="s">
        <v>1578</v>
      </c>
      <c r="K351" s="30" t="s">
        <v>74</v>
      </c>
      <c r="L351" s="117"/>
      <c r="M351" s="8" t="s">
        <v>43</v>
      </c>
      <c r="N351" s="12" t="s">
        <v>16255</v>
      </c>
      <c r="O351" s="20">
        <v>30</v>
      </c>
      <c r="P351" s="59">
        <v>145</v>
      </c>
      <c r="Q351" s="53" t="s">
        <v>45</v>
      </c>
      <c r="R351" s="59">
        <v>4350</v>
      </c>
      <c r="S351" s="59">
        <v>0</v>
      </c>
      <c r="T351" s="59">
        <v>1450</v>
      </c>
      <c r="U351" s="59">
        <v>0</v>
      </c>
      <c r="V351" s="59">
        <v>0</v>
      </c>
      <c r="W351" s="59">
        <v>1450</v>
      </c>
      <c r="X351" s="59">
        <v>0</v>
      </c>
      <c r="Y351" s="59">
        <v>0</v>
      </c>
      <c r="Z351" s="59">
        <v>1450</v>
      </c>
      <c r="AA351" s="59">
        <v>0</v>
      </c>
      <c r="AB351" s="59">
        <v>0</v>
      </c>
      <c r="AC351" s="59">
        <v>0</v>
      </c>
      <c r="AD351" s="59">
        <v>0</v>
      </c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/>
      <c r="IV351" s="39"/>
      <c r="IW351" s="39"/>
      <c r="IX351" s="39"/>
      <c r="IY351" s="39"/>
      <c r="IZ351" s="39"/>
      <c r="JA351" s="39"/>
      <c r="JB351" s="39"/>
      <c r="JC351" s="39"/>
      <c r="JD351" s="39"/>
      <c r="JE351" s="39"/>
      <c r="JF351" s="39"/>
      <c r="JG351" s="39"/>
      <c r="JH351" s="39"/>
      <c r="JI351" s="39"/>
      <c r="JJ351" s="39"/>
      <c r="JK351" s="39"/>
      <c r="JL351" s="39"/>
      <c r="JM351" s="39"/>
      <c r="JN351" s="39"/>
      <c r="JO351" s="39"/>
      <c r="JP351" s="39"/>
      <c r="JQ351" s="39"/>
      <c r="JR351" s="39"/>
      <c r="JS351" s="39"/>
      <c r="JT351" s="39"/>
      <c r="JU351" s="39"/>
      <c r="JV351" s="39"/>
      <c r="JW351" s="39"/>
      <c r="JX351" s="39"/>
      <c r="JY351" s="39"/>
      <c r="JZ351" s="39"/>
      <c r="KA351" s="39"/>
      <c r="KB351" s="39"/>
      <c r="KC351" s="39"/>
      <c r="KD351" s="39"/>
      <c r="KE351" s="39"/>
      <c r="KF351" s="39"/>
      <c r="KG351" s="39"/>
      <c r="KH351" s="39"/>
      <c r="KI351" s="39"/>
      <c r="KJ351" s="39"/>
      <c r="KK351" s="39"/>
      <c r="KL351" s="39"/>
      <c r="KM351" s="39"/>
      <c r="KN351" s="39"/>
      <c r="KO351" s="39"/>
      <c r="KP351" s="39"/>
      <c r="KQ351" s="39"/>
      <c r="KR351" s="39"/>
      <c r="KS351" s="39"/>
      <c r="KT351" s="39"/>
      <c r="KU351" s="39"/>
      <c r="KV351" s="39"/>
      <c r="KW351" s="39"/>
      <c r="KX351" s="39"/>
      <c r="KY351" s="39"/>
      <c r="KZ351" s="39"/>
      <c r="LA351" s="39"/>
      <c r="LB351" s="39"/>
      <c r="LC351" s="39"/>
      <c r="LD351" s="39"/>
      <c r="LE351" s="39"/>
      <c r="LF351" s="39"/>
      <c r="LG351" s="39"/>
      <c r="LH351" s="39"/>
      <c r="LI351" s="39"/>
      <c r="LJ351" s="39"/>
      <c r="LK351" s="39"/>
      <c r="LL351" s="39"/>
      <c r="LM351" s="39"/>
      <c r="LN351" s="39"/>
      <c r="LO351" s="39"/>
      <c r="LP351" s="39"/>
      <c r="LQ351" s="39"/>
      <c r="LR351" s="39"/>
      <c r="LS351" s="39"/>
      <c r="LT351" s="39"/>
      <c r="LU351" s="39"/>
      <c r="LV351" s="39"/>
      <c r="LW351" s="39"/>
      <c r="LX351" s="39"/>
      <c r="LY351" s="39"/>
      <c r="LZ351" s="39"/>
      <c r="MA351" s="39"/>
      <c r="MB351" s="39"/>
      <c r="MC351" s="39"/>
      <c r="MD351" s="39"/>
      <c r="ME351" s="39"/>
      <c r="MF351" s="39"/>
      <c r="MG351" s="39"/>
      <c r="MH351" s="39"/>
      <c r="MI351" s="39"/>
      <c r="MJ351" s="39"/>
      <c r="MK351" s="39"/>
      <c r="ML351" s="39"/>
      <c r="MM351" s="39"/>
      <c r="MN351" s="39"/>
      <c r="MO351" s="39"/>
      <c r="MP351" s="39"/>
      <c r="MQ351" s="39"/>
      <c r="MR351" s="39"/>
      <c r="MS351" s="39"/>
      <c r="MT351" s="39"/>
      <c r="MU351" s="39"/>
      <c r="MV351" s="39"/>
      <c r="MW351" s="39"/>
      <c r="MX351" s="39"/>
      <c r="MY351" s="39"/>
      <c r="MZ351" s="39"/>
      <c r="NA351" s="39"/>
      <c r="NB351" s="39"/>
      <c r="NC351" s="39"/>
      <c r="ND351" s="39"/>
      <c r="NE351" s="39"/>
      <c r="NF351" s="39"/>
      <c r="NG351" s="39"/>
      <c r="NH351" s="39"/>
      <c r="NI351" s="39"/>
      <c r="NJ351" s="39"/>
      <c r="NK351" s="39"/>
      <c r="NL351" s="39"/>
      <c r="NM351" s="39"/>
      <c r="NN351" s="39"/>
      <c r="NO351" s="39"/>
      <c r="NP351" s="39"/>
      <c r="NQ351" s="39"/>
      <c r="NR351" s="39"/>
      <c r="NS351" s="39"/>
      <c r="NT351" s="39"/>
      <c r="NU351" s="39"/>
      <c r="NV351" s="39"/>
      <c r="NW351" s="39"/>
      <c r="NX351" s="39"/>
      <c r="NY351" s="39"/>
      <c r="NZ351" s="39"/>
      <c r="OA351" s="39"/>
      <c r="OB351" s="39"/>
      <c r="OC351" s="39"/>
      <c r="OD351" s="39"/>
      <c r="OE351" s="39"/>
      <c r="OF351" s="39"/>
      <c r="OG351" s="39"/>
      <c r="OH351" s="39"/>
      <c r="OI351" s="39"/>
      <c r="OJ351" s="39"/>
      <c r="OK351" s="39"/>
      <c r="OL351" s="39"/>
      <c r="OM351" s="39"/>
      <c r="ON351" s="39"/>
      <c r="OO351" s="39"/>
      <c r="OP351" s="39"/>
      <c r="OQ351" s="39"/>
      <c r="OR351" s="39"/>
      <c r="OS351" s="39"/>
      <c r="OT351" s="39"/>
      <c r="OU351" s="39"/>
      <c r="OV351" s="39"/>
      <c r="OW351" s="39"/>
      <c r="OX351" s="39"/>
      <c r="OY351" s="39"/>
      <c r="OZ351" s="39"/>
      <c r="PA351" s="39"/>
      <c r="PB351" s="39"/>
      <c r="PC351" s="39"/>
      <c r="PD351" s="39"/>
      <c r="PE351" s="39"/>
      <c r="PF351" s="39"/>
      <c r="PG351" s="39"/>
      <c r="PH351" s="39"/>
      <c r="PI351" s="39"/>
      <c r="PJ351" s="39"/>
      <c r="PK351" s="39"/>
      <c r="PL351" s="39"/>
      <c r="PM351" s="39"/>
      <c r="PN351" s="39"/>
      <c r="PO351" s="39"/>
      <c r="PP351" s="39"/>
      <c r="PQ351" s="39"/>
      <c r="PR351" s="39"/>
      <c r="PS351" s="39"/>
      <c r="PT351" s="39"/>
      <c r="PU351" s="39"/>
      <c r="PV351" s="39"/>
      <c r="PW351" s="39"/>
      <c r="PX351" s="39"/>
      <c r="PY351" s="39"/>
      <c r="PZ351" s="39"/>
      <c r="QA351" s="39"/>
      <c r="QB351" s="39"/>
      <c r="QC351" s="39"/>
      <c r="QD351" s="39"/>
      <c r="QE351" s="39"/>
      <c r="QF351" s="39"/>
      <c r="QG351" s="39"/>
      <c r="QH351" s="39"/>
      <c r="QI351" s="39"/>
      <c r="QJ351" s="39"/>
      <c r="QK351" s="39"/>
      <c r="QL351" s="39"/>
      <c r="QM351" s="39"/>
      <c r="QN351" s="39"/>
      <c r="QO351" s="39"/>
      <c r="QP351" s="39"/>
      <c r="QQ351" s="39"/>
      <c r="QR351" s="39"/>
      <c r="QS351" s="39"/>
      <c r="QT351" s="39"/>
      <c r="QU351" s="39"/>
      <c r="QV351" s="39"/>
      <c r="QW351" s="39"/>
      <c r="QX351" s="39"/>
      <c r="QY351" s="39"/>
      <c r="QZ351" s="39"/>
      <c r="RA351" s="39"/>
      <c r="RB351" s="39"/>
      <c r="RC351" s="39"/>
      <c r="RD351" s="39"/>
      <c r="RE351" s="39"/>
      <c r="RF351" s="39"/>
      <c r="RG351" s="39"/>
      <c r="RH351" s="39"/>
      <c r="RI351" s="39"/>
      <c r="RJ351" s="39"/>
      <c r="RK351" s="39"/>
      <c r="RL351" s="39"/>
      <c r="RM351" s="39"/>
      <c r="RN351" s="39"/>
      <c r="RO351" s="39"/>
      <c r="RP351" s="39"/>
      <c r="RQ351" s="39"/>
      <c r="RR351" s="39"/>
      <c r="RS351" s="39"/>
      <c r="RT351" s="39"/>
      <c r="RU351" s="39"/>
      <c r="RV351" s="39"/>
      <c r="RW351" s="39"/>
      <c r="RX351" s="39"/>
      <c r="RY351" s="39"/>
      <c r="RZ351" s="39"/>
      <c r="SA351" s="39"/>
      <c r="SB351" s="39"/>
      <c r="SC351" s="39"/>
      <c r="SD351" s="39"/>
      <c r="SE351" s="39"/>
      <c r="SF351" s="39"/>
      <c r="SG351" s="39"/>
      <c r="SH351" s="39"/>
      <c r="SI351" s="39"/>
      <c r="SJ351" s="39"/>
      <c r="SK351" s="39"/>
      <c r="SL351" s="39"/>
      <c r="SM351" s="39"/>
      <c r="SN351" s="39"/>
      <c r="SO351" s="39"/>
      <c r="SP351" s="39"/>
      <c r="SQ351" s="39"/>
      <c r="SR351" s="39"/>
      <c r="SS351" s="39"/>
      <c r="ST351" s="39"/>
      <c r="SU351" s="39"/>
      <c r="SV351" s="39"/>
      <c r="SW351" s="39"/>
      <c r="SX351" s="39"/>
      <c r="SY351" s="39"/>
      <c r="SZ351" s="39"/>
      <c r="TA351" s="39"/>
      <c r="TB351" s="39"/>
      <c r="TC351" s="39"/>
      <c r="TD351" s="39"/>
      <c r="TE351" s="39"/>
      <c r="TF351" s="39"/>
      <c r="TG351" s="39"/>
      <c r="TH351" s="39"/>
      <c r="TI351" s="39"/>
      <c r="TJ351" s="39"/>
      <c r="TK351" s="39"/>
      <c r="TL351" s="39"/>
      <c r="TM351" s="39"/>
      <c r="TN351" s="39"/>
      <c r="TO351" s="39"/>
      <c r="TP351" s="39"/>
      <c r="TQ351" s="39"/>
      <c r="TR351" s="39"/>
      <c r="TS351" s="39"/>
      <c r="TT351" s="39"/>
      <c r="TU351" s="39"/>
      <c r="TV351" s="39"/>
      <c r="TW351" s="39"/>
      <c r="TX351" s="39"/>
      <c r="TY351" s="39"/>
      <c r="TZ351" s="39"/>
      <c r="UA351" s="39"/>
      <c r="UB351" s="39"/>
      <c r="UC351" s="39"/>
      <c r="UD351" s="39"/>
      <c r="UE351" s="39"/>
      <c r="UF351" s="39"/>
      <c r="UG351" s="39"/>
      <c r="UH351" s="39"/>
      <c r="UI351" s="39"/>
      <c r="UJ351" s="39"/>
      <c r="UK351" s="39"/>
      <c r="UL351" s="39"/>
      <c r="UM351" s="39"/>
      <c r="UN351" s="39"/>
      <c r="UO351" s="39"/>
      <c r="UP351" s="39"/>
      <c r="UQ351" s="39"/>
      <c r="UR351" s="39"/>
      <c r="US351" s="39"/>
      <c r="UT351" s="39"/>
      <c r="UU351" s="39"/>
      <c r="UV351" s="39"/>
      <c r="UW351" s="39"/>
      <c r="UX351" s="39"/>
      <c r="UY351" s="39"/>
      <c r="UZ351" s="39"/>
      <c r="VA351" s="39"/>
      <c r="VB351" s="39"/>
      <c r="VC351" s="39"/>
      <c r="VD351" s="39"/>
      <c r="VE351" s="39"/>
      <c r="VF351" s="39"/>
      <c r="VG351" s="39"/>
      <c r="VH351" s="39"/>
      <c r="VI351" s="39"/>
      <c r="VJ351" s="39"/>
      <c r="VK351" s="39"/>
      <c r="VL351" s="39"/>
      <c r="VM351" s="39"/>
      <c r="VN351" s="39"/>
      <c r="VO351" s="39"/>
      <c r="VP351" s="39"/>
      <c r="VQ351" s="39"/>
      <c r="VR351" s="39"/>
      <c r="VS351" s="39"/>
      <c r="VT351" s="39"/>
      <c r="VU351" s="39"/>
      <c r="VV351" s="39"/>
      <c r="VW351" s="39"/>
      <c r="VX351" s="39"/>
      <c r="VY351" s="39"/>
      <c r="VZ351" s="39"/>
      <c r="WA351" s="39"/>
      <c r="WB351" s="39"/>
      <c r="WC351" s="39"/>
      <c r="WD351" s="39"/>
      <c r="WE351" s="39"/>
      <c r="WF351" s="39"/>
      <c r="WG351" s="39"/>
      <c r="WH351" s="39"/>
      <c r="WI351" s="39"/>
      <c r="WJ351" s="39"/>
      <c r="WK351" s="39"/>
      <c r="WL351" s="39"/>
      <c r="WM351" s="39"/>
      <c r="WN351" s="39"/>
      <c r="WO351" s="39"/>
      <c r="WP351" s="39"/>
      <c r="WQ351" s="39"/>
      <c r="WR351" s="39"/>
      <c r="WS351" s="39"/>
      <c r="WT351" s="39"/>
      <c r="WU351" s="39"/>
      <c r="WV351" s="39"/>
      <c r="WW351" s="39"/>
      <c r="WX351" s="39"/>
      <c r="WY351" s="39"/>
      <c r="WZ351" s="39"/>
      <c r="XA351" s="39"/>
      <c r="XB351" s="39"/>
      <c r="XC351" s="39"/>
      <c r="XD351" s="39"/>
      <c r="XE351" s="39"/>
      <c r="XF351" s="39"/>
      <c r="XG351" s="39"/>
      <c r="XH351" s="39"/>
      <c r="XI351" s="39"/>
      <c r="XJ351" s="39"/>
      <c r="XK351" s="39"/>
      <c r="XL351" s="39"/>
      <c r="XM351" s="39"/>
      <c r="XN351" s="39"/>
      <c r="XO351" s="39"/>
      <c r="XP351" s="39"/>
      <c r="XQ351" s="39"/>
      <c r="XR351" s="39"/>
      <c r="XS351" s="39"/>
      <c r="XT351" s="39"/>
      <c r="XU351" s="39"/>
      <c r="XV351" s="39"/>
      <c r="XW351" s="39"/>
      <c r="XX351" s="39"/>
      <c r="XY351" s="39"/>
      <c r="XZ351" s="39"/>
      <c r="YA351" s="39"/>
      <c r="YB351" s="39"/>
      <c r="YC351" s="39"/>
      <c r="YD351" s="39"/>
      <c r="YE351" s="39"/>
      <c r="YF351" s="39"/>
      <c r="YG351" s="39"/>
      <c r="YH351" s="39"/>
      <c r="YI351" s="39"/>
      <c r="YJ351" s="39"/>
      <c r="YK351" s="39"/>
      <c r="YL351" s="39"/>
      <c r="YM351" s="39"/>
      <c r="YN351" s="39"/>
      <c r="YO351" s="39"/>
      <c r="YP351" s="39"/>
      <c r="YQ351" s="39"/>
      <c r="YR351" s="39"/>
      <c r="YS351" s="39"/>
      <c r="YT351" s="39"/>
      <c r="YU351" s="39"/>
      <c r="YV351" s="39"/>
      <c r="YW351" s="39"/>
      <c r="YX351" s="39"/>
      <c r="YY351" s="39"/>
      <c r="YZ351" s="39"/>
      <c r="ZA351" s="39"/>
      <c r="ZB351" s="39"/>
      <c r="ZC351" s="39"/>
      <c r="ZD351" s="39"/>
      <c r="ZE351" s="39"/>
      <c r="ZF351" s="39"/>
      <c r="ZG351" s="39"/>
      <c r="ZH351" s="39"/>
      <c r="ZI351" s="39"/>
      <c r="ZJ351" s="39"/>
      <c r="ZK351" s="39"/>
      <c r="ZL351" s="39"/>
      <c r="ZM351" s="39"/>
      <c r="ZN351" s="39"/>
      <c r="ZO351" s="39"/>
      <c r="ZP351" s="39"/>
      <c r="ZQ351" s="39"/>
      <c r="ZR351" s="39"/>
      <c r="ZS351" s="39"/>
      <c r="ZT351" s="39"/>
      <c r="ZU351" s="39"/>
      <c r="ZV351" s="39"/>
      <c r="ZW351" s="39"/>
      <c r="ZX351" s="39"/>
    </row>
    <row r="352" spans="1:700" s="41" customFormat="1" ht="12" customHeight="1" x14ac:dyDescent="0.25">
      <c r="A352" s="128" t="s">
        <v>36</v>
      </c>
      <c r="B352" s="36" t="s">
        <v>37</v>
      </c>
      <c r="C352" s="36" t="s">
        <v>37</v>
      </c>
      <c r="D352" s="36" t="s">
        <v>38</v>
      </c>
      <c r="E352" s="36" t="s">
        <v>271</v>
      </c>
      <c r="F352" s="36" t="s">
        <v>272</v>
      </c>
      <c r="G352" s="22" t="s">
        <v>16334</v>
      </c>
      <c r="H352" s="22">
        <v>21101</v>
      </c>
      <c r="I352" s="73" t="s">
        <v>46</v>
      </c>
      <c r="J352" s="19" t="s">
        <v>1591</v>
      </c>
      <c r="K352" s="19" t="s">
        <v>247</v>
      </c>
      <c r="L352" s="11"/>
      <c r="M352" s="8" t="s">
        <v>43</v>
      </c>
      <c r="N352" s="12" t="s">
        <v>16255</v>
      </c>
      <c r="O352" s="20">
        <v>25</v>
      </c>
      <c r="P352" s="59">
        <v>179.8</v>
      </c>
      <c r="Q352" s="53" t="s">
        <v>45</v>
      </c>
      <c r="R352" s="59">
        <v>4495</v>
      </c>
      <c r="S352" s="59">
        <v>0</v>
      </c>
      <c r="T352" s="59">
        <v>1798</v>
      </c>
      <c r="U352" s="59">
        <v>0</v>
      </c>
      <c r="V352" s="59">
        <v>0</v>
      </c>
      <c r="W352" s="59">
        <v>899</v>
      </c>
      <c r="X352" s="59">
        <v>0</v>
      </c>
      <c r="Y352" s="59">
        <v>0</v>
      </c>
      <c r="Z352" s="59">
        <v>899</v>
      </c>
      <c r="AA352" s="59">
        <v>0</v>
      </c>
      <c r="AB352" s="59">
        <v>0</v>
      </c>
      <c r="AC352" s="59">
        <v>899</v>
      </c>
      <c r="AD352" s="59">
        <v>0</v>
      </c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/>
      <c r="IV352" s="39"/>
      <c r="IW352" s="39"/>
      <c r="IX352" s="39"/>
      <c r="IY352" s="39"/>
      <c r="IZ352" s="39"/>
      <c r="JA352" s="39"/>
      <c r="JB352" s="39"/>
      <c r="JC352" s="39"/>
      <c r="JD352" s="39"/>
      <c r="JE352" s="39"/>
      <c r="JF352" s="39"/>
      <c r="JG352" s="39"/>
      <c r="JH352" s="39"/>
      <c r="JI352" s="39"/>
      <c r="JJ352" s="39"/>
      <c r="JK352" s="39"/>
      <c r="JL352" s="39"/>
      <c r="JM352" s="39"/>
      <c r="JN352" s="39"/>
      <c r="JO352" s="39"/>
      <c r="JP352" s="39"/>
      <c r="JQ352" s="39"/>
      <c r="JR352" s="39"/>
      <c r="JS352" s="39"/>
      <c r="JT352" s="39"/>
      <c r="JU352" s="39"/>
      <c r="JV352" s="39"/>
      <c r="JW352" s="39"/>
      <c r="JX352" s="39"/>
      <c r="JY352" s="39"/>
      <c r="JZ352" s="39"/>
      <c r="KA352" s="39"/>
      <c r="KB352" s="39"/>
      <c r="KC352" s="39"/>
      <c r="KD352" s="39"/>
      <c r="KE352" s="39"/>
      <c r="KF352" s="39"/>
      <c r="KG352" s="39"/>
      <c r="KH352" s="39"/>
      <c r="KI352" s="39"/>
      <c r="KJ352" s="39"/>
      <c r="KK352" s="39"/>
      <c r="KL352" s="39"/>
      <c r="KM352" s="39"/>
      <c r="KN352" s="39"/>
      <c r="KO352" s="39"/>
      <c r="KP352" s="39"/>
      <c r="KQ352" s="39"/>
      <c r="KR352" s="39"/>
      <c r="KS352" s="39"/>
      <c r="KT352" s="39"/>
      <c r="KU352" s="39"/>
      <c r="KV352" s="39"/>
      <c r="KW352" s="39"/>
      <c r="KX352" s="39"/>
      <c r="KY352" s="39"/>
      <c r="KZ352" s="39"/>
      <c r="LA352" s="39"/>
      <c r="LB352" s="39"/>
      <c r="LC352" s="39"/>
      <c r="LD352" s="39"/>
      <c r="LE352" s="39"/>
      <c r="LF352" s="39"/>
      <c r="LG352" s="39"/>
      <c r="LH352" s="39"/>
      <c r="LI352" s="39"/>
      <c r="LJ352" s="39"/>
      <c r="LK352" s="39"/>
      <c r="LL352" s="39"/>
      <c r="LM352" s="39"/>
      <c r="LN352" s="39"/>
      <c r="LO352" s="39"/>
      <c r="LP352" s="39"/>
      <c r="LQ352" s="39"/>
      <c r="LR352" s="39"/>
      <c r="LS352" s="39"/>
      <c r="LT352" s="39"/>
      <c r="LU352" s="39"/>
      <c r="LV352" s="39"/>
      <c r="LW352" s="39"/>
      <c r="LX352" s="39"/>
      <c r="LY352" s="39"/>
      <c r="LZ352" s="39"/>
      <c r="MA352" s="39"/>
      <c r="MB352" s="39"/>
      <c r="MC352" s="39"/>
      <c r="MD352" s="39"/>
      <c r="ME352" s="39"/>
      <c r="MF352" s="39"/>
      <c r="MG352" s="39"/>
      <c r="MH352" s="39"/>
      <c r="MI352" s="39"/>
      <c r="MJ352" s="39"/>
      <c r="MK352" s="39"/>
      <c r="ML352" s="39"/>
      <c r="MM352" s="39"/>
      <c r="MN352" s="39"/>
      <c r="MO352" s="39"/>
      <c r="MP352" s="39"/>
      <c r="MQ352" s="39"/>
      <c r="MR352" s="39"/>
      <c r="MS352" s="39"/>
      <c r="MT352" s="39"/>
      <c r="MU352" s="39"/>
      <c r="MV352" s="39"/>
      <c r="MW352" s="39"/>
      <c r="MX352" s="39"/>
      <c r="MY352" s="39"/>
      <c r="MZ352" s="39"/>
      <c r="NA352" s="39"/>
      <c r="NB352" s="39"/>
      <c r="NC352" s="39"/>
      <c r="ND352" s="39"/>
      <c r="NE352" s="39"/>
      <c r="NF352" s="39"/>
      <c r="NG352" s="39"/>
      <c r="NH352" s="39"/>
      <c r="NI352" s="39"/>
      <c r="NJ352" s="39"/>
      <c r="NK352" s="39"/>
      <c r="NL352" s="39"/>
      <c r="NM352" s="39"/>
      <c r="NN352" s="39"/>
      <c r="NO352" s="39"/>
      <c r="NP352" s="39"/>
      <c r="NQ352" s="39"/>
      <c r="NR352" s="39"/>
      <c r="NS352" s="39"/>
      <c r="NT352" s="39"/>
      <c r="NU352" s="39"/>
      <c r="NV352" s="39"/>
      <c r="NW352" s="39"/>
      <c r="NX352" s="39"/>
      <c r="NY352" s="39"/>
      <c r="NZ352" s="39"/>
      <c r="OA352" s="39"/>
      <c r="OB352" s="39"/>
      <c r="OC352" s="39"/>
      <c r="OD352" s="39"/>
      <c r="OE352" s="39"/>
      <c r="OF352" s="39"/>
      <c r="OG352" s="39"/>
      <c r="OH352" s="39"/>
      <c r="OI352" s="39"/>
      <c r="OJ352" s="39"/>
      <c r="OK352" s="39"/>
      <c r="OL352" s="39"/>
      <c r="OM352" s="39"/>
      <c r="ON352" s="39"/>
      <c r="OO352" s="39"/>
      <c r="OP352" s="39"/>
      <c r="OQ352" s="39"/>
      <c r="OR352" s="39"/>
      <c r="OS352" s="39"/>
      <c r="OT352" s="39"/>
      <c r="OU352" s="39"/>
      <c r="OV352" s="39"/>
      <c r="OW352" s="39"/>
      <c r="OX352" s="39"/>
      <c r="OY352" s="39"/>
      <c r="OZ352" s="39"/>
      <c r="PA352" s="39"/>
      <c r="PB352" s="39"/>
      <c r="PC352" s="39"/>
      <c r="PD352" s="39"/>
      <c r="PE352" s="39"/>
      <c r="PF352" s="39"/>
      <c r="PG352" s="39"/>
      <c r="PH352" s="39"/>
      <c r="PI352" s="39"/>
      <c r="PJ352" s="39"/>
      <c r="PK352" s="39"/>
      <c r="PL352" s="39"/>
      <c r="PM352" s="39"/>
      <c r="PN352" s="39"/>
      <c r="PO352" s="39"/>
      <c r="PP352" s="39"/>
      <c r="PQ352" s="39"/>
      <c r="PR352" s="39"/>
      <c r="PS352" s="39"/>
      <c r="PT352" s="39"/>
      <c r="PU352" s="39"/>
      <c r="PV352" s="39"/>
      <c r="PW352" s="39"/>
      <c r="PX352" s="39"/>
      <c r="PY352" s="39"/>
      <c r="PZ352" s="39"/>
      <c r="QA352" s="39"/>
      <c r="QB352" s="39"/>
      <c r="QC352" s="39"/>
      <c r="QD352" s="39"/>
      <c r="QE352" s="39"/>
      <c r="QF352" s="39"/>
      <c r="QG352" s="39"/>
      <c r="QH352" s="39"/>
      <c r="QI352" s="39"/>
      <c r="QJ352" s="39"/>
      <c r="QK352" s="39"/>
      <c r="QL352" s="39"/>
      <c r="QM352" s="39"/>
      <c r="QN352" s="39"/>
      <c r="QO352" s="39"/>
      <c r="QP352" s="39"/>
      <c r="QQ352" s="39"/>
      <c r="QR352" s="39"/>
      <c r="QS352" s="39"/>
      <c r="QT352" s="39"/>
      <c r="QU352" s="39"/>
      <c r="QV352" s="39"/>
      <c r="QW352" s="39"/>
      <c r="QX352" s="39"/>
      <c r="QY352" s="39"/>
      <c r="QZ352" s="39"/>
      <c r="RA352" s="39"/>
      <c r="RB352" s="39"/>
      <c r="RC352" s="39"/>
      <c r="RD352" s="39"/>
      <c r="RE352" s="39"/>
      <c r="RF352" s="39"/>
      <c r="RG352" s="39"/>
      <c r="RH352" s="39"/>
      <c r="RI352" s="39"/>
      <c r="RJ352" s="39"/>
      <c r="RK352" s="39"/>
      <c r="RL352" s="39"/>
      <c r="RM352" s="39"/>
      <c r="RN352" s="39"/>
      <c r="RO352" s="39"/>
      <c r="RP352" s="39"/>
      <c r="RQ352" s="39"/>
      <c r="RR352" s="39"/>
      <c r="RS352" s="39"/>
      <c r="RT352" s="39"/>
      <c r="RU352" s="39"/>
      <c r="RV352" s="39"/>
      <c r="RW352" s="39"/>
      <c r="RX352" s="39"/>
      <c r="RY352" s="39"/>
      <c r="RZ352" s="39"/>
      <c r="SA352" s="39"/>
      <c r="SB352" s="39"/>
      <c r="SC352" s="39"/>
      <c r="SD352" s="39"/>
      <c r="SE352" s="39"/>
      <c r="SF352" s="39"/>
      <c r="SG352" s="39"/>
      <c r="SH352" s="39"/>
      <c r="SI352" s="39"/>
      <c r="SJ352" s="39"/>
      <c r="SK352" s="39"/>
      <c r="SL352" s="39"/>
      <c r="SM352" s="39"/>
      <c r="SN352" s="39"/>
      <c r="SO352" s="39"/>
      <c r="SP352" s="39"/>
      <c r="SQ352" s="39"/>
      <c r="SR352" s="39"/>
      <c r="SS352" s="39"/>
      <c r="ST352" s="39"/>
      <c r="SU352" s="39"/>
      <c r="SV352" s="39"/>
      <c r="SW352" s="39"/>
      <c r="SX352" s="39"/>
      <c r="SY352" s="39"/>
      <c r="SZ352" s="39"/>
      <c r="TA352" s="39"/>
      <c r="TB352" s="39"/>
      <c r="TC352" s="39"/>
      <c r="TD352" s="39"/>
      <c r="TE352" s="39"/>
      <c r="TF352" s="39"/>
      <c r="TG352" s="39"/>
      <c r="TH352" s="39"/>
      <c r="TI352" s="39"/>
      <c r="TJ352" s="39"/>
      <c r="TK352" s="39"/>
      <c r="TL352" s="39"/>
      <c r="TM352" s="39"/>
      <c r="TN352" s="39"/>
      <c r="TO352" s="39"/>
      <c r="TP352" s="39"/>
      <c r="TQ352" s="39"/>
      <c r="TR352" s="39"/>
      <c r="TS352" s="39"/>
      <c r="TT352" s="39"/>
      <c r="TU352" s="39"/>
      <c r="TV352" s="39"/>
      <c r="TW352" s="39"/>
      <c r="TX352" s="39"/>
      <c r="TY352" s="39"/>
      <c r="TZ352" s="39"/>
      <c r="UA352" s="39"/>
      <c r="UB352" s="39"/>
      <c r="UC352" s="39"/>
      <c r="UD352" s="39"/>
      <c r="UE352" s="39"/>
      <c r="UF352" s="39"/>
      <c r="UG352" s="39"/>
      <c r="UH352" s="39"/>
      <c r="UI352" s="39"/>
      <c r="UJ352" s="39"/>
      <c r="UK352" s="39"/>
      <c r="UL352" s="39"/>
      <c r="UM352" s="39"/>
      <c r="UN352" s="39"/>
      <c r="UO352" s="39"/>
      <c r="UP352" s="39"/>
      <c r="UQ352" s="39"/>
      <c r="UR352" s="39"/>
      <c r="US352" s="39"/>
      <c r="UT352" s="39"/>
      <c r="UU352" s="39"/>
      <c r="UV352" s="39"/>
      <c r="UW352" s="39"/>
      <c r="UX352" s="39"/>
      <c r="UY352" s="39"/>
      <c r="UZ352" s="39"/>
      <c r="VA352" s="39"/>
      <c r="VB352" s="39"/>
      <c r="VC352" s="39"/>
      <c r="VD352" s="39"/>
      <c r="VE352" s="39"/>
      <c r="VF352" s="39"/>
      <c r="VG352" s="39"/>
      <c r="VH352" s="39"/>
      <c r="VI352" s="39"/>
      <c r="VJ352" s="39"/>
      <c r="VK352" s="39"/>
      <c r="VL352" s="39"/>
      <c r="VM352" s="39"/>
      <c r="VN352" s="39"/>
      <c r="VO352" s="39"/>
      <c r="VP352" s="39"/>
      <c r="VQ352" s="39"/>
      <c r="VR352" s="39"/>
      <c r="VS352" s="39"/>
      <c r="VT352" s="39"/>
      <c r="VU352" s="39"/>
      <c r="VV352" s="39"/>
      <c r="VW352" s="39"/>
      <c r="VX352" s="39"/>
      <c r="VY352" s="39"/>
      <c r="VZ352" s="39"/>
      <c r="WA352" s="39"/>
      <c r="WB352" s="39"/>
      <c r="WC352" s="39"/>
      <c r="WD352" s="39"/>
      <c r="WE352" s="39"/>
      <c r="WF352" s="39"/>
      <c r="WG352" s="39"/>
      <c r="WH352" s="39"/>
      <c r="WI352" s="39"/>
      <c r="WJ352" s="39"/>
      <c r="WK352" s="39"/>
      <c r="WL352" s="39"/>
      <c r="WM352" s="39"/>
      <c r="WN352" s="39"/>
      <c r="WO352" s="39"/>
      <c r="WP352" s="39"/>
      <c r="WQ352" s="39"/>
      <c r="WR352" s="39"/>
      <c r="WS352" s="39"/>
      <c r="WT352" s="39"/>
      <c r="WU352" s="39"/>
      <c r="WV352" s="39"/>
      <c r="WW352" s="39"/>
      <c r="WX352" s="39"/>
      <c r="WY352" s="39"/>
      <c r="WZ352" s="39"/>
      <c r="XA352" s="39"/>
      <c r="XB352" s="39"/>
      <c r="XC352" s="39"/>
      <c r="XD352" s="39"/>
      <c r="XE352" s="39"/>
      <c r="XF352" s="39"/>
      <c r="XG352" s="39"/>
      <c r="XH352" s="39"/>
      <c r="XI352" s="39"/>
      <c r="XJ352" s="39"/>
      <c r="XK352" s="39"/>
      <c r="XL352" s="39"/>
      <c r="XM352" s="39"/>
      <c r="XN352" s="39"/>
      <c r="XO352" s="39"/>
      <c r="XP352" s="39"/>
      <c r="XQ352" s="39"/>
      <c r="XR352" s="39"/>
      <c r="XS352" s="39"/>
      <c r="XT352" s="39"/>
      <c r="XU352" s="39"/>
      <c r="XV352" s="39"/>
      <c r="XW352" s="39"/>
      <c r="XX352" s="39"/>
      <c r="XY352" s="39"/>
      <c r="XZ352" s="39"/>
      <c r="YA352" s="39"/>
      <c r="YB352" s="39"/>
      <c r="YC352" s="39"/>
      <c r="YD352" s="39"/>
      <c r="YE352" s="39"/>
      <c r="YF352" s="39"/>
      <c r="YG352" s="39"/>
      <c r="YH352" s="39"/>
      <c r="YI352" s="39"/>
      <c r="YJ352" s="39"/>
      <c r="YK352" s="39"/>
      <c r="YL352" s="39"/>
      <c r="YM352" s="39"/>
      <c r="YN352" s="39"/>
      <c r="YO352" s="39"/>
      <c r="YP352" s="39"/>
      <c r="YQ352" s="39"/>
      <c r="YR352" s="39"/>
      <c r="YS352" s="39"/>
      <c r="YT352" s="39"/>
      <c r="YU352" s="39"/>
      <c r="YV352" s="39"/>
      <c r="YW352" s="39"/>
      <c r="YX352" s="39"/>
      <c r="YY352" s="39"/>
      <c r="YZ352" s="39"/>
      <c r="ZA352" s="39"/>
      <c r="ZB352" s="39"/>
      <c r="ZC352" s="39"/>
      <c r="ZD352" s="39"/>
      <c r="ZE352" s="39"/>
      <c r="ZF352" s="39"/>
      <c r="ZG352" s="39"/>
      <c r="ZH352" s="39"/>
      <c r="ZI352" s="39"/>
      <c r="ZJ352" s="39"/>
      <c r="ZK352" s="39"/>
      <c r="ZL352" s="39"/>
      <c r="ZM352" s="39"/>
      <c r="ZN352" s="39"/>
      <c r="ZO352" s="39"/>
      <c r="ZP352" s="39"/>
      <c r="ZQ352" s="39"/>
      <c r="ZR352" s="39"/>
      <c r="ZS352" s="39"/>
      <c r="ZT352" s="39"/>
      <c r="ZU352" s="39"/>
      <c r="ZV352" s="39"/>
      <c r="ZW352" s="39"/>
      <c r="ZX352" s="39"/>
    </row>
    <row r="353" spans="1:700" s="41" customFormat="1" ht="12" customHeight="1" x14ac:dyDescent="0.25">
      <c r="A353" s="128" t="s">
        <v>36</v>
      </c>
      <c r="B353" s="36" t="s">
        <v>37</v>
      </c>
      <c r="C353" s="36" t="s">
        <v>37</v>
      </c>
      <c r="D353" s="36" t="s">
        <v>38</v>
      </c>
      <c r="E353" s="36" t="s">
        <v>271</v>
      </c>
      <c r="F353" s="36" t="s">
        <v>272</v>
      </c>
      <c r="G353" s="22" t="s">
        <v>16334</v>
      </c>
      <c r="H353" s="22">
        <v>21101</v>
      </c>
      <c r="I353" s="73" t="s">
        <v>46</v>
      </c>
      <c r="J353" s="19" t="s">
        <v>412</v>
      </c>
      <c r="K353" s="30" t="s">
        <v>16256</v>
      </c>
      <c r="L353" s="11"/>
      <c r="M353" s="8" t="s">
        <v>43</v>
      </c>
      <c r="N353" s="12" t="s">
        <v>16255</v>
      </c>
      <c r="O353" s="20">
        <v>48</v>
      </c>
      <c r="P353" s="59">
        <v>4.4000000000000004</v>
      </c>
      <c r="Q353" s="53" t="s">
        <v>45</v>
      </c>
      <c r="R353" s="59">
        <v>211.58</v>
      </c>
      <c r="S353" s="59">
        <v>0</v>
      </c>
      <c r="T353" s="59">
        <v>54</v>
      </c>
      <c r="U353" s="59">
        <v>0</v>
      </c>
      <c r="V353" s="59">
        <v>0</v>
      </c>
      <c r="W353" s="59">
        <v>52.8</v>
      </c>
      <c r="X353" s="59">
        <v>0</v>
      </c>
      <c r="Y353" s="59">
        <v>0</v>
      </c>
      <c r="Z353" s="59">
        <v>52.8</v>
      </c>
      <c r="AA353" s="59">
        <v>0</v>
      </c>
      <c r="AB353" s="59">
        <v>0</v>
      </c>
      <c r="AC353" s="59">
        <v>52.8</v>
      </c>
      <c r="AD353" s="59">
        <v>0</v>
      </c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/>
      <c r="IV353" s="39"/>
      <c r="IW353" s="39"/>
      <c r="IX353" s="39"/>
      <c r="IY353" s="39"/>
      <c r="IZ353" s="39"/>
      <c r="JA353" s="39"/>
      <c r="JB353" s="39"/>
      <c r="JC353" s="39"/>
      <c r="JD353" s="39"/>
      <c r="JE353" s="39"/>
      <c r="JF353" s="39"/>
      <c r="JG353" s="39"/>
      <c r="JH353" s="39"/>
      <c r="JI353" s="39"/>
      <c r="JJ353" s="39"/>
      <c r="JK353" s="39"/>
      <c r="JL353" s="39"/>
      <c r="JM353" s="39"/>
      <c r="JN353" s="39"/>
      <c r="JO353" s="39"/>
      <c r="JP353" s="39"/>
      <c r="JQ353" s="39"/>
      <c r="JR353" s="39"/>
      <c r="JS353" s="39"/>
      <c r="JT353" s="39"/>
      <c r="JU353" s="39"/>
      <c r="JV353" s="39"/>
      <c r="JW353" s="39"/>
      <c r="JX353" s="39"/>
      <c r="JY353" s="39"/>
      <c r="JZ353" s="39"/>
      <c r="KA353" s="39"/>
      <c r="KB353" s="39"/>
      <c r="KC353" s="39"/>
      <c r="KD353" s="39"/>
      <c r="KE353" s="39"/>
      <c r="KF353" s="39"/>
      <c r="KG353" s="39"/>
      <c r="KH353" s="39"/>
      <c r="KI353" s="39"/>
      <c r="KJ353" s="39"/>
      <c r="KK353" s="39"/>
      <c r="KL353" s="39"/>
      <c r="KM353" s="39"/>
      <c r="KN353" s="39"/>
      <c r="KO353" s="39"/>
      <c r="KP353" s="39"/>
      <c r="KQ353" s="39"/>
      <c r="KR353" s="39"/>
      <c r="KS353" s="39"/>
      <c r="KT353" s="39"/>
      <c r="KU353" s="39"/>
      <c r="KV353" s="39"/>
      <c r="KW353" s="39"/>
      <c r="KX353" s="39"/>
      <c r="KY353" s="39"/>
      <c r="KZ353" s="39"/>
      <c r="LA353" s="39"/>
      <c r="LB353" s="39"/>
      <c r="LC353" s="39"/>
      <c r="LD353" s="39"/>
      <c r="LE353" s="39"/>
      <c r="LF353" s="39"/>
      <c r="LG353" s="39"/>
      <c r="LH353" s="39"/>
      <c r="LI353" s="39"/>
      <c r="LJ353" s="39"/>
      <c r="LK353" s="39"/>
      <c r="LL353" s="39"/>
      <c r="LM353" s="39"/>
      <c r="LN353" s="39"/>
      <c r="LO353" s="39"/>
      <c r="LP353" s="39"/>
      <c r="LQ353" s="39"/>
      <c r="LR353" s="39"/>
      <c r="LS353" s="39"/>
      <c r="LT353" s="39"/>
      <c r="LU353" s="39"/>
      <c r="LV353" s="39"/>
      <c r="LW353" s="39"/>
      <c r="LX353" s="39"/>
      <c r="LY353" s="39"/>
      <c r="LZ353" s="39"/>
      <c r="MA353" s="39"/>
      <c r="MB353" s="39"/>
      <c r="MC353" s="39"/>
      <c r="MD353" s="39"/>
      <c r="ME353" s="39"/>
      <c r="MF353" s="39"/>
      <c r="MG353" s="39"/>
      <c r="MH353" s="39"/>
      <c r="MI353" s="39"/>
      <c r="MJ353" s="39"/>
      <c r="MK353" s="39"/>
      <c r="ML353" s="39"/>
      <c r="MM353" s="39"/>
      <c r="MN353" s="39"/>
      <c r="MO353" s="39"/>
      <c r="MP353" s="39"/>
      <c r="MQ353" s="39"/>
      <c r="MR353" s="39"/>
      <c r="MS353" s="39"/>
      <c r="MT353" s="39"/>
      <c r="MU353" s="39"/>
      <c r="MV353" s="39"/>
      <c r="MW353" s="39"/>
      <c r="MX353" s="39"/>
      <c r="MY353" s="39"/>
      <c r="MZ353" s="39"/>
      <c r="NA353" s="39"/>
      <c r="NB353" s="39"/>
      <c r="NC353" s="39"/>
      <c r="ND353" s="39"/>
      <c r="NE353" s="39"/>
      <c r="NF353" s="39"/>
      <c r="NG353" s="39"/>
      <c r="NH353" s="39"/>
      <c r="NI353" s="39"/>
      <c r="NJ353" s="39"/>
      <c r="NK353" s="39"/>
      <c r="NL353" s="39"/>
      <c r="NM353" s="39"/>
      <c r="NN353" s="39"/>
      <c r="NO353" s="39"/>
      <c r="NP353" s="39"/>
      <c r="NQ353" s="39"/>
      <c r="NR353" s="39"/>
      <c r="NS353" s="39"/>
      <c r="NT353" s="39"/>
      <c r="NU353" s="39"/>
      <c r="NV353" s="39"/>
      <c r="NW353" s="39"/>
      <c r="NX353" s="39"/>
      <c r="NY353" s="39"/>
      <c r="NZ353" s="39"/>
      <c r="OA353" s="39"/>
      <c r="OB353" s="39"/>
      <c r="OC353" s="39"/>
      <c r="OD353" s="39"/>
      <c r="OE353" s="39"/>
      <c r="OF353" s="39"/>
      <c r="OG353" s="39"/>
      <c r="OH353" s="39"/>
      <c r="OI353" s="39"/>
      <c r="OJ353" s="39"/>
      <c r="OK353" s="39"/>
      <c r="OL353" s="39"/>
      <c r="OM353" s="39"/>
      <c r="ON353" s="39"/>
      <c r="OO353" s="39"/>
      <c r="OP353" s="39"/>
      <c r="OQ353" s="39"/>
      <c r="OR353" s="39"/>
      <c r="OS353" s="39"/>
      <c r="OT353" s="39"/>
      <c r="OU353" s="39"/>
      <c r="OV353" s="39"/>
      <c r="OW353" s="39"/>
      <c r="OX353" s="39"/>
      <c r="OY353" s="39"/>
      <c r="OZ353" s="39"/>
      <c r="PA353" s="39"/>
      <c r="PB353" s="39"/>
      <c r="PC353" s="39"/>
      <c r="PD353" s="39"/>
      <c r="PE353" s="39"/>
      <c r="PF353" s="39"/>
      <c r="PG353" s="39"/>
      <c r="PH353" s="39"/>
      <c r="PI353" s="39"/>
      <c r="PJ353" s="39"/>
      <c r="PK353" s="39"/>
      <c r="PL353" s="39"/>
      <c r="PM353" s="39"/>
      <c r="PN353" s="39"/>
      <c r="PO353" s="39"/>
      <c r="PP353" s="39"/>
      <c r="PQ353" s="39"/>
      <c r="PR353" s="39"/>
      <c r="PS353" s="39"/>
      <c r="PT353" s="39"/>
      <c r="PU353" s="39"/>
      <c r="PV353" s="39"/>
      <c r="PW353" s="39"/>
      <c r="PX353" s="39"/>
      <c r="PY353" s="39"/>
      <c r="PZ353" s="39"/>
      <c r="QA353" s="39"/>
      <c r="QB353" s="39"/>
      <c r="QC353" s="39"/>
      <c r="QD353" s="39"/>
      <c r="QE353" s="39"/>
      <c r="QF353" s="39"/>
      <c r="QG353" s="39"/>
      <c r="QH353" s="39"/>
      <c r="QI353" s="39"/>
      <c r="QJ353" s="39"/>
      <c r="QK353" s="39"/>
      <c r="QL353" s="39"/>
      <c r="QM353" s="39"/>
      <c r="QN353" s="39"/>
      <c r="QO353" s="39"/>
      <c r="QP353" s="39"/>
      <c r="QQ353" s="39"/>
      <c r="QR353" s="39"/>
      <c r="QS353" s="39"/>
      <c r="QT353" s="39"/>
      <c r="QU353" s="39"/>
      <c r="QV353" s="39"/>
      <c r="QW353" s="39"/>
      <c r="QX353" s="39"/>
      <c r="QY353" s="39"/>
      <c r="QZ353" s="39"/>
      <c r="RA353" s="39"/>
      <c r="RB353" s="39"/>
      <c r="RC353" s="39"/>
      <c r="RD353" s="39"/>
      <c r="RE353" s="39"/>
      <c r="RF353" s="39"/>
      <c r="RG353" s="39"/>
      <c r="RH353" s="39"/>
      <c r="RI353" s="39"/>
      <c r="RJ353" s="39"/>
      <c r="RK353" s="39"/>
      <c r="RL353" s="39"/>
      <c r="RM353" s="39"/>
      <c r="RN353" s="39"/>
      <c r="RO353" s="39"/>
      <c r="RP353" s="39"/>
      <c r="RQ353" s="39"/>
      <c r="RR353" s="39"/>
      <c r="RS353" s="39"/>
      <c r="RT353" s="39"/>
      <c r="RU353" s="39"/>
      <c r="RV353" s="39"/>
      <c r="RW353" s="39"/>
      <c r="RX353" s="39"/>
      <c r="RY353" s="39"/>
      <c r="RZ353" s="39"/>
      <c r="SA353" s="39"/>
      <c r="SB353" s="39"/>
      <c r="SC353" s="39"/>
      <c r="SD353" s="39"/>
      <c r="SE353" s="39"/>
      <c r="SF353" s="39"/>
      <c r="SG353" s="39"/>
      <c r="SH353" s="39"/>
      <c r="SI353" s="39"/>
      <c r="SJ353" s="39"/>
      <c r="SK353" s="39"/>
      <c r="SL353" s="39"/>
      <c r="SM353" s="39"/>
      <c r="SN353" s="39"/>
      <c r="SO353" s="39"/>
      <c r="SP353" s="39"/>
      <c r="SQ353" s="39"/>
      <c r="SR353" s="39"/>
      <c r="SS353" s="39"/>
      <c r="ST353" s="39"/>
      <c r="SU353" s="39"/>
      <c r="SV353" s="39"/>
      <c r="SW353" s="39"/>
      <c r="SX353" s="39"/>
      <c r="SY353" s="39"/>
      <c r="SZ353" s="39"/>
      <c r="TA353" s="39"/>
      <c r="TB353" s="39"/>
      <c r="TC353" s="39"/>
      <c r="TD353" s="39"/>
      <c r="TE353" s="39"/>
      <c r="TF353" s="39"/>
      <c r="TG353" s="39"/>
      <c r="TH353" s="39"/>
      <c r="TI353" s="39"/>
      <c r="TJ353" s="39"/>
      <c r="TK353" s="39"/>
      <c r="TL353" s="39"/>
      <c r="TM353" s="39"/>
      <c r="TN353" s="39"/>
      <c r="TO353" s="39"/>
      <c r="TP353" s="39"/>
      <c r="TQ353" s="39"/>
      <c r="TR353" s="39"/>
      <c r="TS353" s="39"/>
      <c r="TT353" s="39"/>
      <c r="TU353" s="39"/>
      <c r="TV353" s="39"/>
      <c r="TW353" s="39"/>
      <c r="TX353" s="39"/>
      <c r="TY353" s="39"/>
      <c r="TZ353" s="39"/>
      <c r="UA353" s="39"/>
      <c r="UB353" s="39"/>
      <c r="UC353" s="39"/>
      <c r="UD353" s="39"/>
      <c r="UE353" s="39"/>
      <c r="UF353" s="39"/>
      <c r="UG353" s="39"/>
      <c r="UH353" s="39"/>
      <c r="UI353" s="39"/>
      <c r="UJ353" s="39"/>
      <c r="UK353" s="39"/>
      <c r="UL353" s="39"/>
      <c r="UM353" s="39"/>
      <c r="UN353" s="39"/>
      <c r="UO353" s="39"/>
      <c r="UP353" s="39"/>
      <c r="UQ353" s="39"/>
      <c r="UR353" s="39"/>
      <c r="US353" s="39"/>
      <c r="UT353" s="39"/>
      <c r="UU353" s="39"/>
      <c r="UV353" s="39"/>
      <c r="UW353" s="39"/>
      <c r="UX353" s="39"/>
      <c r="UY353" s="39"/>
      <c r="UZ353" s="39"/>
      <c r="VA353" s="39"/>
      <c r="VB353" s="39"/>
      <c r="VC353" s="39"/>
      <c r="VD353" s="39"/>
      <c r="VE353" s="39"/>
      <c r="VF353" s="39"/>
      <c r="VG353" s="39"/>
      <c r="VH353" s="39"/>
      <c r="VI353" s="39"/>
      <c r="VJ353" s="39"/>
      <c r="VK353" s="39"/>
      <c r="VL353" s="39"/>
      <c r="VM353" s="39"/>
      <c r="VN353" s="39"/>
      <c r="VO353" s="39"/>
      <c r="VP353" s="39"/>
      <c r="VQ353" s="39"/>
      <c r="VR353" s="39"/>
      <c r="VS353" s="39"/>
      <c r="VT353" s="39"/>
      <c r="VU353" s="39"/>
      <c r="VV353" s="39"/>
      <c r="VW353" s="39"/>
      <c r="VX353" s="39"/>
      <c r="VY353" s="39"/>
      <c r="VZ353" s="39"/>
      <c r="WA353" s="39"/>
      <c r="WB353" s="39"/>
      <c r="WC353" s="39"/>
      <c r="WD353" s="39"/>
      <c r="WE353" s="39"/>
      <c r="WF353" s="39"/>
      <c r="WG353" s="39"/>
      <c r="WH353" s="39"/>
      <c r="WI353" s="39"/>
      <c r="WJ353" s="39"/>
      <c r="WK353" s="39"/>
      <c r="WL353" s="39"/>
      <c r="WM353" s="39"/>
      <c r="WN353" s="39"/>
      <c r="WO353" s="39"/>
      <c r="WP353" s="39"/>
      <c r="WQ353" s="39"/>
      <c r="WR353" s="39"/>
      <c r="WS353" s="39"/>
      <c r="WT353" s="39"/>
      <c r="WU353" s="39"/>
      <c r="WV353" s="39"/>
      <c r="WW353" s="39"/>
      <c r="WX353" s="39"/>
      <c r="WY353" s="39"/>
      <c r="WZ353" s="39"/>
      <c r="XA353" s="39"/>
      <c r="XB353" s="39"/>
      <c r="XC353" s="39"/>
      <c r="XD353" s="39"/>
      <c r="XE353" s="39"/>
      <c r="XF353" s="39"/>
      <c r="XG353" s="39"/>
      <c r="XH353" s="39"/>
      <c r="XI353" s="39"/>
      <c r="XJ353" s="39"/>
      <c r="XK353" s="39"/>
      <c r="XL353" s="39"/>
      <c r="XM353" s="39"/>
      <c r="XN353" s="39"/>
      <c r="XO353" s="39"/>
      <c r="XP353" s="39"/>
      <c r="XQ353" s="39"/>
      <c r="XR353" s="39"/>
      <c r="XS353" s="39"/>
      <c r="XT353" s="39"/>
      <c r="XU353" s="39"/>
      <c r="XV353" s="39"/>
      <c r="XW353" s="39"/>
      <c r="XX353" s="39"/>
      <c r="XY353" s="39"/>
      <c r="XZ353" s="39"/>
      <c r="YA353" s="39"/>
      <c r="YB353" s="39"/>
      <c r="YC353" s="39"/>
      <c r="YD353" s="39"/>
      <c r="YE353" s="39"/>
      <c r="YF353" s="39"/>
      <c r="YG353" s="39"/>
      <c r="YH353" s="39"/>
      <c r="YI353" s="39"/>
      <c r="YJ353" s="39"/>
      <c r="YK353" s="39"/>
      <c r="YL353" s="39"/>
      <c r="YM353" s="39"/>
      <c r="YN353" s="39"/>
      <c r="YO353" s="39"/>
      <c r="YP353" s="39"/>
      <c r="YQ353" s="39"/>
      <c r="YR353" s="39"/>
      <c r="YS353" s="39"/>
      <c r="YT353" s="39"/>
      <c r="YU353" s="39"/>
      <c r="YV353" s="39"/>
      <c r="YW353" s="39"/>
      <c r="YX353" s="39"/>
      <c r="YY353" s="39"/>
      <c r="YZ353" s="39"/>
      <c r="ZA353" s="39"/>
      <c r="ZB353" s="39"/>
      <c r="ZC353" s="39"/>
      <c r="ZD353" s="39"/>
      <c r="ZE353" s="39"/>
      <c r="ZF353" s="39"/>
      <c r="ZG353" s="39"/>
      <c r="ZH353" s="39"/>
      <c r="ZI353" s="39"/>
      <c r="ZJ353" s="39"/>
      <c r="ZK353" s="39"/>
      <c r="ZL353" s="39"/>
      <c r="ZM353" s="39"/>
      <c r="ZN353" s="39"/>
      <c r="ZO353" s="39"/>
      <c r="ZP353" s="39"/>
      <c r="ZQ353" s="39"/>
      <c r="ZR353" s="39"/>
      <c r="ZS353" s="39"/>
      <c r="ZT353" s="39"/>
      <c r="ZU353" s="39"/>
      <c r="ZV353" s="39"/>
      <c r="ZW353" s="39"/>
      <c r="ZX353" s="39"/>
    </row>
    <row r="354" spans="1:700" s="41" customFormat="1" ht="12" customHeight="1" x14ac:dyDescent="0.25">
      <c r="A354" s="128" t="s">
        <v>36</v>
      </c>
      <c r="B354" s="36" t="s">
        <v>37</v>
      </c>
      <c r="C354" s="36" t="s">
        <v>37</v>
      </c>
      <c r="D354" s="36" t="s">
        <v>38</v>
      </c>
      <c r="E354" s="36" t="s">
        <v>271</v>
      </c>
      <c r="F354" s="36" t="s">
        <v>272</v>
      </c>
      <c r="G354" s="22" t="s">
        <v>16334</v>
      </c>
      <c r="H354" s="22">
        <v>21101</v>
      </c>
      <c r="I354" s="73" t="s">
        <v>46</v>
      </c>
      <c r="J354" s="19" t="s">
        <v>413</v>
      </c>
      <c r="K354" s="19" t="s">
        <v>16257</v>
      </c>
      <c r="L354" s="11"/>
      <c r="M354" s="8" t="s">
        <v>43</v>
      </c>
      <c r="N354" s="12" t="s">
        <v>16255</v>
      </c>
      <c r="O354" s="20">
        <v>36</v>
      </c>
      <c r="P354" s="59">
        <v>4.4000000000000004</v>
      </c>
      <c r="Q354" s="53" t="s">
        <v>45</v>
      </c>
      <c r="R354" s="59">
        <v>158.68</v>
      </c>
      <c r="S354" s="59">
        <v>0</v>
      </c>
      <c r="T354" s="59">
        <v>40</v>
      </c>
      <c r="U354" s="59">
        <v>0</v>
      </c>
      <c r="V354" s="59">
        <v>0</v>
      </c>
      <c r="W354" s="59">
        <v>39.6</v>
      </c>
      <c r="X354" s="59">
        <v>0</v>
      </c>
      <c r="Y354" s="59">
        <v>0</v>
      </c>
      <c r="Z354" s="59">
        <v>39.6</v>
      </c>
      <c r="AA354" s="59">
        <v>0</v>
      </c>
      <c r="AB354" s="59">
        <v>0</v>
      </c>
      <c r="AC354" s="59">
        <v>39.6</v>
      </c>
      <c r="AD354" s="59">
        <v>0</v>
      </c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/>
      <c r="IV354" s="39"/>
      <c r="IW354" s="39"/>
      <c r="IX354" s="39"/>
      <c r="IY354" s="39"/>
      <c r="IZ354" s="39"/>
      <c r="JA354" s="39"/>
      <c r="JB354" s="39"/>
      <c r="JC354" s="39"/>
      <c r="JD354" s="39"/>
      <c r="JE354" s="39"/>
      <c r="JF354" s="39"/>
      <c r="JG354" s="39"/>
      <c r="JH354" s="39"/>
      <c r="JI354" s="39"/>
      <c r="JJ354" s="39"/>
      <c r="JK354" s="39"/>
      <c r="JL354" s="39"/>
      <c r="JM354" s="39"/>
      <c r="JN354" s="39"/>
      <c r="JO354" s="39"/>
      <c r="JP354" s="39"/>
      <c r="JQ354" s="39"/>
      <c r="JR354" s="39"/>
      <c r="JS354" s="39"/>
      <c r="JT354" s="39"/>
      <c r="JU354" s="39"/>
      <c r="JV354" s="39"/>
      <c r="JW354" s="39"/>
      <c r="JX354" s="39"/>
      <c r="JY354" s="39"/>
      <c r="JZ354" s="39"/>
      <c r="KA354" s="39"/>
      <c r="KB354" s="39"/>
      <c r="KC354" s="39"/>
      <c r="KD354" s="39"/>
      <c r="KE354" s="39"/>
      <c r="KF354" s="39"/>
      <c r="KG354" s="39"/>
      <c r="KH354" s="39"/>
      <c r="KI354" s="39"/>
      <c r="KJ354" s="39"/>
      <c r="KK354" s="39"/>
      <c r="KL354" s="39"/>
      <c r="KM354" s="39"/>
      <c r="KN354" s="39"/>
      <c r="KO354" s="39"/>
      <c r="KP354" s="39"/>
      <c r="KQ354" s="39"/>
      <c r="KR354" s="39"/>
      <c r="KS354" s="39"/>
      <c r="KT354" s="39"/>
      <c r="KU354" s="39"/>
      <c r="KV354" s="39"/>
      <c r="KW354" s="39"/>
      <c r="KX354" s="39"/>
      <c r="KY354" s="39"/>
      <c r="KZ354" s="39"/>
      <c r="LA354" s="39"/>
      <c r="LB354" s="39"/>
      <c r="LC354" s="39"/>
      <c r="LD354" s="39"/>
      <c r="LE354" s="39"/>
      <c r="LF354" s="39"/>
      <c r="LG354" s="39"/>
      <c r="LH354" s="39"/>
      <c r="LI354" s="39"/>
      <c r="LJ354" s="39"/>
      <c r="LK354" s="39"/>
      <c r="LL354" s="39"/>
      <c r="LM354" s="39"/>
      <c r="LN354" s="39"/>
      <c r="LO354" s="39"/>
      <c r="LP354" s="39"/>
      <c r="LQ354" s="39"/>
      <c r="LR354" s="39"/>
      <c r="LS354" s="39"/>
      <c r="LT354" s="39"/>
      <c r="LU354" s="39"/>
      <c r="LV354" s="39"/>
      <c r="LW354" s="39"/>
      <c r="LX354" s="39"/>
      <c r="LY354" s="39"/>
      <c r="LZ354" s="39"/>
      <c r="MA354" s="39"/>
      <c r="MB354" s="39"/>
      <c r="MC354" s="39"/>
      <c r="MD354" s="39"/>
      <c r="ME354" s="39"/>
      <c r="MF354" s="39"/>
      <c r="MG354" s="39"/>
      <c r="MH354" s="39"/>
      <c r="MI354" s="39"/>
      <c r="MJ354" s="39"/>
      <c r="MK354" s="39"/>
      <c r="ML354" s="39"/>
      <c r="MM354" s="39"/>
      <c r="MN354" s="39"/>
      <c r="MO354" s="39"/>
      <c r="MP354" s="39"/>
      <c r="MQ354" s="39"/>
      <c r="MR354" s="39"/>
      <c r="MS354" s="39"/>
      <c r="MT354" s="39"/>
      <c r="MU354" s="39"/>
      <c r="MV354" s="39"/>
      <c r="MW354" s="39"/>
      <c r="MX354" s="39"/>
      <c r="MY354" s="39"/>
      <c r="MZ354" s="39"/>
      <c r="NA354" s="39"/>
      <c r="NB354" s="39"/>
      <c r="NC354" s="39"/>
      <c r="ND354" s="39"/>
      <c r="NE354" s="39"/>
      <c r="NF354" s="39"/>
      <c r="NG354" s="39"/>
      <c r="NH354" s="39"/>
      <c r="NI354" s="39"/>
      <c r="NJ354" s="39"/>
      <c r="NK354" s="39"/>
      <c r="NL354" s="39"/>
      <c r="NM354" s="39"/>
      <c r="NN354" s="39"/>
      <c r="NO354" s="39"/>
      <c r="NP354" s="39"/>
      <c r="NQ354" s="39"/>
      <c r="NR354" s="39"/>
      <c r="NS354" s="39"/>
      <c r="NT354" s="39"/>
      <c r="NU354" s="39"/>
      <c r="NV354" s="39"/>
      <c r="NW354" s="39"/>
      <c r="NX354" s="39"/>
      <c r="NY354" s="39"/>
      <c r="NZ354" s="39"/>
      <c r="OA354" s="39"/>
      <c r="OB354" s="39"/>
      <c r="OC354" s="39"/>
      <c r="OD354" s="39"/>
      <c r="OE354" s="39"/>
      <c r="OF354" s="39"/>
      <c r="OG354" s="39"/>
      <c r="OH354" s="39"/>
      <c r="OI354" s="39"/>
      <c r="OJ354" s="39"/>
      <c r="OK354" s="39"/>
      <c r="OL354" s="39"/>
      <c r="OM354" s="39"/>
      <c r="ON354" s="39"/>
      <c r="OO354" s="39"/>
      <c r="OP354" s="39"/>
      <c r="OQ354" s="39"/>
      <c r="OR354" s="39"/>
      <c r="OS354" s="39"/>
      <c r="OT354" s="39"/>
      <c r="OU354" s="39"/>
      <c r="OV354" s="39"/>
      <c r="OW354" s="39"/>
      <c r="OX354" s="39"/>
      <c r="OY354" s="39"/>
      <c r="OZ354" s="39"/>
      <c r="PA354" s="39"/>
      <c r="PB354" s="39"/>
      <c r="PC354" s="39"/>
      <c r="PD354" s="39"/>
      <c r="PE354" s="39"/>
      <c r="PF354" s="39"/>
      <c r="PG354" s="39"/>
      <c r="PH354" s="39"/>
      <c r="PI354" s="39"/>
      <c r="PJ354" s="39"/>
      <c r="PK354" s="39"/>
      <c r="PL354" s="39"/>
      <c r="PM354" s="39"/>
      <c r="PN354" s="39"/>
      <c r="PO354" s="39"/>
      <c r="PP354" s="39"/>
      <c r="PQ354" s="39"/>
      <c r="PR354" s="39"/>
      <c r="PS354" s="39"/>
      <c r="PT354" s="39"/>
      <c r="PU354" s="39"/>
      <c r="PV354" s="39"/>
      <c r="PW354" s="39"/>
      <c r="PX354" s="39"/>
      <c r="PY354" s="39"/>
      <c r="PZ354" s="39"/>
      <c r="QA354" s="39"/>
      <c r="QB354" s="39"/>
      <c r="QC354" s="39"/>
      <c r="QD354" s="39"/>
      <c r="QE354" s="39"/>
      <c r="QF354" s="39"/>
      <c r="QG354" s="39"/>
      <c r="QH354" s="39"/>
      <c r="QI354" s="39"/>
      <c r="QJ354" s="39"/>
      <c r="QK354" s="39"/>
      <c r="QL354" s="39"/>
      <c r="QM354" s="39"/>
      <c r="QN354" s="39"/>
      <c r="QO354" s="39"/>
      <c r="QP354" s="39"/>
      <c r="QQ354" s="39"/>
      <c r="QR354" s="39"/>
      <c r="QS354" s="39"/>
      <c r="QT354" s="39"/>
      <c r="QU354" s="39"/>
      <c r="QV354" s="39"/>
      <c r="QW354" s="39"/>
      <c r="QX354" s="39"/>
      <c r="QY354" s="39"/>
      <c r="QZ354" s="39"/>
      <c r="RA354" s="39"/>
      <c r="RB354" s="39"/>
      <c r="RC354" s="39"/>
      <c r="RD354" s="39"/>
      <c r="RE354" s="39"/>
      <c r="RF354" s="39"/>
      <c r="RG354" s="39"/>
      <c r="RH354" s="39"/>
      <c r="RI354" s="39"/>
      <c r="RJ354" s="39"/>
      <c r="RK354" s="39"/>
      <c r="RL354" s="39"/>
      <c r="RM354" s="39"/>
      <c r="RN354" s="39"/>
      <c r="RO354" s="39"/>
      <c r="RP354" s="39"/>
      <c r="RQ354" s="39"/>
      <c r="RR354" s="39"/>
      <c r="RS354" s="39"/>
      <c r="RT354" s="39"/>
      <c r="RU354" s="39"/>
      <c r="RV354" s="39"/>
      <c r="RW354" s="39"/>
      <c r="RX354" s="39"/>
      <c r="RY354" s="39"/>
      <c r="RZ354" s="39"/>
      <c r="SA354" s="39"/>
      <c r="SB354" s="39"/>
      <c r="SC354" s="39"/>
      <c r="SD354" s="39"/>
      <c r="SE354" s="39"/>
      <c r="SF354" s="39"/>
      <c r="SG354" s="39"/>
      <c r="SH354" s="39"/>
      <c r="SI354" s="39"/>
      <c r="SJ354" s="39"/>
      <c r="SK354" s="39"/>
      <c r="SL354" s="39"/>
      <c r="SM354" s="39"/>
      <c r="SN354" s="39"/>
      <c r="SO354" s="39"/>
      <c r="SP354" s="39"/>
      <c r="SQ354" s="39"/>
      <c r="SR354" s="39"/>
      <c r="SS354" s="39"/>
      <c r="ST354" s="39"/>
      <c r="SU354" s="39"/>
      <c r="SV354" s="39"/>
      <c r="SW354" s="39"/>
      <c r="SX354" s="39"/>
      <c r="SY354" s="39"/>
      <c r="SZ354" s="39"/>
      <c r="TA354" s="39"/>
      <c r="TB354" s="39"/>
      <c r="TC354" s="39"/>
      <c r="TD354" s="39"/>
      <c r="TE354" s="39"/>
      <c r="TF354" s="39"/>
      <c r="TG354" s="39"/>
      <c r="TH354" s="39"/>
      <c r="TI354" s="39"/>
      <c r="TJ354" s="39"/>
      <c r="TK354" s="39"/>
      <c r="TL354" s="39"/>
      <c r="TM354" s="39"/>
      <c r="TN354" s="39"/>
      <c r="TO354" s="39"/>
      <c r="TP354" s="39"/>
      <c r="TQ354" s="39"/>
      <c r="TR354" s="39"/>
      <c r="TS354" s="39"/>
      <c r="TT354" s="39"/>
      <c r="TU354" s="39"/>
      <c r="TV354" s="39"/>
      <c r="TW354" s="39"/>
      <c r="TX354" s="39"/>
      <c r="TY354" s="39"/>
      <c r="TZ354" s="39"/>
      <c r="UA354" s="39"/>
      <c r="UB354" s="39"/>
      <c r="UC354" s="39"/>
      <c r="UD354" s="39"/>
      <c r="UE354" s="39"/>
      <c r="UF354" s="39"/>
      <c r="UG354" s="39"/>
      <c r="UH354" s="39"/>
      <c r="UI354" s="39"/>
      <c r="UJ354" s="39"/>
      <c r="UK354" s="39"/>
      <c r="UL354" s="39"/>
      <c r="UM354" s="39"/>
      <c r="UN354" s="39"/>
      <c r="UO354" s="39"/>
      <c r="UP354" s="39"/>
      <c r="UQ354" s="39"/>
      <c r="UR354" s="39"/>
      <c r="US354" s="39"/>
      <c r="UT354" s="39"/>
      <c r="UU354" s="39"/>
      <c r="UV354" s="39"/>
      <c r="UW354" s="39"/>
      <c r="UX354" s="39"/>
      <c r="UY354" s="39"/>
      <c r="UZ354" s="39"/>
      <c r="VA354" s="39"/>
      <c r="VB354" s="39"/>
      <c r="VC354" s="39"/>
      <c r="VD354" s="39"/>
      <c r="VE354" s="39"/>
      <c r="VF354" s="39"/>
      <c r="VG354" s="39"/>
      <c r="VH354" s="39"/>
      <c r="VI354" s="39"/>
      <c r="VJ354" s="39"/>
      <c r="VK354" s="39"/>
      <c r="VL354" s="39"/>
      <c r="VM354" s="39"/>
      <c r="VN354" s="39"/>
      <c r="VO354" s="39"/>
      <c r="VP354" s="39"/>
      <c r="VQ354" s="39"/>
      <c r="VR354" s="39"/>
      <c r="VS354" s="39"/>
      <c r="VT354" s="39"/>
      <c r="VU354" s="39"/>
      <c r="VV354" s="39"/>
      <c r="VW354" s="39"/>
      <c r="VX354" s="39"/>
      <c r="VY354" s="39"/>
      <c r="VZ354" s="39"/>
      <c r="WA354" s="39"/>
      <c r="WB354" s="39"/>
      <c r="WC354" s="39"/>
      <c r="WD354" s="39"/>
      <c r="WE354" s="39"/>
      <c r="WF354" s="39"/>
      <c r="WG354" s="39"/>
      <c r="WH354" s="39"/>
      <c r="WI354" s="39"/>
      <c r="WJ354" s="39"/>
      <c r="WK354" s="39"/>
      <c r="WL354" s="39"/>
      <c r="WM354" s="39"/>
      <c r="WN354" s="39"/>
      <c r="WO354" s="39"/>
      <c r="WP354" s="39"/>
      <c r="WQ354" s="39"/>
      <c r="WR354" s="39"/>
      <c r="WS354" s="39"/>
      <c r="WT354" s="39"/>
      <c r="WU354" s="39"/>
      <c r="WV354" s="39"/>
      <c r="WW354" s="39"/>
      <c r="WX354" s="39"/>
      <c r="WY354" s="39"/>
      <c r="WZ354" s="39"/>
      <c r="XA354" s="39"/>
      <c r="XB354" s="39"/>
      <c r="XC354" s="39"/>
      <c r="XD354" s="39"/>
      <c r="XE354" s="39"/>
      <c r="XF354" s="39"/>
      <c r="XG354" s="39"/>
      <c r="XH354" s="39"/>
      <c r="XI354" s="39"/>
      <c r="XJ354" s="39"/>
      <c r="XK354" s="39"/>
      <c r="XL354" s="39"/>
      <c r="XM354" s="39"/>
      <c r="XN354" s="39"/>
      <c r="XO354" s="39"/>
      <c r="XP354" s="39"/>
      <c r="XQ354" s="39"/>
      <c r="XR354" s="39"/>
      <c r="XS354" s="39"/>
      <c r="XT354" s="39"/>
      <c r="XU354" s="39"/>
      <c r="XV354" s="39"/>
      <c r="XW354" s="39"/>
      <c r="XX354" s="39"/>
      <c r="XY354" s="39"/>
      <c r="XZ354" s="39"/>
      <c r="YA354" s="39"/>
      <c r="YB354" s="39"/>
      <c r="YC354" s="39"/>
      <c r="YD354" s="39"/>
      <c r="YE354" s="39"/>
      <c r="YF354" s="39"/>
      <c r="YG354" s="39"/>
      <c r="YH354" s="39"/>
      <c r="YI354" s="39"/>
      <c r="YJ354" s="39"/>
      <c r="YK354" s="39"/>
      <c r="YL354" s="39"/>
      <c r="YM354" s="39"/>
      <c r="YN354" s="39"/>
      <c r="YO354" s="39"/>
      <c r="YP354" s="39"/>
      <c r="YQ354" s="39"/>
      <c r="YR354" s="39"/>
      <c r="YS354" s="39"/>
      <c r="YT354" s="39"/>
      <c r="YU354" s="39"/>
      <c r="YV354" s="39"/>
      <c r="YW354" s="39"/>
      <c r="YX354" s="39"/>
      <c r="YY354" s="39"/>
      <c r="YZ354" s="39"/>
      <c r="ZA354" s="39"/>
      <c r="ZB354" s="39"/>
      <c r="ZC354" s="39"/>
      <c r="ZD354" s="39"/>
      <c r="ZE354" s="39"/>
      <c r="ZF354" s="39"/>
      <c r="ZG354" s="39"/>
      <c r="ZH354" s="39"/>
      <c r="ZI354" s="39"/>
      <c r="ZJ354" s="39"/>
      <c r="ZK354" s="39"/>
      <c r="ZL354" s="39"/>
      <c r="ZM354" s="39"/>
      <c r="ZN354" s="39"/>
      <c r="ZO354" s="39"/>
      <c r="ZP354" s="39"/>
      <c r="ZQ354" s="39"/>
      <c r="ZR354" s="39"/>
      <c r="ZS354" s="39"/>
      <c r="ZT354" s="39"/>
      <c r="ZU354" s="39"/>
      <c r="ZV354" s="39"/>
      <c r="ZW354" s="39"/>
      <c r="ZX354" s="39"/>
    </row>
    <row r="355" spans="1:700" s="41" customFormat="1" ht="12" customHeight="1" x14ac:dyDescent="0.25">
      <c r="A355" s="128" t="s">
        <v>36</v>
      </c>
      <c r="B355" s="36" t="s">
        <v>37</v>
      </c>
      <c r="C355" s="36" t="s">
        <v>37</v>
      </c>
      <c r="D355" s="36" t="s">
        <v>38</v>
      </c>
      <c r="E355" s="36" t="s">
        <v>271</v>
      </c>
      <c r="F355" s="36" t="s">
        <v>272</v>
      </c>
      <c r="G355" s="22" t="s">
        <v>16334</v>
      </c>
      <c r="H355" s="22">
        <v>21101</v>
      </c>
      <c r="I355" s="73" t="s">
        <v>46</v>
      </c>
      <c r="J355" s="19" t="s">
        <v>414</v>
      </c>
      <c r="K355" s="19" t="s">
        <v>16263</v>
      </c>
      <c r="L355" s="11"/>
      <c r="M355" s="8" t="s">
        <v>43</v>
      </c>
      <c r="N355" s="12" t="s">
        <v>16255</v>
      </c>
      <c r="O355" s="20">
        <v>36</v>
      </c>
      <c r="P355" s="59">
        <v>4.4000000000000004</v>
      </c>
      <c r="Q355" s="53" t="s">
        <v>45</v>
      </c>
      <c r="R355" s="59">
        <v>158.68</v>
      </c>
      <c r="S355" s="59">
        <v>0</v>
      </c>
      <c r="T355" s="59">
        <v>40</v>
      </c>
      <c r="U355" s="59">
        <v>0</v>
      </c>
      <c r="V355" s="59">
        <v>0</v>
      </c>
      <c r="W355" s="59">
        <v>39.6</v>
      </c>
      <c r="X355" s="59">
        <v>0</v>
      </c>
      <c r="Y355" s="59">
        <v>0</v>
      </c>
      <c r="Z355" s="59">
        <v>39.6</v>
      </c>
      <c r="AA355" s="59">
        <v>0</v>
      </c>
      <c r="AB355" s="59">
        <v>0</v>
      </c>
      <c r="AC355" s="59">
        <v>39.6</v>
      </c>
      <c r="AD355" s="59">
        <v>0</v>
      </c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/>
      <c r="IV355" s="39"/>
      <c r="IW355" s="39"/>
      <c r="IX355" s="39"/>
      <c r="IY355" s="39"/>
      <c r="IZ355" s="39"/>
      <c r="JA355" s="39"/>
      <c r="JB355" s="39"/>
      <c r="JC355" s="39"/>
      <c r="JD355" s="39"/>
      <c r="JE355" s="39"/>
      <c r="JF355" s="39"/>
      <c r="JG355" s="39"/>
      <c r="JH355" s="39"/>
      <c r="JI355" s="39"/>
      <c r="JJ355" s="39"/>
      <c r="JK355" s="39"/>
      <c r="JL355" s="39"/>
      <c r="JM355" s="39"/>
      <c r="JN355" s="39"/>
      <c r="JO355" s="39"/>
      <c r="JP355" s="39"/>
      <c r="JQ355" s="39"/>
      <c r="JR355" s="39"/>
      <c r="JS355" s="39"/>
      <c r="JT355" s="39"/>
      <c r="JU355" s="39"/>
      <c r="JV355" s="39"/>
      <c r="JW355" s="39"/>
      <c r="JX355" s="39"/>
      <c r="JY355" s="39"/>
      <c r="JZ355" s="39"/>
      <c r="KA355" s="39"/>
      <c r="KB355" s="39"/>
      <c r="KC355" s="39"/>
      <c r="KD355" s="39"/>
      <c r="KE355" s="39"/>
      <c r="KF355" s="39"/>
      <c r="KG355" s="39"/>
      <c r="KH355" s="39"/>
      <c r="KI355" s="39"/>
      <c r="KJ355" s="39"/>
      <c r="KK355" s="39"/>
      <c r="KL355" s="39"/>
      <c r="KM355" s="39"/>
      <c r="KN355" s="39"/>
      <c r="KO355" s="39"/>
      <c r="KP355" s="39"/>
      <c r="KQ355" s="39"/>
      <c r="KR355" s="39"/>
      <c r="KS355" s="39"/>
      <c r="KT355" s="39"/>
      <c r="KU355" s="39"/>
      <c r="KV355" s="39"/>
      <c r="KW355" s="39"/>
      <c r="KX355" s="39"/>
      <c r="KY355" s="39"/>
      <c r="KZ355" s="39"/>
      <c r="LA355" s="39"/>
      <c r="LB355" s="39"/>
      <c r="LC355" s="39"/>
      <c r="LD355" s="39"/>
      <c r="LE355" s="39"/>
      <c r="LF355" s="39"/>
      <c r="LG355" s="39"/>
      <c r="LH355" s="39"/>
      <c r="LI355" s="39"/>
      <c r="LJ355" s="39"/>
      <c r="LK355" s="39"/>
      <c r="LL355" s="39"/>
      <c r="LM355" s="39"/>
      <c r="LN355" s="39"/>
      <c r="LO355" s="39"/>
      <c r="LP355" s="39"/>
      <c r="LQ355" s="39"/>
      <c r="LR355" s="39"/>
      <c r="LS355" s="39"/>
      <c r="LT355" s="39"/>
      <c r="LU355" s="39"/>
      <c r="LV355" s="39"/>
      <c r="LW355" s="39"/>
      <c r="LX355" s="39"/>
      <c r="LY355" s="39"/>
      <c r="LZ355" s="39"/>
      <c r="MA355" s="39"/>
      <c r="MB355" s="39"/>
      <c r="MC355" s="39"/>
      <c r="MD355" s="39"/>
      <c r="ME355" s="39"/>
      <c r="MF355" s="39"/>
      <c r="MG355" s="39"/>
      <c r="MH355" s="39"/>
      <c r="MI355" s="39"/>
      <c r="MJ355" s="39"/>
      <c r="MK355" s="39"/>
      <c r="ML355" s="39"/>
      <c r="MM355" s="39"/>
      <c r="MN355" s="39"/>
      <c r="MO355" s="39"/>
      <c r="MP355" s="39"/>
      <c r="MQ355" s="39"/>
      <c r="MR355" s="39"/>
      <c r="MS355" s="39"/>
      <c r="MT355" s="39"/>
      <c r="MU355" s="39"/>
      <c r="MV355" s="39"/>
      <c r="MW355" s="39"/>
      <c r="MX355" s="39"/>
      <c r="MY355" s="39"/>
      <c r="MZ355" s="39"/>
      <c r="NA355" s="39"/>
      <c r="NB355" s="39"/>
      <c r="NC355" s="39"/>
      <c r="ND355" s="39"/>
      <c r="NE355" s="39"/>
      <c r="NF355" s="39"/>
      <c r="NG355" s="39"/>
      <c r="NH355" s="39"/>
      <c r="NI355" s="39"/>
      <c r="NJ355" s="39"/>
      <c r="NK355" s="39"/>
      <c r="NL355" s="39"/>
      <c r="NM355" s="39"/>
      <c r="NN355" s="39"/>
      <c r="NO355" s="39"/>
      <c r="NP355" s="39"/>
      <c r="NQ355" s="39"/>
      <c r="NR355" s="39"/>
      <c r="NS355" s="39"/>
      <c r="NT355" s="39"/>
      <c r="NU355" s="39"/>
      <c r="NV355" s="39"/>
      <c r="NW355" s="39"/>
      <c r="NX355" s="39"/>
      <c r="NY355" s="39"/>
      <c r="NZ355" s="39"/>
      <c r="OA355" s="39"/>
      <c r="OB355" s="39"/>
      <c r="OC355" s="39"/>
      <c r="OD355" s="39"/>
      <c r="OE355" s="39"/>
      <c r="OF355" s="39"/>
      <c r="OG355" s="39"/>
      <c r="OH355" s="39"/>
      <c r="OI355" s="39"/>
      <c r="OJ355" s="39"/>
      <c r="OK355" s="39"/>
      <c r="OL355" s="39"/>
      <c r="OM355" s="39"/>
      <c r="ON355" s="39"/>
      <c r="OO355" s="39"/>
      <c r="OP355" s="39"/>
      <c r="OQ355" s="39"/>
      <c r="OR355" s="39"/>
      <c r="OS355" s="39"/>
      <c r="OT355" s="39"/>
      <c r="OU355" s="39"/>
      <c r="OV355" s="39"/>
      <c r="OW355" s="39"/>
      <c r="OX355" s="39"/>
      <c r="OY355" s="39"/>
      <c r="OZ355" s="39"/>
      <c r="PA355" s="39"/>
      <c r="PB355" s="39"/>
      <c r="PC355" s="39"/>
      <c r="PD355" s="39"/>
      <c r="PE355" s="39"/>
      <c r="PF355" s="39"/>
      <c r="PG355" s="39"/>
      <c r="PH355" s="39"/>
      <c r="PI355" s="39"/>
      <c r="PJ355" s="39"/>
      <c r="PK355" s="39"/>
      <c r="PL355" s="39"/>
      <c r="PM355" s="39"/>
      <c r="PN355" s="39"/>
      <c r="PO355" s="39"/>
      <c r="PP355" s="39"/>
      <c r="PQ355" s="39"/>
      <c r="PR355" s="39"/>
      <c r="PS355" s="39"/>
      <c r="PT355" s="39"/>
      <c r="PU355" s="39"/>
      <c r="PV355" s="39"/>
      <c r="PW355" s="39"/>
      <c r="PX355" s="39"/>
      <c r="PY355" s="39"/>
      <c r="PZ355" s="39"/>
      <c r="QA355" s="39"/>
      <c r="QB355" s="39"/>
      <c r="QC355" s="39"/>
      <c r="QD355" s="39"/>
      <c r="QE355" s="39"/>
      <c r="QF355" s="39"/>
      <c r="QG355" s="39"/>
      <c r="QH355" s="39"/>
      <c r="QI355" s="39"/>
      <c r="QJ355" s="39"/>
      <c r="QK355" s="39"/>
      <c r="QL355" s="39"/>
      <c r="QM355" s="39"/>
      <c r="QN355" s="39"/>
      <c r="QO355" s="39"/>
      <c r="QP355" s="39"/>
      <c r="QQ355" s="39"/>
      <c r="QR355" s="39"/>
      <c r="QS355" s="39"/>
      <c r="QT355" s="39"/>
      <c r="QU355" s="39"/>
      <c r="QV355" s="39"/>
      <c r="QW355" s="39"/>
      <c r="QX355" s="39"/>
      <c r="QY355" s="39"/>
      <c r="QZ355" s="39"/>
      <c r="RA355" s="39"/>
      <c r="RB355" s="39"/>
      <c r="RC355" s="39"/>
      <c r="RD355" s="39"/>
      <c r="RE355" s="39"/>
      <c r="RF355" s="39"/>
      <c r="RG355" s="39"/>
      <c r="RH355" s="39"/>
      <c r="RI355" s="39"/>
      <c r="RJ355" s="39"/>
      <c r="RK355" s="39"/>
      <c r="RL355" s="39"/>
      <c r="RM355" s="39"/>
      <c r="RN355" s="39"/>
      <c r="RO355" s="39"/>
      <c r="RP355" s="39"/>
      <c r="RQ355" s="39"/>
      <c r="RR355" s="39"/>
      <c r="RS355" s="39"/>
      <c r="RT355" s="39"/>
      <c r="RU355" s="39"/>
      <c r="RV355" s="39"/>
      <c r="RW355" s="39"/>
      <c r="RX355" s="39"/>
      <c r="RY355" s="39"/>
      <c r="RZ355" s="39"/>
      <c r="SA355" s="39"/>
      <c r="SB355" s="39"/>
      <c r="SC355" s="39"/>
      <c r="SD355" s="39"/>
      <c r="SE355" s="39"/>
      <c r="SF355" s="39"/>
      <c r="SG355" s="39"/>
      <c r="SH355" s="39"/>
      <c r="SI355" s="39"/>
      <c r="SJ355" s="39"/>
      <c r="SK355" s="39"/>
      <c r="SL355" s="39"/>
      <c r="SM355" s="39"/>
      <c r="SN355" s="39"/>
      <c r="SO355" s="39"/>
      <c r="SP355" s="39"/>
      <c r="SQ355" s="39"/>
      <c r="SR355" s="39"/>
      <c r="SS355" s="39"/>
      <c r="ST355" s="39"/>
      <c r="SU355" s="39"/>
      <c r="SV355" s="39"/>
      <c r="SW355" s="39"/>
      <c r="SX355" s="39"/>
      <c r="SY355" s="39"/>
      <c r="SZ355" s="39"/>
      <c r="TA355" s="39"/>
      <c r="TB355" s="39"/>
      <c r="TC355" s="39"/>
      <c r="TD355" s="39"/>
      <c r="TE355" s="39"/>
      <c r="TF355" s="39"/>
      <c r="TG355" s="39"/>
      <c r="TH355" s="39"/>
      <c r="TI355" s="39"/>
      <c r="TJ355" s="39"/>
      <c r="TK355" s="39"/>
      <c r="TL355" s="39"/>
      <c r="TM355" s="39"/>
      <c r="TN355" s="39"/>
      <c r="TO355" s="39"/>
      <c r="TP355" s="39"/>
      <c r="TQ355" s="39"/>
      <c r="TR355" s="39"/>
      <c r="TS355" s="39"/>
      <c r="TT355" s="39"/>
      <c r="TU355" s="39"/>
      <c r="TV355" s="39"/>
      <c r="TW355" s="39"/>
      <c r="TX355" s="39"/>
      <c r="TY355" s="39"/>
      <c r="TZ355" s="39"/>
      <c r="UA355" s="39"/>
      <c r="UB355" s="39"/>
      <c r="UC355" s="39"/>
      <c r="UD355" s="39"/>
      <c r="UE355" s="39"/>
      <c r="UF355" s="39"/>
      <c r="UG355" s="39"/>
      <c r="UH355" s="39"/>
      <c r="UI355" s="39"/>
      <c r="UJ355" s="39"/>
      <c r="UK355" s="39"/>
      <c r="UL355" s="39"/>
      <c r="UM355" s="39"/>
      <c r="UN355" s="39"/>
      <c r="UO355" s="39"/>
      <c r="UP355" s="39"/>
      <c r="UQ355" s="39"/>
      <c r="UR355" s="39"/>
      <c r="US355" s="39"/>
      <c r="UT355" s="39"/>
      <c r="UU355" s="39"/>
      <c r="UV355" s="39"/>
      <c r="UW355" s="39"/>
      <c r="UX355" s="39"/>
      <c r="UY355" s="39"/>
      <c r="UZ355" s="39"/>
      <c r="VA355" s="39"/>
      <c r="VB355" s="39"/>
      <c r="VC355" s="39"/>
      <c r="VD355" s="39"/>
      <c r="VE355" s="39"/>
      <c r="VF355" s="39"/>
      <c r="VG355" s="39"/>
      <c r="VH355" s="39"/>
      <c r="VI355" s="39"/>
      <c r="VJ355" s="39"/>
      <c r="VK355" s="39"/>
      <c r="VL355" s="39"/>
      <c r="VM355" s="39"/>
      <c r="VN355" s="39"/>
      <c r="VO355" s="39"/>
      <c r="VP355" s="39"/>
      <c r="VQ355" s="39"/>
      <c r="VR355" s="39"/>
      <c r="VS355" s="39"/>
      <c r="VT355" s="39"/>
      <c r="VU355" s="39"/>
      <c r="VV355" s="39"/>
      <c r="VW355" s="39"/>
      <c r="VX355" s="39"/>
      <c r="VY355" s="39"/>
      <c r="VZ355" s="39"/>
      <c r="WA355" s="39"/>
      <c r="WB355" s="39"/>
      <c r="WC355" s="39"/>
      <c r="WD355" s="39"/>
      <c r="WE355" s="39"/>
      <c r="WF355" s="39"/>
      <c r="WG355" s="39"/>
      <c r="WH355" s="39"/>
      <c r="WI355" s="39"/>
      <c r="WJ355" s="39"/>
      <c r="WK355" s="39"/>
      <c r="WL355" s="39"/>
      <c r="WM355" s="39"/>
      <c r="WN355" s="39"/>
      <c r="WO355" s="39"/>
      <c r="WP355" s="39"/>
      <c r="WQ355" s="39"/>
      <c r="WR355" s="39"/>
      <c r="WS355" s="39"/>
      <c r="WT355" s="39"/>
      <c r="WU355" s="39"/>
      <c r="WV355" s="39"/>
      <c r="WW355" s="39"/>
      <c r="WX355" s="39"/>
      <c r="WY355" s="39"/>
      <c r="WZ355" s="39"/>
      <c r="XA355" s="39"/>
      <c r="XB355" s="39"/>
      <c r="XC355" s="39"/>
      <c r="XD355" s="39"/>
      <c r="XE355" s="39"/>
      <c r="XF355" s="39"/>
      <c r="XG355" s="39"/>
      <c r="XH355" s="39"/>
      <c r="XI355" s="39"/>
      <c r="XJ355" s="39"/>
      <c r="XK355" s="39"/>
      <c r="XL355" s="39"/>
      <c r="XM355" s="39"/>
      <c r="XN355" s="39"/>
      <c r="XO355" s="39"/>
      <c r="XP355" s="39"/>
      <c r="XQ355" s="39"/>
      <c r="XR355" s="39"/>
      <c r="XS355" s="39"/>
      <c r="XT355" s="39"/>
      <c r="XU355" s="39"/>
      <c r="XV355" s="39"/>
      <c r="XW355" s="39"/>
      <c r="XX355" s="39"/>
      <c r="XY355" s="39"/>
      <c r="XZ355" s="39"/>
      <c r="YA355" s="39"/>
      <c r="YB355" s="39"/>
      <c r="YC355" s="39"/>
      <c r="YD355" s="39"/>
      <c r="YE355" s="39"/>
      <c r="YF355" s="39"/>
      <c r="YG355" s="39"/>
      <c r="YH355" s="39"/>
      <c r="YI355" s="39"/>
      <c r="YJ355" s="39"/>
      <c r="YK355" s="39"/>
      <c r="YL355" s="39"/>
      <c r="YM355" s="39"/>
      <c r="YN355" s="39"/>
      <c r="YO355" s="39"/>
      <c r="YP355" s="39"/>
      <c r="YQ355" s="39"/>
      <c r="YR355" s="39"/>
      <c r="YS355" s="39"/>
      <c r="YT355" s="39"/>
      <c r="YU355" s="39"/>
      <c r="YV355" s="39"/>
      <c r="YW355" s="39"/>
      <c r="YX355" s="39"/>
      <c r="YY355" s="39"/>
      <c r="YZ355" s="39"/>
      <c r="ZA355" s="39"/>
      <c r="ZB355" s="39"/>
      <c r="ZC355" s="39"/>
      <c r="ZD355" s="39"/>
      <c r="ZE355" s="39"/>
      <c r="ZF355" s="39"/>
      <c r="ZG355" s="39"/>
      <c r="ZH355" s="39"/>
      <c r="ZI355" s="39"/>
      <c r="ZJ355" s="39"/>
      <c r="ZK355" s="39"/>
      <c r="ZL355" s="39"/>
      <c r="ZM355" s="39"/>
      <c r="ZN355" s="39"/>
      <c r="ZO355" s="39"/>
      <c r="ZP355" s="39"/>
      <c r="ZQ355" s="39"/>
      <c r="ZR355" s="39"/>
      <c r="ZS355" s="39"/>
      <c r="ZT355" s="39"/>
      <c r="ZU355" s="39"/>
      <c r="ZV355" s="39"/>
      <c r="ZW355" s="39"/>
      <c r="ZX355" s="39"/>
    </row>
    <row r="356" spans="1:700" s="41" customFormat="1" ht="12" customHeight="1" x14ac:dyDescent="0.25">
      <c r="A356" s="128" t="s">
        <v>36</v>
      </c>
      <c r="B356" s="36" t="s">
        <v>37</v>
      </c>
      <c r="C356" s="36" t="s">
        <v>37</v>
      </c>
      <c r="D356" s="36" t="s">
        <v>38</v>
      </c>
      <c r="E356" s="36" t="s">
        <v>271</v>
      </c>
      <c r="F356" s="36" t="s">
        <v>272</v>
      </c>
      <c r="G356" s="22" t="s">
        <v>16334</v>
      </c>
      <c r="H356" s="22">
        <v>21101</v>
      </c>
      <c r="I356" s="73" t="s">
        <v>46</v>
      </c>
      <c r="J356" s="19" t="s">
        <v>410</v>
      </c>
      <c r="K356" s="19" t="s">
        <v>2692</v>
      </c>
      <c r="L356" s="11"/>
      <c r="M356" s="8" t="s">
        <v>43</v>
      </c>
      <c r="N356" s="12" t="s">
        <v>16255</v>
      </c>
      <c r="O356" s="20">
        <v>36</v>
      </c>
      <c r="P356" s="59">
        <v>39.44</v>
      </c>
      <c r="Q356" s="53" t="s">
        <v>45</v>
      </c>
      <c r="R356" s="59">
        <v>1419.84</v>
      </c>
      <c r="S356" s="59">
        <v>0</v>
      </c>
      <c r="T356" s="59">
        <v>354.96</v>
      </c>
      <c r="U356" s="59">
        <v>0</v>
      </c>
      <c r="V356" s="59">
        <v>0</v>
      </c>
      <c r="W356" s="59">
        <v>354.96</v>
      </c>
      <c r="X356" s="59">
        <v>0</v>
      </c>
      <c r="Y356" s="59">
        <v>0</v>
      </c>
      <c r="Z356" s="59">
        <v>354.96</v>
      </c>
      <c r="AA356" s="59">
        <v>0</v>
      </c>
      <c r="AB356" s="59">
        <v>0</v>
      </c>
      <c r="AC356" s="59">
        <v>354.96</v>
      </c>
      <c r="AD356" s="59">
        <v>0</v>
      </c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/>
      <c r="IV356" s="39"/>
      <c r="IW356" s="39"/>
      <c r="IX356" s="39"/>
      <c r="IY356" s="39"/>
      <c r="IZ356" s="39"/>
      <c r="JA356" s="39"/>
      <c r="JB356" s="39"/>
      <c r="JC356" s="39"/>
      <c r="JD356" s="39"/>
      <c r="JE356" s="39"/>
      <c r="JF356" s="39"/>
      <c r="JG356" s="39"/>
      <c r="JH356" s="39"/>
      <c r="JI356" s="39"/>
      <c r="JJ356" s="39"/>
      <c r="JK356" s="39"/>
      <c r="JL356" s="39"/>
      <c r="JM356" s="39"/>
      <c r="JN356" s="39"/>
      <c r="JO356" s="39"/>
      <c r="JP356" s="39"/>
      <c r="JQ356" s="39"/>
      <c r="JR356" s="39"/>
      <c r="JS356" s="39"/>
      <c r="JT356" s="39"/>
      <c r="JU356" s="39"/>
      <c r="JV356" s="39"/>
      <c r="JW356" s="39"/>
      <c r="JX356" s="39"/>
      <c r="JY356" s="39"/>
      <c r="JZ356" s="39"/>
      <c r="KA356" s="39"/>
      <c r="KB356" s="39"/>
      <c r="KC356" s="39"/>
      <c r="KD356" s="39"/>
      <c r="KE356" s="39"/>
      <c r="KF356" s="39"/>
      <c r="KG356" s="39"/>
      <c r="KH356" s="39"/>
      <c r="KI356" s="39"/>
      <c r="KJ356" s="39"/>
      <c r="KK356" s="39"/>
      <c r="KL356" s="39"/>
      <c r="KM356" s="39"/>
      <c r="KN356" s="39"/>
      <c r="KO356" s="39"/>
      <c r="KP356" s="39"/>
      <c r="KQ356" s="39"/>
      <c r="KR356" s="39"/>
      <c r="KS356" s="39"/>
      <c r="KT356" s="39"/>
      <c r="KU356" s="39"/>
      <c r="KV356" s="39"/>
      <c r="KW356" s="39"/>
      <c r="KX356" s="39"/>
      <c r="KY356" s="39"/>
      <c r="KZ356" s="39"/>
      <c r="LA356" s="39"/>
      <c r="LB356" s="39"/>
      <c r="LC356" s="39"/>
      <c r="LD356" s="39"/>
      <c r="LE356" s="39"/>
      <c r="LF356" s="39"/>
      <c r="LG356" s="39"/>
      <c r="LH356" s="39"/>
      <c r="LI356" s="39"/>
      <c r="LJ356" s="39"/>
      <c r="LK356" s="39"/>
      <c r="LL356" s="39"/>
      <c r="LM356" s="39"/>
      <c r="LN356" s="39"/>
      <c r="LO356" s="39"/>
      <c r="LP356" s="39"/>
      <c r="LQ356" s="39"/>
      <c r="LR356" s="39"/>
      <c r="LS356" s="39"/>
      <c r="LT356" s="39"/>
      <c r="LU356" s="39"/>
      <c r="LV356" s="39"/>
      <c r="LW356" s="39"/>
      <c r="LX356" s="39"/>
      <c r="LY356" s="39"/>
      <c r="LZ356" s="39"/>
      <c r="MA356" s="39"/>
      <c r="MB356" s="39"/>
      <c r="MC356" s="39"/>
      <c r="MD356" s="39"/>
      <c r="ME356" s="39"/>
      <c r="MF356" s="39"/>
      <c r="MG356" s="39"/>
      <c r="MH356" s="39"/>
      <c r="MI356" s="39"/>
      <c r="MJ356" s="39"/>
      <c r="MK356" s="39"/>
      <c r="ML356" s="39"/>
      <c r="MM356" s="39"/>
      <c r="MN356" s="39"/>
      <c r="MO356" s="39"/>
      <c r="MP356" s="39"/>
      <c r="MQ356" s="39"/>
      <c r="MR356" s="39"/>
      <c r="MS356" s="39"/>
      <c r="MT356" s="39"/>
      <c r="MU356" s="39"/>
      <c r="MV356" s="39"/>
      <c r="MW356" s="39"/>
      <c r="MX356" s="39"/>
      <c r="MY356" s="39"/>
      <c r="MZ356" s="39"/>
      <c r="NA356" s="39"/>
      <c r="NB356" s="39"/>
      <c r="NC356" s="39"/>
      <c r="ND356" s="39"/>
      <c r="NE356" s="39"/>
      <c r="NF356" s="39"/>
      <c r="NG356" s="39"/>
      <c r="NH356" s="39"/>
      <c r="NI356" s="39"/>
      <c r="NJ356" s="39"/>
      <c r="NK356" s="39"/>
      <c r="NL356" s="39"/>
      <c r="NM356" s="39"/>
      <c r="NN356" s="39"/>
      <c r="NO356" s="39"/>
      <c r="NP356" s="39"/>
      <c r="NQ356" s="39"/>
      <c r="NR356" s="39"/>
      <c r="NS356" s="39"/>
      <c r="NT356" s="39"/>
      <c r="NU356" s="39"/>
      <c r="NV356" s="39"/>
      <c r="NW356" s="39"/>
      <c r="NX356" s="39"/>
      <c r="NY356" s="39"/>
      <c r="NZ356" s="39"/>
      <c r="OA356" s="39"/>
      <c r="OB356" s="39"/>
      <c r="OC356" s="39"/>
      <c r="OD356" s="39"/>
      <c r="OE356" s="39"/>
      <c r="OF356" s="39"/>
      <c r="OG356" s="39"/>
      <c r="OH356" s="39"/>
      <c r="OI356" s="39"/>
      <c r="OJ356" s="39"/>
      <c r="OK356" s="39"/>
      <c r="OL356" s="39"/>
      <c r="OM356" s="39"/>
      <c r="ON356" s="39"/>
      <c r="OO356" s="39"/>
      <c r="OP356" s="39"/>
      <c r="OQ356" s="39"/>
      <c r="OR356" s="39"/>
      <c r="OS356" s="39"/>
      <c r="OT356" s="39"/>
      <c r="OU356" s="39"/>
      <c r="OV356" s="39"/>
      <c r="OW356" s="39"/>
      <c r="OX356" s="39"/>
      <c r="OY356" s="39"/>
      <c r="OZ356" s="39"/>
      <c r="PA356" s="39"/>
      <c r="PB356" s="39"/>
      <c r="PC356" s="39"/>
      <c r="PD356" s="39"/>
      <c r="PE356" s="39"/>
      <c r="PF356" s="39"/>
      <c r="PG356" s="39"/>
      <c r="PH356" s="39"/>
      <c r="PI356" s="39"/>
      <c r="PJ356" s="39"/>
      <c r="PK356" s="39"/>
      <c r="PL356" s="39"/>
      <c r="PM356" s="39"/>
      <c r="PN356" s="39"/>
      <c r="PO356" s="39"/>
      <c r="PP356" s="39"/>
      <c r="PQ356" s="39"/>
      <c r="PR356" s="39"/>
      <c r="PS356" s="39"/>
      <c r="PT356" s="39"/>
      <c r="PU356" s="39"/>
      <c r="PV356" s="39"/>
      <c r="PW356" s="39"/>
      <c r="PX356" s="39"/>
      <c r="PY356" s="39"/>
      <c r="PZ356" s="39"/>
      <c r="QA356" s="39"/>
      <c r="QB356" s="39"/>
      <c r="QC356" s="39"/>
      <c r="QD356" s="39"/>
      <c r="QE356" s="39"/>
      <c r="QF356" s="39"/>
      <c r="QG356" s="39"/>
      <c r="QH356" s="39"/>
      <c r="QI356" s="39"/>
      <c r="QJ356" s="39"/>
      <c r="QK356" s="39"/>
      <c r="QL356" s="39"/>
      <c r="QM356" s="39"/>
      <c r="QN356" s="39"/>
      <c r="QO356" s="39"/>
      <c r="QP356" s="39"/>
      <c r="QQ356" s="39"/>
      <c r="QR356" s="39"/>
      <c r="QS356" s="39"/>
      <c r="QT356" s="39"/>
      <c r="QU356" s="39"/>
      <c r="QV356" s="39"/>
      <c r="QW356" s="39"/>
      <c r="QX356" s="39"/>
      <c r="QY356" s="39"/>
      <c r="QZ356" s="39"/>
      <c r="RA356" s="39"/>
      <c r="RB356" s="39"/>
      <c r="RC356" s="39"/>
      <c r="RD356" s="39"/>
      <c r="RE356" s="39"/>
      <c r="RF356" s="39"/>
      <c r="RG356" s="39"/>
      <c r="RH356" s="39"/>
      <c r="RI356" s="39"/>
      <c r="RJ356" s="39"/>
      <c r="RK356" s="39"/>
      <c r="RL356" s="39"/>
      <c r="RM356" s="39"/>
      <c r="RN356" s="39"/>
      <c r="RO356" s="39"/>
      <c r="RP356" s="39"/>
      <c r="RQ356" s="39"/>
      <c r="RR356" s="39"/>
      <c r="RS356" s="39"/>
      <c r="RT356" s="39"/>
      <c r="RU356" s="39"/>
      <c r="RV356" s="39"/>
      <c r="RW356" s="39"/>
      <c r="RX356" s="39"/>
      <c r="RY356" s="39"/>
      <c r="RZ356" s="39"/>
      <c r="SA356" s="39"/>
      <c r="SB356" s="39"/>
      <c r="SC356" s="39"/>
      <c r="SD356" s="39"/>
      <c r="SE356" s="39"/>
      <c r="SF356" s="39"/>
      <c r="SG356" s="39"/>
      <c r="SH356" s="39"/>
      <c r="SI356" s="39"/>
      <c r="SJ356" s="39"/>
      <c r="SK356" s="39"/>
      <c r="SL356" s="39"/>
      <c r="SM356" s="39"/>
      <c r="SN356" s="39"/>
      <c r="SO356" s="39"/>
      <c r="SP356" s="39"/>
      <c r="SQ356" s="39"/>
      <c r="SR356" s="39"/>
      <c r="SS356" s="39"/>
      <c r="ST356" s="39"/>
      <c r="SU356" s="39"/>
      <c r="SV356" s="39"/>
      <c r="SW356" s="39"/>
      <c r="SX356" s="39"/>
      <c r="SY356" s="39"/>
      <c r="SZ356" s="39"/>
      <c r="TA356" s="39"/>
      <c r="TB356" s="39"/>
      <c r="TC356" s="39"/>
      <c r="TD356" s="39"/>
      <c r="TE356" s="39"/>
      <c r="TF356" s="39"/>
      <c r="TG356" s="39"/>
      <c r="TH356" s="39"/>
      <c r="TI356" s="39"/>
      <c r="TJ356" s="39"/>
      <c r="TK356" s="39"/>
      <c r="TL356" s="39"/>
      <c r="TM356" s="39"/>
      <c r="TN356" s="39"/>
      <c r="TO356" s="39"/>
      <c r="TP356" s="39"/>
      <c r="TQ356" s="39"/>
      <c r="TR356" s="39"/>
      <c r="TS356" s="39"/>
      <c r="TT356" s="39"/>
      <c r="TU356" s="39"/>
      <c r="TV356" s="39"/>
      <c r="TW356" s="39"/>
      <c r="TX356" s="39"/>
      <c r="TY356" s="39"/>
      <c r="TZ356" s="39"/>
      <c r="UA356" s="39"/>
      <c r="UB356" s="39"/>
      <c r="UC356" s="39"/>
      <c r="UD356" s="39"/>
      <c r="UE356" s="39"/>
      <c r="UF356" s="39"/>
      <c r="UG356" s="39"/>
      <c r="UH356" s="39"/>
      <c r="UI356" s="39"/>
      <c r="UJ356" s="39"/>
      <c r="UK356" s="39"/>
      <c r="UL356" s="39"/>
      <c r="UM356" s="39"/>
      <c r="UN356" s="39"/>
      <c r="UO356" s="39"/>
      <c r="UP356" s="39"/>
      <c r="UQ356" s="39"/>
      <c r="UR356" s="39"/>
      <c r="US356" s="39"/>
      <c r="UT356" s="39"/>
      <c r="UU356" s="39"/>
      <c r="UV356" s="39"/>
      <c r="UW356" s="39"/>
      <c r="UX356" s="39"/>
      <c r="UY356" s="39"/>
      <c r="UZ356" s="39"/>
      <c r="VA356" s="39"/>
      <c r="VB356" s="39"/>
      <c r="VC356" s="39"/>
      <c r="VD356" s="39"/>
      <c r="VE356" s="39"/>
      <c r="VF356" s="39"/>
      <c r="VG356" s="39"/>
      <c r="VH356" s="39"/>
      <c r="VI356" s="39"/>
      <c r="VJ356" s="39"/>
      <c r="VK356" s="39"/>
      <c r="VL356" s="39"/>
      <c r="VM356" s="39"/>
      <c r="VN356" s="39"/>
      <c r="VO356" s="39"/>
      <c r="VP356" s="39"/>
      <c r="VQ356" s="39"/>
      <c r="VR356" s="39"/>
      <c r="VS356" s="39"/>
      <c r="VT356" s="39"/>
      <c r="VU356" s="39"/>
      <c r="VV356" s="39"/>
      <c r="VW356" s="39"/>
      <c r="VX356" s="39"/>
      <c r="VY356" s="39"/>
      <c r="VZ356" s="39"/>
      <c r="WA356" s="39"/>
      <c r="WB356" s="39"/>
      <c r="WC356" s="39"/>
      <c r="WD356" s="39"/>
      <c r="WE356" s="39"/>
      <c r="WF356" s="39"/>
      <c r="WG356" s="39"/>
      <c r="WH356" s="39"/>
      <c r="WI356" s="39"/>
      <c r="WJ356" s="39"/>
      <c r="WK356" s="39"/>
      <c r="WL356" s="39"/>
      <c r="WM356" s="39"/>
      <c r="WN356" s="39"/>
      <c r="WO356" s="39"/>
      <c r="WP356" s="39"/>
      <c r="WQ356" s="39"/>
      <c r="WR356" s="39"/>
      <c r="WS356" s="39"/>
      <c r="WT356" s="39"/>
      <c r="WU356" s="39"/>
      <c r="WV356" s="39"/>
      <c r="WW356" s="39"/>
      <c r="WX356" s="39"/>
      <c r="WY356" s="39"/>
      <c r="WZ356" s="39"/>
      <c r="XA356" s="39"/>
      <c r="XB356" s="39"/>
      <c r="XC356" s="39"/>
      <c r="XD356" s="39"/>
      <c r="XE356" s="39"/>
      <c r="XF356" s="39"/>
      <c r="XG356" s="39"/>
      <c r="XH356" s="39"/>
      <c r="XI356" s="39"/>
      <c r="XJ356" s="39"/>
      <c r="XK356" s="39"/>
      <c r="XL356" s="39"/>
      <c r="XM356" s="39"/>
      <c r="XN356" s="39"/>
      <c r="XO356" s="39"/>
      <c r="XP356" s="39"/>
      <c r="XQ356" s="39"/>
      <c r="XR356" s="39"/>
      <c r="XS356" s="39"/>
      <c r="XT356" s="39"/>
      <c r="XU356" s="39"/>
      <c r="XV356" s="39"/>
      <c r="XW356" s="39"/>
      <c r="XX356" s="39"/>
      <c r="XY356" s="39"/>
      <c r="XZ356" s="39"/>
      <c r="YA356" s="39"/>
      <c r="YB356" s="39"/>
      <c r="YC356" s="39"/>
      <c r="YD356" s="39"/>
      <c r="YE356" s="39"/>
      <c r="YF356" s="39"/>
      <c r="YG356" s="39"/>
      <c r="YH356" s="39"/>
      <c r="YI356" s="39"/>
      <c r="YJ356" s="39"/>
      <c r="YK356" s="39"/>
      <c r="YL356" s="39"/>
      <c r="YM356" s="39"/>
      <c r="YN356" s="39"/>
      <c r="YO356" s="39"/>
      <c r="YP356" s="39"/>
      <c r="YQ356" s="39"/>
      <c r="YR356" s="39"/>
      <c r="YS356" s="39"/>
      <c r="YT356" s="39"/>
      <c r="YU356" s="39"/>
      <c r="YV356" s="39"/>
      <c r="YW356" s="39"/>
      <c r="YX356" s="39"/>
      <c r="YY356" s="39"/>
      <c r="YZ356" s="39"/>
      <c r="ZA356" s="39"/>
      <c r="ZB356" s="39"/>
      <c r="ZC356" s="39"/>
      <c r="ZD356" s="39"/>
      <c r="ZE356" s="39"/>
      <c r="ZF356" s="39"/>
      <c r="ZG356" s="39"/>
      <c r="ZH356" s="39"/>
      <c r="ZI356" s="39"/>
      <c r="ZJ356" s="39"/>
      <c r="ZK356" s="39"/>
      <c r="ZL356" s="39"/>
      <c r="ZM356" s="39"/>
      <c r="ZN356" s="39"/>
      <c r="ZO356" s="39"/>
      <c r="ZP356" s="39"/>
      <c r="ZQ356" s="39"/>
      <c r="ZR356" s="39"/>
      <c r="ZS356" s="39"/>
      <c r="ZT356" s="39"/>
      <c r="ZU356" s="39"/>
      <c r="ZV356" s="39"/>
      <c r="ZW356" s="39"/>
      <c r="ZX356" s="39"/>
    </row>
    <row r="357" spans="1:700" s="41" customFormat="1" ht="12" customHeight="1" x14ac:dyDescent="0.25">
      <c r="A357" s="128" t="s">
        <v>36</v>
      </c>
      <c r="B357" s="36" t="s">
        <v>37</v>
      </c>
      <c r="C357" s="36" t="s">
        <v>37</v>
      </c>
      <c r="D357" s="36" t="s">
        <v>38</v>
      </c>
      <c r="E357" s="36" t="s">
        <v>271</v>
      </c>
      <c r="F357" s="36" t="s">
        <v>272</v>
      </c>
      <c r="G357" s="22" t="s">
        <v>16334</v>
      </c>
      <c r="H357" s="22">
        <v>21101</v>
      </c>
      <c r="I357" s="73" t="s">
        <v>46</v>
      </c>
      <c r="J357" s="19" t="s">
        <v>410</v>
      </c>
      <c r="K357" s="19" t="s">
        <v>2692</v>
      </c>
      <c r="L357" s="11"/>
      <c r="M357" s="8" t="s">
        <v>43</v>
      </c>
      <c r="N357" s="12" t="s">
        <v>16255</v>
      </c>
      <c r="O357" s="20">
        <v>12</v>
      </c>
      <c r="P357" s="59">
        <v>39.44</v>
      </c>
      <c r="Q357" s="53" t="s">
        <v>45</v>
      </c>
      <c r="R357" s="59">
        <v>473.28</v>
      </c>
      <c r="S357" s="59">
        <v>0</v>
      </c>
      <c r="T357" s="59">
        <v>118.32</v>
      </c>
      <c r="U357" s="59">
        <v>0</v>
      </c>
      <c r="V357" s="59">
        <v>0</v>
      </c>
      <c r="W357" s="59">
        <v>118.32</v>
      </c>
      <c r="X357" s="59">
        <v>0</v>
      </c>
      <c r="Y357" s="59">
        <v>0</v>
      </c>
      <c r="Z357" s="59">
        <v>118.32</v>
      </c>
      <c r="AA357" s="59">
        <v>0</v>
      </c>
      <c r="AB357" s="59">
        <v>0</v>
      </c>
      <c r="AC357" s="59">
        <v>118.32</v>
      </c>
      <c r="AD357" s="59">
        <v>0</v>
      </c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  <c r="IV357" s="39"/>
      <c r="IW357" s="39"/>
      <c r="IX357" s="39"/>
      <c r="IY357" s="39"/>
      <c r="IZ357" s="39"/>
      <c r="JA357" s="39"/>
      <c r="JB357" s="39"/>
      <c r="JC357" s="39"/>
      <c r="JD357" s="39"/>
      <c r="JE357" s="39"/>
      <c r="JF357" s="39"/>
      <c r="JG357" s="39"/>
      <c r="JH357" s="39"/>
      <c r="JI357" s="39"/>
      <c r="JJ357" s="39"/>
      <c r="JK357" s="39"/>
      <c r="JL357" s="39"/>
      <c r="JM357" s="39"/>
      <c r="JN357" s="39"/>
      <c r="JO357" s="39"/>
      <c r="JP357" s="39"/>
      <c r="JQ357" s="39"/>
      <c r="JR357" s="39"/>
      <c r="JS357" s="39"/>
      <c r="JT357" s="39"/>
      <c r="JU357" s="39"/>
      <c r="JV357" s="39"/>
      <c r="JW357" s="39"/>
      <c r="JX357" s="39"/>
      <c r="JY357" s="39"/>
      <c r="JZ357" s="39"/>
      <c r="KA357" s="39"/>
      <c r="KB357" s="39"/>
      <c r="KC357" s="39"/>
      <c r="KD357" s="39"/>
      <c r="KE357" s="39"/>
      <c r="KF357" s="39"/>
      <c r="KG357" s="39"/>
      <c r="KH357" s="39"/>
      <c r="KI357" s="39"/>
      <c r="KJ357" s="39"/>
      <c r="KK357" s="39"/>
      <c r="KL357" s="39"/>
      <c r="KM357" s="39"/>
      <c r="KN357" s="39"/>
      <c r="KO357" s="39"/>
      <c r="KP357" s="39"/>
      <c r="KQ357" s="39"/>
      <c r="KR357" s="39"/>
      <c r="KS357" s="39"/>
      <c r="KT357" s="39"/>
      <c r="KU357" s="39"/>
      <c r="KV357" s="39"/>
      <c r="KW357" s="39"/>
      <c r="KX357" s="39"/>
      <c r="KY357" s="39"/>
      <c r="KZ357" s="39"/>
      <c r="LA357" s="39"/>
      <c r="LB357" s="39"/>
      <c r="LC357" s="39"/>
      <c r="LD357" s="39"/>
      <c r="LE357" s="39"/>
      <c r="LF357" s="39"/>
      <c r="LG357" s="39"/>
      <c r="LH357" s="39"/>
      <c r="LI357" s="39"/>
      <c r="LJ357" s="39"/>
      <c r="LK357" s="39"/>
      <c r="LL357" s="39"/>
      <c r="LM357" s="39"/>
      <c r="LN357" s="39"/>
      <c r="LO357" s="39"/>
      <c r="LP357" s="39"/>
      <c r="LQ357" s="39"/>
      <c r="LR357" s="39"/>
      <c r="LS357" s="39"/>
      <c r="LT357" s="39"/>
      <c r="LU357" s="39"/>
      <c r="LV357" s="39"/>
      <c r="LW357" s="39"/>
      <c r="LX357" s="39"/>
      <c r="LY357" s="39"/>
      <c r="LZ357" s="39"/>
      <c r="MA357" s="39"/>
      <c r="MB357" s="39"/>
      <c r="MC357" s="39"/>
      <c r="MD357" s="39"/>
      <c r="ME357" s="39"/>
      <c r="MF357" s="39"/>
      <c r="MG357" s="39"/>
      <c r="MH357" s="39"/>
      <c r="MI357" s="39"/>
      <c r="MJ357" s="39"/>
      <c r="MK357" s="39"/>
      <c r="ML357" s="39"/>
      <c r="MM357" s="39"/>
      <c r="MN357" s="39"/>
      <c r="MO357" s="39"/>
      <c r="MP357" s="39"/>
      <c r="MQ357" s="39"/>
      <c r="MR357" s="39"/>
      <c r="MS357" s="39"/>
      <c r="MT357" s="39"/>
      <c r="MU357" s="39"/>
      <c r="MV357" s="39"/>
      <c r="MW357" s="39"/>
      <c r="MX357" s="39"/>
      <c r="MY357" s="39"/>
      <c r="MZ357" s="39"/>
      <c r="NA357" s="39"/>
      <c r="NB357" s="39"/>
      <c r="NC357" s="39"/>
      <c r="ND357" s="39"/>
      <c r="NE357" s="39"/>
      <c r="NF357" s="39"/>
      <c r="NG357" s="39"/>
      <c r="NH357" s="39"/>
      <c r="NI357" s="39"/>
      <c r="NJ357" s="39"/>
      <c r="NK357" s="39"/>
      <c r="NL357" s="39"/>
      <c r="NM357" s="39"/>
      <c r="NN357" s="39"/>
      <c r="NO357" s="39"/>
      <c r="NP357" s="39"/>
      <c r="NQ357" s="39"/>
      <c r="NR357" s="39"/>
      <c r="NS357" s="39"/>
      <c r="NT357" s="39"/>
      <c r="NU357" s="39"/>
      <c r="NV357" s="39"/>
      <c r="NW357" s="39"/>
      <c r="NX357" s="39"/>
      <c r="NY357" s="39"/>
      <c r="NZ357" s="39"/>
      <c r="OA357" s="39"/>
      <c r="OB357" s="39"/>
      <c r="OC357" s="39"/>
      <c r="OD357" s="39"/>
      <c r="OE357" s="39"/>
      <c r="OF357" s="39"/>
      <c r="OG357" s="39"/>
      <c r="OH357" s="39"/>
      <c r="OI357" s="39"/>
      <c r="OJ357" s="39"/>
      <c r="OK357" s="39"/>
      <c r="OL357" s="39"/>
      <c r="OM357" s="39"/>
      <c r="ON357" s="39"/>
      <c r="OO357" s="39"/>
      <c r="OP357" s="39"/>
      <c r="OQ357" s="39"/>
      <c r="OR357" s="39"/>
      <c r="OS357" s="39"/>
      <c r="OT357" s="39"/>
      <c r="OU357" s="39"/>
      <c r="OV357" s="39"/>
      <c r="OW357" s="39"/>
      <c r="OX357" s="39"/>
      <c r="OY357" s="39"/>
      <c r="OZ357" s="39"/>
      <c r="PA357" s="39"/>
      <c r="PB357" s="39"/>
      <c r="PC357" s="39"/>
      <c r="PD357" s="39"/>
      <c r="PE357" s="39"/>
      <c r="PF357" s="39"/>
      <c r="PG357" s="39"/>
      <c r="PH357" s="39"/>
      <c r="PI357" s="39"/>
      <c r="PJ357" s="39"/>
      <c r="PK357" s="39"/>
      <c r="PL357" s="39"/>
      <c r="PM357" s="39"/>
      <c r="PN357" s="39"/>
      <c r="PO357" s="39"/>
      <c r="PP357" s="39"/>
      <c r="PQ357" s="39"/>
      <c r="PR357" s="39"/>
      <c r="PS357" s="39"/>
      <c r="PT357" s="39"/>
      <c r="PU357" s="39"/>
      <c r="PV357" s="39"/>
      <c r="PW357" s="39"/>
      <c r="PX357" s="39"/>
      <c r="PY357" s="39"/>
      <c r="PZ357" s="39"/>
      <c r="QA357" s="39"/>
      <c r="QB357" s="39"/>
      <c r="QC357" s="39"/>
      <c r="QD357" s="39"/>
      <c r="QE357" s="39"/>
      <c r="QF357" s="39"/>
      <c r="QG357" s="39"/>
      <c r="QH357" s="39"/>
      <c r="QI357" s="39"/>
      <c r="QJ357" s="39"/>
      <c r="QK357" s="39"/>
      <c r="QL357" s="39"/>
      <c r="QM357" s="39"/>
      <c r="QN357" s="39"/>
      <c r="QO357" s="39"/>
      <c r="QP357" s="39"/>
      <c r="QQ357" s="39"/>
      <c r="QR357" s="39"/>
      <c r="QS357" s="39"/>
      <c r="QT357" s="39"/>
      <c r="QU357" s="39"/>
      <c r="QV357" s="39"/>
      <c r="QW357" s="39"/>
      <c r="QX357" s="39"/>
      <c r="QY357" s="39"/>
      <c r="QZ357" s="39"/>
      <c r="RA357" s="39"/>
      <c r="RB357" s="39"/>
      <c r="RC357" s="39"/>
      <c r="RD357" s="39"/>
      <c r="RE357" s="39"/>
      <c r="RF357" s="39"/>
      <c r="RG357" s="39"/>
      <c r="RH357" s="39"/>
      <c r="RI357" s="39"/>
      <c r="RJ357" s="39"/>
      <c r="RK357" s="39"/>
      <c r="RL357" s="39"/>
      <c r="RM357" s="39"/>
      <c r="RN357" s="39"/>
      <c r="RO357" s="39"/>
      <c r="RP357" s="39"/>
      <c r="RQ357" s="39"/>
      <c r="RR357" s="39"/>
      <c r="RS357" s="39"/>
      <c r="RT357" s="39"/>
      <c r="RU357" s="39"/>
      <c r="RV357" s="39"/>
      <c r="RW357" s="39"/>
      <c r="RX357" s="39"/>
      <c r="RY357" s="39"/>
      <c r="RZ357" s="39"/>
      <c r="SA357" s="39"/>
      <c r="SB357" s="39"/>
      <c r="SC357" s="39"/>
      <c r="SD357" s="39"/>
      <c r="SE357" s="39"/>
      <c r="SF357" s="39"/>
      <c r="SG357" s="39"/>
      <c r="SH357" s="39"/>
      <c r="SI357" s="39"/>
      <c r="SJ357" s="39"/>
      <c r="SK357" s="39"/>
      <c r="SL357" s="39"/>
      <c r="SM357" s="39"/>
      <c r="SN357" s="39"/>
      <c r="SO357" s="39"/>
      <c r="SP357" s="39"/>
      <c r="SQ357" s="39"/>
      <c r="SR357" s="39"/>
      <c r="SS357" s="39"/>
      <c r="ST357" s="39"/>
      <c r="SU357" s="39"/>
      <c r="SV357" s="39"/>
      <c r="SW357" s="39"/>
      <c r="SX357" s="39"/>
      <c r="SY357" s="39"/>
      <c r="SZ357" s="39"/>
      <c r="TA357" s="39"/>
      <c r="TB357" s="39"/>
      <c r="TC357" s="39"/>
      <c r="TD357" s="39"/>
      <c r="TE357" s="39"/>
      <c r="TF357" s="39"/>
      <c r="TG357" s="39"/>
      <c r="TH357" s="39"/>
      <c r="TI357" s="39"/>
      <c r="TJ357" s="39"/>
      <c r="TK357" s="39"/>
      <c r="TL357" s="39"/>
      <c r="TM357" s="39"/>
      <c r="TN357" s="39"/>
      <c r="TO357" s="39"/>
      <c r="TP357" s="39"/>
      <c r="TQ357" s="39"/>
      <c r="TR357" s="39"/>
      <c r="TS357" s="39"/>
      <c r="TT357" s="39"/>
      <c r="TU357" s="39"/>
      <c r="TV357" s="39"/>
      <c r="TW357" s="39"/>
      <c r="TX357" s="39"/>
      <c r="TY357" s="39"/>
      <c r="TZ357" s="39"/>
      <c r="UA357" s="39"/>
      <c r="UB357" s="39"/>
      <c r="UC357" s="39"/>
      <c r="UD357" s="39"/>
      <c r="UE357" s="39"/>
      <c r="UF357" s="39"/>
      <c r="UG357" s="39"/>
      <c r="UH357" s="39"/>
      <c r="UI357" s="39"/>
      <c r="UJ357" s="39"/>
      <c r="UK357" s="39"/>
      <c r="UL357" s="39"/>
      <c r="UM357" s="39"/>
      <c r="UN357" s="39"/>
      <c r="UO357" s="39"/>
      <c r="UP357" s="39"/>
      <c r="UQ357" s="39"/>
      <c r="UR357" s="39"/>
      <c r="US357" s="39"/>
      <c r="UT357" s="39"/>
      <c r="UU357" s="39"/>
      <c r="UV357" s="39"/>
      <c r="UW357" s="39"/>
      <c r="UX357" s="39"/>
      <c r="UY357" s="39"/>
      <c r="UZ357" s="39"/>
      <c r="VA357" s="39"/>
      <c r="VB357" s="39"/>
      <c r="VC357" s="39"/>
      <c r="VD357" s="39"/>
      <c r="VE357" s="39"/>
      <c r="VF357" s="39"/>
      <c r="VG357" s="39"/>
      <c r="VH357" s="39"/>
      <c r="VI357" s="39"/>
      <c r="VJ357" s="39"/>
      <c r="VK357" s="39"/>
      <c r="VL357" s="39"/>
      <c r="VM357" s="39"/>
      <c r="VN357" s="39"/>
      <c r="VO357" s="39"/>
      <c r="VP357" s="39"/>
      <c r="VQ357" s="39"/>
      <c r="VR357" s="39"/>
      <c r="VS357" s="39"/>
      <c r="VT357" s="39"/>
      <c r="VU357" s="39"/>
      <c r="VV357" s="39"/>
      <c r="VW357" s="39"/>
      <c r="VX357" s="39"/>
      <c r="VY357" s="39"/>
      <c r="VZ357" s="39"/>
      <c r="WA357" s="39"/>
      <c r="WB357" s="39"/>
      <c r="WC357" s="39"/>
      <c r="WD357" s="39"/>
      <c r="WE357" s="39"/>
      <c r="WF357" s="39"/>
      <c r="WG357" s="39"/>
      <c r="WH357" s="39"/>
      <c r="WI357" s="39"/>
      <c r="WJ357" s="39"/>
      <c r="WK357" s="39"/>
      <c r="WL357" s="39"/>
      <c r="WM357" s="39"/>
      <c r="WN357" s="39"/>
      <c r="WO357" s="39"/>
      <c r="WP357" s="39"/>
      <c r="WQ357" s="39"/>
      <c r="WR357" s="39"/>
      <c r="WS357" s="39"/>
      <c r="WT357" s="39"/>
      <c r="WU357" s="39"/>
      <c r="WV357" s="39"/>
      <c r="WW357" s="39"/>
      <c r="WX357" s="39"/>
      <c r="WY357" s="39"/>
      <c r="WZ357" s="39"/>
      <c r="XA357" s="39"/>
      <c r="XB357" s="39"/>
      <c r="XC357" s="39"/>
      <c r="XD357" s="39"/>
      <c r="XE357" s="39"/>
      <c r="XF357" s="39"/>
      <c r="XG357" s="39"/>
      <c r="XH357" s="39"/>
      <c r="XI357" s="39"/>
      <c r="XJ357" s="39"/>
      <c r="XK357" s="39"/>
      <c r="XL357" s="39"/>
      <c r="XM357" s="39"/>
      <c r="XN357" s="39"/>
      <c r="XO357" s="39"/>
      <c r="XP357" s="39"/>
      <c r="XQ357" s="39"/>
      <c r="XR357" s="39"/>
      <c r="XS357" s="39"/>
      <c r="XT357" s="39"/>
      <c r="XU357" s="39"/>
      <c r="XV357" s="39"/>
      <c r="XW357" s="39"/>
      <c r="XX357" s="39"/>
      <c r="XY357" s="39"/>
      <c r="XZ357" s="39"/>
      <c r="YA357" s="39"/>
      <c r="YB357" s="39"/>
      <c r="YC357" s="39"/>
      <c r="YD357" s="39"/>
      <c r="YE357" s="39"/>
      <c r="YF357" s="39"/>
      <c r="YG357" s="39"/>
      <c r="YH357" s="39"/>
      <c r="YI357" s="39"/>
      <c r="YJ357" s="39"/>
      <c r="YK357" s="39"/>
      <c r="YL357" s="39"/>
      <c r="YM357" s="39"/>
      <c r="YN357" s="39"/>
      <c r="YO357" s="39"/>
      <c r="YP357" s="39"/>
      <c r="YQ357" s="39"/>
      <c r="YR357" s="39"/>
      <c r="YS357" s="39"/>
      <c r="YT357" s="39"/>
      <c r="YU357" s="39"/>
      <c r="YV357" s="39"/>
      <c r="YW357" s="39"/>
      <c r="YX357" s="39"/>
      <c r="YY357" s="39"/>
      <c r="YZ357" s="39"/>
      <c r="ZA357" s="39"/>
      <c r="ZB357" s="39"/>
      <c r="ZC357" s="39"/>
      <c r="ZD357" s="39"/>
      <c r="ZE357" s="39"/>
      <c r="ZF357" s="39"/>
      <c r="ZG357" s="39"/>
      <c r="ZH357" s="39"/>
      <c r="ZI357" s="39"/>
      <c r="ZJ357" s="39"/>
      <c r="ZK357" s="39"/>
      <c r="ZL357" s="39"/>
      <c r="ZM357" s="39"/>
      <c r="ZN357" s="39"/>
      <c r="ZO357" s="39"/>
      <c r="ZP357" s="39"/>
      <c r="ZQ357" s="39"/>
      <c r="ZR357" s="39"/>
      <c r="ZS357" s="39"/>
      <c r="ZT357" s="39"/>
      <c r="ZU357" s="39"/>
      <c r="ZV357" s="39"/>
      <c r="ZW357" s="39"/>
      <c r="ZX357" s="39"/>
    </row>
    <row r="358" spans="1:700" s="41" customFormat="1" ht="12" customHeight="1" x14ac:dyDescent="0.25">
      <c r="A358" s="128" t="s">
        <v>36</v>
      </c>
      <c r="B358" s="36" t="s">
        <v>37</v>
      </c>
      <c r="C358" s="36" t="s">
        <v>37</v>
      </c>
      <c r="D358" s="36" t="s">
        <v>38</v>
      </c>
      <c r="E358" s="36" t="s">
        <v>271</v>
      </c>
      <c r="F358" s="36" t="s">
        <v>272</v>
      </c>
      <c r="G358" s="22" t="s">
        <v>16334</v>
      </c>
      <c r="H358" s="22">
        <v>21101</v>
      </c>
      <c r="I358" s="73" t="s">
        <v>46</v>
      </c>
      <c r="J358" s="19" t="s">
        <v>872</v>
      </c>
      <c r="K358" s="19" t="s">
        <v>57</v>
      </c>
      <c r="L358" s="11"/>
      <c r="M358" s="8" t="s">
        <v>43</v>
      </c>
      <c r="N358" s="12" t="s">
        <v>16255</v>
      </c>
      <c r="O358" s="20">
        <v>20</v>
      </c>
      <c r="P358" s="59">
        <v>30.16</v>
      </c>
      <c r="Q358" s="53" t="s">
        <v>45</v>
      </c>
      <c r="R358" s="59">
        <v>603.20000000000005</v>
      </c>
      <c r="S358" s="59">
        <v>0</v>
      </c>
      <c r="T358" s="59">
        <v>150.80000000000001</v>
      </c>
      <c r="U358" s="59">
        <v>0</v>
      </c>
      <c r="V358" s="59">
        <v>0</v>
      </c>
      <c r="W358" s="59">
        <v>150.80000000000001</v>
      </c>
      <c r="X358" s="59">
        <v>0</v>
      </c>
      <c r="Y358" s="59">
        <v>0</v>
      </c>
      <c r="Z358" s="59">
        <v>150.80000000000001</v>
      </c>
      <c r="AA358" s="59">
        <v>0</v>
      </c>
      <c r="AB358" s="59">
        <v>0</v>
      </c>
      <c r="AC358" s="59">
        <v>150.80000000000001</v>
      </c>
      <c r="AD358" s="59">
        <v>0</v>
      </c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  <c r="IV358" s="39"/>
      <c r="IW358" s="39"/>
      <c r="IX358" s="39"/>
      <c r="IY358" s="39"/>
      <c r="IZ358" s="39"/>
      <c r="JA358" s="39"/>
      <c r="JB358" s="39"/>
      <c r="JC358" s="39"/>
      <c r="JD358" s="39"/>
      <c r="JE358" s="39"/>
      <c r="JF358" s="39"/>
      <c r="JG358" s="39"/>
      <c r="JH358" s="39"/>
      <c r="JI358" s="39"/>
      <c r="JJ358" s="39"/>
      <c r="JK358" s="39"/>
      <c r="JL358" s="39"/>
      <c r="JM358" s="39"/>
      <c r="JN358" s="39"/>
      <c r="JO358" s="39"/>
      <c r="JP358" s="39"/>
      <c r="JQ358" s="39"/>
      <c r="JR358" s="39"/>
      <c r="JS358" s="39"/>
      <c r="JT358" s="39"/>
      <c r="JU358" s="39"/>
      <c r="JV358" s="39"/>
      <c r="JW358" s="39"/>
      <c r="JX358" s="39"/>
      <c r="JY358" s="39"/>
      <c r="JZ358" s="39"/>
      <c r="KA358" s="39"/>
      <c r="KB358" s="39"/>
      <c r="KC358" s="39"/>
      <c r="KD358" s="39"/>
      <c r="KE358" s="39"/>
      <c r="KF358" s="39"/>
      <c r="KG358" s="39"/>
      <c r="KH358" s="39"/>
      <c r="KI358" s="39"/>
      <c r="KJ358" s="39"/>
      <c r="KK358" s="39"/>
      <c r="KL358" s="39"/>
      <c r="KM358" s="39"/>
      <c r="KN358" s="39"/>
      <c r="KO358" s="39"/>
      <c r="KP358" s="39"/>
      <c r="KQ358" s="39"/>
      <c r="KR358" s="39"/>
      <c r="KS358" s="39"/>
      <c r="KT358" s="39"/>
      <c r="KU358" s="39"/>
      <c r="KV358" s="39"/>
      <c r="KW358" s="39"/>
      <c r="KX358" s="39"/>
      <c r="KY358" s="39"/>
      <c r="KZ358" s="39"/>
      <c r="LA358" s="39"/>
      <c r="LB358" s="39"/>
      <c r="LC358" s="39"/>
      <c r="LD358" s="39"/>
      <c r="LE358" s="39"/>
      <c r="LF358" s="39"/>
      <c r="LG358" s="39"/>
      <c r="LH358" s="39"/>
      <c r="LI358" s="39"/>
      <c r="LJ358" s="39"/>
      <c r="LK358" s="39"/>
      <c r="LL358" s="39"/>
      <c r="LM358" s="39"/>
      <c r="LN358" s="39"/>
      <c r="LO358" s="39"/>
      <c r="LP358" s="39"/>
      <c r="LQ358" s="39"/>
      <c r="LR358" s="39"/>
      <c r="LS358" s="39"/>
      <c r="LT358" s="39"/>
      <c r="LU358" s="39"/>
      <c r="LV358" s="39"/>
      <c r="LW358" s="39"/>
      <c r="LX358" s="39"/>
      <c r="LY358" s="39"/>
      <c r="LZ358" s="39"/>
      <c r="MA358" s="39"/>
      <c r="MB358" s="39"/>
      <c r="MC358" s="39"/>
      <c r="MD358" s="39"/>
      <c r="ME358" s="39"/>
      <c r="MF358" s="39"/>
      <c r="MG358" s="39"/>
      <c r="MH358" s="39"/>
      <c r="MI358" s="39"/>
      <c r="MJ358" s="39"/>
      <c r="MK358" s="39"/>
      <c r="ML358" s="39"/>
      <c r="MM358" s="39"/>
      <c r="MN358" s="39"/>
      <c r="MO358" s="39"/>
      <c r="MP358" s="39"/>
      <c r="MQ358" s="39"/>
      <c r="MR358" s="39"/>
      <c r="MS358" s="39"/>
      <c r="MT358" s="39"/>
      <c r="MU358" s="39"/>
      <c r="MV358" s="39"/>
      <c r="MW358" s="39"/>
      <c r="MX358" s="39"/>
      <c r="MY358" s="39"/>
      <c r="MZ358" s="39"/>
      <c r="NA358" s="39"/>
      <c r="NB358" s="39"/>
      <c r="NC358" s="39"/>
      <c r="ND358" s="39"/>
      <c r="NE358" s="39"/>
      <c r="NF358" s="39"/>
      <c r="NG358" s="39"/>
      <c r="NH358" s="39"/>
      <c r="NI358" s="39"/>
      <c r="NJ358" s="39"/>
      <c r="NK358" s="39"/>
      <c r="NL358" s="39"/>
      <c r="NM358" s="39"/>
      <c r="NN358" s="39"/>
      <c r="NO358" s="39"/>
      <c r="NP358" s="39"/>
      <c r="NQ358" s="39"/>
      <c r="NR358" s="39"/>
      <c r="NS358" s="39"/>
      <c r="NT358" s="39"/>
      <c r="NU358" s="39"/>
      <c r="NV358" s="39"/>
      <c r="NW358" s="39"/>
      <c r="NX358" s="39"/>
      <c r="NY358" s="39"/>
      <c r="NZ358" s="39"/>
      <c r="OA358" s="39"/>
      <c r="OB358" s="39"/>
      <c r="OC358" s="39"/>
      <c r="OD358" s="39"/>
      <c r="OE358" s="39"/>
      <c r="OF358" s="39"/>
      <c r="OG358" s="39"/>
      <c r="OH358" s="39"/>
      <c r="OI358" s="39"/>
      <c r="OJ358" s="39"/>
      <c r="OK358" s="39"/>
      <c r="OL358" s="39"/>
      <c r="OM358" s="39"/>
      <c r="ON358" s="39"/>
      <c r="OO358" s="39"/>
      <c r="OP358" s="39"/>
      <c r="OQ358" s="39"/>
      <c r="OR358" s="39"/>
      <c r="OS358" s="39"/>
      <c r="OT358" s="39"/>
      <c r="OU358" s="39"/>
      <c r="OV358" s="39"/>
      <c r="OW358" s="39"/>
      <c r="OX358" s="39"/>
      <c r="OY358" s="39"/>
      <c r="OZ358" s="39"/>
      <c r="PA358" s="39"/>
      <c r="PB358" s="39"/>
      <c r="PC358" s="39"/>
      <c r="PD358" s="39"/>
      <c r="PE358" s="39"/>
      <c r="PF358" s="39"/>
      <c r="PG358" s="39"/>
      <c r="PH358" s="39"/>
      <c r="PI358" s="39"/>
      <c r="PJ358" s="39"/>
      <c r="PK358" s="39"/>
      <c r="PL358" s="39"/>
      <c r="PM358" s="39"/>
      <c r="PN358" s="39"/>
      <c r="PO358" s="39"/>
      <c r="PP358" s="39"/>
      <c r="PQ358" s="39"/>
      <c r="PR358" s="39"/>
      <c r="PS358" s="39"/>
      <c r="PT358" s="39"/>
      <c r="PU358" s="39"/>
      <c r="PV358" s="39"/>
      <c r="PW358" s="39"/>
      <c r="PX358" s="39"/>
      <c r="PY358" s="39"/>
      <c r="PZ358" s="39"/>
      <c r="QA358" s="39"/>
      <c r="QB358" s="39"/>
      <c r="QC358" s="39"/>
      <c r="QD358" s="39"/>
      <c r="QE358" s="39"/>
      <c r="QF358" s="39"/>
      <c r="QG358" s="39"/>
      <c r="QH358" s="39"/>
      <c r="QI358" s="39"/>
      <c r="QJ358" s="39"/>
      <c r="QK358" s="39"/>
      <c r="QL358" s="39"/>
      <c r="QM358" s="39"/>
      <c r="QN358" s="39"/>
      <c r="QO358" s="39"/>
      <c r="QP358" s="39"/>
      <c r="QQ358" s="39"/>
      <c r="QR358" s="39"/>
      <c r="QS358" s="39"/>
      <c r="QT358" s="39"/>
      <c r="QU358" s="39"/>
      <c r="QV358" s="39"/>
      <c r="QW358" s="39"/>
      <c r="QX358" s="39"/>
      <c r="QY358" s="39"/>
      <c r="QZ358" s="39"/>
      <c r="RA358" s="39"/>
      <c r="RB358" s="39"/>
      <c r="RC358" s="39"/>
      <c r="RD358" s="39"/>
      <c r="RE358" s="39"/>
      <c r="RF358" s="39"/>
      <c r="RG358" s="39"/>
      <c r="RH358" s="39"/>
      <c r="RI358" s="39"/>
      <c r="RJ358" s="39"/>
      <c r="RK358" s="39"/>
      <c r="RL358" s="39"/>
      <c r="RM358" s="39"/>
      <c r="RN358" s="39"/>
      <c r="RO358" s="39"/>
      <c r="RP358" s="39"/>
      <c r="RQ358" s="39"/>
      <c r="RR358" s="39"/>
      <c r="RS358" s="39"/>
      <c r="RT358" s="39"/>
      <c r="RU358" s="39"/>
      <c r="RV358" s="39"/>
      <c r="RW358" s="39"/>
      <c r="RX358" s="39"/>
      <c r="RY358" s="39"/>
      <c r="RZ358" s="39"/>
      <c r="SA358" s="39"/>
      <c r="SB358" s="39"/>
      <c r="SC358" s="39"/>
      <c r="SD358" s="39"/>
      <c r="SE358" s="39"/>
      <c r="SF358" s="39"/>
      <c r="SG358" s="39"/>
      <c r="SH358" s="39"/>
      <c r="SI358" s="39"/>
      <c r="SJ358" s="39"/>
      <c r="SK358" s="39"/>
      <c r="SL358" s="39"/>
      <c r="SM358" s="39"/>
      <c r="SN358" s="39"/>
      <c r="SO358" s="39"/>
      <c r="SP358" s="39"/>
      <c r="SQ358" s="39"/>
      <c r="SR358" s="39"/>
      <c r="SS358" s="39"/>
      <c r="ST358" s="39"/>
      <c r="SU358" s="39"/>
      <c r="SV358" s="39"/>
      <c r="SW358" s="39"/>
      <c r="SX358" s="39"/>
      <c r="SY358" s="39"/>
      <c r="SZ358" s="39"/>
      <c r="TA358" s="39"/>
      <c r="TB358" s="39"/>
      <c r="TC358" s="39"/>
      <c r="TD358" s="39"/>
      <c r="TE358" s="39"/>
      <c r="TF358" s="39"/>
      <c r="TG358" s="39"/>
      <c r="TH358" s="39"/>
      <c r="TI358" s="39"/>
      <c r="TJ358" s="39"/>
      <c r="TK358" s="39"/>
      <c r="TL358" s="39"/>
      <c r="TM358" s="39"/>
      <c r="TN358" s="39"/>
      <c r="TO358" s="39"/>
      <c r="TP358" s="39"/>
      <c r="TQ358" s="39"/>
      <c r="TR358" s="39"/>
      <c r="TS358" s="39"/>
      <c r="TT358" s="39"/>
      <c r="TU358" s="39"/>
      <c r="TV358" s="39"/>
      <c r="TW358" s="39"/>
      <c r="TX358" s="39"/>
      <c r="TY358" s="39"/>
      <c r="TZ358" s="39"/>
      <c r="UA358" s="39"/>
      <c r="UB358" s="39"/>
      <c r="UC358" s="39"/>
      <c r="UD358" s="39"/>
      <c r="UE358" s="39"/>
      <c r="UF358" s="39"/>
      <c r="UG358" s="39"/>
      <c r="UH358" s="39"/>
      <c r="UI358" s="39"/>
      <c r="UJ358" s="39"/>
      <c r="UK358" s="39"/>
      <c r="UL358" s="39"/>
      <c r="UM358" s="39"/>
      <c r="UN358" s="39"/>
      <c r="UO358" s="39"/>
      <c r="UP358" s="39"/>
      <c r="UQ358" s="39"/>
      <c r="UR358" s="39"/>
      <c r="US358" s="39"/>
      <c r="UT358" s="39"/>
      <c r="UU358" s="39"/>
      <c r="UV358" s="39"/>
      <c r="UW358" s="39"/>
      <c r="UX358" s="39"/>
      <c r="UY358" s="39"/>
      <c r="UZ358" s="39"/>
      <c r="VA358" s="39"/>
      <c r="VB358" s="39"/>
      <c r="VC358" s="39"/>
      <c r="VD358" s="39"/>
      <c r="VE358" s="39"/>
      <c r="VF358" s="39"/>
      <c r="VG358" s="39"/>
      <c r="VH358" s="39"/>
      <c r="VI358" s="39"/>
      <c r="VJ358" s="39"/>
      <c r="VK358" s="39"/>
      <c r="VL358" s="39"/>
      <c r="VM358" s="39"/>
      <c r="VN358" s="39"/>
      <c r="VO358" s="39"/>
      <c r="VP358" s="39"/>
      <c r="VQ358" s="39"/>
      <c r="VR358" s="39"/>
      <c r="VS358" s="39"/>
      <c r="VT358" s="39"/>
      <c r="VU358" s="39"/>
      <c r="VV358" s="39"/>
      <c r="VW358" s="39"/>
      <c r="VX358" s="39"/>
      <c r="VY358" s="39"/>
      <c r="VZ358" s="39"/>
      <c r="WA358" s="39"/>
      <c r="WB358" s="39"/>
      <c r="WC358" s="39"/>
      <c r="WD358" s="39"/>
      <c r="WE358" s="39"/>
      <c r="WF358" s="39"/>
      <c r="WG358" s="39"/>
      <c r="WH358" s="39"/>
      <c r="WI358" s="39"/>
      <c r="WJ358" s="39"/>
      <c r="WK358" s="39"/>
      <c r="WL358" s="39"/>
      <c r="WM358" s="39"/>
      <c r="WN358" s="39"/>
      <c r="WO358" s="39"/>
      <c r="WP358" s="39"/>
      <c r="WQ358" s="39"/>
      <c r="WR358" s="39"/>
      <c r="WS358" s="39"/>
      <c r="WT358" s="39"/>
      <c r="WU358" s="39"/>
      <c r="WV358" s="39"/>
      <c r="WW358" s="39"/>
      <c r="WX358" s="39"/>
      <c r="WY358" s="39"/>
      <c r="WZ358" s="39"/>
      <c r="XA358" s="39"/>
      <c r="XB358" s="39"/>
      <c r="XC358" s="39"/>
      <c r="XD358" s="39"/>
      <c r="XE358" s="39"/>
      <c r="XF358" s="39"/>
      <c r="XG358" s="39"/>
      <c r="XH358" s="39"/>
      <c r="XI358" s="39"/>
      <c r="XJ358" s="39"/>
      <c r="XK358" s="39"/>
      <c r="XL358" s="39"/>
      <c r="XM358" s="39"/>
      <c r="XN358" s="39"/>
      <c r="XO358" s="39"/>
      <c r="XP358" s="39"/>
      <c r="XQ358" s="39"/>
      <c r="XR358" s="39"/>
      <c r="XS358" s="39"/>
      <c r="XT358" s="39"/>
      <c r="XU358" s="39"/>
      <c r="XV358" s="39"/>
      <c r="XW358" s="39"/>
      <c r="XX358" s="39"/>
      <c r="XY358" s="39"/>
      <c r="XZ358" s="39"/>
      <c r="YA358" s="39"/>
      <c r="YB358" s="39"/>
      <c r="YC358" s="39"/>
      <c r="YD358" s="39"/>
      <c r="YE358" s="39"/>
      <c r="YF358" s="39"/>
      <c r="YG358" s="39"/>
      <c r="YH358" s="39"/>
      <c r="YI358" s="39"/>
      <c r="YJ358" s="39"/>
      <c r="YK358" s="39"/>
      <c r="YL358" s="39"/>
      <c r="YM358" s="39"/>
      <c r="YN358" s="39"/>
      <c r="YO358" s="39"/>
      <c r="YP358" s="39"/>
      <c r="YQ358" s="39"/>
      <c r="YR358" s="39"/>
      <c r="YS358" s="39"/>
      <c r="YT358" s="39"/>
      <c r="YU358" s="39"/>
      <c r="YV358" s="39"/>
      <c r="YW358" s="39"/>
      <c r="YX358" s="39"/>
      <c r="YY358" s="39"/>
      <c r="YZ358" s="39"/>
      <c r="ZA358" s="39"/>
      <c r="ZB358" s="39"/>
      <c r="ZC358" s="39"/>
      <c r="ZD358" s="39"/>
      <c r="ZE358" s="39"/>
      <c r="ZF358" s="39"/>
      <c r="ZG358" s="39"/>
      <c r="ZH358" s="39"/>
      <c r="ZI358" s="39"/>
      <c r="ZJ358" s="39"/>
      <c r="ZK358" s="39"/>
      <c r="ZL358" s="39"/>
      <c r="ZM358" s="39"/>
      <c r="ZN358" s="39"/>
      <c r="ZO358" s="39"/>
      <c r="ZP358" s="39"/>
      <c r="ZQ358" s="39"/>
      <c r="ZR358" s="39"/>
      <c r="ZS358" s="39"/>
      <c r="ZT358" s="39"/>
      <c r="ZU358" s="39"/>
      <c r="ZV358" s="39"/>
      <c r="ZW358" s="39"/>
      <c r="ZX358" s="39"/>
    </row>
    <row r="359" spans="1:700" s="41" customFormat="1" ht="12" customHeight="1" x14ac:dyDescent="0.25">
      <c r="A359" s="128" t="s">
        <v>36</v>
      </c>
      <c r="B359" s="36" t="s">
        <v>37</v>
      </c>
      <c r="C359" s="36" t="s">
        <v>37</v>
      </c>
      <c r="D359" s="36" t="s">
        <v>38</v>
      </c>
      <c r="E359" s="36" t="s">
        <v>271</v>
      </c>
      <c r="F359" s="36" t="s">
        <v>272</v>
      </c>
      <c r="G359" s="22" t="s">
        <v>16334</v>
      </c>
      <c r="H359" s="22">
        <v>21101</v>
      </c>
      <c r="I359" s="73" t="s">
        <v>46</v>
      </c>
      <c r="J359" s="19" t="s">
        <v>2129</v>
      </c>
      <c r="K359" s="19" t="s">
        <v>2130</v>
      </c>
      <c r="L359" s="11"/>
      <c r="M359" s="8" t="s">
        <v>43</v>
      </c>
      <c r="N359" s="12" t="s">
        <v>877</v>
      </c>
      <c r="O359" s="20">
        <v>3</v>
      </c>
      <c r="P359" s="59">
        <v>237.8</v>
      </c>
      <c r="Q359" s="53" t="s">
        <v>45</v>
      </c>
      <c r="R359" s="59">
        <v>713.4</v>
      </c>
      <c r="S359" s="59">
        <v>0</v>
      </c>
      <c r="T359" s="59">
        <v>237.8</v>
      </c>
      <c r="U359" s="59">
        <v>0</v>
      </c>
      <c r="V359" s="59">
        <v>0</v>
      </c>
      <c r="W359" s="59">
        <v>237.8</v>
      </c>
      <c r="X359" s="59">
        <v>0</v>
      </c>
      <c r="Y359" s="59">
        <v>0</v>
      </c>
      <c r="Z359" s="59">
        <v>237.8</v>
      </c>
      <c r="AA359" s="59">
        <v>0</v>
      </c>
      <c r="AB359" s="59">
        <v>0</v>
      </c>
      <c r="AC359" s="59">
        <v>0</v>
      </c>
      <c r="AD359" s="59">
        <v>0</v>
      </c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/>
      <c r="IV359" s="39"/>
      <c r="IW359" s="39"/>
      <c r="IX359" s="39"/>
      <c r="IY359" s="39"/>
      <c r="IZ359" s="39"/>
      <c r="JA359" s="39"/>
      <c r="JB359" s="39"/>
      <c r="JC359" s="39"/>
      <c r="JD359" s="39"/>
      <c r="JE359" s="39"/>
      <c r="JF359" s="39"/>
      <c r="JG359" s="39"/>
      <c r="JH359" s="39"/>
      <c r="JI359" s="39"/>
      <c r="JJ359" s="39"/>
      <c r="JK359" s="39"/>
      <c r="JL359" s="39"/>
      <c r="JM359" s="39"/>
      <c r="JN359" s="39"/>
      <c r="JO359" s="39"/>
      <c r="JP359" s="39"/>
      <c r="JQ359" s="39"/>
      <c r="JR359" s="39"/>
      <c r="JS359" s="39"/>
      <c r="JT359" s="39"/>
      <c r="JU359" s="39"/>
      <c r="JV359" s="39"/>
      <c r="JW359" s="39"/>
      <c r="JX359" s="39"/>
      <c r="JY359" s="39"/>
      <c r="JZ359" s="39"/>
      <c r="KA359" s="39"/>
      <c r="KB359" s="39"/>
      <c r="KC359" s="39"/>
      <c r="KD359" s="39"/>
      <c r="KE359" s="39"/>
      <c r="KF359" s="39"/>
      <c r="KG359" s="39"/>
      <c r="KH359" s="39"/>
      <c r="KI359" s="39"/>
      <c r="KJ359" s="39"/>
      <c r="KK359" s="39"/>
      <c r="KL359" s="39"/>
      <c r="KM359" s="39"/>
      <c r="KN359" s="39"/>
      <c r="KO359" s="39"/>
      <c r="KP359" s="39"/>
      <c r="KQ359" s="39"/>
      <c r="KR359" s="39"/>
      <c r="KS359" s="39"/>
      <c r="KT359" s="39"/>
      <c r="KU359" s="39"/>
      <c r="KV359" s="39"/>
      <c r="KW359" s="39"/>
      <c r="KX359" s="39"/>
      <c r="KY359" s="39"/>
      <c r="KZ359" s="39"/>
      <c r="LA359" s="39"/>
      <c r="LB359" s="39"/>
      <c r="LC359" s="39"/>
      <c r="LD359" s="39"/>
      <c r="LE359" s="39"/>
      <c r="LF359" s="39"/>
      <c r="LG359" s="39"/>
      <c r="LH359" s="39"/>
      <c r="LI359" s="39"/>
      <c r="LJ359" s="39"/>
      <c r="LK359" s="39"/>
      <c r="LL359" s="39"/>
      <c r="LM359" s="39"/>
      <c r="LN359" s="39"/>
      <c r="LO359" s="39"/>
      <c r="LP359" s="39"/>
      <c r="LQ359" s="39"/>
      <c r="LR359" s="39"/>
      <c r="LS359" s="39"/>
      <c r="LT359" s="39"/>
      <c r="LU359" s="39"/>
      <c r="LV359" s="39"/>
      <c r="LW359" s="39"/>
      <c r="LX359" s="39"/>
      <c r="LY359" s="39"/>
      <c r="LZ359" s="39"/>
      <c r="MA359" s="39"/>
      <c r="MB359" s="39"/>
      <c r="MC359" s="39"/>
      <c r="MD359" s="39"/>
      <c r="ME359" s="39"/>
      <c r="MF359" s="39"/>
      <c r="MG359" s="39"/>
      <c r="MH359" s="39"/>
      <c r="MI359" s="39"/>
      <c r="MJ359" s="39"/>
      <c r="MK359" s="39"/>
      <c r="ML359" s="39"/>
      <c r="MM359" s="39"/>
      <c r="MN359" s="39"/>
      <c r="MO359" s="39"/>
      <c r="MP359" s="39"/>
      <c r="MQ359" s="39"/>
      <c r="MR359" s="39"/>
      <c r="MS359" s="39"/>
      <c r="MT359" s="39"/>
      <c r="MU359" s="39"/>
      <c r="MV359" s="39"/>
      <c r="MW359" s="39"/>
      <c r="MX359" s="39"/>
      <c r="MY359" s="39"/>
      <c r="MZ359" s="39"/>
      <c r="NA359" s="39"/>
      <c r="NB359" s="39"/>
      <c r="NC359" s="39"/>
      <c r="ND359" s="39"/>
      <c r="NE359" s="39"/>
      <c r="NF359" s="39"/>
      <c r="NG359" s="39"/>
      <c r="NH359" s="39"/>
      <c r="NI359" s="39"/>
      <c r="NJ359" s="39"/>
      <c r="NK359" s="39"/>
      <c r="NL359" s="39"/>
      <c r="NM359" s="39"/>
      <c r="NN359" s="39"/>
      <c r="NO359" s="39"/>
      <c r="NP359" s="39"/>
      <c r="NQ359" s="39"/>
      <c r="NR359" s="39"/>
      <c r="NS359" s="39"/>
      <c r="NT359" s="39"/>
      <c r="NU359" s="39"/>
      <c r="NV359" s="39"/>
      <c r="NW359" s="39"/>
      <c r="NX359" s="39"/>
      <c r="NY359" s="39"/>
      <c r="NZ359" s="39"/>
      <c r="OA359" s="39"/>
      <c r="OB359" s="39"/>
      <c r="OC359" s="39"/>
      <c r="OD359" s="39"/>
      <c r="OE359" s="39"/>
      <c r="OF359" s="39"/>
      <c r="OG359" s="39"/>
      <c r="OH359" s="39"/>
      <c r="OI359" s="39"/>
      <c r="OJ359" s="39"/>
      <c r="OK359" s="39"/>
      <c r="OL359" s="39"/>
      <c r="OM359" s="39"/>
      <c r="ON359" s="39"/>
      <c r="OO359" s="39"/>
      <c r="OP359" s="39"/>
      <c r="OQ359" s="39"/>
      <c r="OR359" s="39"/>
      <c r="OS359" s="39"/>
      <c r="OT359" s="39"/>
      <c r="OU359" s="39"/>
      <c r="OV359" s="39"/>
      <c r="OW359" s="39"/>
      <c r="OX359" s="39"/>
      <c r="OY359" s="39"/>
      <c r="OZ359" s="39"/>
      <c r="PA359" s="39"/>
      <c r="PB359" s="39"/>
      <c r="PC359" s="39"/>
      <c r="PD359" s="39"/>
      <c r="PE359" s="39"/>
      <c r="PF359" s="39"/>
      <c r="PG359" s="39"/>
      <c r="PH359" s="39"/>
      <c r="PI359" s="39"/>
      <c r="PJ359" s="39"/>
      <c r="PK359" s="39"/>
      <c r="PL359" s="39"/>
      <c r="PM359" s="39"/>
      <c r="PN359" s="39"/>
      <c r="PO359" s="39"/>
      <c r="PP359" s="39"/>
      <c r="PQ359" s="39"/>
      <c r="PR359" s="39"/>
      <c r="PS359" s="39"/>
      <c r="PT359" s="39"/>
      <c r="PU359" s="39"/>
      <c r="PV359" s="39"/>
      <c r="PW359" s="39"/>
      <c r="PX359" s="39"/>
      <c r="PY359" s="39"/>
      <c r="PZ359" s="39"/>
      <c r="QA359" s="39"/>
      <c r="QB359" s="39"/>
      <c r="QC359" s="39"/>
      <c r="QD359" s="39"/>
      <c r="QE359" s="39"/>
      <c r="QF359" s="39"/>
      <c r="QG359" s="39"/>
      <c r="QH359" s="39"/>
      <c r="QI359" s="39"/>
      <c r="QJ359" s="39"/>
      <c r="QK359" s="39"/>
      <c r="QL359" s="39"/>
      <c r="QM359" s="39"/>
      <c r="QN359" s="39"/>
      <c r="QO359" s="39"/>
      <c r="QP359" s="39"/>
      <c r="QQ359" s="39"/>
      <c r="QR359" s="39"/>
      <c r="QS359" s="39"/>
      <c r="QT359" s="39"/>
      <c r="QU359" s="39"/>
      <c r="QV359" s="39"/>
      <c r="QW359" s="39"/>
      <c r="QX359" s="39"/>
      <c r="QY359" s="39"/>
      <c r="QZ359" s="39"/>
      <c r="RA359" s="39"/>
      <c r="RB359" s="39"/>
      <c r="RC359" s="39"/>
      <c r="RD359" s="39"/>
      <c r="RE359" s="39"/>
      <c r="RF359" s="39"/>
      <c r="RG359" s="39"/>
      <c r="RH359" s="39"/>
      <c r="RI359" s="39"/>
      <c r="RJ359" s="39"/>
      <c r="RK359" s="39"/>
      <c r="RL359" s="39"/>
      <c r="RM359" s="39"/>
      <c r="RN359" s="39"/>
      <c r="RO359" s="39"/>
      <c r="RP359" s="39"/>
      <c r="RQ359" s="39"/>
      <c r="RR359" s="39"/>
      <c r="RS359" s="39"/>
      <c r="RT359" s="39"/>
      <c r="RU359" s="39"/>
      <c r="RV359" s="39"/>
      <c r="RW359" s="39"/>
      <c r="RX359" s="39"/>
      <c r="RY359" s="39"/>
      <c r="RZ359" s="39"/>
      <c r="SA359" s="39"/>
      <c r="SB359" s="39"/>
      <c r="SC359" s="39"/>
      <c r="SD359" s="39"/>
      <c r="SE359" s="39"/>
      <c r="SF359" s="39"/>
      <c r="SG359" s="39"/>
      <c r="SH359" s="39"/>
      <c r="SI359" s="39"/>
      <c r="SJ359" s="39"/>
      <c r="SK359" s="39"/>
      <c r="SL359" s="39"/>
      <c r="SM359" s="39"/>
      <c r="SN359" s="39"/>
      <c r="SO359" s="39"/>
      <c r="SP359" s="39"/>
      <c r="SQ359" s="39"/>
      <c r="SR359" s="39"/>
      <c r="SS359" s="39"/>
      <c r="ST359" s="39"/>
      <c r="SU359" s="39"/>
      <c r="SV359" s="39"/>
      <c r="SW359" s="39"/>
      <c r="SX359" s="39"/>
      <c r="SY359" s="39"/>
      <c r="SZ359" s="39"/>
      <c r="TA359" s="39"/>
      <c r="TB359" s="39"/>
      <c r="TC359" s="39"/>
      <c r="TD359" s="39"/>
      <c r="TE359" s="39"/>
      <c r="TF359" s="39"/>
      <c r="TG359" s="39"/>
      <c r="TH359" s="39"/>
      <c r="TI359" s="39"/>
      <c r="TJ359" s="39"/>
      <c r="TK359" s="39"/>
      <c r="TL359" s="39"/>
      <c r="TM359" s="39"/>
      <c r="TN359" s="39"/>
      <c r="TO359" s="39"/>
      <c r="TP359" s="39"/>
      <c r="TQ359" s="39"/>
      <c r="TR359" s="39"/>
      <c r="TS359" s="39"/>
      <c r="TT359" s="39"/>
      <c r="TU359" s="39"/>
      <c r="TV359" s="39"/>
      <c r="TW359" s="39"/>
      <c r="TX359" s="39"/>
      <c r="TY359" s="39"/>
      <c r="TZ359" s="39"/>
      <c r="UA359" s="39"/>
      <c r="UB359" s="39"/>
      <c r="UC359" s="39"/>
      <c r="UD359" s="39"/>
      <c r="UE359" s="39"/>
      <c r="UF359" s="39"/>
      <c r="UG359" s="39"/>
      <c r="UH359" s="39"/>
      <c r="UI359" s="39"/>
      <c r="UJ359" s="39"/>
      <c r="UK359" s="39"/>
      <c r="UL359" s="39"/>
      <c r="UM359" s="39"/>
      <c r="UN359" s="39"/>
      <c r="UO359" s="39"/>
      <c r="UP359" s="39"/>
      <c r="UQ359" s="39"/>
      <c r="UR359" s="39"/>
      <c r="US359" s="39"/>
      <c r="UT359" s="39"/>
      <c r="UU359" s="39"/>
      <c r="UV359" s="39"/>
      <c r="UW359" s="39"/>
      <c r="UX359" s="39"/>
      <c r="UY359" s="39"/>
      <c r="UZ359" s="39"/>
      <c r="VA359" s="39"/>
      <c r="VB359" s="39"/>
      <c r="VC359" s="39"/>
      <c r="VD359" s="39"/>
      <c r="VE359" s="39"/>
      <c r="VF359" s="39"/>
      <c r="VG359" s="39"/>
      <c r="VH359" s="39"/>
      <c r="VI359" s="39"/>
      <c r="VJ359" s="39"/>
      <c r="VK359" s="39"/>
      <c r="VL359" s="39"/>
      <c r="VM359" s="39"/>
      <c r="VN359" s="39"/>
      <c r="VO359" s="39"/>
      <c r="VP359" s="39"/>
      <c r="VQ359" s="39"/>
      <c r="VR359" s="39"/>
      <c r="VS359" s="39"/>
      <c r="VT359" s="39"/>
      <c r="VU359" s="39"/>
      <c r="VV359" s="39"/>
      <c r="VW359" s="39"/>
      <c r="VX359" s="39"/>
      <c r="VY359" s="39"/>
      <c r="VZ359" s="39"/>
      <c r="WA359" s="39"/>
      <c r="WB359" s="39"/>
      <c r="WC359" s="39"/>
      <c r="WD359" s="39"/>
      <c r="WE359" s="39"/>
      <c r="WF359" s="39"/>
      <c r="WG359" s="39"/>
      <c r="WH359" s="39"/>
      <c r="WI359" s="39"/>
      <c r="WJ359" s="39"/>
      <c r="WK359" s="39"/>
      <c r="WL359" s="39"/>
      <c r="WM359" s="39"/>
      <c r="WN359" s="39"/>
      <c r="WO359" s="39"/>
      <c r="WP359" s="39"/>
      <c r="WQ359" s="39"/>
      <c r="WR359" s="39"/>
      <c r="WS359" s="39"/>
      <c r="WT359" s="39"/>
      <c r="WU359" s="39"/>
      <c r="WV359" s="39"/>
      <c r="WW359" s="39"/>
      <c r="WX359" s="39"/>
      <c r="WY359" s="39"/>
      <c r="WZ359" s="39"/>
      <c r="XA359" s="39"/>
      <c r="XB359" s="39"/>
      <c r="XC359" s="39"/>
      <c r="XD359" s="39"/>
      <c r="XE359" s="39"/>
      <c r="XF359" s="39"/>
      <c r="XG359" s="39"/>
      <c r="XH359" s="39"/>
      <c r="XI359" s="39"/>
      <c r="XJ359" s="39"/>
      <c r="XK359" s="39"/>
      <c r="XL359" s="39"/>
      <c r="XM359" s="39"/>
      <c r="XN359" s="39"/>
      <c r="XO359" s="39"/>
      <c r="XP359" s="39"/>
      <c r="XQ359" s="39"/>
      <c r="XR359" s="39"/>
      <c r="XS359" s="39"/>
      <c r="XT359" s="39"/>
      <c r="XU359" s="39"/>
      <c r="XV359" s="39"/>
      <c r="XW359" s="39"/>
      <c r="XX359" s="39"/>
      <c r="XY359" s="39"/>
      <c r="XZ359" s="39"/>
      <c r="YA359" s="39"/>
      <c r="YB359" s="39"/>
      <c r="YC359" s="39"/>
      <c r="YD359" s="39"/>
      <c r="YE359" s="39"/>
      <c r="YF359" s="39"/>
      <c r="YG359" s="39"/>
      <c r="YH359" s="39"/>
      <c r="YI359" s="39"/>
      <c r="YJ359" s="39"/>
      <c r="YK359" s="39"/>
      <c r="YL359" s="39"/>
      <c r="YM359" s="39"/>
      <c r="YN359" s="39"/>
      <c r="YO359" s="39"/>
      <c r="YP359" s="39"/>
      <c r="YQ359" s="39"/>
      <c r="YR359" s="39"/>
      <c r="YS359" s="39"/>
      <c r="YT359" s="39"/>
      <c r="YU359" s="39"/>
      <c r="YV359" s="39"/>
      <c r="YW359" s="39"/>
      <c r="YX359" s="39"/>
      <c r="YY359" s="39"/>
      <c r="YZ359" s="39"/>
      <c r="ZA359" s="39"/>
      <c r="ZB359" s="39"/>
      <c r="ZC359" s="39"/>
      <c r="ZD359" s="39"/>
      <c r="ZE359" s="39"/>
      <c r="ZF359" s="39"/>
      <c r="ZG359" s="39"/>
      <c r="ZH359" s="39"/>
      <c r="ZI359" s="39"/>
      <c r="ZJ359" s="39"/>
      <c r="ZK359" s="39"/>
      <c r="ZL359" s="39"/>
      <c r="ZM359" s="39"/>
      <c r="ZN359" s="39"/>
      <c r="ZO359" s="39"/>
      <c r="ZP359" s="39"/>
      <c r="ZQ359" s="39"/>
      <c r="ZR359" s="39"/>
      <c r="ZS359" s="39"/>
      <c r="ZT359" s="39"/>
      <c r="ZU359" s="39"/>
      <c r="ZV359" s="39"/>
      <c r="ZW359" s="39"/>
      <c r="ZX359" s="39"/>
    </row>
    <row r="360" spans="1:700" s="41" customFormat="1" ht="12" customHeight="1" x14ac:dyDescent="0.25">
      <c r="A360" s="128" t="s">
        <v>36</v>
      </c>
      <c r="B360" s="36" t="s">
        <v>37</v>
      </c>
      <c r="C360" s="36" t="s">
        <v>37</v>
      </c>
      <c r="D360" s="36" t="s">
        <v>38</v>
      </c>
      <c r="E360" s="36" t="s">
        <v>271</v>
      </c>
      <c r="F360" s="36" t="s">
        <v>272</v>
      </c>
      <c r="G360" s="22" t="s">
        <v>16334</v>
      </c>
      <c r="H360" s="22">
        <v>21101</v>
      </c>
      <c r="I360" s="73" t="s">
        <v>46</v>
      </c>
      <c r="J360" s="19" t="s">
        <v>2131</v>
      </c>
      <c r="K360" s="19" t="s">
        <v>64</v>
      </c>
      <c r="L360" s="11"/>
      <c r="M360" s="8" t="s">
        <v>43</v>
      </c>
      <c r="N360" s="12" t="s">
        <v>877</v>
      </c>
      <c r="O360" s="20">
        <v>2</v>
      </c>
      <c r="P360" s="59">
        <v>324.22000000000003</v>
      </c>
      <c r="Q360" s="53" t="s">
        <v>45</v>
      </c>
      <c r="R360" s="59">
        <v>648.45000000000005</v>
      </c>
      <c r="S360" s="59">
        <v>0</v>
      </c>
      <c r="T360" s="59">
        <v>0</v>
      </c>
      <c r="U360" s="59">
        <v>0</v>
      </c>
      <c r="V360" s="59">
        <v>0</v>
      </c>
      <c r="W360" s="59">
        <v>324.22000000000003</v>
      </c>
      <c r="X360" s="59">
        <v>0</v>
      </c>
      <c r="Y360" s="59">
        <v>0</v>
      </c>
      <c r="Z360" s="59">
        <v>324.22000000000003</v>
      </c>
      <c r="AA360" s="59">
        <v>0</v>
      </c>
      <c r="AB360" s="59">
        <v>0</v>
      </c>
      <c r="AC360" s="59">
        <v>0</v>
      </c>
      <c r="AD360" s="59">
        <v>0</v>
      </c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  <c r="IV360" s="39"/>
      <c r="IW360" s="39"/>
      <c r="IX360" s="39"/>
      <c r="IY360" s="39"/>
      <c r="IZ360" s="39"/>
      <c r="JA360" s="39"/>
      <c r="JB360" s="39"/>
      <c r="JC360" s="39"/>
      <c r="JD360" s="39"/>
      <c r="JE360" s="39"/>
      <c r="JF360" s="39"/>
      <c r="JG360" s="39"/>
      <c r="JH360" s="39"/>
      <c r="JI360" s="39"/>
      <c r="JJ360" s="39"/>
      <c r="JK360" s="39"/>
      <c r="JL360" s="39"/>
      <c r="JM360" s="39"/>
      <c r="JN360" s="39"/>
      <c r="JO360" s="39"/>
      <c r="JP360" s="39"/>
      <c r="JQ360" s="39"/>
      <c r="JR360" s="39"/>
      <c r="JS360" s="39"/>
      <c r="JT360" s="39"/>
      <c r="JU360" s="39"/>
      <c r="JV360" s="39"/>
      <c r="JW360" s="39"/>
      <c r="JX360" s="39"/>
      <c r="JY360" s="39"/>
      <c r="JZ360" s="39"/>
      <c r="KA360" s="39"/>
      <c r="KB360" s="39"/>
      <c r="KC360" s="39"/>
      <c r="KD360" s="39"/>
      <c r="KE360" s="39"/>
      <c r="KF360" s="39"/>
      <c r="KG360" s="39"/>
      <c r="KH360" s="39"/>
      <c r="KI360" s="39"/>
      <c r="KJ360" s="39"/>
      <c r="KK360" s="39"/>
      <c r="KL360" s="39"/>
      <c r="KM360" s="39"/>
      <c r="KN360" s="39"/>
      <c r="KO360" s="39"/>
      <c r="KP360" s="39"/>
      <c r="KQ360" s="39"/>
      <c r="KR360" s="39"/>
      <c r="KS360" s="39"/>
      <c r="KT360" s="39"/>
      <c r="KU360" s="39"/>
      <c r="KV360" s="39"/>
      <c r="KW360" s="39"/>
      <c r="KX360" s="39"/>
      <c r="KY360" s="39"/>
      <c r="KZ360" s="39"/>
      <c r="LA360" s="39"/>
      <c r="LB360" s="39"/>
      <c r="LC360" s="39"/>
      <c r="LD360" s="39"/>
      <c r="LE360" s="39"/>
      <c r="LF360" s="39"/>
      <c r="LG360" s="39"/>
      <c r="LH360" s="39"/>
      <c r="LI360" s="39"/>
      <c r="LJ360" s="39"/>
      <c r="LK360" s="39"/>
      <c r="LL360" s="39"/>
      <c r="LM360" s="39"/>
      <c r="LN360" s="39"/>
      <c r="LO360" s="39"/>
      <c r="LP360" s="39"/>
      <c r="LQ360" s="39"/>
      <c r="LR360" s="39"/>
      <c r="LS360" s="39"/>
      <c r="LT360" s="39"/>
      <c r="LU360" s="39"/>
      <c r="LV360" s="39"/>
      <c r="LW360" s="39"/>
      <c r="LX360" s="39"/>
      <c r="LY360" s="39"/>
      <c r="LZ360" s="39"/>
      <c r="MA360" s="39"/>
      <c r="MB360" s="39"/>
      <c r="MC360" s="39"/>
      <c r="MD360" s="39"/>
      <c r="ME360" s="39"/>
      <c r="MF360" s="39"/>
      <c r="MG360" s="39"/>
      <c r="MH360" s="39"/>
      <c r="MI360" s="39"/>
      <c r="MJ360" s="39"/>
      <c r="MK360" s="39"/>
      <c r="ML360" s="39"/>
      <c r="MM360" s="39"/>
      <c r="MN360" s="39"/>
      <c r="MO360" s="39"/>
      <c r="MP360" s="39"/>
      <c r="MQ360" s="39"/>
      <c r="MR360" s="39"/>
      <c r="MS360" s="39"/>
      <c r="MT360" s="39"/>
      <c r="MU360" s="39"/>
      <c r="MV360" s="39"/>
      <c r="MW360" s="39"/>
      <c r="MX360" s="39"/>
      <c r="MY360" s="39"/>
      <c r="MZ360" s="39"/>
      <c r="NA360" s="39"/>
      <c r="NB360" s="39"/>
      <c r="NC360" s="39"/>
      <c r="ND360" s="39"/>
      <c r="NE360" s="39"/>
      <c r="NF360" s="39"/>
      <c r="NG360" s="39"/>
      <c r="NH360" s="39"/>
      <c r="NI360" s="39"/>
      <c r="NJ360" s="39"/>
      <c r="NK360" s="39"/>
      <c r="NL360" s="39"/>
      <c r="NM360" s="39"/>
      <c r="NN360" s="39"/>
      <c r="NO360" s="39"/>
      <c r="NP360" s="39"/>
      <c r="NQ360" s="39"/>
      <c r="NR360" s="39"/>
      <c r="NS360" s="39"/>
      <c r="NT360" s="39"/>
      <c r="NU360" s="39"/>
      <c r="NV360" s="39"/>
      <c r="NW360" s="39"/>
      <c r="NX360" s="39"/>
      <c r="NY360" s="39"/>
      <c r="NZ360" s="39"/>
      <c r="OA360" s="39"/>
      <c r="OB360" s="39"/>
      <c r="OC360" s="39"/>
      <c r="OD360" s="39"/>
      <c r="OE360" s="39"/>
      <c r="OF360" s="39"/>
      <c r="OG360" s="39"/>
      <c r="OH360" s="39"/>
      <c r="OI360" s="39"/>
      <c r="OJ360" s="39"/>
      <c r="OK360" s="39"/>
      <c r="OL360" s="39"/>
      <c r="OM360" s="39"/>
      <c r="ON360" s="39"/>
      <c r="OO360" s="39"/>
      <c r="OP360" s="39"/>
      <c r="OQ360" s="39"/>
      <c r="OR360" s="39"/>
      <c r="OS360" s="39"/>
      <c r="OT360" s="39"/>
      <c r="OU360" s="39"/>
      <c r="OV360" s="39"/>
      <c r="OW360" s="39"/>
      <c r="OX360" s="39"/>
      <c r="OY360" s="39"/>
      <c r="OZ360" s="39"/>
      <c r="PA360" s="39"/>
      <c r="PB360" s="39"/>
      <c r="PC360" s="39"/>
      <c r="PD360" s="39"/>
      <c r="PE360" s="39"/>
      <c r="PF360" s="39"/>
      <c r="PG360" s="39"/>
      <c r="PH360" s="39"/>
      <c r="PI360" s="39"/>
      <c r="PJ360" s="39"/>
      <c r="PK360" s="39"/>
      <c r="PL360" s="39"/>
      <c r="PM360" s="39"/>
      <c r="PN360" s="39"/>
      <c r="PO360" s="39"/>
      <c r="PP360" s="39"/>
      <c r="PQ360" s="39"/>
      <c r="PR360" s="39"/>
      <c r="PS360" s="39"/>
      <c r="PT360" s="39"/>
      <c r="PU360" s="39"/>
      <c r="PV360" s="39"/>
      <c r="PW360" s="39"/>
      <c r="PX360" s="39"/>
      <c r="PY360" s="39"/>
      <c r="PZ360" s="39"/>
      <c r="QA360" s="39"/>
      <c r="QB360" s="39"/>
      <c r="QC360" s="39"/>
      <c r="QD360" s="39"/>
      <c r="QE360" s="39"/>
      <c r="QF360" s="39"/>
      <c r="QG360" s="39"/>
      <c r="QH360" s="39"/>
      <c r="QI360" s="39"/>
      <c r="QJ360" s="39"/>
      <c r="QK360" s="39"/>
      <c r="QL360" s="39"/>
      <c r="QM360" s="39"/>
      <c r="QN360" s="39"/>
      <c r="QO360" s="39"/>
      <c r="QP360" s="39"/>
      <c r="QQ360" s="39"/>
      <c r="QR360" s="39"/>
      <c r="QS360" s="39"/>
      <c r="QT360" s="39"/>
      <c r="QU360" s="39"/>
      <c r="QV360" s="39"/>
      <c r="QW360" s="39"/>
      <c r="QX360" s="39"/>
      <c r="QY360" s="39"/>
      <c r="QZ360" s="39"/>
      <c r="RA360" s="39"/>
      <c r="RB360" s="39"/>
      <c r="RC360" s="39"/>
      <c r="RD360" s="39"/>
      <c r="RE360" s="39"/>
      <c r="RF360" s="39"/>
      <c r="RG360" s="39"/>
      <c r="RH360" s="39"/>
      <c r="RI360" s="39"/>
      <c r="RJ360" s="39"/>
      <c r="RK360" s="39"/>
      <c r="RL360" s="39"/>
      <c r="RM360" s="39"/>
      <c r="RN360" s="39"/>
      <c r="RO360" s="39"/>
      <c r="RP360" s="39"/>
      <c r="RQ360" s="39"/>
      <c r="RR360" s="39"/>
      <c r="RS360" s="39"/>
      <c r="RT360" s="39"/>
      <c r="RU360" s="39"/>
      <c r="RV360" s="39"/>
      <c r="RW360" s="39"/>
      <c r="RX360" s="39"/>
      <c r="RY360" s="39"/>
      <c r="RZ360" s="39"/>
      <c r="SA360" s="39"/>
      <c r="SB360" s="39"/>
      <c r="SC360" s="39"/>
      <c r="SD360" s="39"/>
      <c r="SE360" s="39"/>
      <c r="SF360" s="39"/>
      <c r="SG360" s="39"/>
      <c r="SH360" s="39"/>
      <c r="SI360" s="39"/>
      <c r="SJ360" s="39"/>
      <c r="SK360" s="39"/>
      <c r="SL360" s="39"/>
      <c r="SM360" s="39"/>
      <c r="SN360" s="39"/>
      <c r="SO360" s="39"/>
      <c r="SP360" s="39"/>
      <c r="SQ360" s="39"/>
      <c r="SR360" s="39"/>
      <c r="SS360" s="39"/>
      <c r="ST360" s="39"/>
      <c r="SU360" s="39"/>
      <c r="SV360" s="39"/>
      <c r="SW360" s="39"/>
      <c r="SX360" s="39"/>
      <c r="SY360" s="39"/>
      <c r="SZ360" s="39"/>
      <c r="TA360" s="39"/>
      <c r="TB360" s="39"/>
      <c r="TC360" s="39"/>
      <c r="TD360" s="39"/>
      <c r="TE360" s="39"/>
      <c r="TF360" s="39"/>
      <c r="TG360" s="39"/>
      <c r="TH360" s="39"/>
      <c r="TI360" s="39"/>
      <c r="TJ360" s="39"/>
      <c r="TK360" s="39"/>
      <c r="TL360" s="39"/>
      <c r="TM360" s="39"/>
      <c r="TN360" s="39"/>
      <c r="TO360" s="39"/>
      <c r="TP360" s="39"/>
      <c r="TQ360" s="39"/>
      <c r="TR360" s="39"/>
      <c r="TS360" s="39"/>
      <c r="TT360" s="39"/>
      <c r="TU360" s="39"/>
      <c r="TV360" s="39"/>
      <c r="TW360" s="39"/>
      <c r="TX360" s="39"/>
      <c r="TY360" s="39"/>
      <c r="TZ360" s="39"/>
      <c r="UA360" s="39"/>
      <c r="UB360" s="39"/>
      <c r="UC360" s="39"/>
      <c r="UD360" s="39"/>
      <c r="UE360" s="39"/>
      <c r="UF360" s="39"/>
      <c r="UG360" s="39"/>
      <c r="UH360" s="39"/>
      <c r="UI360" s="39"/>
      <c r="UJ360" s="39"/>
      <c r="UK360" s="39"/>
      <c r="UL360" s="39"/>
      <c r="UM360" s="39"/>
      <c r="UN360" s="39"/>
      <c r="UO360" s="39"/>
      <c r="UP360" s="39"/>
      <c r="UQ360" s="39"/>
      <c r="UR360" s="39"/>
      <c r="US360" s="39"/>
      <c r="UT360" s="39"/>
      <c r="UU360" s="39"/>
      <c r="UV360" s="39"/>
      <c r="UW360" s="39"/>
      <c r="UX360" s="39"/>
      <c r="UY360" s="39"/>
      <c r="UZ360" s="39"/>
      <c r="VA360" s="39"/>
      <c r="VB360" s="39"/>
      <c r="VC360" s="39"/>
      <c r="VD360" s="39"/>
      <c r="VE360" s="39"/>
      <c r="VF360" s="39"/>
      <c r="VG360" s="39"/>
      <c r="VH360" s="39"/>
      <c r="VI360" s="39"/>
      <c r="VJ360" s="39"/>
      <c r="VK360" s="39"/>
      <c r="VL360" s="39"/>
      <c r="VM360" s="39"/>
      <c r="VN360" s="39"/>
      <c r="VO360" s="39"/>
      <c r="VP360" s="39"/>
      <c r="VQ360" s="39"/>
      <c r="VR360" s="39"/>
      <c r="VS360" s="39"/>
      <c r="VT360" s="39"/>
      <c r="VU360" s="39"/>
      <c r="VV360" s="39"/>
      <c r="VW360" s="39"/>
      <c r="VX360" s="39"/>
      <c r="VY360" s="39"/>
      <c r="VZ360" s="39"/>
      <c r="WA360" s="39"/>
      <c r="WB360" s="39"/>
      <c r="WC360" s="39"/>
      <c r="WD360" s="39"/>
      <c r="WE360" s="39"/>
      <c r="WF360" s="39"/>
      <c r="WG360" s="39"/>
      <c r="WH360" s="39"/>
      <c r="WI360" s="39"/>
      <c r="WJ360" s="39"/>
      <c r="WK360" s="39"/>
      <c r="WL360" s="39"/>
      <c r="WM360" s="39"/>
      <c r="WN360" s="39"/>
      <c r="WO360" s="39"/>
      <c r="WP360" s="39"/>
      <c r="WQ360" s="39"/>
      <c r="WR360" s="39"/>
      <c r="WS360" s="39"/>
      <c r="WT360" s="39"/>
      <c r="WU360" s="39"/>
      <c r="WV360" s="39"/>
      <c r="WW360" s="39"/>
      <c r="WX360" s="39"/>
      <c r="WY360" s="39"/>
      <c r="WZ360" s="39"/>
      <c r="XA360" s="39"/>
      <c r="XB360" s="39"/>
      <c r="XC360" s="39"/>
      <c r="XD360" s="39"/>
      <c r="XE360" s="39"/>
      <c r="XF360" s="39"/>
      <c r="XG360" s="39"/>
      <c r="XH360" s="39"/>
      <c r="XI360" s="39"/>
      <c r="XJ360" s="39"/>
      <c r="XK360" s="39"/>
      <c r="XL360" s="39"/>
      <c r="XM360" s="39"/>
      <c r="XN360" s="39"/>
      <c r="XO360" s="39"/>
      <c r="XP360" s="39"/>
      <c r="XQ360" s="39"/>
      <c r="XR360" s="39"/>
      <c r="XS360" s="39"/>
      <c r="XT360" s="39"/>
      <c r="XU360" s="39"/>
      <c r="XV360" s="39"/>
      <c r="XW360" s="39"/>
      <c r="XX360" s="39"/>
      <c r="XY360" s="39"/>
      <c r="XZ360" s="39"/>
      <c r="YA360" s="39"/>
      <c r="YB360" s="39"/>
      <c r="YC360" s="39"/>
      <c r="YD360" s="39"/>
      <c r="YE360" s="39"/>
      <c r="YF360" s="39"/>
      <c r="YG360" s="39"/>
      <c r="YH360" s="39"/>
      <c r="YI360" s="39"/>
      <c r="YJ360" s="39"/>
      <c r="YK360" s="39"/>
      <c r="YL360" s="39"/>
      <c r="YM360" s="39"/>
      <c r="YN360" s="39"/>
      <c r="YO360" s="39"/>
      <c r="YP360" s="39"/>
      <c r="YQ360" s="39"/>
      <c r="YR360" s="39"/>
      <c r="YS360" s="39"/>
      <c r="YT360" s="39"/>
      <c r="YU360" s="39"/>
      <c r="YV360" s="39"/>
      <c r="YW360" s="39"/>
      <c r="YX360" s="39"/>
      <c r="YY360" s="39"/>
      <c r="YZ360" s="39"/>
      <c r="ZA360" s="39"/>
      <c r="ZB360" s="39"/>
      <c r="ZC360" s="39"/>
      <c r="ZD360" s="39"/>
      <c r="ZE360" s="39"/>
      <c r="ZF360" s="39"/>
      <c r="ZG360" s="39"/>
      <c r="ZH360" s="39"/>
      <c r="ZI360" s="39"/>
      <c r="ZJ360" s="39"/>
      <c r="ZK360" s="39"/>
      <c r="ZL360" s="39"/>
      <c r="ZM360" s="39"/>
      <c r="ZN360" s="39"/>
      <c r="ZO360" s="39"/>
      <c r="ZP360" s="39"/>
      <c r="ZQ360" s="39"/>
      <c r="ZR360" s="39"/>
      <c r="ZS360" s="39"/>
      <c r="ZT360" s="39"/>
      <c r="ZU360" s="39"/>
      <c r="ZV360" s="39"/>
      <c r="ZW360" s="39"/>
      <c r="ZX360" s="39"/>
    </row>
    <row r="361" spans="1:700" s="41" customFormat="1" ht="12" customHeight="1" x14ac:dyDescent="0.25">
      <c r="A361" s="128" t="s">
        <v>36</v>
      </c>
      <c r="B361" s="36" t="s">
        <v>37</v>
      </c>
      <c r="C361" s="36" t="s">
        <v>37</v>
      </c>
      <c r="D361" s="36" t="s">
        <v>38</v>
      </c>
      <c r="E361" s="36" t="s">
        <v>271</v>
      </c>
      <c r="F361" s="36" t="s">
        <v>272</v>
      </c>
      <c r="G361" s="22" t="s">
        <v>16334</v>
      </c>
      <c r="H361" s="22">
        <v>21101</v>
      </c>
      <c r="I361" s="73" t="s">
        <v>46</v>
      </c>
      <c r="J361" s="31" t="s">
        <v>449</v>
      </c>
      <c r="K361" s="31" t="s">
        <v>71</v>
      </c>
      <c r="L361" s="11"/>
      <c r="M361" s="8" t="s">
        <v>43</v>
      </c>
      <c r="N361" s="12" t="s">
        <v>16255</v>
      </c>
      <c r="O361" s="20">
        <v>72</v>
      </c>
      <c r="P361" s="59">
        <v>18.559999999999999</v>
      </c>
      <c r="Q361" s="53" t="s">
        <v>45</v>
      </c>
      <c r="R361" s="59">
        <v>1336.33</v>
      </c>
      <c r="S361" s="59">
        <v>0</v>
      </c>
      <c r="T361" s="59">
        <v>334.08</v>
      </c>
      <c r="U361" s="59">
        <v>0</v>
      </c>
      <c r="V361" s="59">
        <v>0</v>
      </c>
      <c r="W361" s="59">
        <v>334.08</v>
      </c>
      <c r="X361" s="59">
        <v>0</v>
      </c>
      <c r="Y361" s="59">
        <v>0</v>
      </c>
      <c r="Z361" s="59">
        <v>334.08</v>
      </c>
      <c r="AA361" s="59">
        <v>0</v>
      </c>
      <c r="AB361" s="59">
        <v>0</v>
      </c>
      <c r="AC361" s="59">
        <v>334.08</v>
      </c>
      <c r="AD361" s="59">
        <v>0</v>
      </c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/>
      <c r="IV361" s="39"/>
      <c r="IW361" s="39"/>
      <c r="IX361" s="39"/>
      <c r="IY361" s="39"/>
      <c r="IZ361" s="39"/>
      <c r="JA361" s="39"/>
      <c r="JB361" s="39"/>
      <c r="JC361" s="39"/>
      <c r="JD361" s="39"/>
      <c r="JE361" s="39"/>
      <c r="JF361" s="39"/>
      <c r="JG361" s="39"/>
      <c r="JH361" s="39"/>
      <c r="JI361" s="39"/>
      <c r="JJ361" s="39"/>
      <c r="JK361" s="39"/>
      <c r="JL361" s="39"/>
      <c r="JM361" s="39"/>
      <c r="JN361" s="39"/>
      <c r="JO361" s="39"/>
      <c r="JP361" s="39"/>
      <c r="JQ361" s="39"/>
      <c r="JR361" s="39"/>
      <c r="JS361" s="39"/>
      <c r="JT361" s="39"/>
      <c r="JU361" s="39"/>
      <c r="JV361" s="39"/>
      <c r="JW361" s="39"/>
      <c r="JX361" s="39"/>
      <c r="JY361" s="39"/>
      <c r="JZ361" s="39"/>
      <c r="KA361" s="39"/>
      <c r="KB361" s="39"/>
      <c r="KC361" s="39"/>
      <c r="KD361" s="39"/>
      <c r="KE361" s="39"/>
      <c r="KF361" s="39"/>
      <c r="KG361" s="39"/>
      <c r="KH361" s="39"/>
      <c r="KI361" s="39"/>
      <c r="KJ361" s="39"/>
      <c r="KK361" s="39"/>
      <c r="KL361" s="39"/>
      <c r="KM361" s="39"/>
      <c r="KN361" s="39"/>
      <c r="KO361" s="39"/>
      <c r="KP361" s="39"/>
      <c r="KQ361" s="39"/>
      <c r="KR361" s="39"/>
      <c r="KS361" s="39"/>
      <c r="KT361" s="39"/>
      <c r="KU361" s="39"/>
      <c r="KV361" s="39"/>
      <c r="KW361" s="39"/>
      <c r="KX361" s="39"/>
      <c r="KY361" s="39"/>
      <c r="KZ361" s="39"/>
      <c r="LA361" s="39"/>
      <c r="LB361" s="39"/>
      <c r="LC361" s="39"/>
      <c r="LD361" s="39"/>
      <c r="LE361" s="39"/>
      <c r="LF361" s="39"/>
      <c r="LG361" s="39"/>
      <c r="LH361" s="39"/>
      <c r="LI361" s="39"/>
      <c r="LJ361" s="39"/>
      <c r="LK361" s="39"/>
      <c r="LL361" s="39"/>
      <c r="LM361" s="39"/>
      <c r="LN361" s="39"/>
      <c r="LO361" s="39"/>
      <c r="LP361" s="39"/>
      <c r="LQ361" s="39"/>
      <c r="LR361" s="39"/>
      <c r="LS361" s="39"/>
      <c r="LT361" s="39"/>
      <c r="LU361" s="39"/>
      <c r="LV361" s="39"/>
      <c r="LW361" s="39"/>
      <c r="LX361" s="39"/>
      <c r="LY361" s="39"/>
      <c r="LZ361" s="39"/>
      <c r="MA361" s="39"/>
      <c r="MB361" s="39"/>
      <c r="MC361" s="39"/>
      <c r="MD361" s="39"/>
      <c r="ME361" s="39"/>
      <c r="MF361" s="39"/>
      <c r="MG361" s="39"/>
      <c r="MH361" s="39"/>
      <c r="MI361" s="39"/>
      <c r="MJ361" s="39"/>
      <c r="MK361" s="39"/>
      <c r="ML361" s="39"/>
      <c r="MM361" s="39"/>
      <c r="MN361" s="39"/>
      <c r="MO361" s="39"/>
      <c r="MP361" s="39"/>
      <c r="MQ361" s="39"/>
      <c r="MR361" s="39"/>
      <c r="MS361" s="39"/>
      <c r="MT361" s="39"/>
      <c r="MU361" s="39"/>
      <c r="MV361" s="39"/>
      <c r="MW361" s="39"/>
      <c r="MX361" s="39"/>
      <c r="MY361" s="39"/>
      <c r="MZ361" s="39"/>
      <c r="NA361" s="39"/>
      <c r="NB361" s="39"/>
      <c r="NC361" s="39"/>
      <c r="ND361" s="39"/>
      <c r="NE361" s="39"/>
      <c r="NF361" s="39"/>
      <c r="NG361" s="39"/>
      <c r="NH361" s="39"/>
      <c r="NI361" s="39"/>
      <c r="NJ361" s="39"/>
      <c r="NK361" s="39"/>
      <c r="NL361" s="39"/>
      <c r="NM361" s="39"/>
      <c r="NN361" s="39"/>
      <c r="NO361" s="39"/>
      <c r="NP361" s="39"/>
      <c r="NQ361" s="39"/>
      <c r="NR361" s="39"/>
      <c r="NS361" s="39"/>
      <c r="NT361" s="39"/>
      <c r="NU361" s="39"/>
      <c r="NV361" s="39"/>
      <c r="NW361" s="39"/>
      <c r="NX361" s="39"/>
      <c r="NY361" s="39"/>
      <c r="NZ361" s="39"/>
      <c r="OA361" s="39"/>
      <c r="OB361" s="39"/>
      <c r="OC361" s="39"/>
      <c r="OD361" s="39"/>
      <c r="OE361" s="39"/>
      <c r="OF361" s="39"/>
      <c r="OG361" s="39"/>
      <c r="OH361" s="39"/>
      <c r="OI361" s="39"/>
      <c r="OJ361" s="39"/>
      <c r="OK361" s="39"/>
      <c r="OL361" s="39"/>
      <c r="OM361" s="39"/>
      <c r="ON361" s="39"/>
      <c r="OO361" s="39"/>
      <c r="OP361" s="39"/>
      <c r="OQ361" s="39"/>
      <c r="OR361" s="39"/>
      <c r="OS361" s="39"/>
      <c r="OT361" s="39"/>
      <c r="OU361" s="39"/>
      <c r="OV361" s="39"/>
      <c r="OW361" s="39"/>
      <c r="OX361" s="39"/>
      <c r="OY361" s="39"/>
      <c r="OZ361" s="39"/>
      <c r="PA361" s="39"/>
      <c r="PB361" s="39"/>
      <c r="PC361" s="39"/>
      <c r="PD361" s="39"/>
      <c r="PE361" s="39"/>
      <c r="PF361" s="39"/>
      <c r="PG361" s="39"/>
      <c r="PH361" s="39"/>
      <c r="PI361" s="39"/>
      <c r="PJ361" s="39"/>
      <c r="PK361" s="39"/>
      <c r="PL361" s="39"/>
      <c r="PM361" s="39"/>
      <c r="PN361" s="39"/>
      <c r="PO361" s="39"/>
      <c r="PP361" s="39"/>
      <c r="PQ361" s="39"/>
      <c r="PR361" s="39"/>
      <c r="PS361" s="39"/>
      <c r="PT361" s="39"/>
      <c r="PU361" s="39"/>
      <c r="PV361" s="39"/>
      <c r="PW361" s="39"/>
      <c r="PX361" s="39"/>
      <c r="PY361" s="39"/>
      <c r="PZ361" s="39"/>
      <c r="QA361" s="39"/>
      <c r="QB361" s="39"/>
      <c r="QC361" s="39"/>
      <c r="QD361" s="39"/>
      <c r="QE361" s="39"/>
      <c r="QF361" s="39"/>
      <c r="QG361" s="39"/>
      <c r="QH361" s="39"/>
      <c r="QI361" s="39"/>
      <c r="QJ361" s="39"/>
      <c r="QK361" s="39"/>
      <c r="QL361" s="39"/>
      <c r="QM361" s="39"/>
      <c r="QN361" s="39"/>
      <c r="QO361" s="39"/>
      <c r="QP361" s="39"/>
      <c r="QQ361" s="39"/>
      <c r="QR361" s="39"/>
      <c r="QS361" s="39"/>
      <c r="QT361" s="39"/>
      <c r="QU361" s="39"/>
      <c r="QV361" s="39"/>
      <c r="QW361" s="39"/>
      <c r="QX361" s="39"/>
      <c r="QY361" s="39"/>
      <c r="QZ361" s="39"/>
      <c r="RA361" s="39"/>
      <c r="RB361" s="39"/>
      <c r="RC361" s="39"/>
      <c r="RD361" s="39"/>
      <c r="RE361" s="39"/>
      <c r="RF361" s="39"/>
      <c r="RG361" s="39"/>
      <c r="RH361" s="39"/>
      <c r="RI361" s="39"/>
      <c r="RJ361" s="39"/>
      <c r="RK361" s="39"/>
      <c r="RL361" s="39"/>
      <c r="RM361" s="39"/>
      <c r="RN361" s="39"/>
      <c r="RO361" s="39"/>
      <c r="RP361" s="39"/>
      <c r="RQ361" s="39"/>
      <c r="RR361" s="39"/>
      <c r="RS361" s="39"/>
      <c r="RT361" s="39"/>
      <c r="RU361" s="39"/>
      <c r="RV361" s="39"/>
      <c r="RW361" s="39"/>
      <c r="RX361" s="39"/>
      <c r="RY361" s="39"/>
      <c r="RZ361" s="39"/>
      <c r="SA361" s="39"/>
      <c r="SB361" s="39"/>
      <c r="SC361" s="39"/>
      <c r="SD361" s="39"/>
      <c r="SE361" s="39"/>
      <c r="SF361" s="39"/>
      <c r="SG361" s="39"/>
      <c r="SH361" s="39"/>
      <c r="SI361" s="39"/>
      <c r="SJ361" s="39"/>
      <c r="SK361" s="39"/>
      <c r="SL361" s="39"/>
      <c r="SM361" s="39"/>
      <c r="SN361" s="39"/>
      <c r="SO361" s="39"/>
      <c r="SP361" s="39"/>
      <c r="SQ361" s="39"/>
      <c r="SR361" s="39"/>
      <c r="SS361" s="39"/>
      <c r="ST361" s="39"/>
      <c r="SU361" s="39"/>
      <c r="SV361" s="39"/>
      <c r="SW361" s="39"/>
      <c r="SX361" s="39"/>
      <c r="SY361" s="39"/>
      <c r="SZ361" s="39"/>
      <c r="TA361" s="39"/>
      <c r="TB361" s="39"/>
      <c r="TC361" s="39"/>
      <c r="TD361" s="39"/>
      <c r="TE361" s="39"/>
      <c r="TF361" s="39"/>
      <c r="TG361" s="39"/>
      <c r="TH361" s="39"/>
      <c r="TI361" s="39"/>
      <c r="TJ361" s="39"/>
      <c r="TK361" s="39"/>
      <c r="TL361" s="39"/>
      <c r="TM361" s="39"/>
      <c r="TN361" s="39"/>
      <c r="TO361" s="39"/>
      <c r="TP361" s="39"/>
      <c r="TQ361" s="39"/>
      <c r="TR361" s="39"/>
      <c r="TS361" s="39"/>
      <c r="TT361" s="39"/>
      <c r="TU361" s="39"/>
      <c r="TV361" s="39"/>
      <c r="TW361" s="39"/>
      <c r="TX361" s="39"/>
      <c r="TY361" s="39"/>
      <c r="TZ361" s="39"/>
      <c r="UA361" s="39"/>
      <c r="UB361" s="39"/>
      <c r="UC361" s="39"/>
      <c r="UD361" s="39"/>
      <c r="UE361" s="39"/>
      <c r="UF361" s="39"/>
      <c r="UG361" s="39"/>
      <c r="UH361" s="39"/>
      <c r="UI361" s="39"/>
      <c r="UJ361" s="39"/>
      <c r="UK361" s="39"/>
      <c r="UL361" s="39"/>
      <c r="UM361" s="39"/>
      <c r="UN361" s="39"/>
      <c r="UO361" s="39"/>
      <c r="UP361" s="39"/>
      <c r="UQ361" s="39"/>
      <c r="UR361" s="39"/>
      <c r="US361" s="39"/>
      <c r="UT361" s="39"/>
      <c r="UU361" s="39"/>
      <c r="UV361" s="39"/>
      <c r="UW361" s="39"/>
      <c r="UX361" s="39"/>
      <c r="UY361" s="39"/>
      <c r="UZ361" s="39"/>
      <c r="VA361" s="39"/>
      <c r="VB361" s="39"/>
      <c r="VC361" s="39"/>
      <c r="VD361" s="39"/>
      <c r="VE361" s="39"/>
      <c r="VF361" s="39"/>
      <c r="VG361" s="39"/>
      <c r="VH361" s="39"/>
      <c r="VI361" s="39"/>
      <c r="VJ361" s="39"/>
      <c r="VK361" s="39"/>
      <c r="VL361" s="39"/>
      <c r="VM361" s="39"/>
      <c r="VN361" s="39"/>
      <c r="VO361" s="39"/>
      <c r="VP361" s="39"/>
      <c r="VQ361" s="39"/>
      <c r="VR361" s="39"/>
      <c r="VS361" s="39"/>
      <c r="VT361" s="39"/>
      <c r="VU361" s="39"/>
      <c r="VV361" s="39"/>
      <c r="VW361" s="39"/>
      <c r="VX361" s="39"/>
      <c r="VY361" s="39"/>
      <c r="VZ361" s="39"/>
      <c r="WA361" s="39"/>
      <c r="WB361" s="39"/>
      <c r="WC361" s="39"/>
      <c r="WD361" s="39"/>
      <c r="WE361" s="39"/>
      <c r="WF361" s="39"/>
      <c r="WG361" s="39"/>
      <c r="WH361" s="39"/>
      <c r="WI361" s="39"/>
      <c r="WJ361" s="39"/>
      <c r="WK361" s="39"/>
      <c r="WL361" s="39"/>
      <c r="WM361" s="39"/>
      <c r="WN361" s="39"/>
      <c r="WO361" s="39"/>
      <c r="WP361" s="39"/>
      <c r="WQ361" s="39"/>
      <c r="WR361" s="39"/>
      <c r="WS361" s="39"/>
      <c r="WT361" s="39"/>
      <c r="WU361" s="39"/>
      <c r="WV361" s="39"/>
      <c r="WW361" s="39"/>
      <c r="WX361" s="39"/>
      <c r="WY361" s="39"/>
      <c r="WZ361" s="39"/>
      <c r="XA361" s="39"/>
      <c r="XB361" s="39"/>
      <c r="XC361" s="39"/>
      <c r="XD361" s="39"/>
      <c r="XE361" s="39"/>
      <c r="XF361" s="39"/>
      <c r="XG361" s="39"/>
      <c r="XH361" s="39"/>
      <c r="XI361" s="39"/>
      <c r="XJ361" s="39"/>
      <c r="XK361" s="39"/>
      <c r="XL361" s="39"/>
      <c r="XM361" s="39"/>
      <c r="XN361" s="39"/>
      <c r="XO361" s="39"/>
      <c r="XP361" s="39"/>
      <c r="XQ361" s="39"/>
      <c r="XR361" s="39"/>
      <c r="XS361" s="39"/>
      <c r="XT361" s="39"/>
      <c r="XU361" s="39"/>
      <c r="XV361" s="39"/>
      <c r="XW361" s="39"/>
      <c r="XX361" s="39"/>
      <c r="XY361" s="39"/>
      <c r="XZ361" s="39"/>
      <c r="YA361" s="39"/>
      <c r="YB361" s="39"/>
      <c r="YC361" s="39"/>
      <c r="YD361" s="39"/>
      <c r="YE361" s="39"/>
      <c r="YF361" s="39"/>
      <c r="YG361" s="39"/>
      <c r="YH361" s="39"/>
      <c r="YI361" s="39"/>
      <c r="YJ361" s="39"/>
      <c r="YK361" s="39"/>
      <c r="YL361" s="39"/>
      <c r="YM361" s="39"/>
      <c r="YN361" s="39"/>
      <c r="YO361" s="39"/>
      <c r="YP361" s="39"/>
      <c r="YQ361" s="39"/>
      <c r="YR361" s="39"/>
      <c r="YS361" s="39"/>
      <c r="YT361" s="39"/>
      <c r="YU361" s="39"/>
      <c r="YV361" s="39"/>
      <c r="YW361" s="39"/>
      <c r="YX361" s="39"/>
      <c r="YY361" s="39"/>
      <c r="YZ361" s="39"/>
      <c r="ZA361" s="39"/>
      <c r="ZB361" s="39"/>
      <c r="ZC361" s="39"/>
      <c r="ZD361" s="39"/>
      <c r="ZE361" s="39"/>
      <c r="ZF361" s="39"/>
      <c r="ZG361" s="39"/>
      <c r="ZH361" s="39"/>
      <c r="ZI361" s="39"/>
      <c r="ZJ361" s="39"/>
      <c r="ZK361" s="39"/>
      <c r="ZL361" s="39"/>
      <c r="ZM361" s="39"/>
      <c r="ZN361" s="39"/>
      <c r="ZO361" s="39"/>
      <c r="ZP361" s="39"/>
      <c r="ZQ361" s="39"/>
      <c r="ZR361" s="39"/>
      <c r="ZS361" s="39"/>
      <c r="ZT361" s="39"/>
      <c r="ZU361" s="39"/>
      <c r="ZV361" s="39"/>
      <c r="ZW361" s="39"/>
      <c r="ZX361" s="39"/>
    </row>
    <row r="362" spans="1:700" s="41" customFormat="1" ht="12" customHeight="1" x14ac:dyDescent="0.25">
      <c r="A362" s="128" t="s">
        <v>36</v>
      </c>
      <c r="B362" s="36" t="s">
        <v>37</v>
      </c>
      <c r="C362" s="36" t="s">
        <v>37</v>
      </c>
      <c r="D362" s="36" t="s">
        <v>38</v>
      </c>
      <c r="E362" s="36" t="s">
        <v>271</v>
      </c>
      <c r="F362" s="36" t="s">
        <v>272</v>
      </c>
      <c r="G362" s="22" t="s">
        <v>16334</v>
      </c>
      <c r="H362" s="22">
        <v>21101</v>
      </c>
      <c r="I362" s="73" t="s">
        <v>46</v>
      </c>
      <c r="J362" s="31" t="s">
        <v>2080</v>
      </c>
      <c r="K362" s="31" t="s">
        <v>1987</v>
      </c>
      <c r="L362" s="11"/>
      <c r="M362" s="8" t="s">
        <v>43</v>
      </c>
      <c r="N362" s="12" t="s">
        <v>420</v>
      </c>
      <c r="O362" s="20">
        <v>5</v>
      </c>
      <c r="P362" s="59">
        <v>696</v>
      </c>
      <c r="Q362" s="53" t="s">
        <v>45</v>
      </c>
      <c r="R362" s="59">
        <v>3480</v>
      </c>
      <c r="S362" s="59">
        <v>0</v>
      </c>
      <c r="T362" s="59">
        <v>1392</v>
      </c>
      <c r="U362" s="59">
        <v>0</v>
      </c>
      <c r="V362" s="59">
        <v>0</v>
      </c>
      <c r="W362" s="59">
        <v>696</v>
      </c>
      <c r="X362" s="59">
        <v>0</v>
      </c>
      <c r="Y362" s="59">
        <v>0</v>
      </c>
      <c r="Z362" s="59">
        <v>696</v>
      </c>
      <c r="AA362" s="59">
        <v>0</v>
      </c>
      <c r="AB362" s="59">
        <v>0</v>
      </c>
      <c r="AC362" s="59">
        <v>696</v>
      </c>
      <c r="AD362" s="59">
        <v>0</v>
      </c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/>
      <c r="IV362" s="39"/>
      <c r="IW362" s="39"/>
      <c r="IX362" s="39"/>
      <c r="IY362" s="39"/>
      <c r="IZ362" s="39"/>
      <c r="JA362" s="39"/>
      <c r="JB362" s="39"/>
      <c r="JC362" s="39"/>
      <c r="JD362" s="39"/>
      <c r="JE362" s="39"/>
      <c r="JF362" s="39"/>
      <c r="JG362" s="39"/>
      <c r="JH362" s="39"/>
      <c r="JI362" s="39"/>
      <c r="JJ362" s="39"/>
      <c r="JK362" s="39"/>
      <c r="JL362" s="39"/>
      <c r="JM362" s="39"/>
      <c r="JN362" s="39"/>
      <c r="JO362" s="39"/>
      <c r="JP362" s="39"/>
      <c r="JQ362" s="39"/>
      <c r="JR362" s="39"/>
      <c r="JS362" s="39"/>
      <c r="JT362" s="39"/>
      <c r="JU362" s="39"/>
      <c r="JV362" s="39"/>
      <c r="JW362" s="39"/>
      <c r="JX362" s="39"/>
      <c r="JY362" s="39"/>
      <c r="JZ362" s="39"/>
      <c r="KA362" s="39"/>
      <c r="KB362" s="39"/>
      <c r="KC362" s="39"/>
      <c r="KD362" s="39"/>
      <c r="KE362" s="39"/>
      <c r="KF362" s="39"/>
      <c r="KG362" s="39"/>
      <c r="KH362" s="39"/>
      <c r="KI362" s="39"/>
      <c r="KJ362" s="39"/>
      <c r="KK362" s="39"/>
      <c r="KL362" s="39"/>
      <c r="KM362" s="39"/>
      <c r="KN362" s="39"/>
      <c r="KO362" s="39"/>
      <c r="KP362" s="39"/>
      <c r="KQ362" s="39"/>
      <c r="KR362" s="39"/>
      <c r="KS362" s="39"/>
      <c r="KT362" s="39"/>
      <c r="KU362" s="39"/>
      <c r="KV362" s="39"/>
      <c r="KW362" s="39"/>
      <c r="KX362" s="39"/>
      <c r="KY362" s="39"/>
      <c r="KZ362" s="39"/>
      <c r="LA362" s="39"/>
      <c r="LB362" s="39"/>
      <c r="LC362" s="39"/>
      <c r="LD362" s="39"/>
      <c r="LE362" s="39"/>
      <c r="LF362" s="39"/>
      <c r="LG362" s="39"/>
      <c r="LH362" s="39"/>
      <c r="LI362" s="39"/>
      <c r="LJ362" s="39"/>
      <c r="LK362" s="39"/>
      <c r="LL362" s="39"/>
      <c r="LM362" s="39"/>
      <c r="LN362" s="39"/>
      <c r="LO362" s="39"/>
      <c r="LP362" s="39"/>
      <c r="LQ362" s="39"/>
      <c r="LR362" s="39"/>
      <c r="LS362" s="39"/>
      <c r="LT362" s="39"/>
      <c r="LU362" s="39"/>
      <c r="LV362" s="39"/>
      <c r="LW362" s="39"/>
      <c r="LX362" s="39"/>
      <c r="LY362" s="39"/>
      <c r="LZ362" s="39"/>
      <c r="MA362" s="39"/>
      <c r="MB362" s="39"/>
      <c r="MC362" s="39"/>
      <c r="MD362" s="39"/>
      <c r="ME362" s="39"/>
      <c r="MF362" s="39"/>
      <c r="MG362" s="39"/>
      <c r="MH362" s="39"/>
      <c r="MI362" s="39"/>
      <c r="MJ362" s="39"/>
      <c r="MK362" s="39"/>
      <c r="ML362" s="39"/>
      <c r="MM362" s="39"/>
      <c r="MN362" s="39"/>
      <c r="MO362" s="39"/>
      <c r="MP362" s="39"/>
      <c r="MQ362" s="39"/>
      <c r="MR362" s="39"/>
      <c r="MS362" s="39"/>
      <c r="MT362" s="39"/>
      <c r="MU362" s="39"/>
      <c r="MV362" s="39"/>
      <c r="MW362" s="39"/>
      <c r="MX362" s="39"/>
      <c r="MY362" s="39"/>
      <c r="MZ362" s="39"/>
      <c r="NA362" s="39"/>
      <c r="NB362" s="39"/>
      <c r="NC362" s="39"/>
      <c r="ND362" s="39"/>
      <c r="NE362" s="39"/>
      <c r="NF362" s="39"/>
      <c r="NG362" s="39"/>
      <c r="NH362" s="39"/>
      <c r="NI362" s="39"/>
      <c r="NJ362" s="39"/>
      <c r="NK362" s="39"/>
      <c r="NL362" s="39"/>
      <c r="NM362" s="39"/>
      <c r="NN362" s="39"/>
      <c r="NO362" s="39"/>
      <c r="NP362" s="39"/>
      <c r="NQ362" s="39"/>
      <c r="NR362" s="39"/>
      <c r="NS362" s="39"/>
      <c r="NT362" s="39"/>
      <c r="NU362" s="39"/>
      <c r="NV362" s="39"/>
      <c r="NW362" s="39"/>
      <c r="NX362" s="39"/>
      <c r="NY362" s="39"/>
      <c r="NZ362" s="39"/>
      <c r="OA362" s="39"/>
      <c r="OB362" s="39"/>
      <c r="OC362" s="39"/>
      <c r="OD362" s="39"/>
      <c r="OE362" s="39"/>
      <c r="OF362" s="39"/>
      <c r="OG362" s="39"/>
      <c r="OH362" s="39"/>
      <c r="OI362" s="39"/>
      <c r="OJ362" s="39"/>
      <c r="OK362" s="39"/>
      <c r="OL362" s="39"/>
      <c r="OM362" s="39"/>
      <c r="ON362" s="39"/>
      <c r="OO362" s="39"/>
      <c r="OP362" s="39"/>
      <c r="OQ362" s="39"/>
      <c r="OR362" s="39"/>
      <c r="OS362" s="39"/>
      <c r="OT362" s="39"/>
      <c r="OU362" s="39"/>
      <c r="OV362" s="39"/>
      <c r="OW362" s="39"/>
      <c r="OX362" s="39"/>
      <c r="OY362" s="39"/>
      <c r="OZ362" s="39"/>
      <c r="PA362" s="39"/>
      <c r="PB362" s="39"/>
      <c r="PC362" s="39"/>
      <c r="PD362" s="39"/>
      <c r="PE362" s="39"/>
      <c r="PF362" s="39"/>
      <c r="PG362" s="39"/>
      <c r="PH362" s="39"/>
      <c r="PI362" s="39"/>
      <c r="PJ362" s="39"/>
      <c r="PK362" s="39"/>
      <c r="PL362" s="39"/>
      <c r="PM362" s="39"/>
      <c r="PN362" s="39"/>
      <c r="PO362" s="39"/>
      <c r="PP362" s="39"/>
      <c r="PQ362" s="39"/>
      <c r="PR362" s="39"/>
      <c r="PS362" s="39"/>
      <c r="PT362" s="39"/>
      <c r="PU362" s="39"/>
      <c r="PV362" s="39"/>
      <c r="PW362" s="39"/>
      <c r="PX362" s="39"/>
      <c r="PY362" s="39"/>
      <c r="PZ362" s="39"/>
      <c r="QA362" s="39"/>
      <c r="QB362" s="39"/>
      <c r="QC362" s="39"/>
      <c r="QD362" s="39"/>
      <c r="QE362" s="39"/>
      <c r="QF362" s="39"/>
      <c r="QG362" s="39"/>
      <c r="QH362" s="39"/>
      <c r="QI362" s="39"/>
      <c r="QJ362" s="39"/>
      <c r="QK362" s="39"/>
      <c r="QL362" s="39"/>
      <c r="QM362" s="39"/>
      <c r="QN362" s="39"/>
      <c r="QO362" s="39"/>
      <c r="QP362" s="39"/>
      <c r="QQ362" s="39"/>
      <c r="QR362" s="39"/>
      <c r="QS362" s="39"/>
      <c r="QT362" s="39"/>
      <c r="QU362" s="39"/>
      <c r="QV362" s="39"/>
      <c r="QW362" s="39"/>
      <c r="QX362" s="39"/>
      <c r="QY362" s="39"/>
      <c r="QZ362" s="39"/>
      <c r="RA362" s="39"/>
      <c r="RB362" s="39"/>
      <c r="RC362" s="39"/>
      <c r="RD362" s="39"/>
      <c r="RE362" s="39"/>
      <c r="RF362" s="39"/>
      <c r="RG362" s="39"/>
      <c r="RH362" s="39"/>
      <c r="RI362" s="39"/>
      <c r="RJ362" s="39"/>
      <c r="RK362" s="39"/>
      <c r="RL362" s="39"/>
      <c r="RM362" s="39"/>
      <c r="RN362" s="39"/>
      <c r="RO362" s="39"/>
      <c r="RP362" s="39"/>
      <c r="RQ362" s="39"/>
      <c r="RR362" s="39"/>
      <c r="RS362" s="39"/>
      <c r="RT362" s="39"/>
      <c r="RU362" s="39"/>
      <c r="RV362" s="39"/>
      <c r="RW362" s="39"/>
      <c r="RX362" s="39"/>
      <c r="RY362" s="39"/>
      <c r="RZ362" s="39"/>
      <c r="SA362" s="39"/>
      <c r="SB362" s="39"/>
      <c r="SC362" s="39"/>
      <c r="SD362" s="39"/>
      <c r="SE362" s="39"/>
      <c r="SF362" s="39"/>
      <c r="SG362" s="39"/>
      <c r="SH362" s="39"/>
      <c r="SI362" s="39"/>
      <c r="SJ362" s="39"/>
      <c r="SK362" s="39"/>
      <c r="SL362" s="39"/>
      <c r="SM362" s="39"/>
      <c r="SN362" s="39"/>
      <c r="SO362" s="39"/>
      <c r="SP362" s="39"/>
      <c r="SQ362" s="39"/>
      <c r="SR362" s="39"/>
      <c r="SS362" s="39"/>
      <c r="ST362" s="39"/>
      <c r="SU362" s="39"/>
      <c r="SV362" s="39"/>
      <c r="SW362" s="39"/>
      <c r="SX362" s="39"/>
      <c r="SY362" s="39"/>
      <c r="SZ362" s="39"/>
      <c r="TA362" s="39"/>
      <c r="TB362" s="39"/>
      <c r="TC362" s="39"/>
      <c r="TD362" s="39"/>
      <c r="TE362" s="39"/>
      <c r="TF362" s="39"/>
      <c r="TG362" s="39"/>
      <c r="TH362" s="39"/>
      <c r="TI362" s="39"/>
      <c r="TJ362" s="39"/>
      <c r="TK362" s="39"/>
      <c r="TL362" s="39"/>
      <c r="TM362" s="39"/>
      <c r="TN362" s="39"/>
      <c r="TO362" s="39"/>
      <c r="TP362" s="39"/>
      <c r="TQ362" s="39"/>
      <c r="TR362" s="39"/>
      <c r="TS362" s="39"/>
      <c r="TT362" s="39"/>
      <c r="TU362" s="39"/>
      <c r="TV362" s="39"/>
      <c r="TW362" s="39"/>
      <c r="TX362" s="39"/>
      <c r="TY362" s="39"/>
      <c r="TZ362" s="39"/>
      <c r="UA362" s="39"/>
      <c r="UB362" s="39"/>
      <c r="UC362" s="39"/>
      <c r="UD362" s="39"/>
      <c r="UE362" s="39"/>
      <c r="UF362" s="39"/>
      <c r="UG362" s="39"/>
      <c r="UH362" s="39"/>
      <c r="UI362" s="39"/>
      <c r="UJ362" s="39"/>
      <c r="UK362" s="39"/>
      <c r="UL362" s="39"/>
      <c r="UM362" s="39"/>
      <c r="UN362" s="39"/>
      <c r="UO362" s="39"/>
      <c r="UP362" s="39"/>
      <c r="UQ362" s="39"/>
      <c r="UR362" s="39"/>
      <c r="US362" s="39"/>
      <c r="UT362" s="39"/>
      <c r="UU362" s="39"/>
      <c r="UV362" s="39"/>
      <c r="UW362" s="39"/>
      <c r="UX362" s="39"/>
      <c r="UY362" s="39"/>
      <c r="UZ362" s="39"/>
      <c r="VA362" s="39"/>
      <c r="VB362" s="39"/>
      <c r="VC362" s="39"/>
      <c r="VD362" s="39"/>
      <c r="VE362" s="39"/>
      <c r="VF362" s="39"/>
      <c r="VG362" s="39"/>
      <c r="VH362" s="39"/>
      <c r="VI362" s="39"/>
      <c r="VJ362" s="39"/>
      <c r="VK362" s="39"/>
      <c r="VL362" s="39"/>
      <c r="VM362" s="39"/>
      <c r="VN362" s="39"/>
      <c r="VO362" s="39"/>
      <c r="VP362" s="39"/>
      <c r="VQ362" s="39"/>
      <c r="VR362" s="39"/>
      <c r="VS362" s="39"/>
      <c r="VT362" s="39"/>
      <c r="VU362" s="39"/>
      <c r="VV362" s="39"/>
      <c r="VW362" s="39"/>
      <c r="VX362" s="39"/>
      <c r="VY362" s="39"/>
      <c r="VZ362" s="39"/>
      <c r="WA362" s="39"/>
      <c r="WB362" s="39"/>
      <c r="WC362" s="39"/>
      <c r="WD362" s="39"/>
      <c r="WE362" s="39"/>
      <c r="WF362" s="39"/>
      <c r="WG362" s="39"/>
      <c r="WH362" s="39"/>
      <c r="WI362" s="39"/>
      <c r="WJ362" s="39"/>
      <c r="WK362" s="39"/>
      <c r="WL362" s="39"/>
      <c r="WM362" s="39"/>
      <c r="WN362" s="39"/>
      <c r="WO362" s="39"/>
      <c r="WP362" s="39"/>
      <c r="WQ362" s="39"/>
      <c r="WR362" s="39"/>
      <c r="WS362" s="39"/>
      <c r="WT362" s="39"/>
      <c r="WU362" s="39"/>
      <c r="WV362" s="39"/>
      <c r="WW362" s="39"/>
      <c r="WX362" s="39"/>
      <c r="WY362" s="39"/>
      <c r="WZ362" s="39"/>
      <c r="XA362" s="39"/>
      <c r="XB362" s="39"/>
      <c r="XC362" s="39"/>
      <c r="XD362" s="39"/>
      <c r="XE362" s="39"/>
      <c r="XF362" s="39"/>
      <c r="XG362" s="39"/>
      <c r="XH362" s="39"/>
      <c r="XI362" s="39"/>
      <c r="XJ362" s="39"/>
      <c r="XK362" s="39"/>
      <c r="XL362" s="39"/>
      <c r="XM362" s="39"/>
      <c r="XN362" s="39"/>
      <c r="XO362" s="39"/>
      <c r="XP362" s="39"/>
      <c r="XQ362" s="39"/>
      <c r="XR362" s="39"/>
      <c r="XS362" s="39"/>
      <c r="XT362" s="39"/>
      <c r="XU362" s="39"/>
      <c r="XV362" s="39"/>
      <c r="XW362" s="39"/>
      <c r="XX362" s="39"/>
      <c r="XY362" s="39"/>
      <c r="XZ362" s="39"/>
      <c r="YA362" s="39"/>
      <c r="YB362" s="39"/>
      <c r="YC362" s="39"/>
      <c r="YD362" s="39"/>
      <c r="YE362" s="39"/>
      <c r="YF362" s="39"/>
      <c r="YG362" s="39"/>
      <c r="YH362" s="39"/>
      <c r="YI362" s="39"/>
      <c r="YJ362" s="39"/>
      <c r="YK362" s="39"/>
      <c r="YL362" s="39"/>
      <c r="YM362" s="39"/>
      <c r="YN362" s="39"/>
      <c r="YO362" s="39"/>
      <c r="YP362" s="39"/>
      <c r="YQ362" s="39"/>
      <c r="YR362" s="39"/>
      <c r="YS362" s="39"/>
      <c r="YT362" s="39"/>
      <c r="YU362" s="39"/>
      <c r="YV362" s="39"/>
      <c r="YW362" s="39"/>
      <c r="YX362" s="39"/>
      <c r="YY362" s="39"/>
      <c r="YZ362" s="39"/>
      <c r="ZA362" s="39"/>
      <c r="ZB362" s="39"/>
      <c r="ZC362" s="39"/>
      <c r="ZD362" s="39"/>
      <c r="ZE362" s="39"/>
      <c r="ZF362" s="39"/>
      <c r="ZG362" s="39"/>
      <c r="ZH362" s="39"/>
      <c r="ZI362" s="39"/>
      <c r="ZJ362" s="39"/>
      <c r="ZK362" s="39"/>
      <c r="ZL362" s="39"/>
      <c r="ZM362" s="39"/>
      <c r="ZN362" s="39"/>
      <c r="ZO362" s="39"/>
      <c r="ZP362" s="39"/>
      <c r="ZQ362" s="39"/>
      <c r="ZR362" s="39"/>
      <c r="ZS362" s="39"/>
      <c r="ZT362" s="39"/>
      <c r="ZU362" s="39"/>
      <c r="ZV362" s="39"/>
      <c r="ZW362" s="39"/>
      <c r="ZX362" s="39"/>
    </row>
    <row r="363" spans="1:700" s="41" customFormat="1" ht="12" customHeight="1" x14ac:dyDescent="0.25">
      <c r="A363" s="128" t="s">
        <v>36</v>
      </c>
      <c r="B363" s="36" t="s">
        <v>37</v>
      </c>
      <c r="C363" s="36" t="s">
        <v>37</v>
      </c>
      <c r="D363" s="36" t="s">
        <v>38</v>
      </c>
      <c r="E363" s="36" t="s">
        <v>271</v>
      </c>
      <c r="F363" s="36" t="s">
        <v>272</v>
      </c>
      <c r="G363" s="22" t="s">
        <v>16334</v>
      </c>
      <c r="H363" s="22">
        <v>21101</v>
      </c>
      <c r="I363" s="73" t="s">
        <v>46</v>
      </c>
      <c r="J363" s="31" t="s">
        <v>1366</v>
      </c>
      <c r="K363" s="31" t="s">
        <v>258</v>
      </c>
      <c r="L363" s="11"/>
      <c r="M363" s="8" t="s">
        <v>43</v>
      </c>
      <c r="N363" s="25" t="s">
        <v>44</v>
      </c>
      <c r="O363" s="20">
        <v>120</v>
      </c>
      <c r="P363" s="59">
        <v>15.47</v>
      </c>
      <c r="Q363" s="53" t="s">
        <v>45</v>
      </c>
      <c r="R363" s="59">
        <v>1856.95</v>
      </c>
      <c r="S363" s="59">
        <v>0</v>
      </c>
      <c r="T363" s="59">
        <v>465</v>
      </c>
      <c r="U363" s="59">
        <v>0</v>
      </c>
      <c r="V363" s="59">
        <v>0</v>
      </c>
      <c r="W363" s="59">
        <v>464.1</v>
      </c>
      <c r="X363" s="59">
        <v>0</v>
      </c>
      <c r="Y363" s="59">
        <v>0</v>
      </c>
      <c r="Z363" s="59">
        <v>464.1</v>
      </c>
      <c r="AA363" s="59">
        <v>0</v>
      </c>
      <c r="AB363" s="59">
        <v>0</v>
      </c>
      <c r="AC363" s="59">
        <v>464.1</v>
      </c>
      <c r="AD363" s="59">
        <v>0</v>
      </c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/>
      <c r="IV363" s="39"/>
      <c r="IW363" s="39"/>
      <c r="IX363" s="39"/>
      <c r="IY363" s="39"/>
      <c r="IZ363" s="39"/>
      <c r="JA363" s="39"/>
      <c r="JB363" s="39"/>
      <c r="JC363" s="39"/>
      <c r="JD363" s="39"/>
      <c r="JE363" s="39"/>
      <c r="JF363" s="39"/>
      <c r="JG363" s="39"/>
      <c r="JH363" s="39"/>
      <c r="JI363" s="39"/>
      <c r="JJ363" s="39"/>
      <c r="JK363" s="39"/>
      <c r="JL363" s="39"/>
      <c r="JM363" s="39"/>
      <c r="JN363" s="39"/>
      <c r="JO363" s="39"/>
      <c r="JP363" s="39"/>
      <c r="JQ363" s="39"/>
      <c r="JR363" s="39"/>
      <c r="JS363" s="39"/>
      <c r="JT363" s="39"/>
      <c r="JU363" s="39"/>
      <c r="JV363" s="39"/>
      <c r="JW363" s="39"/>
      <c r="JX363" s="39"/>
      <c r="JY363" s="39"/>
      <c r="JZ363" s="39"/>
      <c r="KA363" s="39"/>
      <c r="KB363" s="39"/>
      <c r="KC363" s="39"/>
      <c r="KD363" s="39"/>
      <c r="KE363" s="39"/>
      <c r="KF363" s="39"/>
      <c r="KG363" s="39"/>
      <c r="KH363" s="39"/>
      <c r="KI363" s="39"/>
      <c r="KJ363" s="39"/>
      <c r="KK363" s="39"/>
      <c r="KL363" s="39"/>
      <c r="KM363" s="39"/>
      <c r="KN363" s="39"/>
      <c r="KO363" s="39"/>
      <c r="KP363" s="39"/>
      <c r="KQ363" s="39"/>
      <c r="KR363" s="39"/>
      <c r="KS363" s="39"/>
      <c r="KT363" s="39"/>
      <c r="KU363" s="39"/>
      <c r="KV363" s="39"/>
      <c r="KW363" s="39"/>
      <c r="KX363" s="39"/>
      <c r="KY363" s="39"/>
      <c r="KZ363" s="39"/>
      <c r="LA363" s="39"/>
      <c r="LB363" s="39"/>
      <c r="LC363" s="39"/>
      <c r="LD363" s="39"/>
      <c r="LE363" s="39"/>
      <c r="LF363" s="39"/>
      <c r="LG363" s="39"/>
      <c r="LH363" s="39"/>
      <c r="LI363" s="39"/>
      <c r="LJ363" s="39"/>
      <c r="LK363" s="39"/>
      <c r="LL363" s="39"/>
      <c r="LM363" s="39"/>
      <c r="LN363" s="39"/>
      <c r="LO363" s="39"/>
      <c r="LP363" s="39"/>
      <c r="LQ363" s="39"/>
      <c r="LR363" s="39"/>
      <c r="LS363" s="39"/>
      <c r="LT363" s="39"/>
      <c r="LU363" s="39"/>
      <c r="LV363" s="39"/>
      <c r="LW363" s="39"/>
      <c r="LX363" s="39"/>
      <c r="LY363" s="39"/>
      <c r="LZ363" s="39"/>
      <c r="MA363" s="39"/>
      <c r="MB363" s="39"/>
      <c r="MC363" s="39"/>
      <c r="MD363" s="39"/>
      <c r="ME363" s="39"/>
      <c r="MF363" s="39"/>
      <c r="MG363" s="39"/>
      <c r="MH363" s="39"/>
      <c r="MI363" s="39"/>
      <c r="MJ363" s="39"/>
      <c r="MK363" s="39"/>
      <c r="ML363" s="39"/>
      <c r="MM363" s="39"/>
      <c r="MN363" s="39"/>
      <c r="MO363" s="39"/>
      <c r="MP363" s="39"/>
      <c r="MQ363" s="39"/>
      <c r="MR363" s="39"/>
      <c r="MS363" s="39"/>
      <c r="MT363" s="39"/>
      <c r="MU363" s="39"/>
      <c r="MV363" s="39"/>
      <c r="MW363" s="39"/>
      <c r="MX363" s="39"/>
      <c r="MY363" s="39"/>
      <c r="MZ363" s="39"/>
      <c r="NA363" s="39"/>
      <c r="NB363" s="39"/>
      <c r="NC363" s="39"/>
      <c r="ND363" s="39"/>
      <c r="NE363" s="39"/>
      <c r="NF363" s="39"/>
      <c r="NG363" s="39"/>
      <c r="NH363" s="39"/>
      <c r="NI363" s="39"/>
      <c r="NJ363" s="39"/>
      <c r="NK363" s="39"/>
      <c r="NL363" s="39"/>
      <c r="NM363" s="39"/>
      <c r="NN363" s="39"/>
      <c r="NO363" s="39"/>
      <c r="NP363" s="39"/>
      <c r="NQ363" s="39"/>
      <c r="NR363" s="39"/>
      <c r="NS363" s="39"/>
      <c r="NT363" s="39"/>
      <c r="NU363" s="39"/>
      <c r="NV363" s="39"/>
      <c r="NW363" s="39"/>
      <c r="NX363" s="39"/>
      <c r="NY363" s="39"/>
      <c r="NZ363" s="39"/>
      <c r="OA363" s="39"/>
      <c r="OB363" s="39"/>
      <c r="OC363" s="39"/>
      <c r="OD363" s="39"/>
      <c r="OE363" s="39"/>
      <c r="OF363" s="39"/>
      <c r="OG363" s="39"/>
      <c r="OH363" s="39"/>
      <c r="OI363" s="39"/>
      <c r="OJ363" s="39"/>
      <c r="OK363" s="39"/>
      <c r="OL363" s="39"/>
      <c r="OM363" s="39"/>
      <c r="ON363" s="39"/>
      <c r="OO363" s="39"/>
      <c r="OP363" s="39"/>
      <c r="OQ363" s="39"/>
      <c r="OR363" s="39"/>
      <c r="OS363" s="39"/>
      <c r="OT363" s="39"/>
      <c r="OU363" s="39"/>
      <c r="OV363" s="39"/>
      <c r="OW363" s="39"/>
      <c r="OX363" s="39"/>
      <c r="OY363" s="39"/>
      <c r="OZ363" s="39"/>
      <c r="PA363" s="39"/>
      <c r="PB363" s="39"/>
      <c r="PC363" s="39"/>
      <c r="PD363" s="39"/>
      <c r="PE363" s="39"/>
      <c r="PF363" s="39"/>
      <c r="PG363" s="39"/>
      <c r="PH363" s="39"/>
      <c r="PI363" s="39"/>
      <c r="PJ363" s="39"/>
      <c r="PK363" s="39"/>
      <c r="PL363" s="39"/>
      <c r="PM363" s="39"/>
      <c r="PN363" s="39"/>
      <c r="PO363" s="39"/>
      <c r="PP363" s="39"/>
      <c r="PQ363" s="39"/>
      <c r="PR363" s="39"/>
      <c r="PS363" s="39"/>
      <c r="PT363" s="39"/>
      <c r="PU363" s="39"/>
      <c r="PV363" s="39"/>
      <c r="PW363" s="39"/>
      <c r="PX363" s="39"/>
      <c r="PY363" s="39"/>
      <c r="PZ363" s="39"/>
      <c r="QA363" s="39"/>
      <c r="QB363" s="39"/>
      <c r="QC363" s="39"/>
      <c r="QD363" s="39"/>
      <c r="QE363" s="39"/>
      <c r="QF363" s="39"/>
      <c r="QG363" s="39"/>
      <c r="QH363" s="39"/>
      <c r="QI363" s="39"/>
      <c r="QJ363" s="39"/>
      <c r="QK363" s="39"/>
      <c r="QL363" s="39"/>
      <c r="QM363" s="39"/>
      <c r="QN363" s="39"/>
      <c r="QO363" s="39"/>
      <c r="QP363" s="39"/>
      <c r="QQ363" s="39"/>
      <c r="QR363" s="39"/>
      <c r="QS363" s="39"/>
      <c r="QT363" s="39"/>
      <c r="QU363" s="39"/>
      <c r="QV363" s="39"/>
      <c r="QW363" s="39"/>
      <c r="QX363" s="39"/>
      <c r="QY363" s="39"/>
      <c r="QZ363" s="39"/>
      <c r="RA363" s="39"/>
      <c r="RB363" s="39"/>
      <c r="RC363" s="39"/>
      <c r="RD363" s="39"/>
      <c r="RE363" s="39"/>
      <c r="RF363" s="39"/>
      <c r="RG363" s="39"/>
      <c r="RH363" s="39"/>
      <c r="RI363" s="39"/>
      <c r="RJ363" s="39"/>
      <c r="RK363" s="39"/>
      <c r="RL363" s="39"/>
      <c r="RM363" s="39"/>
      <c r="RN363" s="39"/>
      <c r="RO363" s="39"/>
      <c r="RP363" s="39"/>
      <c r="RQ363" s="39"/>
      <c r="RR363" s="39"/>
      <c r="RS363" s="39"/>
      <c r="RT363" s="39"/>
      <c r="RU363" s="39"/>
      <c r="RV363" s="39"/>
      <c r="RW363" s="39"/>
      <c r="RX363" s="39"/>
      <c r="RY363" s="39"/>
      <c r="RZ363" s="39"/>
      <c r="SA363" s="39"/>
      <c r="SB363" s="39"/>
      <c r="SC363" s="39"/>
      <c r="SD363" s="39"/>
      <c r="SE363" s="39"/>
      <c r="SF363" s="39"/>
      <c r="SG363" s="39"/>
      <c r="SH363" s="39"/>
      <c r="SI363" s="39"/>
      <c r="SJ363" s="39"/>
      <c r="SK363" s="39"/>
      <c r="SL363" s="39"/>
      <c r="SM363" s="39"/>
      <c r="SN363" s="39"/>
      <c r="SO363" s="39"/>
      <c r="SP363" s="39"/>
      <c r="SQ363" s="39"/>
      <c r="SR363" s="39"/>
      <c r="SS363" s="39"/>
      <c r="ST363" s="39"/>
      <c r="SU363" s="39"/>
      <c r="SV363" s="39"/>
      <c r="SW363" s="39"/>
      <c r="SX363" s="39"/>
      <c r="SY363" s="39"/>
      <c r="SZ363" s="39"/>
      <c r="TA363" s="39"/>
      <c r="TB363" s="39"/>
      <c r="TC363" s="39"/>
      <c r="TD363" s="39"/>
      <c r="TE363" s="39"/>
      <c r="TF363" s="39"/>
      <c r="TG363" s="39"/>
      <c r="TH363" s="39"/>
      <c r="TI363" s="39"/>
      <c r="TJ363" s="39"/>
      <c r="TK363" s="39"/>
      <c r="TL363" s="39"/>
      <c r="TM363" s="39"/>
      <c r="TN363" s="39"/>
      <c r="TO363" s="39"/>
      <c r="TP363" s="39"/>
      <c r="TQ363" s="39"/>
      <c r="TR363" s="39"/>
      <c r="TS363" s="39"/>
      <c r="TT363" s="39"/>
      <c r="TU363" s="39"/>
      <c r="TV363" s="39"/>
      <c r="TW363" s="39"/>
      <c r="TX363" s="39"/>
      <c r="TY363" s="39"/>
      <c r="TZ363" s="39"/>
      <c r="UA363" s="39"/>
      <c r="UB363" s="39"/>
      <c r="UC363" s="39"/>
      <c r="UD363" s="39"/>
      <c r="UE363" s="39"/>
      <c r="UF363" s="39"/>
      <c r="UG363" s="39"/>
      <c r="UH363" s="39"/>
      <c r="UI363" s="39"/>
      <c r="UJ363" s="39"/>
      <c r="UK363" s="39"/>
      <c r="UL363" s="39"/>
      <c r="UM363" s="39"/>
      <c r="UN363" s="39"/>
      <c r="UO363" s="39"/>
      <c r="UP363" s="39"/>
      <c r="UQ363" s="39"/>
      <c r="UR363" s="39"/>
      <c r="US363" s="39"/>
      <c r="UT363" s="39"/>
      <c r="UU363" s="39"/>
      <c r="UV363" s="39"/>
      <c r="UW363" s="39"/>
      <c r="UX363" s="39"/>
      <c r="UY363" s="39"/>
      <c r="UZ363" s="39"/>
      <c r="VA363" s="39"/>
      <c r="VB363" s="39"/>
      <c r="VC363" s="39"/>
      <c r="VD363" s="39"/>
      <c r="VE363" s="39"/>
      <c r="VF363" s="39"/>
      <c r="VG363" s="39"/>
      <c r="VH363" s="39"/>
      <c r="VI363" s="39"/>
      <c r="VJ363" s="39"/>
      <c r="VK363" s="39"/>
      <c r="VL363" s="39"/>
      <c r="VM363" s="39"/>
      <c r="VN363" s="39"/>
      <c r="VO363" s="39"/>
      <c r="VP363" s="39"/>
      <c r="VQ363" s="39"/>
      <c r="VR363" s="39"/>
      <c r="VS363" s="39"/>
      <c r="VT363" s="39"/>
      <c r="VU363" s="39"/>
      <c r="VV363" s="39"/>
      <c r="VW363" s="39"/>
      <c r="VX363" s="39"/>
      <c r="VY363" s="39"/>
      <c r="VZ363" s="39"/>
      <c r="WA363" s="39"/>
      <c r="WB363" s="39"/>
      <c r="WC363" s="39"/>
      <c r="WD363" s="39"/>
      <c r="WE363" s="39"/>
      <c r="WF363" s="39"/>
      <c r="WG363" s="39"/>
      <c r="WH363" s="39"/>
      <c r="WI363" s="39"/>
      <c r="WJ363" s="39"/>
      <c r="WK363" s="39"/>
      <c r="WL363" s="39"/>
      <c r="WM363" s="39"/>
      <c r="WN363" s="39"/>
      <c r="WO363" s="39"/>
      <c r="WP363" s="39"/>
      <c r="WQ363" s="39"/>
      <c r="WR363" s="39"/>
      <c r="WS363" s="39"/>
      <c r="WT363" s="39"/>
      <c r="WU363" s="39"/>
      <c r="WV363" s="39"/>
      <c r="WW363" s="39"/>
      <c r="WX363" s="39"/>
      <c r="WY363" s="39"/>
      <c r="WZ363" s="39"/>
      <c r="XA363" s="39"/>
      <c r="XB363" s="39"/>
      <c r="XC363" s="39"/>
      <c r="XD363" s="39"/>
      <c r="XE363" s="39"/>
      <c r="XF363" s="39"/>
      <c r="XG363" s="39"/>
      <c r="XH363" s="39"/>
      <c r="XI363" s="39"/>
      <c r="XJ363" s="39"/>
      <c r="XK363" s="39"/>
      <c r="XL363" s="39"/>
      <c r="XM363" s="39"/>
      <c r="XN363" s="39"/>
      <c r="XO363" s="39"/>
      <c r="XP363" s="39"/>
      <c r="XQ363" s="39"/>
      <c r="XR363" s="39"/>
      <c r="XS363" s="39"/>
      <c r="XT363" s="39"/>
      <c r="XU363" s="39"/>
      <c r="XV363" s="39"/>
      <c r="XW363" s="39"/>
      <c r="XX363" s="39"/>
      <c r="XY363" s="39"/>
      <c r="XZ363" s="39"/>
      <c r="YA363" s="39"/>
      <c r="YB363" s="39"/>
      <c r="YC363" s="39"/>
      <c r="YD363" s="39"/>
      <c r="YE363" s="39"/>
      <c r="YF363" s="39"/>
      <c r="YG363" s="39"/>
      <c r="YH363" s="39"/>
      <c r="YI363" s="39"/>
      <c r="YJ363" s="39"/>
      <c r="YK363" s="39"/>
      <c r="YL363" s="39"/>
      <c r="YM363" s="39"/>
      <c r="YN363" s="39"/>
      <c r="YO363" s="39"/>
      <c r="YP363" s="39"/>
      <c r="YQ363" s="39"/>
      <c r="YR363" s="39"/>
      <c r="YS363" s="39"/>
      <c r="YT363" s="39"/>
      <c r="YU363" s="39"/>
      <c r="YV363" s="39"/>
      <c r="YW363" s="39"/>
      <c r="YX363" s="39"/>
      <c r="YY363" s="39"/>
      <c r="YZ363" s="39"/>
      <c r="ZA363" s="39"/>
      <c r="ZB363" s="39"/>
      <c r="ZC363" s="39"/>
      <c r="ZD363" s="39"/>
      <c r="ZE363" s="39"/>
      <c r="ZF363" s="39"/>
      <c r="ZG363" s="39"/>
      <c r="ZH363" s="39"/>
      <c r="ZI363" s="39"/>
      <c r="ZJ363" s="39"/>
      <c r="ZK363" s="39"/>
      <c r="ZL363" s="39"/>
      <c r="ZM363" s="39"/>
      <c r="ZN363" s="39"/>
      <c r="ZO363" s="39"/>
      <c r="ZP363" s="39"/>
      <c r="ZQ363" s="39"/>
      <c r="ZR363" s="39"/>
      <c r="ZS363" s="39"/>
      <c r="ZT363" s="39"/>
      <c r="ZU363" s="39"/>
      <c r="ZV363" s="39"/>
      <c r="ZW363" s="39"/>
      <c r="ZX363" s="39"/>
    </row>
    <row r="364" spans="1:700" s="41" customFormat="1" ht="12" customHeight="1" x14ac:dyDescent="0.25">
      <c r="A364" s="128" t="s">
        <v>36</v>
      </c>
      <c r="B364" s="36" t="s">
        <v>37</v>
      </c>
      <c r="C364" s="36" t="s">
        <v>37</v>
      </c>
      <c r="D364" s="36" t="s">
        <v>38</v>
      </c>
      <c r="E364" s="36" t="s">
        <v>271</v>
      </c>
      <c r="F364" s="36" t="s">
        <v>272</v>
      </c>
      <c r="G364" s="22" t="s">
        <v>16334</v>
      </c>
      <c r="H364" s="22">
        <v>21101</v>
      </c>
      <c r="I364" s="73" t="s">
        <v>46</v>
      </c>
      <c r="J364" s="31" t="s">
        <v>1367</v>
      </c>
      <c r="K364" s="31" t="s">
        <v>234</v>
      </c>
      <c r="L364" s="11"/>
      <c r="M364" s="8" t="s">
        <v>43</v>
      </c>
      <c r="N364" s="25" t="s">
        <v>44</v>
      </c>
      <c r="O364" s="20">
        <v>48</v>
      </c>
      <c r="P364" s="59">
        <v>13.34</v>
      </c>
      <c r="Q364" s="53" t="s">
        <v>45</v>
      </c>
      <c r="R364" s="59">
        <v>640.32000000000005</v>
      </c>
      <c r="S364" s="59">
        <v>0</v>
      </c>
      <c r="T364" s="59">
        <v>160.08000000000001</v>
      </c>
      <c r="U364" s="59">
        <v>0</v>
      </c>
      <c r="V364" s="59">
        <v>0</v>
      </c>
      <c r="W364" s="59">
        <v>160.08000000000001</v>
      </c>
      <c r="X364" s="59">
        <v>0</v>
      </c>
      <c r="Y364" s="59">
        <v>0</v>
      </c>
      <c r="Z364" s="59">
        <v>160.08000000000001</v>
      </c>
      <c r="AA364" s="59">
        <v>0</v>
      </c>
      <c r="AB364" s="59">
        <v>0</v>
      </c>
      <c r="AC364" s="59">
        <v>160.08000000000001</v>
      </c>
      <c r="AD364" s="59">
        <v>0</v>
      </c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/>
      <c r="IV364" s="39"/>
      <c r="IW364" s="39"/>
      <c r="IX364" s="39"/>
      <c r="IY364" s="39"/>
      <c r="IZ364" s="39"/>
      <c r="JA364" s="39"/>
      <c r="JB364" s="39"/>
      <c r="JC364" s="39"/>
      <c r="JD364" s="39"/>
      <c r="JE364" s="39"/>
      <c r="JF364" s="39"/>
      <c r="JG364" s="39"/>
      <c r="JH364" s="39"/>
      <c r="JI364" s="39"/>
      <c r="JJ364" s="39"/>
      <c r="JK364" s="39"/>
      <c r="JL364" s="39"/>
      <c r="JM364" s="39"/>
      <c r="JN364" s="39"/>
      <c r="JO364" s="39"/>
      <c r="JP364" s="39"/>
      <c r="JQ364" s="39"/>
      <c r="JR364" s="39"/>
      <c r="JS364" s="39"/>
      <c r="JT364" s="39"/>
      <c r="JU364" s="39"/>
      <c r="JV364" s="39"/>
      <c r="JW364" s="39"/>
      <c r="JX364" s="39"/>
      <c r="JY364" s="39"/>
      <c r="JZ364" s="39"/>
      <c r="KA364" s="39"/>
      <c r="KB364" s="39"/>
      <c r="KC364" s="39"/>
      <c r="KD364" s="39"/>
      <c r="KE364" s="39"/>
      <c r="KF364" s="39"/>
      <c r="KG364" s="39"/>
      <c r="KH364" s="39"/>
      <c r="KI364" s="39"/>
      <c r="KJ364" s="39"/>
      <c r="KK364" s="39"/>
      <c r="KL364" s="39"/>
      <c r="KM364" s="39"/>
      <c r="KN364" s="39"/>
      <c r="KO364" s="39"/>
      <c r="KP364" s="39"/>
      <c r="KQ364" s="39"/>
      <c r="KR364" s="39"/>
      <c r="KS364" s="39"/>
      <c r="KT364" s="39"/>
      <c r="KU364" s="39"/>
      <c r="KV364" s="39"/>
      <c r="KW364" s="39"/>
      <c r="KX364" s="39"/>
      <c r="KY364" s="39"/>
      <c r="KZ364" s="39"/>
      <c r="LA364" s="39"/>
      <c r="LB364" s="39"/>
      <c r="LC364" s="39"/>
      <c r="LD364" s="39"/>
      <c r="LE364" s="39"/>
      <c r="LF364" s="39"/>
      <c r="LG364" s="39"/>
      <c r="LH364" s="39"/>
      <c r="LI364" s="39"/>
      <c r="LJ364" s="39"/>
      <c r="LK364" s="39"/>
      <c r="LL364" s="39"/>
      <c r="LM364" s="39"/>
      <c r="LN364" s="39"/>
      <c r="LO364" s="39"/>
      <c r="LP364" s="39"/>
      <c r="LQ364" s="39"/>
      <c r="LR364" s="39"/>
      <c r="LS364" s="39"/>
      <c r="LT364" s="39"/>
      <c r="LU364" s="39"/>
      <c r="LV364" s="39"/>
      <c r="LW364" s="39"/>
      <c r="LX364" s="39"/>
      <c r="LY364" s="39"/>
      <c r="LZ364" s="39"/>
      <c r="MA364" s="39"/>
      <c r="MB364" s="39"/>
      <c r="MC364" s="39"/>
      <c r="MD364" s="39"/>
      <c r="ME364" s="39"/>
      <c r="MF364" s="39"/>
      <c r="MG364" s="39"/>
      <c r="MH364" s="39"/>
      <c r="MI364" s="39"/>
      <c r="MJ364" s="39"/>
      <c r="MK364" s="39"/>
      <c r="ML364" s="39"/>
      <c r="MM364" s="39"/>
      <c r="MN364" s="39"/>
      <c r="MO364" s="39"/>
      <c r="MP364" s="39"/>
      <c r="MQ364" s="39"/>
      <c r="MR364" s="39"/>
      <c r="MS364" s="39"/>
      <c r="MT364" s="39"/>
      <c r="MU364" s="39"/>
      <c r="MV364" s="39"/>
      <c r="MW364" s="39"/>
      <c r="MX364" s="39"/>
      <c r="MY364" s="39"/>
      <c r="MZ364" s="39"/>
      <c r="NA364" s="39"/>
      <c r="NB364" s="39"/>
      <c r="NC364" s="39"/>
      <c r="ND364" s="39"/>
      <c r="NE364" s="39"/>
      <c r="NF364" s="39"/>
      <c r="NG364" s="39"/>
      <c r="NH364" s="39"/>
      <c r="NI364" s="39"/>
      <c r="NJ364" s="39"/>
      <c r="NK364" s="39"/>
      <c r="NL364" s="39"/>
      <c r="NM364" s="39"/>
      <c r="NN364" s="39"/>
      <c r="NO364" s="39"/>
      <c r="NP364" s="39"/>
      <c r="NQ364" s="39"/>
      <c r="NR364" s="39"/>
      <c r="NS364" s="39"/>
      <c r="NT364" s="39"/>
      <c r="NU364" s="39"/>
      <c r="NV364" s="39"/>
      <c r="NW364" s="39"/>
      <c r="NX364" s="39"/>
      <c r="NY364" s="39"/>
      <c r="NZ364" s="39"/>
      <c r="OA364" s="39"/>
      <c r="OB364" s="39"/>
      <c r="OC364" s="39"/>
      <c r="OD364" s="39"/>
      <c r="OE364" s="39"/>
      <c r="OF364" s="39"/>
      <c r="OG364" s="39"/>
      <c r="OH364" s="39"/>
      <c r="OI364" s="39"/>
      <c r="OJ364" s="39"/>
      <c r="OK364" s="39"/>
      <c r="OL364" s="39"/>
      <c r="OM364" s="39"/>
      <c r="ON364" s="39"/>
      <c r="OO364" s="39"/>
      <c r="OP364" s="39"/>
      <c r="OQ364" s="39"/>
      <c r="OR364" s="39"/>
      <c r="OS364" s="39"/>
      <c r="OT364" s="39"/>
      <c r="OU364" s="39"/>
      <c r="OV364" s="39"/>
      <c r="OW364" s="39"/>
      <c r="OX364" s="39"/>
      <c r="OY364" s="39"/>
      <c r="OZ364" s="39"/>
      <c r="PA364" s="39"/>
      <c r="PB364" s="39"/>
      <c r="PC364" s="39"/>
      <c r="PD364" s="39"/>
      <c r="PE364" s="39"/>
      <c r="PF364" s="39"/>
      <c r="PG364" s="39"/>
      <c r="PH364" s="39"/>
      <c r="PI364" s="39"/>
      <c r="PJ364" s="39"/>
      <c r="PK364" s="39"/>
      <c r="PL364" s="39"/>
      <c r="PM364" s="39"/>
      <c r="PN364" s="39"/>
      <c r="PO364" s="39"/>
      <c r="PP364" s="39"/>
      <c r="PQ364" s="39"/>
      <c r="PR364" s="39"/>
      <c r="PS364" s="39"/>
      <c r="PT364" s="39"/>
      <c r="PU364" s="39"/>
      <c r="PV364" s="39"/>
      <c r="PW364" s="39"/>
      <c r="PX364" s="39"/>
      <c r="PY364" s="39"/>
      <c r="PZ364" s="39"/>
      <c r="QA364" s="39"/>
      <c r="QB364" s="39"/>
      <c r="QC364" s="39"/>
      <c r="QD364" s="39"/>
      <c r="QE364" s="39"/>
      <c r="QF364" s="39"/>
      <c r="QG364" s="39"/>
      <c r="QH364" s="39"/>
      <c r="QI364" s="39"/>
      <c r="QJ364" s="39"/>
      <c r="QK364" s="39"/>
      <c r="QL364" s="39"/>
      <c r="QM364" s="39"/>
      <c r="QN364" s="39"/>
      <c r="QO364" s="39"/>
      <c r="QP364" s="39"/>
      <c r="QQ364" s="39"/>
      <c r="QR364" s="39"/>
      <c r="QS364" s="39"/>
      <c r="QT364" s="39"/>
      <c r="QU364" s="39"/>
      <c r="QV364" s="39"/>
      <c r="QW364" s="39"/>
      <c r="QX364" s="39"/>
      <c r="QY364" s="39"/>
      <c r="QZ364" s="39"/>
      <c r="RA364" s="39"/>
      <c r="RB364" s="39"/>
      <c r="RC364" s="39"/>
      <c r="RD364" s="39"/>
      <c r="RE364" s="39"/>
      <c r="RF364" s="39"/>
      <c r="RG364" s="39"/>
      <c r="RH364" s="39"/>
      <c r="RI364" s="39"/>
      <c r="RJ364" s="39"/>
      <c r="RK364" s="39"/>
      <c r="RL364" s="39"/>
      <c r="RM364" s="39"/>
      <c r="RN364" s="39"/>
      <c r="RO364" s="39"/>
      <c r="RP364" s="39"/>
      <c r="RQ364" s="39"/>
      <c r="RR364" s="39"/>
      <c r="RS364" s="39"/>
      <c r="RT364" s="39"/>
      <c r="RU364" s="39"/>
      <c r="RV364" s="39"/>
      <c r="RW364" s="39"/>
      <c r="RX364" s="39"/>
      <c r="RY364" s="39"/>
      <c r="RZ364" s="39"/>
      <c r="SA364" s="39"/>
      <c r="SB364" s="39"/>
      <c r="SC364" s="39"/>
      <c r="SD364" s="39"/>
      <c r="SE364" s="39"/>
      <c r="SF364" s="39"/>
      <c r="SG364" s="39"/>
      <c r="SH364" s="39"/>
      <c r="SI364" s="39"/>
      <c r="SJ364" s="39"/>
      <c r="SK364" s="39"/>
      <c r="SL364" s="39"/>
      <c r="SM364" s="39"/>
      <c r="SN364" s="39"/>
      <c r="SO364" s="39"/>
      <c r="SP364" s="39"/>
      <c r="SQ364" s="39"/>
      <c r="SR364" s="39"/>
      <c r="SS364" s="39"/>
      <c r="ST364" s="39"/>
      <c r="SU364" s="39"/>
      <c r="SV364" s="39"/>
      <c r="SW364" s="39"/>
      <c r="SX364" s="39"/>
      <c r="SY364" s="39"/>
      <c r="SZ364" s="39"/>
      <c r="TA364" s="39"/>
      <c r="TB364" s="39"/>
      <c r="TC364" s="39"/>
      <c r="TD364" s="39"/>
      <c r="TE364" s="39"/>
      <c r="TF364" s="39"/>
      <c r="TG364" s="39"/>
      <c r="TH364" s="39"/>
      <c r="TI364" s="39"/>
      <c r="TJ364" s="39"/>
      <c r="TK364" s="39"/>
      <c r="TL364" s="39"/>
      <c r="TM364" s="39"/>
      <c r="TN364" s="39"/>
      <c r="TO364" s="39"/>
      <c r="TP364" s="39"/>
      <c r="TQ364" s="39"/>
      <c r="TR364" s="39"/>
      <c r="TS364" s="39"/>
      <c r="TT364" s="39"/>
      <c r="TU364" s="39"/>
      <c r="TV364" s="39"/>
      <c r="TW364" s="39"/>
      <c r="TX364" s="39"/>
      <c r="TY364" s="39"/>
      <c r="TZ364" s="39"/>
      <c r="UA364" s="39"/>
      <c r="UB364" s="39"/>
      <c r="UC364" s="39"/>
      <c r="UD364" s="39"/>
      <c r="UE364" s="39"/>
      <c r="UF364" s="39"/>
      <c r="UG364" s="39"/>
      <c r="UH364" s="39"/>
      <c r="UI364" s="39"/>
      <c r="UJ364" s="39"/>
      <c r="UK364" s="39"/>
      <c r="UL364" s="39"/>
      <c r="UM364" s="39"/>
      <c r="UN364" s="39"/>
      <c r="UO364" s="39"/>
      <c r="UP364" s="39"/>
      <c r="UQ364" s="39"/>
      <c r="UR364" s="39"/>
      <c r="US364" s="39"/>
      <c r="UT364" s="39"/>
      <c r="UU364" s="39"/>
      <c r="UV364" s="39"/>
      <c r="UW364" s="39"/>
      <c r="UX364" s="39"/>
      <c r="UY364" s="39"/>
      <c r="UZ364" s="39"/>
      <c r="VA364" s="39"/>
      <c r="VB364" s="39"/>
      <c r="VC364" s="39"/>
      <c r="VD364" s="39"/>
      <c r="VE364" s="39"/>
      <c r="VF364" s="39"/>
      <c r="VG364" s="39"/>
      <c r="VH364" s="39"/>
      <c r="VI364" s="39"/>
      <c r="VJ364" s="39"/>
      <c r="VK364" s="39"/>
      <c r="VL364" s="39"/>
      <c r="VM364" s="39"/>
      <c r="VN364" s="39"/>
      <c r="VO364" s="39"/>
      <c r="VP364" s="39"/>
      <c r="VQ364" s="39"/>
      <c r="VR364" s="39"/>
      <c r="VS364" s="39"/>
      <c r="VT364" s="39"/>
      <c r="VU364" s="39"/>
      <c r="VV364" s="39"/>
      <c r="VW364" s="39"/>
      <c r="VX364" s="39"/>
      <c r="VY364" s="39"/>
      <c r="VZ364" s="39"/>
      <c r="WA364" s="39"/>
      <c r="WB364" s="39"/>
      <c r="WC364" s="39"/>
      <c r="WD364" s="39"/>
      <c r="WE364" s="39"/>
      <c r="WF364" s="39"/>
      <c r="WG364" s="39"/>
      <c r="WH364" s="39"/>
      <c r="WI364" s="39"/>
      <c r="WJ364" s="39"/>
      <c r="WK364" s="39"/>
      <c r="WL364" s="39"/>
      <c r="WM364" s="39"/>
      <c r="WN364" s="39"/>
      <c r="WO364" s="39"/>
      <c r="WP364" s="39"/>
      <c r="WQ364" s="39"/>
      <c r="WR364" s="39"/>
      <c r="WS364" s="39"/>
      <c r="WT364" s="39"/>
      <c r="WU364" s="39"/>
      <c r="WV364" s="39"/>
      <c r="WW364" s="39"/>
      <c r="WX364" s="39"/>
      <c r="WY364" s="39"/>
      <c r="WZ364" s="39"/>
      <c r="XA364" s="39"/>
      <c r="XB364" s="39"/>
      <c r="XC364" s="39"/>
      <c r="XD364" s="39"/>
      <c r="XE364" s="39"/>
      <c r="XF364" s="39"/>
      <c r="XG364" s="39"/>
      <c r="XH364" s="39"/>
      <c r="XI364" s="39"/>
      <c r="XJ364" s="39"/>
      <c r="XK364" s="39"/>
      <c r="XL364" s="39"/>
      <c r="XM364" s="39"/>
      <c r="XN364" s="39"/>
      <c r="XO364" s="39"/>
      <c r="XP364" s="39"/>
      <c r="XQ364" s="39"/>
      <c r="XR364" s="39"/>
      <c r="XS364" s="39"/>
      <c r="XT364" s="39"/>
      <c r="XU364" s="39"/>
      <c r="XV364" s="39"/>
      <c r="XW364" s="39"/>
      <c r="XX364" s="39"/>
      <c r="XY364" s="39"/>
      <c r="XZ364" s="39"/>
      <c r="YA364" s="39"/>
      <c r="YB364" s="39"/>
      <c r="YC364" s="39"/>
      <c r="YD364" s="39"/>
      <c r="YE364" s="39"/>
      <c r="YF364" s="39"/>
      <c r="YG364" s="39"/>
      <c r="YH364" s="39"/>
      <c r="YI364" s="39"/>
      <c r="YJ364" s="39"/>
      <c r="YK364" s="39"/>
      <c r="YL364" s="39"/>
      <c r="YM364" s="39"/>
      <c r="YN364" s="39"/>
      <c r="YO364" s="39"/>
      <c r="YP364" s="39"/>
      <c r="YQ364" s="39"/>
      <c r="YR364" s="39"/>
      <c r="YS364" s="39"/>
      <c r="YT364" s="39"/>
      <c r="YU364" s="39"/>
      <c r="YV364" s="39"/>
      <c r="YW364" s="39"/>
      <c r="YX364" s="39"/>
      <c r="YY364" s="39"/>
      <c r="YZ364" s="39"/>
      <c r="ZA364" s="39"/>
      <c r="ZB364" s="39"/>
      <c r="ZC364" s="39"/>
      <c r="ZD364" s="39"/>
      <c r="ZE364" s="39"/>
      <c r="ZF364" s="39"/>
      <c r="ZG364" s="39"/>
      <c r="ZH364" s="39"/>
      <c r="ZI364" s="39"/>
      <c r="ZJ364" s="39"/>
      <c r="ZK364" s="39"/>
      <c r="ZL364" s="39"/>
      <c r="ZM364" s="39"/>
      <c r="ZN364" s="39"/>
      <c r="ZO364" s="39"/>
      <c r="ZP364" s="39"/>
      <c r="ZQ364" s="39"/>
      <c r="ZR364" s="39"/>
      <c r="ZS364" s="39"/>
      <c r="ZT364" s="39"/>
      <c r="ZU364" s="39"/>
      <c r="ZV364" s="39"/>
      <c r="ZW364" s="39"/>
      <c r="ZX364" s="39"/>
    </row>
    <row r="365" spans="1:700" s="41" customFormat="1" ht="12" customHeight="1" x14ac:dyDescent="0.25">
      <c r="A365" s="128" t="s">
        <v>36</v>
      </c>
      <c r="B365" s="36" t="s">
        <v>37</v>
      </c>
      <c r="C365" s="36" t="s">
        <v>37</v>
      </c>
      <c r="D365" s="36" t="s">
        <v>38</v>
      </c>
      <c r="E365" s="36" t="s">
        <v>271</v>
      </c>
      <c r="F365" s="36" t="s">
        <v>272</v>
      </c>
      <c r="G365" s="22" t="s">
        <v>16334</v>
      </c>
      <c r="H365" s="22">
        <v>21101</v>
      </c>
      <c r="I365" s="73" t="s">
        <v>46</v>
      </c>
      <c r="J365" s="31" t="s">
        <v>722</v>
      </c>
      <c r="K365" s="31" t="s">
        <v>55</v>
      </c>
      <c r="L365" s="11"/>
      <c r="M365" s="8" t="s">
        <v>43</v>
      </c>
      <c r="N365" s="12" t="s">
        <v>16255</v>
      </c>
      <c r="O365" s="20">
        <v>36</v>
      </c>
      <c r="P365" s="59">
        <v>32.479999999999997</v>
      </c>
      <c r="Q365" s="53" t="s">
        <v>45</v>
      </c>
      <c r="R365" s="59">
        <v>1169.28</v>
      </c>
      <c r="S365" s="59">
        <v>0</v>
      </c>
      <c r="T365" s="59">
        <v>292.32</v>
      </c>
      <c r="U365" s="59">
        <v>0</v>
      </c>
      <c r="V365" s="59">
        <v>0</v>
      </c>
      <c r="W365" s="59">
        <v>292.32</v>
      </c>
      <c r="X365" s="59">
        <v>0</v>
      </c>
      <c r="Y365" s="59">
        <v>0</v>
      </c>
      <c r="Z365" s="59">
        <v>292.32</v>
      </c>
      <c r="AA365" s="59">
        <v>0</v>
      </c>
      <c r="AB365" s="59">
        <v>0</v>
      </c>
      <c r="AC365" s="59">
        <v>292.32</v>
      </c>
      <c r="AD365" s="59">
        <v>0</v>
      </c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/>
      <c r="IV365" s="39"/>
      <c r="IW365" s="39"/>
      <c r="IX365" s="39"/>
      <c r="IY365" s="39"/>
      <c r="IZ365" s="39"/>
      <c r="JA365" s="39"/>
      <c r="JB365" s="39"/>
      <c r="JC365" s="39"/>
      <c r="JD365" s="39"/>
      <c r="JE365" s="39"/>
      <c r="JF365" s="39"/>
      <c r="JG365" s="39"/>
      <c r="JH365" s="39"/>
      <c r="JI365" s="39"/>
      <c r="JJ365" s="39"/>
      <c r="JK365" s="39"/>
      <c r="JL365" s="39"/>
      <c r="JM365" s="39"/>
      <c r="JN365" s="39"/>
      <c r="JO365" s="39"/>
      <c r="JP365" s="39"/>
      <c r="JQ365" s="39"/>
      <c r="JR365" s="39"/>
      <c r="JS365" s="39"/>
      <c r="JT365" s="39"/>
      <c r="JU365" s="39"/>
      <c r="JV365" s="39"/>
      <c r="JW365" s="39"/>
      <c r="JX365" s="39"/>
      <c r="JY365" s="39"/>
      <c r="JZ365" s="39"/>
      <c r="KA365" s="39"/>
      <c r="KB365" s="39"/>
      <c r="KC365" s="39"/>
      <c r="KD365" s="39"/>
      <c r="KE365" s="39"/>
      <c r="KF365" s="39"/>
      <c r="KG365" s="39"/>
      <c r="KH365" s="39"/>
      <c r="KI365" s="39"/>
      <c r="KJ365" s="39"/>
      <c r="KK365" s="39"/>
      <c r="KL365" s="39"/>
      <c r="KM365" s="39"/>
      <c r="KN365" s="39"/>
      <c r="KO365" s="39"/>
      <c r="KP365" s="39"/>
      <c r="KQ365" s="39"/>
      <c r="KR365" s="39"/>
      <c r="KS365" s="39"/>
      <c r="KT365" s="39"/>
      <c r="KU365" s="39"/>
      <c r="KV365" s="39"/>
      <c r="KW365" s="39"/>
      <c r="KX365" s="39"/>
      <c r="KY365" s="39"/>
      <c r="KZ365" s="39"/>
      <c r="LA365" s="39"/>
      <c r="LB365" s="39"/>
      <c r="LC365" s="39"/>
      <c r="LD365" s="39"/>
      <c r="LE365" s="39"/>
      <c r="LF365" s="39"/>
      <c r="LG365" s="39"/>
      <c r="LH365" s="39"/>
      <c r="LI365" s="39"/>
      <c r="LJ365" s="39"/>
      <c r="LK365" s="39"/>
      <c r="LL365" s="39"/>
      <c r="LM365" s="39"/>
      <c r="LN365" s="39"/>
      <c r="LO365" s="39"/>
      <c r="LP365" s="39"/>
      <c r="LQ365" s="39"/>
      <c r="LR365" s="39"/>
      <c r="LS365" s="39"/>
      <c r="LT365" s="39"/>
      <c r="LU365" s="39"/>
      <c r="LV365" s="39"/>
      <c r="LW365" s="39"/>
      <c r="LX365" s="39"/>
      <c r="LY365" s="39"/>
      <c r="LZ365" s="39"/>
      <c r="MA365" s="39"/>
      <c r="MB365" s="39"/>
      <c r="MC365" s="39"/>
      <c r="MD365" s="39"/>
      <c r="ME365" s="39"/>
      <c r="MF365" s="39"/>
      <c r="MG365" s="39"/>
      <c r="MH365" s="39"/>
      <c r="MI365" s="39"/>
      <c r="MJ365" s="39"/>
      <c r="MK365" s="39"/>
      <c r="ML365" s="39"/>
      <c r="MM365" s="39"/>
      <c r="MN365" s="39"/>
      <c r="MO365" s="39"/>
      <c r="MP365" s="39"/>
      <c r="MQ365" s="39"/>
      <c r="MR365" s="39"/>
      <c r="MS365" s="39"/>
      <c r="MT365" s="39"/>
      <c r="MU365" s="39"/>
      <c r="MV365" s="39"/>
      <c r="MW365" s="39"/>
      <c r="MX365" s="39"/>
      <c r="MY365" s="39"/>
      <c r="MZ365" s="39"/>
      <c r="NA365" s="39"/>
      <c r="NB365" s="39"/>
      <c r="NC365" s="39"/>
      <c r="ND365" s="39"/>
      <c r="NE365" s="39"/>
      <c r="NF365" s="39"/>
      <c r="NG365" s="39"/>
      <c r="NH365" s="39"/>
      <c r="NI365" s="39"/>
      <c r="NJ365" s="39"/>
      <c r="NK365" s="39"/>
      <c r="NL365" s="39"/>
      <c r="NM365" s="39"/>
      <c r="NN365" s="39"/>
      <c r="NO365" s="39"/>
      <c r="NP365" s="39"/>
      <c r="NQ365" s="39"/>
      <c r="NR365" s="39"/>
      <c r="NS365" s="39"/>
      <c r="NT365" s="39"/>
      <c r="NU365" s="39"/>
      <c r="NV365" s="39"/>
      <c r="NW365" s="39"/>
      <c r="NX365" s="39"/>
      <c r="NY365" s="39"/>
      <c r="NZ365" s="39"/>
      <c r="OA365" s="39"/>
      <c r="OB365" s="39"/>
      <c r="OC365" s="39"/>
      <c r="OD365" s="39"/>
      <c r="OE365" s="39"/>
      <c r="OF365" s="39"/>
      <c r="OG365" s="39"/>
      <c r="OH365" s="39"/>
      <c r="OI365" s="39"/>
      <c r="OJ365" s="39"/>
      <c r="OK365" s="39"/>
      <c r="OL365" s="39"/>
      <c r="OM365" s="39"/>
      <c r="ON365" s="39"/>
      <c r="OO365" s="39"/>
      <c r="OP365" s="39"/>
      <c r="OQ365" s="39"/>
      <c r="OR365" s="39"/>
      <c r="OS365" s="39"/>
      <c r="OT365" s="39"/>
      <c r="OU365" s="39"/>
      <c r="OV365" s="39"/>
      <c r="OW365" s="39"/>
      <c r="OX365" s="39"/>
      <c r="OY365" s="39"/>
      <c r="OZ365" s="39"/>
      <c r="PA365" s="39"/>
      <c r="PB365" s="39"/>
      <c r="PC365" s="39"/>
      <c r="PD365" s="39"/>
      <c r="PE365" s="39"/>
      <c r="PF365" s="39"/>
      <c r="PG365" s="39"/>
      <c r="PH365" s="39"/>
      <c r="PI365" s="39"/>
      <c r="PJ365" s="39"/>
      <c r="PK365" s="39"/>
      <c r="PL365" s="39"/>
      <c r="PM365" s="39"/>
      <c r="PN365" s="39"/>
      <c r="PO365" s="39"/>
      <c r="PP365" s="39"/>
      <c r="PQ365" s="39"/>
      <c r="PR365" s="39"/>
      <c r="PS365" s="39"/>
      <c r="PT365" s="39"/>
      <c r="PU365" s="39"/>
      <c r="PV365" s="39"/>
      <c r="PW365" s="39"/>
      <c r="PX365" s="39"/>
      <c r="PY365" s="39"/>
      <c r="PZ365" s="39"/>
      <c r="QA365" s="39"/>
      <c r="QB365" s="39"/>
      <c r="QC365" s="39"/>
      <c r="QD365" s="39"/>
      <c r="QE365" s="39"/>
      <c r="QF365" s="39"/>
      <c r="QG365" s="39"/>
      <c r="QH365" s="39"/>
      <c r="QI365" s="39"/>
      <c r="QJ365" s="39"/>
      <c r="QK365" s="39"/>
      <c r="QL365" s="39"/>
      <c r="QM365" s="39"/>
      <c r="QN365" s="39"/>
      <c r="QO365" s="39"/>
      <c r="QP365" s="39"/>
      <c r="QQ365" s="39"/>
      <c r="QR365" s="39"/>
      <c r="QS365" s="39"/>
      <c r="QT365" s="39"/>
      <c r="QU365" s="39"/>
      <c r="QV365" s="39"/>
      <c r="QW365" s="39"/>
      <c r="QX365" s="39"/>
      <c r="QY365" s="39"/>
      <c r="QZ365" s="39"/>
      <c r="RA365" s="39"/>
      <c r="RB365" s="39"/>
      <c r="RC365" s="39"/>
      <c r="RD365" s="39"/>
      <c r="RE365" s="39"/>
      <c r="RF365" s="39"/>
      <c r="RG365" s="39"/>
      <c r="RH365" s="39"/>
      <c r="RI365" s="39"/>
      <c r="RJ365" s="39"/>
      <c r="RK365" s="39"/>
      <c r="RL365" s="39"/>
      <c r="RM365" s="39"/>
      <c r="RN365" s="39"/>
      <c r="RO365" s="39"/>
      <c r="RP365" s="39"/>
      <c r="RQ365" s="39"/>
      <c r="RR365" s="39"/>
      <c r="RS365" s="39"/>
      <c r="RT365" s="39"/>
      <c r="RU365" s="39"/>
      <c r="RV365" s="39"/>
      <c r="RW365" s="39"/>
      <c r="RX365" s="39"/>
      <c r="RY365" s="39"/>
      <c r="RZ365" s="39"/>
      <c r="SA365" s="39"/>
      <c r="SB365" s="39"/>
      <c r="SC365" s="39"/>
      <c r="SD365" s="39"/>
      <c r="SE365" s="39"/>
      <c r="SF365" s="39"/>
      <c r="SG365" s="39"/>
      <c r="SH365" s="39"/>
      <c r="SI365" s="39"/>
      <c r="SJ365" s="39"/>
      <c r="SK365" s="39"/>
      <c r="SL365" s="39"/>
      <c r="SM365" s="39"/>
      <c r="SN365" s="39"/>
      <c r="SO365" s="39"/>
      <c r="SP365" s="39"/>
      <c r="SQ365" s="39"/>
      <c r="SR365" s="39"/>
      <c r="SS365" s="39"/>
      <c r="ST365" s="39"/>
      <c r="SU365" s="39"/>
      <c r="SV365" s="39"/>
      <c r="SW365" s="39"/>
      <c r="SX365" s="39"/>
      <c r="SY365" s="39"/>
      <c r="SZ365" s="39"/>
      <c r="TA365" s="39"/>
      <c r="TB365" s="39"/>
      <c r="TC365" s="39"/>
      <c r="TD365" s="39"/>
      <c r="TE365" s="39"/>
      <c r="TF365" s="39"/>
      <c r="TG365" s="39"/>
      <c r="TH365" s="39"/>
      <c r="TI365" s="39"/>
      <c r="TJ365" s="39"/>
      <c r="TK365" s="39"/>
      <c r="TL365" s="39"/>
      <c r="TM365" s="39"/>
      <c r="TN365" s="39"/>
      <c r="TO365" s="39"/>
      <c r="TP365" s="39"/>
      <c r="TQ365" s="39"/>
      <c r="TR365" s="39"/>
      <c r="TS365" s="39"/>
      <c r="TT365" s="39"/>
      <c r="TU365" s="39"/>
      <c r="TV365" s="39"/>
      <c r="TW365" s="39"/>
      <c r="TX365" s="39"/>
      <c r="TY365" s="39"/>
      <c r="TZ365" s="39"/>
      <c r="UA365" s="39"/>
      <c r="UB365" s="39"/>
      <c r="UC365" s="39"/>
      <c r="UD365" s="39"/>
      <c r="UE365" s="39"/>
      <c r="UF365" s="39"/>
      <c r="UG365" s="39"/>
      <c r="UH365" s="39"/>
      <c r="UI365" s="39"/>
      <c r="UJ365" s="39"/>
      <c r="UK365" s="39"/>
      <c r="UL365" s="39"/>
      <c r="UM365" s="39"/>
      <c r="UN365" s="39"/>
      <c r="UO365" s="39"/>
      <c r="UP365" s="39"/>
      <c r="UQ365" s="39"/>
      <c r="UR365" s="39"/>
      <c r="US365" s="39"/>
      <c r="UT365" s="39"/>
      <c r="UU365" s="39"/>
      <c r="UV365" s="39"/>
      <c r="UW365" s="39"/>
      <c r="UX365" s="39"/>
      <c r="UY365" s="39"/>
      <c r="UZ365" s="39"/>
      <c r="VA365" s="39"/>
      <c r="VB365" s="39"/>
      <c r="VC365" s="39"/>
      <c r="VD365" s="39"/>
      <c r="VE365" s="39"/>
      <c r="VF365" s="39"/>
      <c r="VG365" s="39"/>
      <c r="VH365" s="39"/>
      <c r="VI365" s="39"/>
      <c r="VJ365" s="39"/>
      <c r="VK365" s="39"/>
      <c r="VL365" s="39"/>
      <c r="VM365" s="39"/>
      <c r="VN365" s="39"/>
      <c r="VO365" s="39"/>
      <c r="VP365" s="39"/>
      <c r="VQ365" s="39"/>
      <c r="VR365" s="39"/>
      <c r="VS365" s="39"/>
      <c r="VT365" s="39"/>
      <c r="VU365" s="39"/>
      <c r="VV365" s="39"/>
      <c r="VW365" s="39"/>
      <c r="VX365" s="39"/>
      <c r="VY365" s="39"/>
      <c r="VZ365" s="39"/>
      <c r="WA365" s="39"/>
      <c r="WB365" s="39"/>
      <c r="WC365" s="39"/>
      <c r="WD365" s="39"/>
      <c r="WE365" s="39"/>
      <c r="WF365" s="39"/>
      <c r="WG365" s="39"/>
      <c r="WH365" s="39"/>
      <c r="WI365" s="39"/>
      <c r="WJ365" s="39"/>
      <c r="WK365" s="39"/>
      <c r="WL365" s="39"/>
      <c r="WM365" s="39"/>
      <c r="WN365" s="39"/>
      <c r="WO365" s="39"/>
      <c r="WP365" s="39"/>
      <c r="WQ365" s="39"/>
      <c r="WR365" s="39"/>
      <c r="WS365" s="39"/>
      <c r="WT365" s="39"/>
      <c r="WU365" s="39"/>
      <c r="WV365" s="39"/>
      <c r="WW365" s="39"/>
      <c r="WX365" s="39"/>
      <c r="WY365" s="39"/>
      <c r="WZ365" s="39"/>
      <c r="XA365" s="39"/>
      <c r="XB365" s="39"/>
      <c r="XC365" s="39"/>
      <c r="XD365" s="39"/>
      <c r="XE365" s="39"/>
      <c r="XF365" s="39"/>
      <c r="XG365" s="39"/>
      <c r="XH365" s="39"/>
      <c r="XI365" s="39"/>
      <c r="XJ365" s="39"/>
      <c r="XK365" s="39"/>
      <c r="XL365" s="39"/>
      <c r="XM365" s="39"/>
      <c r="XN365" s="39"/>
      <c r="XO365" s="39"/>
      <c r="XP365" s="39"/>
      <c r="XQ365" s="39"/>
      <c r="XR365" s="39"/>
      <c r="XS365" s="39"/>
      <c r="XT365" s="39"/>
      <c r="XU365" s="39"/>
      <c r="XV365" s="39"/>
      <c r="XW365" s="39"/>
      <c r="XX365" s="39"/>
      <c r="XY365" s="39"/>
      <c r="XZ365" s="39"/>
      <c r="YA365" s="39"/>
      <c r="YB365" s="39"/>
      <c r="YC365" s="39"/>
      <c r="YD365" s="39"/>
      <c r="YE365" s="39"/>
      <c r="YF365" s="39"/>
      <c r="YG365" s="39"/>
      <c r="YH365" s="39"/>
      <c r="YI365" s="39"/>
      <c r="YJ365" s="39"/>
      <c r="YK365" s="39"/>
      <c r="YL365" s="39"/>
      <c r="YM365" s="39"/>
      <c r="YN365" s="39"/>
      <c r="YO365" s="39"/>
      <c r="YP365" s="39"/>
      <c r="YQ365" s="39"/>
      <c r="YR365" s="39"/>
      <c r="YS365" s="39"/>
      <c r="YT365" s="39"/>
      <c r="YU365" s="39"/>
      <c r="YV365" s="39"/>
      <c r="YW365" s="39"/>
      <c r="YX365" s="39"/>
      <c r="YY365" s="39"/>
      <c r="YZ365" s="39"/>
      <c r="ZA365" s="39"/>
      <c r="ZB365" s="39"/>
      <c r="ZC365" s="39"/>
      <c r="ZD365" s="39"/>
      <c r="ZE365" s="39"/>
      <c r="ZF365" s="39"/>
      <c r="ZG365" s="39"/>
      <c r="ZH365" s="39"/>
      <c r="ZI365" s="39"/>
      <c r="ZJ365" s="39"/>
      <c r="ZK365" s="39"/>
      <c r="ZL365" s="39"/>
      <c r="ZM365" s="39"/>
      <c r="ZN365" s="39"/>
      <c r="ZO365" s="39"/>
      <c r="ZP365" s="39"/>
      <c r="ZQ365" s="39"/>
      <c r="ZR365" s="39"/>
      <c r="ZS365" s="39"/>
      <c r="ZT365" s="39"/>
      <c r="ZU365" s="39"/>
      <c r="ZV365" s="39"/>
      <c r="ZW365" s="39"/>
      <c r="ZX365" s="39"/>
    </row>
    <row r="366" spans="1:700" s="41" customFormat="1" ht="12" customHeight="1" x14ac:dyDescent="0.25">
      <c r="A366" s="128" t="s">
        <v>36</v>
      </c>
      <c r="B366" s="36" t="s">
        <v>37</v>
      </c>
      <c r="C366" s="36" t="s">
        <v>37</v>
      </c>
      <c r="D366" s="36" t="s">
        <v>38</v>
      </c>
      <c r="E366" s="36" t="s">
        <v>271</v>
      </c>
      <c r="F366" s="36" t="s">
        <v>272</v>
      </c>
      <c r="G366" s="22" t="s">
        <v>16334</v>
      </c>
      <c r="H366" s="22">
        <v>21101</v>
      </c>
      <c r="I366" s="73" t="s">
        <v>46</v>
      </c>
      <c r="J366" s="31" t="s">
        <v>1132</v>
      </c>
      <c r="K366" s="31" t="s">
        <v>16276</v>
      </c>
      <c r="L366" s="11"/>
      <c r="M366" s="8" t="s">
        <v>43</v>
      </c>
      <c r="N366" s="12" t="s">
        <v>16255</v>
      </c>
      <c r="O366" s="20">
        <v>18</v>
      </c>
      <c r="P366" s="59">
        <v>11.58</v>
      </c>
      <c r="Q366" s="53" t="s">
        <v>45</v>
      </c>
      <c r="R366" s="59">
        <v>208.59</v>
      </c>
      <c r="S366" s="59">
        <v>0</v>
      </c>
      <c r="T366" s="59">
        <v>70</v>
      </c>
      <c r="U366" s="59">
        <v>0</v>
      </c>
      <c r="V366" s="59">
        <v>0</v>
      </c>
      <c r="W366" s="59">
        <v>69.48</v>
      </c>
      <c r="X366" s="59">
        <v>0</v>
      </c>
      <c r="Y366" s="59">
        <v>0</v>
      </c>
      <c r="Z366" s="59">
        <v>69.48</v>
      </c>
      <c r="AA366" s="59">
        <v>0</v>
      </c>
      <c r="AB366" s="59">
        <v>0</v>
      </c>
      <c r="AC366" s="59">
        <v>0</v>
      </c>
      <c r="AD366" s="59">
        <v>0</v>
      </c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/>
      <c r="IV366" s="39"/>
      <c r="IW366" s="39"/>
      <c r="IX366" s="39"/>
      <c r="IY366" s="39"/>
      <c r="IZ366" s="39"/>
      <c r="JA366" s="39"/>
      <c r="JB366" s="39"/>
      <c r="JC366" s="39"/>
      <c r="JD366" s="39"/>
      <c r="JE366" s="39"/>
      <c r="JF366" s="39"/>
      <c r="JG366" s="39"/>
      <c r="JH366" s="39"/>
      <c r="JI366" s="39"/>
      <c r="JJ366" s="39"/>
      <c r="JK366" s="39"/>
      <c r="JL366" s="39"/>
      <c r="JM366" s="39"/>
      <c r="JN366" s="39"/>
      <c r="JO366" s="39"/>
      <c r="JP366" s="39"/>
      <c r="JQ366" s="39"/>
      <c r="JR366" s="39"/>
      <c r="JS366" s="39"/>
      <c r="JT366" s="39"/>
      <c r="JU366" s="39"/>
      <c r="JV366" s="39"/>
      <c r="JW366" s="39"/>
      <c r="JX366" s="39"/>
      <c r="JY366" s="39"/>
      <c r="JZ366" s="39"/>
      <c r="KA366" s="39"/>
      <c r="KB366" s="39"/>
      <c r="KC366" s="39"/>
      <c r="KD366" s="39"/>
      <c r="KE366" s="39"/>
      <c r="KF366" s="39"/>
      <c r="KG366" s="39"/>
      <c r="KH366" s="39"/>
      <c r="KI366" s="39"/>
      <c r="KJ366" s="39"/>
      <c r="KK366" s="39"/>
      <c r="KL366" s="39"/>
      <c r="KM366" s="39"/>
      <c r="KN366" s="39"/>
      <c r="KO366" s="39"/>
      <c r="KP366" s="39"/>
      <c r="KQ366" s="39"/>
      <c r="KR366" s="39"/>
      <c r="KS366" s="39"/>
      <c r="KT366" s="39"/>
      <c r="KU366" s="39"/>
      <c r="KV366" s="39"/>
      <c r="KW366" s="39"/>
      <c r="KX366" s="39"/>
      <c r="KY366" s="39"/>
      <c r="KZ366" s="39"/>
      <c r="LA366" s="39"/>
      <c r="LB366" s="39"/>
      <c r="LC366" s="39"/>
      <c r="LD366" s="39"/>
      <c r="LE366" s="39"/>
      <c r="LF366" s="39"/>
      <c r="LG366" s="39"/>
      <c r="LH366" s="39"/>
      <c r="LI366" s="39"/>
      <c r="LJ366" s="39"/>
      <c r="LK366" s="39"/>
      <c r="LL366" s="39"/>
      <c r="LM366" s="39"/>
      <c r="LN366" s="39"/>
      <c r="LO366" s="39"/>
      <c r="LP366" s="39"/>
      <c r="LQ366" s="39"/>
      <c r="LR366" s="39"/>
      <c r="LS366" s="39"/>
      <c r="LT366" s="39"/>
      <c r="LU366" s="39"/>
      <c r="LV366" s="39"/>
      <c r="LW366" s="39"/>
      <c r="LX366" s="39"/>
      <c r="LY366" s="39"/>
      <c r="LZ366" s="39"/>
      <c r="MA366" s="39"/>
      <c r="MB366" s="39"/>
      <c r="MC366" s="39"/>
      <c r="MD366" s="39"/>
      <c r="ME366" s="39"/>
      <c r="MF366" s="39"/>
      <c r="MG366" s="39"/>
      <c r="MH366" s="39"/>
      <c r="MI366" s="39"/>
      <c r="MJ366" s="39"/>
      <c r="MK366" s="39"/>
      <c r="ML366" s="39"/>
      <c r="MM366" s="39"/>
      <c r="MN366" s="39"/>
      <c r="MO366" s="39"/>
      <c r="MP366" s="39"/>
      <c r="MQ366" s="39"/>
      <c r="MR366" s="39"/>
      <c r="MS366" s="39"/>
      <c r="MT366" s="39"/>
      <c r="MU366" s="39"/>
      <c r="MV366" s="39"/>
      <c r="MW366" s="39"/>
      <c r="MX366" s="39"/>
      <c r="MY366" s="39"/>
      <c r="MZ366" s="39"/>
      <c r="NA366" s="39"/>
      <c r="NB366" s="39"/>
      <c r="NC366" s="39"/>
      <c r="ND366" s="39"/>
      <c r="NE366" s="39"/>
      <c r="NF366" s="39"/>
      <c r="NG366" s="39"/>
      <c r="NH366" s="39"/>
      <c r="NI366" s="39"/>
      <c r="NJ366" s="39"/>
      <c r="NK366" s="39"/>
      <c r="NL366" s="39"/>
      <c r="NM366" s="39"/>
      <c r="NN366" s="39"/>
      <c r="NO366" s="39"/>
      <c r="NP366" s="39"/>
      <c r="NQ366" s="39"/>
      <c r="NR366" s="39"/>
      <c r="NS366" s="39"/>
      <c r="NT366" s="39"/>
      <c r="NU366" s="39"/>
      <c r="NV366" s="39"/>
      <c r="NW366" s="39"/>
      <c r="NX366" s="39"/>
      <c r="NY366" s="39"/>
      <c r="NZ366" s="39"/>
      <c r="OA366" s="39"/>
      <c r="OB366" s="39"/>
      <c r="OC366" s="39"/>
      <c r="OD366" s="39"/>
      <c r="OE366" s="39"/>
      <c r="OF366" s="39"/>
      <c r="OG366" s="39"/>
      <c r="OH366" s="39"/>
      <c r="OI366" s="39"/>
      <c r="OJ366" s="39"/>
      <c r="OK366" s="39"/>
      <c r="OL366" s="39"/>
      <c r="OM366" s="39"/>
      <c r="ON366" s="39"/>
      <c r="OO366" s="39"/>
      <c r="OP366" s="39"/>
      <c r="OQ366" s="39"/>
      <c r="OR366" s="39"/>
      <c r="OS366" s="39"/>
      <c r="OT366" s="39"/>
      <c r="OU366" s="39"/>
      <c r="OV366" s="39"/>
      <c r="OW366" s="39"/>
      <c r="OX366" s="39"/>
      <c r="OY366" s="39"/>
      <c r="OZ366" s="39"/>
      <c r="PA366" s="39"/>
      <c r="PB366" s="39"/>
      <c r="PC366" s="39"/>
      <c r="PD366" s="39"/>
      <c r="PE366" s="39"/>
      <c r="PF366" s="39"/>
      <c r="PG366" s="39"/>
      <c r="PH366" s="39"/>
      <c r="PI366" s="39"/>
      <c r="PJ366" s="39"/>
      <c r="PK366" s="39"/>
      <c r="PL366" s="39"/>
      <c r="PM366" s="39"/>
      <c r="PN366" s="39"/>
      <c r="PO366" s="39"/>
      <c r="PP366" s="39"/>
      <c r="PQ366" s="39"/>
      <c r="PR366" s="39"/>
      <c r="PS366" s="39"/>
      <c r="PT366" s="39"/>
      <c r="PU366" s="39"/>
      <c r="PV366" s="39"/>
      <c r="PW366" s="39"/>
      <c r="PX366" s="39"/>
      <c r="PY366" s="39"/>
      <c r="PZ366" s="39"/>
      <c r="QA366" s="39"/>
      <c r="QB366" s="39"/>
      <c r="QC366" s="39"/>
      <c r="QD366" s="39"/>
      <c r="QE366" s="39"/>
      <c r="QF366" s="39"/>
      <c r="QG366" s="39"/>
      <c r="QH366" s="39"/>
      <c r="QI366" s="39"/>
      <c r="QJ366" s="39"/>
      <c r="QK366" s="39"/>
      <c r="QL366" s="39"/>
      <c r="QM366" s="39"/>
      <c r="QN366" s="39"/>
      <c r="QO366" s="39"/>
      <c r="QP366" s="39"/>
      <c r="QQ366" s="39"/>
      <c r="QR366" s="39"/>
      <c r="QS366" s="39"/>
      <c r="QT366" s="39"/>
      <c r="QU366" s="39"/>
      <c r="QV366" s="39"/>
      <c r="QW366" s="39"/>
      <c r="QX366" s="39"/>
      <c r="QY366" s="39"/>
      <c r="QZ366" s="39"/>
      <c r="RA366" s="39"/>
      <c r="RB366" s="39"/>
      <c r="RC366" s="39"/>
      <c r="RD366" s="39"/>
      <c r="RE366" s="39"/>
      <c r="RF366" s="39"/>
      <c r="RG366" s="39"/>
      <c r="RH366" s="39"/>
      <c r="RI366" s="39"/>
      <c r="RJ366" s="39"/>
      <c r="RK366" s="39"/>
      <c r="RL366" s="39"/>
      <c r="RM366" s="39"/>
      <c r="RN366" s="39"/>
      <c r="RO366" s="39"/>
      <c r="RP366" s="39"/>
      <c r="RQ366" s="39"/>
      <c r="RR366" s="39"/>
      <c r="RS366" s="39"/>
      <c r="RT366" s="39"/>
      <c r="RU366" s="39"/>
      <c r="RV366" s="39"/>
      <c r="RW366" s="39"/>
      <c r="RX366" s="39"/>
      <c r="RY366" s="39"/>
      <c r="RZ366" s="39"/>
      <c r="SA366" s="39"/>
      <c r="SB366" s="39"/>
      <c r="SC366" s="39"/>
      <c r="SD366" s="39"/>
      <c r="SE366" s="39"/>
      <c r="SF366" s="39"/>
      <c r="SG366" s="39"/>
      <c r="SH366" s="39"/>
      <c r="SI366" s="39"/>
      <c r="SJ366" s="39"/>
      <c r="SK366" s="39"/>
      <c r="SL366" s="39"/>
      <c r="SM366" s="39"/>
      <c r="SN366" s="39"/>
      <c r="SO366" s="39"/>
      <c r="SP366" s="39"/>
      <c r="SQ366" s="39"/>
      <c r="SR366" s="39"/>
      <c r="SS366" s="39"/>
      <c r="ST366" s="39"/>
      <c r="SU366" s="39"/>
      <c r="SV366" s="39"/>
      <c r="SW366" s="39"/>
      <c r="SX366" s="39"/>
      <c r="SY366" s="39"/>
      <c r="SZ366" s="39"/>
      <c r="TA366" s="39"/>
      <c r="TB366" s="39"/>
      <c r="TC366" s="39"/>
      <c r="TD366" s="39"/>
      <c r="TE366" s="39"/>
      <c r="TF366" s="39"/>
      <c r="TG366" s="39"/>
      <c r="TH366" s="39"/>
      <c r="TI366" s="39"/>
      <c r="TJ366" s="39"/>
      <c r="TK366" s="39"/>
      <c r="TL366" s="39"/>
      <c r="TM366" s="39"/>
      <c r="TN366" s="39"/>
      <c r="TO366" s="39"/>
      <c r="TP366" s="39"/>
      <c r="TQ366" s="39"/>
      <c r="TR366" s="39"/>
      <c r="TS366" s="39"/>
      <c r="TT366" s="39"/>
      <c r="TU366" s="39"/>
      <c r="TV366" s="39"/>
      <c r="TW366" s="39"/>
      <c r="TX366" s="39"/>
      <c r="TY366" s="39"/>
      <c r="TZ366" s="39"/>
      <c r="UA366" s="39"/>
      <c r="UB366" s="39"/>
      <c r="UC366" s="39"/>
      <c r="UD366" s="39"/>
      <c r="UE366" s="39"/>
      <c r="UF366" s="39"/>
      <c r="UG366" s="39"/>
      <c r="UH366" s="39"/>
      <c r="UI366" s="39"/>
      <c r="UJ366" s="39"/>
      <c r="UK366" s="39"/>
      <c r="UL366" s="39"/>
      <c r="UM366" s="39"/>
      <c r="UN366" s="39"/>
      <c r="UO366" s="39"/>
      <c r="UP366" s="39"/>
      <c r="UQ366" s="39"/>
      <c r="UR366" s="39"/>
      <c r="US366" s="39"/>
      <c r="UT366" s="39"/>
      <c r="UU366" s="39"/>
      <c r="UV366" s="39"/>
      <c r="UW366" s="39"/>
      <c r="UX366" s="39"/>
      <c r="UY366" s="39"/>
      <c r="UZ366" s="39"/>
      <c r="VA366" s="39"/>
      <c r="VB366" s="39"/>
      <c r="VC366" s="39"/>
      <c r="VD366" s="39"/>
      <c r="VE366" s="39"/>
      <c r="VF366" s="39"/>
      <c r="VG366" s="39"/>
      <c r="VH366" s="39"/>
      <c r="VI366" s="39"/>
      <c r="VJ366" s="39"/>
      <c r="VK366" s="39"/>
      <c r="VL366" s="39"/>
      <c r="VM366" s="39"/>
      <c r="VN366" s="39"/>
      <c r="VO366" s="39"/>
      <c r="VP366" s="39"/>
      <c r="VQ366" s="39"/>
      <c r="VR366" s="39"/>
      <c r="VS366" s="39"/>
      <c r="VT366" s="39"/>
      <c r="VU366" s="39"/>
      <c r="VV366" s="39"/>
      <c r="VW366" s="39"/>
      <c r="VX366" s="39"/>
      <c r="VY366" s="39"/>
      <c r="VZ366" s="39"/>
      <c r="WA366" s="39"/>
      <c r="WB366" s="39"/>
      <c r="WC366" s="39"/>
      <c r="WD366" s="39"/>
      <c r="WE366" s="39"/>
      <c r="WF366" s="39"/>
      <c r="WG366" s="39"/>
      <c r="WH366" s="39"/>
      <c r="WI366" s="39"/>
      <c r="WJ366" s="39"/>
      <c r="WK366" s="39"/>
      <c r="WL366" s="39"/>
      <c r="WM366" s="39"/>
      <c r="WN366" s="39"/>
      <c r="WO366" s="39"/>
      <c r="WP366" s="39"/>
      <c r="WQ366" s="39"/>
      <c r="WR366" s="39"/>
      <c r="WS366" s="39"/>
      <c r="WT366" s="39"/>
      <c r="WU366" s="39"/>
      <c r="WV366" s="39"/>
      <c r="WW366" s="39"/>
      <c r="WX366" s="39"/>
      <c r="WY366" s="39"/>
      <c r="WZ366" s="39"/>
      <c r="XA366" s="39"/>
      <c r="XB366" s="39"/>
      <c r="XC366" s="39"/>
      <c r="XD366" s="39"/>
      <c r="XE366" s="39"/>
      <c r="XF366" s="39"/>
      <c r="XG366" s="39"/>
      <c r="XH366" s="39"/>
      <c r="XI366" s="39"/>
      <c r="XJ366" s="39"/>
      <c r="XK366" s="39"/>
      <c r="XL366" s="39"/>
      <c r="XM366" s="39"/>
      <c r="XN366" s="39"/>
      <c r="XO366" s="39"/>
      <c r="XP366" s="39"/>
      <c r="XQ366" s="39"/>
      <c r="XR366" s="39"/>
      <c r="XS366" s="39"/>
      <c r="XT366" s="39"/>
      <c r="XU366" s="39"/>
      <c r="XV366" s="39"/>
      <c r="XW366" s="39"/>
      <c r="XX366" s="39"/>
      <c r="XY366" s="39"/>
      <c r="XZ366" s="39"/>
      <c r="YA366" s="39"/>
      <c r="YB366" s="39"/>
      <c r="YC366" s="39"/>
      <c r="YD366" s="39"/>
      <c r="YE366" s="39"/>
      <c r="YF366" s="39"/>
      <c r="YG366" s="39"/>
      <c r="YH366" s="39"/>
      <c r="YI366" s="39"/>
      <c r="YJ366" s="39"/>
      <c r="YK366" s="39"/>
      <c r="YL366" s="39"/>
      <c r="YM366" s="39"/>
      <c r="YN366" s="39"/>
      <c r="YO366" s="39"/>
      <c r="YP366" s="39"/>
      <c r="YQ366" s="39"/>
      <c r="YR366" s="39"/>
      <c r="YS366" s="39"/>
      <c r="YT366" s="39"/>
      <c r="YU366" s="39"/>
      <c r="YV366" s="39"/>
      <c r="YW366" s="39"/>
      <c r="YX366" s="39"/>
      <c r="YY366" s="39"/>
      <c r="YZ366" s="39"/>
      <c r="ZA366" s="39"/>
      <c r="ZB366" s="39"/>
      <c r="ZC366" s="39"/>
      <c r="ZD366" s="39"/>
      <c r="ZE366" s="39"/>
      <c r="ZF366" s="39"/>
      <c r="ZG366" s="39"/>
      <c r="ZH366" s="39"/>
      <c r="ZI366" s="39"/>
      <c r="ZJ366" s="39"/>
      <c r="ZK366" s="39"/>
      <c r="ZL366" s="39"/>
      <c r="ZM366" s="39"/>
      <c r="ZN366" s="39"/>
      <c r="ZO366" s="39"/>
      <c r="ZP366" s="39"/>
      <c r="ZQ366" s="39"/>
      <c r="ZR366" s="39"/>
      <c r="ZS366" s="39"/>
      <c r="ZT366" s="39"/>
      <c r="ZU366" s="39"/>
      <c r="ZV366" s="39"/>
      <c r="ZW366" s="39"/>
      <c r="ZX366" s="39"/>
    </row>
    <row r="367" spans="1:700" s="41" customFormat="1" ht="12" customHeight="1" x14ac:dyDescent="0.25">
      <c r="A367" s="128" t="s">
        <v>36</v>
      </c>
      <c r="B367" s="36" t="s">
        <v>37</v>
      </c>
      <c r="C367" s="36" t="s">
        <v>37</v>
      </c>
      <c r="D367" s="36" t="s">
        <v>38</v>
      </c>
      <c r="E367" s="36" t="s">
        <v>271</v>
      </c>
      <c r="F367" s="36" t="s">
        <v>272</v>
      </c>
      <c r="G367" s="22" t="s">
        <v>16334</v>
      </c>
      <c r="H367" s="22">
        <v>21101</v>
      </c>
      <c r="I367" s="73" t="s">
        <v>46</v>
      </c>
      <c r="J367" s="31" t="s">
        <v>1935</v>
      </c>
      <c r="K367" s="31" t="s">
        <v>212</v>
      </c>
      <c r="L367" s="11"/>
      <c r="M367" s="8" t="s">
        <v>43</v>
      </c>
      <c r="N367" s="12" t="s">
        <v>16255</v>
      </c>
      <c r="O367" s="20">
        <v>24</v>
      </c>
      <c r="P367" s="59">
        <v>22.62</v>
      </c>
      <c r="Q367" s="53" t="s">
        <v>45</v>
      </c>
      <c r="R367" s="59">
        <v>542.88</v>
      </c>
      <c r="S367" s="59">
        <v>0</v>
      </c>
      <c r="T367" s="59">
        <v>135.72</v>
      </c>
      <c r="U367" s="59">
        <v>0</v>
      </c>
      <c r="V367" s="59">
        <v>0</v>
      </c>
      <c r="W367" s="59">
        <v>135.72</v>
      </c>
      <c r="X367" s="59">
        <v>0</v>
      </c>
      <c r="Y367" s="59">
        <v>0</v>
      </c>
      <c r="Z367" s="59">
        <v>135.72</v>
      </c>
      <c r="AA367" s="59">
        <v>0</v>
      </c>
      <c r="AB367" s="59">
        <v>0</v>
      </c>
      <c r="AC367" s="59">
        <v>135.72</v>
      </c>
      <c r="AD367" s="59">
        <v>0</v>
      </c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  <c r="IV367" s="39"/>
      <c r="IW367" s="39"/>
      <c r="IX367" s="39"/>
      <c r="IY367" s="39"/>
      <c r="IZ367" s="39"/>
      <c r="JA367" s="39"/>
      <c r="JB367" s="39"/>
      <c r="JC367" s="39"/>
      <c r="JD367" s="39"/>
      <c r="JE367" s="39"/>
      <c r="JF367" s="39"/>
      <c r="JG367" s="39"/>
      <c r="JH367" s="39"/>
      <c r="JI367" s="39"/>
      <c r="JJ367" s="39"/>
      <c r="JK367" s="39"/>
      <c r="JL367" s="39"/>
      <c r="JM367" s="39"/>
      <c r="JN367" s="39"/>
      <c r="JO367" s="39"/>
      <c r="JP367" s="39"/>
      <c r="JQ367" s="39"/>
      <c r="JR367" s="39"/>
      <c r="JS367" s="39"/>
      <c r="JT367" s="39"/>
      <c r="JU367" s="39"/>
      <c r="JV367" s="39"/>
      <c r="JW367" s="39"/>
      <c r="JX367" s="39"/>
      <c r="JY367" s="39"/>
      <c r="JZ367" s="39"/>
      <c r="KA367" s="39"/>
      <c r="KB367" s="39"/>
      <c r="KC367" s="39"/>
      <c r="KD367" s="39"/>
      <c r="KE367" s="39"/>
      <c r="KF367" s="39"/>
      <c r="KG367" s="39"/>
      <c r="KH367" s="39"/>
      <c r="KI367" s="39"/>
      <c r="KJ367" s="39"/>
      <c r="KK367" s="39"/>
      <c r="KL367" s="39"/>
      <c r="KM367" s="39"/>
      <c r="KN367" s="39"/>
      <c r="KO367" s="39"/>
      <c r="KP367" s="39"/>
      <c r="KQ367" s="39"/>
      <c r="KR367" s="39"/>
      <c r="KS367" s="39"/>
      <c r="KT367" s="39"/>
      <c r="KU367" s="39"/>
      <c r="KV367" s="39"/>
      <c r="KW367" s="39"/>
      <c r="KX367" s="39"/>
      <c r="KY367" s="39"/>
      <c r="KZ367" s="39"/>
      <c r="LA367" s="39"/>
      <c r="LB367" s="39"/>
      <c r="LC367" s="39"/>
      <c r="LD367" s="39"/>
      <c r="LE367" s="39"/>
      <c r="LF367" s="39"/>
      <c r="LG367" s="39"/>
      <c r="LH367" s="39"/>
      <c r="LI367" s="39"/>
      <c r="LJ367" s="39"/>
      <c r="LK367" s="39"/>
      <c r="LL367" s="39"/>
      <c r="LM367" s="39"/>
      <c r="LN367" s="39"/>
      <c r="LO367" s="39"/>
      <c r="LP367" s="39"/>
      <c r="LQ367" s="39"/>
      <c r="LR367" s="39"/>
      <c r="LS367" s="39"/>
      <c r="LT367" s="39"/>
      <c r="LU367" s="39"/>
      <c r="LV367" s="39"/>
      <c r="LW367" s="39"/>
      <c r="LX367" s="39"/>
      <c r="LY367" s="39"/>
      <c r="LZ367" s="39"/>
      <c r="MA367" s="39"/>
      <c r="MB367" s="39"/>
      <c r="MC367" s="39"/>
      <c r="MD367" s="39"/>
      <c r="ME367" s="39"/>
      <c r="MF367" s="39"/>
      <c r="MG367" s="39"/>
      <c r="MH367" s="39"/>
      <c r="MI367" s="39"/>
      <c r="MJ367" s="39"/>
      <c r="MK367" s="39"/>
      <c r="ML367" s="39"/>
      <c r="MM367" s="39"/>
      <c r="MN367" s="39"/>
      <c r="MO367" s="39"/>
      <c r="MP367" s="39"/>
      <c r="MQ367" s="39"/>
      <c r="MR367" s="39"/>
      <c r="MS367" s="39"/>
      <c r="MT367" s="39"/>
      <c r="MU367" s="39"/>
      <c r="MV367" s="39"/>
      <c r="MW367" s="39"/>
      <c r="MX367" s="39"/>
      <c r="MY367" s="39"/>
      <c r="MZ367" s="39"/>
      <c r="NA367" s="39"/>
      <c r="NB367" s="39"/>
      <c r="NC367" s="39"/>
      <c r="ND367" s="39"/>
      <c r="NE367" s="39"/>
      <c r="NF367" s="39"/>
      <c r="NG367" s="39"/>
      <c r="NH367" s="39"/>
      <c r="NI367" s="39"/>
      <c r="NJ367" s="39"/>
      <c r="NK367" s="39"/>
      <c r="NL367" s="39"/>
      <c r="NM367" s="39"/>
      <c r="NN367" s="39"/>
      <c r="NO367" s="39"/>
      <c r="NP367" s="39"/>
      <c r="NQ367" s="39"/>
      <c r="NR367" s="39"/>
      <c r="NS367" s="39"/>
      <c r="NT367" s="39"/>
      <c r="NU367" s="39"/>
      <c r="NV367" s="39"/>
      <c r="NW367" s="39"/>
      <c r="NX367" s="39"/>
      <c r="NY367" s="39"/>
      <c r="NZ367" s="39"/>
      <c r="OA367" s="39"/>
      <c r="OB367" s="39"/>
      <c r="OC367" s="39"/>
      <c r="OD367" s="39"/>
      <c r="OE367" s="39"/>
      <c r="OF367" s="39"/>
      <c r="OG367" s="39"/>
      <c r="OH367" s="39"/>
      <c r="OI367" s="39"/>
      <c r="OJ367" s="39"/>
      <c r="OK367" s="39"/>
      <c r="OL367" s="39"/>
      <c r="OM367" s="39"/>
      <c r="ON367" s="39"/>
      <c r="OO367" s="39"/>
      <c r="OP367" s="39"/>
      <c r="OQ367" s="39"/>
      <c r="OR367" s="39"/>
      <c r="OS367" s="39"/>
      <c r="OT367" s="39"/>
      <c r="OU367" s="39"/>
      <c r="OV367" s="39"/>
      <c r="OW367" s="39"/>
      <c r="OX367" s="39"/>
      <c r="OY367" s="39"/>
      <c r="OZ367" s="39"/>
      <c r="PA367" s="39"/>
      <c r="PB367" s="39"/>
      <c r="PC367" s="39"/>
      <c r="PD367" s="39"/>
      <c r="PE367" s="39"/>
      <c r="PF367" s="39"/>
      <c r="PG367" s="39"/>
      <c r="PH367" s="39"/>
      <c r="PI367" s="39"/>
      <c r="PJ367" s="39"/>
      <c r="PK367" s="39"/>
      <c r="PL367" s="39"/>
      <c r="PM367" s="39"/>
      <c r="PN367" s="39"/>
      <c r="PO367" s="39"/>
      <c r="PP367" s="39"/>
      <c r="PQ367" s="39"/>
      <c r="PR367" s="39"/>
      <c r="PS367" s="39"/>
      <c r="PT367" s="39"/>
      <c r="PU367" s="39"/>
      <c r="PV367" s="39"/>
      <c r="PW367" s="39"/>
      <c r="PX367" s="39"/>
      <c r="PY367" s="39"/>
      <c r="PZ367" s="39"/>
      <c r="QA367" s="39"/>
      <c r="QB367" s="39"/>
      <c r="QC367" s="39"/>
      <c r="QD367" s="39"/>
      <c r="QE367" s="39"/>
      <c r="QF367" s="39"/>
      <c r="QG367" s="39"/>
      <c r="QH367" s="39"/>
      <c r="QI367" s="39"/>
      <c r="QJ367" s="39"/>
      <c r="QK367" s="39"/>
      <c r="QL367" s="39"/>
      <c r="QM367" s="39"/>
      <c r="QN367" s="39"/>
      <c r="QO367" s="39"/>
      <c r="QP367" s="39"/>
      <c r="QQ367" s="39"/>
      <c r="QR367" s="39"/>
      <c r="QS367" s="39"/>
      <c r="QT367" s="39"/>
      <c r="QU367" s="39"/>
      <c r="QV367" s="39"/>
      <c r="QW367" s="39"/>
      <c r="QX367" s="39"/>
      <c r="QY367" s="39"/>
      <c r="QZ367" s="39"/>
      <c r="RA367" s="39"/>
      <c r="RB367" s="39"/>
      <c r="RC367" s="39"/>
      <c r="RD367" s="39"/>
      <c r="RE367" s="39"/>
      <c r="RF367" s="39"/>
      <c r="RG367" s="39"/>
      <c r="RH367" s="39"/>
      <c r="RI367" s="39"/>
      <c r="RJ367" s="39"/>
      <c r="RK367" s="39"/>
      <c r="RL367" s="39"/>
      <c r="RM367" s="39"/>
      <c r="RN367" s="39"/>
      <c r="RO367" s="39"/>
      <c r="RP367" s="39"/>
      <c r="RQ367" s="39"/>
      <c r="RR367" s="39"/>
      <c r="RS367" s="39"/>
      <c r="RT367" s="39"/>
      <c r="RU367" s="39"/>
      <c r="RV367" s="39"/>
      <c r="RW367" s="39"/>
      <c r="RX367" s="39"/>
      <c r="RY367" s="39"/>
      <c r="RZ367" s="39"/>
      <c r="SA367" s="39"/>
      <c r="SB367" s="39"/>
      <c r="SC367" s="39"/>
      <c r="SD367" s="39"/>
      <c r="SE367" s="39"/>
      <c r="SF367" s="39"/>
      <c r="SG367" s="39"/>
      <c r="SH367" s="39"/>
      <c r="SI367" s="39"/>
      <c r="SJ367" s="39"/>
      <c r="SK367" s="39"/>
      <c r="SL367" s="39"/>
      <c r="SM367" s="39"/>
      <c r="SN367" s="39"/>
      <c r="SO367" s="39"/>
      <c r="SP367" s="39"/>
      <c r="SQ367" s="39"/>
      <c r="SR367" s="39"/>
      <c r="SS367" s="39"/>
      <c r="ST367" s="39"/>
      <c r="SU367" s="39"/>
      <c r="SV367" s="39"/>
      <c r="SW367" s="39"/>
      <c r="SX367" s="39"/>
      <c r="SY367" s="39"/>
      <c r="SZ367" s="39"/>
      <c r="TA367" s="39"/>
      <c r="TB367" s="39"/>
      <c r="TC367" s="39"/>
      <c r="TD367" s="39"/>
      <c r="TE367" s="39"/>
      <c r="TF367" s="39"/>
      <c r="TG367" s="39"/>
      <c r="TH367" s="39"/>
      <c r="TI367" s="39"/>
      <c r="TJ367" s="39"/>
      <c r="TK367" s="39"/>
      <c r="TL367" s="39"/>
      <c r="TM367" s="39"/>
      <c r="TN367" s="39"/>
      <c r="TO367" s="39"/>
      <c r="TP367" s="39"/>
      <c r="TQ367" s="39"/>
      <c r="TR367" s="39"/>
      <c r="TS367" s="39"/>
      <c r="TT367" s="39"/>
      <c r="TU367" s="39"/>
      <c r="TV367" s="39"/>
      <c r="TW367" s="39"/>
      <c r="TX367" s="39"/>
      <c r="TY367" s="39"/>
      <c r="TZ367" s="39"/>
      <c r="UA367" s="39"/>
      <c r="UB367" s="39"/>
      <c r="UC367" s="39"/>
      <c r="UD367" s="39"/>
      <c r="UE367" s="39"/>
      <c r="UF367" s="39"/>
      <c r="UG367" s="39"/>
      <c r="UH367" s="39"/>
      <c r="UI367" s="39"/>
      <c r="UJ367" s="39"/>
      <c r="UK367" s="39"/>
      <c r="UL367" s="39"/>
      <c r="UM367" s="39"/>
      <c r="UN367" s="39"/>
      <c r="UO367" s="39"/>
      <c r="UP367" s="39"/>
      <c r="UQ367" s="39"/>
      <c r="UR367" s="39"/>
      <c r="US367" s="39"/>
      <c r="UT367" s="39"/>
      <c r="UU367" s="39"/>
      <c r="UV367" s="39"/>
      <c r="UW367" s="39"/>
      <c r="UX367" s="39"/>
      <c r="UY367" s="39"/>
      <c r="UZ367" s="39"/>
      <c r="VA367" s="39"/>
      <c r="VB367" s="39"/>
      <c r="VC367" s="39"/>
      <c r="VD367" s="39"/>
      <c r="VE367" s="39"/>
      <c r="VF367" s="39"/>
      <c r="VG367" s="39"/>
      <c r="VH367" s="39"/>
      <c r="VI367" s="39"/>
      <c r="VJ367" s="39"/>
      <c r="VK367" s="39"/>
      <c r="VL367" s="39"/>
      <c r="VM367" s="39"/>
      <c r="VN367" s="39"/>
      <c r="VO367" s="39"/>
      <c r="VP367" s="39"/>
      <c r="VQ367" s="39"/>
      <c r="VR367" s="39"/>
      <c r="VS367" s="39"/>
      <c r="VT367" s="39"/>
      <c r="VU367" s="39"/>
      <c r="VV367" s="39"/>
      <c r="VW367" s="39"/>
      <c r="VX367" s="39"/>
      <c r="VY367" s="39"/>
      <c r="VZ367" s="39"/>
      <c r="WA367" s="39"/>
      <c r="WB367" s="39"/>
      <c r="WC367" s="39"/>
      <c r="WD367" s="39"/>
      <c r="WE367" s="39"/>
      <c r="WF367" s="39"/>
      <c r="WG367" s="39"/>
      <c r="WH367" s="39"/>
      <c r="WI367" s="39"/>
      <c r="WJ367" s="39"/>
      <c r="WK367" s="39"/>
      <c r="WL367" s="39"/>
      <c r="WM367" s="39"/>
      <c r="WN367" s="39"/>
      <c r="WO367" s="39"/>
      <c r="WP367" s="39"/>
      <c r="WQ367" s="39"/>
      <c r="WR367" s="39"/>
      <c r="WS367" s="39"/>
      <c r="WT367" s="39"/>
      <c r="WU367" s="39"/>
      <c r="WV367" s="39"/>
      <c r="WW367" s="39"/>
      <c r="WX367" s="39"/>
      <c r="WY367" s="39"/>
      <c r="WZ367" s="39"/>
      <c r="XA367" s="39"/>
      <c r="XB367" s="39"/>
      <c r="XC367" s="39"/>
      <c r="XD367" s="39"/>
      <c r="XE367" s="39"/>
      <c r="XF367" s="39"/>
      <c r="XG367" s="39"/>
      <c r="XH367" s="39"/>
      <c r="XI367" s="39"/>
      <c r="XJ367" s="39"/>
      <c r="XK367" s="39"/>
      <c r="XL367" s="39"/>
      <c r="XM367" s="39"/>
      <c r="XN367" s="39"/>
      <c r="XO367" s="39"/>
      <c r="XP367" s="39"/>
      <c r="XQ367" s="39"/>
      <c r="XR367" s="39"/>
      <c r="XS367" s="39"/>
      <c r="XT367" s="39"/>
      <c r="XU367" s="39"/>
      <c r="XV367" s="39"/>
      <c r="XW367" s="39"/>
      <c r="XX367" s="39"/>
      <c r="XY367" s="39"/>
      <c r="XZ367" s="39"/>
      <c r="YA367" s="39"/>
      <c r="YB367" s="39"/>
      <c r="YC367" s="39"/>
      <c r="YD367" s="39"/>
      <c r="YE367" s="39"/>
      <c r="YF367" s="39"/>
      <c r="YG367" s="39"/>
      <c r="YH367" s="39"/>
      <c r="YI367" s="39"/>
      <c r="YJ367" s="39"/>
      <c r="YK367" s="39"/>
      <c r="YL367" s="39"/>
      <c r="YM367" s="39"/>
      <c r="YN367" s="39"/>
      <c r="YO367" s="39"/>
      <c r="YP367" s="39"/>
      <c r="YQ367" s="39"/>
      <c r="YR367" s="39"/>
      <c r="YS367" s="39"/>
      <c r="YT367" s="39"/>
      <c r="YU367" s="39"/>
      <c r="YV367" s="39"/>
      <c r="YW367" s="39"/>
      <c r="YX367" s="39"/>
      <c r="YY367" s="39"/>
      <c r="YZ367" s="39"/>
      <c r="ZA367" s="39"/>
      <c r="ZB367" s="39"/>
      <c r="ZC367" s="39"/>
      <c r="ZD367" s="39"/>
      <c r="ZE367" s="39"/>
      <c r="ZF367" s="39"/>
      <c r="ZG367" s="39"/>
      <c r="ZH367" s="39"/>
      <c r="ZI367" s="39"/>
      <c r="ZJ367" s="39"/>
      <c r="ZK367" s="39"/>
      <c r="ZL367" s="39"/>
      <c r="ZM367" s="39"/>
      <c r="ZN367" s="39"/>
      <c r="ZO367" s="39"/>
      <c r="ZP367" s="39"/>
      <c r="ZQ367" s="39"/>
      <c r="ZR367" s="39"/>
      <c r="ZS367" s="39"/>
      <c r="ZT367" s="39"/>
      <c r="ZU367" s="39"/>
      <c r="ZV367" s="39"/>
      <c r="ZW367" s="39"/>
      <c r="ZX367" s="39"/>
    </row>
    <row r="368" spans="1:700" s="41" customFormat="1" ht="12" customHeight="1" x14ac:dyDescent="0.25">
      <c r="A368" s="128" t="s">
        <v>36</v>
      </c>
      <c r="B368" s="36" t="s">
        <v>37</v>
      </c>
      <c r="C368" s="36" t="s">
        <v>37</v>
      </c>
      <c r="D368" s="36" t="s">
        <v>38</v>
      </c>
      <c r="E368" s="36" t="s">
        <v>271</v>
      </c>
      <c r="F368" s="36" t="s">
        <v>272</v>
      </c>
      <c r="G368" s="22" t="s">
        <v>16334</v>
      </c>
      <c r="H368" s="22">
        <v>21101</v>
      </c>
      <c r="I368" s="73" t="s">
        <v>46</v>
      </c>
      <c r="J368" s="31" t="s">
        <v>1989</v>
      </c>
      <c r="K368" s="31" t="s">
        <v>177</v>
      </c>
      <c r="L368" s="11"/>
      <c r="M368" s="8" t="s">
        <v>43</v>
      </c>
      <c r="N368" s="12" t="s">
        <v>16255</v>
      </c>
      <c r="O368" s="20">
        <v>108</v>
      </c>
      <c r="P368" s="59">
        <v>16.239999999999998</v>
      </c>
      <c r="Q368" s="53" t="s">
        <v>45</v>
      </c>
      <c r="R368" s="59">
        <v>1753.92</v>
      </c>
      <c r="S368" s="59">
        <v>0</v>
      </c>
      <c r="T368" s="59">
        <v>438.48</v>
      </c>
      <c r="U368" s="59">
        <v>0</v>
      </c>
      <c r="V368" s="59">
        <v>0</v>
      </c>
      <c r="W368" s="59">
        <v>438.48</v>
      </c>
      <c r="X368" s="59">
        <v>0</v>
      </c>
      <c r="Y368" s="59">
        <v>0</v>
      </c>
      <c r="Z368" s="59">
        <v>438.48</v>
      </c>
      <c r="AA368" s="59">
        <v>0</v>
      </c>
      <c r="AB368" s="59">
        <v>0</v>
      </c>
      <c r="AC368" s="59">
        <v>438.48</v>
      </c>
      <c r="AD368" s="59">
        <v>0</v>
      </c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/>
      <c r="IV368" s="39"/>
      <c r="IW368" s="39"/>
      <c r="IX368" s="39"/>
      <c r="IY368" s="39"/>
      <c r="IZ368" s="39"/>
      <c r="JA368" s="39"/>
      <c r="JB368" s="39"/>
      <c r="JC368" s="39"/>
      <c r="JD368" s="39"/>
      <c r="JE368" s="39"/>
      <c r="JF368" s="39"/>
      <c r="JG368" s="39"/>
      <c r="JH368" s="39"/>
      <c r="JI368" s="39"/>
      <c r="JJ368" s="39"/>
      <c r="JK368" s="39"/>
      <c r="JL368" s="39"/>
      <c r="JM368" s="39"/>
      <c r="JN368" s="39"/>
      <c r="JO368" s="39"/>
      <c r="JP368" s="39"/>
      <c r="JQ368" s="39"/>
      <c r="JR368" s="39"/>
      <c r="JS368" s="39"/>
      <c r="JT368" s="39"/>
      <c r="JU368" s="39"/>
      <c r="JV368" s="39"/>
      <c r="JW368" s="39"/>
      <c r="JX368" s="39"/>
      <c r="JY368" s="39"/>
      <c r="JZ368" s="39"/>
      <c r="KA368" s="39"/>
      <c r="KB368" s="39"/>
      <c r="KC368" s="39"/>
      <c r="KD368" s="39"/>
      <c r="KE368" s="39"/>
      <c r="KF368" s="39"/>
      <c r="KG368" s="39"/>
      <c r="KH368" s="39"/>
      <c r="KI368" s="39"/>
      <c r="KJ368" s="39"/>
      <c r="KK368" s="39"/>
      <c r="KL368" s="39"/>
      <c r="KM368" s="39"/>
      <c r="KN368" s="39"/>
      <c r="KO368" s="39"/>
      <c r="KP368" s="39"/>
      <c r="KQ368" s="39"/>
      <c r="KR368" s="39"/>
      <c r="KS368" s="39"/>
      <c r="KT368" s="39"/>
      <c r="KU368" s="39"/>
      <c r="KV368" s="39"/>
      <c r="KW368" s="39"/>
      <c r="KX368" s="39"/>
      <c r="KY368" s="39"/>
      <c r="KZ368" s="39"/>
      <c r="LA368" s="39"/>
      <c r="LB368" s="39"/>
      <c r="LC368" s="39"/>
      <c r="LD368" s="39"/>
      <c r="LE368" s="39"/>
      <c r="LF368" s="39"/>
      <c r="LG368" s="39"/>
      <c r="LH368" s="39"/>
      <c r="LI368" s="39"/>
      <c r="LJ368" s="39"/>
      <c r="LK368" s="39"/>
      <c r="LL368" s="39"/>
      <c r="LM368" s="39"/>
      <c r="LN368" s="39"/>
      <c r="LO368" s="39"/>
      <c r="LP368" s="39"/>
      <c r="LQ368" s="39"/>
      <c r="LR368" s="39"/>
      <c r="LS368" s="39"/>
      <c r="LT368" s="39"/>
      <c r="LU368" s="39"/>
      <c r="LV368" s="39"/>
      <c r="LW368" s="39"/>
      <c r="LX368" s="39"/>
      <c r="LY368" s="39"/>
      <c r="LZ368" s="39"/>
      <c r="MA368" s="39"/>
      <c r="MB368" s="39"/>
      <c r="MC368" s="39"/>
      <c r="MD368" s="39"/>
      <c r="ME368" s="39"/>
      <c r="MF368" s="39"/>
      <c r="MG368" s="39"/>
      <c r="MH368" s="39"/>
      <c r="MI368" s="39"/>
      <c r="MJ368" s="39"/>
      <c r="MK368" s="39"/>
      <c r="ML368" s="39"/>
      <c r="MM368" s="39"/>
      <c r="MN368" s="39"/>
      <c r="MO368" s="39"/>
      <c r="MP368" s="39"/>
      <c r="MQ368" s="39"/>
      <c r="MR368" s="39"/>
      <c r="MS368" s="39"/>
      <c r="MT368" s="39"/>
      <c r="MU368" s="39"/>
      <c r="MV368" s="39"/>
      <c r="MW368" s="39"/>
      <c r="MX368" s="39"/>
      <c r="MY368" s="39"/>
      <c r="MZ368" s="39"/>
      <c r="NA368" s="39"/>
      <c r="NB368" s="39"/>
      <c r="NC368" s="39"/>
      <c r="ND368" s="39"/>
      <c r="NE368" s="39"/>
      <c r="NF368" s="39"/>
      <c r="NG368" s="39"/>
      <c r="NH368" s="39"/>
      <c r="NI368" s="39"/>
      <c r="NJ368" s="39"/>
      <c r="NK368" s="39"/>
      <c r="NL368" s="39"/>
      <c r="NM368" s="39"/>
      <c r="NN368" s="39"/>
      <c r="NO368" s="39"/>
      <c r="NP368" s="39"/>
      <c r="NQ368" s="39"/>
      <c r="NR368" s="39"/>
      <c r="NS368" s="39"/>
      <c r="NT368" s="39"/>
      <c r="NU368" s="39"/>
      <c r="NV368" s="39"/>
      <c r="NW368" s="39"/>
      <c r="NX368" s="39"/>
      <c r="NY368" s="39"/>
      <c r="NZ368" s="39"/>
      <c r="OA368" s="39"/>
      <c r="OB368" s="39"/>
      <c r="OC368" s="39"/>
      <c r="OD368" s="39"/>
      <c r="OE368" s="39"/>
      <c r="OF368" s="39"/>
      <c r="OG368" s="39"/>
      <c r="OH368" s="39"/>
      <c r="OI368" s="39"/>
      <c r="OJ368" s="39"/>
      <c r="OK368" s="39"/>
      <c r="OL368" s="39"/>
      <c r="OM368" s="39"/>
      <c r="ON368" s="39"/>
      <c r="OO368" s="39"/>
      <c r="OP368" s="39"/>
      <c r="OQ368" s="39"/>
      <c r="OR368" s="39"/>
      <c r="OS368" s="39"/>
      <c r="OT368" s="39"/>
      <c r="OU368" s="39"/>
      <c r="OV368" s="39"/>
      <c r="OW368" s="39"/>
      <c r="OX368" s="39"/>
      <c r="OY368" s="39"/>
      <c r="OZ368" s="39"/>
      <c r="PA368" s="39"/>
      <c r="PB368" s="39"/>
      <c r="PC368" s="39"/>
      <c r="PD368" s="39"/>
      <c r="PE368" s="39"/>
      <c r="PF368" s="39"/>
      <c r="PG368" s="39"/>
      <c r="PH368" s="39"/>
      <c r="PI368" s="39"/>
      <c r="PJ368" s="39"/>
      <c r="PK368" s="39"/>
      <c r="PL368" s="39"/>
      <c r="PM368" s="39"/>
      <c r="PN368" s="39"/>
      <c r="PO368" s="39"/>
      <c r="PP368" s="39"/>
      <c r="PQ368" s="39"/>
      <c r="PR368" s="39"/>
      <c r="PS368" s="39"/>
      <c r="PT368" s="39"/>
      <c r="PU368" s="39"/>
      <c r="PV368" s="39"/>
      <c r="PW368" s="39"/>
      <c r="PX368" s="39"/>
      <c r="PY368" s="39"/>
      <c r="PZ368" s="39"/>
      <c r="QA368" s="39"/>
      <c r="QB368" s="39"/>
      <c r="QC368" s="39"/>
      <c r="QD368" s="39"/>
      <c r="QE368" s="39"/>
      <c r="QF368" s="39"/>
      <c r="QG368" s="39"/>
      <c r="QH368" s="39"/>
      <c r="QI368" s="39"/>
      <c r="QJ368" s="39"/>
      <c r="QK368" s="39"/>
      <c r="QL368" s="39"/>
      <c r="QM368" s="39"/>
      <c r="QN368" s="39"/>
      <c r="QO368" s="39"/>
      <c r="QP368" s="39"/>
      <c r="QQ368" s="39"/>
      <c r="QR368" s="39"/>
      <c r="QS368" s="39"/>
      <c r="QT368" s="39"/>
      <c r="QU368" s="39"/>
      <c r="QV368" s="39"/>
      <c r="QW368" s="39"/>
      <c r="QX368" s="39"/>
      <c r="QY368" s="39"/>
      <c r="QZ368" s="39"/>
      <c r="RA368" s="39"/>
      <c r="RB368" s="39"/>
      <c r="RC368" s="39"/>
      <c r="RD368" s="39"/>
      <c r="RE368" s="39"/>
      <c r="RF368" s="39"/>
      <c r="RG368" s="39"/>
      <c r="RH368" s="39"/>
      <c r="RI368" s="39"/>
      <c r="RJ368" s="39"/>
      <c r="RK368" s="39"/>
      <c r="RL368" s="39"/>
      <c r="RM368" s="39"/>
      <c r="RN368" s="39"/>
      <c r="RO368" s="39"/>
      <c r="RP368" s="39"/>
      <c r="RQ368" s="39"/>
      <c r="RR368" s="39"/>
      <c r="RS368" s="39"/>
      <c r="RT368" s="39"/>
      <c r="RU368" s="39"/>
      <c r="RV368" s="39"/>
      <c r="RW368" s="39"/>
      <c r="RX368" s="39"/>
      <c r="RY368" s="39"/>
      <c r="RZ368" s="39"/>
      <c r="SA368" s="39"/>
      <c r="SB368" s="39"/>
      <c r="SC368" s="39"/>
      <c r="SD368" s="39"/>
      <c r="SE368" s="39"/>
      <c r="SF368" s="39"/>
      <c r="SG368" s="39"/>
      <c r="SH368" s="39"/>
      <c r="SI368" s="39"/>
      <c r="SJ368" s="39"/>
      <c r="SK368" s="39"/>
      <c r="SL368" s="39"/>
      <c r="SM368" s="39"/>
      <c r="SN368" s="39"/>
      <c r="SO368" s="39"/>
      <c r="SP368" s="39"/>
      <c r="SQ368" s="39"/>
      <c r="SR368" s="39"/>
      <c r="SS368" s="39"/>
      <c r="ST368" s="39"/>
      <c r="SU368" s="39"/>
      <c r="SV368" s="39"/>
      <c r="SW368" s="39"/>
      <c r="SX368" s="39"/>
      <c r="SY368" s="39"/>
      <c r="SZ368" s="39"/>
      <c r="TA368" s="39"/>
      <c r="TB368" s="39"/>
      <c r="TC368" s="39"/>
      <c r="TD368" s="39"/>
      <c r="TE368" s="39"/>
      <c r="TF368" s="39"/>
      <c r="TG368" s="39"/>
      <c r="TH368" s="39"/>
      <c r="TI368" s="39"/>
      <c r="TJ368" s="39"/>
      <c r="TK368" s="39"/>
      <c r="TL368" s="39"/>
      <c r="TM368" s="39"/>
      <c r="TN368" s="39"/>
      <c r="TO368" s="39"/>
      <c r="TP368" s="39"/>
      <c r="TQ368" s="39"/>
      <c r="TR368" s="39"/>
      <c r="TS368" s="39"/>
      <c r="TT368" s="39"/>
      <c r="TU368" s="39"/>
      <c r="TV368" s="39"/>
      <c r="TW368" s="39"/>
      <c r="TX368" s="39"/>
      <c r="TY368" s="39"/>
      <c r="TZ368" s="39"/>
      <c r="UA368" s="39"/>
      <c r="UB368" s="39"/>
      <c r="UC368" s="39"/>
      <c r="UD368" s="39"/>
      <c r="UE368" s="39"/>
      <c r="UF368" s="39"/>
      <c r="UG368" s="39"/>
      <c r="UH368" s="39"/>
      <c r="UI368" s="39"/>
      <c r="UJ368" s="39"/>
      <c r="UK368" s="39"/>
      <c r="UL368" s="39"/>
      <c r="UM368" s="39"/>
      <c r="UN368" s="39"/>
      <c r="UO368" s="39"/>
      <c r="UP368" s="39"/>
      <c r="UQ368" s="39"/>
      <c r="UR368" s="39"/>
      <c r="US368" s="39"/>
      <c r="UT368" s="39"/>
      <c r="UU368" s="39"/>
      <c r="UV368" s="39"/>
      <c r="UW368" s="39"/>
      <c r="UX368" s="39"/>
      <c r="UY368" s="39"/>
      <c r="UZ368" s="39"/>
      <c r="VA368" s="39"/>
      <c r="VB368" s="39"/>
      <c r="VC368" s="39"/>
      <c r="VD368" s="39"/>
      <c r="VE368" s="39"/>
      <c r="VF368" s="39"/>
      <c r="VG368" s="39"/>
      <c r="VH368" s="39"/>
      <c r="VI368" s="39"/>
      <c r="VJ368" s="39"/>
      <c r="VK368" s="39"/>
      <c r="VL368" s="39"/>
      <c r="VM368" s="39"/>
      <c r="VN368" s="39"/>
      <c r="VO368" s="39"/>
      <c r="VP368" s="39"/>
      <c r="VQ368" s="39"/>
      <c r="VR368" s="39"/>
      <c r="VS368" s="39"/>
      <c r="VT368" s="39"/>
      <c r="VU368" s="39"/>
      <c r="VV368" s="39"/>
      <c r="VW368" s="39"/>
      <c r="VX368" s="39"/>
      <c r="VY368" s="39"/>
      <c r="VZ368" s="39"/>
      <c r="WA368" s="39"/>
      <c r="WB368" s="39"/>
      <c r="WC368" s="39"/>
      <c r="WD368" s="39"/>
      <c r="WE368" s="39"/>
      <c r="WF368" s="39"/>
      <c r="WG368" s="39"/>
      <c r="WH368" s="39"/>
      <c r="WI368" s="39"/>
      <c r="WJ368" s="39"/>
      <c r="WK368" s="39"/>
      <c r="WL368" s="39"/>
      <c r="WM368" s="39"/>
      <c r="WN368" s="39"/>
      <c r="WO368" s="39"/>
      <c r="WP368" s="39"/>
      <c r="WQ368" s="39"/>
      <c r="WR368" s="39"/>
      <c r="WS368" s="39"/>
      <c r="WT368" s="39"/>
      <c r="WU368" s="39"/>
      <c r="WV368" s="39"/>
      <c r="WW368" s="39"/>
      <c r="WX368" s="39"/>
      <c r="WY368" s="39"/>
      <c r="WZ368" s="39"/>
      <c r="XA368" s="39"/>
      <c r="XB368" s="39"/>
      <c r="XC368" s="39"/>
      <c r="XD368" s="39"/>
      <c r="XE368" s="39"/>
      <c r="XF368" s="39"/>
      <c r="XG368" s="39"/>
      <c r="XH368" s="39"/>
      <c r="XI368" s="39"/>
      <c r="XJ368" s="39"/>
      <c r="XK368" s="39"/>
      <c r="XL368" s="39"/>
      <c r="XM368" s="39"/>
      <c r="XN368" s="39"/>
      <c r="XO368" s="39"/>
      <c r="XP368" s="39"/>
      <c r="XQ368" s="39"/>
      <c r="XR368" s="39"/>
      <c r="XS368" s="39"/>
      <c r="XT368" s="39"/>
      <c r="XU368" s="39"/>
      <c r="XV368" s="39"/>
      <c r="XW368" s="39"/>
      <c r="XX368" s="39"/>
      <c r="XY368" s="39"/>
      <c r="XZ368" s="39"/>
      <c r="YA368" s="39"/>
      <c r="YB368" s="39"/>
      <c r="YC368" s="39"/>
      <c r="YD368" s="39"/>
      <c r="YE368" s="39"/>
      <c r="YF368" s="39"/>
      <c r="YG368" s="39"/>
      <c r="YH368" s="39"/>
      <c r="YI368" s="39"/>
      <c r="YJ368" s="39"/>
      <c r="YK368" s="39"/>
      <c r="YL368" s="39"/>
      <c r="YM368" s="39"/>
      <c r="YN368" s="39"/>
      <c r="YO368" s="39"/>
      <c r="YP368" s="39"/>
      <c r="YQ368" s="39"/>
      <c r="YR368" s="39"/>
      <c r="YS368" s="39"/>
      <c r="YT368" s="39"/>
      <c r="YU368" s="39"/>
      <c r="YV368" s="39"/>
      <c r="YW368" s="39"/>
      <c r="YX368" s="39"/>
      <c r="YY368" s="39"/>
      <c r="YZ368" s="39"/>
      <c r="ZA368" s="39"/>
      <c r="ZB368" s="39"/>
      <c r="ZC368" s="39"/>
      <c r="ZD368" s="39"/>
      <c r="ZE368" s="39"/>
      <c r="ZF368" s="39"/>
      <c r="ZG368" s="39"/>
      <c r="ZH368" s="39"/>
      <c r="ZI368" s="39"/>
      <c r="ZJ368" s="39"/>
      <c r="ZK368" s="39"/>
      <c r="ZL368" s="39"/>
      <c r="ZM368" s="39"/>
      <c r="ZN368" s="39"/>
      <c r="ZO368" s="39"/>
      <c r="ZP368" s="39"/>
      <c r="ZQ368" s="39"/>
      <c r="ZR368" s="39"/>
      <c r="ZS368" s="39"/>
      <c r="ZT368" s="39"/>
      <c r="ZU368" s="39"/>
      <c r="ZV368" s="39"/>
      <c r="ZW368" s="39"/>
      <c r="ZX368" s="39"/>
    </row>
    <row r="369" spans="1:700" s="41" customFormat="1" ht="12" customHeight="1" x14ac:dyDescent="0.25">
      <c r="A369" s="128" t="s">
        <v>36</v>
      </c>
      <c r="B369" s="36" t="s">
        <v>37</v>
      </c>
      <c r="C369" s="36" t="s">
        <v>37</v>
      </c>
      <c r="D369" s="36" t="s">
        <v>38</v>
      </c>
      <c r="E369" s="36" t="s">
        <v>271</v>
      </c>
      <c r="F369" s="36" t="s">
        <v>272</v>
      </c>
      <c r="G369" s="22" t="s">
        <v>16334</v>
      </c>
      <c r="H369" s="22">
        <v>21101</v>
      </c>
      <c r="I369" s="73" t="s">
        <v>46</v>
      </c>
      <c r="J369" s="31" t="s">
        <v>983</v>
      </c>
      <c r="K369" s="31" t="s">
        <v>984</v>
      </c>
      <c r="L369" s="11"/>
      <c r="M369" s="8" t="s">
        <v>43</v>
      </c>
      <c r="N369" s="12" t="s">
        <v>16255</v>
      </c>
      <c r="O369" s="20">
        <v>24</v>
      </c>
      <c r="P369" s="59">
        <v>23.2</v>
      </c>
      <c r="Q369" s="53" t="s">
        <v>45</v>
      </c>
      <c r="R369" s="59">
        <v>556.79999999999995</v>
      </c>
      <c r="S369" s="59">
        <v>0</v>
      </c>
      <c r="T369" s="59">
        <v>139.19999999999999</v>
      </c>
      <c r="U369" s="59">
        <v>0</v>
      </c>
      <c r="V369" s="59">
        <v>0</v>
      </c>
      <c r="W369" s="59">
        <v>139.19999999999999</v>
      </c>
      <c r="X369" s="59">
        <v>0</v>
      </c>
      <c r="Y369" s="59">
        <v>0</v>
      </c>
      <c r="Z369" s="59">
        <v>139.19999999999999</v>
      </c>
      <c r="AA369" s="59">
        <v>0</v>
      </c>
      <c r="AB369" s="59">
        <v>0</v>
      </c>
      <c r="AC369" s="59">
        <v>139.19999999999999</v>
      </c>
      <c r="AD369" s="59">
        <v>0</v>
      </c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/>
      <c r="IV369" s="39"/>
      <c r="IW369" s="39"/>
      <c r="IX369" s="39"/>
      <c r="IY369" s="39"/>
      <c r="IZ369" s="39"/>
      <c r="JA369" s="39"/>
      <c r="JB369" s="39"/>
      <c r="JC369" s="39"/>
      <c r="JD369" s="39"/>
      <c r="JE369" s="39"/>
      <c r="JF369" s="39"/>
      <c r="JG369" s="39"/>
      <c r="JH369" s="39"/>
      <c r="JI369" s="39"/>
      <c r="JJ369" s="39"/>
      <c r="JK369" s="39"/>
      <c r="JL369" s="39"/>
      <c r="JM369" s="39"/>
      <c r="JN369" s="39"/>
      <c r="JO369" s="39"/>
      <c r="JP369" s="39"/>
      <c r="JQ369" s="39"/>
      <c r="JR369" s="39"/>
      <c r="JS369" s="39"/>
      <c r="JT369" s="39"/>
      <c r="JU369" s="39"/>
      <c r="JV369" s="39"/>
      <c r="JW369" s="39"/>
      <c r="JX369" s="39"/>
      <c r="JY369" s="39"/>
      <c r="JZ369" s="39"/>
      <c r="KA369" s="39"/>
      <c r="KB369" s="39"/>
      <c r="KC369" s="39"/>
      <c r="KD369" s="39"/>
      <c r="KE369" s="39"/>
      <c r="KF369" s="39"/>
      <c r="KG369" s="39"/>
      <c r="KH369" s="39"/>
      <c r="KI369" s="39"/>
      <c r="KJ369" s="39"/>
      <c r="KK369" s="39"/>
      <c r="KL369" s="39"/>
      <c r="KM369" s="39"/>
      <c r="KN369" s="39"/>
      <c r="KO369" s="39"/>
      <c r="KP369" s="39"/>
      <c r="KQ369" s="39"/>
      <c r="KR369" s="39"/>
      <c r="KS369" s="39"/>
      <c r="KT369" s="39"/>
      <c r="KU369" s="39"/>
      <c r="KV369" s="39"/>
      <c r="KW369" s="39"/>
      <c r="KX369" s="39"/>
      <c r="KY369" s="39"/>
      <c r="KZ369" s="39"/>
      <c r="LA369" s="39"/>
      <c r="LB369" s="39"/>
      <c r="LC369" s="39"/>
      <c r="LD369" s="39"/>
      <c r="LE369" s="39"/>
      <c r="LF369" s="39"/>
      <c r="LG369" s="39"/>
      <c r="LH369" s="39"/>
      <c r="LI369" s="39"/>
      <c r="LJ369" s="39"/>
      <c r="LK369" s="39"/>
      <c r="LL369" s="39"/>
      <c r="LM369" s="39"/>
      <c r="LN369" s="39"/>
      <c r="LO369" s="39"/>
      <c r="LP369" s="39"/>
      <c r="LQ369" s="39"/>
      <c r="LR369" s="39"/>
      <c r="LS369" s="39"/>
      <c r="LT369" s="39"/>
      <c r="LU369" s="39"/>
      <c r="LV369" s="39"/>
      <c r="LW369" s="39"/>
      <c r="LX369" s="39"/>
      <c r="LY369" s="39"/>
      <c r="LZ369" s="39"/>
      <c r="MA369" s="39"/>
      <c r="MB369" s="39"/>
      <c r="MC369" s="39"/>
      <c r="MD369" s="39"/>
      <c r="ME369" s="39"/>
      <c r="MF369" s="39"/>
      <c r="MG369" s="39"/>
      <c r="MH369" s="39"/>
      <c r="MI369" s="39"/>
      <c r="MJ369" s="39"/>
      <c r="MK369" s="39"/>
      <c r="ML369" s="39"/>
      <c r="MM369" s="39"/>
      <c r="MN369" s="39"/>
      <c r="MO369" s="39"/>
      <c r="MP369" s="39"/>
      <c r="MQ369" s="39"/>
      <c r="MR369" s="39"/>
      <c r="MS369" s="39"/>
      <c r="MT369" s="39"/>
      <c r="MU369" s="39"/>
      <c r="MV369" s="39"/>
      <c r="MW369" s="39"/>
      <c r="MX369" s="39"/>
      <c r="MY369" s="39"/>
      <c r="MZ369" s="39"/>
      <c r="NA369" s="39"/>
      <c r="NB369" s="39"/>
      <c r="NC369" s="39"/>
      <c r="ND369" s="39"/>
      <c r="NE369" s="39"/>
      <c r="NF369" s="39"/>
      <c r="NG369" s="39"/>
      <c r="NH369" s="39"/>
      <c r="NI369" s="39"/>
      <c r="NJ369" s="39"/>
      <c r="NK369" s="39"/>
      <c r="NL369" s="39"/>
      <c r="NM369" s="39"/>
      <c r="NN369" s="39"/>
      <c r="NO369" s="39"/>
      <c r="NP369" s="39"/>
      <c r="NQ369" s="39"/>
      <c r="NR369" s="39"/>
      <c r="NS369" s="39"/>
      <c r="NT369" s="39"/>
      <c r="NU369" s="39"/>
      <c r="NV369" s="39"/>
      <c r="NW369" s="39"/>
      <c r="NX369" s="39"/>
      <c r="NY369" s="39"/>
      <c r="NZ369" s="39"/>
      <c r="OA369" s="39"/>
      <c r="OB369" s="39"/>
      <c r="OC369" s="39"/>
      <c r="OD369" s="39"/>
      <c r="OE369" s="39"/>
      <c r="OF369" s="39"/>
      <c r="OG369" s="39"/>
      <c r="OH369" s="39"/>
      <c r="OI369" s="39"/>
      <c r="OJ369" s="39"/>
      <c r="OK369" s="39"/>
      <c r="OL369" s="39"/>
      <c r="OM369" s="39"/>
      <c r="ON369" s="39"/>
      <c r="OO369" s="39"/>
      <c r="OP369" s="39"/>
      <c r="OQ369" s="39"/>
      <c r="OR369" s="39"/>
      <c r="OS369" s="39"/>
      <c r="OT369" s="39"/>
      <c r="OU369" s="39"/>
      <c r="OV369" s="39"/>
      <c r="OW369" s="39"/>
      <c r="OX369" s="39"/>
      <c r="OY369" s="39"/>
      <c r="OZ369" s="39"/>
      <c r="PA369" s="39"/>
      <c r="PB369" s="39"/>
      <c r="PC369" s="39"/>
      <c r="PD369" s="39"/>
      <c r="PE369" s="39"/>
      <c r="PF369" s="39"/>
      <c r="PG369" s="39"/>
      <c r="PH369" s="39"/>
      <c r="PI369" s="39"/>
      <c r="PJ369" s="39"/>
      <c r="PK369" s="39"/>
      <c r="PL369" s="39"/>
      <c r="PM369" s="39"/>
      <c r="PN369" s="39"/>
      <c r="PO369" s="39"/>
      <c r="PP369" s="39"/>
      <c r="PQ369" s="39"/>
      <c r="PR369" s="39"/>
      <c r="PS369" s="39"/>
      <c r="PT369" s="39"/>
      <c r="PU369" s="39"/>
      <c r="PV369" s="39"/>
      <c r="PW369" s="39"/>
      <c r="PX369" s="39"/>
      <c r="PY369" s="39"/>
      <c r="PZ369" s="39"/>
      <c r="QA369" s="39"/>
      <c r="QB369" s="39"/>
      <c r="QC369" s="39"/>
      <c r="QD369" s="39"/>
      <c r="QE369" s="39"/>
      <c r="QF369" s="39"/>
      <c r="QG369" s="39"/>
      <c r="QH369" s="39"/>
      <c r="QI369" s="39"/>
      <c r="QJ369" s="39"/>
      <c r="QK369" s="39"/>
      <c r="QL369" s="39"/>
      <c r="QM369" s="39"/>
      <c r="QN369" s="39"/>
      <c r="QO369" s="39"/>
      <c r="QP369" s="39"/>
      <c r="QQ369" s="39"/>
      <c r="QR369" s="39"/>
      <c r="QS369" s="39"/>
      <c r="QT369" s="39"/>
      <c r="QU369" s="39"/>
      <c r="QV369" s="39"/>
      <c r="QW369" s="39"/>
      <c r="QX369" s="39"/>
      <c r="QY369" s="39"/>
      <c r="QZ369" s="39"/>
      <c r="RA369" s="39"/>
      <c r="RB369" s="39"/>
      <c r="RC369" s="39"/>
      <c r="RD369" s="39"/>
      <c r="RE369" s="39"/>
      <c r="RF369" s="39"/>
      <c r="RG369" s="39"/>
      <c r="RH369" s="39"/>
      <c r="RI369" s="39"/>
      <c r="RJ369" s="39"/>
      <c r="RK369" s="39"/>
      <c r="RL369" s="39"/>
      <c r="RM369" s="39"/>
      <c r="RN369" s="39"/>
      <c r="RO369" s="39"/>
      <c r="RP369" s="39"/>
      <c r="RQ369" s="39"/>
      <c r="RR369" s="39"/>
      <c r="RS369" s="39"/>
      <c r="RT369" s="39"/>
      <c r="RU369" s="39"/>
      <c r="RV369" s="39"/>
      <c r="RW369" s="39"/>
      <c r="RX369" s="39"/>
      <c r="RY369" s="39"/>
      <c r="RZ369" s="39"/>
      <c r="SA369" s="39"/>
      <c r="SB369" s="39"/>
      <c r="SC369" s="39"/>
      <c r="SD369" s="39"/>
      <c r="SE369" s="39"/>
      <c r="SF369" s="39"/>
      <c r="SG369" s="39"/>
      <c r="SH369" s="39"/>
      <c r="SI369" s="39"/>
      <c r="SJ369" s="39"/>
      <c r="SK369" s="39"/>
      <c r="SL369" s="39"/>
      <c r="SM369" s="39"/>
      <c r="SN369" s="39"/>
      <c r="SO369" s="39"/>
      <c r="SP369" s="39"/>
      <c r="SQ369" s="39"/>
      <c r="SR369" s="39"/>
      <c r="SS369" s="39"/>
      <c r="ST369" s="39"/>
      <c r="SU369" s="39"/>
      <c r="SV369" s="39"/>
      <c r="SW369" s="39"/>
      <c r="SX369" s="39"/>
      <c r="SY369" s="39"/>
      <c r="SZ369" s="39"/>
      <c r="TA369" s="39"/>
      <c r="TB369" s="39"/>
      <c r="TC369" s="39"/>
      <c r="TD369" s="39"/>
      <c r="TE369" s="39"/>
      <c r="TF369" s="39"/>
      <c r="TG369" s="39"/>
      <c r="TH369" s="39"/>
      <c r="TI369" s="39"/>
      <c r="TJ369" s="39"/>
      <c r="TK369" s="39"/>
      <c r="TL369" s="39"/>
      <c r="TM369" s="39"/>
      <c r="TN369" s="39"/>
      <c r="TO369" s="39"/>
      <c r="TP369" s="39"/>
      <c r="TQ369" s="39"/>
      <c r="TR369" s="39"/>
      <c r="TS369" s="39"/>
      <c r="TT369" s="39"/>
      <c r="TU369" s="39"/>
      <c r="TV369" s="39"/>
      <c r="TW369" s="39"/>
      <c r="TX369" s="39"/>
      <c r="TY369" s="39"/>
      <c r="TZ369" s="39"/>
      <c r="UA369" s="39"/>
      <c r="UB369" s="39"/>
      <c r="UC369" s="39"/>
      <c r="UD369" s="39"/>
      <c r="UE369" s="39"/>
      <c r="UF369" s="39"/>
      <c r="UG369" s="39"/>
      <c r="UH369" s="39"/>
      <c r="UI369" s="39"/>
      <c r="UJ369" s="39"/>
      <c r="UK369" s="39"/>
      <c r="UL369" s="39"/>
      <c r="UM369" s="39"/>
      <c r="UN369" s="39"/>
      <c r="UO369" s="39"/>
      <c r="UP369" s="39"/>
      <c r="UQ369" s="39"/>
      <c r="UR369" s="39"/>
      <c r="US369" s="39"/>
      <c r="UT369" s="39"/>
      <c r="UU369" s="39"/>
      <c r="UV369" s="39"/>
      <c r="UW369" s="39"/>
      <c r="UX369" s="39"/>
      <c r="UY369" s="39"/>
      <c r="UZ369" s="39"/>
      <c r="VA369" s="39"/>
      <c r="VB369" s="39"/>
      <c r="VC369" s="39"/>
      <c r="VD369" s="39"/>
      <c r="VE369" s="39"/>
      <c r="VF369" s="39"/>
      <c r="VG369" s="39"/>
      <c r="VH369" s="39"/>
      <c r="VI369" s="39"/>
      <c r="VJ369" s="39"/>
      <c r="VK369" s="39"/>
      <c r="VL369" s="39"/>
      <c r="VM369" s="39"/>
      <c r="VN369" s="39"/>
      <c r="VO369" s="39"/>
      <c r="VP369" s="39"/>
      <c r="VQ369" s="39"/>
      <c r="VR369" s="39"/>
      <c r="VS369" s="39"/>
      <c r="VT369" s="39"/>
      <c r="VU369" s="39"/>
      <c r="VV369" s="39"/>
      <c r="VW369" s="39"/>
      <c r="VX369" s="39"/>
      <c r="VY369" s="39"/>
      <c r="VZ369" s="39"/>
      <c r="WA369" s="39"/>
      <c r="WB369" s="39"/>
      <c r="WC369" s="39"/>
      <c r="WD369" s="39"/>
      <c r="WE369" s="39"/>
      <c r="WF369" s="39"/>
      <c r="WG369" s="39"/>
      <c r="WH369" s="39"/>
      <c r="WI369" s="39"/>
      <c r="WJ369" s="39"/>
      <c r="WK369" s="39"/>
      <c r="WL369" s="39"/>
      <c r="WM369" s="39"/>
      <c r="WN369" s="39"/>
      <c r="WO369" s="39"/>
      <c r="WP369" s="39"/>
      <c r="WQ369" s="39"/>
      <c r="WR369" s="39"/>
      <c r="WS369" s="39"/>
      <c r="WT369" s="39"/>
      <c r="WU369" s="39"/>
      <c r="WV369" s="39"/>
      <c r="WW369" s="39"/>
      <c r="WX369" s="39"/>
      <c r="WY369" s="39"/>
      <c r="WZ369" s="39"/>
      <c r="XA369" s="39"/>
      <c r="XB369" s="39"/>
      <c r="XC369" s="39"/>
      <c r="XD369" s="39"/>
      <c r="XE369" s="39"/>
      <c r="XF369" s="39"/>
      <c r="XG369" s="39"/>
      <c r="XH369" s="39"/>
      <c r="XI369" s="39"/>
      <c r="XJ369" s="39"/>
      <c r="XK369" s="39"/>
      <c r="XL369" s="39"/>
      <c r="XM369" s="39"/>
      <c r="XN369" s="39"/>
      <c r="XO369" s="39"/>
      <c r="XP369" s="39"/>
      <c r="XQ369" s="39"/>
      <c r="XR369" s="39"/>
      <c r="XS369" s="39"/>
      <c r="XT369" s="39"/>
      <c r="XU369" s="39"/>
      <c r="XV369" s="39"/>
      <c r="XW369" s="39"/>
      <c r="XX369" s="39"/>
      <c r="XY369" s="39"/>
      <c r="XZ369" s="39"/>
      <c r="YA369" s="39"/>
      <c r="YB369" s="39"/>
      <c r="YC369" s="39"/>
      <c r="YD369" s="39"/>
      <c r="YE369" s="39"/>
      <c r="YF369" s="39"/>
      <c r="YG369" s="39"/>
      <c r="YH369" s="39"/>
      <c r="YI369" s="39"/>
      <c r="YJ369" s="39"/>
      <c r="YK369" s="39"/>
      <c r="YL369" s="39"/>
      <c r="YM369" s="39"/>
      <c r="YN369" s="39"/>
      <c r="YO369" s="39"/>
      <c r="YP369" s="39"/>
      <c r="YQ369" s="39"/>
      <c r="YR369" s="39"/>
      <c r="YS369" s="39"/>
      <c r="YT369" s="39"/>
      <c r="YU369" s="39"/>
      <c r="YV369" s="39"/>
      <c r="YW369" s="39"/>
      <c r="YX369" s="39"/>
      <c r="YY369" s="39"/>
      <c r="YZ369" s="39"/>
      <c r="ZA369" s="39"/>
      <c r="ZB369" s="39"/>
      <c r="ZC369" s="39"/>
      <c r="ZD369" s="39"/>
      <c r="ZE369" s="39"/>
      <c r="ZF369" s="39"/>
      <c r="ZG369" s="39"/>
      <c r="ZH369" s="39"/>
      <c r="ZI369" s="39"/>
      <c r="ZJ369" s="39"/>
      <c r="ZK369" s="39"/>
      <c r="ZL369" s="39"/>
      <c r="ZM369" s="39"/>
      <c r="ZN369" s="39"/>
      <c r="ZO369" s="39"/>
      <c r="ZP369" s="39"/>
      <c r="ZQ369" s="39"/>
      <c r="ZR369" s="39"/>
      <c r="ZS369" s="39"/>
      <c r="ZT369" s="39"/>
      <c r="ZU369" s="39"/>
      <c r="ZV369" s="39"/>
      <c r="ZW369" s="39"/>
      <c r="ZX369" s="39"/>
    </row>
    <row r="370" spans="1:700" s="41" customFormat="1" ht="12" customHeight="1" x14ac:dyDescent="0.25">
      <c r="A370" s="128" t="s">
        <v>36</v>
      </c>
      <c r="B370" s="36" t="s">
        <v>37</v>
      </c>
      <c r="C370" s="36" t="s">
        <v>37</v>
      </c>
      <c r="D370" s="36" t="s">
        <v>38</v>
      </c>
      <c r="E370" s="36" t="s">
        <v>271</v>
      </c>
      <c r="F370" s="36" t="s">
        <v>272</v>
      </c>
      <c r="G370" s="22" t="s">
        <v>16334</v>
      </c>
      <c r="H370" s="22">
        <v>21101</v>
      </c>
      <c r="I370" s="73" t="s">
        <v>46</v>
      </c>
      <c r="J370" s="31" t="s">
        <v>841</v>
      </c>
      <c r="K370" s="31" t="s">
        <v>16273</v>
      </c>
      <c r="L370" s="11"/>
      <c r="M370" s="8" t="s">
        <v>43</v>
      </c>
      <c r="N370" s="12" t="s">
        <v>539</v>
      </c>
      <c r="O370" s="20">
        <v>108</v>
      </c>
      <c r="P370" s="59">
        <v>8.6999999999999993</v>
      </c>
      <c r="Q370" s="53" t="s">
        <v>45</v>
      </c>
      <c r="R370" s="59">
        <v>939.6</v>
      </c>
      <c r="S370" s="59">
        <v>0</v>
      </c>
      <c r="T370" s="59">
        <v>234.9</v>
      </c>
      <c r="U370" s="59">
        <v>0</v>
      </c>
      <c r="V370" s="59">
        <v>0</v>
      </c>
      <c r="W370" s="59">
        <v>234.9</v>
      </c>
      <c r="X370" s="59">
        <v>0</v>
      </c>
      <c r="Y370" s="59">
        <v>0</v>
      </c>
      <c r="Z370" s="59">
        <v>234.9</v>
      </c>
      <c r="AA370" s="59">
        <v>0</v>
      </c>
      <c r="AB370" s="59">
        <v>0</v>
      </c>
      <c r="AC370" s="59">
        <v>234.9</v>
      </c>
      <c r="AD370" s="59">
        <v>0</v>
      </c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/>
      <c r="IV370" s="39"/>
      <c r="IW370" s="39"/>
      <c r="IX370" s="39"/>
      <c r="IY370" s="39"/>
      <c r="IZ370" s="39"/>
      <c r="JA370" s="39"/>
      <c r="JB370" s="39"/>
      <c r="JC370" s="39"/>
      <c r="JD370" s="39"/>
      <c r="JE370" s="39"/>
      <c r="JF370" s="39"/>
      <c r="JG370" s="39"/>
      <c r="JH370" s="39"/>
      <c r="JI370" s="39"/>
      <c r="JJ370" s="39"/>
      <c r="JK370" s="39"/>
      <c r="JL370" s="39"/>
      <c r="JM370" s="39"/>
      <c r="JN370" s="39"/>
      <c r="JO370" s="39"/>
      <c r="JP370" s="39"/>
      <c r="JQ370" s="39"/>
      <c r="JR370" s="39"/>
      <c r="JS370" s="39"/>
      <c r="JT370" s="39"/>
      <c r="JU370" s="39"/>
      <c r="JV370" s="39"/>
      <c r="JW370" s="39"/>
      <c r="JX370" s="39"/>
      <c r="JY370" s="39"/>
      <c r="JZ370" s="39"/>
      <c r="KA370" s="39"/>
      <c r="KB370" s="39"/>
      <c r="KC370" s="39"/>
      <c r="KD370" s="39"/>
      <c r="KE370" s="39"/>
      <c r="KF370" s="39"/>
      <c r="KG370" s="39"/>
      <c r="KH370" s="39"/>
      <c r="KI370" s="39"/>
      <c r="KJ370" s="39"/>
      <c r="KK370" s="39"/>
      <c r="KL370" s="39"/>
      <c r="KM370" s="39"/>
      <c r="KN370" s="39"/>
      <c r="KO370" s="39"/>
      <c r="KP370" s="39"/>
      <c r="KQ370" s="39"/>
      <c r="KR370" s="39"/>
      <c r="KS370" s="39"/>
      <c r="KT370" s="39"/>
      <c r="KU370" s="39"/>
      <c r="KV370" s="39"/>
      <c r="KW370" s="39"/>
      <c r="KX370" s="39"/>
      <c r="KY370" s="39"/>
      <c r="KZ370" s="39"/>
      <c r="LA370" s="39"/>
      <c r="LB370" s="39"/>
      <c r="LC370" s="39"/>
      <c r="LD370" s="39"/>
      <c r="LE370" s="39"/>
      <c r="LF370" s="39"/>
      <c r="LG370" s="39"/>
      <c r="LH370" s="39"/>
      <c r="LI370" s="39"/>
      <c r="LJ370" s="39"/>
      <c r="LK370" s="39"/>
      <c r="LL370" s="39"/>
      <c r="LM370" s="39"/>
      <c r="LN370" s="39"/>
      <c r="LO370" s="39"/>
      <c r="LP370" s="39"/>
      <c r="LQ370" s="39"/>
      <c r="LR370" s="39"/>
      <c r="LS370" s="39"/>
      <c r="LT370" s="39"/>
      <c r="LU370" s="39"/>
      <c r="LV370" s="39"/>
      <c r="LW370" s="39"/>
      <c r="LX370" s="39"/>
      <c r="LY370" s="39"/>
      <c r="LZ370" s="39"/>
      <c r="MA370" s="39"/>
      <c r="MB370" s="39"/>
      <c r="MC370" s="39"/>
      <c r="MD370" s="39"/>
      <c r="ME370" s="39"/>
      <c r="MF370" s="39"/>
      <c r="MG370" s="39"/>
      <c r="MH370" s="39"/>
      <c r="MI370" s="39"/>
      <c r="MJ370" s="39"/>
      <c r="MK370" s="39"/>
      <c r="ML370" s="39"/>
      <c r="MM370" s="39"/>
      <c r="MN370" s="39"/>
      <c r="MO370" s="39"/>
      <c r="MP370" s="39"/>
      <c r="MQ370" s="39"/>
      <c r="MR370" s="39"/>
      <c r="MS370" s="39"/>
      <c r="MT370" s="39"/>
      <c r="MU370" s="39"/>
      <c r="MV370" s="39"/>
      <c r="MW370" s="39"/>
      <c r="MX370" s="39"/>
      <c r="MY370" s="39"/>
      <c r="MZ370" s="39"/>
      <c r="NA370" s="39"/>
      <c r="NB370" s="39"/>
      <c r="NC370" s="39"/>
      <c r="ND370" s="39"/>
      <c r="NE370" s="39"/>
      <c r="NF370" s="39"/>
      <c r="NG370" s="39"/>
      <c r="NH370" s="39"/>
      <c r="NI370" s="39"/>
      <c r="NJ370" s="39"/>
      <c r="NK370" s="39"/>
      <c r="NL370" s="39"/>
      <c r="NM370" s="39"/>
      <c r="NN370" s="39"/>
      <c r="NO370" s="39"/>
      <c r="NP370" s="39"/>
      <c r="NQ370" s="39"/>
      <c r="NR370" s="39"/>
      <c r="NS370" s="39"/>
      <c r="NT370" s="39"/>
      <c r="NU370" s="39"/>
      <c r="NV370" s="39"/>
      <c r="NW370" s="39"/>
      <c r="NX370" s="39"/>
      <c r="NY370" s="39"/>
      <c r="NZ370" s="39"/>
      <c r="OA370" s="39"/>
      <c r="OB370" s="39"/>
      <c r="OC370" s="39"/>
      <c r="OD370" s="39"/>
      <c r="OE370" s="39"/>
      <c r="OF370" s="39"/>
      <c r="OG370" s="39"/>
      <c r="OH370" s="39"/>
      <c r="OI370" s="39"/>
      <c r="OJ370" s="39"/>
      <c r="OK370" s="39"/>
      <c r="OL370" s="39"/>
      <c r="OM370" s="39"/>
      <c r="ON370" s="39"/>
      <c r="OO370" s="39"/>
      <c r="OP370" s="39"/>
      <c r="OQ370" s="39"/>
      <c r="OR370" s="39"/>
      <c r="OS370" s="39"/>
      <c r="OT370" s="39"/>
      <c r="OU370" s="39"/>
      <c r="OV370" s="39"/>
      <c r="OW370" s="39"/>
      <c r="OX370" s="39"/>
      <c r="OY370" s="39"/>
      <c r="OZ370" s="39"/>
      <c r="PA370" s="39"/>
      <c r="PB370" s="39"/>
      <c r="PC370" s="39"/>
      <c r="PD370" s="39"/>
      <c r="PE370" s="39"/>
      <c r="PF370" s="39"/>
      <c r="PG370" s="39"/>
      <c r="PH370" s="39"/>
      <c r="PI370" s="39"/>
      <c r="PJ370" s="39"/>
      <c r="PK370" s="39"/>
      <c r="PL370" s="39"/>
      <c r="PM370" s="39"/>
      <c r="PN370" s="39"/>
      <c r="PO370" s="39"/>
      <c r="PP370" s="39"/>
      <c r="PQ370" s="39"/>
      <c r="PR370" s="39"/>
      <c r="PS370" s="39"/>
      <c r="PT370" s="39"/>
      <c r="PU370" s="39"/>
      <c r="PV370" s="39"/>
      <c r="PW370" s="39"/>
      <c r="PX370" s="39"/>
      <c r="PY370" s="39"/>
      <c r="PZ370" s="39"/>
      <c r="QA370" s="39"/>
      <c r="QB370" s="39"/>
      <c r="QC370" s="39"/>
      <c r="QD370" s="39"/>
      <c r="QE370" s="39"/>
      <c r="QF370" s="39"/>
      <c r="QG370" s="39"/>
      <c r="QH370" s="39"/>
      <c r="QI370" s="39"/>
      <c r="QJ370" s="39"/>
      <c r="QK370" s="39"/>
      <c r="QL370" s="39"/>
      <c r="QM370" s="39"/>
      <c r="QN370" s="39"/>
      <c r="QO370" s="39"/>
      <c r="QP370" s="39"/>
      <c r="QQ370" s="39"/>
      <c r="QR370" s="39"/>
      <c r="QS370" s="39"/>
      <c r="QT370" s="39"/>
      <c r="QU370" s="39"/>
      <c r="QV370" s="39"/>
      <c r="QW370" s="39"/>
      <c r="QX370" s="39"/>
      <c r="QY370" s="39"/>
      <c r="QZ370" s="39"/>
      <c r="RA370" s="39"/>
      <c r="RB370" s="39"/>
      <c r="RC370" s="39"/>
      <c r="RD370" s="39"/>
      <c r="RE370" s="39"/>
      <c r="RF370" s="39"/>
      <c r="RG370" s="39"/>
      <c r="RH370" s="39"/>
      <c r="RI370" s="39"/>
      <c r="RJ370" s="39"/>
      <c r="RK370" s="39"/>
      <c r="RL370" s="39"/>
      <c r="RM370" s="39"/>
      <c r="RN370" s="39"/>
      <c r="RO370" s="39"/>
      <c r="RP370" s="39"/>
      <c r="RQ370" s="39"/>
      <c r="RR370" s="39"/>
      <c r="RS370" s="39"/>
      <c r="RT370" s="39"/>
      <c r="RU370" s="39"/>
      <c r="RV370" s="39"/>
      <c r="RW370" s="39"/>
      <c r="RX370" s="39"/>
      <c r="RY370" s="39"/>
      <c r="RZ370" s="39"/>
      <c r="SA370" s="39"/>
      <c r="SB370" s="39"/>
      <c r="SC370" s="39"/>
      <c r="SD370" s="39"/>
      <c r="SE370" s="39"/>
      <c r="SF370" s="39"/>
      <c r="SG370" s="39"/>
      <c r="SH370" s="39"/>
      <c r="SI370" s="39"/>
      <c r="SJ370" s="39"/>
      <c r="SK370" s="39"/>
      <c r="SL370" s="39"/>
      <c r="SM370" s="39"/>
      <c r="SN370" s="39"/>
      <c r="SO370" s="39"/>
      <c r="SP370" s="39"/>
      <c r="SQ370" s="39"/>
      <c r="SR370" s="39"/>
      <c r="SS370" s="39"/>
      <c r="ST370" s="39"/>
      <c r="SU370" s="39"/>
      <c r="SV370" s="39"/>
      <c r="SW370" s="39"/>
      <c r="SX370" s="39"/>
      <c r="SY370" s="39"/>
      <c r="SZ370" s="39"/>
      <c r="TA370" s="39"/>
      <c r="TB370" s="39"/>
      <c r="TC370" s="39"/>
      <c r="TD370" s="39"/>
      <c r="TE370" s="39"/>
      <c r="TF370" s="39"/>
      <c r="TG370" s="39"/>
      <c r="TH370" s="39"/>
      <c r="TI370" s="39"/>
      <c r="TJ370" s="39"/>
      <c r="TK370" s="39"/>
      <c r="TL370" s="39"/>
      <c r="TM370" s="39"/>
      <c r="TN370" s="39"/>
      <c r="TO370" s="39"/>
      <c r="TP370" s="39"/>
      <c r="TQ370" s="39"/>
      <c r="TR370" s="39"/>
      <c r="TS370" s="39"/>
      <c r="TT370" s="39"/>
      <c r="TU370" s="39"/>
      <c r="TV370" s="39"/>
      <c r="TW370" s="39"/>
      <c r="TX370" s="39"/>
      <c r="TY370" s="39"/>
      <c r="TZ370" s="39"/>
      <c r="UA370" s="39"/>
      <c r="UB370" s="39"/>
      <c r="UC370" s="39"/>
      <c r="UD370" s="39"/>
      <c r="UE370" s="39"/>
      <c r="UF370" s="39"/>
      <c r="UG370" s="39"/>
      <c r="UH370" s="39"/>
      <c r="UI370" s="39"/>
      <c r="UJ370" s="39"/>
      <c r="UK370" s="39"/>
      <c r="UL370" s="39"/>
      <c r="UM370" s="39"/>
      <c r="UN370" s="39"/>
      <c r="UO370" s="39"/>
      <c r="UP370" s="39"/>
      <c r="UQ370" s="39"/>
      <c r="UR370" s="39"/>
      <c r="US370" s="39"/>
      <c r="UT370" s="39"/>
      <c r="UU370" s="39"/>
      <c r="UV370" s="39"/>
      <c r="UW370" s="39"/>
      <c r="UX370" s="39"/>
      <c r="UY370" s="39"/>
      <c r="UZ370" s="39"/>
      <c r="VA370" s="39"/>
      <c r="VB370" s="39"/>
      <c r="VC370" s="39"/>
      <c r="VD370" s="39"/>
      <c r="VE370" s="39"/>
      <c r="VF370" s="39"/>
      <c r="VG370" s="39"/>
      <c r="VH370" s="39"/>
      <c r="VI370" s="39"/>
      <c r="VJ370" s="39"/>
      <c r="VK370" s="39"/>
      <c r="VL370" s="39"/>
      <c r="VM370" s="39"/>
      <c r="VN370" s="39"/>
      <c r="VO370" s="39"/>
      <c r="VP370" s="39"/>
      <c r="VQ370" s="39"/>
      <c r="VR370" s="39"/>
      <c r="VS370" s="39"/>
      <c r="VT370" s="39"/>
      <c r="VU370" s="39"/>
      <c r="VV370" s="39"/>
      <c r="VW370" s="39"/>
      <c r="VX370" s="39"/>
      <c r="VY370" s="39"/>
      <c r="VZ370" s="39"/>
      <c r="WA370" s="39"/>
      <c r="WB370" s="39"/>
      <c r="WC370" s="39"/>
      <c r="WD370" s="39"/>
      <c r="WE370" s="39"/>
      <c r="WF370" s="39"/>
      <c r="WG370" s="39"/>
      <c r="WH370" s="39"/>
      <c r="WI370" s="39"/>
      <c r="WJ370" s="39"/>
      <c r="WK370" s="39"/>
      <c r="WL370" s="39"/>
      <c r="WM370" s="39"/>
      <c r="WN370" s="39"/>
      <c r="WO370" s="39"/>
      <c r="WP370" s="39"/>
      <c r="WQ370" s="39"/>
      <c r="WR370" s="39"/>
      <c r="WS370" s="39"/>
      <c r="WT370" s="39"/>
      <c r="WU370" s="39"/>
      <c r="WV370" s="39"/>
      <c r="WW370" s="39"/>
      <c r="WX370" s="39"/>
      <c r="WY370" s="39"/>
      <c r="WZ370" s="39"/>
      <c r="XA370" s="39"/>
      <c r="XB370" s="39"/>
      <c r="XC370" s="39"/>
      <c r="XD370" s="39"/>
      <c r="XE370" s="39"/>
      <c r="XF370" s="39"/>
      <c r="XG370" s="39"/>
      <c r="XH370" s="39"/>
      <c r="XI370" s="39"/>
      <c r="XJ370" s="39"/>
      <c r="XK370" s="39"/>
      <c r="XL370" s="39"/>
      <c r="XM370" s="39"/>
      <c r="XN370" s="39"/>
      <c r="XO370" s="39"/>
      <c r="XP370" s="39"/>
      <c r="XQ370" s="39"/>
      <c r="XR370" s="39"/>
      <c r="XS370" s="39"/>
      <c r="XT370" s="39"/>
      <c r="XU370" s="39"/>
      <c r="XV370" s="39"/>
      <c r="XW370" s="39"/>
      <c r="XX370" s="39"/>
      <c r="XY370" s="39"/>
      <c r="XZ370" s="39"/>
      <c r="YA370" s="39"/>
      <c r="YB370" s="39"/>
      <c r="YC370" s="39"/>
      <c r="YD370" s="39"/>
      <c r="YE370" s="39"/>
      <c r="YF370" s="39"/>
      <c r="YG370" s="39"/>
      <c r="YH370" s="39"/>
      <c r="YI370" s="39"/>
      <c r="YJ370" s="39"/>
      <c r="YK370" s="39"/>
      <c r="YL370" s="39"/>
      <c r="YM370" s="39"/>
      <c r="YN370" s="39"/>
      <c r="YO370" s="39"/>
      <c r="YP370" s="39"/>
      <c r="YQ370" s="39"/>
      <c r="YR370" s="39"/>
      <c r="YS370" s="39"/>
      <c r="YT370" s="39"/>
      <c r="YU370" s="39"/>
      <c r="YV370" s="39"/>
      <c r="YW370" s="39"/>
      <c r="YX370" s="39"/>
      <c r="YY370" s="39"/>
      <c r="YZ370" s="39"/>
      <c r="ZA370" s="39"/>
      <c r="ZB370" s="39"/>
      <c r="ZC370" s="39"/>
      <c r="ZD370" s="39"/>
      <c r="ZE370" s="39"/>
      <c r="ZF370" s="39"/>
      <c r="ZG370" s="39"/>
      <c r="ZH370" s="39"/>
      <c r="ZI370" s="39"/>
      <c r="ZJ370" s="39"/>
      <c r="ZK370" s="39"/>
      <c r="ZL370" s="39"/>
      <c r="ZM370" s="39"/>
      <c r="ZN370" s="39"/>
      <c r="ZO370" s="39"/>
      <c r="ZP370" s="39"/>
      <c r="ZQ370" s="39"/>
      <c r="ZR370" s="39"/>
      <c r="ZS370" s="39"/>
      <c r="ZT370" s="39"/>
      <c r="ZU370" s="39"/>
      <c r="ZV370" s="39"/>
      <c r="ZW370" s="39"/>
      <c r="ZX370" s="39"/>
    </row>
    <row r="371" spans="1:700" s="41" customFormat="1" ht="12" customHeight="1" x14ac:dyDescent="0.25">
      <c r="A371" s="128" t="s">
        <v>36</v>
      </c>
      <c r="B371" s="36" t="s">
        <v>37</v>
      </c>
      <c r="C371" s="36" t="s">
        <v>37</v>
      </c>
      <c r="D371" s="36" t="s">
        <v>38</v>
      </c>
      <c r="E371" s="36" t="s">
        <v>271</v>
      </c>
      <c r="F371" s="36" t="s">
        <v>272</v>
      </c>
      <c r="G371" s="22" t="s">
        <v>16334</v>
      </c>
      <c r="H371" s="22">
        <v>21101</v>
      </c>
      <c r="I371" s="73" t="s">
        <v>46</v>
      </c>
      <c r="J371" s="31" t="s">
        <v>847</v>
      </c>
      <c r="K371" s="31" t="s">
        <v>848</v>
      </c>
      <c r="L371" s="11"/>
      <c r="M371" s="8" t="s">
        <v>43</v>
      </c>
      <c r="N371" s="12" t="s">
        <v>539</v>
      </c>
      <c r="O371" s="20">
        <v>80</v>
      </c>
      <c r="P371" s="59">
        <v>22.09</v>
      </c>
      <c r="Q371" s="53" t="s">
        <v>45</v>
      </c>
      <c r="R371" s="59">
        <v>1766.84</v>
      </c>
      <c r="S371" s="59">
        <v>0</v>
      </c>
      <c r="T371" s="59">
        <v>441.8</v>
      </c>
      <c r="U371" s="59">
        <v>0</v>
      </c>
      <c r="V371" s="59">
        <v>0</v>
      </c>
      <c r="W371" s="59">
        <v>441.8</v>
      </c>
      <c r="X371" s="59">
        <v>0</v>
      </c>
      <c r="Y371" s="59">
        <v>0</v>
      </c>
      <c r="Z371" s="59">
        <v>441.8</v>
      </c>
      <c r="AA371" s="59">
        <v>0</v>
      </c>
      <c r="AB371" s="59">
        <v>0</v>
      </c>
      <c r="AC371" s="59">
        <v>441.8</v>
      </c>
      <c r="AD371" s="59">
        <v>0</v>
      </c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  <c r="IV371" s="39"/>
      <c r="IW371" s="39"/>
      <c r="IX371" s="39"/>
      <c r="IY371" s="39"/>
      <c r="IZ371" s="39"/>
      <c r="JA371" s="39"/>
      <c r="JB371" s="39"/>
      <c r="JC371" s="39"/>
      <c r="JD371" s="39"/>
      <c r="JE371" s="39"/>
      <c r="JF371" s="39"/>
      <c r="JG371" s="39"/>
      <c r="JH371" s="39"/>
      <c r="JI371" s="39"/>
      <c r="JJ371" s="39"/>
      <c r="JK371" s="39"/>
      <c r="JL371" s="39"/>
      <c r="JM371" s="39"/>
      <c r="JN371" s="39"/>
      <c r="JO371" s="39"/>
      <c r="JP371" s="39"/>
      <c r="JQ371" s="39"/>
      <c r="JR371" s="39"/>
      <c r="JS371" s="39"/>
      <c r="JT371" s="39"/>
      <c r="JU371" s="39"/>
      <c r="JV371" s="39"/>
      <c r="JW371" s="39"/>
      <c r="JX371" s="39"/>
      <c r="JY371" s="39"/>
      <c r="JZ371" s="39"/>
      <c r="KA371" s="39"/>
      <c r="KB371" s="39"/>
      <c r="KC371" s="39"/>
      <c r="KD371" s="39"/>
      <c r="KE371" s="39"/>
      <c r="KF371" s="39"/>
      <c r="KG371" s="39"/>
      <c r="KH371" s="39"/>
      <c r="KI371" s="39"/>
      <c r="KJ371" s="39"/>
      <c r="KK371" s="39"/>
      <c r="KL371" s="39"/>
      <c r="KM371" s="39"/>
      <c r="KN371" s="39"/>
      <c r="KO371" s="39"/>
      <c r="KP371" s="39"/>
      <c r="KQ371" s="39"/>
      <c r="KR371" s="39"/>
      <c r="KS371" s="39"/>
      <c r="KT371" s="39"/>
      <c r="KU371" s="39"/>
      <c r="KV371" s="39"/>
      <c r="KW371" s="39"/>
      <c r="KX371" s="39"/>
      <c r="KY371" s="39"/>
      <c r="KZ371" s="39"/>
      <c r="LA371" s="39"/>
      <c r="LB371" s="39"/>
      <c r="LC371" s="39"/>
      <c r="LD371" s="39"/>
      <c r="LE371" s="39"/>
      <c r="LF371" s="39"/>
      <c r="LG371" s="39"/>
      <c r="LH371" s="39"/>
      <c r="LI371" s="39"/>
      <c r="LJ371" s="39"/>
      <c r="LK371" s="39"/>
      <c r="LL371" s="39"/>
      <c r="LM371" s="39"/>
      <c r="LN371" s="39"/>
      <c r="LO371" s="39"/>
      <c r="LP371" s="39"/>
      <c r="LQ371" s="39"/>
      <c r="LR371" s="39"/>
      <c r="LS371" s="39"/>
      <c r="LT371" s="39"/>
      <c r="LU371" s="39"/>
      <c r="LV371" s="39"/>
      <c r="LW371" s="39"/>
      <c r="LX371" s="39"/>
      <c r="LY371" s="39"/>
      <c r="LZ371" s="39"/>
      <c r="MA371" s="39"/>
      <c r="MB371" s="39"/>
      <c r="MC371" s="39"/>
      <c r="MD371" s="39"/>
      <c r="ME371" s="39"/>
      <c r="MF371" s="39"/>
      <c r="MG371" s="39"/>
      <c r="MH371" s="39"/>
      <c r="MI371" s="39"/>
      <c r="MJ371" s="39"/>
      <c r="MK371" s="39"/>
      <c r="ML371" s="39"/>
      <c r="MM371" s="39"/>
      <c r="MN371" s="39"/>
      <c r="MO371" s="39"/>
      <c r="MP371" s="39"/>
      <c r="MQ371" s="39"/>
      <c r="MR371" s="39"/>
      <c r="MS371" s="39"/>
      <c r="MT371" s="39"/>
      <c r="MU371" s="39"/>
      <c r="MV371" s="39"/>
      <c r="MW371" s="39"/>
      <c r="MX371" s="39"/>
      <c r="MY371" s="39"/>
      <c r="MZ371" s="39"/>
      <c r="NA371" s="39"/>
      <c r="NB371" s="39"/>
      <c r="NC371" s="39"/>
      <c r="ND371" s="39"/>
      <c r="NE371" s="39"/>
      <c r="NF371" s="39"/>
      <c r="NG371" s="39"/>
      <c r="NH371" s="39"/>
      <c r="NI371" s="39"/>
      <c r="NJ371" s="39"/>
      <c r="NK371" s="39"/>
      <c r="NL371" s="39"/>
      <c r="NM371" s="39"/>
      <c r="NN371" s="39"/>
      <c r="NO371" s="39"/>
      <c r="NP371" s="39"/>
      <c r="NQ371" s="39"/>
      <c r="NR371" s="39"/>
      <c r="NS371" s="39"/>
      <c r="NT371" s="39"/>
      <c r="NU371" s="39"/>
      <c r="NV371" s="39"/>
      <c r="NW371" s="39"/>
      <c r="NX371" s="39"/>
      <c r="NY371" s="39"/>
      <c r="NZ371" s="39"/>
      <c r="OA371" s="39"/>
      <c r="OB371" s="39"/>
      <c r="OC371" s="39"/>
      <c r="OD371" s="39"/>
      <c r="OE371" s="39"/>
      <c r="OF371" s="39"/>
      <c r="OG371" s="39"/>
      <c r="OH371" s="39"/>
      <c r="OI371" s="39"/>
      <c r="OJ371" s="39"/>
      <c r="OK371" s="39"/>
      <c r="OL371" s="39"/>
      <c r="OM371" s="39"/>
      <c r="ON371" s="39"/>
      <c r="OO371" s="39"/>
      <c r="OP371" s="39"/>
      <c r="OQ371" s="39"/>
      <c r="OR371" s="39"/>
      <c r="OS371" s="39"/>
      <c r="OT371" s="39"/>
      <c r="OU371" s="39"/>
      <c r="OV371" s="39"/>
      <c r="OW371" s="39"/>
      <c r="OX371" s="39"/>
      <c r="OY371" s="39"/>
      <c r="OZ371" s="39"/>
      <c r="PA371" s="39"/>
      <c r="PB371" s="39"/>
      <c r="PC371" s="39"/>
      <c r="PD371" s="39"/>
      <c r="PE371" s="39"/>
      <c r="PF371" s="39"/>
      <c r="PG371" s="39"/>
      <c r="PH371" s="39"/>
      <c r="PI371" s="39"/>
      <c r="PJ371" s="39"/>
      <c r="PK371" s="39"/>
      <c r="PL371" s="39"/>
      <c r="PM371" s="39"/>
      <c r="PN371" s="39"/>
      <c r="PO371" s="39"/>
      <c r="PP371" s="39"/>
      <c r="PQ371" s="39"/>
      <c r="PR371" s="39"/>
      <c r="PS371" s="39"/>
      <c r="PT371" s="39"/>
      <c r="PU371" s="39"/>
      <c r="PV371" s="39"/>
      <c r="PW371" s="39"/>
      <c r="PX371" s="39"/>
      <c r="PY371" s="39"/>
      <c r="PZ371" s="39"/>
      <c r="QA371" s="39"/>
      <c r="QB371" s="39"/>
      <c r="QC371" s="39"/>
      <c r="QD371" s="39"/>
      <c r="QE371" s="39"/>
      <c r="QF371" s="39"/>
      <c r="QG371" s="39"/>
      <c r="QH371" s="39"/>
      <c r="QI371" s="39"/>
      <c r="QJ371" s="39"/>
      <c r="QK371" s="39"/>
      <c r="QL371" s="39"/>
      <c r="QM371" s="39"/>
      <c r="QN371" s="39"/>
      <c r="QO371" s="39"/>
      <c r="QP371" s="39"/>
      <c r="QQ371" s="39"/>
      <c r="QR371" s="39"/>
      <c r="QS371" s="39"/>
      <c r="QT371" s="39"/>
      <c r="QU371" s="39"/>
      <c r="QV371" s="39"/>
      <c r="QW371" s="39"/>
      <c r="QX371" s="39"/>
      <c r="QY371" s="39"/>
      <c r="QZ371" s="39"/>
      <c r="RA371" s="39"/>
      <c r="RB371" s="39"/>
      <c r="RC371" s="39"/>
      <c r="RD371" s="39"/>
      <c r="RE371" s="39"/>
      <c r="RF371" s="39"/>
      <c r="RG371" s="39"/>
      <c r="RH371" s="39"/>
      <c r="RI371" s="39"/>
      <c r="RJ371" s="39"/>
      <c r="RK371" s="39"/>
      <c r="RL371" s="39"/>
      <c r="RM371" s="39"/>
      <c r="RN371" s="39"/>
      <c r="RO371" s="39"/>
      <c r="RP371" s="39"/>
      <c r="RQ371" s="39"/>
      <c r="RR371" s="39"/>
      <c r="RS371" s="39"/>
      <c r="RT371" s="39"/>
      <c r="RU371" s="39"/>
      <c r="RV371" s="39"/>
      <c r="RW371" s="39"/>
      <c r="RX371" s="39"/>
      <c r="RY371" s="39"/>
      <c r="RZ371" s="39"/>
      <c r="SA371" s="39"/>
      <c r="SB371" s="39"/>
      <c r="SC371" s="39"/>
      <c r="SD371" s="39"/>
      <c r="SE371" s="39"/>
      <c r="SF371" s="39"/>
      <c r="SG371" s="39"/>
      <c r="SH371" s="39"/>
      <c r="SI371" s="39"/>
      <c r="SJ371" s="39"/>
      <c r="SK371" s="39"/>
      <c r="SL371" s="39"/>
      <c r="SM371" s="39"/>
      <c r="SN371" s="39"/>
      <c r="SO371" s="39"/>
      <c r="SP371" s="39"/>
      <c r="SQ371" s="39"/>
      <c r="SR371" s="39"/>
      <c r="SS371" s="39"/>
      <c r="ST371" s="39"/>
      <c r="SU371" s="39"/>
      <c r="SV371" s="39"/>
      <c r="SW371" s="39"/>
      <c r="SX371" s="39"/>
      <c r="SY371" s="39"/>
      <c r="SZ371" s="39"/>
      <c r="TA371" s="39"/>
      <c r="TB371" s="39"/>
      <c r="TC371" s="39"/>
      <c r="TD371" s="39"/>
      <c r="TE371" s="39"/>
      <c r="TF371" s="39"/>
      <c r="TG371" s="39"/>
      <c r="TH371" s="39"/>
      <c r="TI371" s="39"/>
      <c r="TJ371" s="39"/>
      <c r="TK371" s="39"/>
      <c r="TL371" s="39"/>
      <c r="TM371" s="39"/>
      <c r="TN371" s="39"/>
      <c r="TO371" s="39"/>
      <c r="TP371" s="39"/>
      <c r="TQ371" s="39"/>
      <c r="TR371" s="39"/>
      <c r="TS371" s="39"/>
      <c r="TT371" s="39"/>
      <c r="TU371" s="39"/>
      <c r="TV371" s="39"/>
      <c r="TW371" s="39"/>
      <c r="TX371" s="39"/>
      <c r="TY371" s="39"/>
      <c r="TZ371" s="39"/>
      <c r="UA371" s="39"/>
      <c r="UB371" s="39"/>
      <c r="UC371" s="39"/>
      <c r="UD371" s="39"/>
      <c r="UE371" s="39"/>
      <c r="UF371" s="39"/>
      <c r="UG371" s="39"/>
      <c r="UH371" s="39"/>
      <c r="UI371" s="39"/>
      <c r="UJ371" s="39"/>
      <c r="UK371" s="39"/>
      <c r="UL371" s="39"/>
      <c r="UM371" s="39"/>
      <c r="UN371" s="39"/>
      <c r="UO371" s="39"/>
      <c r="UP371" s="39"/>
      <c r="UQ371" s="39"/>
      <c r="UR371" s="39"/>
      <c r="US371" s="39"/>
      <c r="UT371" s="39"/>
      <c r="UU371" s="39"/>
      <c r="UV371" s="39"/>
      <c r="UW371" s="39"/>
      <c r="UX371" s="39"/>
      <c r="UY371" s="39"/>
      <c r="UZ371" s="39"/>
      <c r="VA371" s="39"/>
      <c r="VB371" s="39"/>
      <c r="VC371" s="39"/>
      <c r="VD371" s="39"/>
      <c r="VE371" s="39"/>
      <c r="VF371" s="39"/>
      <c r="VG371" s="39"/>
      <c r="VH371" s="39"/>
      <c r="VI371" s="39"/>
      <c r="VJ371" s="39"/>
      <c r="VK371" s="39"/>
      <c r="VL371" s="39"/>
      <c r="VM371" s="39"/>
      <c r="VN371" s="39"/>
      <c r="VO371" s="39"/>
      <c r="VP371" s="39"/>
      <c r="VQ371" s="39"/>
      <c r="VR371" s="39"/>
      <c r="VS371" s="39"/>
      <c r="VT371" s="39"/>
      <c r="VU371" s="39"/>
      <c r="VV371" s="39"/>
      <c r="VW371" s="39"/>
      <c r="VX371" s="39"/>
      <c r="VY371" s="39"/>
      <c r="VZ371" s="39"/>
      <c r="WA371" s="39"/>
      <c r="WB371" s="39"/>
      <c r="WC371" s="39"/>
      <c r="WD371" s="39"/>
      <c r="WE371" s="39"/>
      <c r="WF371" s="39"/>
      <c r="WG371" s="39"/>
      <c r="WH371" s="39"/>
      <c r="WI371" s="39"/>
      <c r="WJ371" s="39"/>
      <c r="WK371" s="39"/>
      <c r="WL371" s="39"/>
      <c r="WM371" s="39"/>
      <c r="WN371" s="39"/>
      <c r="WO371" s="39"/>
      <c r="WP371" s="39"/>
      <c r="WQ371" s="39"/>
      <c r="WR371" s="39"/>
      <c r="WS371" s="39"/>
      <c r="WT371" s="39"/>
      <c r="WU371" s="39"/>
      <c r="WV371" s="39"/>
      <c r="WW371" s="39"/>
      <c r="WX371" s="39"/>
      <c r="WY371" s="39"/>
      <c r="WZ371" s="39"/>
      <c r="XA371" s="39"/>
      <c r="XB371" s="39"/>
      <c r="XC371" s="39"/>
      <c r="XD371" s="39"/>
      <c r="XE371" s="39"/>
      <c r="XF371" s="39"/>
      <c r="XG371" s="39"/>
      <c r="XH371" s="39"/>
      <c r="XI371" s="39"/>
      <c r="XJ371" s="39"/>
      <c r="XK371" s="39"/>
      <c r="XL371" s="39"/>
      <c r="XM371" s="39"/>
      <c r="XN371" s="39"/>
      <c r="XO371" s="39"/>
      <c r="XP371" s="39"/>
      <c r="XQ371" s="39"/>
      <c r="XR371" s="39"/>
      <c r="XS371" s="39"/>
      <c r="XT371" s="39"/>
      <c r="XU371" s="39"/>
      <c r="XV371" s="39"/>
      <c r="XW371" s="39"/>
      <c r="XX371" s="39"/>
      <c r="XY371" s="39"/>
      <c r="XZ371" s="39"/>
      <c r="YA371" s="39"/>
      <c r="YB371" s="39"/>
      <c r="YC371" s="39"/>
      <c r="YD371" s="39"/>
      <c r="YE371" s="39"/>
      <c r="YF371" s="39"/>
      <c r="YG371" s="39"/>
      <c r="YH371" s="39"/>
      <c r="YI371" s="39"/>
      <c r="YJ371" s="39"/>
      <c r="YK371" s="39"/>
      <c r="YL371" s="39"/>
      <c r="YM371" s="39"/>
      <c r="YN371" s="39"/>
      <c r="YO371" s="39"/>
      <c r="YP371" s="39"/>
      <c r="YQ371" s="39"/>
      <c r="YR371" s="39"/>
      <c r="YS371" s="39"/>
      <c r="YT371" s="39"/>
      <c r="YU371" s="39"/>
      <c r="YV371" s="39"/>
      <c r="YW371" s="39"/>
      <c r="YX371" s="39"/>
      <c r="YY371" s="39"/>
      <c r="YZ371" s="39"/>
      <c r="ZA371" s="39"/>
      <c r="ZB371" s="39"/>
      <c r="ZC371" s="39"/>
      <c r="ZD371" s="39"/>
      <c r="ZE371" s="39"/>
      <c r="ZF371" s="39"/>
      <c r="ZG371" s="39"/>
      <c r="ZH371" s="39"/>
      <c r="ZI371" s="39"/>
      <c r="ZJ371" s="39"/>
      <c r="ZK371" s="39"/>
      <c r="ZL371" s="39"/>
      <c r="ZM371" s="39"/>
      <c r="ZN371" s="39"/>
      <c r="ZO371" s="39"/>
      <c r="ZP371" s="39"/>
      <c r="ZQ371" s="39"/>
      <c r="ZR371" s="39"/>
      <c r="ZS371" s="39"/>
      <c r="ZT371" s="39"/>
      <c r="ZU371" s="39"/>
      <c r="ZV371" s="39"/>
      <c r="ZW371" s="39"/>
      <c r="ZX371" s="39"/>
    </row>
    <row r="372" spans="1:700" s="41" customFormat="1" ht="12" customHeight="1" x14ac:dyDescent="0.25">
      <c r="A372" s="128" t="s">
        <v>36</v>
      </c>
      <c r="B372" s="36" t="s">
        <v>37</v>
      </c>
      <c r="C372" s="36" t="s">
        <v>37</v>
      </c>
      <c r="D372" s="36" t="s">
        <v>38</v>
      </c>
      <c r="E372" s="36" t="s">
        <v>271</v>
      </c>
      <c r="F372" s="36" t="s">
        <v>272</v>
      </c>
      <c r="G372" s="22" t="s">
        <v>16334</v>
      </c>
      <c r="H372" s="22">
        <v>21101</v>
      </c>
      <c r="I372" s="73" t="s">
        <v>46</v>
      </c>
      <c r="J372" s="31" t="s">
        <v>852</v>
      </c>
      <c r="K372" s="31" t="s">
        <v>853</v>
      </c>
      <c r="L372" s="11"/>
      <c r="M372" s="8" t="s">
        <v>43</v>
      </c>
      <c r="N372" s="12" t="s">
        <v>539</v>
      </c>
      <c r="O372" s="20">
        <v>54</v>
      </c>
      <c r="P372" s="59">
        <v>57.42</v>
      </c>
      <c r="Q372" s="53" t="s">
        <v>45</v>
      </c>
      <c r="R372" s="59">
        <v>3100.69</v>
      </c>
      <c r="S372" s="59">
        <v>0</v>
      </c>
      <c r="T372" s="59">
        <v>574.20000000000005</v>
      </c>
      <c r="U372" s="59">
        <v>0</v>
      </c>
      <c r="V372" s="59">
        <v>0</v>
      </c>
      <c r="W372" s="59">
        <v>574.20000000000005</v>
      </c>
      <c r="X372" s="59">
        <v>0</v>
      </c>
      <c r="Y372" s="59">
        <v>0</v>
      </c>
      <c r="Z372" s="59">
        <v>803.88</v>
      </c>
      <c r="AA372" s="59">
        <v>0</v>
      </c>
      <c r="AB372" s="59">
        <v>0</v>
      </c>
      <c r="AC372" s="59">
        <v>1148.4000000000001</v>
      </c>
      <c r="AD372" s="59">
        <v>0</v>
      </c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/>
      <c r="IV372" s="39"/>
      <c r="IW372" s="39"/>
      <c r="IX372" s="39"/>
      <c r="IY372" s="39"/>
      <c r="IZ372" s="39"/>
      <c r="JA372" s="39"/>
      <c r="JB372" s="39"/>
      <c r="JC372" s="39"/>
      <c r="JD372" s="39"/>
      <c r="JE372" s="39"/>
      <c r="JF372" s="39"/>
      <c r="JG372" s="39"/>
      <c r="JH372" s="39"/>
      <c r="JI372" s="39"/>
      <c r="JJ372" s="39"/>
      <c r="JK372" s="39"/>
      <c r="JL372" s="39"/>
      <c r="JM372" s="39"/>
      <c r="JN372" s="39"/>
      <c r="JO372" s="39"/>
      <c r="JP372" s="39"/>
      <c r="JQ372" s="39"/>
      <c r="JR372" s="39"/>
      <c r="JS372" s="39"/>
      <c r="JT372" s="39"/>
      <c r="JU372" s="39"/>
      <c r="JV372" s="39"/>
      <c r="JW372" s="39"/>
      <c r="JX372" s="39"/>
      <c r="JY372" s="39"/>
      <c r="JZ372" s="39"/>
      <c r="KA372" s="39"/>
      <c r="KB372" s="39"/>
      <c r="KC372" s="39"/>
      <c r="KD372" s="39"/>
      <c r="KE372" s="39"/>
      <c r="KF372" s="39"/>
      <c r="KG372" s="39"/>
      <c r="KH372" s="39"/>
      <c r="KI372" s="39"/>
      <c r="KJ372" s="39"/>
      <c r="KK372" s="39"/>
      <c r="KL372" s="39"/>
      <c r="KM372" s="39"/>
      <c r="KN372" s="39"/>
      <c r="KO372" s="39"/>
      <c r="KP372" s="39"/>
      <c r="KQ372" s="39"/>
      <c r="KR372" s="39"/>
      <c r="KS372" s="39"/>
      <c r="KT372" s="39"/>
      <c r="KU372" s="39"/>
      <c r="KV372" s="39"/>
      <c r="KW372" s="39"/>
      <c r="KX372" s="39"/>
      <c r="KY372" s="39"/>
      <c r="KZ372" s="39"/>
      <c r="LA372" s="39"/>
      <c r="LB372" s="39"/>
      <c r="LC372" s="39"/>
      <c r="LD372" s="39"/>
      <c r="LE372" s="39"/>
      <c r="LF372" s="39"/>
      <c r="LG372" s="39"/>
      <c r="LH372" s="39"/>
      <c r="LI372" s="39"/>
      <c r="LJ372" s="39"/>
      <c r="LK372" s="39"/>
      <c r="LL372" s="39"/>
      <c r="LM372" s="39"/>
      <c r="LN372" s="39"/>
      <c r="LO372" s="39"/>
      <c r="LP372" s="39"/>
      <c r="LQ372" s="39"/>
      <c r="LR372" s="39"/>
      <c r="LS372" s="39"/>
      <c r="LT372" s="39"/>
      <c r="LU372" s="39"/>
      <c r="LV372" s="39"/>
      <c r="LW372" s="39"/>
      <c r="LX372" s="39"/>
      <c r="LY372" s="39"/>
      <c r="LZ372" s="39"/>
      <c r="MA372" s="39"/>
      <c r="MB372" s="39"/>
      <c r="MC372" s="39"/>
      <c r="MD372" s="39"/>
      <c r="ME372" s="39"/>
      <c r="MF372" s="39"/>
      <c r="MG372" s="39"/>
      <c r="MH372" s="39"/>
      <c r="MI372" s="39"/>
      <c r="MJ372" s="39"/>
      <c r="MK372" s="39"/>
      <c r="ML372" s="39"/>
      <c r="MM372" s="39"/>
      <c r="MN372" s="39"/>
      <c r="MO372" s="39"/>
      <c r="MP372" s="39"/>
      <c r="MQ372" s="39"/>
      <c r="MR372" s="39"/>
      <c r="MS372" s="39"/>
      <c r="MT372" s="39"/>
      <c r="MU372" s="39"/>
      <c r="MV372" s="39"/>
      <c r="MW372" s="39"/>
      <c r="MX372" s="39"/>
      <c r="MY372" s="39"/>
      <c r="MZ372" s="39"/>
      <c r="NA372" s="39"/>
      <c r="NB372" s="39"/>
      <c r="NC372" s="39"/>
      <c r="ND372" s="39"/>
      <c r="NE372" s="39"/>
      <c r="NF372" s="39"/>
      <c r="NG372" s="39"/>
      <c r="NH372" s="39"/>
      <c r="NI372" s="39"/>
      <c r="NJ372" s="39"/>
      <c r="NK372" s="39"/>
      <c r="NL372" s="39"/>
      <c r="NM372" s="39"/>
      <c r="NN372" s="39"/>
      <c r="NO372" s="39"/>
      <c r="NP372" s="39"/>
      <c r="NQ372" s="39"/>
      <c r="NR372" s="39"/>
      <c r="NS372" s="39"/>
      <c r="NT372" s="39"/>
      <c r="NU372" s="39"/>
      <c r="NV372" s="39"/>
      <c r="NW372" s="39"/>
      <c r="NX372" s="39"/>
      <c r="NY372" s="39"/>
      <c r="NZ372" s="39"/>
      <c r="OA372" s="39"/>
      <c r="OB372" s="39"/>
      <c r="OC372" s="39"/>
      <c r="OD372" s="39"/>
      <c r="OE372" s="39"/>
      <c r="OF372" s="39"/>
      <c r="OG372" s="39"/>
      <c r="OH372" s="39"/>
      <c r="OI372" s="39"/>
      <c r="OJ372" s="39"/>
      <c r="OK372" s="39"/>
      <c r="OL372" s="39"/>
      <c r="OM372" s="39"/>
      <c r="ON372" s="39"/>
      <c r="OO372" s="39"/>
      <c r="OP372" s="39"/>
      <c r="OQ372" s="39"/>
      <c r="OR372" s="39"/>
      <c r="OS372" s="39"/>
      <c r="OT372" s="39"/>
      <c r="OU372" s="39"/>
      <c r="OV372" s="39"/>
      <c r="OW372" s="39"/>
      <c r="OX372" s="39"/>
      <c r="OY372" s="39"/>
      <c r="OZ372" s="39"/>
      <c r="PA372" s="39"/>
      <c r="PB372" s="39"/>
      <c r="PC372" s="39"/>
      <c r="PD372" s="39"/>
      <c r="PE372" s="39"/>
      <c r="PF372" s="39"/>
      <c r="PG372" s="39"/>
      <c r="PH372" s="39"/>
      <c r="PI372" s="39"/>
      <c r="PJ372" s="39"/>
      <c r="PK372" s="39"/>
      <c r="PL372" s="39"/>
      <c r="PM372" s="39"/>
      <c r="PN372" s="39"/>
      <c r="PO372" s="39"/>
      <c r="PP372" s="39"/>
      <c r="PQ372" s="39"/>
      <c r="PR372" s="39"/>
      <c r="PS372" s="39"/>
      <c r="PT372" s="39"/>
      <c r="PU372" s="39"/>
      <c r="PV372" s="39"/>
      <c r="PW372" s="39"/>
      <c r="PX372" s="39"/>
      <c r="PY372" s="39"/>
      <c r="PZ372" s="39"/>
      <c r="QA372" s="39"/>
      <c r="QB372" s="39"/>
      <c r="QC372" s="39"/>
      <c r="QD372" s="39"/>
      <c r="QE372" s="39"/>
      <c r="QF372" s="39"/>
      <c r="QG372" s="39"/>
      <c r="QH372" s="39"/>
      <c r="QI372" s="39"/>
      <c r="QJ372" s="39"/>
      <c r="QK372" s="39"/>
      <c r="QL372" s="39"/>
      <c r="QM372" s="39"/>
      <c r="QN372" s="39"/>
      <c r="QO372" s="39"/>
      <c r="QP372" s="39"/>
      <c r="QQ372" s="39"/>
      <c r="QR372" s="39"/>
      <c r="QS372" s="39"/>
      <c r="QT372" s="39"/>
      <c r="QU372" s="39"/>
      <c r="QV372" s="39"/>
      <c r="QW372" s="39"/>
      <c r="QX372" s="39"/>
      <c r="QY372" s="39"/>
      <c r="QZ372" s="39"/>
      <c r="RA372" s="39"/>
      <c r="RB372" s="39"/>
      <c r="RC372" s="39"/>
      <c r="RD372" s="39"/>
      <c r="RE372" s="39"/>
      <c r="RF372" s="39"/>
      <c r="RG372" s="39"/>
      <c r="RH372" s="39"/>
      <c r="RI372" s="39"/>
      <c r="RJ372" s="39"/>
      <c r="RK372" s="39"/>
      <c r="RL372" s="39"/>
      <c r="RM372" s="39"/>
      <c r="RN372" s="39"/>
      <c r="RO372" s="39"/>
      <c r="RP372" s="39"/>
      <c r="RQ372" s="39"/>
      <c r="RR372" s="39"/>
      <c r="RS372" s="39"/>
      <c r="RT372" s="39"/>
      <c r="RU372" s="39"/>
      <c r="RV372" s="39"/>
      <c r="RW372" s="39"/>
      <c r="RX372" s="39"/>
      <c r="RY372" s="39"/>
      <c r="RZ372" s="39"/>
      <c r="SA372" s="39"/>
      <c r="SB372" s="39"/>
      <c r="SC372" s="39"/>
      <c r="SD372" s="39"/>
      <c r="SE372" s="39"/>
      <c r="SF372" s="39"/>
      <c r="SG372" s="39"/>
      <c r="SH372" s="39"/>
      <c r="SI372" s="39"/>
      <c r="SJ372" s="39"/>
      <c r="SK372" s="39"/>
      <c r="SL372" s="39"/>
      <c r="SM372" s="39"/>
      <c r="SN372" s="39"/>
      <c r="SO372" s="39"/>
      <c r="SP372" s="39"/>
      <c r="SQ372" s="39"/>
      <c r="SR372" s="39"/>
      <c r="SS372" s="39"/>
      <c r="ST372" s="39"/>
      <c r="SU372" s="39"/>
      <c r="SV372" s="39"/>
      <c r="SW372" s="39"/>
      <c r="SX372" s="39"/>
      <c r="SY372" s="39"/>
      <c r="SZ372" s="39"/>
      <c r="TA372" s="39"/>
      <c r="TB372" s="39"/>
      <c r="TC372" s="39"/>
      <c r="TD372" s="39"/>
      <c r="TE372" s="39"/>
      <c r="TF372" s="39"/>
      <c r="TG372" s="39"/>
      <c r="TH372" s="39"/>
      <c r="TI372" s="39"/>
      <c r="TJ372" s="39"/>
      <c r="TK372" s="39"/>
      <c r="TL372" s="39"/>
      <c r="TM372" s="39"/>
      <c r="TN372" s="39"/>
      <c r="TO372" s="39"/>
      <c r="TP372" s="39"/>
      <c r="TQ372" s="39"/>
      <c r="TR372" s="39"/>
      <c r="TS372" s="39"/>
      <c r="TT372" s="39"/>
      <c r="TU372" s="39"/>
      <c r="TV372" s="39"/>
      <c r="TW372" s="39"/>
      <c r="TX372" s="39"/>
      <c r="TY372" s="39"/>
      <c r="TZ372" s="39"/>
      <c r="UA372" s="39"/>
      <c r="UB372" s="39"/>
      <c r="UC372" s="39"/>
      <c r="UD372" s="39"/>
      <c r="UE372" s="39"/>
      <c r="UF372" s="39"/>
      <c r="UG372" s="39"/>
      <c r="UH372" s="39"/>
      <c r="UI372" s="39"/>
      <c r="UJ372" s="39"/>
      <c r="UK372" s="39"/>
      <c r="UL372" s="39"/>
      <c r="UM372" s="39"/>
      <c r="UN372" s="39"/>
      <c r="UO372" s="39"/>
      <c r="UP372" s="39"/>
      <c r="UQ372" s="39"/>
      <c r="UR372" s="39"/>
      <c r="US372" s="39"/>
      <c r="UT372" s="39"/>
      <c r="UU372" s="39"/>
      <c r="UV372" s="39"/>
      <c r="UW372" s="39"/>
      <c r="UX372" s="39"/>
      <c r="UY372" s="39"/>
      <c r="UZ372" s="39"/>
      <c r="VA372" s="39"/>
      <c r="VB372" s="39"/>
      <c r="VC372" s="39"/>
      <c r="VD372" s="39"/>
      <c r="VE372" s="39"/>
      <c r="VF372" s="39"/>
      <c r="VG372" s="39"/>
      <c r="VH372" s="39"/>
      <c r="VI372" s="39"/>
      <c r="VJ372" s="39"/>
      <c r="VK372" s="39"/>
      <c r="VL372" s="39"/>
      <c r="VM372" s="39"/>
      <c r="VN372" s="39"/>
      <c r="VO372" s="39"/>
      <c r="VP372" s="39"/>
      <c r="VQ372" s="39"/>
      <c r="VR372" s="39"/>
      <c r="VS372" s="39"/>
      <c r="VT372" s="39"/>
      <c r="VU372" s="39"/>
      <c r="VV372" s="39"/>
      <c r="VW372" s="39"/>
      <c r="VX372" s="39"/>
      <c r="VY372" s="39"/>
      <c r="VZ372" s="39"/>
      <c r="WA372" s="39"/>
      <c r="WB372" s="39"/>
      <c r="WC372" s="39"/>
      <c r="WD372" s="39"/>
      <c r="WE372" s="39"/>
      <c r="WF372" s="39"/>
      <c r="WG372" s="39"/>
      <c r="WH372" s="39"/>
      <c r="WI372" s="39"/>
      <c r="WJ372" s="39"/>
      <c r="WK372" s="39"/>
      <c r="WL372" s="39"/>
      <c r="WM372" s="39"/>
      <c r="WN372" s="39"/>
      <c r="WO372" s="39"/>
      <c r="WP372" s="39"/>
      <c r="WQ372" s="39"/>
      <c r="WR372" s="39"/>
      <c r="WS372" s="39"/>
      <c r="WT372" s="39"/>
      <c r="WU372" s="39"/>
      <c r="WV372" s="39"/>
      <c r="WW372" s="39"/>
      <c r="WX372" s="39"/>
      <c r="WY372" s="39"/>
      <c r="WZ372" s="39"/>
      <c r="XA372" s="39"/>
      <c r="XB372" s="39"/>
      <c r="XC372" s="39"/>
      <c r="XD372" s="39"/>
      <c r="XE372" s="39"/>
      <c r="XF372" s="39"/>
      <c r="XG372" s="39"/>
      <c r="XH372" s="39"/>
      <c r="XI372" s="39"/>
      <c r="XJ372" s="39"/>
      <c r="XK372" s="39"/>
      <c r="XL372" s="39"/>
      <c r="XM372" s="39"/>
      <c r="XN372" s="39"/>
      <c r="XO372" s="39"/>
      <c r="XP372" s="39"/>
      <c r="XQ372" s="39"/>
      <c r="XR372" s="39"/>
      <c r="XS372" s="39"/>
      <c r="XT372" s="39"/>
      <c r="XU372" s="39"/>
      <c r="XV372" s="39"/>
      <c r="XW372" s="39"/>
      <c r="XX372" s="39"/>
      <c r="XY372" s="39"/>
      <c r="XZ372" s="39"/>
      <c r="YA372" s="39"/>
      <c r="YB372" s="39"/>
      <c r="YC372" s="39"/>
      <c r="YD372" s="39"/>
      <c r="YE372" s="39"/>
      <c r="YF372" s="39"/>
      <c r="YG372" s="39"/>
      <c r="YH372" s="39"/>
      <c r="YI372" s="39"/>
      <c r="YJ372" s="39"/>
      <c r="YK372" s="39"/>
      <c r="YL372" s="39"/>
      <c r="YM372" s="39"/>
      <c r="YN372" s="39"/>
      <c r="YO372" s="39"/>
      <c r="YP372" s="39"/>
      <c r="YQ372" s="39"/>
      <c r="YR372" s="39"/>
      <c r="YS372" s="39"/>
      <c r="YT372" s="39"/>
      <c r="YU372" s="39"/>
      <c r="YV372" s="39"/>
      <c r="YW372" s="39"/>
      <c r="YX372" s="39"/>
      <c r="YY372" s="39"/>
      <c r="YZ372" s="39"/>
      <c r="ZA372" s="39"/>
      <c r="ZB372" s="39"/>
      <c r="ZC372" s="39"/>
      <c r="ZD372" s="39"/>
      <c r="ZE372" s="39"/>
      <c r="ZF372" s="39"/>
      <c r="ZG372" s="39"/>
      <c r="ZH372" s="39"/>
      <c r="ZI372" s="39"/>
      <c r="ZJ372" s="39"/>
      <c r="ZK372" s="39"/>
      <c r="ZL372" s="39"/>
      <c r="ZM372" s="39"/>
      <c r="ZN372" s="39"/>
      <c r="ZO372" s="39"/>
      <c r="ZP372" s="39"/>
      <c r="ZQ372" s="39"/>
      <c r="ZR372" s="39"/>
      <c r="ZS372" s="39"/>
      <c r="ZT372" s="39"/>
      <c r="ZU372" s="39"/>
      <c r="ZV372" s="39"/>
      <c r="ZW372" s="39"/>
      <c r="ZX372" s="39"/>
    </row>
    <row r="373" spans="1:700" s="41" customFormat="1" ht="12" customHeight="1" x14ac:dyDescent="0.25">
      <c r="A373" s="128" t="s">
        <v>36</v>
      </c>
      <c r="B373" s="36" t="s">
        <v>37</v>
      </c>
      <c r="C373" s="36" t="s">
        <v>37</v>
      </c>
      <c r="D373" s="36" t="s">
        <v>38</v>
      </c>
      <c r="E373" s="36" t="s">
        <v>271</v>
      </c>
      <c r="F373" s="36" t="s">
        <v>272</v>
      </c>
      <c r="G373" s="22" t="s">
        <v>16334</v>
      </c>
      <c r="H373" s="22">
        <v>21101</v>
      </c>
      <c r="I373" s="73" t="s">
        <v>46</v>
      </c>
      <c r="J373" s="31" t="s">
        <v>441</v>
      </c>
      <c r="K373" s="31" t="s">
        <v>69</v>
      </c>
      <c r="L373" s="11"/>
      <c r="M373" s="8" t="s">
        <v>43</v>
      </c>
      <c r="N373" s="12" t="s">
        <v>16255</v>
      </c>
      <c r="O373" s="20">
        <v>162</v>
      </c>
      <c r="P373" s="59">
        <v>15.08</v>
      </c>
      <c r="Q373" s="53" t="s">
        <v>45</v>
      </c>
      <c r="R373" s="59">
        <v>2442.98</v>
      </c>
      <c r="S373" s="59">
        <v>0</v>
      </c>
      <c r="T373" s="59">
        <v>603.20000000000005</v>
      </c>
      <c r="U373" s="59">
        <v>0</v>
      </c>
      <c r="V373" s="59">
        <v>0</v>
      </c>
      <c r="W373" s="59">
        <v>603.20000000000005</v>
      </c>
      <c r="X373" s="59">
        <v>0</v>
      </c>
      <c r="Y373" s="59">
        <v>0</v>
      </c>
      <c r="Z373" s="59">
        <v>603.20000000000005</v>
      </c>
      <c r="AA373" s="59">
        <v>0</v>
      </c>
      <c r="AB373" s="59">
        <v>0</v>
      </c>
      <c r="AC373" s="59">
        <v>633.36</v>
      </c>
      <c r="AD373" s="59">
        <v>0</v>
      </c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  <c r="IV373" s="39"/>
      <c r="IW373" s="39"/>
      <c r="IX373" s="39"/>
      <c r="IY373" s="39"/>
      <c r="IZ373" s="39"/>
      <c r="JA373" s="39"/>
      <c r="JB373" s="39"/>
      <c r="JC373" s="39"/>
      <c r="JD373" s="39"/>
      <c r="JE373" s="39"/>
      <c r="JF373" s="39"/>
      <c r="JG373" s="39"/>
      <c r="JH373" s="39"/>
      <c r="JI373" s="39"/>
      <c r="JJ373" s="39"/>
      <c r="JK373" s="39"/>
      <c r="JL373" s="39"/>
      <c r="JM373" s="39"/>
      <c r="JN373" s="39"/>
      <c r="JO373" s="39"/>
      <c r="JP373" s="39"/>
      <c r="JQ373" s="39"/>
      <c r="JR373" s="39"/>
      <c r="JS373" s="39"/>
      <c r="JT373" s="39"/>
      <c r="JU373" s="39"/>
      <c r="JV373" s="39"/>
      <c r="JW373" s="39"/>
      <c r="JX373" s="39"/>
      <c r="JY373" s="39"/>
      <c r="JZ373" s="39"/>
      <c r="KA373" s="39"/>
      <c r="KB373" s="39"/>
      <c r="KC373" s="39"/>
      <c r="KD373" s="39"/>
      <c r="KE373" s="39"/>
      <c r="KF373" s="39"/>
      <c r="KG373" s="39"/>
      <c r="KH373" s="39"/>
      <c r="KI373" s="39"/>
      <c r="KJ373" s="39"/>
      <c r="KK373" s="39"/>
      <c r="KL373" s="39"/>
      <c r="KM373" s="39"/>
      <c r="KN373" s="39"/>
      <c r="KO373" s="39"/>
      <c r="KP373" s="39"/>
      <c r="KQ373" s="39"/>
      <c r="KR373" s="39"/>
      <c r="KS373" s="39"/>
      <c r="KT373" s="39"/>
      <c r="KU373" s="39"/>
      <c r="KV373" s="39"/>
      <c r="KW373" s="39"/>
      <c r="KX373" s="39"/>
      <c r="KY373" s="39"/>
      <c r="KZ373" s="39"/>
      <c r="LA373" s="39"/>
      <c r="LB373" s="39"/>
      <c r="LC373" s="39"/>
      <c r="LD373" s="39"/>
      <c r="LE373" s="39"/>
      <c r="LF373" s="39"/>
      <c r="LG373" s="39"/>
      <c r="LH373" s="39"/>
      <c r="LI373" s="39"/>
      <c r="LJ373" s="39"/>
      <c r="LK373" s="39"/>
      <c r="LL373" s="39"/>
      <c r="LM373" s="39"/>
      <c r="LN373" s="39"/>
      <c r="LO373" s="39"/>
      <c r="LP373" s="39"/>
      <c r="LQ373" s="39"/>
      <c r="LR373" s="39"/>
      <c r="LS373" s="39"/>
      <c r="LT373" s="39"/>
      <c r="LU373" s="39"/>
      <c r="LV373" s="39"/>
      <c r="LW373" s="39"/>
      <c r="LX373" s="39"/>
      <c r="LY373" s="39"/>
      <c r="LZ373" s="39"/>
      <c r="MA373" s="39"/>
      <c r="MB373" s="39"/>
      <c r="MC373" s="39"/>
      <c r="MD373" s="39"/>
      <c r="ME373" s="39"/>
      <c r="MF373" s="39"/>
      <c r="MG373" s="39"/>
      <c r="MH373" s="39"/>
      <c r="MI373" s="39"/>
      <c r="MJ373" s="39"/>
      <c r="MK373" s="39"/>
      <c r="ML373" s="39"/>
      <c r="MM373" s="39"/>
      <c r="MN373" s="39"/>
      <c r="MO373" s="39"/>
      <c r="MP373" s="39"/>
      <c r="MQ373" s="39"/>
      <c r="MR373" s="39"/>
      <c r="MS373" s="39"/>
      <c r="MT373" s="39"/>
      <c r="MU373" s="39"/>
      <c r="MV373" s="39"/>
      <c r="MW373" s="39"/>
      <c r="MX373" s="39"/>
      <c r="MY373" s="39"/>
      <c r="MZ373" s="39"/>
      <c r="NA373" s="39"/>
      <c r="NB373" s="39"/>
      <c r="NC373" s="39"/>
      <c r="ND373" s="39"/>
      <c r="NE373" s="39"/>
      <c r="NF373" s="39"/>
      <c r="NG373" s="39"/>
      <c r="NH373" s="39"/>
      <c r="NI373" s="39"/>
      <c r="NJ373" s="39"/>
      <c r="NK373" s="39"/>
      <c r="NL373" s="39"/>
      <c r="NM373" s="39"/>
      <c r="NN373" s="39"/>
      <c r="NO373" s="39"/>
      <c r="NP373" s="39"/>
      <c r="NQ373" s="39"/>
      <c r="NR373" s="39"/>
      <c r="NS373" s="39"/>
      <c r="NT373" s="39"/>
      <c r="NU373" s="39"/>
      <c r="NV373" s="39"/>
      <c r="NW373" s="39"/>
      <c r="NX373" s="39"/>
      <c r="NY373" s="39"/>
      <c r="NZ373" s="39"/>
      <c r="OA373" s="39"/>
      <c r="OB373" s="39"/>
      <c r="OC373" s="39"/>
      <c r="OD373" s="39"/>
      <c r="OE373" s="39"/>
      <c r="OF373" s="39"/>
      <c r="OG373" s="39"/>
      <c r="OH373" s="39"/>
      <c r="OI373" s="39"/>
      <c r="OJ373" s="39"/>
      <c r="OK373" s="39"/>
      <c r="OL373" s="39"/>
      <c r="OM373" s="39"/>
      <c r="ON373" s="39"/>
      <c r="OO373" s="39"/>
      <c r="OP373" s="39"/>
      <c r="OQ373" s="39"/>
      <c r="OR373" s="39"/>
      <c r="OS373" s="39"/>
      <c r="OT373" s="39"/>
      <c r="OU373" s="39"/>
      <c r="OV373" s="39"/>
      <c r="OW373" s="39"/>
      <c r="OX373" s="39"/>
      <c r="OY373" s="39"/>
      <c r="OZ373" s="39"/>
      <c r="PA373" s="39"/>
      <c r="PB373" s="39"/>
      <c r="PC373" s="39"/>
      <c r="PD373" s="39"/>
      <c r="PE373" s="39"/>
      <c r="PF373" s="39"/>
      <c r="PG373" s="39"/>
      <c r="PH373" s="39"/>
      <c r="PI373" s="39"/>
      <c r="PJ373" s="39"/>
      <c r="PK373" s="39"/>
      <c r="PL373" s="39"/>
      <c r="PM373" s="39"/>
      <c r="PN373" s="39"/>
      <c r="PO373" s="39"/>
      <c r="PP373" s="39"/>
      <c r="PQ373" s="39"/>
      <c r="PR373" s="39"/>
      <c r="PS373" s="39"/>
      <c r="PT373" s="39"/>
      <c r="PU373" s="39"/>
      <c r="PV373" s="39"/>
      <c r="PW373" s="39"/>
      <c r="PX373" s="39"/>
      <c r="PY373" s="39"/>
      <c r="PZ373" s="39"/>
      <c r="QA373" s="39"/>
      <c r="QB373" s="39"/>
      <c r="QC373" s="39"/>
      <c r="QD373" s="39"/>
      <c r="QE373" s="39"/>
      <c r="QF373" s="39"/>
      <c r="QG373" s="39"/>
      <c r="QH373" s="39"/>
      <c r="QI373" s="39"/>
      <c r="QJ373" s="39"/>
      <c r="QK373" s="39"/>
      <c r="QL373" s="39"/>
      <c r="QM373" s="39"/>
      <c r="QN373" s="39"/>
      <c r="QO373" s="39"/>
      <c r="QP373" s="39"/>
      <c r="QQ373" s="39"/>
      <c r="QR373" s="39"/>
      <c r="QS373" s="39"/>
      <c r="QT373" s="39"/>
      <c r="QU373" s="39"/>
      <c r="QV373" s="39"/>
      <c r="QW373" s="39"/>
      <c r="QX373" s="39"/>
      <c r="QY373" s="39"/>
      <c r="QZ373" s="39"/>
      <c r="RA373" s="39"/>
      <c r="RB373" s="39"/>
      <c r="RC373" s="39"/>
      <c r="RD373" s="39"/>
      <c r="RE373" s="39"/>
      <c r="RF373" s="39"/>
      <c r="RG373" s="39"/>
      <c r="RH373" s="39"/>
      <c r="RI373" s="39"/>
      <c r="RJ373" s="39"/>
      <c r="RK373" s="39"/>
      <c r="RL373" s="39"/>
      <c r="RM373" s="39"/>
      <c r="RN373" s="39"/>
      <c r="RO373" s="39"/>
      <c r="RP373" s="39"/>
      <c r="RQ373" s="39"/>
      <c r="RR373" s="39"/>
      <c r="RS373" s="39"/>
      <c r="RT373" s="39"/>
      <c r="RU373" s="39"/>
      <c r="RV373" s="39"/>
      <c r="RW373" s="39"/>
      <c r="RX373" s="39"/>
      <c r="RY373" s="39"/>
      <c r="RZ373" s="39"/>
      <c r="SA373" s="39"/>
      <c r="SB373" s="39"/>
      <c r="SC373" s="39"/>
      <c r="SD373" s="39"/>
      <c r="SE373" s="39"/>
      <c r="SF373" s="39"/>
      <c r="SG373" s="39"/>
      <c r="SH373" s="39"/>
      <c r="SI373" s="39"/>
      <c r="SJ373" s="39"/>
      <c r="SK373" s="39"/>
      <c r="SL373" s="39"/>
      <c r="SM373" s="39"/>
      <c r="SN373" s="39"/>
      <c r="SO373" s="39"/>
      <c r="SP373" s="39"/>
      <c r="SQ373" s="39"/>
      <c r="SR373" s="39"/>
      <c r="SS373" s="39"/>
      <c r="ST373" s="39"/>
      <c r="SU373" s="39"/>
      <c r="SV373" s="39"/>
      <c r="SW373" s="39"/>
      <c r="SX373" s="39"/>
      <c r="SY373" s="39"/>
      <c r="SZ373" s="39"/>
      <c r="TA373" s="39"/>
      <c r="TB373" s="39"/>
      <c r="TC373" s="39"/>
      <c r="TD373" s="39"/>
      <c r="TE373" s="39"/>
      <c r="TF373" s="39"/>
      <c r="TG373" s="39"/>
      <c r="TH373" s="39"/>
      <c r="TI373" s="39"/>
      <c r="TJ373" s="39"/>
      <c r="TK373" s="39"/>
      <c r="TL373" s="39"/>
      <c r="TM373" s="39"/>
      <c r="TN373" s="39"/>
      <c r="TO373" s="39"/>
      <c r="TP373" s="39"/>
      <c r="TQ373" s="39"/>
      <c r="TR373" s="39"/>
      <c r="TS373" s="39"/>
      <c r="TT373" s="39"/>
      <c r="TU373" s="39"/>
      <c r="TV373" s="39"/>
      <c r="TW373" s="39"/>
      <c r="TX373" s="39"/>
      <c r="TY373" s="39"/>
      <c r="TZ373" s="39"/>
      <c r="UA373" s="39"/>
      <c r="UB373" s="39"/>
      <c r="UC373" s="39"/>
      <c r="UD373" s="39"/>
      <c r="UE373" s="39"/>
      <c r="UF373" s="39"/>
      <c r="UG373" s="39"/>
      <c r="UH373" s="39"/>
      <c r="UI373" s="39"/>
      <c r="UJ373" s="39"/>
      <c r="UK373" s="39"/>
      <c r="UL373" s="39"/>
      <c r="UM373" s="39"/>
      <c r="UN373" s="39"/>
      <c r="UO373" s="39"/>
      <c r="UP373" s="39"/>
      <c r="UQ373" s="39"/>
      <c r="UR373" s="39"/>
      <c r="US373" s="39"/>
      <c r="UT373" s="39"/>
      <c r="UU373" s="39"/>
      <c r="UV373" s="39"/>
      <c r="UW373" s="39"/>
      <c r="UX373" s="39"/>
      <c r="UY373" s="39"/>
      <c r="UZ373" s="39"/>
      <c r="VA373" s="39"/>
      <c r="VB373" s="39"/>
      <c r="VC373" s="39"/>
      <c r="VD373" s="39"/>
      <c r="VE373" s="39"/>
      <c r="VF373" s="39"/>
      <c r="VG373" s="39"/>
      <c r="VH373" s="39"/>
      <c r="VI373" s="39"/>
      <c r="VJ373" s="39"/>
      <c r="VK373" s="39"/>
      <c r="VL373" s="39"/>
      <c r="VM373" s="39"/>
      <c r="VN373" s="39"/>
      <c r="VO373" s="39"/>
      <c r="VP373" s="39"/>
      <c r="VQ373" s="39"/>
      <c r="VR373" s="39"/>
      <c r="VS373" s="39"/>
      <c r="VT373" s="39"/>
      <c r="VU373" s="39"/>
      <c r="VV373" s="39"/>
      <c r="VW373" s="39"/>
      <c r="VX373" s="39"/>
      <c r="VY373" s="39"/>
      <c r="VZ373" s="39"/>
      <c r="WA373" s="39"/>
      <c r="WB373" s="39"/>
      <c r="WC373" s="39"/>
      <c r="WD373" s="39"/>
      <c r="WE373" s="39"/>
      <c r="WF373" s="39"/>
      <c r="WG373" s="39"/>
      <c r="WH373" s="39"/>
      <c r="WI373" s="39"/>
      <c r="WJ373" s="39"/>
      <c r="WK373" s="39"/>
      <c r="WL373" s="39"/>
      <c r="WM373" s="39"/>
      <c r="WN373" s="39"/>
      <c r="WO373" s="39"/>
      <c r="WP373" s="39"/>
      <c r="WQ373" s="39"/>
      <c r="WR373" s="39"/>
      <c r="WS373" s="39"/>
      <c r="WT373" s="39"/>
      <c r="WU373" s="39"/>
      <c r="WV373" s="39"/>
      <c r="WW373" s="39"/>
      <c r="WX373" s="39"/>
      <c r="WY373" s="39"/>
      <c r="WZ373" s="39"/>
      <c r="XA373" s="39"/>
      <c r="XB373" s="39"/>
      <c r="XC373" s="39"/>
      <c r="XD373" s="39"/>
      <c r="XE373" s="39"/>
      <c r="XF373" s="39"/>
      <c r="XG373" s="39"/>
      <c r="XH373" s="39"/>
      <c r="XI373" s="39"/>
      <c r="XJ373" s="39"/>
      <c r="XK373" s="39"/>
      <c r="XL373" s="39"/>
      <c r="XM373" s="39"/>
      <c r="XN373" s="39"/>
      <c r="XO373" s="39"/>
      <c r="XP373" s="39"/>
      <c r="XQ373" s="39"/>
      <c r="XR373" s="39"/>
      <c r="XS373" s="39"/>
      <c r="XT373" s="39"/>
      <c r="XU373" s="39"/>
      <c r="XV373" s="39"/>
      <c r="XW373" s="39"/>
      <c r="XX373" s="39"/>
      <c r="XY373" s="39"/>
      <c r="XZ373" s="39"/>
      <c r="YA373" s="39"/>
      <c r="YB373" s="39"/>
      <c r="YC373" s="39"/>
      <c r="YD373" s="39"/>
      <c r="YE373" s="39"/>
      <c r="YF373" s="39"/>
      <c r="YG373" s="39"/>
      <c r="YH373" s="39"/>
      <c r="YI373" s="39"/>
      <c r="YJ373" s="39"/>
      <c r="YK373" s="39"/>
      <c r="YL373" s="39"/>
      <c r="YM373" s="39"/>
      <c r="YN373" s="39"/>
      <c r="YO373" s="39"/>
      <c r="YP373" s="39"/>
      <c r="YQ373" s="39"/>
      <c r="YR373" s="39"/>
      <c r="YS373" s="39"/>
      <c r="YT373" s="39"/>
      <c r="YU373" s="39"/>
      <c r="YV373" s="39"/>
      <c r="YW373" s="39"/>
      <c r="YX373" s="39"/>
      <c r="YY373" s="39"/>
      <c r="YZ373" s="39"/>
      <c r="ZA373" s="39"/>
      <c r="ZB373" s="39"/>
      <c r="ZC373" s="39"/>
      <c r="ZD373" s="39"/>
      <c r="ZE373" s="39"/>
      <c r="ZF373" s="39"/>
      <c r="ZG373" s="39"/>
      <c r="ZH373" s="39"/>
      <c r="ZI373" s="39"/>
      <c r="ZJ373" s="39"/>
      <c r="ZK373" s="39"/>
      <c r="ZL373" s="39"/>
      <c r="ZM373" s="39"/>
      <c r="ZN373" s="39"/>
      <c r="ZO373" s="39"/>
      <c r="ZP373" s="39"/>
      <c r="ZQ373" s="39"/>
      <c r="ZR373" s="39"/>
      <c r="ZS373" s="39"/>
      <c r="ZT373" s="39"/>
      <c r="ZU373" s="39"/>
      <c r="ZV373" s="39"/>
      <c r="ZW373" s="39"/>
      <c r="ZX373" s="39"/>
    </row>
    <row r="374" spans="1:700" s="41" customFormat="1" ht="12" customHeight="1" x14ac:dyDescent="0.25">
      <c r="A374" s="128" t="s">
        <v>36</v>
      </c>
      <c r="B374" s="36" t="s">
        <v>37</v>
      </c>
      <c r="C374" s="36" t="s">
        <v>37</v>
      </c>
      <c r="D374" s="36" t="s">
        <v>38</v>
      </c>
      <c r="E374" s="36" t="s">
        <v>271</v>
      </c>
      <c r="F374" s="36" t="s">
        <v>272</v>
      </c>
      <c r="G374" s="22" t="s">
        <v>16334</v>
      </c>
      <c r="H374" s="22" t="s">
        <v>16319</v>
      </c>
      <c r="I374" s="73" t="s">
        <v>98</v>
      </c>
      <c r="J374" s="31" t="s">
        <v>5804</v>
      </c>
      <c r="K374" s="31" t="s">
        <v>16286</v>
      </c>
      <c r="L374" s="11"/>
      <c r="M374" s="8" t="s">
        <v>43</v>
      </c>
      <c r="N374" s="12" t="s">
        <v>16255</v>
      </c>
      <c r="O374" s="20">
        <v>26</v>
      </c>
      <c r="P374" s="59">
        <v>39.44</v>
      </c>
      <c r="Q374" s="53" t="s">
        <v>16279</v>
      </c>
      <c r="R374" s="59">
        <v>1025.44</v>
      </c>
      <c r="S374" s="59">
        <v>0</v>
      </c>
      <c r="T374" s="59">
        <v>195</v>
      </c>
      <c r="U374" s="59">
        <v>0</v>
      </c>
      <c r="V374" s="59">
        <v>0</v>
      </c>
      <c r="W374" s="59">
        <v>320</v>
      </c>
      <c r="X374" s="59">
        <v>0</v>
      </c>
      <c r="Y374" s="59">
        <v>0</v>
      </c>
      <c r="Z374" s="59">
        <v>320</v>
      </c>
      <c r="AA374" s="59">
        <v>0</v>
      </c>
      <c r="AB374" s="59">
        <v>0</v>
      </c>
      <c r="AC374" s="59">
        <v>190</v>
      </c>
      <c r="AD374" s="59">
        <v>0</v>
      </c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  <c r="IV374" s="39"/>
      <c r="IW374" s="39"/>
      <c r="IX374" s="39"/>
      <c r="IY374" s="39"/>
      <c r="IZ374" s="39"/>
      <c r="JA374" s="39"/>
      <c r="JB374" s="39"/>
      <c r="JC374" s="39"/>
      <c r="JD374" s="39"/>
      <c r="JE374" s="39"/>
      <c r="JF374" s="39"/>
      <c r="JG374" s="39"/>
      <c r="JH374" s="39"/>
      <c r="JI374" s="39"/>
      <c r="JJ374" s="39"/>
      <c r="JK374" s="39"/>
      <c r="JL374" s="39"/>
      <c r="JM374" s="39"/>
      <c r="JN374" s="39"/>
      <c r="JO374" s="39"/>
      <c r="JP374" s="39"/>
      <c r="JQ374" s="39"/>
      <c r="JR374" s="39"/>
      <c r="JS374" s="39"/>
      <c r="JT374" s="39"/>
      <c r="JU374" s="39"/>
      <c r="JV374" s="39"/>
      <c r="JW374" s="39"/>
      <c r="JX374" s="39"/>
      <c r="JY374" s="39"/>
      <c r="JZ374" s="39"/>
      <c r="KA374" s="39"/>
      <c r="KB374" s="39"/>
      <c r="KC374" s="39"/>
      <c r="KD374" s="39"/>
      <c r="KE374" s="39"/>
      <c r="KF374" s="39"/>
      <c r="KG374" s="39"/>
      <c r="KH374" s="39"/>
      <c r="KI374" s="39"/>
      <c r="KJ374" s="39"/>
      <c r="KK374" s="39"/>
      <c r="KL374" s="39"/>
      <c r="KM374" s="39"/>
      <c r="KN374" s="39"/>
      <c r="KO374" s="39"/>
      <c r="KP374" s="39"/>
      <c r="KQ374" s="39"/>
      <c r="KR374" s="39"/>
      <c r="KS374" s="39"/>
      <c r="KT374" s="39"/>
      <c r="KU374" s="39"/>
      <c r="KV374" s="39"/>
      <c r="KW374" s="39"/>
      <c r="KX374" s="39"/>
      <c r="KY374" s="39"/>
      <c r="KZ374" s="39"/>
      <c r="LA374" s="39"/>
      <c r="LB374" s="39"/>
      <c r="LC374" s="39"/>
      <c r="LD374" s="39"/>
      <c r="LE374" s="39"/>
      <c r="LF374" s="39"/>
      <c r="LG374" s="39"/>
      <c r="LH374" s="39"/>
      <c r="LI374" s="39"/>
      <c r="LJ374" s="39"/>
      <c r="LK374" s="39"/>
      <c r="LL374" s="39"/>
      <c r="LM374" s="39"/>
      <c r="LN374" s="39"/>
      <c r="LO374" s="39"/>
      <c r="LP374" s="39"/>
      <c r="LQ374" s="39"/>
      <c r="LR374" s="39"/>
      <c r="LS374" s="39"/>
      <c r="LT374" s="39"/>
      <c r="LU374" s="39"/>
      <c r="LV374" s="39"/>
      <c r="LW374" s="39"/>
      <c r="LX374" s="39"/>
      <c r="LY374" s="39"/>
      <c r="LZ374" s="39"/>
      <c r="MA374" s="39"/>
      <c r="MB374" s="39"/>
      <c r="MC374" s="39"/>
      <c r="MD374" s="39"/>
      <c r="ME374" s="39"/>
      <c r="MF374" s="39"/>
      <c r="MG374" s="39"/>
      <c r="MH374" s="39"/>
      <c r="MI374" s="39"/>
      <c r="MJ374" s="39"/>
      <c r="MK374" s="39"/>
      <c r="ML374" s="39"/>
      <c r="MM374" s="39"/>
      <c r="MN374" s="39"/>
      <c r="MO374" s="39"/>
      <c r="MP374" s="39"/>
      <c r="MQ374" s="39"/>
      <c r="MR374" s="39"/>
      <c r="MS374" s="39"/>
      <c r="MT374" s="39"/>
      <c r="MU374" s="39"/>
      <c r="MV374" s="39"/>
      <c r="MW374" s="39"/>
      <c r="MX374" s="39"/>
      <c r="MY374" s="39"/>
      <c r="MZ374" s="39"/>
      <c r="NA374" s="39"/>
      <c r="NB374" s="39"/>
      <c r="NC374" s="39"/>
      <c r="ND374" s="39"/>
      <c r="NE374" s="39"/>
      <c r="NF374" s="39"/>
      <c r="NG374" s="39"/>
      <c r="NH374" s="39"/>
      <c r="NI374" s="39"/>
      <c r="NJ374" s="39"/>
      <c r="NK374" s="39"/>
      <c r="NL374" s="39"/>
      <c r="NM374" s="39"/>
      <c r="NN374" s="39"/>
      <c r="NO374" s="39"/>
      <c r="NP374" s="39"/>
      <c r="NQ374" s="39"/>
      <c r="NR374" s="39"/>
      <c r="NS374" s="39"/>
      <c r="NT374" s="39"/>
      <c r="NU374" s="39"/>
      <c r="NV374" s="39"/>
      <c r="NW374" s="39"/>
      <c r="NX374" s="39"/>
      <c r="NY374" s="39"/>
      <c r="NZ374" s="39"/>
      <c r="OA374" s="39"/>
      <c r="OB374" s="39"/>
      <c r="OC374" s="39"/>
      <c r="OD374" s="39"/>
      <c r="OE374" s="39"/>
      <c r="OF374" s="39"/>
      <c r="OG374" s="39"/>
      <c r="OH374" s="39"/>
      <c r="OI374" s="39"/>
      <c r="OJ374" s="39"/>
      <c r="OK374" s="39"/>
      <c r="OL374" s="39"/>
      <c r="OM374" s="39"/>
      <c r="ON374" s="39"/>
      <c r="OO374" s="39"/>
      <c r="OP374" s="39"/>
      <c r="OQ374" s="39"/>
      <c r="OR374" s="39"/>
      <c r="OS374" s="39"/>
      <c r="OT374" s="39"/>
      <c r="OU374" s="39"/>
      <c r="OV374" s="39"/>
      <c r="OW374" s="39"/>
      <c r="OX374" s="39"/>
      <c r="OY374" s="39"/>
      <c r="OZ374" s="39"/>
      <c r="PA374" s="39"/>
      <c r="PB374" s="39"/>
      <c r="PC374" s="39"/>
      <c r="PD374" s="39"/>
      <c r="PE374" s="39"/>
      <c r="PF374" s="39"/>
      <c r="PG374" s="39"/>
      <c r="PH374" s="39"/>
      <c r="PI374" s="39"/>
      <c r="PJ374" s="39"/>
      <c r="PK374" s="39"/>
      <c r="PL374" s="39"/>
      <c r="PM374" s="39"/>
      <c r="PN374" s="39"/>
      <c r="PO374" s="39"/>
      <c r="PP374" s="39"/>
      <c r="PQ374" s="39"/>
      <c r="PR374" s="39"/>
      <c r="PS374" s="39"/>
      <c r="PT374" s="39"/>
      <c r="PU374" s="39"/>
      <c r="PV374" s="39"/>
      <c r="PW374" s="39"/>
      <c r="PX374" s="39"/>
      <c r="PY374" s="39"/>
      <c r="PZ374" s="39"/>
      <c r="QA374" s="39"/>
      <c r="QB374" s="39"/>
      <c r="QC374" s="39"/>
      <c r="QD374" s="39"/>
      <c r="QE374" s="39"/>
      <c r="QF374" s="39"/>
      <c r="QG374" s="39"/>
      <c r="QH374" s="39"/>
      <c r="QI374" s="39"/>
      <c r="QJ374" s="39"/>
      <c r="QK374" s="39"/>
      <c r="QL374" s="39"/>
      <c r="QM374" s="39"/>
      <c r="QN374" s="39"/>
      <c r="QO374" s="39"/>
      <c r="QP374" s="39"/>
      <c r="QQ374" s="39"/>
      <c r="QR374" s="39"/>
      <c r="QS374" s="39"/>
      <c r="QT374" s="39"/>
      <c r="QU374" s="39"/>
      <c r="QV374" s="39"/>
      <c r="QW374" s="39"/>
      <c r="QX374" s="39"/>
      <c r="QY374" s="39"/>
      <c r="QZ374" s="39"/>
      <c r="RA374" s="39"/>
      <c r="RB374" s="39"/>
      <c r="RC374" s="39"/>
      <c r="RD374" s="39"/>
      <c r="RE374" s="39"/>
      <c r="RF374" s="39"/>
      <c r="RG374" s="39"/>
      <c r="RH374" s="39"/>
      <c r="RI374" s="39"/>
      <c r="RJ374" s="39"/>
      <c r="RK374" s="39"/>
      <c r="RL374" s="39"/>
      <c r="RM374" s="39"/>
      <c r="RN374" s="39"/>
      <c r="RO374" s="39"/>
      <c r="RP374" s="39"/>
      <c r="RQ374" s="39"/>
      <c r="RR374" s="39"/>
      <c r="RS374" s="39"/>
      <c r="RT374" s="39"/>
      <c r="RU374" s="39"/>
      <c r="RV374" s="39"/>
      <c r="RW374" s="39"/>
      <c r="RX374" s="39"/>
      <c r="RY374" s="39"/>
      <c r="RZ374" s="39"/>
      <c r="SA374" s="39"/>
      <c r="SB374" s="39"/>
      <c r="SC374" s="39"/>
      <c r="SD374" s="39"/>
      <c r="SE374" s="39"/>
      <c r="SF374" s="39"/>
      <c r="SG374" s="39"/>
      <c r="SH374" s="39"/>
      <c r="SI374" s="39"/>
      <c r="SJ374" s="39"/>
      <c r="SK374" s="39"/>
      <c r="SL374" s="39"/>
      <c r="SM374" s="39"/>
      <c r="SN374" s="39"/>
      <c r="SO374" s="39"/>
      <c r="SP374" s="39"/>
      <c r="SQ374" s="39"/>
      <c r="SR374" s="39"/>
      <c r="SS374" s="39"/>
      <c r="ST374" s="39"/>
      <c r="SU374" s="39"/>
      <c r="SV374" s="39"/>
      <c r="SW374" s="39"/>
      <c r="SX374" s="39"/>
      <c r="SY374" s="39"/>
      <c r="SZ374" s="39"/>
      <c r="TA374" s="39"/>
      <c r="TB374" s="39"/>
      <c r="TC374" s="39"/>
      <c r="TD374" s="39"/>
      <c r="TE374" s="39"/>
      <c r="TF374" s="39"/>
      <c r="TG374" s="39"/>
      <c r="TH374" s="39"/>
      <c r="TI374" s="39"/>
      <c r="TJ374" s="39"/>
      <c r="TK374" s="39"/>
      <c r="TL374" s="39"/>
      <c r="TM374" s="39"/>
      <c r="TN374" s="39"/>
      <c r="TO374" s="39"/>
      <c r="TP374" s="39"/>
      <c r="TQ374" s="39"/>
      <c r="TR374" s="39"/>
      <c r="TS374" s="39"/>
      <c r="TT374" s="39"/>
      <c r="TU374" s="39"/>
      <c r="TV374" s="39"/>
      <c r="TW374" s="39"/>
      <c r="TX374" s="39"/>
      <c r="TY374" s="39"/>
      <c r="TZ374" s="39"/>
      <c r="UA374" s="39"/>
      <c r="UB374" s="39"/>
      <c r="UC374" s="39"/>
      <c r="UD374" s="39"/>
      <c r="UE374" s="39"/>
      <c r="UF374" s="39"/>
      <c r="UG374" s="39"/>
      <c r="UH374" s="39"/>
      <c r="UI374" s="39"/>
      <c r="UJ374" s="39"/>
      <c r="UK374" s="39"/>
      <c r="UL374" s="39"/>
      <c r="UM374" s="39"/>
      <c r="UN374" s="39"/>
      <c r="UO374" s="39"/>
      <c r="UP374" s="39"/>
      <c r="UQ374" s="39"/>
      <c r="UR374" s="39"/>
      <c r="US374" s="39"/>
      <c r="UT374" s="39"/>
      <c r="UU374" s="39"/>
      <c r="UV374" s="39"/>
      <c r="UW374" s="39"/>
      <c r="UX374" s="39"/>
      <c r="UY374" s="39"/>
      <c r="UZ374" s="39"/>
      <c r="VA374" s="39"/>
      <c r="VB374" s="39"/>
      <c r="VC374" s="39"/>
      <c r="VD374" s="39"/>
      <c r="VE374" s="39"/>
      <c r="VF374" s="39"/>
      <c r="VG374" s="39"/>
      <c r="VH374" s="39"/>
      <c r="VI374" s="39"/>
      <c r="VJ374" s="39"/>
      <c r="VK374" s="39"/>
      <c r="VL374" s="39"/>
      <c r="VM374" s="39"/>
      <c r="VN374" s="39"/>
      <c r="VO374" s="39"/>
      <c r="VP374" s="39"/>
      <c r="VQ374" s="39"/>
      <c r="VR374" s="39"/>
      <c r="VS374" s="39"/>
      <c r="VT374" s="39"/>
      <c r="VU374" s="39"/>
      <c r="VV374" s="39"/>
      <c r="VW374" s="39"/>
      <c r="VX374" s="39"/>
      <c r="VY374" s="39"/>
      <c r="VZ374" s="39"/>
      <c r="WA374" s="39"/>
      <c r="WB374" s="39"/>
      <c r="WC374" s="39"/>
      <c r="WD374" s="39"/>
      <c r="WE374" s="39"/>
      <c r="WF374" s="39"/>
      <c r="WG374" s="39"/>
      <c r="WH374" s="39"/>
      <c r="WI374" s="39"/>
      <c r="WJ374" s="39"/>
      <c r="WK374" s="39"/>
      <c r="WL374" s="39"/>
      <c r="WM374" s="39"/>
      <c r="WN374" s="39"/>
      <c r="WO374" s="39"/>
      <c r="WP374" s="39"/>
      <c r="WQ374" s="39"/>
      <c r="WR374" s="39"/>
      <c r="WS374" s="39"/>
      <c r="WT374" s="39"/>
      <c r="WU374" s="39"/>
      <c r="WV374" s="39"/>
      <c r="WW374" s="39"/>
      <c r="WX374" s="39"/>
      <c r="WY374" s="39"/>
      <c r="WZ374" s="39"/>
      <c r="XA374" s="39"/>
      <c r="XB374" s="39"/>
      <c r="XC374" s="39"/>
      <c r="XD374" s="39"/>
      <c r="XE374" s="39"/>
      <c r="XF374" s="39"/>
      <c r="XG374" s="39"/>
      <c r="XH374" s="39"/>
      <c r="XI374" s="39"/>
      <c r="XJ374" s="39"/>
      <c r="XK374" s="39"/>
      <c r="XL374" s="39"/>
      <c r="XM374" s="39"/>
      <c r="XN374" s="39"/>
      <c r="XO374" s="39"/>
      <c r="XP374" s="39"/>
      <c r="XQ374" s="39"/>
      <c r="XR374" s="39"/>
      <c r="XS374" s="39"/>
      <c r="XT374" s="39"/>
      <c r="XU374" s="39"/>
      <c r="XV374" s="39"/>
      <c r="XW374" s="39"/>
      <c r="XX374" s="39"/>
      <c r="XY374" s="39"/>
      <c r="XZ374" s="39"/>
      <c r="YA374" s="39"/>
      <c r="YB374" s="39"/>
      <c r="YC374" s="39"/>
      <c r="YD374" s="39"/>
      <c r="YE374" s="39"/>
      <c r="YF374" s="39"/>
      <c r="YG374" s="39"/>
      <c r="YH374" s="39"/>
      <c r="YI374" s="39"/>
      <c r="YJ374" s="39"/>
      <c r="YK374" s="39"/>
      <c r="YL374" s="39"/>
      <c r="YM374" s="39"/>
      <c r="YN374" s="39"/>
      <c r="YO374" s="39"/>
      <c r="YP374" s="39"/>
      <c r="YQ374" s="39"/>
      <c r="YR374" s="39"/>
      <c r="YS374" s="39"/>
      <c r="YT374" s="39"/>
      <c r="YU374" s="39"/>
      <c r="YV374" s="39"/>
      <c r="YW374" s="39"/>
      <c r="YX374" s="39"/>
      <c r="YY374" s="39"/>
      <c r="YZ374" s="39"/>
      <c r="ZA374" s="39"/>
      <c r="ZB374" s="39"/>
      <c r="ZC374" s="39"/>
      <c r="ZD374" s="39"/>
      <c r="ZE374" s="39"/>
      <c r="ZF374" s="39"/>
      <c r="ZG374" s="39"/>
      <c r="ZH374" s="39"/>
      <c r="ZI374" s="39"/>
      <c r="ZJ374" s="39"/>
      <c r="ZK374" s="39"/>
      <c r="ZL374" s="39"/>
      <c r="ZM374" s="39"/>
      <c r="ZN374" s="39"/>
      <c r="ZO374" s="39"/>
      <c r="ZP374" s="39"/>
      <c r="ZQ374" s="39"/>
      <c r="ZR374" s="39"/>
      <c r="ZS374" s="39"/>
      <c r="ZT374" s="39"/>
      <c r="ZU374" s="39"/>
      <c r="ZV374" s="39"/>
      <c r="ZW374" s="39"/>
      <c r="ZX374" s="39"/>
    </row>
    <row r="375" spans="1:700" s="41" customFormat="1" ht="12" customHeight="1" x14ac:dyDescent="0.25">
      <c r="A375" s="128" t="s">
        <v>36</v>
      </c>
      <c r="B375" s="36" t="s">
        <v>37</v>
      </c>
      <c r="C375" s="36" t="s">
        <v>37</v>
      </c>
      <c r="D375" s="36" t="s">
        <v>38</v>
      </c>
      <c r="E375" s="36" t="s">
        <v>271</v>
      </c>
      <c r="F375" s="36" t="s">
        <v>272</v>
      </c>
      <c r="G375" s="22" t="s">
        <v>16334</v>
      </c>
      <c r="H375" s="22" t="s">
        <v>16319</v>
      </c>
      <c r="I375" s="73" t="s">
        <v>98</v>
      </c>
      <c r="J375" s="31" t="s">
        <v>5889</v>
      </c>
      <c r="K375" s="31" t="s">
        <v>238</v>
      </c>
      <c r="L375" s="11"/>
      <c r="M375" s="8" t="s">
        <v>43</v>
      </c>
      <c r="N375" s="12" t="s">
        <v>1446</v>
      </c>
      <c r="O375" s="20">
        <v>90</v>
      </c>
      <c r="P375" s="59">
        <v>62.11</v>
      </c>
      <c r="Q375" s="53" t="s">
        <v>16279</v>
      </c>
      <c r="R375" s="59">
        <v>5580</v>
      </c>
      <c r="S375" s="59">
        <v>0</v>
      </c>
      <c r="T375" s="59">
        <v>1395</v>
      </c>
      <c r="U375" s="59">
        <v>0</v>
      </c>
      <c r="V375" s="59">
        <v>0</v>
      </c>
      <c r="W375" s="59">
        <v>1395</v>
      </c>
      <c r="X375" s="59">
        <v>0</v>
      </c>
      <c r="Y375" s="59">
        <v>0</v>
      </c>
      <c r="Z375" s="59">
        <v>1395</v>
      </c>
      <c r="AA375" s="59">
        <v>0</v>
      </c>
      <c r="AB375" s="59">
        <v>0</v>
      </c>
      <c r="AC375" s="59">
        <v>1395</v>
      </c>
      <c r="AD375" s="59">
        <v>0</v>
      </c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  <c r="IV375" s="39"/>
      <c r="IW375" s="39"/>
      <c r="IX375" s="39"/>
      <c r="IY375" s="39"/>
      <c r="IZ375" s="39"/>
      <c r="JA375" s="39"/>
      <c r="JB375" s="39"/>
      <c r="JC375" s="39"/>
      <c r="JD375" s="39"/>
      <c r="JE375" s="39"/>
      <c r="JF375" s="39"/>
      <c r="JG375" s="39"/>
      <c r="JH375" s="39"/>
      <c r="JI375" s="39"/>
      <c r="JJ375" s="39"/>
      <c r="JK375" s="39"/>
      <c r="JL375" s="39"/>
      <c r="JM375" s="39"/>
      <c r="JN375" s="39"/>
      <c r="JO375" s="39"/>
      <c r="JP375" s="39"/>
      <c r="JQ375" s="39"/>
      <c r="JR375" s="39"/>
      <c r="JS375" s="39"/>
      <c r="JT375" s="39"/>
      <c r="JU375" s="39"/>
      <c r="JV375" s="39"/>
      <c r="JW375" s="39"/>
      <c r="JX375" s="39"/>
      <c r="JY375" s="39"/>
      <c r="JZ375" s="39"/>
      <c r="KA375" s="39"/>
      <c r="KB375" s="39"/>
      <c r="KC375" s="39"/>
      <c r="KD375" s="39"/>
      <c r="KE375" s="39"/>
      <c r="KF375" s="39"/>
      <c r="KG375" s="39"/>
      <c r="KH375" s="39"/>
      <c r="KI375" s="39"/>
      <c r="KJ375" s="39"/>
      <c r="KK375" s="39"/>
      <c r="KL375" s="39"/>
      <c r="KM375" s="39"/>
      <c r="KN375" s="39"/>
      <c r="KO375" s="39"/>
      <c r="KP375" s="39"/>
      <c r="KQ375" s="39"/>
      <c r="KR375" s="39"/>
      <c r="KS375" s="39"/>
      <c r="KT375" s="39"/>
      <c r="KU375" s="39"/>
      <c r="KV375" s="39"/>
      <c r="KW375" s="39"/>
      <c r="KX375" s="39"/>
      <c r="KY375" s="39"/>
      <c r="KZ375" s="39"/>
      <c r="LA375" s="39"/>
      <c r="LB375" s="39"/>
      <c r="LC375" s="39"/>
      <c r="LD375" s="39"/>
      <c r="LE375" s="39"/>
      <c r="LF375" s="39"/>
      <c r="LG375" s="39"/>
      <c r="LH375" s="39"/>
      <c r="LI375" s="39"/>
      <c r="LJ375" s="39"/>
      <c r="LK375" s="39"/>
      <c r="LL375" s="39"/>
      <c r="LM375" s="39"/>
      <c r="LN375" s="39"/>
      <c r="LO375" s="39"/>
      <c r="LP375" s="39"/>
      <c r="LQ375" s="39"/>
      <c r="LR375" s="39"/>
      <c r="LS375" s="39"/>
      <c r="LT375" s="39"/>
      <c r="LU375" s="39"/>
      <c r="LV375" s="39"/>
      <c r="LW375" s="39"/>
      <c r="LX375" s="39"/>
      <c r="LY375" s="39"/>
      <c r="LZ375" s="39"/>
      <c r="MA375" s="39"/>
      <c r="MB375" s="39"/>
      <c r="MC375" s="39"/>
      <c r="MD375" s="39"/>
      <c r="ME375" s="39"/>
      <c r="MF375" s="39"/>
      <c r="MG375" s="39"/>
      <c r="MH375" s="39"/>
      <c r="MI375" s="39"/>
      <c r="MJ375" s="39"/>
      <c r="MK375" s="39"/>
      <c r="ML375" s="39"/>
      <c r="MM375" s="39"/>
      <c r="MN375" s="39"/>
      <c r="MO375" s="39"/>
      <c r="MP375" s="39"/>
      <c r="MQ375" s="39"/>
      <c r="MR375" s="39"/>
      <c r="MS375" s="39"/>
      <c r="MT375" s="39"/>
      <c r="MU375" s="39"/>
      <c r="MV375" s="39"/>
      <c r="MW375" s="39"/>
      <c r="MX375" s="39"/>
      <c r="MY375" s="39"/>
      <c r="MZ375" s="39"/>
      <c r="NA375" s="39"/>
      <c r="NB375" s="39"/>
      <c r="NC375" s="39"/>
      <c r="ND375" s="39"/>
      <c r="NE375" s="39"/>
      <c r="NF375" s="39"/>
      <c r="NG375" s="39"/>
      <c r="NH375" s="39"/>
      <c r="NI375" s="39"/>
      <c r="NJ375" s="39"/>
      <c r="NK375" s="39"/>
      <c r="NL375" s="39"/>
      <c r="NM375" s="39"/>
      <c r="NN375" s="39"/>
      <c r="NO375" s="39"/>
      <c r="NP375" s="39"/>
      <c r="NQ375" s="39"/>
      <c r="NR375" s="39"/>
      <c r="NS375" s="39"/>
      <c r="NT375" s="39"/>
      <c r="NU375" s="39"/>
      <c r="NV375" s="39"/>
      <c r="NW375" s="39"/>
      <c r="NX375" s="39"/>
      <c r="NY375" s="39"/>
      <c r="NZ375" s="39"/>
      <c r="OA375" s="39"/>
      <c r="OB375" s="39"/>
      <c r="OC375" s="39"/>
      <c r="OD375" s="39"/>
      <c r="OE375" s="39"/>
      <c r="OF375" s="39"/>
      <c r="OG375" s="39"/>
      <c r="OH375" s="39"/>
      <c r="OI375" s="39"/>
      <c r="OJ375" s="39"/>
      <c r="OK375" s="39"/>
      <c r="OL375" s="39"/>
      <c r="OM375" s="39"/>
      <c r="ON375" s="39"/>
      <c r="OO375" s="39"/>
      <c r="OP375" s="39"/>
      <c r="OQ375" s="39"/>
      <c r="OR375" s="39"/>
      <c r="OS375" s="39"/>
      <c r="OT375" s="39"/>
      <c r="OU375" s="39"/>
      <c r="OV375" s="39"/>
      <c r="OW375" s="39"/>
      <c r="OX375" s="39"/>
      <c r="OY375" s="39"/>
      <c r="OZ375" s="39"/>
      <c r="PA375" s="39"/>
      <c r="PB375" s="39"/>
      <c r="PC375" s="39"/>
      <c r="PD375" s="39"/>
      <c r="PE375" s="39"/>
      <c r="PF375" s="39"/>
      <c r="PG375" s="39"/>
      <c r="PH375" s="39"/>
      <c r="PI375" s="39"/>
      <c r="PJ375" s="39"/>
      <c r="PK375" s="39"/>
      <c r="PL375" s="39"/>
      <c r="PM375" s="39"/>
      <c r="PN375" s="39"/>
      <c r="PO375" s="39"/>
      <c r="PP375" s="39"/>
      <c r="PQ375" s="39"/>
      <c r="PR375" s="39"/>
      <c r="PS375" s="39"/>
      <c r="PT375" s="39"/>
      <c r="PU375" s="39"/>
      <c r="PV375" s="39"/>
      <c r="PW375" s="39"/>
      <c r="PX375" s="39"/>
      <c r="PY375" s="39"/>
      <c r="PZ375" s="39"/>
      <c r="QA375" s="39"/>
      <c r="QB375" s="39"/>
      <c r="QC375" s="39"/>
      <c r="QD375" s="39"/>
      <c r="QE375" s="39"/>
      <c r="QF375" s="39"/>
      <c r="QG375" s="39"/>
      <c r="QH375" s="39"/>
      <c r="QI375" s="39"/>
      <c r="QJ375" s="39"/>
      <c r="QK375" s="39"/>
      <c r="QL375" s="39"/>
      <c r="QM375" s="39"/>
      <c r="QN375" s="39"/>
      <c r="QO375" s="39"/>
      <c r="QP375" s="39"/>
      <c r="QQ375" s="39"/>
      <c r="QR375" s="39"/>
      <c r="QS375" s="39"/>
      <c r="QT375" s="39"/>
      <c r="QU375" s="39"/>
      <c r="QV375" s="39"/>
      <c r="QW375" s="39"/>
      <c r="QX375" s="39"/>
      <c r="QY375" s="39"/>
      <c r="QZ375" s="39"/>
      <c r="RA375" s="39"/>
      <c r="RB375" s="39"/>
      <c r="RC375" s="39"/>
      <c r="RD375" s="39"/>
      <c r="RE375" s="39"/>
      <c r="RF375" s="39"/>
      <c r="RG375" s="39"/>
      <c r="RH375" s="39"/>
      <c r="RI375" s="39"/>
      <c r="RJ375" s="39"/>
      <c r="RK375" s="39"/>
      <c r="RL375" s="39"/>
      <c r="RM375" s="39"/>
      <c r="RN375" s="39"/>
      <c r="RO375" s="39"/>
      <c r="RP375" s="39"/>
      <c r="RQ375" s="39"/>
      <c r="RR375" s="39"/>
      <c r="RS375" s="39"/>
      <c r="RT375" s="39"/>
      <c r="RU375" s="39"/>
      <c r="RV375" s="39"/>
      <c r="RW375" s="39"/>
      <c r="RX375" s="39"/>
      <c r="RY375" s="39"/>
      <c r="RZ375" s="39"/>
      <c r="SA375" s="39"/>
      <c r="SB375" s="39"/>
      <c r="SC375" s="39"/>
      <c r="SD375" s="39"/>
      <c r="SE375" s="39"/>
      <c r="SF375" s="39"/>
      <c r="SG375" s="39"/>
      <c r="SH375" s="39"/>
      <c r="SI375" s="39"/>
      <c r="SJ375" s="39"/>
      <c r="SK375" s="39"/>
      <c r="SL375" s="39"/>
      <c r="SM375" s="39"/>
      <c r="SN375" s="39"/>
      <c r="SO375" s="39"/>
      <c r="SP375" s="39"/>
      <c r="SQ375" s="39"/>
      <c r="SR375" s="39"/>
      <c r="SS375" s="39"/>
      <c r="ST375" s="39"/>
      <c r="SU375" s="39"/>
      <c r="SV375" s="39"/>
      <c r="SW375" s="39"/>
      <c r="SX375" s="39"/>
      <c r="SY375" s="39"/>
      <c r="SZ375" s="39"/>
      <c r="TA375" s="39"/>
      <c r="TB375" s="39"/>
      <c r="TC375" s="39"/>
      <c r="TD375" s="39"/>
      <c r="TE375" s="39"/>
      <c r="TF375" s="39"/>
      <c r="TG375" s="39"/>
      <c r="TH375" s="39"/>
      <c r="TI375" s="39"/>
      <c r="TJ375" s="39"/>
      <c r="TK375" s="39"/>
      <c r="TL375" s="39"/>
      <c r="TM375" s="39"/>
      <c r="TN375" s="39"/>
      <c r="TO375" s="39"/>
      <c r="TP375" s="39"/>
      <c r="TQ375" s="39"/>
      <c r="TR375" s="39"/>
      <c r="TS375" s="39"/>
      <c r="TT375" s="39"/>
      <c r="TU375" s="39"/>
      <c r="TV375" s="39"/>
      <c r="TW375" s="39"/>
      <c r="TX375" s="39"/>
      <c r="TY375" s="39"/>
      <c r="TZ375" s="39"/>
      <c r="UA375" s="39"/>
      <c r="UB375" s="39"/>
      <c r="UC375" s="39"/>
      <c r="UD375" s="39"/>
      <c r="UE375" s="39"/>
      <c r="UF375" s="39"/>
      <c r="UG375" s="39"/>
      <c r="UH375" s="39"/>
      <c r="UI375" s="39"/>
      <c r="UJ375" s="39"/>
      <c r="UK375" s="39"/>
      <c r="UL375" s="39"/>
      <c r="UM375" s="39"/>
      <c r="UN375" s="39"/>
      <c r="UO375" s="39"/>
      <c r="UP375" s="39"/>
      <c r="UQ375" s="39"/>
      <c r="UR375" s="39"/>
      <c r="US375" s="39"/>
      <c r="UT375" s="39"/>
      <c r="UU375" s="39"/>
      <c r="UV375" s="39"/>
      <c r="UW375" s="39"/>
      <c r="UX375" s="39"/>
      <c r="UY375" s="39"/>
      <c r="UZ375" s="39"/>
      <c r="VA375" s="39"/>
      <c r="VB375" s="39"/>
      <c r="VC375" s="39"/>
      <c r="VD375" s="39"/>
      <c r="VE375" s="39"/>
      <c r="VF375" s="39"/>
      <c r="VG375" s="39"/>
      <c r="VH375" s="39"/>
      <c r="VI375" s="39"/>
      <c r="VJ375" s="39"/>
      <c r="VK375" s="39"/>
      <c r="VL375" s="39"/>
      <c r="VM375" s="39"/>
      <c r="VN375" s="39"/>
      <c r="VO375" s="39"/>
      <c r="VP375" s="39"/>
      <c r="VQ375" s="39"/>
      <c r="VR375" s="39"/>
      <c r="VS375" s="39"/>
      <c r="VT375" s="39"/>
      <c r="VU375" s="39"/>
      <c r="VV375" s="39"/>
      <c r="VW375" s="39"/>
      <c r="VX375" s="39"/>
      <c r="VY375" s="39"/>
      <c r="VZ375" s="39"/>
      <c r="WA375" s="39"/>
      <c r="WB375" s="39"/>
      <c r="WC375" s="39"/>
      <c r="WD375" s="39"/>
      <c r="WE375" s="39"/>
      <c r="WF375" s="39"/>
      <c r="WG375" s="39"/>
      <c r="WH375" s="39"/>
      <c r="WI375" s="39"/>
      <c r="WJ375" s="39"/>
      <c r="WK375" s="39"/>
      <c r="WL375" s="39"/>
      <c r="WM375" s="39"/>
      <c r="WN375" s="39"/>
      <c r="WO375" s="39"/>
      <c r="WP375" s="39"/>
      <c r="WQ375" s="39"/>
      <c r="WR375" s="39"/>
      <c r="WS375" s="39"/>
      <c r="WT375" s="39"/>
      <c r="WU375" s="39"/>
      <c r="WV375" s="39"/>
      <c r="WW375" s="39"/>
      <c r="WX375" s="39"/>
      <c r="WY375" s="39"/>
      <c r="WZ375" s="39"/>
      <c r="XA375" s="39"/>
      <c r="XB375" s="39"/>
      <c r="XC375" s="39"/>
      <c r="XD375" s="39"/>
      <c r="XE375" s="39"/>
      <c r="XF375" s="39"/>
      <c r="XG375" s="39"/>
      <c r="XH375" s="39"/>
      <c r="XI375" s="39"/>
      <c r="XJ375" s="39"/>
      <c r="XK375" s="39"/>
      <c r="XL375" s="39"/>
      <c r="XM375" s="39"/>
      <c r="XN375" s="39"/>
      <c r="XO375" s="39"/>
      <c r="XP375" s="39"/>
      <c r="XQ375" s="39"/>
      <c r="XR375" s="39"/>
      <c r="XS375" s="39"/>
      <c r="XT375" s="39"/>
      <c r="XU375" s="39"/>
      <c r="XV375" s="39"/>
      <c r="XW375" s="39"/>
      <c r="XX375" s="39"/>
      <c r="XY375" s="39"/>
      <c r="XZ375" s="39"/>
      <c r="YA375" s="39"/>
      <c r="YB375" s="39"/>
      <c r="YC375" s="39"/>
      <c r="YD375" s="39"/>
      <c r="YE375" s="39"/>
      <c r="YF375" s="39"/>
      <c r="YG375" s="39"/>
      <c r="YH375" s="39"/>
      <c r="YI375" s="39"/>
      <c r="YJ375" s="39"/>
      <c r="YK375" s="39"/>
      <c r="YL375" s="39"/>
      <c r="YM375" s="39"/>
      <c r="YN375" s="39"/>
      <c r="YO375" s="39"/>
      <c r="YP375" s="39"/>
      <c r="YQ375" s="39"/>
      <c r="YR375" s="39"/>
      <c r="YS375" s="39"/>
      <c r="YT375" s="39"/>
      <c r="YU375" s="39"/>
      <c r="YV375" s="39"/>
      <c r="YW375" s="39"/>
      <c r="YX375" s="39"/>
      <c r="YY375" s="39"/>
      <c r="YZ375" s="39"/>
      <c r="ZA375" s="39"/>
      <c r="ZB375" s="39"/>
      <c r="ZC375" s="39"/>
      <c r="ZD375" s="39"/>
      <c r="ZE375" s="39"/>
      <c r="ZF375" s="39"/>
      <c r="ZG375" s="39"/>
      <c r="ZH375" s="39"/>
      <c r="ZI375" s="39"/>
      <c r="ZJ375" s="39"/>
      <c r="ZK375" s="39"/>
      <c r="ZL375" s="39"/>
      <c r="ZM375" s="39"/>
      <c r="ZN375" s="39"/>
      <c r="ZO375" s="39"/>
      <c r="ZP375" s="39"/>
      <c r="ZQ375" s="39"/>
      <c r="ZR375" s="39"/>
      <c r="ZS375" s="39"/>
      <c r="ZT375" s="39"/>
      <c r="ZU375" s="39"/>
      <c r="ZV375" s="39"/>
      <c r="ZW375" s="39"/>
      <c r="ZX375" s="39"/>
    </row>
    <row r="376" spans="1:700" s="41" customFormat="1" ht="12" customHeight="1" x14ac:dyDescent="0.25">
      <c r="A376" s="128" t="s">
        <v>36</v>
      </c>
      <c r="B376" s="36" t="s">
        <v>37</v>
      </c>
      <c r="C376" s="36" t="s">
        <v>37</v>
      </c>
      <c r="D376" s="36" t="s">
        <v>38</v>
      </c>
      <c r="E376" s="36" t="s">
        <v>271</v>
      </c>
      <c r="F376" s="36" t="s">
        <v>272</v>
      </c>
      <c r="G376" s="22" t="s">
        <v>16334</v>
      </c>
      <c r="H376" s="22" t="s">
        <v>16319</v>
      </c>
      <c r="I376" s="73" t="s">
        <v>98</v>
      </c>
      <c r="J376" s="19" t="s">
        <v>5716</v>
      </c>
      <c r="K376" s="19" t="s">
        <v>5717</v>
      </c>
      <c r="L376" s="11"/>
      <c r="M376" s="8" t="s">
        <v>43</v>
      </c>
      <c r="N376" s="12" t="s">
        <v>16255</v>
      </c>
      <c r="O376" s="20">
        <v>60</v>
      </c>
      <c r="P376" s="59">
        <v>48.72</v>
      </c>
      <c r="Q376" s="53" t="s">
        <v>16279</v>
      </c>
      <c r="R376" s="59">
        <v>2923.2</v>
      </c>
      <c r="S376" s="59">
        <v>0</v>
      </c>
      <c r="T376" s="59">
        <v>730.8</v>
      </c>
      <c r="U376" s="59">
        <v>0</v>
      </c>
      <c r="V376" s="59">
        <v>0</v>
      </c>
      <c r="W376" s="59">
        <v>730.8</v>
      </c>
      <c r="X376" s="59">
        <v>0</v>
      </c>
      <c r="Y376" s="59">
        <v>0</v>
      </c>
      <c r="Z376" s="59">
        <v>730.8</v>
      </c>
      <c r="AA376" s="59">
        <v>0</v>
      </c>
      <c r="AB376" s="59">
        <v>0</v>
      </c>
      <c r="AC376" s="59">
        <v>730.8</v>
      </c>
      <c r="AD376" s="59">
        <v>0</v>
      </c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  <c r="IV376" s="39"/>
      <c r="IW376" s="39"/>
      <c r="IX376" s="39"/>
      <c r="IY376" s="39"/>
      <c r="IZ376" s="39"/>
      <c r="JA376" s="39"/>
      <c r="JB376" s="39"/>
      <c r="JC376" s="39"/>
      <c r="JD376" s="39"/>
      <c r="JE376" s="39"/>
      <c r="JF376" s="39"/>
      <c r="JG376" s="39"/>
      <c r="JH376" s="39"/>
      <c r="JI376" s="39"/>
      <c r="JJ376" s="39"/>
      <c r="JK376" s="39"/>
      <c r="JL376" s="39"/>
      <c r="JM376" s="39"/>
      <c r="JN376" s="39"/>
      <c r="JO376" s="39"/>
      <c r="JP376" s="39"/>
      <c r="JQ376" s="39"/>
      <c r="JR376" s="39"/>
      <c r="JS376" s="39"/>
      <c r="JT376" s="39"/>
      <c r="JU376" s="39"/>
      <c r="JV376" s="39"/>
      <c r="JW376" s="39"/>
      <c r="JX376" s="39"/>
      <c r="JY376" s="39"/>
      <c r="JZ376" s="39"/>
      <c r="KA376" s="39"/>
      <c r="KB376" s="39"/>
      <c r="KC376" s="39"/>
      <c r="KD376" s="39"/>
      <c r="KE376" s="39"/>
      <c r="KF376" s="39"/>
      <c r="KG376" s="39"/>
      <c r="KH376" s="39"/>
      <c r="KI376" s="39"/>
      <c r="KJ376" s="39"/>
      <c r="KK376" s="39"/>
      <c r="KL376" s="39"/>
      <c r="KM376" s="39"/>
      <c r="KN376" s="39"/>
      <c r="KO376" s="39"/>
      <c r="KP376" s="39"/>
      <c r="KQ376" s="39"/>
      <c r="KR376" s="39"/>
      <c r="KS376" s="39"/>
      <c r="KT376" s="39"/>
      <c r="KU376" s="39"/>
      <c r="KV376" s="39"/>
      <c r="KW376" s="39"/>
      <c r="KX376" s="39"/>
      <c r="KY376" s="39"/>
      <c r="KZ376" s="39"/>
      <c r="LA376" s="39"/>
      <c r="LB376" s="39"/>
      <c r="LC376" s="39"/>
      <c r="LD376" s="39"/>
      <c r="LE376" s="39"/>
      <c r="LF376" s="39"/>
      <c r="LG376" s="39"/>
      <c r="LH376" s="39"/>
      <c r="LI376" s="39"/>
      <c r="LJ376" s="39"/>
      <c r="LK376" s="39"/>
      <c r="LL376" s="39"/>
      <c r="LM376" s="39"/>
      <c r="LN376" s="39"/>
      <c r="LO376" s="39"/>
      <c r="LP376" s="39"/>
      <c r="LQ376" s="39"/>
      <c r="LR376" s="39"/>
      <c r="LS376" s="39"/>
      <c r="LT376" s="39"/>
      <c r="LU376" s="39"/>
      <c r="LV376" s="39"/>
      <c r="LW376" s="39"/>
      <c r="LX376" s="39"/>
      <c r="LY376" s="39"/>
      <c r="LZ376" s="39"/>
      <c r="MA376" s="39"/>
      <c r="MB376" s="39"/>
      <c r="MC376" s="39"/>
      <c r="MD376" s="39"/>
      <c r="ME376" s="39"/>
      <c r="MF376" s="39"/>
      <c r="MG376" s="39"/>
      <c r="MH376" s="39"/>
      <c r="MI376" s="39"/>
      <c r="MJ376" s="39"/>
      <c r="MK376" s="39"/>
      <c r="ML376" s="39"/>
      <c r="MM376" s="39"/>
      <c r="MN376" s="39"/>
      <c r="MO376" s="39"/>
      <c r="MP376" s="39"/>
      <c r="MQ376" s="39"/>
      <c r="MR376" s="39"/>
      <c r="MS376" s="39"/>
      <c r="MT376" s="39"/>
      <c r="MU376" s="39"/>
      <c r="MV376" s="39"/>
      <c r="MW376" s="39"/>
      <c r="MX376" s="39"/>
      <c r="MY376" s="39"/>
      <c r="MZ376" s="39"/>
      <c r="NA376" s="39"/>
      <c r="NB376" s="39"/>
      <c r="NC376" s="39"/>
      <c r="ND376" s="39"/>
      <c r="NE376" s="39"/>
      <c r="NF376" s="39"/>
      <c r="NG376" s="39"/>
      <c r="NH376" s="39"/>
      <c r="NI376" s="39"/>
      <c r="NJ376" s="39"/>
      <c r="NK376" s="39"/>
      <c r="NL376" s="39"/>
      <c r="NM376" s="39"/>
      <c r="NN376" s="39"/>
      <c r="NO376" s="39"/>
      <c r="NP376" s="39"/>
      <c r="NQ376" s="39"/>
      <c r="NR376" s="39"/>
      <c r="NS376" s="39"/>
      <c r="NT376" s="39"/>
      <c r="NU376" s="39"/>
      <c r="NV376" s="39"/>
      <c r="NW376" s="39"/>
      <c r="NX376" s="39"/>
      <c r="NY376" s="39"/>
      <c r="NZ376" s="39"/>
      <c r="OA376" s="39"/>
      <c r="OB376" s="39"/>
      <c r="OC376" s="39"/>
      <c r="OD376" s="39"/>
      <c r="OE376" s="39"/>
      <c r="OF376" s="39"/>
      <c r="OG376" s="39"/>
      <c r="OH376" s="39"/>
      <c r="OI376" s="39"/>
      <c r="OJ376" s="39"/>
      <c r="OK376" s="39"/>
      <c r="OL376" s="39"/>
      <c r="OM376" s="39"/>
      <c r="ON376" s="39"/>
      <c r="OO376" s="39"/>
      <c r="OP376" s="39"/>
      <c r="OQ376" s="39"/>
      <c r="OR376" s="39"/>
      <c r="OS376" s="39"/>
      <c r="OT376" s="39"/>
      <c r="OU376" s="39"/>
      <c r="OV376" s="39"/>
      <c r="OW376" s="39"/>
      <c r="OX376" s="39"/>
      <c r="OY376" s="39"/>
      <c r="OZ376" s="39"/>
      <c r="PA376" s="39"/>
      <c r="PB376" s="39"/>
      <c r="PC376" s="39"/>
      <c r="PD376" s="39"/>
      <c r="PE376" s="39"/>
      <c r="PF376" s="39"/>
      <c r="PG376" s="39"/>
      <c r="PH376" s="39"/>
      <c r="PI376" s="39"/>
      <c r="PJ376" s="39"/>
      <c r="PK376" s="39"/>
      <c r="PL376" s="39"/>
      <c r="PM376" s="39"/>
      <c r="PN376" s="39"/>
      <c r="PO376" s="39"/>
      <c r="PP376" s="39"/>
      <c r="PQ376" s="39"/>
      <c r="PR376" s="39"/>
      <c r="PS376" s="39"/>
      <c r="PT376" s="39"/>
      <c r="PU376" s="39"/>
      <c r="PV376" s="39"/>
      <c r="PW376" s="39"/>
      <c r="PX376" s="39"/>
      <c r="PY376" s="39"/>
      <c r="PZ376" s="39"/>
      <c r="QA376" s="39"/>
      <c r="QB376" s="39"/>
      <c r="QC376" s="39"/>
      <c r="QD376" s="39"/>
      <c r="QE376" s="39"/>
      <c r="QF376" s="39"/>
      <c r="QG376" s="39"/>
      <c r="QH376" s="39"/>
      <c r="QI376" s="39"/>
      <c r="QJ376" s="39"/>
      <c r="QK376" s="39"/>
      <c r="QL376" s="39"/>
      <c r="QM376" s="39"/>
      <c r="QN376" s="39"/>
      <c r="QO376" s="39"/>
      <c r="QP376" s="39"/>
      <c r="QQ376" s="39"/>
      <c r="QR376" s="39"/>
      <c r="QS376" s="39"/>
      <c r="QT376" s="39"/>
      <c r="QU376" s="39"/>
      <c r="QV376" s="39"/>
      <c r="QW376" s="39"/>
      <c r="QX376" s="39"/>
      <c r="QY376" s="39"/>
      <c r="QZ376" s="39"/>
      <c r="RA376" s="39"/>
      <c r="RB376" s="39"/>
      <c r="RC376" s="39"/>
      <c r="RD376" s="39"/>
      <c r="RE376" s="39"/>
      <c r="RF376" s="39"/>
      <c r="RG376" s="39"/>
      <c r="RH376" s="39"/>
      <c r="RI376" s="39"/>
      <c r="RJ376" s="39"/>
      <c r="RK376" s="39"/>
      <c r="RL376" s="39"/>
      <c r="RM376" s="39"/>
      <c r="RN376" s="39"/>
      <c r="RO376" s="39"/>
      <c r="RP376" s="39"/>
      <c r="RQ376" s="39"/>
      <c r="RR376" s="39"/>
      <c r="RS376" s="39"/>
      <c r="RT376" s="39"/>
      <c r="RU376" s="39"/>
      <c r="RV376" s="39"/>
      <c r="RW376" s="39"/>
      <c r="RX376" s="39"/>
      <c r="RY376" s="39"/>
      <c r="RZ376" s="39"/>
      <c r="SA376" s="39"/>
      <c r="SB376" s="39"/>
      <c r="SC376" s="39"/>
      <c r="SD376" s="39"/>
      <c r="SE376" s="39"/>
      <c r="SF376" s="39"/>
      <c r="SG376" s="39"/>
      <c r="SH376" s="39"/>
      <c r="SI376" s="39"/>
      <c r="SJ376" s="39"/>
      <c r="SK376" s="39"/>
      <c r="SL376" s="39"/>
      <c r="SM376" s="39"/>
      <c r="SN376" s="39"/>
      <c r="SO376" s="39"/>
      <c r="SP376" s="39"/>
      <c r="SQ376" s="39"/>
      <c r="SR376" s="39"/>
      <c r="SS376" s="39"/>
      <c r="ST376" s="39"/>
      <c r="SU376" s="39"/>
      <c r="SV376" s="39"/>
      <c r="SW376" s="39"/>
      <c r="SX376" s="39"/>
      <c r="SY376" s="39"/>
      <c r="SZ376" s="39"/>
      <c r="TA376" s="39"/>
      <c r="TB376" s="39"/>
      <c r="TC376" s="39"/>
      <c r="TD376" s="39"/>
      <c r="TE376" s="39"/>
      <c r="TF376" s="39"/>
      <c r="TG376" s="39"/>
      <c r="TH376" s="39"/>
      <c r="TI376" s="39"/>
      <c r="TJ376" s="39"/>
      <c r="TK376" s="39"/>
      <c r="TL376" s="39"/>
      <c r="TM376" s="39"/>
      <c r="TN376" s="39"/>
      <c r="TO376" s="39"/>
      <c r="TP376" s="39"/>
      <c r="TQ376" s="39"/>
      <c r="TR376" s="39"/>
      <c r="TS376" s="39"/>
      <c r="TT376" s="39"/>
      <c r="TU376" s="39"/>
      <c r="TV376" s="39"/>
      <c r="TW376" s="39"/>
      <c r="TX376" s="39"/>
      <c r="TY376" s="39"/>
      <c r="TZ376" s="39"/>
      <c r="UA376" s="39"/>
      <c r="UB376" s="39"/>
      <c r="UC376" s="39"/>
      <c r="UD376" s="39"/>
      <c r="UE376" s="39"/>
      <c r="UF376" s="39"/>
      <c r="UG376" s="39"/>
      <c r="UH376" s="39"/>
      <c r="UI376" s="39"/>
      <c r="UJ376" s="39"/>
      <c r="UK376" s="39"/>
      <c r="UL376" s="39"/>
      <c r="UM376" s="39"/>
      <c r="UN376" s="39"/>
      <c r="UO376" s="39"/>
      <c r="UP376" s="39"/>
      <c r="UQ376" s="39"/>
      <c r="UR376" s="39"/>
      <c r="US376" s="39"/>
      <c r="UT376" s="39"/>
      <c r="UU376" s="39"/>
      <c r="UV376" s="39"/>
      <c r="UW376" s="39"/>
      <c r="UX376" s="39"/>
      <c r="UY376" s="39"/>
      <c r="UZ376" s="39"/>
      <c r="VA376" s="39"/>
      <c r="VB376" s="39"/>
      <c r="VC376" s="39"/>
      <c r="VD376" s="39"/>
      <c r="VE376" s="39"/>
      <c r="VF376" s="39"/>
      <c r="VG376" s="39"/>
      <c r="VH376" s="39"/>
      <c r="VI376" s="39"/>
      <c r="VJ376" s="39"/>
      <c r="VK376" s="39"/>
      <c r="VL376" s="39"/>
      <c r="VM376" s="39"/>
      <c r="VN376" s="39"/>
      <c r="VO376" s="39"/>
      <c r="VP376" s="39"/>
      <c r="VQ376" s="39"/>
      <c r="VR376" s="39"/>
      <c r="VS376" s="39"/>
      <c r="VT376" s="39"/>
      <c r="VU376" s="39"/>
      <c r="VV376" s="39"/>
      <c r="VW376" s="39"/>
      <c r="VX376" s="39"/>
      <c r="VY376" s="39"/>
      <c r="VZ376" s="39"/>
      <c r="WA376" s="39"/>
      <c r="WB376" s="39"/>
      <c r="WC376" s="39"/>
      <c r="WD376" s="39"/>
      <c r="WE376" s="39"/>
      <c r="WF376" s="39"/>
      <c r="WG376" s="39"/>
      <c r="WH376" s="39"/>
      <c r="WI376" s="39"/>
      <c r="WJ376" s="39"/>
      <c r="WK376" s="39"/>
      <c r="WL376" s="39"/>
      <c r="WM376" s="39"/>
      <c r="WN376" s="39"/>
      <c r="WO376" s="39"/>
      <c r="WP376" s="39"/>
      <c r="WQ376" s="39"/>
      <c r="WR376" s="39"/>
      <c r="WS376" s="39"/>
      <c r="WT376" s="39"/>
      <c r="WU376" s="39"/>
      <c r="WV376" s="39"/>
      <c r="WW376" s="39"/>
      <c r="WX376" s="39"/>
      <c r="WY376" s="39"/>
      <c r="WZ376" s="39"/>
      <c r="XA376" s="39"/>
      <c r="XB376" s="39"/>
      <c r="XC376" s="39"/>
      <c r="XD376" s="39"/>
      <c r="XE376" s="39"/>
      <c r="XF376" s="39"/>
      <c r="XG376" s="39"/>
      <c r="XH376" s="39"/>
      <c r="XI376" s="39"/>
      <c r="XJ376" s="39"/>
      <c r="XK376" s="39"/>
      <c r="XL376" s="39"/>
      <c r="XM376" s="39"/>
      <c r="XN376" s="39"/>
      <c r="XO376" s="39"/>
      <c r="XP376" s="39"/>
      <c r="XQ376" s="39"/>
      <c r="XR376" s="39"/>
      <c r="XS376" s="39"/>
      <c r="XT376" s="39"/>
      <c r="XU376" s="39"/>
      <c r="XV376" s="39"/>
      <c r="XW376" s="39"/>
      <c r="XX376" s="39"/>
      <c r="XY376" s="39"/>
      <c r="XZ376" s="39"/>
      <c r="YA376" s="39"/>
      <c r="YB376" s="39"/>
      <c r="YC376" s="39"/>
      <c r="YD376" s="39"/>
      <c r="YE376" s="39"/>
      <c r="YF376" s="39"/>
      <c r="YG376" s="39"/>
      <c r="YH376" s="39"/>
      <c r="YI376" s="39"/>
      <c r="YJ376" s="39"/>
      <c r="YK376" s="39"/>
      <c r="YL376" s="39"/>
      <c r="YM376" s="39"/>
      <c r="YN376" s="39"/>
      <c r="YO376" s="39"/>
      <c r="YP376" s="39"/>
      <c r="YQ376" s="39"/>
      <c r="YR376" s="39"/>
      <c r="YS376" s="39"/>
      <c r="YT376" s="39"/>
      <c r="YU376" s="39"/>
      <c r="YV376" s="39"/>
      <c r="YW376" s="39"/>
      <c r="YX376" s="39"/>
      <c r="YY376" s="39"/>
      <c r="YZ376" s="39"/>
      <c r="ZA376" s="39"/>
      <c r="ZB376" s="39"/>
      <c r="ZC376" s="39"/>
      <c r="ZD376" s="39"/>
      <c r="ZE376" s="39"/>
      <c r="ZF376" s="39"/>
      <c r="ZG376" s="39"/>
      <c r="ZH376" s="39"/>
      <c r="ZI376" s="39"/>
      <c r="ZJ376" s="39"/>
      <c r="ZK376" s="39"/>
      <c r="ZL376" s="39"/>
      <c r="ZM376" s="39"/>
      <c r="ZN376" s="39"/>
      <c r="ZO376" s="39"/>
      <c r="ZP376" s="39"/>
      <c r="ZQ376" s="39"/>
      <c r="ZR376" s="39"/>
      <c r="ZS376" s="39"/>
      <c r="ZT376" s="39"/>
      <c r="ZU376" s="39"/>
      <c r="ZV376" s="39"/>
      <c r="ZW376" s="39"/>
      <c r="ZX376" s="39"/>
    </row>
    <row r="377" spans="1:700" s="41" customFormat="1" ht="12" customHeight="1" x14ac:dyDescent="0.25">
      <c r="A377" s="128" t="s">
        <v>36</v>
      </c>
      <c r="B377" s="36" t="s">
        <v>37</v>
      </c>
      <c r="C377" s="36" t="s">
        <v>37</v>
      </c>
      <c r="D377" s="36" t="s">
        <v>38</v>
      </c>
      <c r="E377" s="36" t="s">
        <v>271</v>
      </c>
      <c r="F377" s="36" t="s">
        <v>272</v>
      </c>
      <c r="G377" s="22" t="s">
        <v>16334</v>
      </c>
      <c r="H377" s="22" t="s">
        <v>16319</v>
      </c>
      <c r="I377" s="73" t="s">
        <v>98</v>
      </c>
      <c r="J377" s="31" t="s">
        <v>5685</v>
      </c>
      <c r="K377" s="31" t="s">
        <v>5686</v>
      </c>
      <c r="L377" s="11"/>
      <c r="M377" s="8" t="s">
        <v>43</v>
      </c>
      <c r="N377" s="12" t="s">
        <v>1446</v>
      </c>
      <c r="O377" s="20">
        <v>20</v>
      </c>
      <c r="P377" s="59">
        <v>184.15</v>
      </c>
      <c r="Q377" s="53" t="s">
        <v>16279</v>
      </c>
      <c r="R377" s="59">
        <v>3683</v>
      </c>
      <c r="S377" s="59">
        <v>0</v>
      </c>
      <c r="T377" s="59">
        <v>1841.5</v>
      </c>
      <c r="U377" s="59">
        <v>0</v>
      </c>
      <c r="V377" s="59">
        <v>0</v>
      </c>
      <c r="W377" s="59">
        <v>920.75</v>
      </c>
      <c r="X377" s="59">
        <v>0</v>
      </c>
      <c r="Y377" s="59">
        <v>0</v>
      </c>
      <c r="Z377" s="59">
        <v>920.75</v>
      </c>
      <c r="AA377" s="59">
        <v>0</v>
      </c>
      <c r="AB377" s="59">
        <v>0</v>
      </c>
      <c r="AC377" s="59">
        <v>0</v>
      </c>
      <c r="AD377" s="59">
        <v>0</v>
      </c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  <c r="IV377" s="39"/>
      <c r="IW377" s="39"/>
      <c r="IX377" s="39"/>
      <c r="IY377" s="39"/>
      <c r="IZ377" s="39"/>
      <c r="JA377" s="39"/>
      <c r="JB377" s="39"/>
      <c r="JC377" s="39"/>
      <c r="JD377" s="39"/>
      <c r="JE377" s="39"/>
      <c r="JF377" s="39"/>
      <c r="JG377" s="39"/>
      <c r="JH377" s="39"/>
      <c r="JI377" s="39"/>
      <c r="JJ377" s="39"/>
      <c r="JK377" s="39"/>
      <c r="JL377" s="39"/>
      <c r="JM377" s="39"/>
      <c r="JN377" s="39"/>
      <c r="JO377" s="39"/>
      <c r="JP377" s="39"/>
      <c r="JQ377" s="39"/>
      <c r="JR377" s="39"/>
      <c r="JS377" s="39"/>
      <c r="JT377" s="39"/>
      <c r="JU377" s="39"/>
      <c r="JV377" s="39"/>
      <c r="JW377" s="39"/>
      <c r="JX377" s="39"/>
      <c r="JY377" s="39"/>
      <c r="JZ377" s="39"/>
      <c r="KA377" s="39"/>
      <c r="KB377" s="39"/>
      <c r="KC377" s="39"/>
      <c r="KD377" s="39"/>
      <c r="KE377" s="39"/>
      <c r="KF377" s="39"/>
      <c r="KG377" s="39"/>
      <c r="KH377" s="39"/>
      <c r="KI377" s="39"/>
      <c r="KJ377" s="39"/>
      <c r="KK377" s="39"/>
      <c r="KL377" s="39"/>
      <c r="KM377" s="39"/>
      <c r="KN377" s="39"/>
      <c r="KO377" s="39"/>
      <c r="KP377" s="39"/>
      <c r="KQ377" s="39"/>
      <c r="KR377" s="39"/>
      <c r="KS377" s="39"/>
      <c r="KT377" s="39"/>
      <c r="KU377" s="39"/>
      <c r="KV377" s="39"/>
      <c r="KW377" s="39"/>
      <c r="KX377" s="39"/>
      <c r="KY377" s="39"/>
      <c r="KZ377" s="39"/>
      <c r="LA377" s="39"/>
      <c r="LB377" s="39"/>
      <c r="LC377" s="39"/>
      <c r="LD377" s="39"/>
      <c r="LE377" s="39"/>
      <c r="LF377" s="39"/>
      <c r="LG377" s="39"/>
      <c r="LH377" s="39"/>
      <c r="LI377" s="39"/>
      <c r="LJ377" s="39"/>
      <c r="LK377" s="39"/>
      <c r="LL377" s="39"/>
      <c r="LM377" s="39"/>
      <c r="LN377" s="39"/>
      <c r="LO377" s="39"/>
      <c r="LP377" s="39"/>
      <c r="LQ377" s="39"/>
      <c r="LR377" s="39"/>
      <c r="LS377" s="39"/>
      <c r="LT377" s="39"/>
      <c r="LU377" s="39"/>
      <c r="LV377" s="39"/>
      <c r="LW377" s="39"/>
      <c r="LX377" s="39"/>
      <c r="LY377" s="39"/>
      <c r="LZ377" s="39"/>
      <c r="MA377" s="39"/>
      <c r="MB377" s="39"/>
      <c r="MC377" s="39"/>
      <c r="MD377" s="39"/>
      <c r="ME377" s="39"/>
      <c r="MF377" s="39"/>
      <c r="MG377" s="39"/>
      <c r="MH377" s="39"/>
      <c r="MI377" s="39"/>
      <c r="MJ377" s="39"/>
      <c r="MK377" s="39"/>
      <c r="ML377" s="39"/>
      <c r="MM377" s="39"/>
      <c r="MN377" s="39"/>
      <c r="MO377" s="39"/>
      <c r="MP377" s="39"/>
      <c r="MQ377" s="39"/>
      <c r="MR377" s="39"/>
      <c r="MS377" s="39"/>
      <c r="MT377" s="39"/>
      <c r="MU377" s="39"/>
      <c r="MV377" s="39"/>
      <c r="MW377" s="39"/>
      <c r="MX377" s="39"/>
      <c r="MY377" s="39"/>
      <c r="MZ377" s="39"/>
      <c r="NA377" s="39"/>
      <c r="NB377" s="39"/>
      <c r="NC377" s="39"/>
      <c r="ND377" s="39"/>
      <c r="NE377" s="39"/>
      <c r="NF377" s="39"/>
      <c r="NG377" s="39"/>
      <c r="NH377" s="39"/>
      <c r="NI377" s="39"/>
      <c r="NJ377" s="39"/>
      <c r="NK377" s="39"/>
      <c r="NL377" s="39"/>
      <c r="NM377" s="39"/>
      <c r="NN377" s="39"/>
      <c r="NO377" s="39"/>
      <c r="NP377" s="39"/>
      <c r="NQ377" s="39"/>
      <c r="NR377" s="39"/>
      <c r="NS377" s="39"/>
      <c r="NT377" s="39"/>
      <c r="NU377" s="39"/>
      <c r="NV377" s="39"/>
      <c r="NW377" s="39"/>
      <c r="NX377" s="39"/>
      <c r="NY377" s="39"/>
      <c r="NZ377" s="39"/>
      <c r="OA377" s="39"/>
      <c r="OB377" s="39"/>
      <c r="OC377" s="39"/>
      <c r="OD377" s="39"/>
      <c r="OE377" s="39"/>
      <c r="OF377" s="39"/>
      <c r="OG377" s="39"/>
      <c r="OH377" s="39"/>
      <c r="OI377" s="39"/>
      <c r="OJ377" s="39"/>
      <c r="OK377" s="39"/>
      <c r="OL377" s="39"/>
      <c r="OM377" s="39"/>
      <c r="ON377" s="39"/>
      <c r="OO377" s="39"/>
      <c r="OP377" s="39"/>
      <c r="OQ377" s="39"/>
      <c r="OR377" s="39"/>
      <c r="OS377" s="39"/>
      <c r="OT377" s="39"/>
      <c r="OU377" s="39"/>
      <c r="OV377" s="39"/>
      <c r="OW377" s="39"/>
      <c r="OX377" s="39"/>
      <c r="OY377" s="39"/>
      <c r="OZ377" s="39"/>
      <c r="PA377" s="39"/>
      <c r="PB377" s="39"/>
      <c r="PC377" s="39"/>
      <c r="PD377" s="39"/>
      <c r="PE377" s="39"/>
      <c r="PF377" s="39"/>
      <c r="PG377" s="39"/>
      <c r="PH377" s="39"/>
      <c r="PI377" s="39"/>
      <c r="PJ377" s="39"/>
      <c r="PK377" s="39"/>
      <c r="PL377" s="39"/>
      <c r="PM377" s="39"/>
      <c r="PN377" s="39"/>
      <c r="PO377" s="39"/>
      <c r="PP377" s="39"/>
      <c r="PQ377" s="39"/>
      <c r="PR377" s="39"/>
      <c r="PS377" s="39"/>
      <c r="PT377" s="39"/>
      <c r="PU377" s="39"/>
      <c r="PV377" s="39"/>
      <c r="PW377" s="39"/>
      <c r="PX377" s="39"/>
      <c r="PY377" s="39"/>
      <c r="PZ377" s="39"/>
      <c r="QA377" s="39"/>
      <c r="QB377" s="39"/>
      <c r="QC377" s="39"/>
      <c r="QD377" s="39"/>
      <c r="QE377" s="39"/>
      <c r="QF377" s="39"/>
      <c r="QG377" s="39"/>
      <c r="QH377" s="39"/>
      <c r="QI377" s="39"/>
      <c r="QJ377" s="39"/>
      <c r="QK377" s="39"/>
      <c r="QL377" s="39"/>
      <c r="QM377" s="39"/>
      <c r="QN377" s="39"/>
      <c r="QO377" s="39"/>
      <c r="QP377" s="39"/>
      <c r="QQ377" s="39"/>
      <c r="QR377" s="39"/>
      <c r="QS377" s="39"/>
      <c r="QT377" s="39"/>
      <c r="QU377" s="39"/>
      <c r="QV377" s="39"/>
      <c r="QW377" s="39"/>
      <c r="QX377" s="39"/>
      <c r="QY377" s="39"/>
      <c r="QZ377" s="39"/>
      <c r="RA377" s="39"/>
      <c r="RB377" s="39"/>
      <c r="RC377" s="39"/>
      <c r="RD377" s="39"/>
      <c r="RE377" s="39"/>
      <c r="RF377" s="39"/>
      <c r="RG377" s="39"/>
      <c r="RH377" s="39"/>
      <c r="RI377" s="39"/>
      <c r="RJ377" s="39"/>
      <c r="RK377" s="39"/>
      <c r="RL377" s="39"/>
      <c r="RM377" s="39"/>
      <c r="RN377" s="39"/>
      <c r="RO377" s="39"/>
      <c r="RP377" s="39"/>
      <c r="RQ377" s="39"/>
      <c r="RR377" s="39"/>
      <c r="RS377" s="39"/>
      <c r="RT377" s="39"/>
      <c r="RU377" s="39"/>
      <c r="RV377" s="39"/>
      <c r="RW377" s="39"/>
      <c r="RX377" s="39"/>
      <c r="RY377" s="39"/>
      <c r="RZ377" s="39"/>
      <c r="SA377" s="39"/>
      <c r="SB377" s="39"/>
      <c r="SC377" s="39"/>
      <c r="SD377" s="39"/>
      <c r="SE377" s="39"/>
      <c r="SF377" s="39"/>
      <c r="SG377" s="39"/>
      <c r="SH377" s="39"/>
      <c r="SI377" s="39"/>
      <c r="SJ377" s="39"/>
      <c r="SK377" s="39"/>
      <c r="SL377" s="39"/>
      <c r="SM377" s="39"/>
      <c r="SN377" s="39"/>
      <c r="SO377" s="39"/>
      <c r="SP377" s="39"/>
      <c r="SQ377" s="39"/>
      <c r="SR377" s="39"/>
      <c r="SS377" s="39"/>
      <c r="ST377" s="39"/>
      <c r="SU377" s="39"/>
      <c r="SV377" s="39"/>
      <c r="SW377" s="39"/>
      <c r="SX377" s="39"/>
      <c r="SY377" s="39"/>
      <c r="SZ377" s="39"/>
      <c r="TA377" s="39"/>
      <c r="TB377" s="39"/>
      <c r="TC377" s="39"/>
      <c r="TD377" s="39"/>
      <c r="TE377" s="39"/>
      <c r="TF377" s="39"/>
      <c r="TG377" s="39"/>
      <c r="TH377" s="39"/>
      <c r="TI377" s="39"/>
      <c r="TJ377" s="39"/>
      <c r="TK377" s="39"/>
      <c r="TL377" s="39"/>
      <c r="TM377" s="39"/>
      <c r="TN377" s="39"/>
      <c r="TO377" s="39"/>
      <c r="TP377" s="39"/>
      <c r="TQ377" s="39"/>
      <c r="TR377" s="39"/>
      <c r="TS377" s="39"/>
      <c r="TT377" s="39"/>
      <c r="TU377" s="39"/>
      <c r="TV377" s="39"/>
      <c r="TW377" s="39"/>
      <c r="TX377" s="39"/>
      <c r="TY377" s="39"/>
      <c r="TZ377" s="39"/>
      <c r="UA377" s="39"/>
      <c r="UB377" s="39"/>
      <c r="UC377" s="39"/>
      <c r="UD377" s="39"/>
      <c r="UE377" s="39"/>
      <c r="UF377" s="39"/>
      <c r="UG377" s="39"/>
      <c r="UH377" s="39"/>
      <c r="UI377" s="39"/>
      <c r="UJ377" s="39"/>
      <c r="UK377" s="39"/>
      <c r="UL377" s="39"/>
      <c r="UM377" s="39"/>
      <c r="UN377" s="39"/>
      <c r="UO377" s="39"/>
      <c r="UP377" s="39"/>
      <c r="UQ377" s="39"/>
      <c r="UR377" s="39"/>
      <c r="US377" s="39"/>
      <c r="UT377" s="39"/>
      <c r="UU377" s="39"/>
      <c r="UV377" s="39"/>
      <c r="UW377" s="39"/>
      <c r="UX377" s="39"/>
      <c r="UY377" s="39"/>
      <c r="UZ377" s="39"/>
      <c r="VA377" s="39"/>
      <c r="VB377" s="39"/>
      <c r="VC377" s="39"/>
      <c r="VD377" s="39"/>
      <c r="VE377" s="39"/>
      <c r="VF377" s="39"/>
      <c r="VG377" s="39"/>
      <c r="VH377" s="39"/>
      <c r="VI377" s="39"/>
      <c r="VJ377" s="39"/>
      <c r="VK377" s="39"/>
      <c r="VL377" s="39"/>
      <c r="VM377" s="39"/>
      <c r="VN377" s="39"/>
      <c r="VO377" s="39"/>
      <c r="VP377" s="39"/>
      <c r="VQ377" s="39"/>
      <c r="VR377" s="39"/>
      <c r="VS377" s="39"/>
      <c r="VT377" s="39"/>
      <c r="VU377" s="39"/>
      <c r="VV377" s="39"/>
      <c r="VW377" s="39"/>
      <c r="VX377" s="39"/>
      <c r="VY377" s="39"/>
      <c r="VZ377" s="39"/>
      <c r="WA377" s="39"/>
      <c r="WB377" s="39"/>
      <c r="WC377" s="39"/>
      <c r="WD377" s="39"/>
      <c r="WE377" s="39"/>
      <c r="WF377" s="39"/>
      <c r="WG377" s="39"/>
      <c r="WH377" s="39"/>
      <c r="WI377" s="39"/>
      <c r="WJ377" s="39"/>
      <c r="WK377" s="39"/>
      <c r="WL377" s="39"/>
      <c r="WM377" s="39"/>
      <c r="WN377" s="39"/>
      <c r="WO377" s="39"/>
      <c r="WP377" s="39"/>
      <c r="WQ377" s="39"/>
      <c r="WR377" s="39"/>
      <c r="WS377" s="39"/>
      <c r="WT377" s="39"/>
      <c r="WU377" s="39"/>
      <c r="WV377" s="39"/>
      <c r="WW377" s="39"/>
      <c r="WX377" s="39"/>
      <c r="WY377" s="39"/>
      <c r="WZ377" s="39"/>
      <c r="XA377" s="39"/>
      <c r="XB377" s="39"/>
      <c r="XC377" s="39"/>
      <c r="XD377" s="39"/>
      <c r="XE377" s="39"/>
      <c r="XF377" s="39"/>
      <c r="XG377" s="39"/>
      <c r="XH377" s="39"/>
      <c r="XI377" s="39"/>
      <c r="XJ377" s="39"/>
      <c r="XK377" s="39"/>
      <c r="XL377" s="39"/>
      <c r="XM377" s="39"/>
      <c r="XN377" s="39"/>
      <c r="XO377" s="39"/>
      <c r="XP377" s="39"/>
      <c r="XQ377" s="39"/>
      <c r="XR377" s="39"/>
      <c r="XS377" s="39"/>
      <c r="XT377" s="39"/>
      <c r="XU377" s="39"/>
      <c r="XV377" s="39"/>
      <c r="XW377" s="39"/>
      <c r="XX377" s="39"/>
      <c r="XY377" s="39"/>
      <c r="XZ377" s="39"/>
      <c r="YA377" s="39"/>
      <c r="YB377" s="39"/>
      <c r="YC377" s="39"/>
      <c r="YD377" s="39"/>
      <c r="YE377" s="39"/>
      <c r="YF377" s="39"/>
      <c r="YG377" s="39"/>
      <c r="YH377" s="39"/>
      <c r="YI377" s="39"/>
      <c r="YJ377" s="39"/>
      <c r="YK377" s="39"/>
      <c r="YL377" s="39"/>
      <c r="YM377" s="39"/>
      <c r="YN377" s="39"/>
      <c r="YO377" s="39"/>
      <c r="YP377" s="39"/>
      <c r="YQ377" s="39"/>
      <c r="YR377" s="39"/>
      <c r="YS377" s="39"/>
      <c r="YT377" s="39"/>
      <c r="YU377" s="39"/>
      <c r="YV377" s="39"/>
      <c r="YW377" s="39"/>
      <c r="YX377" s="39"/>
      <c r="YY377" s="39"/>
      <c r="YZ377" s="39"/>
      <c r="ZA377" s="39"/>
      <c r="ZB377" s="39"/>
      <c r="ZC377" s="39"/>
      <c r="ZD377" s="39"/>
      <c r="ZE377" s="39"/>
      <c r="ZF377" s="39"/>
      <c r="ZG377" s="39"/>
      <c r="ZH377" s="39"/>
      <c r="ZI377" s="39"/>
      <c r="ZJ377" s="39"/>
      <c r="ZK377" s="39"/>
      <c r="ZL377" s="39"/>
      <c r="ZM377" s="39"/>
      <c r="ZN377" s="39"/>
      <c r="ZO377" s="39"/>
      <c r="ZP377" s="39"/>
      <c r="ZQ377" s="39"/>
      <c r="ZR377" s="39"/>
      <c r="ZS377" s="39"/>
      <c r="ZT377" s="39"/>
      <c r="ZU377" s="39"/>
      <c r="ZV377" s="39"/>
      <c r="ZW377" s="39"/>
      <c r="ZX377" s="39"/>
    </row>
    <row r="378" spans="1:700" s="41" customFormat="1" ht="12" customHeight="1" x14ac:dyDescent="0.25">
      <c r="A378" s="128" t="s">
        <v>36</v>
      </c>
      <c r="B378" s="36" t="s">
        <v>37</v>
      </c>
      <c r="C378" s="36" t="s">
        <v>37</v>
      </c>
      <c r="D378" s="36" t="s">
        <v>38</v>
      </c>
      <c r="E378" s="36" t="s">
        <v>271</v>
      </c>
      <c r="F378" s="36" t="s">
        <v>272</v>
      </c>
      <c r="G378" s="22" t="s">
        <v>16334</v>
      </c>
      <c r="H378" s="22" t="s">
        <v>16319</v>
      </c>
      <c r="I378" s="73" t="s">
        <v>98</v>
      </c>
      <c r="J378" s="31" t="s">
        <v>5684</v>
      </c>
      <c r="K378" s="31" t="s">
        <v>278</v>
      </c>
      <c r="L378" s="11"/>
      <c r="M378" s="8" t="s">
        <v>43</v>
      </c>
      <c r="N378" s="12" t="s">
        <v>16255</v>
      </c>
      <c r="O378" s="20">
        <v>50</v>
      </c>
      <c r="P378" s="59">
        <v>50.69</v>
      </c>
      <c r="Q378" s="53" t="s">
        <v>16279</v>
      </c>
      <c r="R378" s="59">
        <v>2534.6</v>
      </c>
      <c r="S378" s="59">
        <v>0</v>
      </c>
      <c r="T378" s="59">
        <v>760.35</v>
      </c>
      <c r="U378" s="59">
        <v>0</v>
      </c>
      <c r="V378" s="59">
        <v>0</v>
      </c>
      <c r="W378" s="59">
        <v>760.35</v>
      </c>
      <c r="X378" s="59">
        <v>0</v>
      </c>
      <c r="Y378" s="59">
        <v>0</v>
      </c>
      <c r="Z378" s="59">
        <v>506.9</v>
      </c>
      <c r="AA378" s="59">
        <v>0</v>
      </c>
      <c r="AB378" s="59">
        <v>0</v>
      </c>
      <c r="AC378" s="59">
        <v>506.9</v>
      </c>
      <c r="AD378" s="59">
        <v>0</v>
      </c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  <c r="IV378" s="39"/>
      <c r="IW378" s="39"/>
      <c r="IX378" s="39"/>
      <c r="IY378" s="39"/>
      <c r="IZ378" s="39"/>
      <c r="JA378" s="39"/>
      <c r="JB378" s="39"/>
      <c r="JC378" s="39"/>
      <c r="JD378" s="39"/>
      <c r="JE378" s="39"/>
      <c r="JF378" s="39"/>
      <c r="JG378" s="39"/>
      <c r="JH378" s="39"/>
      <c r="JI378" s="39"/>
      <c r="JJ378" s="39"/>
      <c r="JK378" s="39"/>
      <c r="JL378" s="39"/>
      <c r="JM378" s="39"/>
      <c r="JN378" s="39"/>
      <c r="JO378" s="39"/>
      <c r="JP378" s="39"/>
      <c r="JQ378" s="39"/>
      <c r="JR378" s="39"/>
      <c r="JS378" s="39"/>
      <c r="JT378" s="39"/>
      <c r="JU378" s="39"/>
      <c r="JV378" s="39"/>
      <c r="JW378" s="39"/>
      <c r="JX378" s="39"/>
      <c r="JY378" s="39"/>
      <c r="JZ378" s="39"/>
      <c r="KA378" s="39"/>
      <c r="KB378" s="39"/>
      <c r="KC378" s="39"/>
      <c r="KD378" s="39"/>
      <c r="KE378" s="39"/>
      <c r="KF378" s="39"/>
      <c r="KG378" s="39"/>
      <c r="KH378" s="39"/>
      <c r="KI378" s="39"/>
      <c r="KJ378" s="39"/>
      <c r="KK378" s="39"/>
      <c r="KL378" s="39"/>
      <c r="KM378" s="39"/>
      <c r="KN378" s="39"/>
      <c r="KO378" s="39"/>
      <c r="KP378" s="39"/>
      <c r="KQ378" s="39"/>
      <c r="KR378" s="39"/>
      <c r="KS378" s="39"/>
      <c r="KT378" s="39"/>
      <c r="KU378" s="39"/>
      <c r="KV378" s="39"/>
      <c r="KW378" s="39"/>
      <c r="KX378" s="39"/>
      <c r="KY378" s="39"/>
      <c r="KZ378" s="39"/>
      <c r="LA378" s="39"/>
      <c r="LB378" s="39"/>
      <c r="LC378" s="39"/>
      <c r="LD378" s="39"/>
      <c r="LE378" s="39"/>
      <c r="LF378" s="39"/>
      <c r="LG378" s="39"/>
      <c r="LH378" s="39"/>
      <c r="LI378" s="39"/>
      <c r="LJ378" s="39"/>
      <c r="LK378" s="39"/>
      <c r="LL378" s="39"/>
      <c r="LM378" s="39"/>
      <c r="LN378" s="39"/>
      <c r="LO378" s="39"/>
      <c r="LP378" s="39"/>
      <c r="LQ378" s="39"/>
      <c r="LR378" s="39"/>
      <c r="LS378" s="39"/>
      <c r="LT378" s="39"/>
      <c r="LU378" s="39"/>
      <c r="LV378" s="39"/>
      <c r="LW378" s="39"/>
      <c r="LX378" s="39"/>
      <c r="LY378" s="39"/>
      <c r="LZ378" s="39"/>
      <c r="MA378" s="39"/>
      <c r="MB378" s="39"/>
      <c r="MC378" s="39"/>
      <c r="MD378" s="39"/>
      <c r="ME378" s="39"/>
      <c r="MF378" s="39"/>
      <c r="MG378" s="39"/>
      <c r="MH378" s="39"/>
      <c r="MI378" s="39"/>
      <c r="MJ378" s="39"/>
      <c r="MK378" s="39"/>
      <c r="ML378" s="39"/>
      <c r="MM378" s="39"/>
      <c r="MN378" s="39"/>
      <c r="MO378" s="39"/>
      <c r="MP378" s="39"/>
      <c r="MQ378" s="39"/>
      <c r="MR378" s="39"/>
      <c r="MS378" s="39"/>
      <c r="MT378" s="39"/>
      <c r="MU378" s="39"/>
      <c r="MV378" s="39"/>
      <c r="MW378" s="39"/>
      <c r="MX378" s="39"/>
      <c r="MY378" s="39"/>
      <c r="MZ378" s="39"/>
      <c r="NA378" s="39"/>
      <c r="NB378" s="39"/>
      <c r="NC378" s="39"/>
      <c r="ND378" s="39"/>
      <c r="NE378" s="39"/>
      <c r="NF378" s="39"/>
      <c r="NG378" s="39"/>
      <c r="NH378" s="39"/>
      <c r="NI378" s="39"/>
      <c r="NJ378" s="39"/>
      <c r="NK378" s="39"/>
      <c r="NL378" s="39"/>
      <c r="NM378" s="39"/>
      <c r="NN378" s="39"/>
      <c r="NO378" s="39"/>
      <c r="NP378" s="39"/>
      <c r="NQ378" s="39"/>
      <c r="NR378" s="39"/>
      <c r="NS378" s="39"/>
      <c r="NT378" s="39"/>
      <c r="NU378" s="39"/>
      <c r="NV378" s="39"/>
      <c r="NW378" s="39"/>
      <c r="NX378" s="39"/>
      <c r="NY378" s="39"/>
      <c r="NZ378" s="39"/>
      <c r="OA378" s="39"/>
      <c r="OB378" s="39"/>
      <c r="OC378" s="39"/>
      <c r="OD378" s="39"/>
      <c r="OE378" s="39"/>
      <c r="OF378" s="39"/>
      <c r="OG378" s="39"/>
      <c r="OH378" s="39"/>
      <c r="OI378" s="39"/>
      <c r="OJ378" s="39"/>
      <c r="OK378" s="39"/>
      <c r="OL378" s="39"/>
      <c r="OM378" s="39"/>
      <c r="ON378" s="39"/>
      <c r="OO378" s="39"/>
      <c r="OP378" s="39"/>
      <c r="OQ378" s="39"/>
      <c r="OR378" s="39"/>
      <c r="OS378" s="39"/>
      <c r="OT378" s="39"/>
      <c r="OU378" s="39"/>
      <c r="OV378" s="39"/>
      <c r="OW378" s="39"/>
      <c r="OX378" s="39"/>
      <c r="OY378" s="39"/>
      <c r="OZ378" s="39"/>
      <c r="PA378" s="39"/>
      <c r="PB378" s="39"/>
      <c r="PC378" s="39"/>
      <c r="PD378" s="39"/>
      <c r="PE378" s="39"/>
      <c r="PF378" s="39"/>
      <c r="PG378" s="39"/>
      <c r="PH378" s="39"/>
      <c r="PI378" s="39"/>
      <c r="PJ378" s="39"/>
      <c r="PK378" s="39"/>
      <c r="PL378" s="39"/>
      <c r="PM378" s="39"/>
      <c r="PN378" s="39"/>
      <c r="PO378" s="39"/>
      <c r="PP378" s="39"/>
      <c r="PQ378" s="39"/>
      <c r="PR378" s="39"/>
      <c r="PS378" s="39"/>
      <c r="PT378" s="39"/>
      <c r="PU378" s="39"/>
      <c r="PV378" s="39"/>
      <c r="PW378" s="39"/>
      <c r="PX378" s="39"/>
      <c r="PY378" s="39"/>
      <c r="PZ378" s="39"/>
      <c r="QA378" s="39"/>
      <c r="QB378" s="39"/>
      <c r="QC378" s="39"/>
      <c r="QD378" s="39"/>
      <c r="QE378" s="39"/>
      <c r="QF378" s="39"/>
      <c r="QG378" s="39"/>
      <c r="QH378" s="39"/>
      <c r="QI378" s="39"/>
      <c r="QJ378" s="39"/>
      <c r="QK378" s="39"/>
      <c r="QL378" s="39"/>
      <c r="QM378" s="39"/>
      <c r="QN378" s="39"/>
      <c r="QO378" s="39"/>
      <c r="QP378" s="39"/>
      <c r="QQ378" s="39"/>
      <c r="QR378" s="39"/>
      <c r="QS378" s="39"/>
      <c r="QT378" s="39"/>
      <c r="QU378" s="39"/>
      <c r="QV378" s="39"/>
      <c r="QW378" s="39"/>
      <c r="QX378" s="39"/>
      <c r="QY378" s="39"/>
      <c r="QZ378" s="39"/>
      <c r="RA378" s="39"/>
      <c r="RB378" s="39"/>
      <c r="RC378" s="39"/>
      <c r="RD378" s="39"/>
      <c r="RE378" s="39"/>
      <c r="RF378" s="39"/>
      <c r="RG378" s="39"/>
      <c r="RH378" s="39"/>
      <c r="RI378" s="39"/>
      <c r="RJ378" s="39"/>
      <c r="RK378" s="39"/>
      <c r="RL378" s="39"/>
      <c r="RM378" s="39"/>
      <c r="RN378" s="39"/>
      <c r="RO378" s="39"/>
      <c r="RP378" s="39"/>
      <c r="RQ378" s="39"/>
      <c r="RR378" s="39"/>
      <c r="RS378" s="39"/>
      <c r="RT378" s="39"/>
      <c r="RU378" s="39"/>
      <c r="RV378" s="39"/>
      <c r="RW378" s="39"/>
      <c r="RX378" s="39"/>
      <c r="RY378" s="39"/>
      <c r="RZ378" s="39"/>
      <c r="SA378" s="39"/>
      <c r="SB378" s="39"/>
      <c r="SC378" s="39"/>
      <c r="SD378" s="39"/>
      <c r="SE378" s="39"/>
      <c r="SF378" s="39"/>
      <c r="SG378" s="39"/>
      <c r="SH378" s="39"/>
      <c r="SI378" s="39"/>
      <c r="SJ378" s="39"/>
      <c r="SK378" s="39"/>
      <c r="SL378" s="39"/>
      <c r="SM378" s="39"/>
      <c r="SN378" s="39"/>
      <c r="SO378" s="39"/>
      <c r="SP378" s="39"/>
      <c r="SQ378" s="39"/>
      <c r="SR378" s="39"/>
      <c r="SS378" s="39"/>
      <c r="ST378" s="39"/>
      <c r="SU378" s="39"/>
      <c r="SV378" s="39"/>
      <c r="SW378" s="39"/>
      <c r="SX378" s="39"/>
      <c r="SY378" s="39"/>
      <c r="SZ378" s="39"/>
      <c r="TA378" s="39"/>
      <c r="TB378" s="39"/>
      <c r="TC378" s="39"/>
      <c r="TD378" s="39"/>
      <c r="TE378" s="39"/>
      <c r="TF378" s="39"/>
      <c r="TG378" s="39"/>
      <c r="TH378" s="39"/>
      <c r="TI378" s="39"/>
      <c r="TJ378" s="39"/>
      <c r="TK378" s="39"/>
      <c r="TL378" s="39"/>
      <c r="TM378" s="39"/>
      <c r="TN378" s="39"/>
      <c r="TO378" s="39"/>
      <c r="TP378" s="39"/>
      <c r="TQ378" s="39"/>
      <c r="TR378" s="39"/>
      <c r="TS378" s="39"/>
      <c r="TT378" s="39"/>
      <c r="TU378" s="39"/>
      <c r="TV378" s="39"/>
      <c r="TW378" s="39"/>
      <c r="TX378" s="39"/>
      <c r="TY378" s="39"/>
      <c r="TZ378" s="39"/>
      <c r="UA378" s="39"/>
      <c r="UB378" s="39"/>
      <c r="UC378" s="39"/>
      <c r="UD378" s="39"/>
      <c r="UE378" s="39"/>
      <c r="UF378" s="39"/>
      <c r="UG378" s="39"/>
      <c r="UH378" s="39"/>
      <c r="UI378" s="39"/>
      <c r="UJ378" s="39"/>
      <c r="UK378" s="39"/>
      <c r="UL378" s="39"/>
      <c r="UM378" s="39"/>
      <c r="UN378" s="39"/>
      <c r="UO378" s="39"/>
      <c r="UP378" s="39"/>
      <c r="UQ378" s="39"/>
      <c r="UR378" s="39"/>
      <c r="US378" s="39"/>
      <c r="UT378" s="39"/>
      <c r="UU378" s="39"/>
      <c r="UV378" s="39"/>
      <c r="UW378" s="39"/>
      <c r="UX378" s="39"/>
      <c r="UY378" s="39"/>
      <c r="UZ378" s="39"/>
      <c r="VA378" s="39"/>
      <c r="VB378" s="39"/>
      <c r="VC378" s="39"/>
      <c r="VD378" s="39"/>
      <c r="VE378" s="39"/>
      <c r="VF378" s="39"/>
      <c r="VG378" s="39"/>
      <c r="VH378" s="39"/>
      <c r="VI378" s="39"/>
      <c r="VJ378" s="39"/>
      <c r="VK378" s="39"/>
      <c r="VL378" s="39"/>
      <c r="VM378" s="39"/>
      <c r="VN378" s="39"/>
      <c r="VO378" s="39"/>
      <c r="VP378" s="39"/>
      <c r="VQ378" s="39"/>
      <c r="VR378" s="39"/>
      <c r="VS378" s="39"/>
      <c r="VT378" s="39"/>
      <c r="VU378" s="39"/>
      <c r="VV378" s="39"/>
      <c r="VW378" s="39"/>
      <c r="VX378" s="39"/>
      <c r="VY378" s="39"/>
      <c r="VZ378" s="39"/>
      <c r="WA378" s="39"/>
      <c r="WB378" s="39"/>
      <c r="WC378" s="39"/>
      <c r="WD378" s="39"/>
      <c r="WE378" s="39"/>
      <c r="WF378" s="39"/>
      <c r="WG378" s="39"/>
      <c r="WH378" s="39"/>
      <c r="WI378" s="39"/>
      <c r="WJ378" s="39"/>
      <c r="WK378" s="39"/>
      <c r="WL378" s="39"/>
      <c r="WM378" s="39"/>
      <c r="WN378" s="39"/>
      <c r="WO378" s="39"/>
      <c r="WP378" s="39"/>
      <c r="WQ378" s="39"/>
      <c r="WR378" s="39"/>
      <c r="WS378" s="39"/>
      <c r="WT378" s="39"/>
      <c r="WU378" s="39"/>
      <c r="WV378" s="39"/>
      <c r="WW378" s="39"/>
      <c r="WX378" s="39"/>
      <c r="WY378" s="39"/>
      <c r="WZ378" s="39"/>
      <c r="XA378" s="39"/>
      <c r="XB378" s="39"/>
      <c r="XC378" s="39"/>
      <c r="XD378" s="39"/>
      <c r="XE378" s="39"/>
      <c r="XF378" s="39"/>
      <c r="XG378" s="39"/>
      <c r="XH378" s="39"/>
      <c r="XI378" s="39"/>
      <c r="XJ378" s="39"/>
      <c r="XK378" s="39"/>
      <c r="XL378" s="39"/>
      <c r="XM378" s="39"/>
      <c r="XN378" s="39"/>
      <c r="XO378" s="39"/>
      <c r="XP378" s="39"/>
      <c r="XQ378" s="39"/>
      <c r="XR378" s="39"/>
      <c r="XS378" s="39"/>
      <c r="XT378" s="39"/>
      <c r="XU378" s="39"/>
      <c r="XV378" s="39"/>
      <c r="XW378" s="39"/>
      <c r="XX378" s="39"/>
      <c r="XY378" s="39"/>
      <c r="XZ378" s="39"/>
      <c r="YA378" s="39"/>
      <c r="YB378" s="39"/>
      <c r="YC378" s="39"/>
      <c r="YD378" s="39"/>
      <c r="YE378" s="39"/>
      <c r="YF378" s="39"/>
      <c r="YG378" s="39"/>
      <c r="YH378" s="39"/>
      <c r="YI378" s="39"/>
      <c r="YJ378" s="39"/>
      <c r="YK378" s="39"/>
      <c r="YL378" s="39"/>
      <c r="YM378" s="39"/>
      <c r="YN378" s="39"/>
      <c r="YO378" s="39"/>
      <c r="YP378" s="39"/>
      <c r="YQ378" s="39"/>
      <c r="YR378" s="39"/>
      <c r="YS378" s="39"/>
      <c r="YT378" s="39"/>
      <c r="YU378" s="39"/>
      <c r="YV378" s="39"/>
      <c r="YW378" s="39"/>
      <c r="YX378" s="39"/>
      <c r="YY378" s="39"/>
      <c r="YZ378" s="39"/>
      <c r="ZA378" s="39"/>
      <c r="ZB378" s="39"/>
      <c r="ZC378" s="39"/>
      <c r="ZD378" s="39"/>
      <c r="ZE378" s="39"/>
      <c r="ZF378" s="39"/>
      <c r="ZG378" s="39"/>
      <c r="ZH378" s="39"/>
      <c r="ZI378" s="39"/>
      <c r="ZJ378" s="39"/>
      <c r="ZK378" s="39"/>
      <c r="ZL378" s="39"/>
      <c r="ZM378" s="39"/>
      <c r="ZN378" s="39"/>
      <c r="ZO378" s="39"/>
      <c r="ZP378" s="39"/>
      <c r="ZQ378" s="39"/>
      <c r="ZR378" s="39"/>
      <c r="ZS378" s="39"/>
      <c r="ZT378" s="39"/>
      <c r="ZU378" s="39"/>
      <c r="ZV378" s="39"/>
      <c r="ZW378" s="39"/>
      <c r="ZX378" s="39"/>
    </row>
    <row r="379" spans="1:700" s="41" customFormat="1" ht="12" customHeight="1" x14ac:dyDescent="0.25">
      <c r="A379" s="128" t="s">
        <v>36</v>
      </c>
      <c r="B379" s="36" t="s">
        <v>37</v>
      </c>
      <c r="C379" s="36" t="s">
        <v>37</v>
      </c>
      <c r="D379" s="36" t="s">
        <v>38</v>
      </c>
      <c r="E379" s="36" t="s">
        <v>271</v>
      </c>
      <c r="F379" s="36" t="s">
        <v>272</v>
      </c>
      <c r="G379" s="22" t="s">
        <v>16334</v>
      </c>
      <c r="H379" s="22" t="s">
        <v>16319</v>
      </c>
      <c r="I379" s="73" t="s">
        <v>98</v>
      </c>
      <c r="J379" s="31" t="s">
        <v>5818</v>
      </c>
      <c r="K379" s="31" t="s">
        <v>16285</v>
      </c>
      <c r="L379" s="11"/>
      <c r="M379" s="8" t="s">
        <v>43</v>
      </c>
      <c r="N379" s="12" t="s">
        <v>16255</v>
      </c>
      <c r="O379" s="20">
        <v>16</v>
      </c>
      <c r="P379" s="59">
        <v>90.48</v>
      </c>
      <c r="Q379" s="53" t="s">
        <v>16279</v>
      </c>
      <c r="R379" s="59">
        <v>1447.68</v>
      </c>
      <c r="S379" s="59">
        <v>0</v>
      </c>
      <c r="T379" s="59">
        <v>361.92</v>
      </c>
      <c r="U379" s="59">
        <v>0</v>
      </c>
      <c r="V379" s="59">
        <v>0</v>
      </c>
      <c r="W379" s="59">
        <v>361.92</v>
      </c>
      <c r="X379" s="59">
        <v>0</v>
      </c>
      <c r="Y379" s="59">
        <v>0</v>
      </c>
      <c r="Z379" s="59">
        <v>361.92</v>
      </c>
      <c r="AA379" s="59">
        <v>0</v>
      </c>
      <c r="AB379" s="59">
        <v>0</v>
      </c>
      <c r="AC379" s="59">
        <v>361.92</v>
      </c>
      <c r="AD379" s="59">
        <v>0</v>
      </c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  <c r="IV379" s="39"/>
      <c r="IW379" s="39"/>
      <c r="IX379" s="39"/>
      <c r="IY379" s="39"/>
      <c r="IZ379" s="39"/>
      <c r="JA379" s="39"/>
      <c r="JB379" s="39"/>
      <c r="JC379" s="39"/>
      <c r="JD379" s="39"/>
      <c r="JE379" s="39"/>
      <c r="JF379" s="39"/>
      <c r="JG379" s="39"/>
      <c r="JH379" s="39"/>
      <c r="JI379" s="39"/>
      <c r="JJ379" s="39"/>
      <c r="JK379" s="39"/>
      <c r="JL379" s="39"/>
      <c r="JM379" s="39"/>
      <c r="JN379" s="39"/>
      <c r="JO379" s="39"/>
      <c r="JP379" s="39"/>
      <c r="JQ379" s="39"/>
      <c r="JR379" s="39"/>
      <c r="JS379" s="39"/>
      <c r="JT379" s="39"/>
      <c r="JU379" s="39"/>
      <c r="JV379" s="39"/>
      <c r="JW379" s="39"/>
      <c r="JX379" s="39"/>
      <c r="JY379" s="39"/>
      <c r="JZ379" s="39"/>
      <c r="KA379" s="39"/>
      <c r="KB379" s="39"/>
      <c r="KC379" s="39"/>
      <c r="KD379" s="39"/>
      <c r="KE379" s="39"/>
      <c r="KF379" s="39"/>
      <c r="KG379" s="39"/>
      <c r="KH379" s="39"/>
      <c r="KI379" s="39"/>
      <c r="KJ379" s="39"/>
      <c r="KK379" s="39"/>
      <c r="KL379" s="39"/>
      <c r="KM379" s="39"/>
      <c r="KN379" s="39"/>
      <c r="KO379" s="39"/>
      <c r="KP379" s="39"/>
      <c r="KQ379" s="39"/>
      <c r="KR379" s="39"/>
      <c r="KS379" s="39"/>
      <c r="KT379" s="39"/>
      <c r="KU379" s="39"/>
      <c r="KV379" s="39"/>
      <c r="KW379" s="39"/>
      <c r="KX379" s="39"/>
      <c r="KY379" s="39"/>
      <c r="KZ379" s="39"/>
      <c r="LA379" s="39"/>
      <c r="LB379" s="39"/>
      <c r="LC379" s="39"/>
      <c r="LD379" s="39"/>
      <c r="LE379" s="39"/>
      <c r="LF379" s="39"/>
      <c r="LG379" s="39"/>
      <c r="LH379" s="39"/>
      <c r="LI379" s="39"/>
      <c r="LJ379" s="39"/>
      <c r="LK379" s="39"/>
      <c r="LL379" s="39"/>
      <c r="LM379" s="39"/>
      <c r="LN379" s="39"/>
      <c r="LO379" s="39"/>
      <c r="LP379" s="39"/>
      <c r="LQ379" s="39"/>
      <c r="LR379" s="39"/>
      <c r="LS379" s="39"/>
      <c r="LT379" s="39"/>
      <c r="LU379" s="39"/>
      <c r="LV379" s="39"/>
      <c r="LW379" s="39"/>
      <c r="LX379" s="39"/>
      <c r="LY379" s="39"/>
      <c r="LZ379" s="39"/>
      <c r="MA379" s="39"/>
      <c r="MB379" s="39"/>
      <c r="MC379" s="39"/>
      <c r="MD379" s="39"/>
      <c r="ME379" s="39"/>
      <c r="MF379" s="39"/>
      <c r="MG379" s="39"/>
      <c r="MH379" s="39"/>
      <c r="MI379" s="39"/>
      <c r="MJ379" s="39"/>
      <c r="MK379" s="39"/>
      <c r="ML379" s="39"/>
      <c r="MM379" s="39"/>
      <c r="MN379" s="39"/>
      <c r="MO379" s="39"/>
      <c r="MP379" s="39"/>
      <c r="MQ379" s="39"/>
      <c r="MR379" s="39"/>
      <c r="MS379" s="39"/>
      <c r="MT379" s="39"/>
      <c r="MU379" s="39"/>
      <c r="MV379" s="39"/>
      <c r="MW379" s="39"/>
      <c r="MX379" s="39"/>
      <c r="MY379" s="39"/>
      <c r="MZ379" s="39"/>
      <c r="NA379" s="39"/>
      <c r="NB379" s="39"/>
      <c r="NC379" s="39"/>
      <c r="ND379" s="39"/>
      <c r="NE379" s="39"/>
      <c r="NF379" s="39"/>
      <c r="NG379" s="39"/>
      <c r="NH379" s="39"/>
      <c r="NI379" s="39"/>
      <c r="NJ379" s="39"/>
      <c r="NK379" s="39"/>
      <c r="NL379" s="39"/>
      <c r="NM379" s="39"/>
      <c r="NN379" s="39"/>
      <c r="NO379" s="39"/>
      <c r="NP379" s="39"/>
      <c r="NQ379" s="39"/>
      <c r="NR379" s="39"/>
      <c r="NS379" s="39"/>
      <c r="NT379" s="39"/>
      <c r="NU379" s="39"/>
      <c r="NV379" s="39"/>
      <c r="NW379" s="39"/>
      <c r="NX379" s="39"/>
      <c r="NY379" s="39"/>
      <c r="NZ379" s="39"/>
      <c r="OA379" s="39"/>
      <c r="OB379" s="39"/>
      <c r="OC379" s="39"/>
      <c r="OD379" s="39"/>
      <c r="OE379" s="39"/>
      <c r="OF379" s="39"/>
      <c r="OG379" s="39"/>
      <c r="OH379" s="39"/>
      <c r="OI379" s="39"/>
      <c r="OJ379" s="39"/>
      <c r="OK379" s="39"/>
      <c r="OL379" s="39"/>
      <c r="OM379" s="39"/>
      <c r="ON379" s="39"/>
      <c r="OO379" s="39"/>
      <c r="OP379" s="39"/>
      <c r="OQ379" s="39"/>
      <c r="OR379" s="39"/>
      <c r="OS379" s="39"/>
      <c r="OT379" s="39"/>
      <c r="OU379" s="39"/>
      <c r="OV379" s="39"/>
      <c r="OW379" s="39"/>
      <c r="OX379" s="39"/>
      <c r="OY379" s="39"/>
      <c r="OZ379" s="39"/>
      <c r="PA379" s="39"/>
      <c r="PB379" s="39"/>
      <c r="PC379" s="39"/>
      <c r="PD379" s="39"/>
      <c r="PE379" s="39"/>
      <c r="PF379" s="39"/>
      <c r="PG379" s="39"/>
      <c r="PH379" s="39"/>
      <c r="PI379" s="39"/>
      <c r="PJ379" s="39"/>
      <c r="PK379" s="39"/>
      <c r="PL379" s="39"/>
      <c r="PM379" s="39"/>
      <c r="PN379" s="39"/>
      <c r="PO379" s="39"/>
      <c r="PP379" s="39"/>
      <c r="PQ379" s="39"/>
      <c r="PR379" s="39"/>
      <c r="PS379" s="39"/>
      <c r="PT379" s="39"/>
      <c r="PU379" s="39"/>
      <c r="PV379" s="39"/>
      <c r="PW379" s="39"/>
      <c r="PX379" s="39"/>
      <c r="PY379" s="39"/>
      <c r="PZ379" s="39"/>
      <c r="QA379" s="39"/>
      <c r="QB379" s="39"/>
      <c r="QC379" s="39"/>
      <c r="QD379" s="39"/>
      <c r="QE379" s="39"/>
      <c r="QF379" s="39"/>
      <c r="QG379" s="39"/>
      <c r="QH379" s="39"/>
      <c r="QI379" s="39"/>
      <c r="QJ379" s="39"/>
      <c r="QK379" s="39"/>
      <c r="QL379" s="39"/>
      <c r="QM379" s="39"/>
      <c r="QN379" s="39"/>
      <c r="QO379" s="39"/>
      <c r="QP379" s="39"/>
      <c r="QQ379" s="39"/>
      <c r="QR379" s="39"/>
      <c r="QS379" s="39"/>
      <c r="QT379" s="39"/>
      <c r="QU379" s="39"/>
      <c r="QV379" s="39"/>
      <c r="QW379" s="39"/>
      <c r="QX379" s="39"/>
      <c r="QY379" s="39"/>
      <c r="QZ379" s="39"/>
      <c r="RA379" s="39"/>
      <c r="RB379" s="39"/>
      <c r="RC379" s="39"/>
      <c r="RD379" s="39"/>
      <c r="RE379" s="39"/>
      <c r="RF379" s="39"/>
      <c r="RG379" s="39"/>
      <c r="RH379" s="39"/>
      <c r="RI379" s="39"/>
      <c r="RJ379" s="39"/>
      <c r="RK379" s="39"/>
      <c r="RL379" s="39"/>
      <c r="RM379" s="39"/>
      <c r="RN379" s="39"/>
      <c r="RO379" s="39"/>
      <c r="RP379" s="39"/>
      <c r="RQ379" s="39"/>
      <c r="RR379" s="39"/>
      <c r="RS379" s="39"/>
      <c r="RT379" s="39"/>
      <c r="RU379" s="39"/>
      <c r="RV379" s="39"/>
      <c r="RW379" s="39"/>
      <c r="RX379" s="39"/>
      <c r="RY379" s="39"/>
      <c r="RZ379" s="39"/>
      <c r="SA379" s="39"/>
      <c r="SB379" s="39"/>
      <c r="SC379" s="39"/>
      <c r="SD379" s="39"/>
      <c r="SE379" s="39"/>
      <c r="SF379" s="39"/>
      <c r="SG379" s="39"/>
      <c r="SH379" s="39"/>
      <c r="SI379" s="39"/>
      <c r="SJ379" s="39"/>
      <c r="SK379" s="39"/>
      <c r="SL379" s="39"/>
      <c r="SM379" s="39"/>
      <c r="SN379" s="39"/>
      <c r="SO379" s="39"/>
      <c r="SP379" s="39"/>
      <c r="SQ379" s="39"/>
      <c r="SR379" s="39"/>
      <c r="SS379" s="39"/>
      <c r="ST379" s="39"/>
      <c r="SU379" s="39"/>
      <c r="SV379" s="39"/>
      <c r="SW379" s="39"/>
      <c r="SX379" s="39"/>
      <c r="SY379" s="39"/>
      <c r="SZ379" s="39"/>
      <c r="TA379" s="39"/>
      <c r="TB379" s="39"/>
      <c r="TC379" s="39"/>
      <c r="TD379" s="39"/>
      <c r="TE379" s="39"/>
      <c r="TF379" s="39"/>
      <c r="TG379" s="39"/>
      <c r="TH379" s="39"/>
      <c r="TI379" s="39"/>
      <c r="TJ379" s="39"/>
      <c r="TK379" s="39"/>
      <c r="TL379" s="39"/>
      <c r="TM379" s="39"/>
      <c r="TN379" s="39"/>
      <c r="TO379" s="39"/>
      <c r="TP379" s="39"/>
      <c r="TQ379" s="39"/>
      <c r="TR379" s="39"/>
      <c r="TS379" s="39"/>
      <c r="TT379" s="39"/>
      <c r="TU379" s="39"/>
      <c r="TV379" s="39"/>
      <c r="TW379" s="39"/>
      <c r="TX379" s="39"/>
      <c r="TY379" s="39"/>
      <c r="TZ379" s="39"/>
      <c r="UA379" s="39"/>
      <c r="UB379" s="39"/>
      <c r="UC379" s="39"/>
      <c r="UD379" s="39"/>
      <c r="UE379" s="39"/>
      <c r="UF379" s="39"/>
      <c r="UG379" s="39"/>
      <c r="UH379" s="39"/>
      <c r="UI379" s="39"/>
      <c r="UJ379" s="39"/>
      <c r="UK379" s="39"/>
      <c r="UL379" s="39"/>
      <c r="UM379" s="39"/>
      <c r="UN379" s="39"/>
      <c r="UO379" s="39"/>
      <c r="UP379" s="39"/>
      <c r="UQ379" s="39"/>
      <c r="UR379" s="39"/>
      <c r="US379" s="39"/>
      <c r="UT379" s="39"/>
      <c r="UU379" s="39"/>
      <c r="UV379" s="39"/>
      <c r="UW379" s="39"/>
      <c r="UX379" s="39"/>
      <c r="UY379" s="39"/>
      <c r="UZ379" s="39"/>
      <c r="VA379" s="39"/>
      <c r="VB379" s="39"/>
      <c r="VC379" s="39"/>
      <c r="VD379" s="39"/>
      <c r="VE379" s="39"/>
      <c r="VF379" s="39"/>
      <c r="VG379" s="39"/>
      <c r="VH379" s="39"/>
      <c r="VI379" s="39"/>
      <c r="VJ379" s="39"/>
      <c r="VK379" s="39"/>
      <c r="VL379" s="39"/>
      <c r="VM379" s="39"/>
      <c r="VN379" s="39"/>
      <c r="VO379" s="39"/>
      <c r="VP379" s="39"/>
      <c r="VQ379" s="39"/>
      <c r="VR379" s="39"/>
      <c r="VS379" s="39"/>
      <c r="VT379" s="39"/>
      <c r="VU379" s="39"/>
      <c r="VV379" s="39"/>
      <c r="VW379" s="39"/>
      <c r="VX379" s="39"/>
      <c r="VY379" s="39"/>
      <c r="VZ379" s="39"/>
      <c r="WA379" s="39"/>
      <c r="WB379" s="39"/>
      <c r="WC379" s="39"/>
      <c r="WD379" s="39"/>
      <c r="WE379" s="39"/>
      <c r="WF379" s="39"/>
      <c r="WG379" s="39"/>
      <c r="WH379" s="39"/>
      <c r="WI379" s="39"/>
      <c r="WJ379" s="39"/>
      <c r="WK379" s="39"/>
      <c r="WL379" s="39"/>
      <c r="WM379" s="39"/>
      <c r="WN379" s="39"/>
      <c r="WO379" s="39"/>
      <c r="WP379" s="39"/>
      <c r="WQ379" s="39"/>
      <c r="WR379" s="39"/>
      <c r="WS379" s="39"/>
      <c r="WT379" s="39"/>
      <c r="WU379" s="39"/>
      <c r="WV379" s="39"/>
      <c r="WW379" s="39"/>
      <c r="WX379" s="39"/>
      <c r="WY379" s="39"/>
      <c r="WZ379" s="39"/>
      <c r="XA379" s="39"/>
      <c r="XB379" s="39"/>
      <c r="XC379" s="39"/>
      <c r="XD379" s="39"/>
      <c r="XE379" s="39"/>
      <c r="XF379" s="39"/>
      <c r="XG379" s="39"/>
      <c r="XH379" s="39"/>
      <c r="XI379" s="39"/>
      <c r="XJ379" s="39"/>
      <c r="XK379" s="39"/>
      <c r="XL379" s="39"/>
      <c r="XM379" s="39"/>
      <c r="XN379" s="39"/>
      <c r="XO379" s="39"/>
      <c r="XP379" s="39"/>
      <c r="XQ379" s="39"/>
      <c r="XR379" s="39"/>
      <c r="XS379" s="39"/>
      <c r="XT379" s="39"/>
      <c r="XU379" s="39"/>
      <c r="XV379" s="39"/>
      <c r="XW379" s="39"/>
      <c r="XX379" s="39"/>
      <c r="XY379" s="39"/>
      <c r="XZ379" s="39"/>
      <c r="YA379" s="39"/>
      <c r="YB379" s="39"/>
      <c r="YC379" s="39"/>
      <c r="YD379" s="39"/>
      <c r="YE379" s="39"/>
      <c r="YF379" s="39"/>
      <c r="YG379" s="39"/>
      <c r="YH379" s="39"/>
      <c r="YI379" s="39"/>
      <c r="YJ379" s="39"/>
      <c r="YK379" s="39"/>
      <c r="YL379" s="39"/>
      <c r="YM379" s="39"/>
      <c r="YN379" s="39"/>
      <c r="YO379" s="39"/>
      <c r="YP379" s="39"/>
      <c r="YQ379" s="39"/>
      <c r="YR379" s="39"/>
      <c r="YS379" s="39"/>
      <c r="YT379" s="39"/>
      <c r="YU379" s="39"/>
      <c r="YV379" s="39"/>
      <c r="YW379" s="39"/>
      <c r="YX379" s="39"/>
      <c r="YY379" s="39"/>
      <c r="YZ379" s="39"/>
      <c r="ZA379" s="39"/>
      <c r="ZB379" s="39"/>
      <c r="ZC379" s="39"/>
      <c r="ZD379" s="39"/>
      <c r="ZE379" s="39"/>
      <c r="ZF379" s="39"/>
      <c r="ZG379" s="39"/>
      <c r="ZH379" s="39"/>
      <c r="ZI379" s="39"/>
      <c r="ZJ379" s="39"/>
      <c r="ZK379" s="39"/>
      <c r="ZL379" s="39"/>
      <c r="ZM379" s="39"/>
      <c r="ZN379" s="39"/>
      <c r="ZO379" s="39"/>
      <c r="ZP379" s="39"/>
      <c r="ZQ379" s="39"/>
      <c r="ZR379" s="39"/>
      <c r="ZS379" s="39"/>
      <c r="ZT379" s="39"/>
      <c r="ZU379" s="39"/>
      <c r="ZV379" s="39"/>
      <c r="ZW379" s="39"/>
      <c r="ZX379" s="39"/>
    </row>
    <row r="380" spans="1:700" s="41" customFormat="1" ht="12" customHeight="1" x14ac:dyDescent="0.25">
      <c r="A380" s="128" t="s">
        <v>36</v>
      </c>
      <c r="B380" s="36" t="s">
        <v>37</v>
      </c>
      <c r="C380" s="36" t="s">
        <v>37</v>
      </c>
      <c r="D380" s="36" t="s">
        <v>38</v>
      </c>
      <c r="E380" s="36" t="s">
        <v>271</v>
      </c>
      <c r="F380" s="36" t="s">
        <v>272</v>
      </c>
      <c r="G380" s="22" t="s">
        <v>16334</v>
      </c>
      <c r="H380" s="22" t="s">
        <v>16319</v>
      </c>
      <c r="I380" s="73" t="s">
        <v>98</v>
      </c>
      <c r="J380" s="31" t="s">
        <v>5726</v>
      </c>
      <c r="K380" s="31" t="s">
        <v>114</v>
      </c>
      <c r="L380" s="11"/>
      <c r="M380" s="8" t="s">
        <v>43</v>
      </c>
      <c r="N380" s="12" t="s">
        <v>16255</v>
      </c>
      <c r="O380" s="20">
        <v>80</v>
      </c>
      <c r="P380" s="59">
        <v>16.82</v>
      </c>
      <c r="Q380" s="53" t="s">
        <v>16279</v>
      </c>
      <c r="R380" s="59">
        <v>1345.6</v>
      </c>
      <c r="S380" s="59">
        <v>0</v>
      </c>
      <c r="T380" s="59">
        <v>336.4</v>
      </c>
      <c r="U380" s="59">
        <v>0</v>
      </c>
      <c r="V380" s="59">
        <v>0</v>
      </c>
      <c r="W380" s="59">
        <v>336.4</v>
      </c>
      <c r="X380" s="59">
        <v>0</v>
      </c>
      <c r="Y380" s="59">
        <v>0</v>
      </c>
      <c r="Z380" s="59">
        <v>336.4</v>
      </c>
      <c r="AA380" s="59">
        <v>0</v>
      </c>
      <c r="AB380" s="59">
        <v>0</v>
      </c>
      <c r="AC380" s="59">
        <v>336.4</v>
      </c>
      <c r="AD380" s="59">
        <v>0</v>
      </c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  <c r="IV380" s="39"/>
      <c r="IW380" s="39"/>
      <c r="IX380" s="39"/>
      <c r="IY380" s="39"/>
      <c r="IZ380" s="39"/>
      <c r="JA380" s="39"/>
      <c r="JB380" s="39"/>
      <c r="JC380" s="39"/>
      <c r="JD380" s="39"/>
      <c r="JE380" s="39"/>
      <c r="JF380" s="39"/>
      <c r="JG380" s="39"/>
      <c r="JH380" s="39"/>
      <c r="JI380" s="39"/>
      <c r="JJ380" s="39"/>
      <c r="JK380" s="39"/>
      <c r="JL380" s="39"/>
      <c r="JM380" s="39"/>
      <c r="JN380" s="39"/>
      <c r="JO380" s="39"/>
      <c r="JP380" s="39"/>
      <c r="JQ380" s="39"/>
      <c r="JR380" s="39"/>
      <c r="JS380" s="39"/>
      <c r="JT380" s="39"/>
      <c r="JU380" s="39"/>
      <c r="JV380" s="39"/>
      <c r="JW380" s="39"/>
      <c r="JX380" s="39"/>
      <c r="JY380" s="39"/>
      <c r="JZ380" s="39"/>
      <c r="KA380" s="39"/>
      <c r="KB380" s="39"/>
      <c r="KC380" s="39"/>
      <c r="KD380" s="39"/>
      <c r="KE380" s="39"/>
      <c r="KF380" s="39"/>
      <c r="KG380" s="39"/>
      <c r="KH380" s="39"/>
      <c r="KI380" s="39"/>
      <c r="KJ380" s="39"/>
      <c r="KK380" s="39"/>
      <c r="KL380" s="39"/>
      <c r="KM380" s="39"/>
      <c r="KN380" s="39"/>
      <c r="KO380" s="39"/>
      <c r="KP380" s="39"/>
      <c r="KQ380" s="39"/>
      <c r="KR380" s="39"/>
      <c r="KS380" s="39"/>
      <c r="KT380" s="39"/>
      <c r="KU380" s="39"/>
      <c r="KV380" s="39"/>
      <c r="KW380" s="39"/>
      <c r="KX380" s="39"/>
      <c r="KY380" s="39"/>
      <c r="KZ380" s="39"/>
      <c r="LA380" s="39"/>
      <c r="LB380" s="39"/>
      <c r="LC380" s="39"/>
      <c r="LD380" s="39"/>
      <c r="LE380" s="39"/>
      <c r="LF380" s="39"/>
      <c r="LG380" s="39"/>
      <c r="LH380" s="39"/>
      <c r="LI380" s="39"/>
      <c r="LJ380" s="39"/>
      <c r="LK380" s="39"/>
      <c r="LL380" s="39"/>
      <c r="LM380" s="39"/>
      <c r="LN380" s="39"/>
      <c r="LO380" s="39"/>
      <c r="LP380" s="39"/>
      <c r="LQ380" s="39"/>
      <c r="LR380" s="39"/>
      <c r="LS380" s="39"/>
      <c r="LT380" s="39"/>
      <c r="LU380" s="39"/>
      <c r="LV380" s="39"/>
      <c r="LW380" s="39"/>
      <c r="LX380" s="39"/>
      <c r="LY380" s="39"/>
      <c r="LZ380" s="39"/>
      <c r="MA380" s="39"/>
      <c r="MB380" s="39"/>
      <c r="MC380" s="39"/>
      <c r="MD380" s="39"/>
      <c r="ME380" s="39"/>
      <c r="MF380" s="39"/>
      <c r="MG380" s="39"/>
      <c r="MH380" s="39"/>
      <c r="MI380" s="39"/>
      <c r="MJ380" s="39"/>
      <c r="MK380" s="39"/>
      <c r="ML380" s="39"/>
      <c r="MM380" s="39"/>
      <c r="MN380" s="39"/>
      <c r="MO380" s="39"/>
      <c r="MP380" s="39"/>
      <c r="MQ380" s="39"/>
      <c r="MR380" s="39"/>
      <c r="MS380" s="39"/>
      <c r="MT380" s="39"/>
      <c r="MU380" s="39"/>
      <c r="MV380" s="39"/>
      <c r="MW380" s="39"/>
      <c r="MX380" s="39"/>
      <c r="MY380" s="39"/>
      <c r="MZ380" s="39"/>
      <c r="NA380" s="39"/>
      <c r="NB380" s="39"/>
      <c r="NC380" s="39"/>
      <c r="ND380" s="39"/>
      <c r="NE380" s="39"/>
      <c r="NF380" s="39"/>
      <c r="NG380" s="39"/>
      <c r="NH380" s="39"/>
      <c r="NI380" s="39"/>
      <c r="NJ380" s="39"/>
      <c r="NK380" s="39"/>
      <c r="NL380" s="39"/>
      <c r="NM380" s="39"/>
      <c r="NN380" s="39"/>
      <c r="NO380" s="39"/>
      <c r="NP380" s="39"/>
      <c r="NQ380" s="39"/>
      <c r="NR380" s="39"/>
      <c r="NS380" s="39"/>
      <c r="NT380" s="39"/>
      <c r="NU380" s="39"/>
      <c r="NV380" s="39"/>
      <c r="NW380" s="39"/>
      <c r="NX380" s="39"/>
      <c r="NY380" s="39"/>
      <c r="NZ380" s="39"/>
      <c r="OA380" s="39"/>
      <c r="OB380" s="39"/>
      <c r="OC380" s="39"/>
      <c r="OD380" s="39"/>
      <c r="OE380" s="39"/>
      <c r="OF380" s="39"/>
      <c r="OG380" s="39"/>
      <c r="OH380" s="39"/>
      <c r="OI380" s="39"/>
      <c r="OJ380" s="39"/>
      <c r="OK380" s="39"/>
      <c r="OL380" s="39"/>
      <c r="OM380" s="39"/>
      <c r="ON380" s="39"/>
      <c r="OO380" s="39"/>
      <c r="OP380" s="39"/>
      <c r="OQ380" s="39"/>
      <c r="OR380" s="39"/>
      <c r="OS380" s="39"/>
      <c r="OT380" s="39"/>
      <c r="OU380" s="39"/>
      <c r="OV380" s="39"/>
      <c r="OW380" s="39"/>
      <c r="OX380" s="39"/>
      <c r="OY380" s="39"/>
      <c r="OZ380" s="39"/>
      <c r="PA380" s="39"/>
      <c r="PB380" s="39"/>
      <c r="PC380" s="39"/>
      <c r="PD380" s="39"/>
      <c r="PE380" s="39"/>
      <c r="PF380" s="39"/>
      <c r="PG380" s="39"/>
      <c r="PH380" s="39"/>
      <c r="PI380" s="39"/>
      <c r="PJ380" s="39"/>
      <c r="PK380" s="39"/>
      <c r="PL380" s="39"/>
      <c r="PM380" s="39"/>
      <c r="PN380" s="39"/>
      <c r="PO380" s="39"/>
      <c r="PP380" s="39"/>
      <c r="PQ380" s="39"/>
      <c r="PR380" s="39"/>
      <c r="PS380" s="39"/>
      <c r="PT380" s="39"/>
      <c r="PU380" s="39"/>
      <c r="PV380" s="39"/>
      <c r="PW380" s="39"/>
      <c r="PX380" s="39"/>
      <c r="PY380" s="39"/>
      <c r="PZ380" s="39"/>
      <c r="QA380" s="39"/>
      <c r="QB380" s="39"/>
      <c r="QC380" s="39"/>
      <c r="QD380" s="39"/>
      <c r="QE380" s="39"/>
      <c r="QF380" s="39"/>
      <c r="QG380" s="39"/>
      <c r="QH380" s="39"/>
      <c r="QI380" s="39"/>
      <c r="QJ380" s="39"/>
      <c r="QK380" s="39"/>
      <c r="QL380" s="39"/>
      <c r="QM380" s="39"/>
      <c r="QN380" s="39"/>
      <c r="QO380" s="39"/>
      <c r="QP380" s="39"/>
      <c r="QQ380" s="39"/>
      <c r="QR380" s="39"/>
      <c r="QS380" s="39"/>
      <c r="QT380" s="39"/>
      <c r="QU380" s="39"/>
      <c r="QV380" s="39"/>
      <c r="QW380" s="39"/>
      <c r="QX380" s="39"/>
      <c r="QY380" s="39"/>
      <c r="QZ380" s="39"/>
      <c r="RA380" s="39"/>
      <c r="RB380" s="39"/>
      <c r="RC380" s="39"/>
      <c r="RD380" s="39"/>
      <c r="RE380" s="39"/>
      <c r="RF380" s="39"/>
      <c r="RG380" s="39"/>
      <c r="RH380" s="39"/>
      <c r="RI380" s="39"/>
      <c r="RJ380" s="39"/>
      <c r="RK380" s="39"/>
      <c r="RL380" s="39"/>
      <c r="RM380" s="39"/>
      <c r="RN380" s="39"/>
      <c r="RO380" s="39"/>
      <c r="RP380" s="39"/>
      <c r="RQ380" s="39"/>
      <c r="RR380" s="39"/>
      <c r="RS380" s="39"/>
      <c r="RT380" s="39"/>
      <c r="RU380" s="39"/>
      <c r="RV380" s="39"/>
      <c r="RW380" s="39"/>
      <c r="RX380" s="39"/>
      <c r="RY380" s="39"/>
      <c r="RZ380" s="39"/>
      <c r="SA380" s="39"/>
      <c r="SB380" s="39"/>
      <c r="SC380" s="39"/>
      <c r="SD380" s="39"/>
      <c r="SE380" s="39"/>
      <c r="SF380" s="39"/>
      <c r="SG380" s="39"/>
      <c r="SH380" s="39"/>
      <c r="SI380" s="39"/>
      <c r="SJ380" s="39"/>
      <c r="SK380" s="39"/>
      <c r="SL380" s="39"/>
      <c r="SM380" s="39"/>
      <c r="SN380" s="39"/>
      <c r="SO380" s="39"/>
      <c r="SP380" s="39"/>
      <c r="SQ380" s="39"/>
      <c r="SR380" s="39"/>
      <c r="SS380" s="39"/>
      <c r="ST380" s="39"/>
      <c r="SU380" s="39"/>
      <c r="SV380" s="39"/>
      <c r="SW380" s="39"/>
      <c r="SX380" s="39"/>
      <c r="SY380" s="39"/>
      <c r="SZ380" s="39"/>
      <c r="TA380" s="39"/>
      <c r="TB380" s="39"/>
      <c r="TC380" s="39"/>
      <c r="TD380" s="39"/>
      <c r="TE380" s="39"/>
      <c r="TF380" s="39"/>
      <c r="TG380" s="39"/>
      <c r="TH380" s="39"/>
      <c r="TI380" s="39"/>
      <c r="TJ380" s="39"/>
      <c r="TK380" s="39"/>
      <c r="TL380" s="39"/>
      <c r="TM380" s="39"/>
      <c r="TN380" s="39"/>
      <c r="TO380" s="39"/>
      <c r="TP380" s="39"/>
      <c r="TQ380" s="39"/>
      <c r="TR380" s="39"/>
      <c r="TS380" s="39"/>
      <c r="TT380" s="39"/>
      <c r="TU380" s="39"/>
      <c r="TV380" s="39"/>
      <c r="TW380" s="39"/>
      <c r="TX380" s="39"/>
      <c r="TY380" s="39"/>
      <c r="TZ380" s="39"/>
      <c r="UA380" s="39"/>
      <c r="UB380" s="39"/>
      <c r="UC380" s="39"/>
      <c r="UD380" s="39"/>
      <c r="UE380" s="39"/>
      <c r="UF380" s="39"/>
      <c r="UG380" s="39"/>
      <c r="UH380" s="39"/>
      <c r="UI380" s="39"/>
      <c r="UJ380" s="39"/>
      <c r="UK380" s="39"/>
      <c r="UL380" s="39"/>
      <c r="UM380" s="39"/>
      <c r="UN380" s="39"/>
      <c r="UO380" s="39"/>
      <c r="UP380" s="39"/>
      <c r="UQ380" s="39"/>
      <c r="UR380" s="39"/>
      <c r="US380" s="39"/>
      <c r="UT380" s="39"/>
      <c r="UU380" s="39"/>
      <c r="UV380" s="39"/>
      <c r="UW380" s="39"/>
      <c r="UX380" s="39"/>
      <c r="UY380" s="39"/>
      <c r="UZ380" s="39"/>
      <c r="VA380" s="39"/>
      <c r="VB380" s="39"/>
      <c r="VC380" s="39"/>
      <c r="VD380" s="39"/>
      <c r="VE380" s="39"/>
      <c r="VF380" s="39"/>
      <c r="VG380" s="39"/>
      <c r="VH380" s="39"/>
      <c r="VI380" s="39"/>
      <c r="VJ380" s="39"/>
      <c r="VK380" s="39"/>
      <c r="VL380" s="39"/>
      <c r="VM380" s="39"/>
      <c r="VN380" s="39"/>
      <c r="VO380" s="39"/>
      <c r="VP380" s="39"/>
      <c r="VQ380" s="39"/>
      <c r="VR380" s="39"/>
      <c r="VS380" s="39"/>
      <c r="VT380" s="39"/>
      <c r="VU380" s="39"/>
      <c r="VV380" s="39"/>
      <c r="VW380" s="39"/>
      <c r="VX380" s="39"/>
      <c r="VY380" s="39"/>
      <c r="VZ380" s="39"/>
      <c r="WA380" s="39"/>
      <c r="WB380" s="39"/>
      <c r="WC380" s="39"/>
      <c r="WD380" s="39"/>
      <c r="WE380" s="39"/>
      <c r="WF380" s="39"/>
      <c r="WG380" s="39"/>
      <c r="WH380" s="39"/>
      <c r="WI380" s="39"/>
      <c r="WJ380" s="39"/>
      <c r="WK380" s="39"/>
      <c r="WL380" s="39"/>
      <c r="WM380" s="39"/>
      <c r="WN380" s="39"/>
      <c r="WO380" s="39"/>
      <c r="WP380" s="39"/>
      <c r="WQ380" s="39"/>
      <c r="WR380" s="39"/>
      <c r="WS380" s="39"/>
      <c r="WT380" s="39"/>
      <c r="WU380" s="39"/>
      <c r="WV380" s="39"/>
      <c r="WW380" s="39"/>
      <c r="WX380" s="39"/>
      <c r="WY380" s="39"/>
      <c r="WZ380" s="39"/>
      <c r="XA380" s="39"/>
      <c r="XB380" s="39"/>
      <c r="XC380" s="39"/>
      <c r="XD380" s="39"/>
      <c r="XE380" s="39"/>
      <c r="XF380" s="39"/>
      <c r="XG380" s="39"/>
      <c r="XH380" s="39"/>
      <c r="XI380" s="39"/>
      <c r="XJ380" s="39"/>
      <c r="XK380" s="39"/>
      <c r="XL380" s="39"/>
      <c r="XM380" s="39"/>
      <c r="XN380" s="39"/>
      <c r="XO380" s="39"/>
      <c r="XP380" s="39"/>
      <c r="XQ380" s="39"/>
      <c r="XR380" s="39"/>
      <c r="XS380" s="39"/>
      <c r="XT380" s="39"/>
      <c r="XU380" s="39"/>
      <c r="XV380" s="39"/>
      <c r="XW380" s="39"/>
      <c r="XX380" s="39"/>
      <c r="XY380" s="39"/>
      <c r="XZ380" s="39"/>
      <c r="YA380" s="39"/>
      <c r="YB380" s="39"/>
      <c r="YC380" s="39"/>
      <c r="YD380" s="39"/>
      <c r="YE380" s="39"/>
      <c r="YF380" s="39"/>
      <c r="YG380" s="39"/>
      <c r="YH380" s="39"/>
      <c r="YI380" s="39"/>
      <c r="YJ380" s="39"/>
      <c r="YK380" s="39"/>
      <c r="YL380" s="39"/>
      <c r="YM380" s="39"/>
      <c r="YN380" s="39"/>
      <c r="YO380" s="39"/>
      <c r="YP380" s="39"/>
      <c r="YQ380" s="39"/>
      <c r="YR380" s="39"/>
      <c r="YS380" s="39"/>
      <c r="YT380" s="39"/>
      <c r="YU380" s="39"/>
      <c r="YV380" s="39"/>
      <c r="YW380" s="39"/>
      <c r="YX380" s="39"/>
      <c r="YY380" s="39"/>
      <c r="YZ380" s="39"/>
      <c r="ZA380" s="39"/>
      <c r="ZB380" s="39"/>
      <c r="ZC380" s="39"/>
      <c r="ZD380" s="39"/>
      <c r="ZE380" s="39"/>
      <c r="ZF380" s="39"/>
      <c r="ZG380" s="39"/>
      <c r="ZH380" s="39"/>
      <c r="ZI380" s="39"/>
      <c r="ZJ380" s="39"/>
      <c r="ZK380" s="39"/>
      <c r="ZL380" s="39"/>
      <c r="ZM380" s="39"/>
      <c r="ZN380" s="39"/>
      <c r="ZO380" s="39"/>
      <c r="ZP380" s="39"/>
      <c r="ZQ380" s="39"/>
      <c r="ZR380" s="39"/>
      <c r="ZS380" s="39"/>
      <c r="ZT380" s="39"/>
      <c r="ZU380" s="39"/>
      <c r="ZV380" s="39"/>
      <c r="ZW380" s="39"/>
      <c r="ZX380" s="39"/>
    </row>
    <row r="381" spans="1:700" s="41" customFormat="1" ht="12" customHeight="1" x14ac:dyDescent="0.25">
      <c r="A381" s="128" t="s">
        <v>36</v>
      </c>
      <c r="B381" s="36" t="s">
        <v>37</v>
      </c>
      <c r="C381" s="36" t="s">
        <v>37</v>
      </c>
      <c r="D381" s="36" t="s">
        <v>38</v>
      </c>
      <c r="E381" s="36" t="s">
        <v>271</v>
      </c>
      <c r="F381" s="36" t="s">
        <v>272</v>
      </c>
      <c r="G381" s="22" t="s">
        <v>16334</v>
      </c>
      <c r="H381" s="22" t="s">
        <v>16319</v>
      </c>
      <c r="I381" s="73" t="s">
        <v>98</v>
      </c>
      <c r="J381" s="31" t="s">
        <v>5893</v>
      </c>
      <c r="K381" s="31" t="s">
        <v>116</v>
      </c>
      <c r="L381" s="11"/>
      <c r="M381" s="8" t="s">
        <v>43</v>
      </c>
      <c r="N381" s="12" t="s">
        <v>877</v>
      </c>
      <c r="O381" s="20">
        <v>107</v>
      </c>
      <c r="P381" s="59">
        <v>31.22</v>
      </c>
      <c r="Q381" s="53" t="s">
        <v>16279</v>
      </c>
      <c r="R381" s="59">
        <v>3340.84</v>
      </c>
      <c r="S381" s="59">
        <v>0</v>
      </c>
      <c r="T381" s="59">
        <v>999.04</v>
      </c>
      <c r="U381" s="59">
        <v>0</v>
      </c>
      <c r="V381" s="59">
        <v>0</v>
      </c>
      <c r="W381" s="59">
        <v>780.5</v>
      </c>
      <c r="X381" s="59">
        <v>0</v>
      </c>
      <c r="Y381" s="59">
        <v>0</v>
      </c>
      <c r="Z381" s="59">
        <v>780.5</v>
      </c>
      <c r="AA381" s="59">
        <v>0</v>
      </c>
      <c r="AB381" s="59">
        <v>0</v>
      </c>
      <c r="AC381" s="59">
        <v>780.5</v>
      </c>
      <c r="AD381" s="59">
        <v>0</v>
      </c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  <c r="IV381" s="39"/>
      <c r="IW381" s="39"/>
      <c r="IX381" s="39"/>
      <c r="IY381" s="39"/>
      <c r="IZ381" s="39"/>
      <c r="JA381" s="39"/>
      <c r="JB381" s="39"/>
      <c r="JC381" s="39"/>
      <c r="JD381" s="39"/>
      <c r="JE381" s="39"/>
      <c r="JF381" s="39"/>
      <c r="JG381" s="39"/>
      <c r="JH381" s="39"/>
      <c r="JI381" s="39"/>
      <c r="JJ381" s="39"/>
      <c r="JK381" s="39"/>
      <c r="JL381" s="39"/>
      <c r="JM381" s="39"/>
      <c r="JN381" s="39"/>
      <c r="JO381" s="39"/>
      <c r="JP381" s="39"/>
      <c r="JQ381" s="39"/>
      <c r="JR381" s="39"/>
      <c r="JS381" s="39"/>
      <c r="JT381" s="39"/>
      <c r="JU381" s="39"/>
      <c r="JV381" s="39"/>
      <c r="JW381" s="39"/>
      <c r="JX381" s="39"/>
      <c r="JY381" s="39"/>
      <c r="JZ381" s="39"/>
      <c r="KA381" s="39"/>
      <c r="KB381" s="39"/>
      <c r="KC381" s="39"/>
      <c r="KD381" s="39"/>
      <c r="KE381" s="39"/>
      <c r="KF381" s="39"/>
      <c r="KG381" s="39"/>
      <c r="KH381" s="39"/>
      <c r="KI381" s="39"/>
      <c r="KJ381" s="39"/>
      <c r="KK381" s="39"/>
      <c r="KL381" s="39"/>
      <c r="KM381" s="39"/>
      <c r="KN381" s="39"/>
      <c r="KO381" s="39"/>
      <c r="KP381" s="39"/>
      <c r="KQ381" s="39"/>
      <c r="KR381" s="39"/>
      <c r="KS381" s="39"/>
      <c r="KT381" s="39"/>
      <c r="KU381" s="39"/>
      <c r="KV381" s="39"/>
      <c r="KW381" s="39"/>
      <c r="KX381" s="39"/>
      <c r="KY381" s="39"/>
      <c r="KZ381" s="39"/>
      <c r="LA381" s="39"/>
      <c r="LB381" s="39"/>
      <c r="LC381" s="39"/>
      <c r="LD381" s="39"/>
      <c r="LE381" s="39"/>
      <c r="LF381" s="39"/>
      <c r="LG381" s="39"/>
      <c r="LH381" s="39"/>
      <c r="LI381" s="39"/>
      <c r="LJ381" s="39"/>
      <c r="LK381" s="39"/>
      <c r="LL381" s="39"/>
      <c r="LM381" s="39"/>
      <c r="LN381" s="39"/>
      <c r="LO381" s="39"/>
      <c r="LP381" s="39"/>
      <c r="LQ381" s="39"/>
      <c r="LR381" s="39"/>
      <c r="LS381" s="39"/>
      <c r="LT381" s="39"/>
      <c r="LU381" s="39"/>
      <c r="LV381" s="39"/>
      <c r="LW381" s="39"/>
      <c r="LX381" s="39"/>
      <c r="LY381" s="39"/>
      <c r="LZ381" s="39"/>
      <c r="MA381" s="39"/>
      <c r="MB381" s="39"/>
      <c r="MC381" s="39"/>
      <c r="MD381" s="39"/>
      <c r="ME381" s="39"/>
      <c r="MF381" s="39"/>
      <c r="MG381" s="39"/>
      <c r="MH381" s="39"/>
      <c r="MI381" s="39"/>
      <c r="MJ381" s="39"/>
      <c r="MK381" s="39"/>
      <c r="ML381" s="39"/>
      <c r="MM381" s="39"/>
      <c r="MN381" s="39"/>
      <c r="MO381" s="39"/>
      <c r="MP381" s="39"/>
      <c r="MQ381" s="39"/>
      <c r="MR381" s="39"/>
      <c r="MS381" s="39"/>
      <c r="MT381" s="39"/>
      <c r="MU381" s="39"/>
      <c r="MV381" s="39"/>
      <c r="MW381" s="39"/>
      <c r="MX381" s="39"/>
      <c r="MY381" s="39"/>
      <c r="MZ381" s="39"/>
      <c r="NA381" s="39"/>
      <c r="NB381" s="39"/>
      <c r="NC381" s="39"/>
      <c r="ND381" s="39"/>
      <c r="NE381" s="39"/>
      <c r="NF381" s="39"/>
      <c r="NG381" s="39"/>
      <c r="NH381" s="39"/>
      <c r="NI381" s="39"/>
      <c r="NJ381" s="39"/>
      <c r="NK381" s="39"/>
      <c r="NL381" s="39"/>
      <c r="NM381" s="39"/>
      <c r="NN381" s="39"/>
      <c r="NO381" s="39"/>
      <c r="NP381" s="39"/>
      <c r="NQ381" s="39"/>
      <c r="NR381" s="39"/>
      <c r="NS381" s="39"/>
      <c r="NT381" s="39"/>
      <c r="NU381" s="39"/>
      <c r="NV381" s="39"/>
      <c r="NW381" s="39"/>
      <c r="NX381" s="39"/>
      <c r="NY381" s="39"/>
      <c r="NZ381" s="39"/>
      <c r="OA381" s="39"/>
      <c r="OB381" s="39"/>
      <c r="OC381" s="39"/>
      <c r="OD381" s="39"/>
      <c r="OE381" s="39"/>
      <c r="OF381" s="39"/>
      <c r="OG381" s="39"/>
      <c r="OH381" s="39"/>
      <c r="OI381" s="39"/>
      <c r="OJ381" s="39"/>
      <c r="OK381" s="39"/>
      <c r="OL381" s="39"/>
      <c r="OM381" s="39"/>
      <c r="ON381" s="39"/>
      <c r="OO381" s="39"/>
      <c r="OP381" s="39"/>
      <c r="OQ381" s="39"/>
      <c r="OR381" s="39"/>
      <c r="OS381" s="39"/>
      <c r="OT381" s="39"/>
      <c r="OU381" s="39"/>
      <c r="OV381" s="39"/>
      <c r="OW381" s="39"/>
      <c r="OX381" s="39"/>
      <c r="OY381" s="39"/>
      <c r="OZ381" s="39"/>
      <c r="PA381" s="39"/>
      <c r="PB381" s="39"/>
      <c r="PC381" s="39"/>
      <c r="PD381" s="39"/>
      <c r="PE381" s="39"/>
      <c r="PF381" s="39"/>
      <c r="PG381" s="39"/>
      <c r="PH381" s="39"/>
      <c r="PI381" s="39"/>
      <c r="PJ381" s="39"/>
      <c r="PK381" s="39"/>
      <c r="PL381" s="39"/>
      <c r="PM381" s="39"/>
      <c r="PN381" s="39"/>
      <c r="PO381" s="39"/>
      <c r="PP381" s="39"/>
      <c r="PQ381" s="39"/>
      <c r="PR381" s="39"/>
      <c r="PS381" s="39"/>
      <c r="PT381" s="39"/>
      <c r="PU381" s="39"/>
      <c r="PV381" s="39"/>
      <c r="PW381" s="39"/>
      <c r="PX381" s="39"/>
      <c r="PY381" s="39"/>
      <c r="PZ381" s="39"/>
      <c r="QA381" s="39"/>
      <c r="QB381" s="39"/>
      <c r="QC381" s="39"/>
      <c r="QD381" s="39"/>
      <c r="QE381" s="39"/>
      <c r="QF381" s="39"/>
      <c r="QG381" s="39"/>
      <c r="QH381" s="39"/>
      <c r="QI381" s="39"/>
      <c r="QJ381" s="39"/>
      <c r="QK381" s="39"/>
      <c r="QL381" s="39"/>
      <c r="QM381" s="39"/>
      <c r="QN381" s="39"/>
      <c r="QO381" s="39"/>
      <c r="QP381" s="39"/>
      <c r="QQ381" s="39"/>
      <c r="QR381" s="39"/>
      <c r="QS381" s="39"/>
      <c r="QT381" s="39"/>
      <c r="QU381" s="39"/>
      <c r="QV381" s="39"/>
      <c r="QW381" s="39"/>
      <c r="QX381" s="39"/>
      <c r="QY381" s="39"/>
      <c r="QZ381" s="39"/>
      <c r="RA381" s="39"/>
      <c r="RB381" s="39"/>
      <c r="RC381" s="39"/>
      <c r="RD381" s="39"/>
      <c r="RE381" s="39"/>
      <c r="RF381" s="39"/>
      <c r="RG381" s="39"/>
      <c r="RH381" s="39"/>
      <c r="RI381" s="39"/>
      <c r="RJ381" s="39"/>
      <c r="RK381" s="39"/>
      <c r="RL381" s="39"/>
      <c r="RM381" s="39"/>
      <c r="RN381" s="39"/>
      <c r="RO381" s="39"/>
      <c r="RP381" s="39"/>
      <c r="RQ381" s="39"/>
      <c r="RR381" s="39"/>
      <c r="RS381" s="39"/>
      <c r="RT381" s="39"/>
      <c r="RU381" s="39"/>
      <c r="RV381" s="39"/>
      <c r="RW381" s="39"/>
      <c r="RX381" s="39"/>
      <c r="RY381" s="39"/>
      <c r="RZ381" s="39"/>
      <c r="SA381" s="39"/>
      <c r="SB381" s="39"/>
      <c r="SC381" s="39"/>
      <c r="SD381" s="39"/>
      <c r="SE381" s="39"/>
      <c r="SF381" s="39"/>
      <c r="SG381" s="39"/>
      <c r="SH381" s="39"/>
      <c r="SI381" s="39"/>
      <c r="SJ381" s="39"/>
      <c r="SK381" s="39"/>
      <c r="SL381" s="39"/>
      <c r="SM381" s="39"/>
      <c r="SN381" s="39"/>
      <c r="SO381" s="39"/>
      <c r="SP381" s="39"/>
      <c r="SQ381" s="39"/>
      <c r="SR381" s="39"/>
      <c r="SS381" s="39"/>
      <c r="ST381" s="39"/>
      <c r="SU381" s="39"/>
      <c r="SV381" s="39"/>
      <c r="SW381" s="39"/>
      <c r="SX381" s="39"/>
      <c r="SY381" s="39"/>
      <c r="SZ381" s="39"/>
      <c r="TA381" s="39"/>
      <c r="TB381" s="39"/>
      <c r="TC381" s="39"/>
      <c r="TD381" s="39"/>
      <c r="TE381" s="39"/>
      <c r="TF381" s="39"/>
      <c r="TG381" s="39"/>
      <c r="TH381" s="39"/>
      <c r="TI381" s="39"/>
      <c r="TJ381" s="39"/>
      <c r="TK381" s="39"/>
      <c r="TL381" s="39"/>
      <c r="TM381" s="39"/>
      <c r="TN381" s="39"/>
      <c r="TO381" s="39"/>
      <c r="TP381" s="39"/>
      <c r="TQ381" s="39"/>
      <c r="TR381" s="39"/>
      <c r="TS381" s="39"/>
      <c r="TT381" s="39"/>
      <c r="TU381" s="39"/>
      <c r="TV381" s="39"/>
      <c r="TW381" s="39"/>
      <c r="TX381" s="39"/>
      <c r="TY381" s="39"/>
      <c r="TZ381" s="39"/>
      <c r="UA381" s="39"/>
      <c r="UB381" s="39"/>
      <c r="UC381" s="39"/>
      <c r="UD381" s="39"/>
      <c r="UE381" s="39"/>
      <c r="UF381" s="39"/>
      <c r="UG381" s="39"/>
      <c r="UH381" s="39"/>
      <c r="UI381" s="39"/>
      <c r="UJ381" s="39"/>
      <c r="UK381" s="39"/>
      <c r="UL381" s="39"/>
      <c r="UM381" s="39"/>
      <c r="UN381" s="39"/>
      <c r="UO381" s="39"/>
      <c r="UP381" s="39"/>
      <c r="UQ381" s="39"/>
      <c r="UR381" s="39"/>
      <c r="US381" s="39"/>
      <c r="UT381" s="39"/>
      <c r="UU381" s="39"/>
      <c r="UV381" s="39"/>
      <c r="UW381" s="39"/>
      <c r="UX381" s="39"/>
      <c r="UY381" s="39"/>
      <c r="UZ381" s="39"/>
      <c r="VA381" s="39"/>
      <c r="VB381" s="39"/>
      <c r="VC381" s="39"/>
      <c r="VD381" s="39"/>
      <c r="VE381" s="39"/>
      <c r="VF381" s="39"/>
      <c r="VG381" s="39"/>
      <c r="VH381" s="39"/>
      <c r="VI381" s="39"/>
      <c r="VJ381" s="39"/>
      <c r="VK381" s="39"/>
      <c r="VL381" s="39"/>
      <c r="VM381" s="39"/>
      <c r="VN381" s="39"/>
      <c r="VO381" s="39"/>
      <c r="VP381" s="39"/>
      <c r="VQ381" s="39"/>
      <c r="VR381" s="39"/>
      <c r="VS381" s="39"/>
      <c r="VT381" s="39"/>
      <c r="VU381" s="39"/>
      <c r="VV381" s="39"/>
      <c r="VW381" s="39"/>
      <c r="VX381" s="39"/>
      <c r="VY381" s="39"/>
      <c r="VZ381" s="39"/>
      <c r="WA381" s="39"/>
      <c r="WB381" s="39"/>
      <c r="WC381" s="39"/>
      <c r="WD381" s="39"/>
      <c r="WE381" s="39"/>
      <c r="WF381" s="39"/>
      <c r="WG381" s="39"/>
      <c r="WH381" s="39"/>
      <c r="WI381" s="39"/>
      <c r="WJ381" s="39"/>
      <c r="WK381" s="39"/>
      <c r="WL381" s="39"/>
      <c r="WM381" s="39"/>
      <c r="WN381" s="39"/>
      <c r="WO381" s="39"/>
      <c r="WP381" s="39"/>
      <c r="WQ381" s="39"/>
      <c r="WR381" s="39"/>
      <c r="WS381" s="39"/>
      <c r="WT381" s="39"/>
      <c r="WU381" s="39"/>
      <c r="WV381" s="39"/>
      <c r="WW381" s="39"/>
      <c r="WX381" s="39"/>
      <c r="WY381" s="39"/>
      <c r="WZ381" s="39"/>
      <c r="XA381" s="39"/>
      <c r="XB381" s="39"/>
      <c r="XC381" s="39"/>
      <c r="XD381" s="39"/>
      <c r="XE381" s="39"/>
      <c r="XF381" s="39"/>
      <c r="XG381" s="39"/>
      <c r="XH381" s="39"/>
      <c r="XI381" s="39"/>
      <c r="XJ381" s="39"/>
      <c r="XK381" s="39"/>
      <c r="XL381" s="39"/>
      <c r="XM381" s="39"/>
      <c r="XN381" s="39"/>
      <c r="XO381" s="39"/>
      <c r="XP381" s="39"/>
      <c r="XQ381" s="39"/>
      <c r="XR381" s="39"/>
      <c r="XS381" s="39"/>
      <c r="XT381" s="39"/>
      <c r="XU381" s="39"/>
      <c r="XV381" s="39"/>
      <c r="XW381" s="39"/>
      <c r="XX381" s="39"/>
      <c r="XY381" s="39"/>
      <c r="XZ381" s="39"/>
      <c r="YA381" s="39"/>
      <c r="YB381" s="39"/>
      <c r="YC381" s="39"/>
      <c r="YD381" s="39"/>
      <c r="YE381" s="39"/>
      <c r="YF381" s="39"/>
      <c r="YG381" s="39"/>
      <c r="YH381" s="39"/>
      <c r="YI381" s="39"/>
      <c r="YJ381" s="39"/>
      <c r="YK381" s="39"/>
      <c r="YL381" s="39"/>
      <c r="YM381" s="39"/>
      <c r="YN381" s="39"/>
      <c r="YO381" s="39"/>
      <c r="YP381" s="39"/>
      <c r="YQ381" s="39"/>
      <c r="YR381" s="39"/>
      <c r="YS381" s="39"/>
      <c r="YT381" s="39"/>
      <c r="YU381" s="39"/>
      <c r="YV381" s="39"/>
      <c r="YW381" s="39"/>
      <c r="YX381" s="39"/>
      <c r="YY381" s="39"/>
      <c r="YZ381" s="39"/>
      <c r="ZA381" s="39"/>
      <c r="ZB381" s="39"/>
      <c r="ZC381" s="39"/>
      <c r="ZD381" s="39"/>
      <c r="ZE381" s="39"/>
      <c r="ZF381" s="39"/>
      <c r="ZG381" s="39"/>
      <c r="ZH381" s="39"/>
      <c r="ZI381" s="39"/>
      <c r="ZJ381" s="39"/>
      <c r="ZK381" s="39"/>
      <c r="ZL381" s="39"/>
      <c r="ZM381" s="39"/>
      <c r="ZN381" s="39"/>
      <c r="ZO381" s="39"/>
      <c r="ZP381" s="39"/>
      <c r="ZQ381" s="39"/>
      <c r="ZR381" s="39"/>
      <c r="ZS381" s="39"/>
      <c r="ZT381" s="39"/>
      <c r="ZU381" s="39"/>
      <c r="ZV381" s="39"/>
      <c r="ZW381" s="39"/>
      <c r="ZX381" s="39"/>
    </row>
    <row r="382" spans="1:700" s="41" customFormat="1" ht="12" customHeight="1" x14ac:dyDescent="0.25">
      <c r="A382" s="128" t="s">
        <v>36</v>
      </c>
      <c r="B382" s="36" t="s">
        <v>37</v>
      </c>
      <c r="C382" s="36" t="s">
        <v>37</v>
      </c>
      <c r="D382" s="36" t="s">
        <v>38</v>
      </c>
      <c r="E382" s="36" t="s">
        <v>271</v>
      </c>
      <c r="F382" s="36" t="s">
        <v>272</v>
      </c>
      <c r="G382" s="22" t="s">
        <v>16334</v>
      </c>
      <c r="H382" s="22">
        <v>22104</v>
      </c>
      <c r="I382" s="92" t="s">
        <v>120</v>
      </c>
      <c r="J382" s="31" t="s">
        <v>6182</v>
      </c>
      <c r="K382" s="31" t="s">
        <v>6184</v>
      </c>
      <c r="L382" s="11"/>
      <c r="M382" s="8" t="s">
        <v>43</v>
      </c>
      <c r="N382" s="12" t="s">
        <v>5711</v>
      </c>
      <c r="O382" s="20">
        <v>8</v>
      </c>
      <c r="P382" s="59">
        <v>423.33</v>
      </c>
      <c r="Q382" s="53" t="s">
        <v>16279</v>
      </c>
      <c r="R382" s="59">
        <v>3387.2</v>
      </c>
      <c r="S382" s="59">
        <v>0</v>
      </c>
      <c r="T382" s="59">
        <v>846.8</v>
      </c>
      <c r="U382" s="59">
        <v>0</v>
      </c>
      <c r="V382" s="59">
        <v>0</v>
      </c>
      <c r="W382" s="59">
        <v>846.8</v>
      </c>
      <c r="X382" s="59">
        <v>0</v>
      </c>
      <c r="Y382" s="59">
        <v>0</v>
      </c>
      <c r="Z382" s="59">
        <v>846.8</v>
      </c>
      <c r="AA382" s="59">
        <v>0</v>
      </c>
      <c r="AB382" s="59">
        <v>0</v>
      </c>
      <c r="AC382" s="59">
        <v>846.8</v>
      </c>
      <c r="AD382" s="59">
        <v>0</v>
      </c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  <c r="IV382" s="39"/>
      <c r="IW382" s="39"/>
      <c r="IX382" s="39"/>
      <c r="IY382" s="39"/>
      <c r="IZ382" s="39"/>
      <c r="JA382" s="39"/>
      <c r="JB382" s="39"/>
      <c r="JC382" s="39"/>
      <c r="JD382" s="39"/>
      <c r="JE382" s="39"/>
      <c r="JF382" s="39"/>
      <c r="JG382" s="39"/>
      <c r="JH382" s="39"/>
      <c r="JI382" s="39"/>
      <c r="JJ382" s="39"/>
      <c r="JK382" s="39"/>
      <c r="JL382" s="39"/>
      <c r="JM382" s="39"/>
      <c r="JN382" s="39"/>
      <c r="JO382" s="39"/>
      <c r="JP382" s="39"/>
      <c r="JQ382" s="39"/>
      <c r="JR382" s="39"/>
      <c r="JS382" s="39"/>
      <c r="JT382" s="39"/>
      <c r="JU382" s="39"/>
      <c r="JV382" s="39"/>
      <c r="JW382" s="39"/>
      <c r="JX382" s="39"/>
      <c r="JY382" s="39"/>
      <c r="JZ382" s="39"/>
      <c r="KA382" s="39"/>
      <c r="KB382" s="39"/>
      <c r="KC382" s="39"/>
      <c r="KD382" s="39"/>
      <c r="KE382" s="39"/>
      <c r="KF382" s="39"/>
      <c r="KG382" s="39"/>
      <c r="KH382" s="39"/>
      <c r="KI382" s="39"/>
      <c r="KJ382" s="39"/>
      <c r="KK382" s="39"/>
      <c r="KL382" s="39"/>
      <c r="KM382" s="39"/>
      <c r="KN382" s="39"/>
      <c r="KO382" s="39"/>
      <c r="KP382" s="39"/>
      <c r="KQ382" s="39"/>
      <c r="KR382" s="39"/>
      <c r="KS382" s="39"/>
      <c r="KT382" s="39"/>
      <c r="KU382" s="39"/>
      <c r="KV382" s="39"/>
      <c r="KW382" s="39"/>
      <c r="KX382" s="39"/>
      <c r="KY382" s="39"/>
      <c r="KZ382" s="39"/>
      <c r="LA382" s="39"/>
      <c r="LB382" s="39"/>
      <c r="LC382" s="39"/>
      <c r="LD382" s="39"/>
      <c r="LE382" s="39"/>
      <c r="LF382" s="39"/>
      <c r="LG382" s="39"/>
      <c r="LH382" s="39"/>
      <c r="LI382" s="39"/>
      <c r="LJ382" s="39"/>
      <c r="LK382" s="39"/>
      <c r="LL382" s="39"/>
      <c r="LM382" s="39"/>
      <c r="LN382" s="39"/>
      <c r="LO382" s="39"/>
      <c r="LP382" s="39"/>
      <c r="LQ382" s="39"/>
      <c r="LR382" s="39"/>
      <c r="LS382" s="39"/>
      <c r="LT382" s="39"/>
      <c r="LU382" s="39"/>
      <c r="LV382" s="39"/>
      <c r="LW382" s="39"/>
      <c r="LX382" s="39"/>
      <c r="LY382" s="39"/>
      <c r="LZ382" s="39"/>
      <c r="MA382" s="39"/>
      <c r="MB382" s="39"/>
      <c r="MC382" s="39"/>
      <c r="MD382" s="39"/>
      <c r="ME382" s="39"/>
      <c r="MF382" s="39"/>
      <c r="MG382" s="39"/>
      <c r="MH382" s="39"/>
      <c r="MI382" s="39"/>
      <c r="MJ382" s="39"/>
      <c r="MK382" s="39"/>
      <c r="ML382" s="39"/>
      <c r="MM382" s="39"/>
      <c r="MN382" s="39"/>
      <c r="MO382" s="39"/>
      <c r="MP382" s="39"/>
      <c r="MQ382" s="39"/>
      <c r="MR382" s="39"/>
      <c r="MS382" s="39"/>
      <c r="MT382" s="39"/>
      <c r="MU382" s="39"/>
      <c r="MV382" s="39"/>
      <c r="MW382" s="39"/>
      <c r="MX382" s="39"/>
      <c r="MY382" s="39"/>
      <c r="MZ382" s="39"/>
      <c r="NA382" s="39"/>
      <c r="NB382" s="39"/>
      <c r="NC382" s="39"/>
      <c r="ND382" s="39"/>
      <c r="NE382" s="39"/>
      <c r="NF382" s="39"/>
      <c r="NG382" s="39"/>
      <c r="NH382" s="39"/>
      <c r="NI382" s="39"/>
      <c r="NJ382" s="39"/>
      <c r="NK382" s="39"/>
      <c r="NL382" s="39"/>
      <c r="NM382" s="39"/>
      <c r="NN382" s="39"/>
      <c r="NO382" s="39"/>
      <c r="NP382" s="39"/>
      <c r="NQ382" s="39"/>
      <c r="NR382" s="39"/>
      <c r="NS382" s="39"/>
      <c r="NT382" s="39"/>
      <c r="NU382" s="39"/>
      <c r="NV382" s="39"/>
      <c r="NW382" s="39"/>
      <c r="NX382" s="39"/>
      <c r="NY382" s="39"/>
      <c r="NZ382" s="39"/>
      <c r="OA382" s="39"/>
      <c r="OB382" s="39"/>
      <c r="OC382" s="39"/>
      <c r="OD382" s="39"/>
      <c r="OE382" s="39"/>
      <c r="OF382" s="39"/>
      <c r="OG382" s="39"/>
      <c r="OH382" s="39"/>
      <c r="OI382" s="39"/>
      <c r="OJ382" s="39"/>
      <c r="OK382" s="39"/>
      <c r="OL382" s="39"/>
      <c r="OM382" s="39"/>
      <c r="ON382" s="39"/>
      <c r="OO382" s="39"/>
      <c r="OP382" s="39"/>
      <c r="OQ382" s="39"/>
      <c r="OR382" s="39"/>
      <c r="OS382" s="39"/>
      <c r="OT382" s="39"/>
      <c r="OU382" s="39"/>
      <c r="OV382" s="39"/>
      <c r="OW382" s="39"/>
      <c r="OX382" s="39"/>
      <c r="OY382" s="39"/>
      <c r="OZ382" s="39"/>
      <c r="PA382" s="39"/>
      <c r="PB382" s="39"/>
      <c r="PC382" s="39"/>
      <c r="PD382" s="39"/>
      <c r="PE382" s="39"/>
      <c r="PF382" s="39"/>
      <c r="PG382" s="39"/>
      <c r="PH382" s="39"/>
      <c r="PI382" s="39"/>
      <c r="PJ382" s="39"/>
      <c r="PK382" s="39"/>
      <c r="PL382" s="39"/>
      <c r="PM382" s="39"/>
      <c r="PN382" s="39"/>
      <c r="PO382" s="39"/>
      <c r="PP382" s="39"/>
      <c r="PQ382" s="39"/>
      <c r="PR382" s="39"/>
      <c r="PS382" s="39"/>
      <c r="PT382" s="39"/>
      <c r="PU382" s="39"/>
      <c r="PV382" s="39"/>
      <c r="PW382" s="39"/>
      <c r="PX382" s="39"/>
      <c r="PY382" s="39"/>
      <c r="PZ382" s="39"/>
      <c r="QA382" s="39"/>
      <c r="QB382" s="39"/>
      <c r="QC382" s="39"/>
      <c r="QD382" s="39"/>
      <c r="QE382" s="39"/>
      <c r="QF382" s="39"/>
      <c r="QG382" s="39"/>
      <c r="QH382" s="39"/>
      <c r="QI382" s="39"/>
      <c r="QJ382" s="39"/>
      <c r="QK382" s="39"/>
      <c r="QL382" s="39"/>
      <c r="QM382" s="39"/>
      <c r="QN382" s="39"/>
      <c r="QO382" s="39"/>
      <c r="QP382" s="39"/>
      <c r="QQ382" s="39"/>
      <c r="QR382" s="39"/>
      <c r="QS382" s="39"/>
      <c r="QT382" s="39"/>
      <c r="QU382" s="39"/>
      <c r="QV382" s="39"/>
      <c r="QW382" s="39"/>
      <c r="QX382" s="39"/>
      <c r="QY382" s="39"/>
      <c r="QZ382" s="39"/>
      <c r="RA382" s="39"/>
      <c r="RB382" s="39"/>
      <c r="RC382" s="39"/>
      <c r="RD382" s="39"/>
      <c r="RE382" s="39"/>
      <c r="RF382" s="39"/>
      <c r="RG382" s="39"/>
      <c r="RH382" s="39"/>
      <c r="RI382" s="39"/>
      <c r="RJ382" s="39"/>
      <c r="RK382" s="39"/>
      <c r="RL382" s="39"/>
      <c r="RM382" s="39"/>
      <c r="RN382" s="39"/>
      <c r="RO382" s="39"/>
      <c r="RP382" s="39"/>
      <c r="RQ382" s="39"/>
      <c r="RR382" s="39"/>
      <c r="RS382" s="39"/>
      <c r="RT382" s="39"/>
      <c r="RU382" s="39"/>
      <c r="RV382" s="39"/>
      <c r="RW382" s="39"/>
      <c r="RX382" s="39"/>
      <c r="RY382" s="39"/>
      <c r="RZ382" s="39"/>
      <c r="SA382" s="39"/>
      <c r="SB382" s="39"/>
      <c r="SC382" s="39"/>
      <c r="SD382" s="39"/>
      <c r="SE382" s="39"/>
      <c r="SF382" s="39"/>
      <c r="SG382" s="39"/>
      <c r="SH382" s="39"/>
      <c r="SI382" s="39"/>
      <c r="SJ382" s="39"/>
      <c r="SK382" s="39"/>
      <c r="SL382" s="39"/>
      <c r="SM382" s="39"/>
      <c r="SN382" s="39"/>
      <c r="SO382" s="39"/>
      <c r="SP382" s="39"/>
      <c r="SQ382" s="39"/>
      <c r="SR382" s="39"/>
      <c r="SS382" s="39"/>
      <c r="ST382" s="39"/>
      <c r="SU382" s="39"/>
      <c r="SV382" s="39"/>
      <c r="SW382" s="39"/>
      <c r="SX382" s="39"/>
      <c r="SY382" s="39"/>
      <c r="SZ382" s="39"/>
      <c r="TA382" s="39"/>
      <c r="TB382" s="39"/>
      <c r="TC382" s="39"/>
      <c r="TD382" s="39"/>
      <c r="TE382" s="39"/>
      <c r="TF382" s="39"/>
      <c r="TG382" s="39"/>
      <c r="TH382" s="39"/>
      <c r="TI382" s="39"/>
      <c r="TJ382" s="39"/>
      <c r="TK382" s="39"/>
      <c r="TL382" s="39"/>
      <c r="TM382" s="39"/>
      <c r="TN382" s="39"/>
      <c r="TO382" s="39"/>
      <c r="TP382" s="39"/>
      <c r="TQ382" s="39"/>
      <c r="TR382" s="39"/>
      <c r="TS382" s="39"/>
      <c r="TT382" s="39"/>
      <c r="TU382" s="39"/>
      <c r="TV382" s="39"/>
      <c r="TW382" s="39"/>
      <c r="TX382" s="39"/>
      <c r="TY382" s="39"/>
      <c r="TZ382" s="39"/>
      <c r="UA382" s="39"/>
      <c r="UB382" s="39"/>
      <c r="UC382" s="39"/>
      <c r="UD382" s="39"/>
      <c r="UE382" s="39"/>
      <c r="UF382" s="39"/>
      <c r="UG382" s="39"/>
      <c r="UH382" s="39"/>
      <c r="UI382" s="39"/>
      <c r="UJ382" s="39"/>
      <c r="UK382" s="39"/>
      <c r="UL382" s="39"/>
      <c r="UM382" s="39"/>
      <c r="UN382" s="39"/>
      <c r="UO382" s="39"/>
      <c r="UP382" s="39"/>
      <c r="UQ382" s="39"/>
      <c r="UR382" s="39"/>
      <c r="US382" s="39"/>
      <c r="UT382" s="39"/>
      <c r="UU382" s="39"/>
      <c r="UV382" s="39"/>
      <c r="UW382" s="39"/>
      <c r="UX382" s="39"/>
      <c r="UY382" s="39"/>
      <c r="UZ382" s="39"/>
      <c r="VA382" s="39"/>
      <c r="VB382" s="39"/>
      <c r="VC382" s="39"/>
      <c r="VD382" s="39"/>
      <c r="VE382" s="39"/>
      <c r="VF382" s="39"/>
      <c r="VG382" s="39"/>
      <c r="VH382" s="39"/>
      <c r="VI382" s="39"/>
      <c r="VJ382" s="39"/>
      <c r="VK382" s="39"/>
      <c r="VL382" s="39"/>
      <c r="VM382" s="39"/>
      <c r="VN382" s="39"/>
      <c r="VO382" s="39"/>
      <c r="VP382" s="39"/>
      <c r="VQ382" s="39"/>
      <c r="VR382" s="39"/>
      <c r="VS382" s="39"/>
      <c r="VT382" s="39"/>
      <c r="VU382" s="39"/>
      <c r="VV382" s="39"/>
      <c r="VW382" s="39"/>
      <c r="VX382" s="39"/>
      <c r="VY382" s="39"/>
      <c r="VZ382" s="39"/>
      <c r="WA382" s="39"/>
      <c r="WB382" s="39"/>
      <c r="WC382" s="39"/>
      <c r="WD382" s="39"/>
      <c r="WE382" s="39"/>
      <c r="WF382" s="39"/>
      <c r="WG382" s="39"/>
      <c r="WH382" s="39"/>
      <c r="WI382" s="39"/>
      <c r="WJ382" s="39"/>
      <c r="WK382" s="39"/>
      <c r="WL382" s="39"/>
      <c r="WM382" s="39"/>
      <c r="WN382" s="39"/>
      <c r="WO382" s="39"/>
      <c r="WP382" s="39"/>
      <c r="WQ382" s="39"/>
      <c r="WR382" s="39"/>
      <c r="WS382" s="39"/>
      <c r="WT382" s="39"/>
      <c r="WU382" s="39"/>
      <c r="WV382" s="39"/>
      <c r="WW382" s="39"/>
      <c r="WX382" s="39"/>
      <c r="WY382" s="39"/>
      <c r="WZ382" s="39"/>
      <c r="XA382" s="39"/>
      <c r="XB382" s="39"/>
      <c r="XC382" s="39"/>
      <c r="XD382" s="39"/>
      <c r="XE382" s="39"/>
      <c r="XF382" s="39"/>
      <c r="XG382" s="39"/>
      <c r="XH382" s="39"/>
      <c r="XI382" s="39"/>
      <c r="XJ382" s="39"/>
      <c r="XK382" s="39"/>
      <c r="XL382" s="39"/>
      <c r="XM382" s="39"/>
      <c r="XN382" s="39"/>
      <c r="XO382" s="39"/>
      <c r="XP382" s="39"/>
      <c r="XQ382" s="39"/>
      <c r="XR382" s="39"/>
      <c r="XS382" s="39"/>
      <c r="XT382" s="39"/>
      <c r="XU382" s="39"/>
      <c r="XV382" s="39"/>
      <c r="XW382" s="39"/>
      <c r="XX382" s="39"/>
      <c r="XY382" s="39"/>
      <c r="XZ382" s="39"/>
      <c r="YA382" s="39"/>
      <c r="YB382" s="39"/>
      <c r="YC382" s="39"/>
      <c r="YD382" s="39"/>
      <c r="YE382" s="39"/>
      <c r="YF382" s="39"/>
      <c r="YG382" s="39"/>
      <c r="YH382" s="39"/>
      <c r="YI382" s="39"/>
      <c r="YJ382" s="39"/>
      <c r="YK382" s="39"/>
      <c r="YL382" s="39"/>
      <c r="YM382" s="39"/>
      <c r="YN382" s="39"/>
      <c r="YO382" s="39"/>
      <c r="YP382" s="39"/>
      <c r="YQ382" s="39"/>
      <c r="YR382" s="39"/>
      <c r="YS382" s="39"/>
      <c r="YT382" s="39"/>
      <c r="YU382" s="39"/>
      <c r="YV382" s="39"/>
      <c r="YW382" s="39"/>
      <c r="YX382" s="39"/>
      <c r="YY382" s="39"/>
      <c r="YZ382" s="39"/>
      <c r="ZA382" s="39"/>
      <c r="ZB382" s="39"/>
      <c r="ZC382" s="39"/>
      <c r="ZD382" s="39"/>
      <c r="ZE382" s="39"/>
      <c r="ZF382" s="39"/>
      <c r="ZG382" s="39"/>
      <c r="ZH382" s="39"/>
      <c r="ZI382" s="39"/>
      <c r="ZJ382" s="39"/>
      <c r="ZK382" s="39"/>
      <c r="ZL382" s="39"/>
      <c r="ZM382" s="39"/>
      <c r="ZN382" s="39"/>
      <c r="ZO382" s="39"/>
      <c r="ZP382" s="39"/>
      <c r="ZQ382" s="39"/>
      <c r="ZR382" s="39"/>
      <c r="ZS382" s="39"/>
      <c r="ZT382" s="39"/>
      <c r="ZU382" s="39"/>
      <c r="ZV382" s="39"/>
      <c r="ZW382" s="39"/>
      <c r="ZX382" s="39"/>
    </row>
    <row r="383" spans="1:700" s="41" customFormat="1" ht="12" customHeight="1" x14ac:dyDescent="0.25">
      <c r="A383" s="128" t="s">
        <v>36</v>
      </c>
      <c r="B383" s="36" t="s">
        <v>37</v>
      </c>
      <c r="C383" s="36" t="s">
        <v>37</v>
      </c>
      <c r="D383" s="36" t="s">
        <v>38</v>
      </c>
      <c r="E383" s="36" t="s">
        <v>271</v>
      </c>
      <c r="F383" s="36" t="s">
        <v>272</v>
      </c>
      <c r="G383" s="22" t="s">
        <v>16334</v>
      </c>
      <c r="H383" s="22">
        <v>22104</v>
      </c>
      <c r="I383" s="92" t="s">
        <v>120</v>
      </c>
      <c r="J383" s="31" t="s">
        <v>6137</v>
      </c>
      <c r="K383" s="31" t="s">
        <v>121</v>
      </c>
      <c r="L383" s="11"/>
      <c r="M383" s="8" t="s">
        <v>43</v>
      </c>
      <c r="N383" s="12" t="s">
        <v>16255</v>
      </c>
      <c r="O383" s="20">
        <v>8</v>
      </c>
      <c r="P383" s="59">
        <v>243.6</v>
      </c>
      <c r="Q383" s="53" t="s">
        <v>16279</v>
      </c>
      <c r="R383" s="59">
        <v>1948.8</v>
      </c>
      <c r="S383" s="59">
        <v>0</v>
      </c>
      <c r="T383" s="59">
        <v>487.2</v>
      </c>
      <c r="U383" s="59">
        <v>0</v>
      </c>
      <c r="V383" s="59">
        <v>0</v>
      </c>
      <c r="W383" s="59">
        <v>487.2</v>
      </c>
      <c r="X383" s="59">
        <v>0</v>
      </c>
      <c r="Y383" s="59">
        <v>0</v>
      </c>
      <c r="Z383" s="59">
        <v>487.2</v>
      </c>
      <c r="AA383" s="59">
        <v>0</v>
      </c>
      <c r="AB383" s="59">
        <v>0</v>
      </c>
      <c r="AC383" s="59">
        <v>487.2</v>
      </c>
      <c r="AD383" s="59">
        <v>0</v>
      </c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  <c r="IV383" s="39"/>
      <c r="IW383" s="39"/>
      <c r="IX383" s="39"/>
      <c r="IY383" s="39"/>
      <c r="IZ383" s="39"/>
      <c r="JA383" s="39"/>
      <c r="JB383" s="39"/>
      <c r="JC383" s="39"/>
      <c r="JD383" s="39"/>
      <c r="JE383" s="39"/>
      <c r="JF383" s="39"/>
      <c r="JG383" s="39"/>
      <c r="JH383" s="39"/>
      <c r="JI383" s="39"/>
      <c r="JJ383" s="39"/>
      <c r="JK383" s="39"/>
      <c r="JL383" s="39"/>
      <c r="JM383" s="39"/>
      <c r="JN383" s="39"/>
      <c r="JO383" s="39"/>
      <c r="JP383" s="39"/>
      <c r="JQ383" s="39"/>
      <c r="JR383" s="39"/>
      <c r="JS383" s="39"/>
      <c r="JT383" s="39"/>
      <c r="JU383" s="39"/>
      <c r="JV383" s="39"/>
      <c r="JW383" s="39"/>
      <c r="JX383" s="39"/>
      <c r="JY383" s="39"/>
      <c r="JZ383" s="39"/>
      <c r="KA383" s="39"/>
      <c r="KB383" s="39"/>
      <c r="KC383" s="39"/>
      <c r="KD383" s="39"/>
      <c r="KE383" s="39"/>
      <c r="KF383" s="39"/>
      <c r="KG383" s="39"/>
      <c r="KH383" s="39"/>
      <c r="KI383" s="39"/>
      <c r="KJ383" s="39"/>
      <c r="KK383" s="39"/>
      <c r="KL383" s="39"/>
      <c r="KM383" s="39"/>
      <c r="KN383" s="39"/>
      <c r="KO383" s="39"/>
      <c r="KP383" s="39"/>
      <c r="KQ383" s="39"/>
      <c r="KR383" s="39"/>
      <c r="KS383" s="39"/>
      <c r="KT383" s="39"/>
      <c r="KU383" s="39"/>
      <c r="KV383" s="39"/>
      <c r="KW383" s="39"/>
      <c r="KX383" s="39"/>
      <c r="KY383" s="39"/>
      <c r="KZ383" s="39"/>
      <c r="LA383" s="39"/>
      <c r="LB383" s="39"/>
      <c r="LC383" s="39"/>
      <c r="LD383" s="39"/>
      <c r="LE383" s="39"/>
      <c r="LF383" s="39"/>
      <c r="LG383" s="39"/>
      <c r="LH383" s="39"/>
      <c r="LI383" s="39"/>
      <c r="LJ383" s="39"/>
      <c r="LK383" s="39"/>
      <c r="LL383" s="39"/>
      <c r="LM383" s="39"/>
      <c r="LN383" s="39"/>
      <c r="LO383" s="39"/>
      <c r="LP383" s="39"/>
      <c r="LQ383" s="39"/>
      <c r="LR383" s="39"/>
      <c r="LS383" s="39"/>
      <c r="LT383" s="39"/>
      <c r="LU383" s="39"/>
      <c r="LV383" s="39"/>
      <c r="LW383" s="39"/>
      <c r="LX383" s="39"/>
      <c r="LY383" s="39"/>
      <c r="LZ383" s="39"/>
      <c r="MA383" s="39"/>
      <c r="MB383" s="39"/>
      <c r="MC383" s="39"/>
      <c r="MD383" s="39"/>
      <c r="ME383" s="39"/>
      <c r="MF383" s="39"/>
      <c r="MG383" s="39"/>
      <c r="MH383" s="39"/>
      <c r="MI383" s="39"/>
      <c r="MJ383" s="39"/>
      <c r="MK383" s="39"/>
      <c r="ML383" s="39"/>
      <c r="MM383" s="39"/>
      <c r="MN383" s="39"/>
      <c r="MO383" s="39"/>
      <c r="MP383" s="39"/>
      <c r="MQ383" s="39"/>
      <c r="MR383" s="39"/>
      <c r="MS383" s="39"/>
      <c r="MT383" s="39"/>
      <c r="MU383" s="39"/>
      <c r="MV383" s="39"/>
      <c r="MW383" s="39"/>
      <c r="MX383" s="39"/>
      <c r="MY383" s="39"/>
      <c r="MZ383" s="39"/>
      <c r="NA383" s="39"/>
      <c r="NB383" s="39"/>
      <c r="NC383" s="39"/>
      <c r="ND383" s="39"/>
      <c r="NE383" s="39"/>
      <c r="NF383" s="39"/>
      <c r="NG383" s="39"/>
      <c r="NH383" s="39"/>
      <c r="NI383" s="39"/>
      <c r="NJ383" s="39"/>
      <c r="NK383" s="39"/>
      <c r="NL383" s="39"/>
      <c r="NM383" s="39"/>
      <c r="NN383" s="39"/>
      <c r="NO383" s="39"/>
      <c r="NP383" s="39"/>
      <c r="NQ383" s="39"/>
      <c r="NR383" s="39"/>
      <c r="NS383" s="39"/>
      <c r="NT383" s="39"/>
      <c r="NU383" s="39"/>
      <c r="NV383" s="39"/>
      <c r="NW383" s="39"/>
      <c r="NX383" s="39"/>
      <c r="NY383" s="39"/>
      <c r="NZ383" s="39"/>
      <c r="OA383" s="39"/>
      <c r="OB383" s="39"/>
      <c r="OC383" s="39"/>
      <c r="OD383" s="39"/>
      <c r="OE383" s="39"/>
      <c r="OF383" s="39"/>
      <c r="OG383" s="39"/>
      <c r="OH383" s="39"/>
      <c r="OI383" s="39"/>
      <c r="OJ383" s="39"/>
      <c r="OK383" s="39"/>
      <c r="OL383" s="39"/>
      <c r="OM383" s="39"/>
      <c r="ON383" s="39"/>
      <c r="OO383" s="39"/>
      <c r="OP383" s="39"/>
      <c r="OQ383" s="39"/>
      <c r="OR383" s="39"/>
      <c r="OS383" s="39"/>
      <c r="OT383" s="39"/>
      <c r="OU383" s="39"/>
      <c r="OV383" s="39"/>
      <c r="OW383" s="39"/>
      <c r="OX383" s="39"/>
      <c r="OY383" s="39"/>
      <c r="OZ383" s="39"/>
      <c r="PA383" s="39"/>
      <c r="PB383" s="39"/>
      <c r="PC383" s="39"/>
      <c r="PD383" s="39"/>
      <c r="PE383" s="39"/>
      <c r="PF383" s="39"/>
      <c r="PG383" s="39"/>
      <c r="PH383" s="39"/>
      <c r="PI383" s="39"/>
      <c r="PJ383" s="39"/>
      <c r="PK383" s="39"/>
      <c r="PL383" s="39"/>
      <c r="PM383" s="39"/>
      <c r="PN383" s="39"/>
      <c r="PO383" s="39"/>
      <c r="PP383" s="39"/>
      <c r="PQ383" s="39"/>
      <c r="PR383" s="39"/>
      <c r="PS383" s="39"/>
      <c r="PT383" s="39"/>
      <c r="PU383" s="39"/>
      <c r="PV383" s="39"/>
      <c r="PW383" s="39"/>
      <c r="PX383" s="39"/>
      <c r="PY383" s="39"/>
      <c r="PZ383" s="39"/>
      <c r="QA383" s="39"/>
      <c r="QB383" s="39"/>
      <c r="QC383" s="39"/>
      <c r="QD383" s="39"/>
      <c r="QE383" s="39"/>
      <c r="QF383" s="39"/>
      <c r="QG383" s="39"/>
      <c r="QH383" s="39"/>
      <c r="QI383" s="39"/>
      <c r="QJ383" s="39"/>
      <c r="QK383" s="39"/>
      <c r="QL383" s="39"/>
      <c r="QM383" s="39"/>
      <c r="QN383" s="39"/>
      <c r="QO383" s="39"/>
      <c r="QP383" s="39"/>
      <c r="QQ383" s="39"/>
      <c r="QR383" s="39"/>
      <c r="QS383" s="39"/>
      <c r="QT383" s="39"/>
      <c r="QU383" s="39"/>
      <c r="QV383" s="39"/>
      <c r="QW383" s="39"/>
      <c r="QX383" s="39"/>
      <c r="QY383" s="39"/>
      <c r="QZ383" s="39"/>
      <c r="RA383" s="39"/>
      <c r="RB383" s="39"/>
      <c r="RC383" s="39"/>
      <c r="RD383" s="39"/>
      <c r="RE383" s="39"/>
      <c r="RF383" s="39"/>
      <c r="RG383" s="39"/>
      <c r="RH383" s="39"/>
      <c r="RI383" s="39"/>
      <c r="RJ383" s="39"/>
      <c r="RK383" s="39"/>
      <c r="RL383" s="39"/>
      <c r="RM383" s="39"/>
      <c r="RN383" s="39"/>
      <c r="RO383" s="39"/>
      <c r="RP383" s="39"/>
      <c r="RQ383" s="39"/>
      <c r="RR383" s="39"/>
      <c r="RS383" s="39"/>
      <c r="RT383" s="39"/>
      <c r="RU383" s="39"/>
      <c r="RV383" s="39"/>
      <c r="RW383" s="39"/>
      <c r="RX383" s="39"/>
      <c r="RY383" s="39"/>
      <c r="RZ383" s="39"/>
      <c r="SA383" s="39"/>
      <c r="SB383" s="39"/>
      <c r="SC383" s="39"/>
      <c r="SD383" s="39"/>
      <c r="SE383" s="39"/>
      <c r="SF383" s="39"/>
      <c r="SG383" s="39"/>
      <c r="SH383" s="39"/>
      <c r="SI383" s="39"/>
      <c r="SJ383" s="39"/>
      <c r="SK383" s="39"/>
      <c r="SL383" s="39"/>
      <c r="SM383" s="39"/>
      <c r="SN383" s="39"/>
      <c r="SO383" s="39"/>
      <c r="SP383" s="39"/>
      <c r="SQ383" s="39"/>
      <c r="SR383" s="39"/>
      <c r="SS383" s="39"/>
      <c r="ST383" s="39"/>
      <c r="SU383" s="39"/>
      <c r="SV383" s="39"/>
      <c r="SW383" s="39"/>
      <c r="SX383" s="39"/>
      <c r="SY383" s="39"/>
      <c r="SZ383" s="39"/>
      <c r="TA383" s="39"/>
      <c r="TB383" s="39"/>
      <c r="TC383" s="39"/>
      <c r="TD383" s="39"/>
      <c r="TE383" s="39"/>
      <c r="TF383" s="39"/>
      <c r="TG383" s="39"/>
      <c r="TH383" s="39"/>
      <c r="TI383" s="39"/>
      <c r="TJ383" s="39"/>
      <c r="TK383" s="39"/>
      <c r="TL383" s="39"/>
      <c r="TM383" s="39"/>
      <c r="TN383" s="39"/>
      <c r="TO383" s="39"/>
      <c r="TP383" s="39"/>
      <c r="TQ383" s="39"/>
      <c r="TR383" s="39"/>
      <c r="TS383" s="39"/>
      <c r="TT383" s="39"/>
      <c r="TU383" s="39"/>
      <c r="TV383" s="39"/>
      <c r="TW383" s="39"/>
      <c r="TX383" s="39"/>
      <c r="TY383" s="39"/>
      <c r="TZ383" s="39"/>
      <c r="UA383" s="39"/>
      <c r="UB383" s="39"/>
      <c r="UC383" s="39"/>
      <c r="UD383" s="39"/>
      <c r="UE383" s="39"/>
      <c r="UF383" s="39"/>
      <c r="UG383" s="39"/>
      <c r="UH383" s="39"/>
      <c r="UI383" s="39"/>
      <c r="UJ383" s="39"/>
      <c r="UK383" s="39"/>
      <c r="UL383" s="39"/>
      <c r="UM383" s="39"/>
      <c r="UN383" s="39"/>
      <c r="UO383" s="39"/>
      <c r="UP383" s="39"/>
      <c r="UQ383" s="39"/>
      <c r="UR383" s="39"/>
      <c r="US383" s="39"/>
      <c r="UT383" s="39"/>
      <c r="UU383" s="39"/>
      <c r="UV383" s="39"/>
      <c r="UW383" s="39"/>
      <c r="UX383" s="39"/>
      <c r="UY383" s="39"/>
      <c r="UZ383" s="39"/>
      <c r="VA383" s="39"/>
      <c r="VB383" s="39"/>
      <c r="VC383" s="39"/>
      <c r="VD383" s="39"/>
      <c r="VE383" s="39"/>
      <c r="VF383" s="39"/>
      <c r="VG383" s="39"/>
      <c r="VH383" s="39"/>
      <c r="VI383" s="39"/>
      <c r="VJ383" s="39"/>
      <c r="VK383" s="39"/>
      <c r="VL383" s="39"/>
      <c r="VM383" s="39"/>
      <c r="VN383" s="39"/>
      <c r="VO383" s="39"/>
      <c r="VP383" s="39"/>
      <c r="VQ383" s="39"/>
      <c r="VR383" s="39"/>
      <c r="VS383" s="39"/>
      <c r="VT383" s="39"/>
      <c r="VU383" s="39"/>
      <c r="VV383" s="39"/>
      <c r="VW383" s="39"/>
      <c r="VX383" s="39"/>
      <c r="VY383" s="39"/>
      <c r="VZ383" s="39"/>
      <c r="WA383" s="39"/>
      <c r="WB383" s="39"/>
      <c r="WC383" s="39"/>
      <c r="WD383" s="39"/>
      <c r="WE383" s="39"/>
      <c r="WF383" s="39"/>
      <c r="WG383" s="39"/>
      <c r="WH383" s="39"/>
      <c r="WI383" s="39"/>
      <c r="WJ383" s="39"/>
      <c r="WK383" s="39"/>
      <c r="WL383" s="39"/>
      <c r="WM383" s="39"/>
      <c r="WN383" s="39"/>
      <c r="WO383" s="39"/>
      <c r="WP383" s="39"/>
      <c r="WQ383" s="39"/>
      <c r="WR383" s="39"/>
      <c r="WS383" s="39"/>
      <c r="WT383" s="39"/>
      <c r="WU383" s="39"/>
      <c r="WV383" s="39"/>
      <c r="WW383" s="39"/>
      <c r="WX383" s="39"/>
      <c r="WY383" s="39"/>
      <c r="WZ383" s="39"/>
      <c r="XA383" s="39"/>
      <c r="XB383" s="39"/>
      <c r="XC383" s="39"/>
      <c r="XD383" s="39"/>
      <c r="XE383" s="39"/>
      <c r="XF383" s="39"/>
      <c r="XG383" s="39"/>
      <c r="XH383" s="39"/>
      <c r="XI383" s="39"/>
      <c r="XJ383" s="39"/>
      <c r="XK383" s="39"/>
      <c r="XL383" s="39"/>
      <c r="XM383" s="39"/>
      <c r="XN383" s="39"/>
      <c r="XO383" s="39"/>
      <c r="XP383" s="39"/>
      <c r="XQ383" s="39"/>
      <c r="XR383" s="39"/>
      <c r="XS383" s="39"/>
      <c r="XT383" s="39"/>
      <c r="XU383" s="39"/>
      <c r="XV383" s="39"/>
      <c r="XW383" s="39"/>
      <c r="XX383" s="39"/>
      <c r="XY383" s="39"/>
      <c r="XZ383" s="39"/>
      <c r="YA383" s="39"/>
      <c r="YB383" s="39"/>
      <c r="YC383" s="39"/>
      <c r="YD383" s="39"/>
      <c r="YE383" s="39"/>
      <c r="YF383" s="39"/>
      <c r="YG383" s="39"/>
      <c r="YH383" s="39"/>
      <c r="YI383" s="39"/>
      <c r="YJ383" s="39"/>
      <c r="YK383" s="39"/>
      <c r="YL383" s="39"/>
      <c r="YM383" s="39"/>
      <c r="YN383" s="39"/>
      <c r="YO383" s="39"/>
      <c r="YP383" s="39"/>
      <c r="YQ383" s="39"/>
      <c r="YR383" s="39"/>
      <c r="YS383" s="39"/>
      <c r="YT383" s="39"/>
      <c r="YU383" s="39"/>
      <c r="YV383" s="39"/>
      <c r="YW383" s="39"/>
      <c r="YX383" s="39"/>
      <c r="YY383" s="39"/>
      <c r="YZ383" s="39"/>
      <c r="ZA383" s="39"/>
      <c r="ZB383" s="39"/>
      <c r="ZC383" s="39"/>
      <c r="ZD383" s="39"/>
      <c r="ZE383" s="39"/>
      <c r="ZF383" s="39"/>
      <c r="ZG383" s="39"/>
      <c r="ZH383" s="39"/>
      <c r="ZI383" s="39"/>
      <c r="ZJ383" s="39"/>
      <c r="ZK383" s="39"/>
      <c r="ZL383" s="39"/>
      <c r="ZM383" s="39"/>
      <c r="ZN383" s="39"/>
      <c r="ZO383" s="39"/>
      <c r="ZP383" s="39"/>
      <c r="ZQ383" s="39"/>
      <c r="ZR383" s="39"/>
      <c r="ZS383" s="39"/>
      <c r="ZT383" s="39"/>
      <c r="ZU383" s="39"/>
      <c r="ZV383" s="39"/>
      <c r="ZW383" s="39"/>
      <c r="ZX383" s="39"/>
    </row>
    <row r="384" spans="1:700" s="41" customFormat="1" ht="12" customHeight="1" x14ac:dyDescent="0.25">
      <c r="A384" s="128" t="s">
        <v>36</v>
      </c>
      <c r="B384" s="36" t="s">
        <v>37</v>
      </c>
      <c r="C384" s="36" t="s">
        <v>37</v>
      </c>
      <c r="D384" s="36" t="s">
        <v>38</v>
      </c>
      <c r="E384" s="36" t="s">
        <v>271</v>
      </c>
      <c r="F384" s="36" t="s">
        <v>272</v>
      </c>
      <c r="G384" s="22" t="s">
        <v>16334</v>
      </c>
      <c r="H384" s="22">
        <v>22104</v>
      </c>
      <c r="I384" s="92" t="s">
        <v>120</v>
      </c>
      <c r="J384" s="31" t="s">
        <v>6297</v>
      </c>
      <c r="K384" s="31" t="s">
        <v>122</v>
      </c>
      <c r="L384" s="11"/>
      <c r="M384" s="8" t="s">
        <v>43</v>
      </c>
      <c r="N384" s="12" t="s">
        <v>539</v>
      </c>
      <c r="O384" s="20">
        <v>24</v>
      </c>
      <c r="P384" s="59">
        <v>97.44</v>
      </c>
      <c r="Q384" s="53" t="s">
        <v>16279</v>
      </c>
      <c r="R384" s="59">
        <v>2338.56</v>
      </c>
      <c r="S384" s="59">
        <v>0</v>
      </c>
      <c r="T384" s="59">
        <v>584.64</v>
      </c>
      <c r="U384" s="59">
        <v>0</v>
      </c>
      <c r="V384" s="59">
        <v>0</v>
      </c>
      <c r="W384" s="59">
        <v>584.64</v>
      </c>
      <c r="X384" s="59">
        <v>0</v>
      </c>
      <c r="Y384" s="59">
        <v>0</v>
      </c>
      <c r="Z384" s="59">
        <v>584.64</v>
      </c>
      <c r="AA384" s="59">
        <v>0</v>
      </c>
      <c r="AB384" s="59">
        <v>0</v>
      </c>
      <c r="AC384" s="59">
        <v>584.64</v>
      </c>
      <c r="AD384" s="59">
        <v>0</v>
      </c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  <c r="IV384" s="39"/>
      <c r="IW384" s="39"/>
      <c r="IX384" s="39"/>
      <c r="IY384" s="39"/>
      <c r="IZ384" s="39"/>
      <c r="JA384" s="39"/>
      <c r="JB384" s="39"/>
      <c r="JC384" s="39"/>
      <c r="JD384" s="39"/>
      <c r="JE384" s="39"/>
      <c r="JF384" s="39"/>
      <c r="JG384" s="39"/>
      <c r="JH384" s="39"/>
      <c r="JI384" s="39"/>
      <c r="JJ384" s="39"/>
      <c r="JK384" s="39"/>
      <c r="JL384" s="39"/>
      <c r="JM384" s="39"/>
      <c r="JN384" s="39"/>
      <c r="JO384" s="39"/>
      <c r="JP384" s="39"/>
      <c r="JQ384" s="39"/>
      <c r="JR384" s="39"/>
      <c r="JS384" s="39"/>
      <c r="JT384" s="39"/>
      <c r="JU384" s="39"/>
      <c r="JV384" s="39"/>
      <c r="JW384" s="39"/>
      <c r="JX384" s="39"/>
      <c r="JY384" s="39"/>
      <c r="JZ384" s="39"/>
      <c r="KA384" s="39"/>
      <c r="KB384" s="39"/>
      <c r="KC384" s="39"/>
      <c r="KD384" s="39"/>
      <c r="KE384" s="39"/>
      <c r="KF384" s="39"/>
      <c r="KG384" s="39"/>
      <c r="KH384" s="39"/>
      <c r="KI384" s="39"/>
      <c r="KJ384" s="39"/>
      <c r="KK384" s="39"/>
      <c r="KL384" s="39"/>
      <c r="KM384" s="39"/>
      <c r="KN384" s="39"/>
      <c r="KO384" s="39"/>
      <c r="KP384" s="39"/>
      <c r="KQ384" s="39"/>
      <c r="KR384" s="39"/>
      <c r="KS384" s="39"/>
      <c r="KT384" s="39"/>
      <c r="KU384" s="39"/>
      <c r="KV384" s="39"/>
      <c r="KW384" s="39"/>
      <c r="KX384" s="39"/>
      <c r="KY384" s="39"/>
      <c r="KZ384" s="39"/>
      <c r="LA384" s="39"/>
      <c r="LB384" s="39"/>
      <c r="LC384" s="39"/>
      <c r="LD384" s="39"/>
      <c r="LE384" s="39"/>
      <c r="LF384" s="39"/>
      <c r="LG384" s="39"/>
      <c r="LH384" s="39"/>
      <c r="LI384" s="39"/>
      <c r="LJ384" s="39"/>
      <c r="LK384" s="39"/>
      <c r="LL384" s="39"/>
      <c r="LM384" s="39"/>
      <c r="LN384" s="39"/>
      <c r="LO384" s="39"/>
      <c r="LP384" s="39"/>
      <c r="LQ384" s="39"/>
      <c r="LR384" s="39"/>
      <c r="LS384" s="39"/>
      <c r="LT384" s="39"/>
      <c r="LU384" s="39"/>
      <c r="LV384" s="39"/>
      <c r="LW384" s="39"/>
      <c r="LX384" s="39"/>
      <c r="LY384" s="39"/>
      <c r="LZ384" s="39"/>
      <c r="MA384" s="39"/>
      <c r="MB384" s="39"/>
      <c r="MC384" s="39"/>
      <c r="MD384" s="39"/>
      <c r="ME384" s="39"/>
      <c r="MF384" s="39"/>
      <c r="MG384" s="39"/>
      <c r="MH384" s="39"/>
      <c r="MI384" s="39"/>
      <c r="MJ384" s="39"/>
      <c r="MK384" s="39"/>
      <c r="ML384" s="39"/>
      <c r="MM384" s="39"/>
      <c r="MN384" s="39"/>
      <c r="MO384" s="39"/>
      <c r="MP384" s="39"/>
      <c r="MQ384" s="39"/>
      <c r="MR384" s="39"/>
      <c r="MS384" s="39"/>
      <c r="MT384" s="39"/>
      <c r="MU384" s="39"/>
      <c r="MV384" s="39"/>
      <c r="MW384" s="39"/>
      <c r="MX384" s="39"/>
      <c r="MY384" s="39"/>
      <c r="MZ384" s="39"/>
      <c r="NA384" s="39"/>
      <c r="NB384" s="39"/>
      <c r="NC384" s="39"/>
      <c r="ND384" s="39"/>
      <c r="NE384" s="39"/>
      <c r="NF384" s="39"/>
      <c r="NG384" s="39"/>
      <c r="NH384" s="39"/>
      <c r="NI384" s="39"/>
      <c r="NJ384" s="39"/>
      <c r="NK384" s="39"/>
      <c r="NL384" s="39"/>
      <c r="NM384" s="39"/>
      <c r="NN384" s="39"/>
      <c r="NO384" s="39"/>
      <c r="NP384" s="39"/>
      <c r="NQ384" s="39"/>
      <c r="NR384" s="39"/>
      <c r="NS384" s="39"/>
      <c r="NT384" s="39"/>
      <c r="NU384" s="39"/>
      <c r="NV384" s="39"/>
      <c r="NW384" s="39"/>
      <c r="NX384" s="39"/>
      <c r="NY384" s="39"/>
      <c r="NZ384" s="39"/>
      <c r="OA384" s="39"/>
      <c r="OB384" s="39"/>
      <c r="OC384" s="39"/>
      <c r="OD384" s="39"/>
      <c r="OE384" s="39"/>
      <c r="OF384" s="39"/>
      <c r="OG384" s="39"/>
      <c r="OH384" s="39"/>
      <c r="OI384" s="39"/>
      <c r="OJ384" s="39"/>
      <c r="OK384" s="39"/>
      <c r="OL384" s="39"/>
      <c r="OM384" s="39"/>
      <c r="ON384" s="39"/>
      <c r="OO384" s="39"/>
      <c r="OP384" s="39"/>
      <c r="OQ384" s="39"/>
      <c r="OR384" s="39"/>
      <c r="OS384" s="39"/>
      <c r="OT384" s="39"/>
      <c r="OU384" s="39"/>
      <c r="OV384" s="39"/>
      <c r="OW384" s="39"/>
      <c r="OX384" s="39"/>
      <c r="OY384" s="39"/>
      <c r="OZ384" s="39"/>
      <c r="PA384" s="39"/>
      <c r="PB384" s="39"/>
      <c r="PC384" s="39"/>
      <c r="PD384" s="39"/>
      <c r="PE384" s="39"/>
      <c r="PF384" s="39"/>
      <c r="PG384" s="39"/>
      <c r="PH384" s="39"/>
      <c r="PI384" s="39"/>
      <c r="PJ384" s="39"/>
      <c r="PK384" s="39"/>
      <c r="PL384" s="39"/>
      <c r="PM384" s="39"/>
      <c r="PN384" s="39"/>
      <c r="PO384" s="39"/>
      <c r="PP384" s="39"/>
      <c r="PQ384" s="39"/>
      <c r="PR384" s="39"/>
      <c r="PS384" s="39"/>
      <c r="PT384" s="39"/>
      <c r="PU384" s="39"/>
      <c r="PV384" s="39"/>
      <c r="PW384" s="39"/>
      <c r="PX384" s="39"/>
      <c r="PY384" s="39"/>
      <c r="PZ384" s="39"/>
      <c r="QA384" s="39"/>
      <c r="QB384" s="39"/>
      <c r="QC384" s="39"/>
      <c r="QD384" s="39"/>
      <c r="QE384" s="39"/>
      <c r="QF384" s="39"/>
      <c r="QG384" s="39"/>
      <c r="QH384" s="39"/>
      <c r="QI384" s="39"/>
      <c r="QJ384" s="39"/>
      <c r="QK384" s="39"/>
      <c r="QL384" s="39"/>
      <c r="QM384" s="39"/>
      <c r="QN384" s="39"/>
      <c r="QO384" s="39"/>
      <c r="QP384" s="39"/>
      <c r="QQ384" s="39"/>
      <c r="QR384" s="39"/>
      <c r="QS384" s="39"/>
      <c r="QT384" s="39"/>
      <c r="QU384" s="39"/>
      <c r="QV384" s="39"/>
      <c r="QW384" s="39"/>
      <c r="QX384" s="39"/>
      <c r="QY384" s="39"/>
      <c r="QZ384" s="39"/>
      <c r="RA384" s="39"/>
      <c r="RB384" s="39"/>
      <c r="RC384" s="39"/>
      <c r="RD384" s="39"/>
      <c r="RE384" s="39"/>
      <c r="RF384" s="39"/>
      <c r="RG384" s="39"/>
      <c r="RH384" s="39"/>
      <c r="RI384" s="39"/>
      <c r="RJ384" s="39"/>
      <c r="RK384" s="39"/>
      <c r="RL384" s="39"/>
      <c r="RM384" s="39"/>
      <c r="RN384" s="39"/>
      <c r="RO384" s="39"/>
      <c r="RP384" s="39"/>
      <c r="RQ384" s="39"/>
      <c r="RR384" s="39"/>
      <c r="RS384" s="39"/>
      <c r="RT384" s="39"/>
      <c r="RU384" s="39"/>
      <c r="RV384" s="39"/>
      <c r="RW384" s="39"/>
      <c r="RX384" s="39"/>
      <c r="RY384" s="39"/>
      <c r="RZ384" s="39"/>
      <c r="SA384" s="39"/>
      <c r="SB384" s="39"/>
      <c r="SC384" s="39"/>
      <c r="SD384" s="39"/>
      <c r="SE384" s="39"/>
      <c r="SF384" s="39"/>
      <c r="SG384" s="39"/>
      <c r="SH384" s="39"/>
      <c r="SI384" s="39"/>
      <c r="SJ384" s="39"/>
      <c r="SK384" s="39"/>
      <c r="SL384" s="39"/>
      <c r="SM384" s="39"/>
      <c r="SN384" s="39"/>
      <c r="SO384" s="39"/>
      <c r="SP384" s="39"/>
      <c r="SQ384" s="39"/>
      <c r="SR384" s="39"/>
      <c r="SS384" s="39"/>
      <c r="ST384" s="39"/>
      <c r="SU384" s="39"/>
      <c r="SV384" s="39"/>
      <c r="SW384" s="39"/>
      <c r="SX384" s="39"/>
      <c r="SY384" s="39"/>
      <c r="SZ384" s="39"/>
      <c r="TA384" s="39"/>
      <c r="TB384" s="39"/>
      <c r="TC384" s="39"/>
      <c r="TD384" s="39"/>
      <c r="TE384" s="39"/>
      <c r="TF384" s="39"/>
      <c r="TG384" s="39"/>
      <c r="TH384" s="39"/>
      <c r="TI384" s="39"/>
      <c r="TJ384" s="39"/>
      <c r="TK384" s="39"/>
      <c r="TL384" s="39"/>
      <c r="TM384" s="39"/>
      <c r="TN384" s="39"/>
      <c r="TO384" s="39"/>
      <c r="TP384" s="39"/>
      <c r="TQ384" s="39"/>
      <c r="TR384" s="39"/>
      <c r="TS384" s="39"/>
      <c r="TT384" s="39"/>
      <c r="TU384" s="39"/>
      <c r="TV384" s="39"/>
      <c r="TW384" s="39"/>
      <c r="TX384" s="39"/>
      <c r="TY384" s="39"/>
      <c r="TZ384" s="39"/>
      <c r="UA384" s="39"/>
      <c r="UB384" s="39"/>
      <c r="UC384" s="39"/>
      <c r="UD384" s="39"/>
      <c r="UE384" s="39"/>
      <c r="UF384" s="39"/>
      <c r="UG384" s="39"/>
      <c r="UH384" s="39"/>
      <c r="UI384" s="39"/>
      <c r="UJ384" s="39"/>
      <c r="UK384" s="39"/>
      <c r="UL384" s="39"/>
      <c r="UM384" s="39"/>
      <c r="UN384" s="39"/>
      <c r="UO384" s="39"/>
      <c r="UP384" s="39"/>
      <c r="UQ384" s="39"/>
      <c r="UR384" s="39"/>
      <c r="US384" s="39"/>
      <c r="UT384" s="39"/>
      <c r="UU384" s="39"/>
      <c r="UV384" s="39"/>
      <c r="UW384" s="39"/>
      <c r="UX384" s="39"/>
      <c r="UY384" s="39"/>
      <c r="UZ384" s="39"/>
      <c r="VA384" s="39"/>
      <c r="VB384" s="39"/>
      <c r="VC384" s="39"/>
      <c r="VD384" s="39"/>
      <c r="VE384" s="39"/>
      <c r="VF384" s="39"/>
      <c r="VG384" s="39"/>
      <c r="VH384" s="39"/>
      <c r="VI384" s="39"/>
      <c r="VJ384" s="39"/>
      <c r="VK384" s="39"/>
      <c r="VL384" s="39"/>
      <c r="VM384" s="39"/>
      <c r="VN384" s="39"/>
      <c r="VO384" s="39"/>
      <c r="VP384" s="39"/>
      <c r="VQ384" s="39"/>
      <c r="VR384" s="39"/>
      <c r="VS384" s="39"/>
      <c r="VT384" s="39"/>
      <c r="VU384" s="39"/>
      <c r="VV384" s="39"/>
      <c r="VW384" s="39"/>
      <c r="VX384" s="39"/>
      <c r="VY384" s="39"/>
      <c r="VZ384" s="39"/>
      <c r="WA384" s="39"/>
      <c r="WB384" s="39"/>
      <c r="WC384" s="39"/>
      <c r="WD384" s="39"/>
      <c r="WE384" s="39"/>
      <c r="WF384" s="39"/>
      <c r="WG384" s="39"/>
      <c r="WH384" s="39"/>
      <c r="WI384" s="39"/>
      <c r="WJ384" s="39"/>
      <c r="WK384" s="39"/>
      <c r="WL384" s="39"/>
      <c r="WM384" s="39"/>
      <c r="WN384" s="39"/>
      <c r="WO384" s="39"/>
      <c r="WP384" s="39"/>
      <c r="WQ384" s="39"/>
      <c r="WR384" s="39"/>
      <c r="WS384" s="39"/>
      <c r="WT384" s="39"/>
      <c r="WU384" s="39"/>
      <c r="WV384" s="39"/>
      <c r="WW384" s="39"/>
      <c r="WX384" s="39"/>
      <c r="WY384" s="39"/>
      <c r="WZ384" s="39"/>
      <c r="XA384" s="39"/>
      <c r="XB384" s="39"/>
      <c r="XC384" s="39"/>
      <c r="XD384" s="39"/>
      <c r="XE384" s="39"/>
      <c r="XF384" s="39"/>
      <c r="XG384" s="39"/>
      <c r="XH384" s="39"/>
      <c r="XI384" s="39"/>
      <c r="XJ384" s="39"/>
      <c r="XK384" s="39"/>
      <c r="XL384" s="39"/>
      <c r="XM384" s="39"/>
      <c r="XN384" s="39"/>
      <c r="XO384" s="39"/>
      <c r="XP384" s="39"/>
      <c r="XQ384" s="39"/>
      <c r="XR384" s="39"/>
      <c r="XS384" s="39"/>
      <c r="XT384" s="39"/>
      <c r="XU384" s="39"/>
      <c r="XV384" s="39"/>
      <c r="XW384" s="39"/>
      <c r="XX384" s="39"/>
      <c r="XY384" s="39"/>
      <c r="XZ384" s="39"/>
      <c r="YA384" s="39"/>
      <c r="YB384" s="39"/>
      <c r="YC384" s="39"/>
      <c r="YD384" s="39"/>
      <c r="YE384" s="39"/>
      <c r="YF384" s="39"/>
      <c r="YG384" s="39"/>
      <c r="YH384" s="39"/>
      <c r="YI384" s="39"/>
      <c r="YJ384" s="39"/>
      <c r="YK384" s="39"/>
      <c r="YL384" s="39"/>
      <c r="YM384" s="39"/>
      <c r="YN384" s="39"/>
      <c r="YO384" s="39"/>
      <c r="YP384" s="39"/>
      <c r="YQ384" s="39"/>
      <c r="YR384" s="39"/>
      <c r="YS384" s="39"/>
      <c r="YT384" s="39"/>
      <c r="YU384" s="39"/>
      <c r="YV384" s="39"/>
      <c r="YW384" s="39"/>
      <c r="YX384" s="39"/>
      <c r="YY384" s="39"/>
      <c r="YZ384" s="39"/>
      <c r="ZA384" s="39"/>
      <c r="ZB384" s="39"/>
      <c r="ZC384" s="39"/>
      <c r="ZD384" s="39"/>
      <c r="ZE384" s="39"/>
      <c r="ZF384" s="39"/>
      <c r="ZG384" s="39"/>
      <c r="ZH384" s="39"/>
      <c r="ZI384" s="39"/>
      <c r="ZJ384" s="39"/>
      <c r="ZK384" s="39"/>
      <c r="ZL384" s="39"/>
      <c r="ZM384" s="39"/>
      <c r="ZN384" s="39"/>
      <c r="ZO384" s="39"/>
      <c r="ZP384" s="39"/>
      <c r="ZQ384" s="39"/>
      <c r="ZR384" s="39"/>
      <c r="ZS384" s="39"/>
      <c r="ZT384" s="39"/>
      <c r="ZU384" s="39"/>
      <c r="ZV384" s="39"/>
      <c r="ZW384" s="39"/>
      <c r="ZX384" s="39"/>
    </row>
    <row r="385" spans="1:700" s="41" customFormat="1" ht="12" customHeight="1" x14ac:dyDescent="0.25">
      <c r="A385" s="128" t="s">
        <v>36</v>
      </c>
      <c r="B385" s="36" t="s">
        <v>37</v>
      </c>
      <c r="C385" s="36" t="s">
        <v>37</v>
      </c>
      <c r="D385" s="36" t="s">
        <v>38</v>
      </c>
      <c r="E385" s="36" t="s">
        <v>271</v>
      </c>
      <c r="F385" s="36" t="s">
        <v>272</v>
      </c>
      <c r="G385" s="22" t="s">
        <v>16334</v>
      </c>
      <c r="H385" s="22">
        <v>22104</v>
      </c>
      <c r="I385" s="92" t="s">
        <v>120</v>
      </c>
      <c r="J385" s="31" t="s">
        <v>15030</v>
      </c>
      <c r="K385" s="31" t="s">
        <v>15029</v>
      </c>
      <c r="L385" s="11"/>
      <c r="M385" s="8" t="s">
        <v>43</v>
      </c>
      <c r="N385" s="12" t="s">
        <v>539</v>
      </c>
      <c r="O385" s="20">
        <v>24</v>
      </c>
      <c r="P385" s="59">
        <v>156.6</v>
      </c>
      <c r="Q385" s="53" t="s">
        <v>16279</v>
      </c>
      <c r="R385" s="59">
        <v>3758.4</v>
      </c>
      <c r="S385" s="59">
        <v>0</v>
      </c>
      <c r="T385" s="59">
        <v>939.6</v>
      </c>
      <c r="U385" s="59">
        <v>0</v>
      </c>
      <c r="V385" s="59">
        <v>0</v>
      </c>
      <c r="W385" s="59">
        <v>939.6</v>
      </c>
      <c r="X385" s="59">
        <v>0</v>
      </c>
      <c r="Y385" s="59">
        <v>0</v>
      </c>
      <c r="Z385" s="59">
        <v>939.6</v>
      </c>
      <c r="AA385" s="59">
        <v>0</v>
      </c>
      <c r="AB385" s="59">
        <v>0</v>
      </c>
      <c r="AC385" s="59">
        <v>939.6</v>
      </c>
      <c r="AD385" s="59">
        <v>0</v>
      </c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  <c r="IV385" s="39"/>
      <c r="IW385" s="39"/>
      <c r="IX385" s="39"/>
      <c r="IY385" s="39"/>
      <c r="IZ385" s="39"/>
      <c r="JA385" s="39"/>
      <c r="JB385" s="39"/>
      <c r="JC385" s="39"/>
      <c r="JD385" s="39"/>
      <c r="JE385" s="39"/>
      <c r="JF385" s="39"/>
      <c r="JG385" s="39"/>
      <c r="JH385" s="39"/>
      <c r="JI385" s="39"/>
      <c r="JJ385" s="39"/>
      <c r="JK385" s="39"/>
      <c r="JL385" s="39"/>
      <c r="JM385" s="39"/>
      <c r="JN385" s="39"/>
      <c r="JO385" s="39"/>
      <c r="JP385" s="39"/>
      <c r="JQ385" s="39"/>
      <c r="JR385" s="39"/>
      <c r="JS385" s="39"/>
      <c r="JT385" s="39"/>
      <c r="JU385" s="39"/>
      <c r="JV385" s="39"/>
      <c r="JW385" s="39"/>
      <c r="JX385" s="39"/>
      <c r="JY385" s="39"/>
      <c r="JZ385" s="39"/>
      <c r="KA385" s="39"/>
      <c r="KB385" s="39"/>
      <c r="KC385" s="39"/>
      <c r="KD385" s="39"/>
      <c r="KE385" s="39"/>
      <c r="KF385" s="39"/>
      <c r="KG385" s="39"/>
      <c r="KH385" s="39"/>
      <c r="KI385" s="39"/>
      <c r="KJ385" s="39"/>
      <c r="KK385" s="39"/>
      <c r="KL385" s="39"/>
      <c r="KM385" s="39"/>
      <c r="KN385" s="39"/>
      <c r="KO385" s="39"/>
      <c r="KP385" s="39"/>
      <c r="KQ385" s="39"/>
      <c r="KR385" s="39"/>
      <c r="KS385" s="39"/>
      <c r="KT385" s="39"/>
      <c r="KU385" s="39"/>
      <c r="KV385" s="39"/>
      <c r="KW385" s="39"/>
      <c r="KX385" s="39"/>
      <c r="KY385" s="39"/>
      <c r="KZ385" s="39"/>
      <c r="LA385" s="39"/>
      <c r="LB385" s="39"/>
      <c r="LC385" s="39"/>
      <c r="LD385" s="39"/>
      <c r="LE385" s="39"/>
      <c r="LF385" s="39"/>
      <c r="LG385" s="39"/>
      <c r="LH385" s="39"/>
      <c r="LI385" s="39"/>
      <c r="LJ385" s="39"/>
      <c r="LK385" s="39"/>
      <c r="LL385" s="39"/>
      <c r="LM385" s="39"/>
      <c r="LN385" s="39"/>
      <c r="LO385" s="39"/>
      <c r="LP385" s="39"/>
      <c r="LQ385" s="39"/>
      <c r="LR385" s="39"/>
      <c r="LS385" s="39"/>
      <c r="LT385" s="39"/>
      <c r="LU385" s="39"/>
      <c r="LV385" s="39"/>
      <c r="LW385" s="39"/>
      <c r="LX385" s="39"/>
      <c r="LY385" s="39"/>
      <c r="LZ385" s="39"/>
      <c r="MA385" s="39"/>
      <c r="MB385" s="39"/>
      <c r="MC385" s="39"/>
      <c r="MD385" s="39"/>
      <c r="ME385" s="39"/>
      <c r="MF385" s="39"/>
      <c r="MG385" s="39"/>
      <c r="MH385" s="39"/>
      <c r="MI385" s="39"/>
      <c r="MJ385" s="39"/>
      <c r="MK385" s="39"/>
      <c r="ML385" s="39"/>
      <c r="MM385" s="39"/>
      <c r="MN385" s="39"/>
      <c r="MO385" s="39"/>
      <c r="MP385" s="39"/>
      <c r="MQ385" s="39"/>
      <c r="MR385" s="39"/>
      <c r="MS385" s="39"/>
      <c r="MT385" s="39"/>
      <c r="MU385" s="39"/>
      <c r="MV385" s="39"/>
      <c r="MW385" s="39"/>
      <c r="MX385" s="39"/>
      <c r="MY385" s="39"/>
      <c r="MZ385" s="39"/>
      <c r="NA385" s="39"/>
      <c r="NB385" s="39"/>
      <c r="NC385" s="39"/>
      <c r="ND385" s="39"/>
      <c r="NE385" s="39"/>
      <c r="NF385" s="39"/>
      <c r="NG385" s="39"/>
      <c r="NH385" s="39"/>
      <c r="NI385" s="39"/>
      <c r="NJ385" s="39"/>
      <c r="NK385" s="39"/>
      <c r="NL385" s="39"/>
      <c r="NM385" s="39"/>
      <c r="NN385" s="39"/>
      <c r="NO385" s="39"/>
      <c r="NP385" s="39"/>
      <c r="NQ385" s="39"/>
      <c r="NR385" s="39"/>
      <c r="NS385" s="39"/>
      <c r="NT385" s="39"/>
      <c r="NU385" s="39"/>
      <c r="NV385" s="39"/>
      <c r="NW385" s="39"/>
      <c r="NX385" s="39"/>
      <c r="NY385" s="39"/>
      <c r="NZ385" s="39"/>
      <c r="OA385" s="39"/>
      <c r="OB385" s="39"/>
      <c r="OC385" s="39"/>
      <c r="OD385" s="39"/>
      <c r="OE385" s="39"/>
      <c r="OF385" s="39"/>
      <c r="OG385" s="39"/>
      <c r="OH385" s="39"/>
      <c r="OI385" s="39"/>
      <c r="OJ385" s="39"/>
      <c r="OK385" s="39"/>
      <c r="OL385" s="39"/>
      <c r="OM385" s="39"/>
      <c r="ON385" s="39"/>
      <c r="OO385" s="39"/>
      <c r="OP385" s="39"/>
      <c r="OQ385" s="39"/>
      <c r="OR385" s="39"/>
      <c r="OS385" s="39"/>
      <c r="OT385" s="39"/>
      <c r="OU385" s="39"/>
      <c r="OV385" s="39"/>
      <c r="OW385" s="39"/>
      <c r="OX385" s="39"/>
      <c r="OY385" s="39"/>
      <c r="OZ385" s="39"/>
      <c r="PA385" s="39"/>
      <c r="PB385" s="39"/>
      <c r="PC385" s="39"/>
      <c r="PD385" s="39"/>
      <c r="PE385" s="39"/>
      <c r="PF385" s="39"/>
      <c r="PG385" s="39"/>
      <c r="PH385" s="39"/>
      <c r="PI385" s="39"/>
      <c r="PJ385" s="39"/>
      <c r="PK385" s="39"/>
      <c r="PL385" s="39"/>
      <c r="PM385" s="39"/>
      <c r="PN385" s="39"/>
      <c r="PO385" s="39"/>
      <c r="PP385" s="39"/>
      <c r="PQ385" s="39"/>
      <c r="PR385" s="39"/>
      <c r="PS385" s="39"/>
      <c r="PT385" s="39"/>
      <c r="PU385" s="39"/>
      <c r="PV385" s="39"/>
      <c r="PW385" s="39"/>
      <c r="PX385" s="39"/>
      <c r="PY385" s="39"/>
      <c r="PZ385" s="39"/>
      <c r="QA385" s="39"/>
      <c r="QB385" s="39"/>
      <c r="QC385" s="39"/>
      <c r="QD385" s="39"/>
      <c r="QE385" s="39"/>
      <c r="QF385" s="39"/>
      <c r="QG385" s="39"/>
      <c r="QH385" s="39"/>
      <c r="QI385" s="39"/>
      <c r="QJ385" s="39"/>
      <c r="QK385" s="39"/>
      <c r="QL385" s="39"/>
      <c r="QM385" s="39"/>
      <c r="QN385" s="39"/>
      <c r="QO385" s="39"/>
      <c r="QP385" s="39"/>
      <c r="QQ385" s="39"/>
      <c r="QR385" s="39"/>
      <c r="QS385" s="39"/>
      <c r="QT385" s="39"/>
      <c r="QU385" s="39"/>
      <c r="QV385" s="39"/>
      <c r="QW385" s="39"/>
      <c r="QX385" s="39"/>
      <c r="QY385" s="39"/>
      <c r="QZ385" s="39"/>
      <c r="RA385" s="39"/>
      <c r="RB385" s="39"/>
      <c r="RC385" s="39"/>
      <c r="RD385" s="39"/>
      <c r="RE385" s="39"/>
      <c r="RF385" s="39"/>
      <c r="RG385" s="39"/>
      <c r="RH385" s="39"/>
      <c r="RI385" s="39"/>
      <c r="RJ385" s="39"/>
      <c r="RK385" s="39"/>
      <c r="RL385" s="39"/>
      <c r="RM385" s="39"/>
      <c r="RN385" s="39"/>
      <c r="RO385" s="39"/>
      <c r="RP385" s="39"/>
      <c r="RQ385" s="39"/>
      <c r="RR385" s="39"/>
      <c r="RS385" s="39"/>
      <c r="RT385" s="39"/>
      <c r="RU385" s="39"/>
      <c r="RV385" s="39"/>
      <c r="RW385" s="39"/>
      <c r="RX385" s="39"/>
      <c r="RY385" s="39"/>
      <c r="RZ385" s="39"/>
      <c r="SA385" s="39"/>
      <c r="SB385" s="39"/>
      <c r="SC385" s="39"/>
      <c r="SD385" s="39"/>
      <c r="SE385" s="39"/>
      <c r="SF385" s="39"/>
      <c r="SG385" s="39"/>
      <c r="SH385" s="39"/>
      <c r="SI385" s="39"/>
      <c r="SJ385" s="39"/>
      <c r="SK385" s="39"/>
      <c r="SL385" s="39"/>
      <c r="SM385" s="39"/>
      <c r="SN385" s="39"/>
      <c r="SO385" s="39"/>
      <c r="SP385" s="39"/>
      <c r="SQ385" s="39"/>
      <c r="SR385" s="39"/>
      <c r="SS385" s="39"/>
      <c r="ST385" s="39"/>
      <c r="SU385" s="39"/>
      <c r="SV385" s="39"/>
      <c r="SW385" s="39"/>
      <c r="SX385" s="39"/>
      <c r="SY385" s="39"/>
      <c r="SZ385" s="39"/>
      <c r="TA385" s="39"/>
      <c r="TB385" s="39"/>
      <c r="TC385" s="39"/>
      <c r="TD385" s="39"/>
      <c r="TE385" s="39"/>
      <c r="TF385" s="39"/>
      <c r="TG385" s="39"/>
      <c r="TH385" s="39"/>
      <c r="TI385" s="39"/>
      <c r="TJ385" s="39"/>
      <c r="TK385" s="39"/>
      <c r="TL385" s="39"/>
      <c r="TM385" s="39"/>
      <c r="TN385" s="39"/>
      <c r="TO385" s="39"/>
      <c r="TP385" s="39"/>
      <c r="TQ385" s="39"/>
      <c r="TR385" s="39"/>
      <c r="TS385" s="39"/>
      <c r="TT385" s="39"/>
      <c r="TU385" s="39"/>
      <c r="TV385" s="39"/>
      <c r="TW385" s="39"/>
      <c r="TX385" s="39"/>
      <c r="TY385" s="39"/>
      <c r="TZ385" s="39"/>
      <c r="UA385" s="39"/>
      <c r="UB385" s="39"/>
      <c r="UC385" s="39"/>
      <c r="UD385" s="39"/>
      <c r="UE385" s="39"/>
      <c r="UF385" s="39"/>
      <c r="UG385" s="39"/>
      <c r="UH385" s="39"/>
      <c r="UI385" s="39"/>
      <c r="UJ385" s="39"/>
      <c r="UK385" s="39"/>
      <c r="UL385" s="39"/>
      <c r="UM385" s="39"/>
      <c r="UN385" s="39"/>
      <c r="UO385" s="39"/>
      <c r="UP385" s="39"/>
      <c r="UQ385" s="39"/>
      <c r="UR385" s="39"/>
      <c r="US385" s="39"/>
      <c r="UT385" s="39"/>
      <c r="UU385" s="39"/>
      <c r="UV385" s="39"/>
      <c r="UW385" s="39"/>
      <c r="UX385" s="39"/>
      <c r="UY385" s="39"/>
      <c r="UZ385" s="39"/>
      <c r="VA385" s="39"/>
      <c r="VB385" s="39"/>
      <c r="VC385" s="39"/>
      <c r="VD385" s="39"/>
      <c r="VE385" s="39"/>
      <c r="VF385" s="39"/>
      <c r="VG385" s="39"/>
      <c r="VH385" s="39"/>
      <c r="VI385" s="39"/>
      <c r="VJ385" s="39"/>
      <c r="VK385" s="39"/>
      <c r="VL385" s="39"/>
      <c r="VM385" s="39"/>
      <c r="VN385" s="39"/>
      <c r="VO385" s="39"/>
      <c r="VP385" s="39"/>
      <c r="VQ385" s="39"/>
      <c r="VR385" s="39"/>
      <c r="VS385" s="39"/>
      <c r="VT385" s="39"/>
      <c r="VU385" s="39"/>
      <c r="VV385" s="39"/>
      <c r="VW385" s="39"/>
      <c r="VX385" s="39"/>
      <c r="VY385" s="39"/>
      <c r="VZ385" s="39"/>
      <c r="WA385" s="39"/>
      <c r="WB385" s="39"/>
      <c r="WC385" s="39"/>
      <c r="WD385" s="39"/>
      <c r="WE385" s="39"/>
      <c r="WF385" s="39"/>
      <c r="WG385" s="39"/>
      <c r="WH385" s="39"/>
      <c r="WI385" s="39"/>
      <c r="WJ385" s="39"/>
      <c r="WK385" s="39"/>
      <c r="WL385" s="39"/>
      <c r="WM385" s="39"/>
      <c r="WN385" s="39"/>
      <c r="WO385" s="39"/>
      <c r="WP385" s="39"/>
      <c r="WQ385" s="39"/>
      <c r="WR385" s="39"/>
      <c r="WS385" s="39"/>
      <c r="WT385" s="39"/>
      <c r="WU385" s="39"/>
      <c r="WV385" s="39"/>
      <c r="WW385" s="39"/>
      <c r="WX385" s="39"/>
      <c r="WY385" s="39"/>
      <c r="WZ385" s="39"/>
      <c r="XA385" s="39"/>
      <c r="XB385" s="39"/>
      <c r="XC385" s="39"/>
      <c r="XD385" s="39"/>
      <c r="XE385" s="39"/>
      <c r="XF385" s="39"/>
      <c r="XG385" s="39"/>
      <c r="XH385" s="39"/>
      <c r="XI385" s="39"/>
      <c r="XJ385" s="39"/>
      <c r="XK385" s="39"/>
      <c r="XL385" s="39"/>
      <c r="XM385" s="39"/>
      <c r="XN385" s="39"/>
      <c r="XO385" s="39"/>
      <c r="XP385" s="39"/>
      <c r="XQ385" s="39"/>
      <c r="XR385" s="39"/>
      <c r="XS385" s="39"/>
      <c r="XT385" s="39"/>
      <c r="XU385" s="39"/>
      <c r="XV385" s="39"/>
      <c r="XW385" s="39"/>
      <c r="XX385" s="39"/>
      <c r="XY385" s="39"/>
      <c r="XZ385" s="39"/>
      <c r="YA385" s="39"/>
      <c r="YB385" s="39"/>
      <c r="YC385" s="39"/>
      <c r="YD385" s="39"/>
      <c r="YE385" s="39"/>
      <c r="YF385" s="39"/>
      <c r="YG385" s="39"/>
      <c r="YH385" s="39"/>
      <c r="YI385" s="39"/>
      <c r="YJ385" s="39"/>
      <c r="YK385" s="39"/>
      <c r="YL385" s="39"/>
      <c r="YM385" s="39"/>
      <c r="YN385" s="39"/>
      <c r="YO385" s="39"/>
      <c r="YP385" s="39"/>
      <c r="YQ385" s="39"/>
      <c r="YR385" s="39"/>
      <c r="YS385" s="39"/>
      <c r="YT385" s="39"/>
      <c r="YU385" s="39"/>
      <c r="YV385" s="39"/>
      <c r="YW385" s="39"/>
      <c r="YX385" s="39"/>
      <c r="YY385" s="39"/>
      <c r="YZ385" s="39"/>
      <c r="ZA385" s="39"/>
      <c r="ZB385" s="39"/>
      <c r="ZC385" s="39"/>
      <c r="ZD385" s="39"/>
      <c r="ZE385" s="39"/>
      <c r="ZF385" s="39"/>
      <c r="ZG385" s="39"/>
      <c r="ZH385" s="39"/>
      <c r="ZI385" s="39"/>
      <c r="ZJ385" s="39"/>
      <c r="ZK385" s="39"/>
      <c r="ZL385" s="39"/>
      <c r="ZM385" s="39"/>
      <c r="ZN385" s="39"/>
      <c r="ZO385" s="39"/>
      <c r="ZP385" s="39"/>
      <c r="ZQ385" s="39"/>
      <c r="ZR385" s="39"/>
      <c r="ZS385" s="39"/>
      <c r="ZT385" s="39"/>
      <c r="ZU385" s="39"/>
      <c r="ZV385" s="39"/>
      <c r="ZW385" s="39"/>
      <c r="ZX385" s="39"/>
    </row>
    <row r="386" spans="1:700" s="41" customFormat="1" ht="12" customHeight="1" x14ac:dyDescent="0.25">
      <c r="A386" s="128" t="s">
        <v>36</v>
      </c>
      <c r="B386" s="36" t="s">
        <v>37</v>
      </c>
      <c r="C386" s="36" t="s">
        <v>37</v>
      </c>
      <c r="D386" s="36" t="s">
        <v>38</v>
      </c>
      <c r="E386" s="36" t="s">
        <v>271</v>
      </c>
      <c r="F386" s="36" t="s">
        <v>272</v>
      </c>
      <c r="G386" s="22" t="s">
        <v>16334</v>
      </c>
      <c r="H386" s="22">
        <v>22104</v>
      </c>
      <c r="I386" s="92" t="s">
        <v>120</v>
      </c>
      <c r="J386" s="31" t="s">
        <v>6120</v>
      </c>
      <c r="K386" s="31" t="s">
        <v>16314</v>
      </c>
      <c r="L386" s="11"/>
      <c r="M386" s="8" t="s">
        <v>43</v>
      </c>
      <c r="N386" s="12" t="s">
        <v>16255</v>
      </c>
      <c r="O386" s="20">
        <v>120</v>
      </c>
      <c r="P386" s="59">
        <v>18.8</v>
      </c>
      <c r="Q386" s="53" t="s">
        <v>16279</v>
      </c>
      <c r="R386" s="59">
        <v>2256.4299999999998</v>
      </c>
      <c r="S386" s="59">
        <v>0</v>
      </c>
      <c r="T386" s="59">
        <v>564</v>
      </c>
      <c r="U386" s="59">
        <v>0</v>
      </c>
      <c r="V386" s="59">
        <v>0</v>
      </c>
      <c r="W386" s="59">
        <v>564</v>
      </c>
      <c r="X386" s="59">
        <v>0</v>
      </c>
      <c r="Y386" s="59">
        <v>0</v>
      </c>
      <c r="Z386" s="59">
        <v>564</v>
      </c>
      <c r="AA386" s="59">
        <v>0</v>
      </c>
      <c r="AB386" s="59">
        <v>0</v>
      </c>
      <c r="AC386" s="59">
        <v>564</v>
      </c>
      <c r="AD386" s="59">
        <v>0</v>
      </c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  <c r="IV386" s="39"/>
      <c r="IW386" s="39"/>
      <c r="IX386" s="39"/>
      <c r="IY386" s="39"/>
      <c r="IZ386" s="39"/>
      <c r="JA386" s="39"/>
      <c r="JB386" s="39"/>
      <c r="JC386" s="39"/>
      <c r="JD386" s="39"/>
      <c r="JE386" s="39"/>
      <c r="JF386" s="39"/>
      <c r="JG386" s="39"/>
      <c r="JH386" s="39"/>
      <c r="JI386" s="39"/>
      <c r="JJ386" s="39"/>
      <c r="JK386" s="39"/>
      <c r="JL386" s="39"/>
      <c r="JM386" s="39"/>
      <c r="JN386" s="39"/>
      <c r="JO386" s="39"/>
      <c r="JP386" s="39"/>
      <c r="JQ386" s="39"/>
      <c r="JR386" s="39"/>
      <c r="JS386" s="39"/>
      <c r="JT386" s="39"/>
      <c r="JU386" s="39"/>
      <c r="JV386" s="39"/>
      <c r="JW386" s="39"/>
      <c r="JX386" s="39"/>
      <c r="JY386" s="39"/>
      <c r="JZ386" s="39"/>
      <c r="KA386" s="39"/>
      <c r="KB386" s="39"/>
      <c r="KC386" s="39"/>
      <c r="KD386" s="39"/>
      <c r="KE386" s="39"/>
      <c r="KF386" s="39"/>
      <c r="KG386" s="39"/>
      <c r="KH386" s="39"/>
      <c r="KI386" s="39"/>
      <c r="KJ386" s="39"/>
      <c r="KK386" s="39"/>
      <c r="KL386" s="39"/>
      <c r="KM386" s="39"/>
      <c r="KN386" s="39"/>
      <c r="KO386" s="39"/>
      <c r="KP386" s="39"/>
      <c r="KQ386" s="39"/>
      <c r="KR386" s="39"/>
      <c r="KS386" s="39"/>
      <c r="KT386" s="39"/>
      <c r="KU386" s="39"/>
      <c r="KV386" s="39"/>
      <c r="KW386" s="39"/>
      <c r="KX386" s="39"/>
      <c r="KY386" s="39"/>
      <c r="KZ386" s="39"/>
      <c r="LA386" s="39"/>
      <c r="LB386" s="39"/>
      <c r="LC386" s="39"/>
      <c r="LD386" s="39"/>
      <c r="LE386" s="39"/>
      <c r="LF386" s="39"/>
      <c r="LG386" s="39"/>
      <c r="LH386" s="39"/>
      <c r="LI386" s="39"/>
      <c r="LJ386" s="39"/>
      <c r="LK386" s="39"/>
      <c r="LL386" s="39"/>
      <c r="LM386" s="39"/>
      <c r="LN386" s="39"/>
      <c r="LO386" s="39"/>
      <c r="LP386" s="39"/>
      <c r="LQ386" s="39"/>
      <c r="LR386" s="39"/>
      <c r="LS386" s="39"/>
      <c r="LT386" s="39"/>
      <c r="LU386" s="39"/>
      <c r="LV386" s="39"/>
      <c r="LW386" s="39"/>
      <c r="LX386" s="39"/>
      <c r="LY386" s="39"/>
      <c r="LZ386" s="39"/>
      <c r="MA386" s="39"/>
      <c r="MB386" s="39"/>
      <c r="MC386" s="39"/>
      <c r="MD386" s="39"/>
      <c r="ME386" s="39"/>
      <c r="MF386" s="39"/>
      <c r="MG386" s="39"/>
      <c r="MH386" s="39"/>
      <c r="MI386" s="39"/>
      <c r="MJ386" s="39"/>
      <c r="MK386" s="39"/>
      <c r="ML386" s="39"/>
      <c r="MM386" s="39"/>
      <c r="MN386" s="39"/>
      <c r="MO386" s="39"/>
      <c r="MP386" s="39"/>
      <c r="MQ386" s="39"/>
      <c r="MR386" s="39"/>
      <c r="MS386" s="39"/>
      <c r="MT386" s="39"/>
      <c r="MU386" s="39"/>
      <c r="MV386" s="39"/>
      <c r="MW386" s="39"/>
      <c r="MX386" s="39"/>
      <c r="MY386" s="39"/>
      <c r="MZ386" s="39"/>
      <c r="NA386" s="39"/>
      <c r="NB386" s="39"/>
      <c r="NC386" s="39"/>
      <c r="ND386" s="39"/>
      <c r="NE386" s="39"/>
      <c r="NF386" s="39"/>
      <c r="NG386" s="39"/>
      <c r="NH386" s="39"/>
      <c r="NI386" s="39"/>
      <c r="NJ386" s="39"/>
      <c r="NK386" s="39"/>
      <c r="NL386" s="39"/>
      <c r="NM386" s="39"/>
      <c r="NN386" s="39"/>
      <c r="NO386" s="39"/>
      <c r="NP386" s="39"/>
      <c r="NQ386" s="39"/>
      <c r="NR386" s="39"/>
      <c r="NS386" s="39"/>
      <c r="NT386" s="39"/>
      <c r="NU386" s="39"/>
      <c r="NV386" s="39"/>
      <c r="NW386" s="39"/>
      <c r="NX386" s="39"/>
      <c r="NY386" s="39"/>
      <c r="NZ386" s="39"/>
      <c r="OA386" s="39"/>
      <c r="OB386" s="39"/>
      <c r="OC386" s="39"/>
      <c r="OD386" s="39"/>
      <c r="OE386" s="39"/>
      <c r="OF386" s="39"/>
      <c r="OG386" s="39"/>
      <c r="OH386" s="39"/>
      <c r="OI386" s="39"/>
      <c r="OJ386" s="39"/>
      <c r="OK386" s="39"/>
      <c r="OL386" s="39"/>
      <c r="OM386" s="39"/>
      <c r="ON386" s="39"/>
      <c r="OO386" s="39"/>
      <c r="OP386" s="39"/>
      <c r="OQ386" s="39"/>
      <c r="OR386" s="39"/>
      <c r="OS386" s="39"/>
      <c r="OT386" s="39"/>
      <c r="OU386" s="39"/>
      <c r="OV386" s="39"/>
      <c r="OW386" s="39"/>
      <c r="OX386" s="39"/>
      <c r="OY386" s="39"/>
      <c r="OZ386" s="39"/>
      <c r="PA386" s="39"/>
      <c r="PB386" s="39"/>
      <c r="PC386" s="39"/>
      <c r="PD386" s="39"/>
      <c r="PE386" s="39"/>
      <c r="PF386" s="39"/>
      <c r="PG386" s="39"/>
      <c r="PH386" s="39"/>
      <c r="PI386" s="39"/>
      <c r="PJ386" s="39"/>
      <c r="PK386" s="39"/>
      <c r="PL386" s="39"/>
      <c r="PM386" s="39"/>
      <c r="PN386" s="39"/>
      <c r="PO386" s="39"/>
      <c r="PP386" s="39"/>
      <c r="PQ386" s="39"/>
      <c r="PR386" s="39"/>
      <c r="PS386" s="39"/>
      <c r="PT386" s="39"/>
      <c r="PU386" s="39"/>
      <c r="PV386" s="39"/>
      <c r="PW386" s="39"/>
      <c r="PX386" s="39"/>
      <c r="PY386" s="39"/>
      <c r="PZ386" s="39"/>
      <c r="QA386" s="39"/>
      <c r="QB386" s="39"/>
      <c r="QC386" s="39"/>
      <c r="QD386" s="39"/>
      <c r="QE386" s="39"/>
      <c r="QF386" s="39"/>
      <c r="QG386" s="39"/>
      <c r="QH386" s="39"/>
      <c r="QI386" s="39"/>
      <c r="QJ386" s="39"/>
      <c r="QK386" s="39"/>
      <c r="QL386" s="39"/>
      <c r="QM386" s="39"/>
      <c r="QN386" s="39"/>
      <c r="QO386" s="39"/>
      <c r="QP386" s="39"/>
      <c r="QQ386" s="39"/>
      <c r="QR386" s="39"/>
      <c r="QS386" s="39"/>
      <c r="QT386" s="39"/>
      <c r="QU386" s="39"/>
      <c r="QV386" s="39"/>
      <c r="QW386" s="39"/>
      <c r="QX386" s="39"/>
      <c r="QY386" s="39"/>
      <c r="QZ386" s="39"/>
      <c r="RA386" s="39"/>
      <c r="RB386" s="39"/>
      <c r="RC386" s="39"/>
      <c r="RD386" s="39"/>
      <c r="RE386" s="39"/>
      <c r="RF386" s="39"/>
      <c r="RG386" s="39"/>
      <c r="RH386" s="39"/>
      <c r="RI386" s="39"/>
      <c r="RJ386" s="39"/>
      <c r="RK386" s="39"/>
      <c r="RL386" s="39"/>
      <c r="RM386" s="39"/>
      <c r="RN386" s="39"/>
      <c r="RO386" s="39"/>
      <c r="RP386" s="39"/>
      <c r="RQ386" s="39"/>
      <c r="RR386" s="39"/>
      <c r="RS386" s="39"/>
      <c r="RT386" s="39"/>
      <c r="RU386" s="39"/>
      <c r="RV386" s="39"/>
      <c r="RW386" s="39"/>
      <c r="RX386" s="39"/>
      <c r="RY386" s="39"/>
      <c r="RZ386" s="39"/>
      <c r="SA386" s="39"/>
      <c r="SB386" s="39"/>
      <c r="SC386" s="39"/>
      <c r="SD386" s="39"/>
      <c r="SE386" s="39"/>
      <c r="SF386" s="39"/>
      <c r="SG386" s="39"/>
      <c r="SH386" s="39"/>
      <c r="SI386" s="39"/>
      <c r="SJ386" s="39"/>
      <c r="SK386" s="39"/>
      <c r="SL386" s="39"/>
      <c r="SM386" s="39"/>
      <c r="SN386" s="39"/>
      <c r="SO386" s="39"/>
      <c r="SP386" s="39"/>
      <c r="SQ386" s="39"/>
      <c r="SR386" s="39"/>
      <c r="SS386" s="39"/>
      <c r="ST386" s="39"/>
      <c r="SU386" s="39"/>
      <c r="SV386" s="39"/>
      <c r="SW386" s="39"/>
      <c r="SX386" s="39"/>
      <c r="SY386" s="39"/>
      <c r="SZ386" s="39"/>
      <c r="TA386" s="39"/>
      <c r="TB386" s="39"/>
      <c r="TC386" s="39"/>
      <c r="TD386" s="39"/>
      <c r="TE386" s="39"/>
      <c r="TF386" s="39"/>
      <c r="TG386" s="39"/>
      <c r="TH386" s="39"/>
      <c r="TI386" s="39"/>
      <c r="TJ386" s="39"/>
      <c r="TK386" s="39"/>
      <c r="TL386" s="39"/>
      <c r="TM386" s="39"/>
      <c r="TN386" s="39"/>
      <c r="TO386" s="39"/>
      <c r="TP386" s="39"/>
      <c r="TQ386" s="39"/>
      <c r="TR386" s="39"/>
      <c r="TS386" s="39"/>
      <c r="TT386" s="39"/>
      <c r="TU386" s="39"/>
      <c r="TV386" s="39"/>
      <c r="TW386" s="39"/>
      <c r="TX386" s="39"/>
      <c r="TY386" s="39"/>
      <c r="TZ386" s="39"/>
      <c r="UA386" s="39"/>
      <c r="UB386" s="39"/>
      <c r="UC386" s="39"/>
      <c r="UD386" s="39"/>
      <c r="UE386" s="39"/>
      <c r="UF386" s="39"/>
      <c r="UG386" s="39"/>
      <c r="UH386" s="39"/>
      <c r="UI386" s="39"/>
      <c r="UJ386" s="39"/>
      <c r="UK386" s="39"/>
      <c r="UL386" s="39"/>
      <c r="UM386" s="39"/>
      <c r="UN386" s="39"/>
      <c r="UO386" s="39"/>
      <c r="UP386" s="39"/>
      <c r="UQ386" s="39"/>
      <c r="UR386" s="39"/>
      <c r="US386" s="39"/>
      <c r="UT386" s="39"/>
      <c r="UU386" s="39"/>
      <c r="UV386" s="39"/>
      <c r="UW386" s="39"/>
      <c r="UX386" s="39"/>
      <c r="UY386" s="39"/>
      <c r="UZ386" s="39"/>
      <c r="VA386" s="39"/>
      <c r="VB386" s="39"/>
      <c r="VC386" s="39"/>
      <c r="VD386" s="39"/>
      <c r="VE386" s="39"/>
      <c r="VF386" s="39"/>
      <c r="VG386" s="39"/>
      <c r="VH386" s="39"/>
      <c r="VI386" s="39"/>
      <c r="VJ386" s="39"/>
      <c r="VK386" s="39"/>
      <c r="VL386" s="39"/>
      <c r="VM386" s="39"/>
      <c r="VN386" s="39"/>
      <c r="VO386" s="39"/>
      <c r="VP386" s="39"/>
      <c r="VQ386" s="39"/>
      <c r="VR386" s="39"/>
      <c r="VS386" s="39"/>
      <c r="VT386" s="39"/>
      <c r="VU386" s="39"/>
      <c r="VV386" s="39"/>
      <c r="VW386" s="39"/>
      <c r="VX386" s="39"/>
      <c r="VY386" s="39"/>
      <c r="VZ386" s="39"/>
      <c r="WA386" s="39"/>
      <c r="WB386" s="39"/>
      <c r="WC386" s="39"/>
      <c r="WD386" s="39"/>
      <c r="WE386" s="39"/>
      <c r="WF386" s="39"/>
      <c r="WG386" s="39"/>
      <c r="WH386" s="39"/>
      <c r="WI386" s="39"/>
      <c r="WJ386" s="39"/>
      <c r="WK386" s="39"/>
      <c r="WL386" s="39"/>
      <c r="WM386" s="39"/>
      <c r="WN386" s="39"/>
      <c r="WO386" s="39"/>
      <c r="WP386" s="39"/>
      <c r="WQ386" s="39"/>
      <c r="WR386" s="39"/>
      <c r="WS386" s="39"/>
      <c r="WT386" s="39"/>
      <c r="WU386" s="39"/>
      <c r="WV386" s="39"/>
      <c r="WW386" s="39"/>
      <c r="WX386" s="39"/>
      <c r="WY386" s="39"/>
      <c r="WZ386" s="39"/>
      <c r="XA386" s="39"/>
      <c r="XB386" s="39"/>
      <c r="XC386" s="39"/>
      <c r="XD386" s="39"/>
      <c r="XE386" s="39"/>
      <c r="XF386" s="39"/>
      <c r="XG386" s="39"/>
      <c r="XH386" s="39"/>
      <c r="XI386" s="39"/>
      <c r="XJ386" s="39"/>
      <c r="XK386" s="39"/>
      <c r="XL386" s="39"/>
      <c r="XM386" s="39"/>
      <c r="XN386" s="39"/>
      <c r="XO386" s="39"/>
      <c r="XP386" s="39"/>
      <c r="XQ386" s="39"/>
      <c r="XR386" s="39"/>
      <c r="XS386" s="39"/>
      <c r="XT386" s="39"/>
      <c r="XU386" s="39"/>
      <c r="XV386" s="39"/>
      <c r="XW386" s="39"/>
      <c r="XX386" s="39"/>
      <c r="XY386" s="39"/>
      <c r="XZ386" s="39"/>
      <c r="YA386" s="39"/>
      <c r="YB386" s="39"/>
      <c r="YC386" s="39"/>
      <c r="YD386" s="39"/>
      <c r="YE386" s="39"/>
      <c r="YF386" s="39"/>
      <c r="YG386" s="39"/>
      <c r="YH386" s="39"/>
      <c r="YI386" s="39"/>
      <c r="YJ386" s="39"/>
      <c r="YK386" s="39"/>
      <c r="YL386" s="39"/>
      <c r="YM386" s="39"/>
      <c r="YN386" s="39"/>
      <c r="YO386" s="39"/>
      <c r="YP386" s="39"/>
      <c r="YQ386" s="39"/>
      <c r="YR386" s="39"/>
      <c r="YS386" s="39"/>
      <c r="YT386" s="39"/>
      <c r="YU386" s="39"/>
      <c r="YV386" s="39"/>
      <c r="YW386" s="39"/>
      <c r="YX386" s="39"/>
      <c r="YY386" s="39"/>
      <c r="YZ386" s="39"/>
      <c r="ZA386" s="39"/>
      <c r="ZB386" s="39"/>
      <c r="ZC386" s="39"/>
      <c r="ZD386" s="39"/>
      <c r="ZE386" s="39"/>
      <c r="ZF386" s="39"/>
      <c r="ZG386" s="39"/>
      <c r="ZH386" s="39"/>
      <c r="ZI386" s="39"/>
      <c r="ZJ386" s="39"/>
      <c r="ZK386" s="39"/>
      <c r="ZL386" s="39"/>
      <c r="ZM386" s="39"/>
      <c r="ZN386" s="39"/>
      <c r="ZO386" s="39"/>
      <c r="ZP386" s="39"/>
      <c r="ZQ386" s="39"/>
      <c r="ZR386" s="39"/>
      <c r="ZS386" s="39"/>
      <c r="ZT386" s="39"/>
      <c r="ZU386" s="39"/>
      <c r="ZV386" s="39"/>
      <c r="ZW386" s="39"/>
      <c r="ZX386" s="39"/>
    </row>
    <row r="387" spans="1:700" s="41" customFormat="1" ht="12" customHeight="1" x14ac:dyDescent="0.25">
      <c r="A387" s="128" t="s">
        <v>36</v>
      </c>
      <c r="B387" s="36" t="s">
        <v>37</v>
      </c>
      <c r="C387" s="36" t="s">
        <v>37</v>
      </c>
      <c r="D387" s="36" t="s">
        <v>38</v>
      </c>
      <c r="E387" s="36" t="s">
        <v>271</v>
      </c>
      <c r="F387" s="36" t="s">
        <v>272</v>
      </c>
      <c r="G387" s="22" t="s">
        <v>16334</v>
      </c>
      <c r="H387" s="22">
        <v>22104</v>
      </c>
      <c r="I387" s="92" t="s">
        <v>120</v>
      </c>
      <c r="J387" s="31" t="s">
        <v>6120</v>
      </c>
      <c r="K387" s="31" t="s">
        <v>16314</v>
      </c>
      <c r="L387" s="11"/>
      <c r="M387" s="8" t="s">
        <v>43</v>
      </c>
      <c r="N387" s="12" t="s">
        <v>16255</v>
      </c>
      <c r="O387" s="20">
        <v>120</v>
      </c>
      <c r="P387" s="59">
        <v>18.8</v>
      </c>
      <c r="Q387" s="53" t="s">
        <v>16279</v>
      </c>
      <c r="R387" s="59">
        <v>2256.4299999999998</v>
      </c>
      <c r="S387" s="59">
        <v>0</v>
      </c>
      <c r="T387" s="59">
        <v>564</v>
      </c>
      <c r="U387" s="59">
        <v>0</v>
      </c>
      <c r="V387" s="59">
        <v>0</v>
      </c>
      <c r="W387" s="59">
        <v>564</v>
      </c>
      <c r="X387" s="59">
        <v>0</v>
      </c>
      <c r="Y387" s="59">
        <v>0</v>
      </c>
      <c r="Z387" s="59">
        <v>564</v>
      </c>
      <c r="AA387" s="59">
        <v>0</v>
      </c>
      <c r="AB387" s="59">
        <v>0</v>
      </c>
      <c r="AC387" s="59">
        <v>564</v>
      </c>
      <c r="AD387" s="59">
        <v>0</v>
      </c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  <c r="IV387" s="39"/>
      <c r="IW387" s="39"/>
      <c r="IX387" s="39"/>
      <c r="IY387" s="39"/>
      <c r="IZ387" s="39"/>
      <c r="JA387" s="39"/>
      <c r="JB387" s="39"/>
      <c r="JC387" s="39"/>
      <c r="JD387" s="39"/>
      <c r="JE387" s="39"/>
      <c r="JF387" s="39"/>
      <c r="JG387" s="39"/>
      <c r="JH387" s="39"/>
      <c r="JI387" s="39"/>
      <c r="JJ387" s="39"/>
      <c r="JK387" s="39"/>
      <c r="JL387" s="39"/>
      <c r="JM387" s="39"/>
      <c r="JN387" s="39"/>
      <c r="JO387" s="39"/>
      <c r="JP387" s="39"/>
      <c r="JQ387" s="39"/>
      <c r="JR387" s="39"/>
      <c r="JS387" s="39"/>
      <c r="JT387" s="39"/>
      <c r="JU387" s="39"/>
      <c r="JV387" s="39"/>
      <c r="JW387" s="39"/>
      <c r="JX387" s="39"/>
      <c r="JY387" s="39"/>
      <c r="JZ387" s="39"/>
      <c r="KA387" s="39"/>
      <c r="KB387" s="39"/>
      <c r="KC387" s="39"/>
      <c r="KD387" s="39"/>
      <c r="KE387" s="39"/>
      <c r="KF387" s="39"/>
      <c r="KG387" s="39"/>
      <c r="KH387" s="39"/>
      <c r="KI387" s="39"/>
      <c r="KJ387" s="39"/>
      <c r="KK387" s="39"/>
      <c r="KL387" s="39"/>
      <c r="KM387" s="39"/>
      <c r="KN387" s="39"/>
      <c r="KO387" s="39"/>
      <c r="KP387" s="39"/>
      <c r="KQ387" s="39"/>
      <c r="KR387" s="39"/>
      <c r="KS387" s="39"/>
      <c r="KT387" s="39"/>
      <c r="KU387" s="39"/>
      <c r="KV387" s="39"/>
      <c r="KW387" s="39"/>
      <c r="KX387" s="39"/>
      <c r="KY387" s="39"/>
      <c r="KZ387" s="39"/>
      <c r="LA387" s="39"/>
      <c r="LB387" s="39"/>
      <c r="LC387" s="39"/>
      <c r="LD387" s="39"/>
      <c r="LE387" s="39"/>
      <c r="LF387" s="39"/>
      <c r="LG387" s="39"/>
      <c r="LH387" s="39"/>
      <c r="LI387" s="39"/>
      <c r="LJ387" s="39"/>
      <c r="LK387" s="39"/>
      <c r="LL387" s="39"/>
      <c r="LM387" s="39"/>
      <c r="LN387" s="39"/>
      <c r="LO387" s="39"/>
      <c r="LP387" s="39"/>
      <c r="LQ387" s="39"/>
      <c r="LR387" s="39"/>
      <c r="LS387" s="39"/>
      <c r="LT387" s="39"/>
      <c r="LU387" s="39"/>
      <c r="LV387" s="39"/>
      <c r="LW387" s="39"/>
      <c r="LX387" s="39"/>
      <c r="LY387" s="39"/>
      <c r="LZ387" s="39"/>
      <c r="MA387" s="39"/>
      <c r="MB387" s="39"/>
      <c r="MC387" s="39"/>
      <c r="MD387" s="39"/>
      <c r="ME387" s="39"/>
      <c r="MF387" s="39"/>
      <c r="MG387" s="39"/>
      <c r="MH387" s="39"/>
      <c r="MI387" s="39"/>
      <c r="MJ387" s="39"/>
      <c r="MK387" s="39"/>
      <c r="ML387" s="39"/>
      <c r="MM387" s="39"/>
      <c r="MN387" s="39"/>
      <c r="MO387" s="39"/>
      <c r="MP387" s="39"/>
      <c r="MQ387" s="39"/>
      <c r="MR387" s="39"/>
      <c r="MS387" s="39"/>
      <c r="MT387" s="39"/>
      <c r="MU387" s="39"/>
      <c r="MV387" s="39"/>
      <c r="MW387" s="39"/>
      <c r="MX387" s="39"/>
      <c r="MY387" s="39"/>
      <c r="MZ387" s="39"/>
      <c r="NA387" s="39"/>
      <c r="NB387" s="39"/>
      <c r="NC387" s="39"/>
      <c r="ND387" s="39"/>
      <c r="NE387" s="39"/>
      <c r="NF387" s="39"/>
      <c r="NG387" s="39"/>
      <c r="NH387" s="39"/>
      <c r="NI387" s="39"/>
      <c r="NJ387" s="39"/>
      <c r="NK387" s="39"/>
      <c r="NL387" s="39"/>
      <c r="NM387" s="39"/>
      <c r="NN387" s="39"/>
      <c r="NO387" s="39"/>
      <c r="NP387" s="39"/>
      <c r="NQ387" s="39"/>
      <c r="NR387" s="39"/>
      <c r="NS387" s="39"/>
      <c r="NT387" s="39"/>
      <c r="NU387" s="39"/>
      <c r="NV387" s="39"/>
      <c r="NW387" s="39"/>
      <c r="NX387" s="39"/>
      <c r="NY387" s="39"/>
      <c r="NZ387" s="39"/>
      <c r="OA387" s="39"/>
      <c r="OB387" s="39"/>
      <c r="OC387" s="39"/>
      <c r="OD387" s="39"/>
      <c r="OE387" s="39"/>
      <c r="OF387" s="39"/>
      <c r="OG387" s="39"/>
      <c r="OH387" s="39"/>
      <c r="OI387" s="39"/>
      <c r="OJ387" s="39"/>
      <c r="OK387" s="39"/>
      <c r="OL387" s="39"/>
      <c r="OM387" s="39"/>
      <c r="ON387" s="39"/>
      <c r="OO387" s="39"/>
      <c r="OP387" s="39"/>
      <c r="OQ387" s="39"/>
      <c r="OR387" s="39"/>
      <c r="OS387" s="39"/>
      <c r="OT387" s="39"/>
      <c r="OU387" s="39"/>
      <c r="OV387" s="39"/>
      <c r="OW387" s="39"/>
      <c r="OX387" s="39"/>
      <c r="OY387" s="39"/>
      <c r="OZ387" s="39"/>
      <c r="PA387" s="39"/>
      <c r="PB387" s="39"/>
      <c r="PC387" s="39"/>
      <c r="PD387" s="39"/>
      <c r="PE387" s="39"/>
      <c r="PF387" s="39"/>
      <c r="PG387" s="39"/>
      <c r="PH387" s="39"/>
      <c r="PI387" s="39"/>
      <c r="PJ387" s="39"/>
      <c r="PK387" s="39"/>
      <c r="PL387" s="39"/>
      <c r="PM387" s="39"/>
      <c r="PN387" s="39"/>
      <c r="PO387" s="39"/>
      <c r="PP387" s="39"/>
      <c r="PQ387" s="39"/>
      <c r="PR387" s="39"/>
      <c r="PS387" s="39"/>
      <c r="PT387" s="39"/>
      <c r="PU387" s="39"/>
      <c r="PV387" s="39"/>
      <c r="PW387" s="39"/>
      <c r="PX387" s="39"/>
      <c r="PY387" s="39"/>
      <c r="PZ387" s="39"/>
      <c r="QA387" s="39"/>
      <c r="QB387" s="39"/>
      <c r="QC387" s="39"/>
      <c r="QD387" s="39"/>
      <c r="QE387" s="39"/>
      <c r="QF387" s="39"/>
      <c r="QG387" s="39"/>
      <c r="QH387" s="39"/>
      <c r="QI387" s="39"/>
      <c r="QJ387" s="39"/>
      <c r="QK387" s="39"/>
      <c r="QL387" s="39"/>
      <c r="QM387" s="39"/>
      <c r="QN387" s="39"/>
      <c r="QO387" s="39"/>
      <c r="QP387" s="39"/>
      <c r="QQ387" s="39"/>
      <c r="QR387" s="39"/>
      <c r="QS387" s="39"/>
      <c r="QT387" s="39"/>
      <c r="QU387" s="39"/>
      <c r="QV387" s="39"/>
      <c r="QW387" s="39"/>
      <c r="QX387" s="39"/>
      <c r="QY387" s="39"/>
      <c r="QZ387" s="39"/>
      <c r="RA387" s="39"/>
      <c r="RB387" s="39"/>
      <c r="RC387" s="39"/>
      <c r="RD387" s="39"/>
      <c r="RE387" s="39"/>
      <c r="RF387" s="39"/>
      <c r="RG387" s="39"/>
      <c r="RH387" s="39"/>
      <c r="RI387" s="39"/>
      <c r="RJ387" s="39"/>
      <c r="RK387" s="39"/>
      <c r="RL387" s="39"/>
      <c r="RM387" s="39"/>
      <c r="RN387" s="39"/>
      <c r="RO387" s="39"/>
      <c r="RP387" s="39"/>
      <c r="RQ387" s="39"/>
      <c r="RR387" s="39"/>
      <c r="RS387" s="39"/>
      <c r="RT387" s="39"/>
      <c r="RU387" s="39"/>
      <c r="RV387" s="39"/>
      <c r="RW387" s="39"/>
      <c r="RX387" s="39"/>
      <c r="RY387" s="39"/>
      <c r="RZ387" s="39"/>
      <c r="SA387" s="39"/>
      <c r="SB387" s="39"/>
      <c r="SC387" s="39"/>
      <c r="SD387" s="39"/>
      <c r="SE387" s="39"/>
      <c r="SF387" s="39"/>
      <c r="SG387" s="39"/>
      <c r="SH387" s="39"/>
      <c r="SI387" s="39"/>
      <c r="SJ387" s="39"/>
      <c r="SK387" s="39"/>
      <c r="SL387" s="39"/>
      <c r="SM387" s="39"/>
      <c r="SN387" s="39"/>
      <c r="SO387" s="39"/>
      <c r="SP387" s="39"/>
      <c r="SQ387" s="39"/>
      <c r="SR387" s="39"/>
      <c r="SS387" s="39"/>
      <c r="ST387" s="39"/>
      <c r="SU387" s="39"/>
      <c r="SV387" s="39"/>
      <c r="SW387" s="39"/>
      <c r="SX387" s="39"/>
      <c r="SY387" s="39"/>
      <c r="SZ387" s="39"/>
      <c r="TA387" s="39"/>
      <c r="TB387" s="39"/>
      <c r="TC387" s="39"/>
      <c r="TD387" s="39"/>
      <c r="TE387" s="39"/>
      <c r="TF387" s="39"/>
      <c r="TG387" s="39"/>
      <c r="TH387" s="39"/>
      <c r="TI387" s="39"/>
      <c r="TJ387" s="39"/>
      <c r="TK387" s="39"/>
      <c r="TL387" s="39"/>
      <c r="TM387" s="39"/>
      <c r="TN387" s="39"/>
      <c r="TO387" s="39"/>
      <c r="TP387" s="39"/>
      <c r="TQ387" s="39"/>
      <c r="TR387" s="39"/>
      <c r="TS387" s="39"/>
      <c r="TT387" s="39"/>
      <c r="TU387" s="39"/>
      <c r="TV387" s="39"/>
      <c r="TW387" s="39"/>
      <c r="TX387" s="39"/>
      <c r="TY387" s="39"/>
      <c r="TZ387" s="39"/>
      <c r="UA387" s="39"/>
      <c r="UB387" s="39"/>
      <c r="UC387" s="39"/>
      <c r="UD387" s="39"/>
      <c r="UE387" s="39"/>
      <c r="UF387" s="39"/>
      <c r="UG387" s="39"/>
      <c r="UH387" s="39"/>
      <c r="UI387" s="39"/>
      <c r="UJ387" s="39"/>
      <c r="UK387" s="39"/>
      <c r="UL387" s="39"/>
      <c r="UM387" s="39"/>
      <c r="UN387" s="39"/>
      <c r="UO387" s="39"/>
      <c r="UP387" s="39"/>
      <c r="UQ387" s="39"/>
      <c r="UR387" s="39"/>
      <c r="US387" s="39"/>
      <c r="UT387" s="39"/>
      <c r="UU387" s="39"/>
      <c r="UV387" s="39"/>
      <c r="UW387" s="39"/>
      <c r="UX387" s="39"/>
      <c r="UY387" s="39"/>
      <c r="UZ387" s="39"/>
      <c r="VA387" s="39"/>
      <c r="VB387" s="39"/>
      <c r="VC387" s="39"/>
      <c r="VD387" s="39"/>
      <c r="VE387" s="39"/>
      <c r="VF387" s="39"/>
      <c r="VG387" s="39"/>
      <c r="VH387" s="39"/>
      <c r="VI387" s="39"/>
      <c r="VJ387" s="39"/>
      <c r="VK387" s="39"/>
      <c r="VL387" s="39"/>
      <c r="VM387" s="39"/>
      <c r="VN387" s="39"/>
      <c r="VO387" s="39"/>
      <c r="VP387" s="39"/>
      <c r="VQ387" s="39"/>
      <c r="VR387" s="39"/>
      <c r="VS387" s="39"/>
      <c r="VT387" s="39"/>
      <c r="VU387" s="39"/>
      <c r="VV387" s="39"/>
      <c r="VW387" s="39"/>
      <c r="VX387" s="39"/>
      <c r="VY387" s="39"/>
      <c r="VZ387" s="39"/>
      <c r="WA387" s="39"/>
      <c r="WB387" s="39"/>
      <c r="WC387" s="39"/>
      <c r="WD387" s="39"/>
      <c r="WE387" s="39"/>
      <c r="WF387" s="39"/>
      <c r="WG387" s="39"/>
      <c r="WH387" s="39"/>
      <c r="WI387" s="39"/>
      <c r="WJ387" s="39"/>
      <c r="WK387" s="39"/>
      <c r="WL387" s="39"/>
      <c r="WM387" s="39"/>
      <c r="WN387" s="39"/>
      <c r="WO387" s="39"/>
      <c r="WP387" s="39"/>
      <c r="WQ387" s="39"/>
      <c r="WR387" s="39"/>
      <c r="WS387" s="39"/>
      <c r="WT387" s="39"/>
      <c r="WU387" s="39"/>
      <c r="WV387" s="39"/>
      <c r="WW387" s="39"/>
      <c r="WX387" s="39"/>
      <c r="WY387" s="39"/>
      <c r="WZ387" s="39"/>
      <c r="XA387" s="39"/>
      <c r="XB387" s="39"/>
      <c r="XC387" s="39"/>
      <c r="XD387" s="39"/>
      <c r="XE387" s="39"/>
      <c r="XF387" s="39"/>
      <c r="XG387" s="39"/>
      <c r="XH387" s="39"/>
      <c r="XI387" s="39"/>
      <c r="XJ387" s="39"/>
      <c r="XK387" s="39"/>
      <c r="XL387" s="39"/>
      <c r="XM387" s="39"/>
      <c r="XN387" s="39"/>
      <c r="XO387" s="39"/>
      <c r="XP387" s="39"/>
      <c r="XQ387" s="39"/>
      <c r="XR387" s="39"/>
      <c r="XS387" s="39"/>
      <c r="XT387" s="39"/>
      <c r="XU387" s="39"/>
      <c r="XV387" s="39"/>
      <c r="XW387" s="39"/>
      <c r="XX387" s="39"/>
      <c r="XY387" s="39"/>
      <c r="XZ387" s="39"/>
      <c r="YA387" s="39"/>
      <c r="YB387" s="39"/>
      <c r="YC387" s="39"/>
      <c r="YD387" s="39"/>
      <c r="YE387" s="39"/>
      <c r="YF387" s="39"/>
      <c r="YG387" s="39"/>
      <c r="YH387" s="39"/>
      <c r="YI387" s="39"/>
      <c r="YJ387" s="39"/>
      <c r="YK387" s="39"/>
      <c r="YL387" s="39"/>
      <c r="YM387" s="39"/>
      <c r="YN387" s="39"/>
      <c r="YO387" s="39"/>
      <c r="YP387" s="39"/>
      <c r="YQ387" s="39"/>
      <c r="YR387" s="39"/>
      <c r="YS387" s="39"/>
      <c r="YT387" s="39"/>
      <c r="YU387" s="39"/>
      <c r="YV387" s="39"/>
      <c r="YW387" s="39"/>
      <c r="YX387" s="39"/>
      <c r="YY387" s="39"/>
      <c r="YZ387" s="39"/>
      <c r="ZA387" s="39"/>
      <c r="ZB387" s="39"/>
      <c r="ZC387" s="39"/>
      <c r="ZD387" s="39"/>
      <c r="ZE387" s="39"/>
      <c r="ZF387" s="39"/>
      <c r="ZG387" s="39"/>
      <c r="ZH387" s="39"/>
      <c r="ZI387" s="39"/>
      <c r="ZJ387" s="39"/>
      <c r="ZK387" s="39"/>
      <c r="ZL387" s="39"/>
      <c r="ZM387" s="39"/>
      <c r="ZN387" s="39"/>
      <c r="ZO387" s="39"/>
      <c r="ZP387" s="39"/>
      <c r="ZQ387" s="39"/>
      <c r="ZR387" s="39"/>
      <c r="ZS387" s="39"/>
      <c r="ZT387" s="39"/>
      <c r="ZU387" s="39"/>
      <c r="ZV387" s="39"/>
      <c r="ZW387" s="39"/>
      <c r="ZX387" s="39"/>
    </row>
    <row r="388" spans="1:700" s="41" customFormat="1" ht="12" customHeight="1" x14ac:dyDescent="0.25">
      <c r="A388" s="128" t="s">
        <v>36</v>
      </c>
      <c r="B388" s="36" t="s">
        <v>37</v>
      </c>
      <c r="C388" s="36" t="s">
        <v>37</v>
      </c>
      <c r="D388" s="36" t="s">
        <v>38</v>
      </c>
      <c r="E388" s="36" t="s">
        <v>271</v>
      </c>
      <c r="F388" s="36" t="s">
        <v>272</v>
      </c>
      <c r="G388" s="22" t="s">
        <v>16334</v>
      </c>
      <c r="H388" s="22">
        <v>22104</v>
      </c>
      <c r="I388" s="92" t="s">
        <v>120</v>
      </c>
      <c r="J388" s="31" t="s">
        <v>6178</v>
      </c>
      <c r="K388" s="31" t="s">
        <v>6179</v>
      </c>
      <c r="L388" s="11"/>
      <c r="M388" s="8" t="s">
        <v>43</v>
      </c>
      <c r="N388" s="12" t="s">
        <v>539</v>
      </c>
      <c r="O388" s="20">
        <v>8</v>
      </c>
      <c r="P388" s="59">
        <v>394.4</v>
      </c>
      <c r="Q388" s="53" t="s">
        <v>16279</v>
      </c>
      <c r="R388" s="59">
        <v>3155.2</v>
      </c>
      <c r="S388" s="59">
        <v>0</v>
      </c>
      <c r="T388" s="59">
        <v>788.8</v>
      </c>
      <c r="U388" s="59">
        <v>0</v>
      </c>
      <c r="V388" s="59">
        <v>0</v>
      </c>
      <c r="W388" s="59">
        <v>788.8</v>
      </c>
      <c r="X388" s="59">
        <v>0</v>
      </c>
      <c r="Y388" s="59">
        <v>0</v>
      </c>
      <c r="Z388" s="59">
        <v>788.8</v>
      </c>
      <c r="AA388" s="59">
        <v>0</v>
      </c>
      <c r="AB388" s="59">
        <v>0</v>
      </c>
      <c r="AC388" s="59">
        <v>788.8</v>
      </c>
      <c r="AD388" s="59">
        <v>0</v>
      </c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  <c r="IV388" s="39"/>
      <c r="IW388" s="39"/>
      <c r="IX388" s="39"/>
      <c r="IY388" s="39"/>
      <c r="IZ388" s="39"/>
      <c r="JA388" s="39"/>
      <c r="JB388" s="39"/>
      <c r="JC388" s="39"/>
      <c r="JD388" s="39"/>
      <c r="JE388" s="39"/>
      <c r="JF388" s="39"/>
      <c r="JG388" s="39"/>
      <c r="JH388" s="39"/>
      <c r="JI388" s="39"/>
      <c r="JJ388" s="39"/>
      <c r="JK388" s="39"/>
      <c r="JL388" s="39"/>
      <c r="JM388" s="39"/>
      <c r="JN388" s="39"/>
      <c r="JO388" s="39"/>
      <c r="JP388" s="39"/>
      <c r="JQ388" s="39"/>
      <c r="JR388" s="39"/>
      <c r="JS388" s="39"/>
      <c r="JT388" s="39"/>
      <c r="JU388" s="39"/>
      <c r="JV388" s="39"/>
      <c r="JW388" s="39"/>
      <c r="JX388" s="39"/>
      <c r="JY388" s="39"/>
      <c r="JZ388" s="39"/>
      <c r="KA388" s="39"/>
      <c r="KB388" s="39"/>
      <c r="KC388" s="39"/>
      <c r="KD388" s="39"/>
      <c r="KE388" s="39"/>
      <c r="KF388" s="39"/>
      <c r="KG388" s="39"/>
      <c r="KH388" s="39"/>
      <c r="KI388" s="39"/>
      <c r="KJ388" s="39"/>
      <c r="KK388" s="39"/>
      <c r="KL388" s="39"/>
      <c r="KM388" s="39"/>
      <c r="KN388" s="39"/>
      <c r="KO388" s="39"/>
      <c r="KP388" s="39"/>
      <c r="KQ388" s="39"/>
      <c r="KR388" s="39"/>
      <c r="KS388" s="39"/>
      <c r="KT388" s="39"/>
      <c r="KU388" s="39"/>
      <c r="KV388" s="39"/>
      <c r="KW388" s="39"/>
      <c r="KX388" s="39"/>
      <c r="KY388" s="39"/>
      <c r="KZ388" s="39"/>
      <c r="LA388" s="39"/>
      <c r="LB388" s="39"/>
      <c r="LC388" s="39"/>
      <c r="LD388" s="39"/>
      <c r="LE388" s="39"/>
      <c r="LF388" s="39"/>
      <c r="LG388" s="39"/>
      <c r="LH388" s="39"/>
      <c r="LI388" s="39"/>
      <c r="LJ388" s="39"/>
      <c r="LK388" s="39"/>
      <c r="LL388" s="39"/>
      <c r="LM388" s="39"/>
      <c r="LN388" s="39"/>
      <c r="LO388" s="39"/>
      <c r="LP388" s="39"/>
      <c r="LQ388" s="39"/>
      <c r="LR388" s="39"/>
      <c r="LS388" s="39"/>
      <c r="LT388" s="39"/>
      <c r="LU388" s="39"/>
      <c r="LV388" s="39"/>
      <c r="LW388" s="39"/>
      <c r="LX388" s="39"/>
      <c r="LY388" s="39"/>
      <c r="LZ388" s="39"/>
      <c r="MA388" s="39"/>
      <c r="MB388" s="39"/>
      <c r="MC388" s="39"/>
      <c r="MD388" s="39"/>
      <c r="ME388" s="39"/>
      <c r="MF388" s="39"/>
      <c r="MG388" s="39"/>
      <c r="MH388" s="39"/>
      <c r="MI388" s="39"/>
      <c r="MJ388" s="39"/>
      <c r="MK388" s="39"/>
      <c r="ML388" s="39"/>
      <c r="MM388" s="39"/>
      <c r="MN388" s="39"/>
      <c r="MO388" s="39"/>
      <c r="MP388" s="39"/>
      <c r="MQ388" s="39"/>
      <c r="MR388" s="39"/>
      <c r="MS388" s="39"/>
      <c r="MT388" s="39"/>
      <c r="MU388" s="39"/>
      <c r="MV388" s="39"/>
      <c r="MW388" s="39"/>
      <c r="MX388" s="39"/>
      <c r="MY388" s="39"/>
      <c r="MZ388" s="39"/>
      <c r="NA388" s="39"/>
      <c r="NB388" s="39"/>
      <c r="NC388" s="39"/>
      <c r="ND388" s="39"/>
      <c r="NE388" s="39"/>
      <c r="NF388" s="39"/>
      <c r="NG388" s="39"/>
      <c r="NH388" s="39"/>
      <c r="NI388" s="39"/>
      <c r="NJ388" s="39"/>
      <c r="NK388" s="39"/>
      <c r="NL388" s="39"/>
      <c r="NM388" s="39"/>
      <c r="NN388" s="39"/>
      <c r="NO388" s="39"/>
      <c r="NP388" s="39"/>
      <c r="NQ388" s="39"/>
      <c r="NR388" s="39"/>
      <c r="NS388" s="39"/>
      <c r="NT388" s="39"/>
      <c r="NU388" s="39"/>
      <c r="NV388" s="39"/>
      <c r="NW388" s="39"/>
      <c r="NX388" s="39"/>
      <c r="NY388" s="39"/>
      <c r="NZ388" s="39"/>
      <c r="OA388" s="39"/>
      <c r="OB388" s="39"/>
      <c r="OC388" s="39"/>
      <c r="OD388" s="39"/>
      <c r="OE388" s="39"/>
      <c r="OF388" s="39"/>
      <c r="OG388" s="39"/>
      <c r="OH388" s="39"/>
      <c r="OI388" s="39"/>
      <c r="OJ388" s="39"/>
      <c r="OK388" s="39"/>
      <c r="OL388" s="39"/>
      <c r="OM388" s="39"/>
      <c r="ON388" s="39"/>
      <c r="OO388" s="39"/>
      <c r="OP388" s="39"/>
      <c r="OQ388" s="39"/>
      <c r="OR388" s="39"/>
      <c r="OS388" s="39"/>
      <c r="OT388" s="39"/>
      <c r="OU388" s="39"/>
      <c r="OV388" s="39"/>
      <c r="OW388" s="39"/>
      <c r="OX388" s="39"/>
      <c r="OY388" s="39"/>
      <c r="OZ388" s="39"/>
      <c r="PA388" s="39"/>
      <c r="PB388" s="39"/>
      <c r="PC388" s="39"/>
      <c r="PD388" s="39"/>
      <c r="PE388" s="39"/>
      <c r="PF388" s="39"/>
      <c r="PG388" s="39"/>
      <c r="PH388" s="39"/>
      <c r="PI388" s="39"/>
      <c r="PJ388" s="39"/>
      <c r="PK388" s="39"/>
      <c r="PL388" s="39"/>
      <c r="PM388" s="39"/>
      <c r="PN388" s="39"/>
      <c r="PO388" s="39"/>
      <c r="PP388" s="39"/>
      <c r="PQ388" s="39"/>
      <c r="PR388" s="39"/>
      <c r="PS388" s="39"/>
      <c r="PT388" s="39"/>
      <c r="PU388" s="39"/>
      <c r="PV388" s="39"/>
      <c r="PW388" s="39"/>
      <c r="PX388" s="39"/>
      <c r="PY388" s="39"/>
      <c r="PZ388" s="39"/>
      <c r="QA388" s="39"/>
      <c r="QB388" s="39"/>
      <c r="QC388" s="39"/>
      <c r="QD388" s="39"/>
      <c r="QE388" s="39"/>
      <c r="QF388" s="39"/>
      <c r="QG388" s="39"/>
      <c r="QH388" s="39"/>
      <c r="QI388" s="39"/>
      <c r="QJ388" s="39"/>
      <c r="QK388" s="39"/>
      <c r="QL388" s="39"/>
      <c r="QM388" s="39"/>
      <c r="QN388" s="39"/>
      <c r="QO388" s="39"/>
      <c r="QP388" s="39"/>
      <c r="QQ388" s="39"/>
      <c r="QR388" s="39"/>
      <c r="QS388" s="39"/>
      <c r="QT388" s="39"/>
      <c r="QU388" s="39"/>
      <c r="QV388" s="39"/>
      <c r="QW388" s="39"/>
      <c r="QX388" s="39"/>
      <c r="QY388" s="39"/>
      <c r="QZ388" s="39"/>
      <c r="RA388" s="39"/>
      <c r="RB388" s="39"/>
      <c r="RC388" s="39"/>
      <c r="RD388" s="39"/>
      <c r="RE388" s="39"/>
      <c r="RF388" s="39"/>
      <c r="RG388" s="39"/>
      <c r="RH388" s="39"/>
      <c r="RI388" s="39"/>
      <c r="RJ388" s="39"/>
      <c r="RK388" s="39"/>
      <c r="RL388" s="39"/>
      <c r="RM388" s="39"/>
      <c r="RN388" s="39"/>
      <c r="RO388" s="39"/>
      <c r="RP388" s="39"/>
      <c r="RQ388" s="39"/>
      <c r="RR388" s="39"/>
      <c r="RS388" s="39"/>
      <c r="RT388" s="39"/>
      <c r="RU388" s="39"/>
      <c r="RV388" s="39"/>
      <c r="RW388" s="39"/>
      <c r="RX388" s="39"/>
      <c r="RY388" s="39"/>
      <c r="RZ388" s="39"/>
      <c r="SA388" s="39"/>
      <c r="SB388" s="39"/>
      <c r="SC388" s="39"/>
      <c r="SD388" s="39"/>
      <c r="SE388" s="39"/>
      <c r="SF388" s="39"/>
      <c r="SG388" s="39"/>
      <c r="SH388" s="39"/>
      <c r="SI388" s="39"/>
      <c r="SJ388" s="39"/>
      <c r="SK388" s="39"/>
      <c r="SL388" s="39"/>
      <c r="SM388" s="39"/>
      <c r="SN388" s="39"/>
      <c r="SO388" s="39"/>
      <c r="SP388" s="39"/>
      <c r="SQ388" s="39"/>
      <c r="SR388" s="39"/>
      <c r="SS388" s="39"/>
      <c r="ST388" s="39"/>
      <c r="SU388" s="39"/>
      <c r="SV388" s="39"/>
      <c r="SW388" s="39"/>
      <c r="SX388" s="39"/>
      <c r="SY388" s="39"/>
      <c r="SZ388" s="39"/>
      <c r="TA388" s="39"/>
      <c r="TB388" s="39"/>
      <c r="TC388" s="39"/>
      <c r="TD388" s="39"/>
      <c r="TE388" s="39"/>
      <c r="TF388" s="39"/>
      <c r="TG388" s="39"/>
      <c r="TH388" s="39"/>
      <c r="TI388" s="39"/>
      <c r="TJ388" s="39"/>
      <c r="TK388" s="39"/>
      <c r="TL388" s="39"/>
      <c r="TM388" s="39"/>
      <c r="TN388" s="39"/>
      <c r="TO388" s="39"/>
      <c r="TP388" s="39"/>
      <c r="TQ388" s="39"/>
      <c r="TR388" s="39"/>
      <c r="TS388" s="39"/>
      <c r="TT388" s="39"/>
      <c r="TU388" s="39"/>
      <c r="TV388" s="39"/>
      <c r="TW388" s="39"/>
      <c r="TX388" s="39"/>
      <c r="TY388" s="39"/>
      <c r="TZ388" s="39"/>
      <c r="UA388" s="39"/>
      <c r="UB388" s="39"/>
      <c r="UC388" s="39"/>
      <c r="UD388" s="39"/>
      <c r="UE388" s="39"/>
      <c r="UF388" s="39"/>
      <c r="UG388" s="39"/>
      <c r="UH388" s="39"/>
      <c r="UI388" s="39"/>
      <c r="UJ388" s="39"/>
      <c r="UK388" s="39"/>
      <c r="UL388" s="39"/>
      <c r="UM388" s="39"/>
      <c r="UN388" s="39"/>
      <c r="UO388" s="39"/>
      <c r="UP388" s="39"/>
      <c r="UQ388" s="39"/>
      <c r="UR388" s="39"/>
      <c r="US388" s="39"/>
      <c r="UT388" s="39"/>
      <c r="UU388" s="39"/>
      <c r="UV388" s="39"/>
      <c r="UW388" s="39"/>
      <c r="UX388" s="39"/>
      <c r="UY388" s="39"/>
      <c r="UZ388" s="39"/>
      <c r="VA388" s="39"/>
      <c r="VB388" s="39"/>
      <c r="VC388" s="39"/>
      <c r="VD388" s="39"/>
      <c r="VE388" s="39"/>
      <c r="VF388" s="39"/>
      <c r="VG388" s="39"/>
      <c r="VH388" s="39"/>
      <c r="VI388" s="39"/>
      <c r="VJ388" s="39"/>
      <c r="VK388" s="39"/>
      <c r="VL388" s="39"/>
      <c r="VM388" s="39"/>
      <c r="VN388" s="39"/>
      <c r="VO388" s="39"/>
      <c r="VP388" s="39"/>
      <c r="VQ388" s="39"/>
      <c r="VR388" s="39"/>
      <c r="VS388" s="39"/>
      <c r="VT388" s="39"/>
      <c r="VU388" s="39"/>
      <c r="VV388" s="39"/>
      <c r="VW388" s="39"/>
      <c r="VX388" s="39"/>
      <c r="VY388" s="39"/>
      <c r="VZ388" s="39"/>
      <c r="WA388" s="39"/>
      <c r="WB388" s="39"/>
      <c r="WC388" s="39"/>
      <c r="WD388" s="39"/>
      <c r="WE388" s="39"/>
      <c r="WF388" s="39"/>
      <c r="WG388" s="39"/>
      <c r="WH388" s="39"/>
      <c r="WI388" s="39"/>
      <c r="WJ388" s="39"/>
      <c r="WK388" s="39"/>
      <c r="WL388" s="39"/>
      <c r="WM388" s="39"/>
      <c r="WN388" s="39"/>
      <c r="WO388" s="39"/>
      <c r="WP388" s="39"/>
      <c r="WQ388" s="39"/>
      <c r="WR388" s="39"/>
      <c r="WS388" s="39"/>
      <c r="WT388" s="39"/>
      <c r="WU388" s="39"/>
      <c r="WV388" s="39"/>
      <c r="WW388" s="39"/>
      <c r="WX388" s="39"/>
      <c r="WY388" s="39"/>
      <c r="WZ388" s="39"/>
      <c r="XA388" s="39"/>
      <c r="XB388" s="39"/>
      <c r="XC388" s="39"/>
      <c r="XD388" s="39"/>
      <c r="XE388" s="39"/>
      <c r="XF388" s="39"/>
      <c r="XG388" s="39"/>
      <c r="XH388" s="39"/>
      <c r="XI388" s="39"/>
      <c r="XJ388" s="39"/>
      <c r="XK388" s="39"/>
      <c r="XL388" s="39"/>
      <c r="XM388" s="39"/>
      <c r="XN388" s="39"/>
      <c r="XO388" s="39"/>
      <c r="XP388" s="39"/>
      <c r="XQ388" s="39"/>
      <c r="XR388" s="39"/>
      <c r="XS388" s="39"/>
      <c r="XT388" s="39"/>
      <c r="XU388" s="39"/>
      <c r="XV388" s="39"/>
      <c r="XW388" s="39"/>
      <c r="XX388" s="39"/>
      <c r="XY388" s="39"/>
      <c r="XZ388" s="39"/>
      <c r="YA388" s="39"/>
      <c r="YB388" s="39"/>
      <c r="YC388" s="39"/>
      <c r="YD388" s="39"/>
      <c r="YE388" s="39"/>
      <c r="YF388" s="39"/>
      <c r="YG388" s="39"/>
      <c r="YH388" s="39"/>
      <c r="YI388" s="39"/>
      <c r="YJ388" s="39"/>
      <c r="YK388" s="39"/>
      <c r="YL388" s="39"/>
      <c r="YM388" s="39"/>
      <c r="YN388" s="39"/>
      <c r="YO388" s="39"/>
      <c r="YP388" s="39"/>
      <c r="YQ388" s="39"/>
      <c r="YR388" s="39"/>
      <c r="YS388" s="39"/>
      <c r="YT388" s="39"/>
      <c r="YU388" s="39"/>
      <c r="YV388" s="39"/>
      <c r="YW388" s="39"/>
      <c r="YX388" s="39"/>
      <c r="YY388" s="39"/>
      <c r="YZ388" s="39"/>
      <c r="ZA388" s="39"/>
      <c r="ZB388" s="39"/>
      <c r="ZC388" s="39"/>
      <c r="ZD388" s="39"/>
      <c r="ZE388" s="39"/>
      <c r="ZF388" s="39"/>
      <c r="ZG388" s="39"/>
      <c r="ZH388" s="39"/>
      <c r="ZI388" s="39"/>
      <c r="ZJ388" s="39"/>
      <c r="ZK388" s="39"/>
      <c r="ZL388" s="39"/>
      <c r="ZM388" s="39"/>
      <c r="ZN388" s="39"/>
      <c r="ZO388" s="39"/>
      <c r="ZP388" s="39"/>
      <c r="ZQ388" s="39"/>
      <c r="ZR388" s="39"/>
      <c r="ZS388" s="39"/>
      <c r="ZT388" s="39"/>
      <c r="ZU388" s="39"/>
      <c r="ZV388" s="39"/>
      <c r="ZW388" s="39"/>
      <c r="ZX388" s="39"/>
    </row>
    <row r="389" spans="1:700" s="41" customFormat="1" ht="12" customHeight="1" x14ac:dyDescent="0.25">
      <c r="A389" s="128" t="s">
        <v>36</v>
      </c>
      <c r="B389" s="36" t="s">
        <v>37</v>
      </c>
      <c r="C389" s="36" t="s">
        <v>37</v>
      </c>
      <c r="D389" s="36" t="s">
        <v>38</v>
      </c>
      <c r="E389" s="36" t="s">
        <v>271</v>
      </c>
      <c r="F389" s="36" t="s">
        <v>272</v>
      </c>
      <c r="G389" s="22" t="s">
        <v>16334</v>
      </c>
      <c r="H389" s="81" t="s">
        <v>175</v>
      </c>
      <c r="I389" s="85" t="s">
        <v>176</v>
      </c>
      <c r="J389" s="108" t="s">
        <v>16335</v>
      </c>
      <c r="K389" s="21" t="s">
        <v>16336</v>
      </c>
      <c r="L389" s="11"/>
      <c r="M389" s="8" t="s">
        <v>43</v>
      </c>
      <c r="N389" s="12" t="s">
        <v>16296</v>
      </c>
      <c r="O389" s="20">
        <v>4</v>
      </c>
      <c r="P389" s="59">
        <v>21</v>
      </c>
      <c r="Q389" s="53" t="s">
        <v>16279</v>
      </c>
      <c r="R389" s="60">
        <v>129108.2</v>
      </c>
      <c r="S389" s="59">
        <v>0</v>
      </c>
      <c r="T389" s="59">
        <v>25661</v>
      </c>
      <c r="U389" s="59">
        <v>0</v>
      </c>
      <c r="V389" s="59">
        <v>0</v>
      </c>
      <c r="W389" s="59">
        <v>35857.4</v>
      </c>
      <c r="X389" s="59">
        <v>0</v>
      </c>
      <c r="Y389" s="59">
        <v>0</v>
      </c>
      <c r="Z389" s="59">
        <v>39196.6</v>
      </c>
      <c r="AA389" s="59">
        <v>0</v>
      </c>
      <c r="AB389" s="59">
        <v>0</v>
      </c>
      <c r="AC389" s="59">
        <v>28393.200000000001</v>
      </c>
      <c r="AD389" s="59">
        <v>0</v>
      </c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  <c r="IV389" s="39"/>
      <c r="IW389" s="39"/>
      <c r="IX389" s="39"/>
      <c r="IY389" s="39"/>
      <c r="IZ389" s="39"/>
      <c r="JA389" s="39"/>
      <c r="JB389" s="39"/>
      <c r="JC389" s="39"/>
      <c r="JD389" s="39"/>
      <c r="JE389" s="39"/>
      <c r="JF389" s="39"/>
      <c r="JG389" s="39"/>
      <c r="JH389" s="39"/>
      <c r="JI389" s="39"/>
      <c r="JJ389" s="39"/>
      <c r="JK389" s="39"/>
      <c r="JL389" s="39"/>
      <c r="JM389" s="39"/>
      <c r="JN389" s="39"/>
      <c r="JO389" s="39"/>
      <c r="JP389" s="39"/>
      <c r="JQ389" s="39"/>
      <c r="JR389" s="39"/>
      <c r="JS389" s="39"/>
      <c r="JT389" s="39"/>
      <c r="JU389" s="39"/>
      <c r="JV389" s="39"/>
      <c r="JW389" s="39"/>
      <c r="JX389" s="39"/>
      <c r="JY389" s="39"/>
      <c r="JZ389" s="39"/>
      <c r="KA389" s="39"/>
      <c r="KB389" s="39"/>
      <c r="KC389" s="39"/>
      <c r="KD389" s="39"/>
      <c r="KE389" s="39"/>
      <c r="KF389" s="39"/>
      <c r="KG389" s="39"/>
      <c r="KH389" s="39"/>
      <c r="KI389" s="39"/>
      <c r="KJ389" s="39"/>
      <c r="KK389" s="39"/>
      <c r="KL389" s="39"/>
      <c r="KM389" s="39"/>
      <c r="KN389" s="39"/>
      <c r="KO389" s="39"/>
      <c r="KP389" s="39"/>
      <c r="KQ389" s="39"/>
      <c r="KR389" s="39"/>
      <c r="KS389" s="39"/>
      <c r="KT389" s="39"/>
      <c r="KU389" s="39"/>
      <c r="KV389" s="39"/>
      <c r="KW389" s="39"/>
      <c r="KX389" s="39"/>
      <c r="KY389" s="39"/>
      <c r="KZ389" s="39"/>
      <c r="LA389" s="39"/>
      <c r="LB389" s="39"/>
      <c r="LC389" s="39"/>
      <c r="LD389" s="39"/>
      <c r="LE389" s="39"/>
      <c r="LF389" s="39"/>
      <c r="LG389" s="39"/>
      <c r="LH389" s="39"/>
      <c r="LI389" s="39"/>
      <c r="LJ389" s="39"/>
      <c r="LK389" s="39"/>
      <c r="LL389" s="39"/>
      <c r="LM389" s="39"/>
      <c r="LN389" s="39"/>
      <c r="LO389" s="39"/>
      <c r="LP389" s="39"/>
      <c r="LQ389" s="39"/>
      <c r="LR389" s="39"/>
      <c r="LS389" s="39"/>
      <c r="LT389" s="39"/>
      <c r="LU389" s="39"/>
      <c r="LV389" s="39"/>
      <c r="LW389" s="39"/>
      <c r="LX389" s="39"/>
      <c r="LY389" s="39"/>
      <c r="LZ389" s="39"/>
      <c r="MA389" s="39"/>
      <c r="MB389" s="39"/>
      <c r="MC389" s="39"/>
      <c r="MD389" s="39"/>
      <c r="ME389" s="39"/>
      <c r="MF389" s="39"/>
      <c r="MG389" s="39"/>
      <c r="MH389" s="39"/>
      <c r="MI389" s="39"/>
      <c r="MJ389" s="39"/>
      <c r="MK389" s="39"/>
      <c r="ML389" s="39"/>
      <c r="MM389" s="39"/>
      <c r="MN389" s="39"/>
      <c r="MO389" s="39"/>
      <c r="MP389" s="39"/>
      <c r="MQ389" s="39"/>
      <c r="MR389" s="39"/>
      <c r="MS389" s="39"/>
      <c r="MT389" s="39"/>
      <c r="MU389" s="39"/>
      <c r="MV389" s="39"/>
      <c r="MW389" s="39"/>
      <c r="MX389" s="39"/>
      <c r="MY389" s="39"/>
      <c r="MZ389" s="39"/>
      <c r="NA389" s="39"/>
      <c r="NB389" s="39"/>
      <c r="NC389" s="39"/>
      <c r="ND389" s="39"/>
      <c r="NE389" s="39"/>
      <c r="NF389" s="39"/>
      <c r="NG389" s="39"/>
      <c r="NH389" s="39"/>
      <c r="NI389" s="39"/>
      <c r="NJ389" s="39"/>
      <c r="NK389" s="39"/>
      <c r="NL389" s="39"/>
      <c r="NM389" s="39"/>
      <c r="NN389" s="39"/>
      <c r="NO389" s="39"/>
      <c r="NP389" s="39"/>
      <c r="NQ389" s="39"/>
      <c r="NR389" s="39"/>
      <c r="NS389" s="39"/>
      <c r="NT389" s="39"/>
      <c r="NU389" s="39"/>
      <c r="NV389" s="39"/>
      <c r="NW389" s="39"/>
      <c r="NX389" s="39"/>
      <c r="NY389" s="39"/>
      <c r="NZ389" s="39"/>
      <c r="OA389" s="39"/>
      <c r="OB389" s="39"/>
      <c r="OC389" s="39"/>
      <c r="OD389" s="39"/>
      <c r="OE389" s="39"/>
      <c r="OF389" s="39"/>
      <c r="OG389" s="39"/>
      <c r="OH389" s="39"/>
      <c r="OI389" s="39"/>
      <c r="OJ389" s="39"/>
      <c r="OK389" s="39"/>
      <c r="OL389" s="39"/>
      <c r="OM389" s="39"/>
      <c r="ON389" s="39"/>
      <c r="OO389" s="39"/>
      <c r="OP389" s="39"/>
      <c r="OQ389" s="39"/>
      <c r="OR389" s="39"/>
      <c r="OS389" s="39"/>
      <c r="OT389" s="39"/>
      <c r="OU389" s="39"/>
      <c r="OV389" s="39"/>
      <c r="OW389" s="39"/>
      <c r="OX389" s="39"/>
      <c r="OY389" s="39"/>
      <c r="OZ389" s="39"/>
      <c r="PA389" s="39"/>
      <c r="PB389" s="39"/>
      <c r="PC389" s="39"/>
      <c r="PD389" s="39"/>
      <c r="PE389" s="39"/>
      <c r="PF389" s="39"/>
      <c r="PG389" s="39"/>
      <c r="PH389" s="39"/>
      <c r="PI389" s="39"/>
      <c r="PJ389" s="39"/>
      <c r="PK389" s="39"/>
      <c r="PL389" s="39"/>
      <c r="PM389" s="39"/>
      <c r="PN389" s="39"/>
      <c r="PO389" s="39"/>
      <c r="PP389" s="39"/>
      <c r="PQ389" s="39"/>
      <c r="PR389" s="39"/>
      <c r="PS389" s="39"/>
      <c r="PT389" s="39"/>
      <c r="PU389" s="39"/>
      <c r="PV389" s="39"/>
      <c r="PW389" s="39"/>
      <c r="PX389" s="39"/>
      <c r="PY389" s="39"/>
      <c r="PZ389" s="39"/>
      <c r="QA389" s="39"/>
      <c r="QB389" s="39"/>
      <c r="QC389" s="39"/>
      <c r="QD389" s="39"/>
      <c r="QE389" s="39"/>
      <c r="QF389" s="39"/>
      <c r="QG389" s="39"/>
      <c r="QH389" s="39"/>
      <c r="QI389" s="39"/>
      <c r="QJ389" s="39"/>
      <c r="QK389" s="39"/>
      <c r="QL389" s="39"/>
      <c r="QM389" s="39"/>
      <c r="QN389" s="39"/>
      <c r="QO389" s="39"/>
      <c r="QP389" s="39"/>
      <c r="QQ389" s="39"/>
      <c r="QR389" s="39"/>
      <c r="QS389" s="39"/>
      <c r="QT389" s="39"/>
      <c r="QU389" s="39"/>
      <c r="QV389" s="39"/>
      <c r="QW389" s="39"/>
      <c r="QX389" s="39"/>
      <c r="QY389" s="39"/>
      <c r="QZ389" s="39"/>
      <c r="RA389" s="39"/>
      <c r="RB389" s="39"/>
      <c r="RC389" s="39"/>
      <c r="RD389" s="39"/>
      <c r="RE389" s="39"/>
      <c r="RF389" s="39"/>
      <c r="RG389" s="39"/>
      <c r="RH389" s="39"/>
      <c r="RI389" s="39"/>
      <c r="RJ389" s="39"/>
      <c r="RK389" s="39"/>
      <c r="RL389" s="39"/>
      <c r="RM389" s="39"/>
      <c r="RN389" s="39"/>
      <c r="RO389" s="39"/>
      <c r="RP389" s="39"/>
      <c r="RQ389" s="39"/>
      <c r="RR389" s="39"/>
      <c r="RS389" s="39"/>
      <c r="RT389" s="39"/>
      <c r="RU389" s="39"/>
      <c r="RV389" s="39"/>
      <c r="RW389" s="39"/>
      <c r="RX389" s="39"/>
      <c r="RY389" s="39"/>
      <c r="RZ389" s="39"/>
      <c r="SA389" s="39"/>
      <c r="SB389" s="39"/>
      <c r="SC389" s="39"/>
      <c r="SD389" s="39"/>
      <c r="SE389" s="39"/>
      <c r="SF389" s="39"/>
      <c r="SG389" s="39"/>
      <c r="SH389" s="39"/>
      <c r="SI389" s="39"/>
      <c r="SJ389" s="39"/>
      <c r="SK389" s="39"/>
      <c r="SL389" s="39"/>
      <c r="SM389" s="39"/>
      <c r="SN389" s="39"/>
      <c r="SO389" s="39"/>
      <c r="SP389" s="39"/>
      <c r="SQ389" s="39"/>
      <c r="SR389" s="39"/>
      <c r="SS389" s="39"/>
      <c r="ST389" s="39"/>
      <c r="SU389" s="39"/>
      <c r="SV389" s="39"/>
      <c r="SW389" s="39"/>
      <c r="SX389" s="39"/>
      <c r="SY389" s="39"/>
      <c r="SZ389" s="39"/>
      <c r="TA389" s="39"/>
      <c r="TB389" s="39"/>
      <c r="TC389" s="39"/>
      <c r="TD389" s="39"/>
      <c r="TE389" s="39"/>
      <c r="TF389" s="39"/>
      <c r="TG389" s="39"/>
      <c r="TH389" s="39"/>
      <c r="TI389" s="39"/>
      <c r="TJ389" s="39"/>
      <c r="TK389" s="39"/>
      <c r="TL389" s="39"/>
      <c r="TM389" s="39"/>
      <c r="TN389" s="39"/>
      <c r="TO389" s="39"/>
      <c r="TP389" s="39"/>
      <c r="TQ389" s="39"/>
      <c r="TR389" s="39"/>
      <c r="TS389" s="39"/>
      <c r="TT389" s="39"/>
      <c r="TU389" s="39"/>
      <c r="TV389" s="39"/>
      <c r="TW389" s="39"/>
      <c r="TX389" s="39"/>
      <c r="TY389" s="39"/>
      <c r="TZ389" s="39"/>
      <c r="UA389" s="39"/>
      <c r="UB389" s="39"/>
      <c r="UC389" s="39"/>
      <c r="UD389" s="39"/>
      <c r="UE389" s="39"/>
      <c r="UF389" s="39"/>
      <c r="UG389" s="39"/>
      <c r="UH389" s="39"/>
      <c r="UI389" s="39"/>
      <c r="UJ389" s="39"/>
      <c r="UK389" s="39"/>
      <c r="UL389" s="39"/>
      <c r="UM389" s="39"/>
      <c r="UN389" s="39"/>
      <c r="UO389" s="39"/>
      <c r="UP389" s="39"/>
      <c r="UQ389" s="39"/>
      <c r="UR389" s="39"/>
      <c r="US389" s="39"/>
      <c r="UT389" s="39"/>
      <c r="UU389" s="39"/>
      <c r="UV389" s="39"/>
      <c r="UW389" s="39"/>
      <c r="UX389" s="39"/>
      <c r="UY389" s="39"/>
      <c r="UZ389" s="39"/>
      <c r="VA389" s="39"/>
      <c r="VB389" s="39"/>
      <c r="VC389" s="39"/>
      <c r="VD389" s="39"/>
      <c r="VE389" s="39"/>
      <c r="VF389" s="39"/>
      <c r="VG389" s="39"/>
      <c r="VH389" s="39"/>
      <c r="VI389" s="39"/>
      <c r="VJ389" s="39"/>
      <c r="VK389" s="39"/>
      <c r="VL389" s="39"/>
      <c r="VM389" s="39"/>
      <c r="VN389" s="39"/>
      <c r="VO389" s="39"/>
      <c r="VP389" s="39"/>
      <c r="VQ389" s="39"/>
      <c r="VR389" s="39"/>
      <c r="VS389" s="39"/>
      <c r="VT389" s="39"/>
      <c r="VU389" s="39"/>
      <c r="VV389" s="39"/>
      <c r="VW389" s="39"/>
      <c r="VX389" s="39"/>
      <c r="VY389" s="39"/>
      <c r="VZ389" s="39"/>
      <c r="WA389" s="39"/>
      <c r="WB389" s="39"/>
      <c r="WC389" s="39"/>
      <c r="WD389" s="39"/>
      <c r="WE389" s="39"/>
      <c r="WF389" s="39"/>
      <c r="WG389" s="39"/>
      <c r="WH389" s="39"/>
      <c r="WI389" s="39"/>
      <c r="WJ389" s="39"/>
      <c r="WK389" s="39"/>
      <c r="WL389" s="39"/>
      <c r="WM389" s="39"/>
      <c r="WN389" s="39"/>
      <c r="WO389" s="39"/>
      <c r="WP389" s="39"/>
      <c r="WQ389" s="39"/>
      <c r="WR389" s="39"/>
      <c r="WS389" s="39"/>
      <c r="WT389" s="39"/>
      <c r="WU389" s="39"/>
      <c r="WV389" s="39"/>
      <c r="WW389" s="39"/>
      <c r="WX389" s="39"/>
      <c r="WY389" s="39"/>
      <c r="WZ389" s="39"/>
      <c r="XA389" s="39"/>
      <c r="XB389" s="39"/>
      <c r="XC389" s="39"/>
      <c r="XD389" s="39"/>
      <c r="XE389" s="39"/>
      <c r="XF389" s="39"/>
      <c r="XG389" s="39"/>
      <c r="XH389" s="39"/>
      <c r="XI389" s="39"/>
      <c r="XJ389" s="39"/>
      <c r="XK389" s="39"/>
      <c r="XL389" s="39"/>
      <c r="XM389" s="39"/>
      <c r="XN389" s="39"/>
      <c r="XO389" s="39"/>
      <c r="XP389" s="39"/>
      <c r="XQ389" s="39"/>
      <c r="XR389" s="39"/>
      <c r="XS389" s="39"/>
      <c r="XT389" s="39"/>
      <c r="XU389" s="39"/>
      <c r="XV389" s="39"/>
      <c r="XW389" s="39"/>
      <c r="XX389" s="39"/>
      <c r="XY389" s="39"/>
      <c r="XZ389" s="39"/>
      <c r="YA389" s="39"/>
      <c r="YB389" s="39"/>
      <c r="YC389" s="39"/>
      <c r="YD389" s="39"/>
      <c r="YE389" s="39"/>
      <c r="YF389" s="39"/>
      <c r="YG389" s="39"/>
      <c r="YH389" s="39"/>
      <c r="YI389" s="39"/>
      <c r="YJ389" s="39"/>
      <c r="YK389" s="39"/>
      <c r="YL389" s="39"/>
      <c r="YM389" s="39"/>
      <c r="YN389" s="39"/>
      <c r="YO389" s="39"/>
      <c r="YP389" s="39"/>
      <c r="YQ389" s="39"/>
      <c r="YR389" s="39"/>
      <c r="YS389" s="39"/>
      <c r="YT389" s="39"/>
      <c r="YU389" s="39"/>
      <c r="YV389" s="39"/>
      <c r="YW389" s="39"/>
      <c r="YX389" s="39"/>
      <c r="YY389" s="39"/>
      <c r="YZ389" s="39"/>
      <c r="ZA389" s="39"/>
      <c r="ZB389" s="39"/>
      <c r="ZC389" s="39"/>
      <c r="ZD389" s="39"/>
      <c r="ZE389" s="39"/>
      <c r="ZF389" s="39"/>
      <c r="ZG389" s="39"/>
      <c r="ZH389" s="39"/>
      <c r="ZI389" s="39"/>
      <c r="ZJ389" s="39"/>
      <c r="ZK389" s="39"/>
      <c r="ZL389" s="39"/>
      <c r="ZM389" s="39"/>
      <c r="ZN389" s="39"/>
      <c r="ZO389" s="39"/>
      <c r="ZP389" s="39"/>
      <c r="ZQ389" s="39"/>
      <c r="ZR389" s="39"/>
      <c r="ZS389" s="39"/>
      <c r="ZT389" s="39"/>
      <c r="ZU389" s="39"/>
      <c r="ZV389" s="39"/>
      <c r="ZW389" s="39"/>
      <c r="ZX389" s="39"/>
    </row>
    <row r="390" spans="1:700" s="41" customFormat="1" ht="12" customHeight="1" x14ac:dyDescent="0.25">
      <c r="A390" s="128" t="s">
        <v>36</v>
      </c>
      <c r="B390" s="36" t="s">
        <v>37</v>
      </c>
      <c r="C390" s="36" t="s">
        <v>37</v>
      </c>
      <c r="D390" s="36" t="s">
        <v>38</v>
      </c>
      <c r="E390" s="36" t="s">
        <v>271</v>
      </c>
      <c r="F390" s="36" t="s">
        <v>272</v>
      </c>
      <c r="G390" s="22" t="s">
        <v>16334</v>
      </c>
      <c r="H390" s="81" t="s">
        <v>282</v>
      </c>
      <c r="I390" s="85" t="s">
        <v>283</v>
      </c>
      <c r="J390" s="83" t="s">
        <v>11748</v>
      </c>
      <c r="K390" s="31" t="s">
        <v>138</v>
      </c>
      <c r="L390" s="11"/>
      <c r="M390" s="8" t="s">
        <v>43</v>
      </c>
      <c r="N390" s="12" t="s">
        <v>16255</v>
      </c>
      <c r="O390" s="20">
        <v>3</v>
      </c>
      <c r="P390" s="59">
        <v>3222.22</v>
      </c>
      <c r="Q390" s="53" t="s">
        <v>16279</v>
      </c>
      <c r="R390" s="59">
        <v>9666.67</v>
      </c>
      <c r="S390" s="59">
        <v>0</v>
      </c>
      <c r="T390" s="59">
        <v>0</v>
      </c>
      <c r="U390" s="59">
        <v>9666.67</v>
      </c>
      <c r="V390" s="59">
        <v>0</v>
      </c>
      <c r="W390" s="59">
        <v>0</v>
      </c>
      <c r="X390" s="59">
        <v>0</v>
      </c>
      <c r="Y390" s="59">
        <v>0</v>
      </c>
      <c r="Z390" s="59">
        <v>0</v>
      </c>
      <c r="AA390" s="59">
        <v>0</v>
      </c>
      <c r="AB390" s="59">
        <v>0</v>
      </c>
      <c r="AC390" s="59">
        <v>0</v>
      </c>
      <c r="AD390" s="59">
        <v>0</v>
      </c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  <c r="IV390" s="39"/>
      <c r="IW390" s="39"/>
      <c r="IX390" s="39"/>
      <c r="IY390" s="39"/>
      <c r="IZ390" s="39"/>
      <c r="JA390" s="39"/>
      <c r="JB390" s="39"/>
      <c r="JC390" s="39"/>
      <c r="JD390" s="39"/>
      <c r="JE390" s="39"/>
      <c r="JF390" s="39"/>
      <c r="JG390" s="39"/>
      <c r="JH390" s="39"/>
      <c r="JI390" s="39"/>
      <c r="JJ390" s="39"/>
      <c r="JK390" s="39"/>
      <c r="JL390" s="39"/>
      <c r="JM390" s="39"/>
      <c r="JN390" s="39"/>
      <c r="JO390" s="39"/>
      <c r="JP390" s="39"/>
      <c r="JQ390" s="39"/>
      <c r="JR390" s="39"/>
      <c r="JS390" s="39"/>
      <c r="JT390" s="39"/>
      <c r="JU390" s="39"/>
      <c r="JV390" s="39"/>
      <c r="JW390" s="39"/>
      <c r="JX390" s="39"/>
      <c r="JY390" s="39"/>
      <c r="JZ390" s="39"/>
      <c r="KA390" s="39"/>
      <c r="KB390" s="39"/>
      <c r="KC390" s="39"/>
      <c r="KD390" s="39"/>
      <c r="KE390" s="39"/>
      <c r="KF390" s="39"/>
      <c r="KG390" s="39"/>
      <c r="KH390" s="39"/>
      <c r="KI390" s="39"/>
      <c r="KJ390" s="39"/>
      <c r="KK390" s="39"/>
      <c r="KL390" s="39"/>
      <c r="KM390" s="39"/>
      <c r="KN390" s="39"/>
      <c r="KO390" s="39"/>
      <c r="KP390" s="39"/>
      <c r="KQ390" s="39"/>
      <c r="KR390" s="39"/>
      <c r="KS390" s="39"/>
      <c r="KT390" s="39"/>
      <c r="KU390" s="39"/>
      <c r="KV390" s="39"/>
      <c r="KW390" s="39"/>
      <c r="KX390" s="39"/>
      <c r="KY390" s="39"/>
      <c r="KZ390" s="39"/>
      <c r="LA390" s="39"/>
      <c r="LB390" s="39"/>
      <c r="LC390" s="39"/>
      <c r="LD390" s="39"/>
      <c r="LE390" s="39"/>
      <c r="LF390" s="39"/>
      <c r="LG390" s="39"/>
      <c r="LH390" s="39"/>
      <c r="LI390" s="39"/>
      <c r="LJ390" s="39"/>
      <c r="LK390" s="39"/>
      <c r="LL390" s="39"/>
      <c r="LM390" s="39"/>
      <c r="LN390" s="39"/>
      <c r="LO390" s="39"/>
      <c r="LP390" s="39"/>
      <c r="LQ390" s="39"/>
      <c r="LR390" s="39"/>
      <c r="LS390" s="39"/>
      <c r="LT390" s="39"/>
      <c r="LU390" s="39"/>
      <c r="LV390" s="39"/>
      <c r="LW390" s="39"/>
      <c r="LX390" s="39"/>
      <c r="LY390" s="39"/>
      <c r="LZ390" s="39"/>
      <c r="MA390" s="39"/>
      <c r="MB390" s="39"/>
      <c r="MC390" s="39"/>
      <c r="MD390" s="39"/>
      <c r="ME390" s="39"/>
      <c r="MF390" s="39"/>
      <c r="MG390" s="39"/>
      <c r="MH390" s="39"/>
      <c r="MI390" s="39"/>
      <c r="MJ390" s="39"/>
      <c r="MK390" s="39"/>
      <c r="ML390" s="39"/>
      <c r="MM390" s="39"/>
      <c r="MN390" s="39"/>
      <c r="MO390" s="39"/>
      <c r="MP390" s="39"/>
      <c r="MQ390" s="39"/>
      <c r="MR390" s="39"/>
      <c r="MS390" s="39"/>
      <c r="MT390" s="39"/>
      <c r="MU390" s="39"/>
      <c r="MV390" s="39"/>
      <c r="MW390" s="39"/>
      <c r="MX390" s="39"/>
      <c r="MY390" s="39"/>
      <c r="MZ390" s="39"/>
      <c r="NA390" s="39"/>
      <c r="NB390" s="39"/>
      <c r="NC390" s="39"/>
      <c r="ND390" s="39"/>
      <c r="NE390" s="39"/>
      <c r="NF390" s="39"/>
      <c r="NG390" s="39"/>
      <c r="NH390" s="39"/>
      <c r="NI390" s="39"/>
      <c r="NJ390" s="39"/>
      <c r="NK390" s="39"/>
      <c r="NL390" s="39"/>
      <c r="NM390" s="39"/>
      <c r="NN390" s="39"/>
      <c r="NO390" s="39"/>
      <c r="NP390" s="39"/>
      <c r="NQ390" s="39"/>
      <c r="NR390" s="39"/>
      <c r="NS390" s="39"/>
      <c r="NT390" s="39"/>
      <c r="NU390" s="39"/>
      <c r="NV390" s="39"/>
      <c r="NW390" s="39"/>
      <c r="NX390" s="39"/>
      <c r="NY390" s="39"/>
      <c r="NZ390" s="39"/>
      <c r="OA390" s="39"/>
      <c r="OB390" s="39"/>
      <c r="OC390" s="39"/>
      <c r="OD390" s="39"/>
      <c r="OE390" s="39"/>
      <c r="OF390" s="39"/>
      <c r="OG390" s="39"/>
      <c r="OH390" s="39"/>
      <c r="OI390" s="39"/>
      <c r="OJ390" s="39"/>
      <c r="OK390" s="39"/>
      <c r="OL390" s="39"/>
      <c r="OM390" s="39"/>
      <c r="ON390" s="39"/>
      <c r="OO390" s="39"/>
      <c r="OP390" s="39"/>
      <c r="OQ390" s="39"/>
      <c r="OR390" s="39"/>
      <c r="OS390" s="39"/>
      <c r="OT390" s="39"/>
      <c r="OU390" s="39"/>
      <c r="OV390" s="39"/>
      <c r="OW390" s="39"/>
      <c r="OX390" s="39"/>
      <c r="OY390" s="39"/>
      <c r="OZ390" s="39"/>
      <c r="PA390" s="39"/>
      <c r="PB390" s="39"/>
      <c r="PC390" s="39"/>
      <c r="PD390" s="39"/>
      <c r="PE390" s="39"/>
      <c r="PF390" s="39"/>
      <c r="PG390" s="39"/>
      <c r="PH390" s="39"/>
      <c r="PI390" s="39"/>
      <c r="PJ390" s="39"/>
      <c r="PK390" s="39"/>
      <c r="PL390" s="39"/>
      <c r="PM390" s="39"/>
      <c r="PN390" s="39"/>
      <c r="PO390" s="39"/>
      <c r="PP390" s="39"/>
      <c r="PQ390" s="39"/>
      <c r="PR390" s="39"/>
      <c r="PS390" s="39"/>
      <c r="PT390" s="39"/>
      <c r="PU390" s="39"/>
      <c r="PV390" s="39"/>
      <c r="PW390" s="39"/>
      <c r="PX390" s="39"/>
      <c r="PY390" s="39"/>
      <c r="PZ390" s="39"/>
      <c r="QA390" s="39"/>
      <c r="QB390" s="39"/>
      <c r="QC390" s="39"/>
      <c r="QD390" s="39"/>
      <c r="QE390" s="39"/>
      <c r="QF390" s="39"/>
      <c r="QG390" s="39"/>
      <c r="QH390" s="39"/>
      <c r="QI390" s="39"/>
      <c r="QJ390" s="39"/>
      <c r="QK390" s="39"/>
      <c r="QL390" s="39"/>
      <c r="QM390" s="39"/>
      <c r="QN390" s="39"/>
      <c r="QO390" s="39"/>
      <c r="QP390" s="39"/>
      <c r="QQ390" s="39"/>
      <c r="QR390" s="39"/>
      <c r="QS390" s="39"/>
      <c r="QT390" s="39"/>
      <c r="QU390" s="39"/>
      <c r="QV390" s="39"/>
      <c r="QW390" s="39"/>
      <c r="QX390" s="39"/>
      <c r="QY390" s="39"/>
      <c r="QZ390" s="39"/>
      <c r="RA390" s="39"/>
      <c r="RB390" s="39"/>
      <c r="RC390" s="39"/>
      <c r="RD390" s="39"/>
      <c r="RE390" s="39"/>
      <c r="RF390" s="39"/>
      <c r="RG390" s="39"/>
      <c r="RH390" s="39"/>
      <c r="RI390" s="39"/>
      <c r="RJ390" s="39"/>
      <c r="RK390" s="39"/>
      <c r="RL390" s="39"/>
      <c r="RM390" s="39"/>
      <c r="RN390" s="39"/>
      <c r="RO390" s="39"/>
      <c r="RP390" s="39"/>
      <c r="RQ390" s="39"/>
      <c r="RR390" s="39"/>
      <c r="RS390" s="39"/>
      <c r="RT390" s="39"/>
      <c r="RU390" s="39"/>
      <c r="RV390" s="39"/>
      <c r="RW390" s="39"/>
      <c r="RX390" s="39"/>
      <c r="RY390" s="39"/>
      <c r="RZ390" s="39"/>
      <c r="SA390" s="39"/>
      <c r="SB390" s="39"/>
      <c r="SC390" s="39"/>
      <c r="SD390" s="39"/>
      <c r="SE390" s="39"/>
      <c r="SF390" s="39"/>
      <c r="SG390" s="39"/>
      <c r="SH390" s="39"/>
      <c r="SI390" s="39"/>
      <c r="SJ390" s="39"/>
      <c r="SK390" s="39"/>
      <c r="SL390" s="39"/>
      <c r="SM390" s="39"/>
      <c r="SN390" s="39"/>
      <c r="SO390" s="39"/>
      <c r="SP390" s="39"/>
      <c r="SQ390" s="39"/>
      <c r="SR390" s="39"/>
      <c r="SS390" s="39"/>
      <c r="ST390" s="39"/>
      <c r="SU390" s="39"/>
      <c r="SV390" s="39"/>
      <c r="SW390" s="39"/>
      <c r="SX390" s="39"/>
      <c r="SY390" s="39"/>
      <c r="SZ390" s="39"/>
      <c r="TA390" s="39"/>
      <c r="TB390" s="39"/>
      <c r="TC390" s="39"/>
      <c r="TD390" s="39"/>
      <c r="TE390" s="39"/>
      <c r="TF390" s="39"/>
      <c r="TG390" s="39"/>
      <c r="TH390" s="39"/>
      <c r="TI390" s="39"/>
      <c r="TJ390" s="39"/>
      <c r="TK390" s="39"/>
      <c r="TL390" s="39"/>
      <c r="TM390" s="39"/>
      <c r="TN390" s="39"/>
      <c r="TO390" s="39"/>
      <c r="TP390" s="39"/>
      <c r="TQ390" s="39"/>
      <c r="TR390" s="39"/>
      <c r="TS390" s="39"/>
      <c r="TT390" s="39"/>
      <c r="TU390" s="39"/>
      <c r="TV390" s="39"/>
      <c r="TW390" s="39"/>
      <c r="TX390" s="39"/>
      <c r="TY390" s="39"/>
      <c r="TZ390" s="39"/>
      <c r="UA390" s="39"/>
      <c r="UB390" s="39"/>
      <c r="UC390" s="39"/>
      <c r="UD390" s="39"/>
      <c r="UE390" s="39"/>
      <c r="UF390" s="39"/>
      <c r="UG390" s="39"/>
      <c r="UH390" s="39"/>
      <c r="UI390" s="39"/>
      <c r="UJ390" s="39"/>
      <c r="UK390" s="39"/>
      <c r="UL390" s="39"/>
      <c r="UM390" s="39"/>
      <c r="UN390" s="39"/>
      <c r="UO390" s="39"/>
      <c r="UP390" s="39"/>
      <c r="UQ390" s="39"/>
      <c r="UR390" s="39"/>
      <c r="US390" s="39"/>
      <c r="UT390" s="39"/>
      <c r="UU390" s="39"/>
      <c r="UV390" s="39"/>
      <c r="UW390" s="39"/>
      <c r="UX390" s="39"/>
      <c r="UY390" s="39"/>
      <c r="UZ390" s="39"/>
      <c r="VA390" s="39"/>
      <c r="VB390" s="39"/>
      <c r="VC390" s="39"/>
      <c r="VD390" s="39"/>
      <c r="VE390" s="39"/>
      <c r="VF390" s="39"/>
      <c r="VG390" s="39"/>
      <c r="VH390" s="39"/>
      <c r="VI390" s="39"/>
      <c r="VJ390" s="39"/>
      <c r="VK390" s="39"/>
      <c r="VL390" s="39"/>
      <c r="VM390" s="39"/>
      <c r="VN390" s="39"/>
      <c r="VO390" s="39"/>
      <c r="VP390" s="39"/>
      <c r="VQ390" s="39"/>
      <c r="VR390" s="39"/>
      <c r="VS390" s="39"/>
      <c r="VT390" s="39"/>
      <c r="VU390" s="39"/>
      <c r="VV390" s="39"/>
      <c r="VW390" s="39"/>
      <c r="VX390" s="39"/>
      <c r="VY390" s="39"/>
      <c r="VZ390" s="39"/>
      <c r="WA390" s="39"/>
      <c r="WB390" s="39"/>
      <c r="WC390" s="39"/>
      <c r="WD390" s="39"/>
      <c r="WE390" s="39"/>
      <c r="WF390" s="39"/>
      <c r="WG390" s="39"/>
      <c r="WH390" s="39"/>
      <c r="WI390" s="39"/>
      <c r="WJ390" s="39"/>
      <c r="WK390" s="39"/>
      <c r="WL390" s="39"/>
      <c r="WM390" s="39"/>
      <c r="WN390" s="39"/>
      <c r="WO390" s="39"/>
      <c r="WP390" s="39"/>
      <c r="WQ390" s="39"/>
      <c r="WR390" s="39"/>
      <c r="WS390" s="39"/>
      <c r="WT390" s="39"/>
      <c r="WU390" s="39"/>
      <c r="WV390" s="39"/>
      <c r="WW390" s="39"/>
      <c r="WX390" s="39"/>
      <c r="WY390" s="39"/>
      <c r="WZ390" s="39"/>
      <c r="XA390" s="39"/>
      <c r="XB390" s="39"/>
      <c r="XC390" s="39"/>
      <c r="XD390" s="39"/>
      <c r="XE390" s="39"/>
      <c r="XF390" s="39"/>
      <c r="XG390" s="39"/>
      <c r="XH390" s="39"/>
      <c r="XI390" s="39"/>
      <c r="XJ390" s="39"/>
      <c r="XK390" s="39"/>
      <c r="XL390" s="39"/>
      <c r="XM390" s="39"/>
      <c r="XN390" s="39"/>
      <c r="XO390" s="39"/>
      <c r="XP390" s="39"/>
      <c r="XQ390" s="39"/>
      <c r="XR390" s="39"/>
      <c r="XS390" s="39"/>
      <c r="XT390" s="39"/>
      <c r="XU390" s="39"/>
      <c r="XV390" s="39"/>
      <c r="XW390" s="39"/>
      <c r="XX390" s="39"/>
      <c r="XY390" s="39"/>
      <c r="XZ390" s="39"/>
      <c r="YA390" s="39"/>
      <c r="YB390" s="39"/>
      <c r="YC390" s="39"/>
      <c r="YD390" s="39"/>
      <c r="YE390" s="39"/>
      <c r="YF390" s="39"/>
      <c r="YG390" s="39"/>
      <c r="YH390" s="39"/>
      <c r="YI390" s="39"/>
      <c r="YJ390" s="39"/>
      <c r="YK390" s="39"/>
      <c r="YL390" s="39"/>
      <c r="YM390" s="39"/>
      <c r="YN390" s="39"/>
      <c r="YO390" s="39"/>
      <c r="YP390" s="39"/>
      <c r="YQ390" s="39"/>
      <c r="YR390" s="39"/>
      <c r="YS390" s="39"/>
      <c r="YT390" s="39"/>
      <c r="YU390" s="39"/>
      <c r="YV390" s="39"/>
      <c r="YW390" s="39"/>
      <c r="YX390" s="39"/>
      <c r="YY390" s="39"/>
      <c r="YZ390" s="39"/>
      <c r="ZA390" s="39"/>
      <c r="ZB390" s="39"/>
      <c r="ZC390" s="39"/>
      <c r="ZD390" s="39"/>
      <c r="ZE390" s="39"/>
      <c r="ZF390" s="39"/>
      <c r="ZG390" s="39"/>
      <c r="ZH390" s="39"/>
      <c r="ZI390" s="39"/>
      <c r="ZJ390" s="39"/>
      <c r="ZK390" s="39"/>
      <c r="ZL390" s="39"/>
      <c r="ZM390" s="39"/>
      <c r="ZN390" s="39"/>
      <c r="ZO390" s="39"/>
      <c r="ZP390" s="39"/>
      <c r="ZQ390" s="39"/>
      <c r="ZR390" s="39"/>
      <c r="ZS390" s="39"/>
      <c r="ZT390" s="39"/>
      <c r="ZU390" s="39"/>
      <c r="ZV390" s="39"/>
      <c r="ZW390" s="39"/>
      <c r="ZX390" s="39"/>
    </row>
    <row r="391" spans="1:700" s="41" customFormat="1" ht="12" customHeight="1" x14ac:dyDescent="0.25">
      <c r="A391" s="128" t="s">
        <v>36</v>
      </c>
      <c r="B391" s="36" t="s">
        <v>37</v>
      </c>
      <c r="C391" s="36" t="s">
        <v>37</v>
      </c>
      <c r="D391" s="36" t="s">
        <v>38</v>
      </c>
      <c r="E391" s="36" t="s">
        <v>271</v>
      </c>
      <c r="F391" s="36" t="s">
        <v>272</v>
      </c>
      <c r="G391" s="22" t="s">
        <v>16334</v>
      </c>
      <c r="H391" s="81" t="s">
        <v>282</v>
      </c>
      <c r="I391" s="85" t="s">
        <v>283</v>
      </c>
      <c r="J391" s="83" t="s">
        <v>11606</v>
      </c>
      <c r="K391" s="31" t="s">
        <v>281</v>
      </c>
      <c r="L391" s="11"/>
      <c r="M391" s="8" t="s">
        <v>43</v>
      </c>
      <c r="N391" s="12" t="s">
        <v>16255</v>
      </c>
      <c r="O391" s="20">
        <v>2</v>
      </c>
      <c r="P391" s="59">
        <v>5562.27</v>
      </c>
      <c r="Q391" s="53" t="s">
        <v>16279</v>
      </c>
      <c r="R391" s="59">
        <v>11125.14</v>
      </c>
      <c r="S391" s="59">
        <v>0</v>
      </c>
      <c r="T391" s="59">
        <v>0</v>
      </c>
      <c r="U391" s="59">
        <v>11125.14</v>
      </c>
      <c r="V391" s="59">
        <v>0</v>
      </c>
      <c r="W391" s="59">
        <v>0</v>
      </c>
      <c r="X391" s="59">
        <v>0</v>
      </c>
      <c r="Y391" s="59">
        <v>0</v>
      </c>
      <c r="Z391" s="59">
        <v>0</v>
      </c>
      <c r="AA391" s="59">
        <v>0</v>
      </c>
      <c r="AB391" s="59">
        <v>0</v>
      </c>
      <c r="AC391" s="59">
        <v>0</v>
      </c>
      <c r="AD391" s="59">
        <v>0</v>
      </c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  <c r="IV391" s="39"/>
      <c r="IW391" s="39"/>
      <c r="IX391" s="39"/>
      <c r="IY391" s="39"/>
      <c r="IZ391" s="39"/>
      <c r="JA391" s="39"/>
      <c r="JB391" s="39"/>
      <c r="JC391" s="39"/>
      <c r="JD391" s="39"/>
      <c r="JE391" s="39"/>
      <c r="JF391" s="39"/>
      <c r="JG391" s="39"/>
      <c r="JH391" s="39"/>
      <c r="JI391" s="39"/>
      <c r="JJ391" s="39"/>
      <c r="JK391" s="39"/>
      <c r="JL391" s="39"/>
      <c r="JM391" s="39"/>
      <c r="JN391" s="39"/>
      <c r="JO391" s="39"/>
      <c r="JP391" s="39"/>
      <c r="JQ391" s="39"/>
      <c r="JR391" s="39"/>
      <c r="JS391" s="39"/>
      <c r="JT391" s="39"/>
      <c r="JU391" s="39"/>
      <c r="JV391" s="39"/>
      <c r="JW391" s="39"/>
      <c r="JX391" s="39"/>
      <c r="JY391" s="39"/>
      <c r="JZ391" s="39"/>
      <c r="KA391" s="39"/>
      <c r="KB391" s="39"/>
      <c r="KC391" s="39"/>
      <c r="KD391" s="39"/>
      <c r="KE391" s="39"/>
      <c r="KF391" s="39"/>
      <c r="KG391" s="39"/>
      <c r="KH391" s="39"/>
      <c r="KI391" s="39"/>
      <c r="KJ391" s="39"/>
      <c r="KK391" s="39"/>
      <c r="KL391" s="39"/>
      <c r="KM391" s="39"/>
      <c r="KN391" s="39"/>
      <c r="KO391" s="39"/>
      <c r="KP391" s="39"/>
      <c r="KQ391" s="39"/>
      <c r="KR391" s="39"/>
      <c r="KS391" s="39"/>
      <c r="KT391" s="39"/>
      <c r="KU391" s="39"/>
      <c r="KV391" s="39"/>
      <c r="KW391" s="39"/>
      <c r="KX391" s="39"/>
      <c r="KY391" s="39"/>
      <c r="KZ391" s="39"/>
      <c r="LA391" s="39"/>
      <c r="LB391" s="39"/>
      <c r="LC391" s="39"/>
      <c r="LD391" s="39"/>
      <c r="LE391" s="39"/>
      <c r="LF391" s="39"/>
      <c r="LG391" s="39"/>
      <c r="LH391" s="39"/>
      <c r="LI391" s="39"/>
      <c r="LJ391" s="39"/>
      <c r="LK391" s="39"/>
      <c r="LL391" s="39"/>
      <c r="LM391" s="39"/>
      <c r="LN391" s="39"/>
      <c r="LO391" s="39"/>
      <c r="LP391" s="39"/>
      <c r="LQ391" s="39"/>
      <c r="LR391" s="39"/>
      <c r="LS391" s="39"/>
      <c r="LT391" s="39"/>
      <c r="LU391" s="39"/>
      <c r="LV391" s="39"/>
      <c r="LW391" s="39"/>
      <c r="LX391" s="39"/>
      <c r="LY391" s="39"/>
      <c r="LZ391" s="39"/>
      <c r="MA391" s="39"/>
      <c r="MB391" s="39"/>
      <c r="MC391" s="39"/>
      <c r="MD391" s="39"/>
      <c r="ME391" s="39"/>
      <c r="MF391" s="39"/>
      <c r="MG391" s="39"/>
      <c r="MH391" s="39"/>
      <c r="MI391" s="39"/>
      <c r="MJ391" s="39"/>
      <c r="MK391" s="39"/>
      <c r="ML391" s="39"/>
      <c r="MM391" s="39"/>
      <c r="MN391" s="39"/>
      <c r="MO391" s="39"/>
      <c r="MP391" s="39"/>
      <c r="MQ391" s="39"/>
      <c r="MR391" s="39"/>
      <c r="MS391" s="39"/>
      <c r="MT391" s="39"/>
      <c r="MU391" s="39"/>
      <c r="MV391" s="39"/>
      <c r="MW391" s="39"/>
      <c r="MX391" s="39"/>
      <c r="MY391" s="39"/>
      <c r="MZ391" s="39"/>
      <c r="NA391" s="39"/>
      <c r="NB391" s="39"/>
      <c r="NC391" s="39"/>
      <c r="ND391" s="39"/>
      <c r="NE391" s="39"/>
      <c r="NF391" s="39"/>
      <c r="NG391" s="39"/>
      <c r="NH391" s="39"/>
      <c r="NI391" s="39"/>
      <c r="NJ391" s="39"/>
      <c r="NK391" s="39"/>
      <c r="NL391" s="39"/>
      <c r="NM391" s="39"/>
      <c r="NN391" s="39"/>
      <c r="NO391" s="39"/>
      <c r="NP391" s="39"/>
      <c r="NQ391" s="39"/>
      <c r="NR391" s="39"/>
      <c r="NS391" s="39"/>
      <c r="NT391" s="39"/>
      <c r="NU391" s="39"/>
      <c r="NV391" s="39"/>
      <c r="NW391" s="39"/>
      <c r="NX391" s="39"/>
      <c r="NY391" s="39"/>
      <c r="NZ391" s="39"/>
      <c r="OA391" s="39"/>
      <c r="OB391" s="39"/>
      <c r="OC391" s="39"/>
      <c r="OD391" s="39"/>
      <c r="OE391" s="39"/>
      <c r="OF391" s="39"/>
      <c r="OG391" s="39"/>
      <c r="OH391" s="39"/>
      <c r="OI391" s="39"/>
      <c r="OJ391" s="39"/>
      <c r="OK391" s="39"/>
      <c r="OL391" s="39"/>
      <c r="OM391" s="39"/>
      <c r="ON391" s="39"/>
      <c r="OO391" s="39"/>
      <c r="OP391" s="39"/>
      <c r="OQ391" s="39"/>
      <c r="OR391" s="39"/>
      <c r="OS391" s="39"/>
      <c r="OT391" s="39"/>
      <c r="OU391" s="39"/>
      <c r="OV391" s="39"/>
      <c r="OW391" s="39"/>
      <c r="OX391" s="39"/>
      <c r="OY391" s="39"/>
      <c r="OZ391" s="39"/>
      <c r="PA391" s="39"/>
      <c r="PB391" s="39"/>
      <c r="PC391" s="39"/>
      <c r="PD391" s="39"/>
      <c r="PE391" s="39"/>
      <c r="PF391" s="39"/>
      <c r="PG391" s="39"/>
      <c r="PH391" s="39"/>
      <c r="PI391" s="39"/>
      <c r="PJ391" s="39"/>
      <c r="PK391" s="39"/>
      <c r="PL391" s="39"/>
      <c r="PM391" s="39"/>
      <c r="PN391" s="39"/>
      <c r="PO391" s="39"/>
      <c r="PP391" s="39"/>
      <c r="PQ391" s="39"/>
      <c r="PR391" s="39"/>
      <c r="PS391" s="39"/>
      <c r="PT391" s="39"/>
      <c r="PU391" s="39"/>
      <c r="PV391" s="39"/>
      <c r="PW391" s="39"/>
      <c r="PX391" s="39"/>
      <c r="PY391" s="39"/>
      <c r="PZ391" s="39"/>
      <c r="QA391" s="39"/>
      <c r="QB391" s="39"/>
      <c r="QC391" s="39"/>
      <c r="QD391" s="39"/>
      <c r="QE391" s="39"/>
      <c r="QF391" s="39"/>
      <c r="QG391" s="39"/>
      <c r="QH391" s="39"/>
      <c r="QI391" s="39"/>
      <c r="QJ391" s="39"/>
      <c r="QK391" s="39"/>
      <c r="QL391" s="39"/>
      <c r="QM391" s="39"/>
      <c r="QN391" s="39"/>
      <c r="QO391" s="39"/>
      <c r="QP391" s="39"/>
      <c r="QQ391" s="39"/>
      <c r="QR391" s="39"/>
      <c r="QS391" s="39"/>
      <c r="QT391" s="39"/>
      <c r="QU391" s="39"/>
      <c r="QV391" s="39"/>
      <c r="QW391" s="39"/>
      <c r="QX391" s="39"/>
      <c r="QY391" s="39"/>
      <c r="QZ391" s="39"/>
      <c r="RA391" s="39"/>
      <c r="RB391" s="39"/>
      <c r="RC391" s="39"/>
      <c r="RD391" s="39"/>
      <c r="RE391" s="39"/>
      <c r="RF391" s="39"/>
      <c r="RG391" s="39"/>
      <c r="RH391" s="39"/>
      <c r="RI391" s="39"/>
      <c r="RJ391" s="39"/>
      <c r="RK391" s="39"/>
      <c r="RL391" s="39"/>
      <c r="RM391" s="39"/>
      <c r="RN391" s="39"/>
      <c r="RO391" s="39"/>
      <c r="RP391" s="39"/>
      <c r="RQ391" s="39"/>
      <c r="RR391" s="39"/>
      <c r="RS391" s="39"/>
      <c r="RT391" s="39"/>
      <c r="RU391" s="39"/>
      <c r="RV391" s="39"/>
      <c r="RW391" s="39"/>
      <c r="RX391" s="39"/>
      <c r="RY391" s="39"/>
      <c r="RZ391" s="39"/>
      <c r="SA391" s="39"/>
      <c r="SB391" s="39"/>
      <c r="SC391" s="39"/>
      <c r="SD391" s="39"/>
      <c r="SE391" s="39"/>
      <c r="SF391" s="39"/>
      <c r="SG391" s="39"/>
      <c r="SH391" s="39"/>
      <c r="SI391" s="39"/>
      <c r="SJ391" s="39"/>
      <c r="SK391" s="39"/>
      <c r="SL391" s="39"/>
      <c r="SM391" s="39"/>
      <c r="SN391" s="39"/>
      <c r="SO391" s="39"/>
      <c r="SP391" s="39"/>
      <c r="SQ391" s="39"/>
      <c r="SR391" s="39"/>
      <c r="SS391" s="39"/>
      <c r="ST391" s="39"/>
      <c r="SU391" s="39"/>
      <c r="SV391" s="39"/>
      <c r="SW391" s="39"/>
      <c r="SX391" s="39"/>
      <c r="SY391" s="39"/>
      <c r="SZ391" s="39"/>
      <c r="TA391" s="39"/>
      <c r="TB391" s="39"/>
      <c r="TC391" s="39"/>
      <c r="TD391" s="39"/>
      <c r="TE391" s="39"/>
      <c r="TF391" s="39"/>
      <c r="TG391" s="39"/>
      <c r="TH391" s="39"/>
      <c r="TI391" s="39"/>
      <c r="TJ391" s="39"/>
      <c r="TK391" s="39"/>
      <c r="TL391" s="39"/>
      <c r="TM391" s="39"/>
      <c r="TN391" s="39"/>
      <c r="TO391" s="39"/>
      <c r="TP391" s="39"/>
      <c r="TQ391" s="39"/>
      <c r="TR391" s="39"/>
      <c r="TS391" s="39"/>
      <c r="TT391" s="39"/>
      <c r="TU391" s="39"/>
      <c r="TV391" s="39"/>
      <c r="TW391" s="39"/>
      <c r="TX391" s="39"/>
      <c r="TY391" s="39"/>
      <c r="TZ391" s="39"/>
      <c r="UA391" s="39"/>
      <c r="UB391" s="39"/>
      <c r="UC391" s="39"/>
      <c r="UD391" s="39"/>
      <c r="UE391" s="39"/>
      <c r="UF391" s="39"/>
      <c r="UG391" s="39"/>
      <c r="UH391" s="39"/>
      <c r="UI391" s="39"/>
      <c r="UJ391" s="39"/>
      <c r="UK391" s="39"/>
      <c r="UL391" s="39"/>
      <c r="UM391" s="39"/>
      <c r="UN391" s="39"/>
      <c r="UO391" s="39"/>
      <c r="UP391" s="39"/>
      <c r="UQ391" s="39"/>
      <c r="UR391" s="39"/>
      <c r="US391" s="39"/>
      <c r="UT391" s="39"/>
      <c r="UU391" s="39"/>
      <c r="UV391" s="39"/>
      <c r="UW391" s="39"/>
      <c r="UX391" s="39"/>
      <c r="UY391" s="39"/>
      <c r="UZ391" s="39"/>
      <c r="VA391" s="39"/>
      <c r="VB391" s="39"/>
      <c r="VC391" s="39"/>
      <c r="VD391" s="39"/>
      <c r="VE391" s="39"/>
      <c r="VF391" s="39"/>
      <c r="VG391" s="39"/>
      <c r="VH391" s="39"/>
      <c r="VI391" s="39"/>
      <c r="VJ391" s="39"/>
      <c r="VK391" s="39"/>
      <c r="VL391" s="39"/>
      <c r="VM391" s="39"/>
      <c r="VN391" s="39"/>
      <c r="VO391" s="39"/>
      <c r="VP391" s="39"/>
      <c r="VQ391" s="39"/>
      <c r="VR391" s="39"/>
      <c r="VS391" s="39"/>
      <c r="VT391" s="39"/>
      <c r="VU391" s="39"/>
      <c r="VV391" s="39"/>
      <c r="VW391" s="39"/>
      <c r="VX391" s="39"/>
      <c r="VY391" s="39"/>
      <c r="VZ391" s="39"/>
      <c r="WA391" s="39"/>
      <c r="WB391" s="39"/>
      <c r="WC391" s="39"/>
      <c r="WD391" s="39"/>
      <c r="WE391" s="39"/>
      <c r="WF391" s="39"/>
      <c r="WG391" s="39"/>
      <c r="WH391" s="39"/>
      <c r="WI391" s="39"/>
      <c r="WJ391" s="39"/>
      <c r="WK391" s="39"/>
      <c r="WL391" s="39"/>
      <c r="WM391" s="39"/>
      <c r="WN391" s="39"/>
      <c r="WO391" s="39"/>
      <c r="WP391" s="39"/>
      <c r="WQ391" s="39"/>
      <c r="WR391" s="39"/>
      <c r="WS391" s="39"/>
      <c r="WT391" s="39"/>
      <c r="WU391" s="39"/>
      <c r="WV391" s="39"/>
      <c r="WW391" s="39"/>
      <c r="WX391" s="39"/>
      <c r="WY391" s="39"/>
      <c r="WZ391" s="39"/>
      <c r="XA391" s="39"/>
      <c r="XB391" s="39"/>
      <c r="XC391" s="39"/>
      <c r="XD391" s="39"/>
      <c r="XE391" s="39"/>
      <c r="XF391" s="39"/>
      <c r="XG391" s="39"/>
      <c r="XH391" s="39"/>
      <c r="XI391" s="39"/>
      <c r="XJ391" s="39"/>
      <c r="XK391" s="39"/>
      <c r="XL391" s="39"/>
      <c r="XM391" s="39"/>
      <c r="XN391" s="39"/>
      <c r="XO391" s="39"/>
      <c r="XP391" s="39"/>
      <c r="XQ391" s="39"/>
      <c r="XR391" s="39"/>
      <c r="XS391" s="39"/>
      <c r="XT391" s="39"/>
      <c r="XU391" s="39"/>
      <c r="XV391" s="39"/>
      <c r="XW391" s="39"/>
      <c r="XX391" s="39"/>
      <c r="XY391" s="39"/>
      <c r="XZ391" s="39"/>
      <c r="YA391" s="39"/>
      <c r="YB391" s="39"/>
      <c r="YC391" s="39"/>
      <c r="YD391" s="39"/>
      <c r="YE391" s="39"/>
      <c r="YF391" s="39"/>
      <c r="YG391" s="39"/>
      <c r="YH391" s="39"/>
      <c r="YI391" s="39"/>
      <c r="YJ391" s="39"/>
      <c r="YK391" s="39"/>
      <c r="YL391" s="39"/>
      <c r="YM391" s="39"/>
      <c r="YN391" s="39"/>
      <c r="YO391" s="39"/>
      <c r="YP391" s="39"/>
      <c r="YQ391" s="39"/>
      <c r="YR391" s="39"/>
      <c r="YS391" s="39"/>
      <c r="YT391" s="39"/>
      <c r="YU391" s="39"/>
      <c r="YV391" s="39"/>
      <c r="YW391" s="39"/>
      <c r="YX391" s="39"/>
      <c r="YY391" s="39"/>
      <c r="YZ391" s="39"/>
      <c r="ZA391" s="39"/>
      <c r="ZB391" s="39"/>
      <c r="ZC391" s="39"/>
      <c r="ZD391" s="39"/>
      <c r="ZE391" s="39"/>
      <c r="ZF391" s="39"/>
      <c r="ZG391" s="39"/>
      <c r="ZH391" s="39"/>
      <c r="ZI391" s="39"/>
      <c r="ZJ391" s="39"/>
      <c r="ZK391" s="39"/>
      <c r="ZL391" s="39"/>
      <c r="ZM391" s="39"/>
      <c r="ZN391" s="39"/>
      <c r="ZO391" s="39"/>
      <c r="ZP391" s="39"/>
      <c r="ZQ391" s="39"/>
      <c r="ZR391" s="39"/>
      <c r="ZS391" s="39"/>
      <c r="ZT391" s="39"/>
      <c r="ZU391" s="39"/>
      <c r="ZV391" s="39"/>
      <c r="ZW391" s="39"/>
      <c r="ZX391" s="39"/>
    </row>
    <row r="392" spans="1:700" s="41" customFormat="1" ht="12" customHeight="1" x14ac:dyDescent="0.25">
      <c r="A392" s="128" t="s">
        <v>36</v>
      </c>
      <c r="B392" s="36" t="s">
        <v>37</v>
      </c>
      <c r="C392" s="36" t="s">
        <v>37</v>
      </c>
      <c r="D392" s="36" t="s">
        <v>38</v>
      </c>
      <c r="E392" s="36" t="s">
        <v>271</v>
      </c>
      <c r="F392" s="36" t="s">
        <v>272</v>
      </c>
      <c r="G392" s="22" t="s">
        <v>16334</v>
      </c>
      <c r="H392" s="81">
        <v>29401</v>
      </c>
      <c r="I392" s="84" t="s">
        <v>139</v>
      </c>
      <c r="J392" s="119" t="s">
        <v>12395</v>
      </c>
      <c r="K392" s="31" t="s">
        <v>12396</v>
      </c>
      <c r="L392" s="117"/>
      <c r="M392" s="8" t="s">
        <v>43</v>
      </c>
      <c r="N392" s="12" t="s">
        <v>16255</v>
      </c>
      <c r="O392" s="20">
        <v>27</v>
      </c>
      <c r="P392" s="59">
        <v>114.84</v>
      </c>
      <c r="Q392" s="53" t="s">
        <v>16279</v>
      </c>
      <c r="R392" s="59">
        <v>3100.68</v>
      </c>
      <c r="S392" s="59">
        <v>0</v>
      </c>
      <c r="T392" s="59">
        <v>1607.76</v>
      </c>
      <c r="U392" s="59">
        <v>0</v>
      </c>
      <c r="V392" s="59">
        <v>0</v>
      </c>
      <c r="W392" s="59">
        <v>0</v>
      </c>
      <c r="X392" s="59">
        <v>0</v>
      </c>
      <c r="Y392" s="59">
        <v>1492.92</v>
      </c>
      <c r="Z392" s="59">
        <v>0</v>
      </c>
      <c r="AA392" s="59">
        <v>0</v>
      </c>
      <c r="AB392" s="59">
        <v>0</v>
      </c>
      <c r="AC392" s="59">
        <v>0</v>
      </c>
      <c r="AD392" s="59">
        <v>0</v>
      </c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  <c r="IV392" s="39"/>
      <c r="IW392" s="39"/>
      <c r="IX392" s="39"/>
      <c r="IY392" s="39"/>
      <c r="IZ392" s="39"/>
      <c r="JA392" s="39"/>
      <c r="JB392" s="39"/>
      <c r="JC392" s="39"/>
      <c r="JD392" s="39"/>
      <c r="JE392" s="39"/>
      <c r="JF392" s="39"/>
      <c r="JG392" s="39"/>
      <c r="JH392" s="39"/>
      <c r="JI392" s="39"/>
      <c r="JJ392" s="39"/>
      <c r="JK392" s="39"/>
      <c r="JL392" s="39"/>
      <c r="JM392" s="39"/>
      <c r="JN392" s="39"/>
      <c r="JO392" s="39"/>
      <c r="JP392" s="39"/>
      <c r="JQ392" s="39"/>
      <c r="JR392" s="39"/>
      <c r="JS392" s="39"/>
      <c r="JT392" s="39"/>
      <c r="JU392" s="39"/>
      <c r="JV392" s="39"/>
      <c r="JW392" s="39"/>
      <c r="JX392" s="39"/>
      <c r="JY392" s="39"/>
      <c r="JZ392" s="39"/>
      <c r="KA392" s="39"/>
      <c r="KB392" s="39"/>
      <c r="KC392" s="39"/>
      <c r="KD392" s="39"/>
      <c r="KE392" s="39"/>
      <c r="KF392" s="39"/>
      <c r="KG392" s="39"/>
      <c r="KH392" s="39"/>
      <c r="KI392" s="39"/>
      <c r="KJ392" s="39"/>
      <c r="KK392" s="39"/>
      <c r="KL392" s="39"/>
      <c r="KM392" s="39"/>
      <c r="KN392" s="39"/>
      <c r="KO392" s="39"/>
      <c r="KP392" s="39"/>
      <c r="KQ392" s="39"/>
      <c r="KR392" s="39"/>
      <c r="KS392" s="39"/>
      <c r="KT392" s="39"/>
      <c r="KU392" s="39"/>
      <c r="KV392" s="39"/>
      <c r="KW392" s="39"/>
      <c r="KX392" s="39"/>
      <c r="KY392" s="39"/>
      <c r="KZ392" s="39"/>
      <c r="LA392" s="39"/>
      <c r="LB392" s="39"/>
      <c r="LC392" s="39"/>
      <c r="LD392" s="39"/>
      <c r="LE392" s="39"/>
      <c r="LF392" s="39"/>
      <c r="LG392" s="39"/>
      <c r="LH392" s="39"/>
      <c r="LI392" s="39"/>
      <c r="LJ392" s="39"/>
      <c r="LK392" s="39"/>
      <c r="LL392" s="39"/>
      <c r="LM392" s="39"/>
      <c r="LN392" s="39"/>
      <c r="LO392" s="39"/>
      <c r="LP392" s="39"/>
      <c r="LQ392" s="39"/>
      <c r="LR392" s="39"/>
      <c r="LS392" s="39"/>
      <c r="LT392" s="39"/>
      <c r="LU392" s="39"/>
      <c r="LV392" s="39"/>
      <c r="LW392" s="39"/>
      <c r="LX392" s="39"/>
      <c r="LY392" s="39"/>
      <c r="LZ392" s="39"/>
      <c r="MA392" s="39"/>
      <c r="MB392" s="39"/>
      <c r="MC392" s="39"/>
      <c r="MD392" s="39"/>
      <c r="ME392" s="39"/>
      <c r="MF392" s="39"/>
      <c r="MG392" s="39"/>
      <c r="MH392" s="39"/>
      <c r="MI392" s="39"/>
      <c r="MJ392" s="39"/>
      <c r="MK392" s="39"/>
      <c r="ML392" s="39"/>
      <c r="MM392" s="39"/>
      <c r="MN392" s="39"/>
      <c r="MO392" s="39"/>
      <c r="MP392" s="39"/>
      <c r="MQ392" s="39"/>
      <c r="MR392" s="39"/>
      <c r="MS392" s="39"/>
      <c r="MT392" s="39"/>
      <c r="MU392" s="39"/>
      <c r="MV392" s="39"/>
      <c r="MW392" s="39"/>
      <c r="MX392" s="39"/>
      <c r="MY392" s="39"/>
      <c r="MZ392" s="39"/>
      <c r="NA392" s="39"/>
      <c r="NB392" s="39"/>
      <c r="NC392" s="39"/>
      <c r="ND392" s="39"/>
      <c r="NE392" s="39"/>
      <c r="NF392" s="39"/>
      <c r="NG392" s="39"/>
      <c r="NH392" s="39"/>
      <c r="NI392" s="39"/>
      <c r="NJ392" s="39"/>
      <c r="NK392" s="39"/>
      <c r="NL392" s="39"/>
      <c r="NM392" s="39"/>
      <c r="NN392" s="39"/>
      <c r="NO392" s="39"/>
      <c r="NP392" s="39"/>
      <c r="NQ392" s="39"/>
      <c r="NR392" s="39"/>
      <c r="NS392" s="39"/>
      <c r="NT392" s="39"/>
      <c r="NU392" s="39"/>
      <c r="NV392" s="39"/>
      <c r="NW392" s="39"/>
      <c r="NX392" s="39"/>
      <c r="NY392" s="39"/>
      <c r="NZ392" s="39"/>
      <c r="OA392" s="39"/>
      <c r="OB392" s="39"/>
      <c r="OC392" s="39"/>
      <c r="OD392" s="39"/>
      <c r="OE392" s="39"/>
      <c r="OF392" s="39"/>
      <c r="OG392" s="39"/>
      <c r="OH392" s="39"/>
      <c r="OI392" s="39"/>
      <c r="OJ392" s="39"/>
      <c r="OK392" s="39"/>
      <c r="OL392" s="39"/>
      <c r="OM392" s="39"/>
      <c r="ON392" s="39"/>
      <c r="OO392" s="39"/>
      <c r="OP392" s="39"/>
      <c r="OQ392" s="39"/>
      <c r="OR392" s="39"/>
      <c r="OS392" s="39"/>
      <c r="OT392" s="39"/>
      <c r="OU392" s="39"/>
      <c r="OV392" s="39"/>
      <c r="OW392" s="39"/>
      <c r="OX392" s="39"/>
      <c r="OY392" s="39"/>
      <c r="OZ392" s="39"/>
      <c r="PA392" s="39"/>
      <c r="PB392" s="39"/>
      <c r="PC392" s="39"/>
      <c r="PD392" s="39"/>
      <c r="PE392" s="39"/>
      <c r="PF392" s="39"/>
      <c r="PG392" s="39"/>
      <c r="PH392" s="39"/>
      <c r="PI392" s="39"/>
      <c r="PJ392" s="39"/>
      <c r="PK392" s="39"/>
      <c r="PL392" s="39"/>
      <c r="PM392" s="39"/>
      <c r="PN392" s="39"/>
      <c r="PO392" s="39"/>
      <c r="PP392" s="39"/>
      <c r="PQ392" s="39"/>
      <c r="PR392" s="39"/>
      <c r="PS392" s="39"/>
      <c r="PT392" s="39"/>
      <c r="PU392" s="39"/>
      <c r="PV392" s="39"/>
      <c r="PW392" s="39"/>
      <c r="PX392" s="39"/>
      <c r="PY392" s="39"/>
      <c r="PZ392" s="39"/>
      <c r="QA392" s="39"/>
      <c r="QB392" s="39"/>
      <c r="QC392" s="39"/>
      <c r="QD392" s="39"/>
      <c r="QE392" s="39"/>
      <c r="QF392" s="39"/>
      <c r="QG392" s="39"/>
      <c r="QH392" s="39"/>
      <c r="QI392" s="39"/>
      <c r="QJ392" s="39"/>
      <c r="QK392" s="39"/>
      <c r="QL392" s="39"/>
      <c r="QM392" s="39"/>
      <c r="QN392" s="39"/>
      <c r="QO392" s="39"/>
      <c r="QP392" s="39"/>
      <c r="QQ392" s="39"/>
      <c r="QR392" s="39"/>
      <c r="QS392" s="39"/>
      <c r="QT392" s="39"/>
      <c r="QU392" s="39"/>
      <c r="QV392" s="39"/>
      <c r="QW392" s="39"/>
      <c r="QX392" s="39"/>
      <c r="QY392" s="39"/>
      <c r="QZ392" s="39"/>
      <c r="RA392" s="39"/>
      <c r="RB392" s="39"/>
      <c r="RC392" s="39"/>
      <c r="RD392" s="39"/>
      <c r="RE392" s="39"/>
      <c r="RF392" s="39"/>
      <c r="RG392" s="39"/>
      <c r="RH392" s="39"/>
      <c r="RI392" s="39"/>
      <c r="RJ392" s="39"/>
      <c r="RK392" s="39"/>
      <c r="RL392" s="39"/>
      <c r="RM392" s="39"/>
      <c r="RN392" s="39"/>
      <c r="RO392" s="39"/>
      <c r="RP392" s="39"/>
      <c r="RQ392" s="39"/>
      <c r="RR392" s="39"/>
      <c r="RS392" s="39"/>
      <c r="RT392" s="39"/>
      <c r="RU392" s="39"/>
      <c r="RV392" s="39"/>
      <c r="RW392" s="39"/>
      <c r="RX392" s="39"/>
      <c r="RY392" s="39"/>
      <c r="RZ392" s="39"/>
      <c r="SA392" s="39"/>
      <c r="SB392" s="39"/>
      <c r="SC392" s="39"/>
      <c r="SD392" s="39"/>
      <c r="SE392" s="39"/>
      <c r="SF392" s="39"/>
      <c r="SG392" s="39"/>
      <c r="SH392" s="39"/>
      <c r="SI392" s="39"/>
      <c r="SJ392" s="39"/>
      <c r="SK392" s="39"/>
      <c r="SL392" s="39"/>
      <c r="SM392" s="39"/>
      <c r="SN392" s="39"/>
      <c r="SO392" s="39"/>
      <c r="SP392" s="39"/>
      <c r="SQ392" s="39"/>
      <c r="SR392" s="39"/>
      <c r="SS392" s="39"/>
      <c r="ST392" s="39"/>
      <c r="SU392" s="39"/>
      <c r="SV392" s="39"/>
      <c r="SW392" s="39"/>
      <c r="SX392" s="39"/>
      <c r="SY392" s="39"/>
      <c r="SZ392" s="39"/>
      <c r="TA392" s="39"/>
      <c r="TB392" s="39"/>
      <c r="TC392" s="39"/>
      <c r="TD392" s="39"/>
      <c r="TE392" s="39"/>
      <c r="TF392" s="39"/>
      <c r="TG392" s="39"/>
      <c r="TH392" s="39"/>
      <c r="TI392" s="39"/>
      <c r="TJ392" s="39"/>
      <c r="TK392" s="39"/>
      <c r="TL392" s="39"/>
      <c r="TM392" s="39"/>
      <c r="TN392" s="39"/>
      <c r="TO392" s="39"/>
      <c r="TP392" s="39"/>
      <c r="TQ392" s="39"/>
      <c r="TR392" s="39"/>
      <c r="TS392" s="39"/>
      <c r="TT392" s="39"/>
      <c r="TU392" s="39"/>
      <c r="TV392" s="39"/>
      <c r="TW392" s="39"/>
      <c r="TX392" s="39"/>
      <c r="TY392" s="39"/>
      <c r="TZ392" s="39"/>
      <c r="UA392" s="39"/>
      <c r="UB392" s="39"/>
      <c r="UC392" s="39"/>
      <c r="UD392" s="39"/>
      <c r="UE392" s="39"/>
      <c r="UF392" s="39"/>
      <c r="UG392" s="39"/>
      <c r="UH392" s="39"/>
      <c r="UI392" s="39"/>
      <c r="UJ392" s="39"/>
      <c r="UK392" s="39"/>
      <c r="UL392" s="39"/>
      <c r="UM392" s="39"/>
      <c r="UN392" s="39"/>
      <c r="UO392" s="39"/>
      <c r="UP392" s="39"/>
      <c r="UQ392" s="39"/>
      <c r="UR392" s="39"/>
      <c r="US392" s="39"/>
      <c r="UT392" s="39"/>
      <c r="UU392" s="39"/>
      <c r="UV392" s="39"/>
      <c r="UW392" s="39"/>
      <c r="UX392" s="39"/>
      <c r="UY392" s="39"/>
      <c r="UZ392" s="39"/>
      <c r="VA392" s="39"/>
      <c r="VB392" s="39"/>
      <c r="VC392" s="39"/>
      <c r="VD392" s="39"/>
      <c r="VE392" s="39"/>
      <c r="VF392" s="39"/>
      <c r="VG392" s="39"/>
      <c r="VH392" s="39"/>
      <c r="VI392" s="39"/>
      <c r="VJ392" s="39"/>
      <c r="VK392" s="39"/>
      <c r="VL392" s="39"/>
      <c r="VM392" s="39"/>
      <c r="VN392" s="39"/>
      <c r="VO392" s="39"/>
      <c r="VP392" s="39"/>
      <c r="VQ392" s="39"/>
      <c r="VR392" s="39"/>
      <c r="VS392" s="39"/>
      <c r="VT392" s="39"/>
      <c r="VU392" s="39"/>
      <c r="VV392" s="39"/>
      <c r="VW392" s="39"/>
      <c r="VX392" s="39"/>
      <c r="VY392" s="39"/>
      <c r="VZ392" s="39"/>
      <c r="WA392" s="39"/>
      <c r="WB392" s="39"/>
      <c r="WC392" s="39"/>
      <c r="WD392" s="39"/>
      <c r="WE392" s="39"/>
      <c r="WF392" s="39"/>
      <c r="WG392" s="39"/>
      <c r="WH392" s="39"/>
      <c r="WI392" s="39"/>
      <c r="WJ392" s="39"/>
      <c r="WK392" s="39"/>
      <c r="WL392" s="39"/>
      <c r="WM392" s="39"/>
      <c r="WN392" s="39"/>
      <c r="WO392" s="39"/>
      <c r="WP392" s="39"/>
      <c r="WQ392" s="39"/>
      <c r="WR392" s="39"/>
      <c r="WS392" s="39"/>
      <c r="WT392" s="39"/>
      <c r="WU392" s="39"/>
      <c r="WV392" s="39"/>
      <c r="WW392" s="39"/>
      <c r="WX392" s="39"/>
      <c r="WY392" s="39"/>
      <c r="WZ392" s="39"/>
      <c r="XA392" s="39"/>
      <c r="XB392" s="39"/>
      <c r="XC392" s="39"/>
      <c r="XD392" s="39"/>
      <c r="XE392" s="39"/>
      <c r="XF392" s="39"/>
      <c r="XG392" s="39"/>
      <c r="XH392" s="39"/>
      <c r="XI392" s="39"/>
      <c r="XJ392" s="39"/>
      <c r="XK392" s="39"/>
      <c r="XL392" s="39"/>
      <c r="XM392" s="39"/>
      <c r="XN392" s="39"/>
      <c r="XO392" s="39"/>
      <c r="XP392" s="39"/>
      <c r="XQ392" s="39"/>
      <c r="XR392" s="39"/>
      <c r="XS392" s="39"/>
      <c r="XT392" s="39"/>
      <c r="XU392" s="39"/>
      <c r="XV392" s="39"/>
      <c r="XW392" s="39"/>
      <c r="XX392" s="39"/>
      <c r="XY392" s="39"/>
      <c r="XZ392" s="39"/>
      <c r="YA392" s="39"/>
      <c r="YB392" s="39"/>
      <c r="YC392" s="39"/>
      <c r="YD392" s="39"/>
      <c r="YE392" s="39"/>
      <c r="YF392" s="39"/>
      <c r="YG392" s="39"/>
      <c r="YH392" s="39"/>
      <c r="YI392" s="39"/>
      <c r="YJ392" s="39"/>
      <c r="YK392" s="39"/>
      <c r="YL392" s="39"/>
      <c r="YM392" s="39"/>
      <c r="YN392" s="39"/>
      <c r="YO392" s="39"/>
      <c r="YP392" s="39"/>
      <c r="YQ392" s="39"/>
      <c r="YR392" s="39"/>
      <c r="YS392" s="39"/>
      <c r="YT392" s="39"/>
      <c r="YU392" s="39"/>
      <c r="YV392" s="39"/>
      <c r="YW392" s="39"/>
      <c r="YX392" s="39"/>
      <c r="YY392" s="39"/>
      <c r="YZ392" s="39"/>
      <c r="ZA392" s="39"/>
      <c r="ZB392" s="39"/>
      <c r="ZC392" s="39"/>
      <c r="ZD392" s="39"/>
      <c r="ZE392" s="39"/>
      <c r="ZF392" s="39"/>
      <c r="ZG392" s="39"/>
      <c r="ZH392" s="39"/>
      <c r="ZI392" s="39"/>
      <c r="ZJ392" s="39"/>
      <c r="ZK392" s="39"/>
      <c r="ZL392" s="39"/>
      <c r="ZM392" s="39"/>
      <c r="ZN392" s="39"/>
      <c r="ZO392" s="39"/>
      <c r="ZP392" s="39"/>
      <c r="ZQ392" s="39"/>
      <c r="ZR392" s="39"/>
      <c r="ZS392" s="39"/>
      <c r="ZT392" s="39"/>
      <c r="ZU392" s="39"/>
      <c r="ZV392" s="39"/>
      <c r="ZW392" s="39"/>
      <c r="ZX392" s="39"/>
    </row>
    <row r="393" spans="1:700" s="41" customFormat="1" ht="12" customHeight="1" x14ac:dyDescent="0.25">
      <c r="A393" s="128" t="s">
        <v>36</v>
      </c>
      <c r="B393" s="36" t="s">
        <v>37</v>
      </c>
      <c r="C393" s="36" t="s">
        <v>37</v>
      </c>
      <c r="D393" s="36" t="s">
        <v>38</v>
      </c>
      <c r="E393" s="36" t="s">
        <v>271</v>
      </c>
      <c r="F393" s="36" t="s">
        <v>272</v>
      </c>
      <c r="G393" s="22" t="s">
        <v>16334</v>
      </c>
      <c r="H393" s="81">
        <v>29401</v>
      </c>
      <c r="I393" s="84" t="s">
        <v>139</v>
      </c>
      <c r="J393" s="119" t="s">
        <v>12693</v>
      </c>
      <c r="K393" s="31" t="s">
        <v>12694</v>
      </c>
      <c r="L393" s="117"/>
      <c r="M393" s="8" t="s">
        <v>43</v>
      </c>
      <c r="N393" s="12" t="s">
        <v>16255</v>
      </c>
      <c r="O393" s="20">
        <v>7</v>
      </c>
      <c r="P393" s="59">
        <v>2956.84</v>
      </c>
      <c r="Q393" s="53" t="s">
        <v>16279</v>
      </c>
      <c r="R393" s="59">
        <v>20697.88</v>
      </c>
      <c r="S393" s="59">
        <v>0</v>
      </c>
      <c r="T393" s="59">
        <v>20697.88</v>
      </c>
      <c r="U393" s="59">
        <v>0</v>
      </c>
      <c r="V393" s="59">
        <v>0</v>
      </c>
      <c r="W393" s="59">
        <v>0</v>
      </c>
      <c r="X393" s="59">
        <v>0</v>
      </c>
      <c r="Y393" s="59">
        <v>0</v>
      </c>
      <c r="Z393" s="59">
        <v>0</v>
      </c>
      <c r="AA393" s="59">
        <v>0</v>
      </c>
      <c r="AB393" s="59">
        <v>0</v>
      </c>
      <c r="AC393" s="59">
        <v>0</v>
      </c>
      <c r="AD393" s="59">
        <v>0</v>
      </c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  <c r="IV393" s="39"/>
      <c r="IW393" s="39"/>
      <c r="IX393" s="39"/>
      <c r="IY393" s="39"/>
      <c r="IZ393" s="39"/>
      <c r="JA393" s="39"/>
      <c r="JB393" s="39"/>
      <c r="JC393" s="39"/>
      <c r="JD393" s="39"/>
      <c r="JE393" s="39"/>
      <c r="JF393" s="39"/>
      <c r="JG393" s="39"/>
      <c r="JH393" s="39"/>
      <c r="JI393" s="39"/>
      <c r="JJ393" s="39"/>
      <c r="JK393" s="39"/>
      <c r="JL393" s="39"/>
      <c r="JM393" s="39"/>
      <c r="JN393" s="39"/>
      <c r="JO393" s="39"/>
      <c r="JP393" s="39"/>
      <c r="JQ393" s="39"/>
      <c r="JR393" s="39"/>
      <c r="JS393" s="39"/>
      <c r="JT393" s="39"/>
      <c r="JU393" s="39"/>
      <c r="JV393" s="39"/>
      <c r="JW393" s="39"/>
      <c r="JX393" s="39"/>
      <c r="JY393" s="39"/>
      <c r="JZ393" s="39"/>
      <c r="KA393" s="39"/>
      <c r="KB393" s="39"/>
      <c r="KC393" s="39"/>
      <c r="KD393" s="39"/>
      <c r="KE393" s="39"/>
      <c r="KF393" s="39"/>
      <c r="KG393" s="39"/>
      <c r="KH393" s="39"/>
      <c r="KI393" s="39"/>
      <c r="KJ393" s="39"/>
      <c r="KK393" s="39"/>
      <c r="KL393" s="39"/>
      <c r="KM393" s="39"/>
      <c r="KN393" s="39"/>
      <c r="KO393" s="39"/>
      <c r="KP393" s="39"/>
      <c r="KQ393" s="39"/>
      <c r="KR393" s="39"/>
      <c r="KS393" s="39"/>
      <c r="KT393" s="39"/>
      <c r="KU393" s="39"/>
      <c r="KV393" s="39"/>
      <c r="KW393" s="39"/>
      <c r="KX393" s="39"/>
      <c r="KY393" s="39"/>
      <c r="KZ393" s="39"/>
      <c r="LA393" s="39"/>
      <c r="LB393" s="39"/>
      <c r="LC393" s="39"/>
      <c r="LD393" s="39"/>
      <c r="LE393" s="39"/>
      <c r="LF393" s="39"/>
      <c r="LG393" s="39"/>
      <c r="LH393" s="39"/>
      <c r="LI393" s="39"/>
      <c r="LJ393" s="39"/>
      <c r="LK393" s="39"/>
      <c r="LL393" s="39"/>
      <c r="LM393" s="39"/>
      <c r="LN393" s="39"/>
      <c r="LO393" s="39"/>
      <c r="LP393" s="39"/>
      <c r="LQ393" s="39"/>
      <c r="LR393" s="39"/>
      <c r="LS393" s="39"/>
      <c r="LT393" s="39"/>
      <c r="LU393" s="39"/>
      <c r="LV393" s="39"/>
      <c r="LW393" s="39"/>
      <c r="LX393" s="39"/>
      <c r="LY393" s="39"/>
      <c r="LZ393" s="39"/>
      <c r="MA393" s="39"/>
      <c r="MB393" s="39"/>
      <c r="MC393" s="39"/>
      <c r="MD393" s="39"/>
      <c r="ME393" s="39"/>
      <c r="MF393" s="39"/>
      <c r="MG393" s="39"/>
      <c r="MH393" s="39"/>
      <c r="MI393" s="39"/>
      <c r="MJ393" s="39"/>
      <c r="MK393" s="39"/>
      <c r="ML393" s="39"/>
      <c r="MM393" s="39"/>
      <c r="MN393" s="39"/>
      <c r="MO393" s="39"/>
      <c r="MP393" s="39"/>
      <c r="MQ393" s="39"/>
      <c r="MR393" s="39"/>
      <c r="MS393" s="39"/>
      <c r="MT393" s="39"/>
      <c r="MU393" s="39"/>
      <c r="MV393" s="39"/>
      <c r="MW393" s="39"/>
      <c r="MX393" s="39"/>
      <c r="MY393" s="39"/>
      <c r="MZ393" s="39"/>
      <c r="NA393" s="39"/>
      <c r="NB393" s="39"/>
      <c r="NC393" s="39"/>
      <c r="ND393" s="39"/>
      <c r="NE393" s="39"/>
      <c r="NF393" s="39"/>
      <c r="NG393" s="39"/>
      <c r="NH393" s="39"/>
      <c r="NI393" s="39"/>
      <c r="NJ393" s="39"/>
      <c r="NK393" s="39"/>
      <c r="NL393" s="39"/>
      <c r="NM393" s="39"/>
      <c r="NN393" s="39"/>
      <c r="NO393" s="39"/>
      <c r="NP393" s="39"/>
      <c r="NQ393" s="39"/>
      <c r="NR393" s="39"/>
      <c r="NS393" s="39"/>
      <c r="NT393" s="39"/>
      <c r="NU393" s="39"/>
      <c r="NV393" s="39"/>
      <c r="NW393" s="39"/>
      <c r="NX393" s="39"/>
      <c r="NY393" s="39"/>
      <c r="NZ393" s="39"/>
      <c r="OA393" s="39"/>
      <c r="OB393" s="39"/>
      <c r="OC393" s="39"/>
      <c r="OD393" s="39"/>
      <c r="OE393" s="39"/>
      <c r="OF393" s="39"/>
      <c r="OG393" s="39"/>
      <c r="OH393" s="39"/>
      <c r="OI393" s="39"/>
      <c r="OJ393" s="39"/>
      <c r="OK393" s="39"/>
      <c r="OL393" s="39"/>
      <c r="OM393" s="39"/>
      <c r="ON393" s="39"/>
      <c r="OO393" s="39"/>
      <c r="OP393" s="39"/>
      <c r="OQ393" s="39"/>
      <c r="OR393" s="39"/>
      <c r="OS393" s="39"/>
      <c r="OT393" s="39"/>
      <c r="OU393" s="39"/>
      <c r="OV393" s="39"/>
      <c r="OW393" s="39"/>
      <c r="OX393" s="39"/>
      <c r="OY393" s="39"/>
      <c r="OZ393" s="39"/>
      <c r="PA393" s="39"/>
      <c r="PB393" s="39"/>
      <c r="PC393" s="39"/>
      <c r="PD393" s="39"/>
      <c r="PE393" s="39"/>
      <c r="PF393" s="39"/>
      <c r="PG393" s="39"/>
      <c r="PH393" s="39"/>
      <c r="PI393" s="39"/>
      <c r="PJ393" s="39"/>
      <c r="PK393" s="39"/>
      <c r="PL393" s="39"/>
      <c r="PM393" s="39"/>
      <c r="PN393" s="39"/>
      <c r="PO393" s="39"/>
      <c r="PP393" s="39"/>
      <c r="PQ393" s="39"/>
      <c r="PR393" s="39"/>
      <c r="PS393" s="39"/>
      <c r="PT393" s="39"/>
      <c r="PU393" s="39"/>
      <c r="PV393" s="39"/>
      <c r="PW393" s="39"/>
      <c r="PX393" s="39"/>
      <c r="PY393" s="39"/>
      <c r="PZ393" s="39"/>
      <c r="QA393" s="39"/>
      <c r="QB393" s="39"/>
      <c r="QC393" s="39"/>
      <c r="QD393" s="39"/>
      <c r="QE393" s="39"/>
      <c r="QF393" s="39"/>
      <c r="QG393" s="39"/>
      <c r="QH393" s="39"/>
      <c r="QI393" s="39"/>
      <c r="QJ393" s="39"/>
      <c r="QK393" s="39"/>
      <c r="QL393" s="39"/>
      <c r="QM393" s="39"/>
      <c r="QN393" s="39"/>
      <c r="QO393" s="39"/>
      <c r="QP393" s="39"/>
      <c r="QQ393" s="39"/>
      <c r="QR393" s="39"/>
      <c r="QS393" s="39"/>
      <c r="QT393" s="39"/>
      <c r="QU393" s="39"/>
      <c r="QV393" s="39"/>
      <c r="QW393" s="39"/>
      <c r="QX393" s="39"/>
      <c r="QY393" s="39"/>
      <c r="QZ393" s="39"/>
      <c r="RA393" s="39"/>
      <c r="RB393" s="39"/>
      <c r="RC393" s="39"/>
      <c r="RD393" s="39"/>
      <c r="RE393" s="39"/>
      <c r="RF393" s="39"/>
      <c r="RG393" s="39"/>
      <c r="RH393" s="39"/>
      <c r="RI393" s="39"/>
      <c r="RJ393" s="39"/>
      <c r="RK393" s="39"/>
      <c r="RL393" s="39"/>
      <c r="RM393" s="39"/>
      <c r="RN393" s="39"/>
      <c r="RO393" s="39"/>
      <c r="RP393" s="39"/>
      <c r="RQ393" s="39"/>
      <c r="RR393" s="39"/>
      <c r="RS393" s="39"/>
      <c r="RT393" s="39"/>
      <c r="RU393" s="39"/>
      <c r="RV393" s="39"/>
      <c r="RW393" s="39"/>
      <c r="RX393" s="39"/>
      <c r="RY393" s="39"/>
      <c r="RZ393" s="39"/>
      <c r="SA393" s="39"/>
      <c r="SB393" s="39"/>
      <c r="SC393" s="39"/>
      <c r="SD393" s="39"/>
      <c r="SE393" s="39"/>
      <c r="SF393" s="39"/>
      <c r="SG393" s="39"/>
      <c r="SH393" s="39"/>
      <c r="SI393" s="39"/>
      <c r="SJ393" s="39"/>
      <c r="SK393" s="39"/>
      <c r="SL393" s="39"/>
      <c r="SM393" s="39"/>
      <c r="SN393" s="39"/>
      <c r="SO393" s="39"/>
      <c r="SP393" s="39"/>
      <c r="SQ393" s="39"/>
      <c r="SR393" s="39"/>
      <c r="SS393" s="39"/>
      <c r="ST393" s="39"/>
      <c r="SU393" s="39"/>
      <c r="SV393" s="39"/>
      <c r="SW393" s="39"/>
      <c r="SX393" s="39"/>
      <c r="SY393" s="39"/>
      <c r="SZ393" s="39"/>
      <c r="TA393" s="39"/>
      <c r="TB393" s="39"/>
      <c r="TC393" s="39"/>
      <c r="TD393" s="39"/>
      <c r="TE393" s="39"/>
      <c r="TF393" s="39"/>
      <c r="TG393" s="39"/>
      <c r="TH393" s="39"/>
      <c r="TI393" s="39"/>
      <c r="TJ393" s="39"/>
      <c r="TK393" s="39"/>
      <c r="TL393" s="39"/>
      <c r="TM393" s="39"/>
      <c r="TN393" s="39"/>
      <c r="TO393" s="39"/>
      <c r="TP393" s="39"/>
      <c r="TQ393" s="39"/>
      <c r="TR393" s="39"/>
      <c r="TS393" s="39"/>
      <c r="TT393" s="39"/>
      <c r="TU393" s="39"/>
      <c r="TV393" s="39"/>
      <c r="TW393" s="39"/>
      <c r="TX393" s="39"/>
      <c r="TY393" s="39"/>
      <c r="TZ393" s="39"/>
      <c r="UA393" s="39"/>
      <c r="UB393" s="39"/>
      <c r="UC393" s="39"/>
      <c r="UD393" s="39"/>
      <c r="UE393" s="39"/>
      <c r="UF393" s="39"/>
      <c r="UG393" s="39"/>
      <c r="UH393" s="39"/>
      <c r="UI393" s="39"/>
      <c r="UJ393" s="39"/>
      <c r="UK393" s="39"/>
      <c r="UL393" s="39"/>
      <c r="UM393" s="39"/>
      <c r="UN393" s="39"/>
      <c r="UO393" s="39"/>
      <c r="UP393" s="39"/>
      <c r="UQ393" s="39"/>
      <c r="UR393" s="39"/>
      <c r="US393" s="39"/>
      <c r="UT393" s="39"/>
      <c r="UU393" s="39"/>
      <c r="UV393" s="39"/>
      <c r="UW393" s="39"/>
      <c r="UX393" s="39"/>
      <c r="UY393" s="39"/>
      <c r="UZ393" s="39"/>
      <c r="VA393" s="39"/>
      <c r="VB393" s="39"/>
      <c r="VC393" s="39"/>
      <c r="VD393" s="39"/>
      <c r="VE393" s="39"/>
      <c r="VF393" s="39"/>
      <c r="VG393" s="39"/>
      <c r="VH393" s="39"/>
      <c r="VI393" s="39"/>
      <c r="VJ393" s="39"/>
      <c r="VK393" s="39"/>
      <c r="VL393" s="39"/>
      <c r="VM393" s="39"/>
      <c r="VN393" s="39"/>
      <c r="VO393" s="39"/>
      <c r="VP393" s="39"/>
      <c r="VQ393" s="39"/>
      <c r="VR393" s="39"/>
      <c r="VS393" s="39"/>
      <c r="VT393" s="39"/>
      <c r="VU393" s="39"/>
      <c r="VV393" s="39"/>
      <c r="VW393" s="39"/>
      <c r="VX393" s="39"/>
      <c r="VY393" s="39"/>
      <c r="VZ393" s="39"/>
      <c r="WA393" s="39"/>
      <c r="WB393" s="39"/>
      <c r="WC393" s="39"/>
      <c r="WD393" s="39"/>
      <c r="WE393" s="39"/>
      <c r="WF393" s="39"/>
      <c r="WG393" s="39"/>
      <c r="WH393" s="39"/>
      <c r="WI393" s="39"/>
      <c r="WJ393" s="39"/>
      <c r="WK393" s="39"/>
      <c r="WL393" s="39"/>
      <c r="WM393" s="39"/>
      <c r="WN393" s="39"/>
      <c r="WO393" s="39"/>
      <c r="WP393" s="39"/>
      <c r="WQ393" s="39"/>
      <c r="WR393" s="39"/>
      <c r="WS393" s="39"/>
      <c r="WT393" s="39"/>
      <c r="WU393" s="39"/>
      <c r="WV393" s="39"/>
      <c r="WW393" s="39"/>
      <c r="WX393" s="39"/>
      <c r="WY393" s="39"/>
      <c r="WZ393" s="39"/>
      <c r="XA393" s="39"/>
      <c r="XB393" s="39"/>
      <c r="XC393" s="39"/>
      <c r="XD393" s="39"/>
      <c r="XE393" s="39"/>
      <c r="XF393" s="39"/>
      <c r="XG393" s="39"/>
      <c r="XH393" s="39"/>
      <c r="XI393" s="39"/>
      <c r="XJ393" s="39"/>
      <c r="XK393" s="39"/>
      <c r="XL393" s="39"/>
      <c r="XM393" s="39"/>
      <c r="XN393" s="39"/>
      <c r="XO393" s="39"/>
      <c r="XP393" s="39"/>
      <c r="XQ393" s="39"/>
      <c r="XR393" s="39"/>
      <c r="XS393" s="39"/>
      <c r="XT393" s="39"/>
      <c r="XU393" s="39"/>
      <c r="XV393" s="39"/>
      <c r="XW393" s="39"/>
      <c r="XX393" s="39"/>
      <c r="XY393" s="39"/>
      <c r="XZ393" s="39"/>
      <c r="YA393" s="39"/>
      <c r="YB393" s="39"/>
      <c r="YC393" s="39"/>
      <c r="YD393" s="39"/>
      <c r="YE393" s="39"/>
      <c r="YF393" s="39"/>
      <c r="YG393" s="39"/>
      <c r="YH393" s="39"/>
      <c r="YI393" s="39"/>
      <c r="YJ393" s="39"/>
      <c r="YK393" s="39"/>
      <c r="YL393" s="39"/>
      <c r="YM393" s="39"/>
      <c r="YN393" s="39"/>
      <c r="YO393" s="39"/>
      <c r="YP393" s="39"/>
      <c r="YQ393" s="39"/>
      <c r="YR393" s="39"/>
      <c r="YS393" s="39"/>
      <c r="YT393" s="39"/>
      <c r="YU393" s="39"/>
      <c r="YV393" s="39"/>
      <c r="YW393" s="39"/>
      <c r="YX393" s="39"/>
      <c r="YY393" s="39"/>
      <c r="YZ393" s="39"/>
      <c r="ZA393" s="39"/>
      <c r="ZB393" s="39"/>
      <c r="ZC393" s="39"/>
      <c r="ZD393" s="39"/>
      <c r="ZE393" s="39"/>
      <c r="ZF393" s="39"/>
      <c r="ZG393" s="39"/>
      <c r="ZH393" s="39"/>
      <c r="ZI393" s="39"/>
      <c r="ZJ393" s="39"/>
      <c r="ZK393" s="39"/>
      <c r="ZL393" s="39"/>
      <c r="ZM393" s="39"/>
      <c r="ZN393" s="39"/>
      <c r="ZO393" s="39"/>
      <c r="ZP393" s="39"/>
      <c r="ZQ393" s="39"/>
      <c r="ZR393" s="39"/>
      <c r="ZS393" s="39"/>
      <c r="ZT393" s="39"/>
      <c r="ZU393" s="39"/>
      <c r="ZV393" s="39"/>
      <c r="ZW393" s="39"/>
      <c r="ZX393" s="39"/>
    </row>
    <row r="394" spans="1:700" s="41" customFormat="1" ht="12" customHeight="1" x14ac:dyDescent="0.25">
      <c r="A394" s="128" t="s">
        <v>36</v>
      </c>
      <c r="B394" s="36" t="s">
        <v>37</v>
      </c>
      <c r="C394" s="36" t="s">
        <v>37</v>
      </c>
      <c r="D394" s="36" t="s">
        <v>38</v>
      </c>
      <c r="E394" s="36" t="s">
        <v>271</v>
      </c>
      <c r="F394" s="36" t="s">
        <v>272</v>
      </c>
      <c r="G394" s="22" t="s">
        <v>16334</v>
      </c>
      <c r="H394" s="81">
        <v>31801</v>
      </c>
      <c r="I394" s="84" t="s">
        <v>149</v>
      </c>
      <c r="J394" s="119" t="s">
        <v>16331</v>
      </c>
      <c r="K394" s="31" t="s">
        <v>149</v>
      </c>
      <c r="L394" s="117"/>
      <c r="M394" s="8" t="s">
        <v>43</v>
      </c>
      <c r="N394" s="12" t="s">
        <v>16296</v>
      </c>
      <c r="O394" s="20">
        <v>12</v>
      </c>
      <c r="P394" s="59">
        <v>429.2</v>
      </c>
      <c r="Q394" s="53" t="s">
        <v>16279</v>
      </c>
      <c r="R394" s="59">
        <v>5150.3999999999996</v>
      </c>
      <c r="S394" s="59">
        <v>0</v>
      </c>
      <c r="T394" s="59">
        <v>0</v>
      </c>
      <c r="U394" s="59">
        <v>1716.8</v>
      </c>
      <c r="V394" s="59">
        <v>0</v>
      </c>
      <c r="W394" s="59">
        <v>1716.8</v>
      </c>
      <c r="X394" s="59">
        <v>0</v>
      </c>
      <c r="Y394" s="59">
        <v>0</v>
      </c>
      <c r="Z394" s="59">
        <v>1716.8</v>
      </c>
      <c r="AA394" s="59">
        <v>0</v>
      </c>
      <c r="AB394" s="59">
        <v>0</v>
      </c>
      <c r="AC394" s="59">
        <v>0</v>
      </c>
      <c r="AD394" s="59">
        <v>0</v>
      </c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  <c r="IV394" s="39"/>
      <c r="IW394" s="39"/>
      <c r="IX394" s="39"/>
      <c r="IY394" s="39"/>
      <c r="IZ394" s="39"/>
      <c r="JA394" s="39"/>
      <c r="JB394" s="39"/>
      <c r="JC394" s="39"/>
      <c r="JD394" s="39"/>
      <c r="JE394" s="39"/>
      <c r="JF394" s="39"/>
      <c r="JG394" s="39"/>
      <c r="JH394" s="39"/>
      <c r="JI394" s="39"/>
      <c r="JJ394" s="39"/>
      <c r="JK394" s="39"/>
      <c r="JL394" s="39"/>
      <c r="JM394" s="39"/>
      <c r="JN394" s="39"/>
      <c r="JO394" s="39"/>
      <c r="JP394" s="39"/>
      <c r="JQ394" s="39"/>
      <c r="JR394" s="39"/>
      <c r="JS394" s="39"/>
      <c r="JT394" s="39"/>
      <c r="JU394" s="39"/>
      <c r="JV394" s="39"/>
      <c r="JW394" s="39"/>
      <c r="JX394" s="39"/>
      <c r="JY394" s="39"/>
      <c r="JZ394" s="39"/>
      <c r="KA394" s="39"/>
      <c r="KB394" s="39"/>
      <c r="KC394" s="39"/>
      <c r="KD394" s="39"/>
      <c r="KE394" s="39"/>
      <c r="KF394" s="39"/>
      <c r="KG394" s="39"/>
      <c r="KH394" s="39"/>
      <c r="KI394" s="39"/>
      <c r="KJ394" s="39"/>
      <c r="KK394" s="39"/>
      <c r="KL394" s="39"/>
      <c r="KM394" s="39"/>
      <c r="KN394" s="39"/>
      <c r="KO394" s="39"/>
      <c r="KP394" s="39"/>
      <c r="KQ394" s="39"/>
      <c r="KR394" s="39"/>
      <c r="KS394" s="39"/>
      <c r="KT394" s="39"/>
      <c r="KU394" s="39"/>
      <c r="KV394" s="39"/>
      <c r="KW394" s="39"/>
      <c r="KX394" s="39"/>
      <c r="KY394" s="39"/>
      <c r="KZ394" s="39"/>
      <c r="LA394" s="39"/>
      <c r="LB394" s="39"/>
      <c r="LC394" s="39"/>
      <c r="LD394" s="39"/>
      <c r="LE394" s="39"/>
      <c r="LF394" s="39"/>
      <c r="LG394" s="39"/>
      <c r="LH394" s="39"/>
      <c r="LI394" s="39"/>
      <c r="LJ394" s="39"/>
      <c r="LK394" s="39"/>
      <c r="LL394" s="39"/>
      <c r="LM394" s="39"/>
      <c r="LN394" s="39"/>
      <c r="LO394" s="39"/>
      <c r="LP394" s="39"/>
      <c r="LQ394" s="39"/>
      <c r="LR394" s="39"/>
      <c r="LS394" s="39"/>
      <c r="LT394" s="39"/>
      <c r="LU394" s="39"/>
      <c r="LV394" s="39"/>
      <c r="LW394" s="39"/>
      <c r="LX394" s="39"/>
      <c r="LY394" s="39"/>
      <c r="LZ394" s="39"/>
      <c r="MA394" s="39"/>
      <c r="MB394" s="39"/>
      <c r="MC394" s="39"/>
      <c r="MD394" s="39"/>
      <c r="ME394" s="39"/>
      <c r="MF394" s="39"/>
      <c r="MG394" s="39"/>
      <c r="MH394" s="39"/>
      <c r="MI394" s="39"/>
      <c r="MJ394" s="39"/>
      <c r="MK394" s="39"/>
      <c r="ML394" s="39"/>
      <c r="MM394" s="39"/>
      <c r="MN394" s="39"/>
      <c r="MO394" s="39"/>
      <c r="MP394" s="39"/>
      <c r="MQ394" s="39"/>
      <c r="MR394" s="39"/>
      <c r="MS394" s="39"/>
      <c r="MT394" s="39"/>
      <c r="MU394" s="39"/>
      <c r="MV394" s="39"/>
      <c r="MW394" s="39"/>
      <c r="MX394" s="39"/>
      <c r="MY394" s="39"/>
      <c r="MZ394" s="39"/>
      <c r="NA394" s="39"/>
      <c r="NB394" s="39"/>
      <c r="NC394" s="39"/>
      <c r="ND394" s="39"/>
      <c r="NE394" s="39"/>
      <c r="NF394" s="39"/>
      <c r="NG394" s="39"/>
      <c r="NH394" s="39"/>
      <c r="NI394" s="39"/>
      <c r="NJ394" s="39"/>
      <c r="NK394" s="39"/>
      <c r="NL394" s="39"/>
      <c r="NM394" s="39"/>
      <c r="NN394" s="39"/>
      <c r="NO394" s="39"/>
      <c r="NP394" s="39"/>
      <c r="NQ394" s="39"/>
      <c r="NR394" s="39"/>
      <c r="NS394" s="39"/>
      <c r="NT394" s="39"/>
      <c r="NU394" s="39"/>
      <c r="NV394" s="39"/>
      <c r="NW394" s="39"/>
      <c r="NX394" s="39"/>
      <c r="NY394" s="39"/>
      <c r="NZ394" s="39"/>
      <c r="OA394" s="39"/>
      <c r="OB394" s="39"/>
      <c r="OC394" s="39"/>
      <c r="OD394" s="39"/>
      <c r="OE394" s="39"/>
      <c r="OF394" s="39"/>
      <c r="OG394" s="39"/>
      <c r="OH394" s="39"/>
      <c r="OI394" s="39"/>
      <c r="OJ394" s="39"/>
      <c r="OK394" s="39"/>
      <c r="OL394" s="39"/>
      <c r="OM394" s="39"/>
      <c r="ON394" s="39"/>
      <c r="OO394" s="39"/>
      <c r="OP394" s="39"/>
      <c r="OQ394" s="39"/>
      <c r="OR394" s="39"/>
      <c r="OS394" s="39"/>
      <c r="OT394" s="39"/>
      <c r="OU394" s="39"/>
      <c r="OV394" s="39"/>
      <c r="OW394" s="39"/>
      <c r="OX394" s="39"/>
      <c r="OY394" s="39"/>
      <c r="OZ394" s="39"/>
      <c r="PA394" s="39"/>
      <c r="PB394" s="39"/>
      <c r="PC394" s="39"/>
      <c r="PD394" s="39"/>
      <c r="PE394" s="39"/>
      <c r="PF394" s="39"/>
      <c r="PG394" s="39"/>
      <c r="PH394" s="39"/>
      <c r="PI394" s="39"/>
      <c r="PJ394" s="39"/>
      <c r="PK394" s="39"/>
      <c r="PL394" s="39"/>
      <c r="PM394" s="39"/>
      <c r="PN394" s="39"/>
      <c r="PO394" s="39"/>
      <c r="PP394" s="39"/>
      <c r="PQ394" s="39"/>
      <c r="PR394" s="39"/>
      <c r="PS394" s="39"/>
      <c r="PT394" s="39"/>
      <c r="PU394" s="39"/>
      <c r="PV394" s="39"/>
      <c r="PW394" s="39"/>
      <c r="PX394" s="39"/>
      <c r="PY394" s="39"/>
      <c r="PZ394" s="39"/>
      <c r="QA394" s="39"/>
      <c r="QB394" s="39"/>
      <c r="QC394" s="39"/>
      <c r="QD394" s="39"/>
      <c r="QE394" s="39"/>
      <c r="QF394" s="39"/>
      <c r="QG394" s="39"/>
      <c r="QH394" s="39"/>
      <c r="QI394" s="39"/>
      <c r="QJ394" s="39"/>
      <c r="QK394" s="39"/>
      <c r="QL394" s="39"/>
      <c r="QM394" s="39"/>
      <c r="QN394" s="39"/>
      <c r="QO394" s="39"/>
      <c r="QP394" s="39"/>
      <c r="QQ394" s="39"/>
      <c r="QR394" s="39"/>
      <c r="QS394" s="39"/>
      <c r="QT394" s="39"/>
      <c r="QU394" s="39"/>
      <c r="QV394" s="39"/>
      <c r="QW394" s="39"/>
      <c r="QX394" s="39"/>
      <c r="QY394" s="39"/>
      <c r="QZ394" s="39"/>
      <c r="RA394" s="39"/>
      <c r="RB394" s="39"/>
      <c r="RC394" s="39"/>
      <c r="RD394" s="39"/>
      <c r="RE394" s="39"/>
      <c r="RF394" s="39"/>
      <c r="RG394" s="39"/>
      <c r="RH394" s="39"/>
      <c r="RI394" s="39"/>
      <c r="RJ394" s="39"/>
      <c r="RK394" s="39"/>
      <c r="RL394" s="39"/>
      <c r="RM394" s="39"/>
      <c r="RN394" s="39"/>
      <c r="RO394" s="39"/>
      <c r="RP394" s="39"/>
      <c r="RQ394" s="39"/>
      <c r="RR394" s="39"/>
      <c r="RS394" s="39"/>
      <c r="RT394" s="39"/>
      <c r="RU394" s="39"/>
      <c r="RV394" s="39"/>
      <c r="RW394" s="39"/>
      <c r="RX394" s="39"/>
      <c r="RY394" s="39"/>
      <c r="RZ394" s="39"/>
      <c r="SA394" s="39"/>
      <c r="SB394" s="39"/>
      <c r="SC394" s="39"/>
      <c r="SD394" s="39"/>
      <c r="SE394" s="39"/>
      <c r="SF394" s="39"/>
      <c r="SG394" s="39"/>
      <c r="SH394" s="39"/>
      <c r="SI394" s="39"/>
      <c r="SJ394" s="39"/>
      <c r="SK394" s="39"/>
      <c r="SL394" s="39"/>
      <c r="SM394" s="39"/>
      <c r="SN394" s="39"/>
      <c r="SO394" s="39"/>
      <c r="SP394" s="39"/>
      <c r="SQ394" s="39"/>
      <c r="SR394" s="39"/>
      <c r="SS394" s="39"/>
      <c r="ST394" s="39"/>
      <c r="SU394" s="39"/>
      <c r="SV394" s="39"/>
      <c r="SW394" s="39"/>
      <c r="SX394" s="39"/>
      <c r="SY394" s="39"/>
      <c r="SZ394" s="39"/>
      <c r="TA394" s="39"/>
      <c r="TB394" s="39"/>
      <c r="TC394" s="39"/>
      <c r="TD394" s="39"/>
      <c r="TE394" s="39"/>
      <c r="TF394" s="39"/>
      <c r="TG394" s="39"/>
      <c r="TH394" s="39"/>
      <c r="TI394" s="39"/>
      <c r="TJ394" s="39"/>
      <c r="TK394" s="39"/>
      <c r="TL394" s="39"/>
      <c r="TM394" s="39"/>
      <c r="TN394" s="39"/>
      <c r="TO394" s="39"/>
      <c r="TP394" s="39"/>
      <c r="TQ394" s="39"/>
      <c r="TR394" s="39"/>
      <c r="TS394" s="39"/>
      <c r="TT394" s="39"/>
      <c r="TU394" s="39"/>
      <c r="TV394" s="39"/>
      <c r="TW394" s="39"/>
      <c r="TX394" s="39"/>
      <c r="TY394" s="39"/>
      <c r="TZ394" s="39"/>
      <c r="UA394" s="39"/>
      <c r="UB394" s="39"/>
      <c r="UC394" s="39"/>
      <c r="UD394" s="39"/>
      <c r="UE394" s="39"/>
      <c r="UF394" s="39"/>
      <c r="UG394" s="39"/>
      <c r="UH394" s="39"/>
      <c r="UI394" s="39"/>
      <c r="UJ394" s="39"/>
      <c r="UK394" s="39"/>
      <c r="UL394" s="39"/>
      <c r="UM394" s="39"/>
      <c r="UN394" s="39"/>
      <c r="UO394" s="39"/>
      <c r="UP394" s="39"/>
      <c r="UQ394" s="39"/>
      <c r="UR394" s="39"/>
      <c r="US394" s="39"/>
      <c r="UT394" s="39"/>
      <c r="UU394" s="39"/>
      <c r="UV394" s="39"/>
      <c r="UW394" s="39"/>
      <c r="UX394" s="39"/>
      <c r="UY394" s="39"/>
      <c r="UZ394" s="39"/>
      <c r="VA394" s="39"/>
      <c r="VB394" s="39"/>
      <c r="VC394" s="39"/>
      <c r="VD394" s="39"/>
      <c r="VE394" s="39"/>
      <c r="VF394" s="39"/>
      <c r="VG394" s="39"/>
      <c r="VH394" s="39"/>
      <c r="VI394" s="39"/>
      <c r="VJ394" s="39"/>
      <c r="VK394" s="39"/>
      <c r="VL394" s="39"/>
      <c r="VM394" s="39"/>
      <c r="VN394" s="39"/>
      <c r="VO394" s="39"/>
      <c r="VP394" s="39"/>
      <c r="VQ394" s="39"/>
      <c r="VR394" s="39"/>
      <c r="VS394" s="39"/>
      <c r="VT394" s="39"/>
      <c r="VU394" s="39"/>
      <c r="VV394" s="39"/>
      <c r="VW394" s="39"/>
      <c r="VX394" s="39"/>
      <c r="VY394" s="39"/>
      <c r="VZ394" s="39"/>
      <c r="WA394" s="39"/>
      <c r="WB394" s="39"/>
      <c r="WC394" s="39"/>
      <c r="WD394" s="39"/>
      <c r="WE394" s="39"/>
      <c r="WF394" s="39"/>
      <c r="WG394" s="39"/>
      <c r="WH394" s="39"/>
      <c r="WI394" s="39"/>
      <c r="WJ394" s="39"/>
      <c r="WK394" s="39"/>
      <c r="WL394" s="39"/>
      <c r="WM394" s="39"/>
      <c r="WN394" s="39"/>
      <c r="WO394" s="39"/>
      <c r="WP394" s="39"/>
      <c r="WQ394" s="39"/>
      <c r="WR394" s="39"/>
      <c r="WS394" s="39"/>
      <c r="WT394" s="39"/>
      <c r="WU394" s="39"/>
      <c r="WV394" s="39"/>
      <c r="WW394" s="39"/>
      <c r="WX394" s="39"/>
      <c r="WY394" s="39"/>
      <c r="WZ394" s="39"/>
      <c r="XA394" s="39"/>
      <c r="XB394" s="39"/>
      <c r="XC394" s="39"/>
      <c r="XD394" s="39"/>
      <c r="XE394" s="39"/>
      <c r="XF394" s="39"/>
      <c r="XG394" s="39"/>
      <c r="XH394" s="39"/>
      <c r="XI394" s="39"/>
      <c r="XJ394" s="39"/>
      <c r="XK394" s="39"/>
      <c r="XL394" s="39"/>
      <c r="XM394" s="39"/>
      <c r="XN394" s="39"/>
      <c r="XO394" s="39"/>
      <c r="XP394" s="39"/>
      <c r="XQ394" s="39"/>
      <c r="XR394" s="39"/>
      <c r="XS394" s="39"/>
      <c r="XT394" s="39"/>
      <c r="XU394" s="39"/>
      <c r="XV394" s="39"/>
      <c r="XW394" s="39"/>
      <c r="XX394" s="39"/>
      <c r="XY394" s="39"/>
      <c r="XZ394" s="39"/>
      <c r="YA394" s="39"/>
      <c r="YB394" s="39"/>
      <c r="YC394" s="39"/>
      <c r="YD394" s="39"/>
      <c r="YE394" s="39"/>
      <c r="YF394" s="39"/>
      <c r="YG394" s="39"/>
      <c r="YH394" s="39"/>
      <c r="YI394" s="39"/>
      <c r="YJ394" s="39"/>
      <c r="YK394" s="39"/>
      <c r="YL394" s="39"/>
      <c r="YM394" s="39"/>
      <c r="YN394" s="39"/>
      <c r="YO394" s="39"/>
      <c r="YP394" s="39"/>
      <c r="YQ394" s="39"/>
      <c r="YR394" s="39"/>
      <c r="YS394" s="39"/>
      <c r="YT394" s="39"/>
      <c r="YU394" s="39"/>
      <c r="YV394" s="39"/>
      <c r="YW394" s="39"/>
      <c r="YX394" s="39"/>
      <c r="YY394" s="39"/>
      <c r="YZ394" s="39"/>
      <c r="ZA394" s="39"/>
      <c r="ZB394" s="39"/>
      <c r="ZC394" s="39"/>
      <c r="ZD394" s="39"/>
      <c r="ZE394" s="39"/>
      <c r="ZF394" s="39"/>
      <c r="ZG394" s="39"/>
      <c r="ZH394" s="39"/>
      <c r="ZI394" s="39"/>
      <c r="ZJ394" s="39"/>
      <c r="ZK394" s="39"/>
      <c r="ZL394" s="39"/>
      <c r="ZM394" s="39"/>
      <c r="ZN394" s="39"/>
      <c r="ZO394" s="39"/>
      <c r="ZP394" s="39"/>
      <c r="ZQ394" s="39"/>
      <c r="ZR394" s="39"/>
      <c r="ZS394" s="39"/>
      <c r="ZT394" s="39"/>
      <c r="ZU394" s="39"/>
      <c r="ZV394" s="39"/>
      <c r="ZW394" s="39"/>
      <c r="ZX394" s="39"/>
    </row>
    <row r="395" spans="1:700" s="41" customFormat="1" ht="12" customHeight="1" x14ac:dyDescent="0.25">
      <c r="A395" s="128" t="s">
        <v>36</v>
      </c>
      <c r="B395" s="36" t="s">
        <v>37</v>
      </c>
      <c r="C395" s="36" t="s">
        <v>37</v>
      </c>
      <c r="D395" s="36" t="s">
        <v>38</v>
      </c>
      <c r="E395" s="36" t="s">
        <v>271</v>
      </c>
      <c r="F395" s="36" t="s">
        <v>272</v>
      </c>
      <c r="G395" s="22" t="s">
        <v>16334</v>
      </c>
      <c r="H395" s="81" t="s">
        <v>16337</v>
      </c>
      <c r="I395" s="85" t="s">
        <v>254</v>
      </c>
      <c r="J395" s="119" t="s">
        <v>16331</v>
      </c>
      <c r="K395" s="77" t="s">
        <v>16338</v>
      </c>
      <c r="L395" s="117"/>
      <c r="M395" s="8" t="s">
        <v>43</v>
      </c>
      <c r="N395" s="12" t="s">
        <v>16296</v>
      </c>
      <c r="O395" s="20">
        <v>2</v>
      </c>
      <c r="P395" s="59">
        <v>7066.72</v>
      </c>
      <c r="Q395" s="53" t="s">
        <v>16279</v>
      </c>
      <c r="R395" s="59">
        <v>14133.44</v>
      </c>
      <c r="S395" s="59">
        <v>0</v>
      </c>
      <c r="T395" s="59">
        <v>0</v>
      </c>
      <c r="U395" s="59">
        <v>7066.72</v>
      </c>
      <c r="V395" s="59">
        <v>0</v>
      </c>
      <c r="W395" s="59">
        <v>0</v>
      </c>
      <c r="X395" s="59">
        <v>0</v>
      </c>
      <c r="Y395" s="59">
        <v>7066.72</v>
      </c>
      <c r="Z395" s="59">
        <v>0</v>
      </c>
      <c r="AA395" s="59">
        <v>0</v>
      </c>
      <c r="AB395" s="59">
        <v>0</v>
      </c>
      <c r="AC395" s="59">
        <v>0</v>
      </c>
      <c r="AD395" s="59">
        <v>0</v>
      </c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  <c r="IV395" s="39"/>
      <c r="IW395" s="39"/>
      <c r="IX395" s="39"/>
      <c r="IY395" s="39"/>
      <c r="IZ395" s="39"/>
      <c r="JA395" s="39"/>
      <c r="JB395" s="39"/>
      <c r="JC395" s="39"/>
      <c r="JD395" s="39"/>
      <c r="JE395" s="39"/>
      <c r="JF395" s="39"/>
      <c r="JG395" s="39"/>
      <c r="JH395" s="39"/>
      <c r="JI395" s="39"/>
      <c r="JJ395" s="39"/>
      <c r="JK395" s="39"/>
      <c r="JL395" s="39"/>
      <c r="JM395" s="39"/>
      <c r="JN395" s="39"/>
      <c r="JO395" s="39"/>
      <c r="JP395" s="39"/>
      <c r="JQ395" s="39"/>
      <c r="JR395" s="39"/>
      <c r="JS395" s="39"/>
      <c r="JT395" s="39"/>
      <c r="JU395" s="39"/>
      <c r="JV395" s="39"/>
      <c r="JW395" s="39"/>
      <c r="JX395" s="39"/>
      <c r="JY395" s="39"/>
      <c r="JZ395" s="39"/>
      <c r="KA395" s="39"/>
      <c r="KB395" s="39"/>
      <c r="KC395" s="39"/>
      <c r="KD395" s="39"/>
      <c r="KE395" s="39"/>
      <c r="KF395" s="39"/>
      <c r="KG395" s="39"/>
      <c r="KH395" s="39"/>
      <c r="KI395" s="39"/>
      <c r="KJ395" s="39"/>
      <c r="KK395" s="39"/>
      <c r="KL395" s="39"/>
      <c r="KM395" s="39"/>
      <c r="KN395" s="39"/>
      <c r="KO395" s="39"/>
      <c r="KP395" s="39"/>
      <c r="KQ395" s="39"/>
      <c r="KR395" s="39"/>
      <c r="KS395" s="39"/>
      <c r="KT395" s="39"/>
      <c r="KU395" s="39"/>
      <c r="KV395" s="39"/>
      <c r="KW395" s="39"/>
      <c r="KX395" s="39"/>
      <c r="KY395" s="39"/>
      <c r="KZ395" s="39"/>
      <c r="LA395" s="39"/>
      <c r="LB395" s="39"/>
      <c r="LC395" s="39"/>
      <c r="LD395" s="39"/>
      <c r="LE395" s="39"/>
      <c r="LF395" s="39"/>
      <c r="LG395" s="39"/>
      <c r="LH395" s="39"/>
      <c r="LI395" s="39"/>
      <c r="LJ395" s="39"/>
      <c r="LK395" s="39"/>
      <c r="LL395" s="39"/>
      <c r="LM395" s="39"/>
      <c r="LN395" s="39"/>
      <c r="LO395" s="39"/>
      <c r="LP395" s="39"/>
      <c r="LQ395" s="39"/>
      <c r="LR395" s="39"/>
      <c r="LS395" s="39"/>
      <c r="LT395" s="39"/>
      <c r="LU395" s="39"/>
      <c r="LV395" s="39"/>
      <c r="LW395" s="39"/>
      <c r="LX395" s="39"/>
      <c r="LY395" s="39"/>
      <c r="LZ395" s="39"/>
      <c r="MA395" s="39"/>
      <c r="MB395" s="39"/>
      <c r="MC395" s="39"/>
      <c r="MD395" s="39"/>
      <c r="ME395" s="39"/>
      <c r="MF395" s="39"/>
      <c r="MG395" s="39"/>
      <c r="MH395" s="39"/>
      <c r="MI395" s="39"/>
      <c r="MJ395" s="39"/>
      <c r="MK395" s="39"/>
      <c r="ML395" s="39"/>
      <c r="MM395" s="39"/>
      <c r="MN395" s="39"/>
      <c r="MO395" s="39"/>
      <c r="MP395" s="39"/>
      <c r="MQ395" s="39"/>
      <c r="MR395" s="39"/>
      <c r="MS395" s="39"/>
      <c r="MT395" s="39"/>
      <c r="MU395" s="39"/>
      <c r="MV395" s="39"/>
      <c r="MW395" s="39"/>
      <c r="MX395" s="39"/>
      <c r="MY395" s="39"/>
      <c r="MZ395" s="39"/>
      <c r="NA395" s="39"/>
      <c r="NB395" s="39"/>
      <c r="NC395" s="39"/>
      <c r="ND395" s="39"/>
      <c r="NE395" s="39"/>
      <c r="NF395" s="39"/>
      <c r="NG395" s="39"/>
      <c r="NH395" s="39"/>
      <c r="NI395" s="39"/>
      <c r="NJ395" s="39"/>
      <c r="NK395" s="39"/>
      <c r="NL395" s="39"/>
      <c r="NM395" s="39"/>
      <c r="NN395" s="39"/>
      <c r="NO395" s="39"/>
      <c r="NP395" s="39"/>
      <c r="NQ395" s="39"/>
      <c r="NR395" s="39"/>
      <c r="NS395" s="39"/>
      <c r="NT395" s="39"/>
      <c r="NU395" s="39"/>
      <c r="NV395" s="39"/>
      <c r="NW395" s="39"/>
      <c r="NX395" s="39"/>
      <c r="NY395" s="39"/>
      <c r="NZ395" s="39"/>
      <c r="OA395" s="39"/>
      <c r="OB395" s="39"/>
      <c r="OC395" s="39"/>
      <c r="OD395" s="39"/>
      <c r="OE395" s="39"/>
      <c r="OF395" s="39"/>
      <c r="OG395" s="39"/>
      <c r="OH395" s="39"/>
      <c r="OI395" s="39"/>
      <c r="OJ395" s="39"/>
      <c r="OK395" s="39"/>
      <c r="OL395" s="39"/>
      <c r="OM395" s="39"/>
      <c r="ON395" s="39"/>
      <c r="OO395" s="39"/>
      <c r="OP395" s="39"/>
      <c r="OQ395" s="39"/>
      <c r="OR395" s="39"/>
      <c r="OS395" s="39"/>
      <c r="OT395" s="39"/>
      <c r="OU395" s="39"/>
      <c r="OV395" s="39"/>
      <c r="OW395" s="39"/>
      <c r="OX395" s="39"/>
      <c r="OY395" s="39"/>
      <c r="OZ395" s="39"/>
      <c r="PA395" s="39"/>
      <c r="PB395" s="39"/>
      <c r="PC395" s="39"/>
      <c r="PD395" s="39"/>
      <c r="PE395" s="39"/>
      <c r="PF395" s="39"/>
      <c r="PG395" s="39"/>
      <c r="PH395" s="39"/>
      <c r="PI395" s="39"/>
      <c r="PJ395" s="39"/>
      <c r="PK395" s="39"/>
      <c r="PL395" s="39"/>
      <c r="PM395" s="39"/>
      <c r="PN395" s="39"/>
      <c r="PO395" s="39"/>
      <c r="PP395" s="39"/>
      <c r="PQ395" s="39"/>
      <c r="PR395" s="39"/>
      <c r="PS395" s="39"/>
      <c r="PT395" s="39"/>
      <c r="PU395" s="39"/>
      <c r="PV395" s="39"/>
      <c r="PW395" s="39"/>
      <c r="PX395" s="39"/>
      <c r="PY395" s="39"/>
      <c r="PZ395" s="39"/>
      <c r="QA395" s="39"/>
      <c r="QB395" s="39"/>
      <c r="QC395" s="39"/>
      <c r="QD395" s="39"/>
      <c r="QE395" s="39"/>
      <c r="QF395" s="39"/>
      <c r="QG395" s="39"/>
      <c r="QH395" s="39"/>
      <c r="QI395" s="39"/>
      <c r="QJ395" s="39"/>
      <c r="QK395" s="39"/>
      <c r="QL395" s="39"/>
      <c r="QM395" s="39"/>
      <c r="QN395" s="39"/>
      <c r="QO395" s="39"/>
      <c r="QP395" s="39"/>
      <c r="QQ395" s="39"/>
      <c r="QR395" s="39"/>
      <c r="QS395" s="39"/>
      <c r="QT395" s="39"/>
      <c r="QU395" s="39"/>
      <c r="QV395" s="39"/>
      <c r="QW395" s="39"/>
      <c r="QX395" s="39"/>
      <c r="QY395" s="39"/>
      <c r="QZ395" s="39"/>
      <c r="RA395" s="39"/>
      <c r="RB395" s="39"/>
      <c r="RC395" s="39"/>
      <c r="RD395" s="39"/>
      <c r="RE395" s="39"/>
      <c r="RF395" s="39"/>
      <c r="RG395" s="39"/>
      <c r="RH395" s="39"/>
      <c r="RI395" s="39"/>
      <c r="RJ395" s="39"/>
      <c r="RK395" s="39"/>
      <c r="RL395" s="39"/>
      <c r="RM395" s="39"/>
      <c r="RN395" s="39"/>
      <c r="RO395" s="39"/>
      <c r="RP395" s="39"/>
      <c r="RQ395" s="39"/>
      <c r="RR395" s="39"/>
      <c r="RS395" s="39"/>
      <c r="RT395" s="39"/>
      <c r="RU395" s="39"/>
      <c r="RV395" s="39"/>
      <c r="RW395" s="39"/>
      <c r="RX395" s="39"/>
      <c r="RY395" s="39"/>
      <c r="RZ395" s="39"/>
      <c r="SA395" s="39"/>
      <c r="SB395" s="39"/>
      <c r="SC395" s="39"/>
      <c r="SD395" s="39"/>
      <c r="SE395" s="39"/>
      <c r="SF395" s="39"/>
      <c r="SG395" s="39"/>
      <c r="SH395" s="39"/>
      <c r="SI395" s="39"/>
      <c r="SJ395" s="39"/>
      <c r="SK395" s="39"/>
      <c r="SL395" s="39"/>
      <c r="SM395" s="39"/>
      <c r="SN395" s="39"/>
      <c r="SO395" s="39"/>
      <c r="SP395" s="39"/>
      <c r="SQ395" s="39"/>
      <c r="SR395" s="39"/>
      <c r="SS395" s="39"/>
      <c r="ST395" s="39"/>
      <c r="SU395" s="39"/>
      <c r="SV395" s="39"/>
      <c r="SW395" s="39"/>
      <c r="SX395" s="39"/>
      <c r="SY395" s="39"/>
      <c r="SZ395" s="39"/>
      <c r="TA395" s="39"/>
      <c r="TB395" s="39"/>
      <c r="TC395" s="39"/>
      <c r="TD395" s="39"/>
      <c r="TE395" s="39"/>
      <c r="TF395" s="39"/>
      <c r="TG395" s="39"/>
      <c r="TH395" s="39"/>
      <c r="TI395" s="39"/>
      <c r="TJ395" s="39"/>
      <c r="TK395" s="39"/>
      <c r="TL395" s="39"/>
      <c r="TM395" s="39"/>
      <c r="TN395" s="39"/>
      <c r="TO395" s="39"/>
      <c r="TP395" s="39"/>
      <c r="TQ395" s="39"/>
      <c r="TR395" s="39"/>
      <c r="TS395" s="39"/>
      <c r="TT395" s="39"/>
      <c r="TU395" s="39"/>
      <c r="TV395" s="39"/>
      <c r="TW395" s="39"/>
      <c r="TX395" s="39"/>
      <c r="TY395" s="39"/>
      <c r="TZ395" s="39"/>
      <c r="UA395" s="39"/>
      <c r="UB395" s="39"/>
      <c r="UC395" s="39"/>
      <c r="UD395" s="39"/>
      <c r="UE395" s="39"/>
      <c r="UF395" s="39"/>
      <c r="UG395" s="39"/>
      <c r="UH395" s="39"/>
      <c r="UI395" s="39"/>
      <c r="UJ395" s="39"/>
      <c r="UK395" s="39"/>
      <c r="UL395" s="39"/>
      <c r="UM395" s="39"/>
      <c r="UN395" s="39"/>
      <c r="UO395" s="39"/>
      <c r="UP395" s="39"/>
      <c r="UQ395" s="39"/>
      <c r="UR395" s="39"/>
      <c r="US395" s="39"/>
      <c r="UT395" s="39"/>
      <c r="UU395" s="39"/>
      <c r="UV395" s="39"/>
      <c r="UW395" s="39"/>
      <c r="UX395" s="39"/>
      <c r="UY395" s="39"/>
      <c r="UZ395" s="39"/>
      <c r="VA395" s="39"/>
      <c r="VB395" s="39"/>
      <c r="VC395" s="39"/>
      <c r="VD395" s="39"/>
      <c r="VE395" s="39"/>
      <c r="VF395" s="39"/>
      <c r="VG395" s="39"/>
      <c r="VH395" s="39"/>
      <c r="VI395" s="39"/>
      <c r="VJ395" s="39"/>
      <c r="VK395" s="39"/>
      <c r="VL395" s="39"/>
      <c r="VM395" s="39"/>
      <c r="VN395" s="39"/>
      <c r="VO395" s="39"/>
      <c r="VP395" s="39"/>
      <c r="VQ395" s="39"/>
      <c r="VR395" s="39"/>
      <c r="VS395" s="39"/>
      <c r="VT395" s="39"/>
      <c r="VU395" s="39"/>
      <c r="VV395" s="39"/>
      <c r="VW395" s="39"/>
      <c r="VX395" s="39"/>
      <c r="VY395" s="39"/>
      <c r="VZ395" s="39"/>
      <c r="WA395" s="39"/>
      <c r="WB395" s="39"/>
      <c r="WC395" s="39"/>
      <c r="WD395" s="39"/>
      <c r="WE395" s="39"/>
      <c r="WF395" s="39"/>
      <c r="WG395" s="39"/>
      <c r="WH395" s="39"/>
      <c r="WI395" s="39"/>
      <c r="WJ395" s="39"/>
      <c r="WK395" s="39"/>
      <c r="WL395" s="39"/>
      <c r="WM395" s="39"/>
      <c r="WN395" s="39"/>
      <c r="WO395" s="39"/>
      <c r="WP395" s="39"/>
      <c r="WQ395" s="39"/>
      <c r="WR395" s="39"/>
      <c r="WS395" s="39"/>
      <c r="WT395" s="39"/>
      <c r="WU395" s="39"/>
      <c r="WV395" s="39"/>
      <c r="WW395" s="39"/>
      <c r="WX395" s="39"/>
      <c r="WY395" s="39"/>
      <c r="WZ395" s="39"/>
      <c r="XA395" s="39"/>
      <c r="XB395" s="39"/>
      <c r="XC395" s="39"/>
      <c r="XD395" s="39"/>
      <c r="XE395" s="39"/>
      <c r="XF395" s="39"/>
      <c r="XG395" s="39"/>
      <c r="XH395" s="39"/>
      <c r="XI395" s="39"/>
      <c r="XJ395" s="39"/>
      <c r="XK395" s="39"/>
      <c r="XL395" s="39"/>
      <c r="XM395" s="39"/>
      <c r="XN395" s="39"/>
      <c r="XO395" s="39"/>
      <c r="XP395" s="39"/>
      <c r="XQ395" s="39"/>
      <c r="XR395" s="39"/>
      <c r="XS395" s="39"/>
      <c r="XT395" s="39"/>
      <c r="XU395" s="39"/>
      <c r="XV395" s="39"/>
      <c r="XW395" s="39"/>
      <c r="XX395" s="39"/>
      <c r="XY395" s="39"/>
      <c r="XZ395" s="39"/>
      <c r="YA395" s="39"/>
      <c r="YB395" s="39"/>
      <c r="YC395" s="39"/>
      <c r="YD395" s="39"/>
      <c r="YE395" s="39"/>
      <c r="YF395" s="39"/>
      <c r="YG395" s="39"/>
      <c r="YH395" s="39"/>
      <c r="YI395" s="39"/>
      <c r="YJ395" s="39"/>
      <c r="YK395" s="39"/>
      <c r="YL395" s="39"/>
      <c r="YM395" s="39"/>
      <c r="YN395" s="39"/>
      <c r="YO395" s="39"/>
      <c r="YP395" s="39"/>
      <c r="YQ395" s="39"/>
      <c r="YR395" s="39"/>
      <c r="YS395" s="39"/>
      <c r="YT395" s="39"/>
      <c r="YU395" s="39"/>
      <c r="YV395" s="39"/>
      <c r="YW395" s="39"/>
      <c r="YX395" s="39"/>
      <c r="YY395" s="39"/>
      <c r="YZ395" s="39"/>
      <c r="ZA395" s="39"/>
      <c r="ZB395" s="39"/>
      <c r="ZC395" s="39"/>
      <c r="ZD395" s="39"/>
      <c r="ZE395" s="39"/>
      <c r="ZF395" s="39"/>
      <c r="ZG395" s="39"/>
      <c r="ZH395" s="39"/>
      <c r="ZI395" s="39"/>
      <c r="ZJ395" s="39"/>
      <c r="ZK395" s="39"/>
      <c r="ZL395" s="39"/>
      <c r="ZM395" s="39"/>
      <c r="ZN395" s="39"/>
      <c r="ZO395" s="39"/>
      <c r="ZP395" s="39"/>
      <c r="ZQ395" s="39"/>
      <c r="ZR395" s="39"/>
      <c r="ZS395" s="39"/>
      <c r="ZT395" s="39"/>
      <c r="ZU395" s="39"/>
      <c r="ZV395" s="39"/>
      <c r="ZW395" s="39"/>
      <c r="ZX395" s="39"/>
    </row>
    <row r="396" spans="1:700" s="41" customFormat="1" ht="12" customHeight="1" x14ac:dyDescent="0.25">
      <c r="A396" s="128" t="s">
        <v>36</v>
      </c>
      <c r="B396" s="36" t="s">
        <v>37</v>
      </c>
      <c r="C396" s="36" t="s">
        <v>37</v>
      </c>
      <c r="D396" s="36" t="s">
        <v>38</v>
      </c>
      <c r="E396" s="36" t="s">
        <v>271</v>
      </c>
      <c r="F396" s="36" t="s">
        <v>272</v>
      </c>
      <c r="G396" s="22" t="s">
        <v>16334</v>
      </c>
      <c r="H396" s="81" t="s">
        <v>16339</v>
      </c>
      <c r="I396" s="84" t="s">
        <v>16340</v>
      </c>
      <c r="J396" s="119" t="s">
        <v>16331</v>
      </c>
      <c r="K396" s="91" t="s">
        <v>16333</v>
      </c>
      <c r="L396" s="117"/>
      <c r="M396" s="8" t="s">
        <v>43</v>
      </c>
      <c r="N396" s="12" t="s">
        <v>16296</v>
      </c>
      <c r="O396" s="20">
        <v>30</v>
      </c>
      <c r="P396" s="59">
        <v>625</v>
      </c>
      <c r="Q396" s="53" t="s">
        <v>16279</v>
      </c>
      <c r="R396" s="59">
        <v>18750</v>
      </c>
      <c r="S396" s="59">
        <v>0</v>
      </c>
      <c r="T396" s="63">
        <v>1250</v>
      </c>
      <c r="U396" s="63">
        <v>1875</v>
      </c>
      <c r="V396" s="63">
        <v>2500</v>
      </c>
      <c r="W396" s="63">
        <v>1875</v>
      </c>
      <c r="X396" s="63">
        <v>1250</v>
      </c>
      <c r="Y396" s="63">
        <v>1875</v>
      </c>
      <c r="Z396" s="63">
        <v>2500</v>
      </c>
      <c r="AA396" s="63">
        <v>1875</v>
      </c>
      <c r="AB396" s="63">
        <v>1250</v>
      </c>
      <c r="AC396" s="63">
        <v>2500</v>
      </c>
      <c r="AD396" s="59">
        <v>0</v>
      </c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  <c r="IV396" s="39"/>
      <c r="IW396" s="39"/>
      <c r="IX396" s="39"/>
      <c r="IY396" s="39"/>
      <c r="IZ396" s="39"/>
      <c r="JA396" s="39"/>
      <c r="JB396" s="39"/>
      <c r="JC396" s="39"/>
      <c r="JD396" s="39"/>
      <c r="JE396" s="39"/>
      <c r="JF396" s="39"/>
      <c r="JG396" s="39"/>
      <c r="JH396" s="39"/>
      <c r="JI396" s="39"/>
      <c r="JJ396" s="39"/>
      <c r="JK396" s="39"/>
      <c r="JL396" s="39"/>
      <c r="JM396" s="39"/>
      <c r="JN396" s="39"/>
      <c r="JO396" s="39"/>
      <c r="JP396" s="39"/>
      <c r="JQ396" s="39"/>
      <c r="JR396" s="39"/>
      <c r="JS396" s="39"/>
      <c r="JT396" s="39"/>
      <c r="JU396" s="39"/>
      <c r="JV396" s="39"/>
      <c r="JW396" s="39"/>
      <c r="JX396" s="39"/>
      <c r="JY396" s="39"/>
      <c r="JZ396" s="39"/>
      <c r="KA396" s="39"/>
      <c r="KB396" s="39"/>
      <c r="KC396" s="39"/>
      <c r="KD396" s="39"/>
      <c r="KE396" s="39"/>
      <c r="KF396" s="39"/>
      <c r="KG396" s="39"/>
      <c r="KH396" s="39"/>
      <c r="KI396" s="39"/>
      <c r="KJ396" s="39"/>
      <c r="KK396" s="39"/>
      <c r="KL396" s="39"/>
      <c r="KM396" s="39"/>
      <c r="KN396" s="39"/>
      <c r="KO396" s="39"/>
      <c r="KP396" s="39"/>
      <c r="KQ396" s="39"/>
      <c r="KR396" s="39"/>
      <c r="KS396" s="39"/>
      <c r="KT396" s="39"/>
      <c r="KU396" s="39"/>
      <c r="KV396" s="39"/>
      <c r="KW396" s="39"/>
      <c r="KX396" s="39"/>
      <c r="KY396" s="39"/>
      <c r="KZ396" s="39"/>
      <c r="LA396" s="39"/>
      <c r="LB396" s="39"/>
      <c r="LC396" s="39"/>
      <c r="LD396" s="39"/>
      <c r="LE396" s="39"/>
      <c r="LF396" s="39"/>
      <c r="LG396" s="39"/>
      <c r="LH396" s="39"/>
      <c r="LI396" s="39"/>
      <c r="LJ396" s="39"/>
      <c r="LK396" s="39"/>
      <c r="LL396" s="39"/>
      <c r="LM396" s="39"/>
      <c r="LN396" s="39"/>
      <c r="LO396" s="39"/>
      <c r="LP396" s="39"/>
      <c r="LQ396" s="39"/>
      <c r="LR396" s="39"/>
      <c r="LS396" s="39"/>
      <c r="LT396" s="39"/>
      <c r="LU396" s="39"/>
      <c r="LV396" s="39"/>
      <c r="LW396" s="39"/>
      <c r="LX396" s="39"/>
      <c r="LY396" s="39"/>
      <c r="LZ396" s="39"/>
      <c r="MA396" s="39"/>
      <c r="MB396" s="39"/>
      <c r="MC396" s="39"/>
      <c r="MD396" s="39"/>
      <c r="ME396" s="39"/>
      <c r="MF396" s="39"/>
      <c r="MG396" s="39"/>
      <c r="MH396" s="39"/>
      <c r="MI396" s="39"/>
      <c r="MJ396" s="39"/>
      <c r="MK396" s="39"/>
      <c r="ML396" s="39"/>
      <c r="MM396" s="39"/>
      <c r="MN396" s="39"/>
      <c r="MO396" s="39"/>
      <c r="MP396" s="39"/>
      <c r="MQ396" s="39"/>
      <c r="MR396" s="39"/>
      <c r="MS396" s="39"/>
      <c r="MT396" s="39"/>
      <c r="MU396" s="39"/>
      <c r="MV396" s="39"/>
      <c r="MW396" s="39"/>
      <c r="MX396" s="39"/>
      <c r="MY396" s="39"/>
      <c r="MZ396" s="39"/>
      <c r="NA396" s="39"/>
      <c r="NB396" s="39"/>
      <c r="NC396" s="39"/>
      <c r="ND396" s="39"/>
      <c r="NE396" s="39"/>
      <c r="NF396" s="39"/>
      <c r="NG396" s="39"/>
      <c r="NH396" s="39"/>
      <c r="NI396" s="39"/>
      <c r="NJ396" s="39"/>
      <c r="NK396" s="39"/>
      <c r="NL396" s="39"/>
      <c r="NM396" s="39"/>
      <c r="NN396" s="39"/>
      <c r="NO396" s="39"/>
      <c r="NP396" s="39"/>
      <c r="NQ396" s="39"/>
      <c r="NR396" s="39"/>
      <c r="NS396" s="39"/>
      <c r="NT396" s="39"/>
      <c r="NU396" s="39"/>
      <c r="NV396" s="39"/>
      <c r="NW396" s="39"/>
      <c r="NX396" s="39"/>
      <c r="NY396" s="39"/>
      <c r="NZ396" s="39"/>
      <c r="OA396" s="39"/>
      <c r="OB396" s="39"/>
      <c r="OC396" s="39"/>
      <c r="OD396" s="39"/>
      <c r="OE396" s="39"/>
      <c r="OF396" s="39"/>
      <c r="OG396" s="39"/>
      <c r="OH396" s="39"/>
      <c r="OI396" s="39"/>
      <c r="OJ396" s="39"/>
      <c r="OK396" s="39"/>
      <c r="OL396" s="39"/>
      <c r="OM396" s="39"/>
      <c r="ON396" s="39"/>
      <c r="OO396" s="39"/>
      <c r="OP396" s="39"/>
      <c r="OQ396" s="39"/>
      <c r="OR396" s="39"/>
      <c r="OS396" s="39"/>
      <c r="OT396" s="39"/>
      <c r="OU396" s="39"/>
      <c r="OV396" s="39"/>
      <c r="OW396" s="39"/>
      <c r="OX396" s="39"/>
      <c r="OY396" s="39"/>
      <c r="OZ396" s="39"/>
      <c r="PA396" s="39"/>
      <c r="PB396" s="39"/>
      <c r="PC396" s="39"/>
      <c r="PD396" s="39"/>
      <c r="PE396" s="39"/>
      <c r="PF396" s="39"/>
      <c r="PG396" s="39"/>
      <c r="PH396" s="39"/>
      <c r="PI396" s="39"/>
      <c r="PJ396" s="39"/>
      <c r="PK396" s="39"/>
      <c r="PL396" s="39"/>
      <c r="PM396" s="39"/>
      <c r="PN396" s="39"/>
      <c r="PO396" s="39"/>
      <c r="PP396" s="39"/>
      <c r="PQ396" s="39"/>
      <c r="PR396" s="39"/>
      <c r="PS396" s="39"/>
      <c r="PT396" s="39"/>
      <c r="PU396" s="39"/>
      <c r="PV396" s="39"/>
      <c r="PW396" s="39"/>
      <c r="PX396" s="39"/>
      <c r="PY396" s="39"/>
      <c r="PZ396" s="39"/>
      <c r="QA396" s="39"/>
      <c r="QB396" s="39"/>
      <c r="QC396" s="39"/>
      <c r="QD396" s="39"/>
      <c r="QE396" s="39"/>
      <c r="QF396" s="39"/>
      <c r="QG396" s="39"/>
      <c r="QH396" s="39"/>
      <c r="QI396" s="39"/>
      <c r="QJ396" s="39"/>
      <c r="QK396" s="39"/>
      <c r="QL396" s="39"/>
      <c r="QM396" s="39"/>
      <c r="QN396" s="39"/>
      <c r="QO396" s="39"/>
      <c r="QP396" s="39"/>
      <c r="QQ396" s="39"/>
      <c r="QR396" s="39"/>
      <c r="QS396" s="39"/>
      <c r="QT396" s="39"/>
      <c r="QU396" s="39"/>
      <c r="QV396" s="39"/>
      <c r="QW396" s="39"/>
      <c r="QX396" s="39"/>
      <c r="QY396" s="39"/>
      <c r="QZ396" s="39"/>
      <c r="RA396" s="39"/>
      <c r="RB396" s="39"/>
      <c r="RC396" s="39"/>
      <c r="RD396" s="39"/>
      <c r="RE396" s="39"/>
      <c r="RF396" s="39"/>
      <c r="RG396" s="39"/>
      <c r="RH396" s="39"/>
      <c r="RI396" s="39"/>
      <c r="RJ396" s="39"/>
      <c r="RK396" s="39"/>
      <c r="RL396" s="39"/>
      <c r="RM396" s="39"/>
      <c r="RN396" s="39"/>
      <c r="RO396" s="39"/>
      <c r="RP396" s="39"/>
      <c r="RQ396" s="39"/>
      <c r="RR396" s="39"/>
      <c r="RS396" s="39"/>
      <c r="RT396" s="39"/>
      <c r="RU396" s="39"/>
      <c r="RV396" s="39"/>
      <c r="RW396" s="39"/>
      <c r="RX396" s="39"/>
      <c r="RY396" s="39"/>
      <c r="RZ396" s="39"/>
      <c r="SA396" s="39"/>
      <c r="SB396" s="39"/>
      <c r="SC396" s="39"/>
      <c r="SD396" s="39"/>
      <c r="SE396" s="39"/>
      <c r="SF396" s="39"/>
      <c r="SG396" s="39"/>
      <c r="SH396" s="39"/>
      <c r="SI396" s="39"/>
      <c r="SJ396" s="39"/>
      <c r="SK396" s="39"/>
      <c r="SL396" s="39"/>
      <c r="SM396" s="39"/>
      <c r="SN396" s="39"/>
      <c r="SO396" s="39"/>
      <c r="SP396" s="39"/>
      <c r="SQ396" s="39"/>
      <c r="SR396" s="39"/>
      <c r="SS396" s="39"/>
      <c r="ST396" s="39"/>
      <c r="SU396" s="39"/>
      <c r="SV396" s="39"/>
      <c r="SW396" s="39"/>
      <c r="SX396" s="39"/>
      <c r="SY396" s="39"/>
      <c r="SZ396" s="39"/>
      <c r="TA396" s="39"/>
      <c r="TB396" s="39"/>
      <c r="TC396" s="39"/>
      <c r="TD396" s="39"/>
      <c r="TE396" s="39"/>
      <c r="TF396" s="39"/>
      <c r="TG396" s="39"/>
      <c r="TH396" s="39"/>
      <c r="TI396" s="39"/>
      <c r="TJ396" s="39"/>
      <c r="TK396" s="39"/>
      <c r="TL396" s="39"/>
      <c r="TM396" s="39"/>
      <c r="TN396" s="39"/>
      <c r="TO396" s="39"/>
      <c r="TP396" s="39"/>
      <c r="TQ396" s="39"/>
      <c r="TR396" s="39"/>
      <c r="TS396" s="39"/>
      <c r="TT396" s="39"/>
      <c r="TU396" s="39"/>
      <c r="TV396" s="39"/>
      <c r="TW396" s="39"/>
      <c r="TX396" s="39"/>
      <c r="TY396" s="39"/>
      <c r="TZ396" s="39"/>
      <c r="UA396" s="39"/>
      <c r="UB396" s="39"/>
      <c r="UC396" s="39"/>
      <c r="UD396" s="39"/>
      <c r="UE396" s="39"/>
      <c r="UF396" s="39"/>
      <c r="UG396" s="39"/>
      <c r="UH396" s="39"/>
      <c r="UI396" s="39"/>
      <c r="UJ396" s="39"/>
      <c r="UK396" s="39"/>
      <c r="UL396" s="39"/>
      <c r="UM396" s="39"/>
      <c r="UN396" s="39"/>
      <c r="UO396" s="39"/>
      <c r="UP396" s="39"/>
      <c r="UQ396" s="39"/>
      <c r="UR396" s="39"/>
      <c r="US396" s="39"/>
      <c r="UT396" s="39"/>
      <c r="UU396" s="39"/>
      <c r="UV396" s="39"/>
      <c r="UW396" s="39"/>
      <c r="UX396" s="39"/>
      <c r="UY396" s="39"/>
      <c r="UZ396" s="39"/>
      <c r="VA396" s="39"/>
      <c r="VB396" s="39"/>
      <c r="VC396" s="39"/>
      <c r="VD396" s="39"/>
      <c r="VE396" s="39"/>
      <c r="VF396" s="39"/>
      <c r="VG396" s="39"/>
      <c r="VH396" s="39"/>
      <c r="VI396" s="39"/>
      <c r="VJ396" s="39"/>
      <c r="VK396" s="39"/>
      <c r="VL396" s="39"/>
      <c r="VM396" s="39"/>
      <c r="VN396" s="39"/>
      <c r="VO396" s="39"/>
      <c r="VP396" s="39"/>
      <c r="VQ396" s="39"/>
      <c r="VR396" s="39"/>
      <c r="VS396" s="39"/>
      <c r="VT396" s="39"/>
      <c r="VU396" s="39"/>
      <c r="VV396" s="39"/>
      <c r="VW396" s="39"/>
      <c r="VX396" s="39"/>
      <c r="VY396" s="39"/>
      <c r="VZ396" s="39"/>
      <c r="WA396" s="39"/>
      <c r="WB396" s="39"/>
      <c r="WC396" s="39"/>
      <c r="WD396" s="39"/>
      <c r="WE396" s="39"/>
      <c r="WF396" s="39"/>
      <c r="WG396" s="39"/>
      <c r="WH396" s="39"/>
      <c r="WI396" s="39"/>
      <c r="WJ396" s="39"/>
      <c r="WK396" s="39"/>
      <c r="WL396" s="39"/>
      <c r="WM396" s="39"/>
      <c r="WN396" s="39"/>
      <c r="WO396" s="39"/>
      <c r="WP396" s="39"/>
      <c r="WQ396" s="39"/>
      <c r="WR396" s="39"/>
      <c r="WS396" s="39"/>
      <c r="WT396" s="39"/>
      <c r="WU396" s="39"/>
      <c r="WV396" s="39"/>
      <c r="WW396" s="39"/>
      <c r="WX396" s="39"/>
      <c r="WY396" s="39"/>
      <c r="WZ396" s="39"/>
      <c r="XA396" s="39"/>
      <c r="XB396" s="39"/>
      <c r="XC396" s="39"/>
      <c r="XD396" s="39"/>
      <c r="XE396" s="39"/>
      <c r="XF396" s="39"/>
      <c r="XG396" s="39"/>
      <c r="XH396" s="39"/>
      <c r="XI396" s="39"/>
      <c r="XJ396" s="39"/>
      <c r="XK396" s="39"/>
      <c r="XL396" s="39"/>
      <c r="XM396" s="39"/>
      <c r="XN396" s="39"/>
      <c r="XO396" s="39"/>
      <c r="XP396" s="39"/>
      <c r="XQ396" s="39"/>
      <c r="XR396" s="39"/>
      <c r="XS396" s="39"/>
      <c r="XT396" s="39"/>
      <c r="XU396" s="39"/>
      <c r="XV396" s="39"/>
      <c r="XW396" s="39"/>
      <c r="XX396" s="39"/>
      <c r="XY396" s="39"/>
      <c r="XZ396" s="39"/>
      <c r="YA396" s="39"/>
      <c r="YB396" s="39"/>
      <c r="YC396" s="39"/>
      <c r="YD396" s="39"/>
      <c r="YE396" s="39"/>
      <c r="YF396" s="39"/>
      <c r="YG396" s="39"/>
      <c r="YH396" s="39"/>
      <c r="YI396" s="39"/>
      <c r="YJ396" s="39"/>
      <c r="YK396" s="39"/>
      <c r="YL396" s="39"/>
      <c r="YM396" s="39"/>
      <c r="YN396" s="39"/>
      <c r="YO396" s="39"/>
      <c r="YP396" s="39"/>
      <c r="YQ396" s="39"/>
      <c r="YR396" s="39"/>
      <c r="YS396" s="39"/>
      <c r="YT396" s="39"/>
      <c r="YU396" s="39"/>
      <c r="YV396" s="39"/>
      <c r="YW396" s="39"/>
      <c r="YX396" s="39"/>
      <c r="YY396" s="39"/>
      <c r="YZ396" s="39"/>
      <c r="ZA396" s="39"/>
      <c r="ZB396" s="39"/>
      <c r="ZC396" s="39"/>
      <c r="ZD396" s="39"/>
      <c r="ZE396" s="39"/>
      <c r="ZF396" s="39"/>
      <c r="ZG396" s="39"/>
      <c r="ZH396" s="39"/>
      <c r="ZI396" s="39"/>
      <c r="ZJ396" s="39"/>
      <c r="ZK396" s="39"/>
      <c r="ZL396" s="39"/>
      <c r="ZM396" s="39"/>
      <c r="ZN396" s="39"/>
      <c r="ZO396" s="39"/>
      <c r="ZP396" s="39"/>
      <c r="ZQ396" s="39"/>
      <c r="ZR396" s="39"/>
      <c r="ZS396" s="39"/>
      <c r="ZT396" s="39"/>
      <c r="ZU396" s="39"/>
      <c r="ZV396" s="39"/>
      <c r="ZW396" s="39"/>
      <c r="ZX396" s="39"/>
    </row>
    <row r="397" spans="1:700" s="41" customFormat="1" ht="12" customHeight="1" x14ac:dyDescent="0.25">
      <c r="A397" s="128" t="s">
        <v>36</v>
      </c>
      <c r="B397" s="36" t="s">
        <v>37</v>
      </c>
      <c r="C397" s="36" t="s">
        <v>37</v>
      </c>
      <c r="D397" s="36" t="s">
        <v>38</v>
      </c>
      <c r="E397" s="36" t="s">
        <v>271</v>
      </c>
      <c r="F397" s="36" t="s">
        <v>272</v>
      </c>
      <c r="G397" s="22" t="s">
        <v>16334</v>
      </c>
      <c r="H397" s="22">
        <v>39202</v>
      </c>
      <c r="I397" s="92" t="s">
        <v>170</v>
      </c>
      <c r="J397" s="121" t="s">
        <v>16331</v>
      </c>
      <c r="K397" s="91" t="s">
        <v>16341</v>
      </c>
      <c r="L397" s="117"/>
      <c r="M397" s="8" t="s">
        <v>43</v>
      </c>
      <c r="N397" s="12" t="s">
        <v>16296</v>
      </c>
      <c r="O397" s="20">
        <v>10</v>
      </c>
      <c r="P397" s="59">
        <v>1208.8</v>
      </c>
      <c r="Q397" s="53" t="s">
        <v>16279</v>
      </c>
      <c r="R397" s="59">
        <v>12088</v>
      </c>
      <c r="S397" s="59">
        <v>0</v>
      </c>
      <c r="T397" s="63">
        <v>1288</v>
      </c>
      <c r="U397" s="63">
        <v>1100</v>
      </c>
      <c r="V397" s="63">
        <v>1288</v>
      </c>
      <c r="W397" s="63">
        <v>1100</v>
      </c>
      <c r="X397" s="63">
        <v>1278</v>
      </c>
      <c r="Y397" s="63">
        <v>1100</v>
      </c>
      <c r="Z397" s="63">
        <v>1278</v>
      </c>
      <c r="AA397" s="63">
        <v>1100</v>
      </c>
      <c r="AB397" s="63">
        <v>1278</v>
      </c>
      <c r="AC397" s="63">
        <v>1278</v>
      </c>
      <c r="AD397" s="59">
        <v>0</v>
      </c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  <c r="IV397" s="39"/>
      <c r="IW397" s="39"/>
      <c r="IX397" s="39"/>
      <c r="IY397" s="39"/>
      <c r="IZ397" s="39"/>
      <c r="JA397" s="39"/>
      <c r="JB397" s="39"/>
      <c r="JC397" s="39"/>
      <c r="JD397" s="39"/>
      <c r="JE397" s="39"/>
      <c r="JF397" s="39"/>
      <c r="JG397" s="39"/>
      <c r="JH397" s="39"/>
      <c r="JI397" s="39"/>
      <c r="JJ397" s="39"/>
      <c r="JK397" s="39"/>
      <c r="JL397" s="39"/>
      <c r="JM397" s="39"/>
      <c r="JN397" s="39"/>
      <c r="JO397" s="39"/>
      <c r="JP397" s="39"/>
      <c r="JQ397" s="39"/>
      <c r="JR397" s="39"/>
      <c r="JS397" s="39"/>
      <c r="JT397" s="39"/>
      <c r="JU397" s="39"/>
      <c r="JV397" s="39"/>
      <c r="JW397" s="39"/>
      <c r="JX397" s="39"/>
      <c r="JY397" s="39"/>
      <c r="JZ397" s="39"/>
      <c r="KA397" s="39"/>
      <c r="KB397" s="39"/>
      <c r="KC397" s="39"/>
      <c r="KD397" s="39"/>
      <c r="KE397" s="39"/>
      <c r="KF397" s="39"/>
      <c r="KG397" s="39"/>
      <c r="KH397" s="39"/>
      <c r="KI397" s="39"/>
      <c r="KJ397" s="39"/>
      <c r="KK397" s="39"/>
      <c r="KL397" s="39"/>
      <c r="KM397" s="39"/>
      <c r="KN397" s="39"/>
      <c r="KO397" s="39"/>
      <c r="KP397" s="39"/>
      <c r="KQ397" s="39"/>
      <c r="KR397" s="39"/>
      <c r="KS397" s="39"/>
      <c r="KT397" s="39"/>
      <c r="KU397" s="39"/>
      <c r="KV397" s="39"/>
      <c r="KW397" s="39"/>
      <c r="KX397" s="39"/>
      <c r="KY397" s="39"/>
      <c r="KZ397" s="39"/>
      <c r="LA397" s="39"/>
      <c r="LB397" s="39"/>
      <c r="LC397" s="39"/>
      <c r="LD397" s="39"/>
      <c r="LE397" s="39"/>
      <c r="LF397" s="39"/>
      <c r="LG397" s="39"/>
      <c r="LH397" s="39"/>
      <c r="LI397" s="39"/>
      <c r="LJ397" s="39"/>
      <c r="LK397" s="39"/>
      <c r="LL397" s="39"/>
      <c r="LM397" s="39"/>
      <c r="LN397" s="39"/>
      <c r="LO397" s="39"/>
      <c r="LP397" s="39"/>
      <c r="LQ397" s="39"/>
      <c r="LR397" s="39"/>
      <c r="LS397" s="39"/>
      <c r="LT397" s="39"/>
      <c r="LU397" s="39"/>
      <c r="LV397" s="39"/>
      <c r="LW397" s="39"/>
      <c r="LX397" s="39"/>
      <c r="LY397" s="39"/>
      <c r="LZ397" s="39"/>
      <c r="MA397" s="39"/>
      <c r="MB397" s="39"/>
      <c r="MC397" s="39"/>
      <c r="MD397" s="39"/>
      <c r="ME397" s="39"/>
      <c r="MF397" s="39"/>
      <c r="MG397" s="39"/>
      <c r="MH397" s="39"/>
      <c r="MI397" s="39"/>
      <c r="MJ397" s="39"/>
      <c r="MK397" s="39"/>
      <c r="ML397" s="39"/>
      <c r="MM397" s="39"/>
      <c r="MN397" s="39"/>
      <c r="MO397" s="39"/>
      <c r="MP397" s="39"/>
      <c r="MQ397" s="39"/>
      <c r="MR397" s="39"/>
      <c r="MS397" s="39"/>
      <c r="MT397" s="39"/>
      <c r="MU397" s="39"/>
      <c r="MV397" s="39"/>
      <c r="MW397" s="39"/>
      <c r="MX397" s="39"/>
      <c r="MY397" s="39"/>
      <c r="MZ397" s="39"/>
      <c r="NA397" s="39"/>
      <c r="NB397" s="39"/>
      <c r="NC397" s="39"/>
      <c r="ND397" s="39"/>
      <c r="NE397" s="39"/>
      <c r="NF397" s="39"/>
      <c r="NG397" s="39"/>
      <c r="NH397" s="39"/>
      <c r="NI397" s="39"/>
      <c r="NJ397" s="39"/>
      <c r="NK397" s="39"/>
      <c r="NL397" s="39"/>
      <c r="NM397" s="39"/>
      <c r="NN397" s="39"/>
      <c r="NO397" s="39"/>
      <c r="NP397" s="39"/>
      <c r="NQ397" s="39"/>
      <c r="NR397" s="39"/>
      <c r="NS397" s="39"/>
      <c r="NT397" s="39"/>
      <c r="NU397" s="39"/>
      <c r="NV397" s="39"/>
      <c r="NW397" s="39"/>
      <c r="NX397" s="39"/>
      <c r="NY397" s="39"/>
      <c r="NZ397" s="39"/>
      <c r="OA397" s="39"/>
      <c r="OB397" s="39"/>
      <c r="OC397" s="39"/>
      <c r="OD397" s="39"/>
      <c r="OE397" s="39"/>
      <c r="OF397" s="39"/>
      <c r="OG397" s="39"/>
      <c r="OH397" s="39"/>
      <c r="OI397" s="39"/>
      <c r="OJ397" s="39"/>
      <c r="OK397" s="39"/>
      <c r="OL397" s="39"/>
      <c r="OM397" s="39"/>
      <c r="ON397" s="39"/>
      <c r="OO397" s="39"/>
      <c r="OP397" s="39"/>
      <c r="OQ397" s="39"/>
      <c r="OR397" s="39"/>
      <c r="OS397" s="39"/>
      <c r="OT397" s="39"/>
      <c r="OU397" s="39"/>
      <c r="OV397" s="39"/>
      <c r="OW397" s="39"/>
      <c r="OX397" s="39"/>
      <c r="OY397" s="39"/>
      <c r="OZ397" s="39"/>
      <c r="PA397" s="39"/>
      <c r="PB397" s="39"/>
      <c r="PC397" s="39"/>
      <c r="PD397" s="39"/>
      <c r="PE397" s="39"/>
      <c r="PF397" s="39"/>
      <c r="PG397" s="39"/>
      <c r="PH397" s="39"/>
      <c r="PI397" s="39"/>
      <c r="PJ397" s="39"/>
      <c r="PK397" s="39"/>
      <c r="PL397" s="39"/>
      <c r="PM397" s="39"/>
      <c r="PN397" s="39"/>
      <c r="PO397" s="39"/>
      <c r="PP397" s="39"/>
      <c r="PQ397" s="39"/>
      <c r="PR397" s="39"/>
      <c r="PS397" s="39"/>
      <c r="PT397" s="39"/>
      <c r="PU397" s="39"/>
      <c r="PV397" s="39"/>
      <c r="PW397" s="39"/>
      <c r="PX397" s="39"/>
      <c r="PY397" s="39"/>
      <c r="PZ397" s="39"/>
      <c r="QA397" s="39"/>
      <c r="QB397" s="39"/>
      <c r="QC397" s="39"/>
      <c r="QD397" s="39"/>
      <c r="QE397" s="39"/>
      <c r="QF397" s="39"/>
      <c r="QG397" s="39"/>
      <c r="QH397" s="39"/>
      <c r="QI397" s="39"/>
      <c r="QJ397" s="39"/>
      <c r="QK397" s="39"/>
      <c r="QL397" s="39"/>
      <c r="QM397" s="39"/>
      <c r="QN397" s="39"/>
      <c r="QO397" s="39"/>
      <c r="QP397" s="39"/>
      <c r="QQ397" s="39"/>
      <c r="QR397" s="39"/>
      <c r="QS397" s="39"/>
      <c r="QT397" s="39"/>
      <c r="QU397" s="39"/>
      <c r="QV397" s="39"/>
      <c r="QW397" s="39"/>
      <c r="QX397" s="39"/>
      <c r="QY397" s="39"/>
      <c r="QZ397" s="39"/>
      <c r="RA397" s="39"/>
      <c r="RB397" s="39"/>
      <c r="RC397" s="39"/>
      <c r="RD397" s="39"/>
      <c r="RE397" s="39"/>
      <c r="RF397" s="39"/>
      <c r="RG397" s="39"/>
      <c r="RH397" s="39"/>
      <c r="RI397" s="39"/>
      <c r="RJ397" s="39"/>
      <c r="RK397" s="39"/>
      <c r="RL397" s="39"/>
      <c r="RM397" s="39"/>
      <c r="RN397" s="39"/>
      <c r="RO397" s="39"/>
      <c r="RP397" s="39"/>
      <c r="RQ397" s="39"/>
      <c r="RR397" s="39"/>
      <c r="RS397" s="39"/>
      <c r="RT397" s="39"/>
      <c r="RU397" s="39"/>
      <c r="RV397" s="39"/>
      <c r="RW397" s="39"/>
      <c r="RX397" s="39"/>
      <c r="RY397" s="39"/>
      <c r="RZ397" s="39"/>
      <c r="SA397" s="39"/>
      <c r="SB397" s="39"/>
      <c r="SC397" s="39"/>
      <c r="SD397" s="39"/>
      <c r="SE397" s="39"/>
      <c r="SF397" s="39"/>
      <c r="SG397" s="39"/>
      <c r="SH397" s="39"/>
      <c r="SI397" s="39"/>
      <c r="SJ397" s="39"/>
      <c r="SK397" s="39"/>
      <c r="SL397" s="39"/>
      <c r="SM397" s="39"/>
      <c r="SN397" s="39"/>
      <c r="SO397" s="39"/>
      <c r="SP397" s="39"/>
      <c r="SQ397" s="39"/>
      <c r="SR397" s="39"/>
      <c r="SS397" s="39"/>
      <c r="ST397" s="39"/>
      <c r="SU397" s="39"/>
      <c r="SV397" s="39"/>
      <c r="SW397" s="39"/>
      <c r="SX397" s="39"/>
      <c r="SY397" s="39"/>
      <c r="SZ397" s="39"/>
      <c r="TA397" s="39"/>
      <c r="TB397" s="39"/>
      <c r="TC397" s="39"/>
      <c r="TD397" s="39"/>
      <c r="TE397" s="39"/>
      <c r="TF397" s="39"/>
      <c r="TG397" s="39"/>
      <c r="TH397" s="39"/>
      <c r="TI397" s="39"/>
      <c r="TJ397" s="39"/>
      <c r="TK397" s="39"/>
      <c r="TL397" s="39"/>
      <c r="TM397" s="39"/>
      <c r="TN397" s="39"/>
      <c r="TO397" s="39"/>
      <c r="TP397" s="39"/>
      <c r="TQ397" s="39"/>
      <c r="TR397" s="39"/>
      <c r="TS397" s="39"/>
      <c r="TT397" s="39"/>
      <c r="TU397" s="39"/>
      <c r="TV397" s="39"/>
      <c r="TW397" s="39"/>
      <c r="TX397" s="39"/>
      <c r="TY397" s="39"/>
      <c r="TZ397" s="39"/>
      <c r="UA397" s="39"/>
      <c r="UB397" s="39"/>
      <c r="UC397" s="39"/>
      <c r="UD397" s="39"/>
      <c r="UE397" s="39"/>
      <c r="UF397" s="39"/>
      <c r="UG397" s="39"/>
      <c r="UH397" s="39"/>
      <c r="UI397" s="39"/>
      <c r="UJ397" s="39"/>
      <c r="UK397" s="39"/>
      <c r="UL397" s="39"/>
      <c r="UM397" s="39"/>
      <c r="UN397" s="39"/>
      <c r="UO397" s="39"/>
      <c r="UP397" s="39"/>
      <c r="UQ397" s="39"/>
      <c r="UR397" s="39"/>
      <c r="US397" s="39"/>
      <c r="UT397" s="39"/>
      <c r="UU397" s="39"/>
      <c r="UV397" s="39"/>
      <c r="UW397" s="39"/>
      <c r="UX397" s="39"/>
      <c r="UY397" s="39"/>
      <c r="UZ397" s="39"/>
      <c r="VA397" s="39"/>
      <c r="VB397" s="39"/>
      <c r="VC397" s="39"/>
      <c r="VD397" s="39"/>
      <c r="VE397" s="39"/>
      <c r="VF397" s="39"/>
      <c r="VG397" s="39"/>
      <c r="VH397" s="39"/>
      <c r="VI397" s="39"/>
      <c r="VJ397" s="39"/>
      <c r="VK397" s="39"/>
      <c r="VL397" s="39"/>
      <c r="VM397" s="39"/>
      <c r="VN397" s="39"/>
      <c r="VO397" s="39"/>
      <c r="VP397" s="39"/>
      <c r="VQ397" s="39"/>
      <c r="VR397" s="39"/>
      <c r="VS397" s="39"/>
      <c r="VT397" s="39"/>
      <c r="VU397" s="39"/>
      <c r="VV397" s="39"/>
      <c r="VW397" s="39"/>
      <c r="VX397" s="39"/>
      <c r="VY397" s="39"/>
      <c r="VZ397" s="39"/>
      <c r="WA397" s="39"/>
      <c r="WB397" s="39"/>
      <c r="WC397" s="39"/>
      <c r="WD397" s="39"/>
      <c r="WE397" s="39"/>
      <c r="WF397" s="39"/>
      <c r="WG397" s="39"/>
      <c r="WH397" s="39"/>
      <c r="WI397" s="39"/>
      <c r="WJ397" s="39"/>
      <c r="WK397" s="39"/>
      <c r="WL397" s="39"/>
      <c r="WM397" s="39"/>
      <c r="WN397" s="39"/>
      <c r="WO397" s="39"/>
      <c r="WP397" s="39"/>
      <c r="WQ397" s="39"/>
      <c r="WR397" s="39"/>
      <c r="WS397" s="39"/>
      <c r="WT397" s="39"/>
      <c r="WU397" s="39"/>
      <c r="WV397" s="39"/>
      <c r="WW397" s="39"/>
      <c r="WX397" s="39"/>
      <c r="WY397" s="39"/>
      <c r="WZ397" s="39"/>
      <c r="XA397" s="39"/>
      <c r="XB397" s="39"/>
      <c r="XC397" s="39"/>
      <c r="XD397" s="39"/>
      <c r="XE397" s="39"/>
      <c r="XF397" s="39"/>
      <c r="XG397" s="39"/>
      <c r="XH397" s="39"/>
      <c r="XI397" s="39"/>
      <c r="XJ397" s="39"/>
      <c r="XK397" s="39"/>
      <c r="XL397" s="39"/>
      <c r="XM397" s="39"/>
      <c r="XN397" s="39"/>
      <c r="XO397" s="39"/>
      <c r="XP397" s="39"/>
      <c r="XQ397" s="39"/>
      <c r="XR397" s="39"/>
      <c r="XS397" s="39"/>
      <c r="XT397" s="39"/>
      <c r="XU397" s="39"/>
      <c r="XV397" s="39"/>
      <c r="XW397" s="39"/>
      <c r="XX397" s="39"/>
      <c r="XY397" s="39"/>
      <c r="XZ397" s="39"/>
      <c r="YA397" s="39"/>
      <c r="YB397" s="39"/>
      <c r="YC397" s="39"/>
      <c r="YD397" s="39"/>
      <c r="YE397" s="39"/>
      <c r="YF397" s="39"/>
      <c r="YG397" s="39"/>
      <c r="YH397" s="39"/>
      <c r="YI397" s="39"/>
      <c r="YJ397" s="39"/>
      <c r="YK397" s="39"/>
      <c r="YL397" s="39"/>
      <c r="YM397" s="39"/>
      <c r="YN397" s="39"/>
      <c r="YO397" s="39"/>
      <c r="YP397" s="39"/>
      <c r="YQ397" s="39"/>
      <c r="YR397" s="39"/>
      <c r="YS397" s="39"/>
      <c r="YT397" s="39"/>
      <c r="YU397" s="39"/>
      <c r="YV397" s="39"/>
      <c r="YW397" s="39"/>
      <c r="YX397" s="39"/>
      <c r="YY397" s="39"/>
      <c r="YZ397" s="39"/>
      <c r="ZA397" s="39"/>
      <c r="ZB397" s="39"/>
      <c r="ZC397" s="39"/>
      <c r="ZD397" s="39"/>
      <c r="ZE397" s="39"/>
      <c r="ZF397" s="39"/>
      <c r="ZG397" s="39"/>
      <c r="ZH397" s="39"/>
      <c r="ZI397" s="39"/>
      <c r="ZJ397" s="39"/>
      <c r="ZK397" s="39"/>
      <c r="ZL397" s="39"/>
      <c r="ZM397" s="39"/>
      <c r="ZN397" s="39"/>
      <c r="ZO397" s="39"/>
      <c r="ZP397" s="39"/>
      <c r="ZQ397" s="39"/>
      <c r="ZR397" s="39"/>
      <c r="ZS397" s="39"/>
      <c r="ZT397" s="39"/>
      <c r="ZU397" s="39"/>
      <c r="ZV397" s="39"/>
      <c r="ZW397" s="39"/>
      <c r="ZX397" s="39"/>
    </row>
    <row r="398" spans="1:700" s="41" customFormat="1" ht="12" customHeight="1" x14ac:dyDescent="0.25">
      <c r="A398" s="128" t="s">
        <v>36</v>
      </c>
      <c r="B398" s="36" t="s">
        <v>37</v>
      </c>
      <c r="C398" s="36" t="s">
        <v>37</v>
      </c>
      <c r="D398" s="36" t="s">
        <v>38</v>
      </c>
      <c r="E398" s="36" t="s">
        <v>271</v>
      </c>
      <c r="F398" s="36" t="s">
        <v>272</v>
      </c>
      <c r="G398" s="26" t="s">
        <v>16342</v>
      </c>
      <c r="H398" s="22">
        <v>21101</v>
      </c>
      <c r="I398" s="77" t="s">
        <v>16343</v>
      </c>
      <c r="J398" s="115" t="s">
        <v>1578</v>
      </c>
      <c r="K398" s="30" t="s">
        <v>74</v>
      </c>
      <c r="L398" s="117"/>
      <c r="M398" s="8" t="s">
        <v>43</v>
      </c>
      <c r="N398" s="12" t="s">
        <v>16255</v>
      </c>
      <c r="O398" s="20">
        <v>27</v>
      </c>
      <c r="P398" s="59">
        <v>145</v>
      </c>
      <c r="Q398" s="53" t="s">
        <v>45</v>
      </c>
      <c r="R398" s="59">
        <v>3915</v>
      </c>
      <c r="S398" s="59">
        <v>0</v>
      </c>
      <c r="T398" s="59">
        <v>725</v>
      </c>
      <c r="U398" s="59">
        <v>0</v>
      </c>
      <c r="V398" s="59">
        <v>0</v>
      </c>
      <c r="W398" s="59">
        <v>725</v>
      </c>
      <c r="X398" s="59">
        <v>0</v>
      </c>
      <c r="Y398" s="59">
        <v>0</v>
      </c>
      <c r="Z398" s="59">
        <v>1450</v>
      </c>
      <c r="AA398" s="59">
        <v>0</v>
      </c>
      <c r="AB398" s="59">
        <v>0</v>
      </c>
      <c r="AC398" s="59">
        <v>1015</v>
      </c>
      <c r="AD398" s="59">
        <v>0</v>
      </c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  <c r="IV398" s="39"/>
      <c r="IW398" s="39"/>
      <c r="IX398" s="39"/>
      <c r="IY398" s="39"/>
      <c r="IZ398" s="39"/>
      <c r="JA398" s="39"/>
      <c r="JB398" s="39"/>
      <c r="JC398" s="39"/>
      <c r="JD398" s="39"/>
      <c r="JE398" s="39"/>
      <c r="JF398" s="39"/>
      <c r="JG398" s="39"/>
      <c r="JH398" s="39"/>
      <c r="JI398" s="39"/>
      <c r="JJ398" s="39"/>
      <c r="JK398" s="39"/>
      <c r="JL398" s="39"/>
      <c r="JM398" s="39"/>
      <c r="JN398" s="39"/>
      <c r="JO398" s="39"/>
      <c r="JP398" s="39"/>
      <c r="JQ398" s="39"/>
      <c r="JR398" s="39"/>
      <c r="JS398" s="39"/>
      <c r="JT398" s="39"/>
      <c r="JU398" s="39"/>
      <c r="JV398" s="39"/>
      <c r="JW398" s="39"/>
      <c r="JX398" s="39"/>
      <c r="JY398" s="39"/>
      <c r="JZ398" s="39"/>
      <c r="KA398" s="39"/>
      <c r="KB398" s="39"/>
      <c r="KC398" s="39"/>
      <c r="KD398" s="39"/>
      <c r="KE398" s="39"/>
      <c r="KF398" s="39"/>
      <c r="KG398" s="39"/>
      <c r="KH398" s="39"/>
      <c r="KI398" s="39"/>
      <c r="KJ398" s="39"/>
      <c r="KK398" s="39"/>
      <c r="KL398" s="39"/>
      <c r="KM398" s="39"/>
      <c r="KN398" s="39"/>
      <c r="KO398" s="39"/>
      <c r="KP398" s="39"/>
      <c r="KQ398" s="39"/>
      <c r="KR398" s="39"/>
      <c r="KS398" s="39"/>
      <c r="KT398" s="39"/>
      <c r="KU398" s="39"/>
      <c r="KV398" s="39"/>
      <c r="KW398" s="39"/>
      <c r="KX398" s="39"/>
      <c r="KY398" s="39"/>
      <c r="KZ398" s="39"/>
      <c r="LA398" s="39"/>
      <c r="LB398" s="39"/>
      <c r="LC398" s="39"/>
      <c r="LD398" s="39"/>
      <c r="LE398" s="39"/>
      <c r="LF398" s="39"/>
      <c r="LG398" s="39"/>
      <c r="LH398" s="39"/>
      <c r="LI398" s="39"/>
      <c r="LJ398" s="39"/>
      <c r="LK398" s="39"/>
      <c r="LL398" s="39"/>
      <c r="LM398" s="39"/>
      <c r="LN398" s="39"/>
      <c r="LO398" s="39"/>
      <c r="LP398" s="39"/>
      <c r="LQ398" s="39"/>
      <c r="LR398" s="39"/>
      <c r="LS398" s="39"/>
      <c r="LT398" s="39"/>
      <c r="LU398" s="39"/>
      <c r="LV398" s="39"/>
      <c r="LW398" s="39"/>
      <c r="LX398" s="39"/>
      <c r="LY398" s="39"/>
      <c r="LZ398" s="39"/>
      <c r="MA398" s="39"/>
      <c r="MB398" s="39"/>
      <c r="MC398" s="39"/>
      <c r="MD398" s="39"/>
      <c r="ME398" s="39"/>
      <c r="MF398" s="39"/>
      <c r="MG398" s="39"/>
      <c r="MH398" s="39"/>
      <c r="MI398" s="39"/>
      <c r="MJ398" s="39"/>
      <c r="MK398" s="39"/>
      <c r="ML398" s="39"/>
      <c r="MM398" s="39"/>
      <c r="MN398" s="39"/>
      <c r="MO398" s="39"/>
      <c r="MP398" s="39"/>
      <c r="MQ398" s="39"/>
      <c r="MR398" s="39"/>
      <c r="MS398" s="39"/>
      <c r="MT398" s="39"/>
      <c r="MU398" s="39"/>
      <c r="MV398" s="39"/>
      <c r="MW398" s="39"/>
      <c r="MX398" s="39"/>
      <c r="MY398" s="39"/>
      <c r="MZ398" s="39"/>
      <c r="NA398" s="39"/>
      <c r="NB398" s="39"/>
      <c r="NC398" s="39"/>
      <c r="ND398" s="39"/>
      <c r="NE398" s="39"/>
      <c r="NF398" s="39"/>
      <c r="NG398" s="39"/>
      <c r="NH398" s="39"/>
      <c r="NI398" s="39"/>
      <c r="NJ398" s="39"/>
      <c r="NK398" s="39"/>
      <c r="NL398" s="39"/>
      <c r="NM398" s="39"/>
      <c r="NN398" s="39"/>
      <c r="NO398" s="39"/>
      <c r="NP398" s="39"/>
      <c r="NQ398" s="39"/>
      <c r="NR398" s="39"/>
      <c r="NS398" s="39"/>
      <c r="NT398" s="39"/>
      <c r="NU398" s="39"/>
      <c r="NV398" s="39"/>
      <c r="NW398" s="39"/>
      <c r="NX398" s="39"/>
      <c r="NY398" s="39"/>
      <c r="NZ398" s="39"/>
      <c r="OA398" s="39"/>
      <c r="OB398" s="39"/>
      <c r="OC398" s="39"/>
      <c r="OD398" s="39"/>
      <c r="OE398" s="39"/>
      <c r="OF398" s="39"/>
      <c r="OG398" s="39"/>
      <c r="OH398" s="39"/>
      <c r="OI398" s="39"/>
      <c r="OJ398" s="39"/>
      <c r="OK398" s="39"/>
      <c r="OL398" s="39"/>
      <c r="OM398" s="39"/>
      <c r="ON398" s="39"/>
      <c r="OO398" s="39"/>
      <c r="OP398" s="39"/>
      <c r="OQ398" s="39"/>
      <c r="OR398" s="39"/>
      <c r="OS398" s="39"/>
      <c r="OT398" s="39"/>
      <c r="OU398" s="39"/>
      <c r="OV398" s="39"/>
      <c r="OW398" s="39"/>
      <c r="OX398" s="39"/>
      <c r="OY398" s="39"/>
      <c r="OZ398" s="39"/>
      <c r="PA398" s="39"/>
      <c r="PB398" s="39"/>
      <c r="PC398" s="39"/>
      <c r="PD398" s="39"/>
      <c r="PE398" s="39"/>
      <c r="PF398" s="39"/>
      <c r="PG398" s="39"/>
      <c r="PH398" s="39"/>
      <c r="PI398" s="39"/>
      <c r="PJ398" s="39"/>
      <c r="PK398" s="39"/>
      <c r="PL398" s="39"/>
      <c r="PM398" s="39"/>
      <c r="PN398" s="39"/>
      <c r="PO398" s="39"/>
      <c r="PP398" s="39"/>
      <c r="PQ398" s="39"/>
      <c r="PR398" s="39"/>
      <c r="PS398" s="39"/>
      <c r="PT398" s="39"/>
      <c r="PU398" s="39"/>
      <c r="PV398" s="39"/>
      <c r="PW398" s="39"/>
      <c r="PX398" s="39"/>
      <c r="PY398" s="39"/>
      <c r="PZ398" s="39"/>
      <c r="QA398" s="39"/>
      <c r="QB398" s="39"/>
      <c r="QC398" s="39"/>
      <c r="QD398" s="39"/>
      <c r="QE398" s="39"/>
      <c r="QF398" s="39"/>
      <c r="QG398" s="39"/>
      <c r="QH398" s="39"/>
      <c r="QI398" s="39"/>
      <c r="QJ398" s="39"/>
      <c r="QK398" s="39"/>
      <c r="QL398" s="39"/>
      <c r="QM398" s="39"/>
      <c r="QN398" s="39"/>
      <c r="QO398" s="39"/>
      <c r="QP398" s="39"/>
      <c r="QQ398" s="39"/>
      <c r="QR398" s="39"/>
      <c r="QS398" s="39"/>
      <c r="QT398" s="39"/>
      <c r="QU398" s="39"/>
      <c r="QV398" s="39"/>
      <c r="QW398" s="39"/>
      <c r="QX398" s="39"/>
      <c r="QY398" s="39"/>
      <c r="QZ398" s="39"/>
      <c r="RA398" s="39"/>
      <c r="RB398" s="39"/>
      <c r="RC398" s="39"/>
      <c r="RD398" s="39"/>
      <c r="RE398" s="39"/>
      <c r="RF398" s="39"/>
      <c r="RG398" s="39"/>
      <c r="RH398" s="39"/>
      <c r="RI398" s="39"/>
      <c r="RJ398" s="39"/>
      <c r="RK398" s="39"/>
      <c r="RL398" s="39"/>
      <c r="RM398" s="39"/>
      <c r="RN398" s="39"/>
      <c r="RO398" s="39"/>
      <c r="RP398" s="39"/>
      <c r="RQ398" s="39"/>
      <c r="RR398" s="39"/>
      <c r="RS398" s="39"/>
      <c r="RT398" s="39"/>
      <c r="RU398" s="39"/>
      <c r="RV398" s="39"/>
      <c r="RW398" s="39"/>
      <c r="RX398" s="39"/>
      <c r="RY398" s="39"/>
      <c r="RZ398" s="39"/>
      <c r="SA398" s="39"/>
      <c r="SB398" s="39"/>
      <c r="SC398" s="39"/>
      <c r="SD398" s="39"/>
      <c r="SE398" s="39"/>
      <c r="SF398" s="39"/>
      <c r="SG398" s="39"/>
      <c r="SH398" s="39"/>
      <c r="SI398" s="39"/>
      <c r="SJ398" s="39"/>
      <c r="SK398" s="39"/>
      <c r="SL398" s="39"/>
      <c r="SM398" s="39"/>
      <c r="SN398" s="39"/>
      <c r="SO398" s="39"/>
      <c r="SP398" s="39"/>
      <c r="SQ398" s="39"/>
      <c r="SR398" s="39"/>
      <c r="SS398" s="39"/>
      <c r="ST398" s="39"/>
      <c r="SU398" s="39"/>
      <c r="SV398" s="39"/>
      <c r="SW398" s="39"/>
      <c r="SX398" s="39"/>
      <c r="SY398" s="39"/>
      <c r="SZ398" s="39"/>
      <c r="TA398" s="39"/>
      <c r="TB398" s="39"/>
      <c r="TC398" s="39"/>
      <c r="TD398" s="39"/>
      <c r="TE398" s="39"/>
      <c r="TF398" s="39"/>
      <c r="TG398" s="39"/>
      <c r="TH398" s="39"/>
      <c r="TI398" s="39"/>
      <c r="TJ398" s="39"/>
      <c r="TK398" s="39"/>
      <c r="TL398" s="39"/>
      <c r="TM398" s="39"/>
      <c r="TN398" s="39"/>
      <c r="TO398" s="39"/>
      <c r="TP398" s="39"/>
      <c r="TQ398" s="39"/>
      <c r="TR398" s="39"/>
      <c r="TS398" s="39"/>
      <c r="TT398" s="39"/>
      <c r="TU398" s="39"/>
      <c r="TV398" s="39"/>
      <c r="TW398" s="39"/>
      <c r="TX398" s="39"/>
      <c r="TY398" s="39"/>
      <c r="TZ398" s="39"/>
      <c r="UA398" s="39"/>
      <c r="UB398" s="39"/>
      <c r="UC398" s="39"/>
      <c r="UD398" s="39"/>
      <c r="UE398" s="39"/>
      <c r="UF398" s="39"/>
      <c r="UG398" s="39"/>
      <c r="UH398" s="39"/>
      <c r="UI398" s="39"/>
      <c r="UJ398" s="39"/>
      <c r="UK398" s="39"/>
      <c r="UL398" s="39"/>
      <c r="UM398" s="39"/>
      <c r="UN398" s="39"/>
      <c r="UO398" s="39"/>
      <c r="UP398" s="39"/>
      <c r="UQ398" s="39"/>
      <c r="UR398" s="39"/>
      <c r="US398" s="39"/>
      <c r="UT398" s="39"/>
      <c r="UU398" s="39"/>
      <c r="UV398" s="39"/>
      <c r="UW398" s="39"/>
      <c r="UX398" s="39"/>
      <c r="UY398" s="39"/>
      <c r="UZ398" s="39"/>
      <c r="VA398" s="39"/>
      <c r="VB398" s="39"/>
      <c r="VC398" s="39"/>
      <c r="VD398" s="39"/>
      <c r="VE398" s="39"/>
      <c r="VF398" s="39"/>
      <c r="VG398" s="39"/>
      <c r="VH398" s="39"/>
      <c r="VI398" s="39"/>
      <c r="VJ398" s="39"/>
      <c r="VK398" s="39"/>
      <c r="VL398" s="39"/>
      <c r="VM398" s="39"/>
      <c r="VN398" s="39"/>
      <c r="VO398" s="39"/>
      <c r="VP398" s="39"/>
      <c r="VQ398" s="39"/>
      <c r="VR398" s="39"/>
      <c r="VS398" s="39"/>
      <c r="VT398" s="39"/>
      <c r="VU398" s="39"/>
      <c r="VV398" s="39"/>
      <c r="VW398" s="39"/>
      <c r="VX398" s="39"/>
      <c r="VY398" s="39"/>
      <c r="VZ398" s="39"/>
      <c r="WA398" s="39"/>
      <c r="WB398" s="39"/>
      <c r="WC398" s="39"/>
      <c r="WD398" s="39"/>
      <c r="WE398" s="39"/>
      <c r="WF398" s="39"/>
      <c r="WG398" s="39"/>
      <c r="WH398" s="39"/>
      <c r="WI398" s="39"/>
      <c r="WJ398" s="39"/>
      <c r="WK398" s="39"/>
      <c r="WL398" s="39"/>
      <c r="WM398" s="39"/>
      <c r="WN398" s="39"/>
      <c r="WO398" s="39"/>
      <c r="WP398" s="39"/>
      <c r="WQ398" s="39"/>
      <c r="WR398" s="39"/>
      <c r="WS398" s="39"/>
      <c r="WT398" s="39"/>
      <c r="WU398" s="39"/>
      <c r="WV398" s="39"/>
      <c r="WW398" s="39"/>
      <c r="WX398" s="39"/>
      <c r="WY398" s="39"/>
      <c r="WZ398" s="39"/>
      <c r="XA398" s="39"/>
      <c r="XB398" s="39"/>
      <c r="XC398" s="39"/>
      <c r="XD398" s="39"/>
      <c r="XE398" s="39"/>
      <c r="XF398" s="39"/>
      <c r="XG398" s="39"/>
      <c r="XH398" s="39"/>
      <c r="XI398" s="39"/>
      <c r="XJ398" s="39"/>
      <c r="XK398" s="39"/>
      <c r="XL398" s="39"/>
      <c r="XM398" s="39"/>
      <c r="XN398" s="39"/>
      <c r="XO398" s="39"/>
      <c r="XP398" s="39"/>
      <c r="XQ398" s="39"/>
      <c r="XR398" s="39"/>
      <c r="XS398" s="39"/>
      <c r="XT398" s="39"/>
      <c r="XU398" s="39"/>
      <c r="XV398" s="39"/>
      <c r="XW398" s="39"/>
      <c r="XX398" s="39"/>
      <c r="XY398" s="39"/>
      <c r="XZ398" s="39"/>
      <c r="YA398" s="39"/>
      <c r="YB398" s="39"/>
      <c r="YC398" s="39"/>
      <c r="YD398" s="39"/>
      <c r="YE398" s="39"/>
      <c r="YF398" s="39"/>
      <c r="YG398" s="39"/>
      <c r="YH398" s="39"/>
      <c r="YI398" s="39"/>
      <c r="YJ398" s="39"/>
      <c r="YK398" s="39"/>
      <c r="YL398" s="39"/>
      <c r="YM398" s="39"/>
      <c r="YN398" s="39"/>
      <c r="YO398" s="39"/>
      <c r="YP398" s="39"/>
      <c r="YQ398" s="39"/>
      <c r="YR398" s="39"/>
      <c r="YS398" s="39"/>
      <c r="YT398" s="39"/>
      <c r="YU398" s="39"/>
      <c r="YV398" s="39"/>
      <c r="YW398" s="39"/>
      <c r="YX398" s="39"/>
      <c r="YY398" s="39"/>
      <c r="YZ398" s="39"/>
      <c r="ZA398" s="39"/>
      <c r="ZB398" s="39"/>
      <c r="ZC398" s="39"/>
      <c r="ZD398" s="39"/>
      <c r="ZE398" s="39"/>
      <c r="ZF398" s="39"/>
      <c r="ZG398" s="39"/>
      <c r="ZH398" s="39"/>
      <c r="ZI398" s="39"/>
      <c r="ZJ398" s="39"/>
      <c r="ZK398" s="39"/>
      <c r="ZL398" s="39"/>
      <c r="ZM398" s="39"/>
      <c r="ZN398" s="39"/>
      <c r="ZO398" s="39"/>
      <c r="ZP398" s="39"/>
      <c r="ZQ398" s="39"/>
      <c r="ZR398" s="39"/>
      <c r="ZS398" s="39"/>
      <c r="ZT398" s="39"/>
      <c r="ZU398" s="39"/>
      <c r="ZV398" s="39"/>
      <c r="ZW398" s="39"/>
      <c r="ZX398" s="39"/>
    </row>
    <row r="399" spans="1:700" s="41" customFormat="1" ht="12" customHeight="1" x14ac:dyDescent="0.25">
      <c r="A399" s="128" t="s">
        <v>36</v>
      </c>
      <c r="B399" s="36" t="s">
        <v>37</v>
      </c>
      <c r="C399" s="36" t="s">
        <v>37</v>
      </c>
      <c r="D399" s="36" t="s">
        <v>38</v>
      </c>
      <c r="E399" s="36" t="s">
        <v>271</v>
      </c>
      <c r="F399" s="36" t="s">
        <v>272</v>
      </c>
      <c r="G399" s="26" t="s">
        <v>16342</v>
      </c>
      <c r="H399" s="22">
        <v>21101</v>
      </c>
      <c r="I399" s="77" t="s">
        <v>16343</v>
      </c>
      <c r="J399" s="122" t="s">
        <v>1591</v>
      </c>
      <c r="K399" s="19" t="s">
        <v>247</v>
      </c>
      <c r="L399" s="117"/>
      <c r="M399" s="8" t="s">
        <v>43</v>
      </c>
      <c r="N399" s="12" t="s">
        <v>16255</v>
      </c>
      <c r="O399" s="20">
        <v>24</v>
      </c>
      <c r="P399" s="59">
        <v>179.8</v>
      </c>
      <c r="Q399" s="53" t="s">
        <v>45</v>
      </c>
      <c r="R399" s="59">
        <v>4315</v>
      </c>
      <c r="S399" s="59">
        <v>0</v>
      </c>
      <c r="T399" s="59">
        <v>1078.8</v>
      </c>
      <c r="U399" s="59">
        <v>0</v>
      </c>
      <c r="V399" s="59">
        <v>0</v>
      </c>
      <c r="W399" s="59">
        <v>1078.8</v>
      </c>
      <c r="X399" s="59">
        <v>0</v>
      </c>
      <c r="Y399" s="59">
        <v>0</v>
      </c>
      <c r="Z399" s="59">
        <v>1078.8</v>
      </c>
      <c r="AA399" s="59">
        <v>0</v>
      </c>
      <c r="AB399" s="59">
        <v>0</v>
      </c>
      <c r="AC399" s="59">
        <v>1078.8</v>
      </c>
      <c r="AD399" s="59">
        <v>0</v>
      </c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  <c r="IV399" s="39"/>
      <c r="IW399" s="39"/>
      <c r="IX399" s="39"/>
      <c r="IY399" s="39"/>
      <c r="IZ399" s="39"/>
      <c r="JA399" s="39"/>
      <c r="JB399" s="39"/>
      <c r="JC399" s="39"/>
      <c r="JD399" s="39"/>
      <c r="JE399" s="39"/>
      <c r="JF399" s="39"/>
      <c r="JG399" s="39"/>
      <c r="JH399" s="39"/>
      <c r="JI399" s="39"/>
      <c r="JJ399" s="39"/>
      <c r="JK399" s="39"/>
      <c r="JL399" s="39"/>
      <c r="JM399" s="39"/>
      <c r="JN399" s="39"/>
      <c r="JO399" s="39"/>
      <c r="JP399" s="39"/>
      <c r="JQ399" s="39"/>
      <c r="JR399" s="39"/>
      <c r="JS399" s="39"/>
      <c r="JT399" s="39"/>
      <c r="JU399" s="39"/>
      <c r="JV399" s="39"/>
      <c r="JW399" s="39"/>
      <c r="JX399" s="39"/>
      <c r="JY399" s="39"/>
      <c r="JZ399" s="39"/>
      <c r="KA399" s="39"/>
      <c r="KB399" s="39"/>
      <c r="KC399" s="39"/>
      <c r="KD399" s="39"/>
      <c r="KE399" s="39"/>
      <c r="KF399" s="39"/>
      <c r="KG399" s="39"/>
      <c r="KH399" s="39"/>
      <c r="KI399" s="39"/>
      <c r="KJ399" s="39"/>
      <c r="KK399" s="39"/>
      <c r="KL399" s="39"/>
      <c r="KM399" s="39"/>
      <c r="KN399" s="39"/>
      <c r="KO399" s="39"/>
      <c r="KP399" s="39"/>
      <c r="KQ399" s="39"/>
      <c r="KR399" s="39"/>
      <c r="KS399" s="39"/>
      <c r="KT399" s="39"/>
      <c r="KU399" s="39"/>
      <c r="KV399" s="39"/>
      <c r="KW399" s="39"/>
      <c r="KX399" s="39"/>
      <c r="KY399" s="39"/>
      <c r="KZ399" s="39"/>
      <c r="LA399" s="39"/>
      <c r="LB399" s="39"/>
      <c r="LC399" s="39"/>
      <c r="LD399" s="39"/>
      <c r="LE399" s="39"/>
      <c r="LF399" s="39"/>
      <c r="LG399" s="39"/>
      <c r="LH399" s="39"/>
      <c r="LI399" s="39"/>
      <c r="LJ399" s="39"/>
      <c r="LK399" s="39"/>
      <c r="LL399" s="39"/>
      <c r="LM399" s="39"/>
      <c r="LN399" s="39"/>
      <c r="LO399" s="39"/>
      <c r="LP399" s="39"/>
      <c r="LQ399" s="39"/>
      <c r="LR399" s="39"/>
      <c r="LS399" s="39"/>
      <c r="LT399" s="39"/>
      <c r="LU399" s="39"/>
      <c r="LV399" s="39"/>
      <c r="LW399" s="39"/>
      <c r="LX399" s="39"/>
      <c r="LY399" s="39"/>
      <c r="LZ399" s="39"/>
      <c r="MA399" s="39"/>
      <c r="MB399" s="39"/>
      <c r="MC399" s="39"/>
      <c r="MD399" s="39"/>
      <c r="ME399" s="39"/>
      <c r="MF399" s="39"/>
      <c r="MG399" s="39"/>
      <c r="MH399" s="39"/>
      <c r="MI399" s="39"/>
      <c r="MJ399" s="39"/>
      <c r="MK399" s="39"/>
      <c r="ML399" s="39"/>
      <c r="MM399" s="39"/>
      <c r="MN399" s="39"/>
      <c r="MO399" s="39"/>
      <c r="MP399" s="39"/>
      <c r="MQ399" s="39"/>
      <c r="MR399" s="39"/>
      <c r="MS399" s="39"/>
      <c r="MT399" s="39"/>
      <c r="MU399" s="39"/>
      <c r="MV399" s="39"/>
      <c r="MW399" s="39"/>
      <c r="MX399" s="39"/>
      <c r="MY399" s="39"/>
      <c r="MZ399" s="39"/>
      <c r="NA399" s="39"/>
      <c r="NB399" s="39"/>
      <c r="NC399" s="39"/>
      <c r="ND399" s="39"/>
      <c r="NE399" s="39"/>
      <c r="NF399" s="39"/>
      <c r="NG399" s="39"/>
      <c r="NH399" s="39"/>
      <c r="NI399" s="39"/>
      <c r="NJ399" s="39"/>
      <c r="NK399" s="39"/>
      <c r="NL399" s="39"/>
      <c r="NM399" s="39"/>
      <c r="NN399" s="39"/>
      <c r="NO399" s="39"/>
      <c r="NP399" s="39"/>
      <c r="NQ399" s="39"/>
      <c r="NR399" s="39"/>
      <c r="NS399" s="39"/>
      <c r="NT399" s="39"/>
      <c r="NU399" s="39"/>
      <c r="NV399" s="39"/>
      <c r="NW399" s="39"/>
      <c r="NX399" s="39"/>
      <c r="NY399" s="39"/>
      <c r="NZ399" s="39"/>
      <c r="OA399" s="39"/>
      <c r="OB399" s="39"/>
      <c r="OC399" s="39"/>
      <c r="OD399" s="39"/>
      <c r="OE399" s="39"/>
      <c r="OF399" s="39"/>
      <c r="OG399" s="39"/>
      <c r="OH399" s="39"/>
      <c r="OI399" s="39"/>
      <c r="OJ399" s="39"/>
      <c r="OK399" s="39"/>
      <c r="OL399" s="39"/>
      <c r="OM399" s="39"/>
      <c r="ON399" s="39"/>
      <c r="OO399" s="39"/>
      <c r="OP399" s="39"/>
      <c r="OQ399" s="39"/>
      <c r="OR399" s="39"/>
      <c r="OS399" s="39"/>
      <c r="OT399" s="39"/>
      <c r="OU399" s="39"/>
      <c r="OV399" s="39"/>
      <c r="OW399" s="39"/>
      <c r="OX399" s="39"/>
      <c r="OY399" s="39"/>
      <c r="OZ399" s="39"/>
      <c r="PA399" s="39"/>
      <c r="PB399" s="39"/>
      <c r="PC399" s="39"/>
      <c r="PD399" s="39"/>
      <c r="PE399" s="39"/>
      <c r="PF399" s="39"/>
      <c r="PG399" s="39"/>
      <c r="PH399" s="39"/>
      <c r="PI399" s="39"/>
      <c r="PJ399" s="39"/>
      <c r="PK399" s="39"/>
      <c r="PL399" s="39"/>
      <c r="PM399" s="39"/>
      <c r="PN399" s="39"/>
      <c r="PO399" s="39"/>
      <c r="PP399" s="39"/>
      <c r="PQ399" s="39"/>
      <c r="PR399" s="39"/>
      <c r="PS399" s="39"/>
      <c r="PT399" s="39"/>
      <c r="PU399" s="39"/>
      <c r="PV399" s="39"/>
      <c r="PW399" s="39"/>
      <c r="PX399" s="39"/>
      <c r="PY399" s="39"/>
      <c r="PZ399" s="39"/>
      <c r="QA399" s="39"/>
      <c r="QB399" s="39"/>
      <c r="QC399" s="39"/>
      <c r="QD399" s="39"/>
      <c r="QE399" s="39"/>
      <c r="QF399" s="39"/>
      <c r="QG399" s="39"/>
      <c r="QH399" s="39"/>
      <c r="QI399" s="39"/>
      <c r="QJ399" s="39"/>
      <c r="QK399" s="39"/>
      <c r="QL399" s="39"/>
      <c r="QM399" s="39"/>
      <c r="QN399" s="39"/>
      <c r="QO399" s="39"/>
      <c r="QP399" s="39"/>
      <c r="QQ399" s="39"/>
      <c r="QR399" s="39"/>
      <c r="QS399" s="39"/>
      <c r="QT399" s="39"/>
      <c r="QU399" s="39"/>
      <c r="QV399" s="39"/>
      <c r="QW399" s="39"/>
      <c r="QX399" s="39"/>
      <c r="QY399" s="39"/>
      <c r="QZ399" s="39"/>
      <c r="RA399" s="39"/>
      <c r="RB399" s="39"/>
      <c r="RC399" s="39"/>
      <c r="RD399" s="39"/>
      <c r="RE399" s="39"/>
      <c r="RF399" s="39"/>
      <c r="RG399" s="39"/>
      <c r="RH399" s="39"/>
      <c r="RI399" s="39"/>
      <c r="RJ399" s="39"/>
      <c r="RK399" s="39"/>
      <c r="RL399" s="39"/>
      <c r="RM399" s="39"/>
      <c r="RN399" s="39"/>
      <c r="RO399" s="39"/>
      <c r="RP399" s="39"/>
      <c r="RQ399" s="39"/>
      <c r="RR399" s="39"/>
      <c r="RS399" s="39"/>
      <c r="RT399" s="39"/>
      <c r="RU399" s="39"/>
      <c r="RV399" s="39"/>
      <c r="RW399" s="39"/>
      <c r="RX399" s="39"/>
      <c r="RY399" s="39"/>
      <c r="RZ399" s="39"/>
      <c r="SA399" s="39"/>
      <c r="SB399" s="39"/>
      <c r="SC399" s="39"/>
      <c r="SD399" s="39"/>
      <c r="SE399" s="39"/>
      <c r="SF399" s="39"/>
      <c r="SG399" s="39"/>
      <c r="SH399" s="39"/>
      <c r="SI399" s="39"/>
      <c r="SJ399" s="39"/>
      <c r="SK399" s="39"/>
      <c r="SL399" s="39"/>
      <c r="SM399" s="39"/>
      <c r="SN399" s="39"/>
      <c r="SO399" s="39"/>
      <c r="SP399" s="39"/>
      <c r="SQ399" s="39"/>
      <c r="SR399" s="39"/>
      <c r="SS399" s="39"/>
      <c r="ST399" s="39"/>
      <c r="SU399" s="39"/>
      <c r="SV399" s="39"/>
      <c r="SW399" s="39"/>
      <c r="SX399" s="39"/>
      <c r="SY399" s="39"/>
      <c r="SZ399" s="39"/>
      <c r="TA399" s="39"/>
      <c r="TB399" s="39"/>
      <c r="TC399" s="39"/>
      <c r="TD399" s="39"/>
      <c r="TE399" s="39"/>
      <c r="TF399" s="39"/>
      <c r="TG399" s="39"/>
      <c r="TH399" s="39"/>
      <c r="TI399" s="39"/>
      <c r="TJ399" s="39"/>
      <c r="TK399" s="39"/>
      <c r="TL399" s="39"/>
      <c r="TM399" s="39"/>
      <c r="TN399" s="39"/>
      <c r="TO399" s="39"/>
      <c r="TP399" s="39"/>
      <c r="TQ399" s="39"/>
      <c r="TR399" s="39"/>
      <c r="TS399" s="39"/>
      <c r="TT399" s="39"/>
      <c r="TU399" s="39"/>
      <c r="TV399" s="39"/>
      <c r="TW399" s="39"/>
      <c r="TX399" s="39"/>
      <c r="TY399" s="39"/>
      <c r="TZ399" s="39"/>
      <c r="UA399" s="39"/>
      <c r="UB399" s="39"/>
      <c r="UC399" s="39"/>
      <c r="UD399" s="39"/>
      <c r="UE399" s="39"/>
      <c r="UF399" s="39"/>
      <c r="UG399" s="39"/>
      <c r="UH399" s="39"/>
      <c r="UI399" s="39"/>
      <c r="UJ399" s="39"/>
      <c r="UK399" s="39"/>
      <c r="UL399" s="39"/>
      <c r="UM399" s="39"/>
      <c r="UN399" s="39"/>
      <c r="UO399" s="39"/>
      <c r="UP399" s="39"/>
      <c r="UQ399" s="39"/>
      <c r="UR399" s="39"/>
      <c r="US399" s="39"/>
      <c r="UT399" s="39"/>
      <c r="UU399" s="39"/>
      <c r="UV399" s="39"/>
      <c r="UW399" s="39"/>
      <c r="UX399" s="39"/>
      <c r="UY399" s="39"/>
      <c r="UZ399" s="39"/>
      <c r="VA399" s="39"/>
      <c r="VB399" s="39"/>
      <c r="VC399" s="39"/>
      <c r="VD399" s="39"/>
      <c r="VE399" s="39"/>
      <c r="VF399" s="39"/>
      <c r="VG399" s="39"/>
      <c r="VH399" s="39"/>
      <c r="VI399" s="39"/>
      <c r="VJ399" s="39"/>
      <c r="VK399" s="39"/>
      <c r="VL399" s="39"/>
      <c r="VM399" s="39"/>
      <c r="VN399" s="39"/>
      <c r="VO399" s="39"/>
      <c r="VP399" s="39"/>
      <c r="VQ399" s="39"/>
      <c r="VR399" s="39"/>
      <c r="VS399" s="39"/>
      <c r="VT399" s="39"/>
      <c r="VU399" s="39"/>
      <c r="VV399" s="39"/>
      <c r="VW399" s="39"/>
      <c r="VX399" s="39"/>
      <c r="VY399" s="39"/>
      <c r="VZ399" s="39"/>
      <c r="WA399" s="39"/>
      <c r="WB399" s="39"/>
      <c r="WC399" s="39"/>
      <c r="WD399" s="39"/>
      <c r="WE399" s="39"/>
      <c r="WF399" s="39"/>
      <c r="WG399" s="39"/>
      <c r="WH399" s="39"/>
      <c r="WI399" s="39"/>
      <c r="WJ399" s="39"/>
      <c r="WK399" s="39"/>
      <c r="WL399" s="39"/>
      <c r="WM399" s="39"/>
      <c r="WN399" s="39"/>
      <c r="WO399" s="39"/>
      <c r="WP399" s="39"/>
      <c r="WQ399" s="39"/>
      <c r="WR399" s="39"/>
      <c r="WS399" s="39"/>
      <c r="WT399" s="39"/>
      <c r="WU399" s="39"/>
      <c r="WV399" s="39"/>
      <c r="WW399" s="39"/>
      <c r="WX399" s="39"/>
      <c r="WY399" s="39"/>
      <c r="WZ399" s="39"/>
      <c r="XA399" s="39"/>
      <c r="XB399" s="39"/>
      <c r="XC399" s="39"/>
      <c r="XD399" s="39"/>
      <c r="XE399" s="39"/>
      <c r="XF399" s="39"/>
      <c r="XG399" s="39"/>
      <c r="XH399" s="39"/>
      <c r="XI399" s="39"/>
      <c r="XJ399" s="39"/>
      <c r="XK399" s="39"/>
      <c r="XL399" s="39"/>
      <c r="XM399" s="39"/>
      <c r="XN399" s="39"/>
      <c r="XO399" s="39"/>
      <c r="XP399" s="39"/>
      <c r="XQ399" s="39"/>
      <c r="XR399" s="39"/>
      <c r="XS399" s="39"/>
      <c r="XT399" s="39"/>
      <c r="XU399" s="39"/>
      <c r="XV399" s="39"/>
      <c r="XW399" s="39"/>
      <c r="XX399" s="39"/>
      <c r="XY399" s="39"/>
      <c r="XZ399" s="39"/>
      <c r="YA399" s="39"/>
      <c r="YB399" s="39"/>
      <c r="YC399" s="39"/>
      <c r="YD399" s="39"/>
      <c r="YE399" s="39"/>
      <c r="YF399" s="39"/>
      <c r="YG399" s="39"/>
      <c r="YH399" s="39"/>
      <c r="YI399" s="39"/>
      <c r="YJ399" s="39"/>
      <c r="YK399" s="39"/>
      <c r="YL399" s="39"/>
      <c r="YM399" s="39"/>
      <c r="YN399" s="39"/>
      <c r="YO399" s="39"/>
      <c r="YP399" s="39"/>
      <c r="YQ399" s="39"/>
      <c r="YR399" s="39"/>
      <c r="YS399" s="39"/>
      <c r="YT399" s="39"/>
      <c r="YU399" s="39"/>
      <c r="YV399" s="39"/>
      <c r="YW399" s="39"/>
      <c r="YX399" s="39"/>
      <c r="YY399" s="39"/>
      <c r="YZ399" s="39"/>
      <c r="ZA399" s="39"/>
      <c r="ZB399" s="39"/>
      <c r="ZC399" s="39"/>
      <c r="ZD399" s="39"/>
      <c r="ZE399" s="39"/>
      <c r="ZF399" s="39"/>
      <c r="ZG399" s="39"/>
      <c r="ZH399" s="39"/>
      <c r="ZI399" s="39"/>
      <c r="ZJ399" s="39"/>
      <c r="ZK399" s="39"/>
      <c r="ZL399" s="39"/>
      <c r="ZM399" s="39"/>
      <c r="ZN399" s="39"/>
      <c r="ZO399" s="39"/>
      <c r="ZP399" s="39"/>
      <c r="ZQ399" s="39"/>
      <c r="ZR399" s="39"/>
      <c r="ZS399" s="39"/>
      <c r="ZT399" s="39"/>
      <c r="ZU399" s="39"/>
      <c r="ZV399" s="39"/>
      <c r="ZW399" s="39"/>
      <c r="ZX399" s="39"/>
    </row>
    <row r="400" spans="1:700" s="41" customFormat="1" ht="12" customHeight="1" x14ac:dyDescent="0.25">
      <c r="A400" s="128" t="s">
        <v>36</v>
      </c>
      <c r="B400" s="36" t="s">
        <v>37</v>
      </c>
      <c r="C400" s="36" t="s">
        <v>37</v>
      </c>
      <c r="D400" s="36" t="s">
        <v>38</v>
      </c>
      <c r="E400" s="36" t="s">
        <v>271</v>
      </c>
      <c r="F400" s="36" t="s">
        <v>272</v>
      </c>
      <c r="G400" s="26" t="s">
        <v>16342</v>
      </c>
      <c r="H400" s="22">
        <v>21101</v>
      </c>
      <c r="I400" s="77" t="s">
        <v>16343</v>
      </c>
      <c r="J400" s="121" t="s">
        <v>1584</v>
      </c>
      <c r="K400" s="31" t="s">
        <v>261</v>
      </c>
      <c r="L400" s="117"/>
      <c r="M400" s="8" t="s">
        <v>43</v>
      </c>
      <c r="N400" s="12" t="s">
        <v>877</v>
      </c>
      <c r="O400" s="20">
        <v>20</v>
      </c>
      <c r="P400" s="59">
        <v>417.36</v>
      </c>
      <c r="Q400" s="53" t="s">
        <v>45</v>
      </c>
      <c r="R400" s="59">
        <v>8347.36</v>
      </c>
      <c r="S400" s="59">
        <v>0</v>
      </c>
      <c r="T400" s="59">
        <v>2086.84</v>
      </c>
      <c r="U400" s="59">
        <v>0</v>
      </c>
      <c r="V400" s="59">
        <v>0</v>
      </c>
      <c r="W400" s="59">
        <v>2086.84</v>
      </c>
      <c r="X400" s="59">
        <v>0</v>
      </c>
      <c r="Y400" s="59">
        <v>0</v>
      </c>
      <c r="Z400" s="59">
        <v>2086.84</v>
      </c>
      <c r="AA400" s="59">
        <v>0</v>
      </c>
      <c r="AB400" s="59">
        <v>0</v>
      </c>
      <c r="AC400" s="59">
        <v>2086.84</v>
      </c>
      <c r="AD400" s="59">
        <v>0</v>
      </c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  <c r="IV400" s="39"/>
      <c r="IW400" s="39"/>
      <c r="IX400" s="39"/>
      <c r="IY400" s="39"/>
      <c r="IZ400" s="39"/>
      <c r="JA400" s="39"/>
      <c r="JB400" s="39"/>
      <c r="JC400" s="39"/>
      <c r="JD400" s="39"/>
      <c r="JE400" s="39"/>
      <c r="JF400" s="39"/>
      <c r="JG400" s="39"/>
      <c r="JH400" s="39"/>
      <c r="JI400" s="39"/>
      <c r="JJ400" s="39"/>
      <c r="JK400" s="39"/>
      <c r="JL400" s="39"/>
      <c r="JM400" s="39"/>
      <c r="JN400" s="39"/>
      <c r="JO400" s="39"/>
      <c r="JP400" s="39"/>
      <c r="JQ400" s="39"/>
      <c r="JR400" s="39"/>
      <c r="JS400" s="39"/>
      <c r="JT400" s="39"/>
      <c r="JU400" s="39"/>
      <c r="JV400" s="39"/>
      <c r="JW400" s="39"/>
      <c r="JX400" s="39"/>
      <c r="JY400" s="39"/>
      <c r="JZ400" s="39"/>
      <c r="KA400" s="39"/>
      <c r="KB400" s="39"/>
      <c r="KC400" s="39"/>
      <c r="KD400" s="39"/>
      <c r="KE400" s="39"/>
      <c r="KF400" s="39"/>
      <c r="KG400" s="39"/>
      <c r="KH400" s="39"/>
      <c r="KI400" s="39"/>
      <c r="KJ400" s="39"/>
      <c r="KK400" s="39"/>
      <c r="KL400" s="39"/>
      <c r="KM400" s="39"/>
      <c r="KN400" s="39"/>
      <c r="KO400" s="39"/>
      <c r="KP400" s="39"/>
      <c r="KQ400" s="39"/>
      <c r="KR400" s="39"/>
      <c r="KS400" s="39"/>
      <c r="KT400" s="39"/>
      <c r="KU400" s="39"/>
      <c r="KV400" s="39"/>
      <c r="KW400" s="39"/>
      <c r="KX400" s="39"/>
      <c r="KY400" s="39"/>
      <c r="KZ400" s="39"/>
      <c r="LA400" s="39"/>
      <c r="LB400" s="39"/>
      <c r="LC400" s="39"/>
      <c r="LD400" s="39"/>
      <c r="LE400" s="39"/>
      <c r="LF400" s="39"/>
      <c r="LG400" s="39"/>
      <c r="LH400" s="39"/>
      <c r="LI400" s="39"/>
      <c r="LJ400" s="39"/>
      <c r="LK400" s="39"/>
      <c r="LL400" s="39"/>
      <c r="LM400" s="39"/>
      <c r="LN400" s="39"/>
      <c r="LO400" s="39"/>
      <c r="LP400" s="39"/>
      <c r="LQ400" s="39"/>
      <c r="LR400" s="39"/>
      <c r="LS400" s="39"/>
      <c r="LT400" s="39"/>
      <c r="LU400" s="39"/>
      <c r="LV400" s="39"/>
      <c r="LW400" s="39"/>
      <c r="LX400" s="39"/>
      <c r="LY400" s="39"/>
      <c r="LZ400" s="39"/>
      <c r="MA400" s="39"/>
      <c r="MB400" s="39"/>
      <c r="MC400" s="39"/>
      <c r="MD400" s="39"/>
      <c r="ME400" s="39"/>
      <c r="MF400" s="39"/>
      <c r="MG400" s="39"/>
      <c r="MH400" s="39"/>
      <c r="MI400" s="39"/>
      <c r="MJ400" s="39"/>
      <c r="MK400" s="39"/>
      <c r="ML400" s="39"/>
      <c r="MM400" s="39"/>
      <c r="MN400" s="39"/>
      <c r="MO400" s="39"/>
      <c r="MP400" s="39"/>
      <c r="MQ400" s="39"/>
      <c r="MR400" s="39"/>
      <c r="MS400" s="39"/>
      <c r="MT400" s="39"/>
      <c r="MU400" s="39"/>
      <c r="MV400" s="39"/>
      <c r="MW400" s="39"/>
      <c r="MX400" s="39"/>
      <c r="MY400" s="39"/>
      <c r="MZ400" s="39"/>
      <c r="NA400" s="39"/>
      <c r="NB400" s="39"/>
      <c r="NC400" s="39"/>
      <c r="ND400" s="39"/>
      <c r="NE400" s="39"/>
      <c r="NF400" s="39"/>
      <c r="NG400" s="39"/>
      <c r="NH400" s="39"/>
      <c r="NI400" s="39"/>
      <c r="NJ400" s="39"/>
      <c r="NK400" s="39"/>
      <c r="NL400" s="39"/>
      <c r="NM400" s="39"/>
      <c r="NN400" s="39"/>
      <c r="NO400" s="39"/>
      <c r="NP400" s="39"/>
      <c r="NQ400" s="39"/>
      <c r="NR400" s="39"/>
      <c r="NS400" s="39"/>
      <c r="NT400" s="39"/>
      <c r="NU400" s="39"/>
      <c r="NV400" s="39"/>
      <c r="NW400" s="39"/>
      <c r="NX400" s="39"/>
      <c r="NY400" s="39"/>
      <c r="NZ400" s="39"/>
      <c r="OA400" s="39"/>
      <c r="OB400" s="39"/>
      <c r="OC400" s="39"/>
      <c r="OD400" s="39"/>
      <c r="OE400" s="39"/>
      <c r="OF400" s="39"/>
      <c r="OG400" s="39"/>
      <c r="OH400" s="39"/>
      <c r="OI400" s="39"/>
      <c r="OJ400" s="39"/>
      <c r="OK400" s="39"/>
      <c r="OL400" s="39"/>
      <c r="OM400" s="39"/>
      <c r="ON400" s="39"/>
      <c r="OO400" s="39"/>
      <c r="OP400" s="39"/>
      <c r="OQ400" s="39"/>
      <c r="OR400" s="39"/>
      <c r="OS400" s="39"/>
      <c r="OT400" s="39"/>
      <c r="OU400" s="39"/>
      <c r="OV400" s="39"/>
      <c r="OW400" s="39"/>
      <c r="OX400" s="39"/>
      <c r="OY400" s="39"/>
      <c r="OZ400" s="39"/>
      <c r="PA400" s="39"/>
      <c r="PB400" s="39"/>
      <c r="PC400" s="39"/>
      <c r="PD400" s="39"/>
      <c r="PE400" s="39"/>
      <c r="PF400" s="39"/>
      <c r="PG400" s="39"/>
      <c r="PH400" s="39"/>
      <c r="PI400" s="39"/>
      <c r="PJ400" s="39"/>
      <c r="PK400" s="39"/>
      <c r="PL400" s="39"/>
      <c r="PM400" s="39"/>
      <c r="PN400" s="39"/>
      <c r="PO400" s="39"/>
      <c r="PP400" s="39"/>
      <c r="PQ400" s="39"/>
      <c r="PR400" s="39"/>
      <c r="PS400" s="39"/>
      <c r="PT400" s="39"/>
      <c r="PU400" s="39"/>
      <c r="PV400" s="39"/>
      <c r="PW400" s="39"/>
      <c r="PX400" s="39"/>
      <c r="PY400" s="39"/>
      <c r="PZ400" s="39"/>
      <c r="QA400" s="39"/>
      <c r="QB400" s="39"/>
      <c r="QC400" s="39"/>
      <c r="QD400" s="39"/>
      <c r="QE400" s="39"/>
      <c r="QF400" s="39"/>
      <c r="QG400" s="39"/>
      <c r="QH400" s="39"/>
      <c r="QI400" s="39"/>
      <c r="QJ400" s="39"/>
      <c r="QK400" s="39"/>
      <c r="QL400" s="39"/>
      <c r="QM400" s="39"/>
      <c r="QN400" s="39"/>
      <c r="QO400" s="39"/>
      <c r="QP400" s="39"/>
      <c r="QQ400" s="39"/>
      <c r="QR400" s="39"/>
      <c r="QS400" s="39"/>
      <c r="QT400" s="39"/>
      <c r="QU400" s="39"/>
      <c r="QV400" s="39"/>
      <c r="QW400" s="39"/>
      <c r="QX400" s="39"/>
      <c r="QY400" s="39"/>
      <c r="QZ400" s="39"/>
      <c r="RA400" s="39"/>
      <c r="RB400" s="39"/>
      <c r="RC400" s="39"/>
      <c r="RD400" s="39"/>
      <c r="RE400" s="39"/>
      <c r="RF400" s="39"/>
      <c r="RG400" s="39"/>
      <c r="RH400" s="39"/>
      <c r="RI400" s="39"/>
      <c r="RJ400" s="39"/>
      <c r="RK400" s="39"/>
      <c r="RL400" s="39"/>
      <c r="RM400" s="39"/>
      <c r="RN400" s="39"/>
      <c r="RO400" s="39"/>
      <c r="RP400" s="39"/>
      <c r="RQ400" s="39"/>
      <c r="RR400" s="39"/>
      <c r="RS400" s="39"/>
      <c r="RT400" s="39"/>
      <c r="RU400" s="39"/>
      <c r="RV400" s="39"/>
      <c r="RW400" s="39"/>
      <c r="RX400" s="39"/>
      <c r="RY400" s="39"/>
      <c r="RZ400" s="39"/>
      <c r="SA400" s="39"/>
      <c r="SB400" s="39"/>
      <c r="SC400" s="39"/>
      <c r="SD400" s="39"/>
      <c r="SE400" s="39"/>
      <c r="SF400" s="39"/>
      <c r="SG400" s="39"/>
      <c r="SH400" s="39"/>
      <c r="SI400" s="39"/>
      <c r="SJ400" s="39"/>
      <c r="SK400" s="39"/>
      <c r="SL400" s="39"/>
      <c r="SM400" s="39"/>
      <c r="SN400" s="39"/>
      <c r="SO400" s="39"/>
      <c r="SP400" s="39"/>
      <c r="SQ400" s="39"/>
      <c r="SR400" s="39"/>
      <c r="SS400" s="39"/>
      <c r="ST400" s="39"/>
      <c r="SU400" s="39"/>
      <c r="SV400" s="39"/>
      <c r="SW400" s="39"/>
      <c r="SX400" s="39"/>
      <c r="SY400" s="39"/>
      <c r="SZ400" s="39"/>
      <c r="TA400" s="39"/>
      <c r="TB400" s="39"/>
      <c r="TC400" s="39"/>
      <c r="TD400" s="39"/>
      <c r="TE400" s="39"/>
      <c r="TF400" s="39"/>
      <c r="TG400" s="39"/>
      <c r="TH400" s="39"/>
      <c r="TI400" s="39"/>
      <c r="TJ400" s="39"/>
      <c r="TK400" s="39"/>
      <c r="TL400" s="39"/>
      <c r="TM400" s="39"/>
      <c r="TN400" s="39"/>
      <c r="TO400" s="39"/>
      <c r="TP400" s="39"/>
      <c r="TQ400" s="39"/>
      <c r="TR400" s="39"/>
      <c r="TS400" s="39"/>
      <c r="TT400" s="39"/>
      <c r="TU400" s="39"/>
      <c r="TV400" s="39"/>
      <c r="TW400" s="39"/>
      <c r="TX400" s="39"/>
      <c r="TY400" s="39"/>
      <c r="TZ400" s="39"/>
      <c r="UA400" s="39"/>
      <c r="UB400" s="39"/>
      <c r="UC400" s="39"/>
      <c r="UD400" s="39"/>
      <c r="UE400" s="39"/>
      <c r="UF400" s="39"/>
      <c r="UG400" s="39"/>
      <c r="UH400" s="39"/>
      <c r="UI400" s="39"/>
      <c r="UJ400" s="39"/>
      <c r="UK400" s="39"/>
      <c r="UL400" s="39"/>
      <c r="UM400" s="39"/>
      <c r="UN400" s="39"/>
      <c r="UO400" s="39"/>
      <c r="UP400" s="39"/>
      <c r="UQ400" s="39"/>
      <c r="UR400" s="39"/>
      <c r="US400" s="39"/>
      <c r="UT400" s="39"/>
      <c r="UU400" s="39"/>
      <c r="UV400" s="39"/>
      <c r="UW400" s="39"/>
      <c r="UX400" s="39"/>
      <c r="UY400" s="39"/>
      <c r="UZ400" s="39"/>
      <c r="VA400" s="39"/>
      <c r="VB400" s="39"/>
      <c r="VC400" s="39"/>
      <c r="VD400" s="39"/>
      <c r="VE400" s="39"/>
      <c r="VF400" s="39"/>
      <c r="VG400" s="39"/>
      <c r="VH400" s="39"/>
      <c r="VI400" s="39"/>
      <c r="VJ400" s="39"/>
      <c r="VK400" s="39"/>
      <c r="VL400" s="39"/>
      <c r="VM400" s="39"/>
      <c r="VN400" s="39"/>
      <c r="VO400" s="39"/>
      <c r="VP400" s="39"/>
      <c r="VQ400" s="39"/>
      <c r="VR400" s="39"/>
      <c r="VS400" s="39"/>
      <c r="VT400" s="39"/>
      <c r="VU400" s="39"/>
      <c r="VV400" s="39"/>
      <c r="VW400" s="39"/>
      <c r="VX400" s="39"/>
      <c r="VY400" s="39"/>
      <c r="VZ400" s="39"/>
      <c r="WA400" s="39"/>
      <c r="WB400" s="39"/>
      <c r="WC400" s="39"/>
      <c r="WD400" s="39"/>
      <c r="WE400" s="39"/>
      <c r="WF400" s="39"/>
      <c r="WG400" s="39"/>
      <c r="WH400" s="39"/>
      <c r="WI400" s="39"/>
      <c r="WJ400" s="39"/>
      <c r="WK400" s="39"/>
      <c r="WL400" s="39"/>
      <c r="WM400" s="39"/>
      <c r="WN400" s="39"/>
      <c r="WO400" s="39"/>
      <c r="WP400" s="39"/>
      <c r="WQ400" s="39"/>
      <c r="WR400" s="39"/>
      <c r="WS400" s="39"/>
      <c r="WT400" s="39"/>
      <c r="WU400" s="39"/>
      <c r="WV400" s="39"/>
      <c r="WW400" s="39"/>
      <c r="WX400" s="39"/>
      <c r="WY400" s="39"/>
      <c r="WZ400" s="39"/>
      <c r="XA400" s="39"/>
      <c r="XB400" s="39"/>
      <c r="XC400" s="39"/>
      <c r="XD400" s="39"/>
      <c r="XE400" s="39"/>
      <c r="XF400" s="39"/>
      <c r="XG400" s="39"/>
      <c r="XH400" s="39"/>
      <c r="XI400" s="39"/>
      <c r="XJ400" s="39"/>
      <c r="XK400" s="39"/>
      <c r="XL400" s="39"/>
      <c r="XM400" s="39"/>
      <c r="XN400" s="39"/>
      <c r="XO400" s="39"/>
      <c r="XP400" s="39"/>
      <c r="XQ400" s="39"/>
      <c r="XR400" s="39"/>
      <c r="XS400" s="39"/>
      <c r="XT400" s="39"/>
      <c r="XU400" s="39"/>
      <c r="XV400" s="39"/>
      <c r="XW400" s="39"/>
      <c r="XX400" s="39"/>
      <c r="XY400" s="39"/>
      <c r="XZ400" s="39"/>
      <c r="YA400" s="39"/>
      <c r="YB400" s="39"/>
      <c r="YC400" s="39"/>
      <c r="YD400" s="39"/>
      <c r="YE400" s="39"/>
      <c r="YF400" s="39"/>
      <c r="YG400" s="39"/>
      <c r="YH400" s="39"/>
      <c r="YI400" s="39"/>
      <c r="YJ400" s="39"/>
      <c r="YK400" s="39"/>
      <c r="YL400" s="39"/>
      <c r="YM400" s="39"/>
      <c r="YN400" s="39"/>
      <c r="YO400" s="39"/>
      <c r="YP400" s="39"/>
      <c r="YQ400" s="39"/>
      <c r="YR400" s="39"/>
      <c r="YS400" s="39"/>
      <c r="YT400" s="39"/>
      <c r="YU400" s="39"/>
      <c r="YV400" s="39"/>
      <c r="YW400" s="39"/>
      <c r="YX400" s="39"/>
      <c r="YY400" s="39"/>
      <c r="YZ400" s="39"/>
      <c r="ZA400" s="39"/>
      <c r="ZB400" s="39"/>
      <c r="ZC400" s="39"/>
      <c r="ZD400" s="39"/>
      <c r="ZE400" s="39"/>
      <c r="ZF400" s="39"/>
      <c r="ZG400" s="39"/>
      <c r="ZH400" s="39"/>
      <c r="ZI400" s="39"/>
      <c r="ZJ400" s="39"/>
      <c r="ZK400" s="39"/>
      <c r="ZL400" s="39"/>
      <c r="ZM400" s="39"/>
      <c r="ZN400" s="39"/>
      <c r="ZO400" s="39"/>
      <c r="ZP400" s="39"/>
      <c r="ZQ400" s="39"/>
      <c r="ZR400" s="39"/>
      <c r="ZS400" s="39"/>
      <c r="ZT400" s="39"/>
      <c r="ZU400" s="39"/>
      <c r="ZV400" s="39"/>
      <c r="ZW400" s="39"/>
      <c r="ZX400" s="39"/>
    </row>
    <row r="401" spans="1:700" s="41" customFormat="1" ht="12" customHeight="1" x14ac:dyDescent="0.25">
      <c r="A401" s="128" t="s">
        <v>36</v>
      </c>
      <c r="B401" s="36" t="s">
        <v>37</v>
      </c>
      <c r="C401" s="36" t="s">
        <v>37</v>
      </c>
      <c r="D401" s="36" t="s">
        <v>38</v>
      </c>
      <c r="E401" s="36" t="s">
        <v>271</v>
      </c>
      <c r="F401" s="36" t="s">
        <v>272</v>
      </c>
      <c r="G401" s="26" t="s">
        <v>16342</v>
      </c>
      <c r="H401" s="22">
        <v>21101</v>
      </c>
      <c r="I401" s="77" t="s">
        <v>16343</v>
      </c>
      <c r="J401" s="122" t="s">
        <v>412</v>
      </c>
      <c r="K401" s="30" t="s">
        <v>16256</v>
      </c>
      <c r="L401" s="117"/>
      <c r="M401" s="8" t="s">
        <v>43</v>
      </c>
      <c r="N401" s="12" t="s">
        <v>16255</v>
      </c>
      <c r="O401" s="20">
        <v>19</v>
      </c>
      <c r="P401" s="59">
        <v>4.4000000000000004</v>
      </c>
      <c r="Q401" s="53" t="s">
        <v>45</v>
      </c>
      <c r="R401" s="59">
        <v>83.75</v>
      </c>
      <c r="S401" s="59">
        <v>0</v>
      </c>
      <c r="T401" s="59">
        <v>83.75</v>
      </c>
      <c r="U401" s="59">
        <v>0</v>
      </c>
      <c r="V401" s="59">
        <v>0</v>
      </c>
      <c r="W401" s="59">
        <v>0</v>
      </c>
      <c r="X401" s="59">
        <v>0</v>
      </c>
      <c r="Y401" s="59">
        <v>0</v>
      </c>
      <c r="Z401" s="59">
        <v>0</v>
      </c>
      <c r="AA401" s="59">
        <v>0</v>
      </c>
      <c r="AB401" s="59">
        <v>0</v>
      </c>
      <c r="AC401" s="59">
        <v>0</v>
      </c>
      <c r="AD401" s="59">
        <v>0</v>
      </c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  <c r="IV401" s="39"/>
      <c r="IW401" s="39"/>
      <c r="IX401" s="39"/>
      <c r="IY401" s="39"/>
      <c r="IZ401" s="39"/>
      <c r="JA401" s="39"/>
      <c r="JB401" s="39"/>
      <c r="JC401" s="39"/>
      <c r="JD401" s="39"/>
      <c r="JE401" s="39"/>
      <c r="JF401" s="39"/>
      <c r="JG401" s="39"/>
      <c r="JH401" s="39"/>
      <c r="JI401" s="39"/>
      <c r="JJ401" s="39"/>
      <c r="JK401" s="39"/>
      <c r="JL401" s="39"/>
      <c r="JM401" s="39"/>
      <c r="JN401" s="39"/>
      <c r="JO401" s="39"/>
      <c r="JP401" s="39"/>
      <c r="JQ401" s="39"/>
      <c r="JR401" s="39"/>
      <c r="JS401" s="39"/>
      <c r="JT401" s="39"/>
      <c r="JU401" s="39"/>
      <c r="JV401" s="39"/>
      <c r="JW401" s="39"/>
      <c r="JX401" s="39"/>
      <c r="JY401" s="39"/>
      <c r="JZ401" s="39"/>
      <c r="KA401" s="39"/>
      <c r="KB401" s="39"/>
      <c r="KC401" s="39"/>
      <c r="KD401" s="39"/>
      <c r="KE401" s="39"/>
      <c r="KF401" s="39"/>
      <c r="KG401" s="39"/>
      <c r="KH401" s="39"/>
      <c r="KI401" s="39"/>
      <c r="KJ401" s="39"/>
      <c r="KK401" s="39"/>
      <c r="KL401" s="39"/>
      <c r="KM401" s="39"/>
      <c r="KN401" s="39"/>
      <c r="KO401" s="39"/>
      <c r="KP401" s="39"/>
      <c r="KQ401" s="39"/>
      <c r="KR401" s="39"/>
      <c r="KS401" s="39"/>
      <c r="KT401" s="39"/>
      <c r="KU401" s="39"/>
      <c r="KV401" s="39"/>
      <c r="KW401" s="39"/>
      <c r="KX401" s="39"/>
      <c r="KY401" s="39"/>
      <c r="KZ401" s="39"/>
      <c r="LA401" s="39"/>
      <c r="LB401" s="39"/>
      <c r="LC401" s="39"/>
      <c r="LD401" s="39"/>
      <c r="LE401" s="39"/>
      <c r="LF401" s="39"/>
      <c r="LG401" s="39"/>
      <c r="LH401" s="39"/>
      <c r="LI401" s="39"/>
      <c r="LJ401" s="39"/>
      <c r="LK401" s="39"/>
      <c r="LL401" s="39"/>
      <c r="LM401" s="39"/>
      <c r="LN401" s="39"/>
      <c r="LO401" s="39"/>
      <c r="LP401" s="39"/>
      <c r="LQ401" s="39"/>
      <c r="LR401" s="39"/>
      <c r="LS401" s="39"/>
      <c r="LT401" s="39"/>
      <c r="LU401" s="39"/>
      <c r="LV401" s="39"/>
      <c r="LW401" s="39"/>
      <c r="LX401" s="39"/>
      <c r="LY401" s="39"/>
      <c r="LZ401" s="39"/>
      <c r="MA401" s="39"/>
      <c r="MB401" s="39"/>
      <c r="MC401" s="39"/>
      <c r="MD401" s="39"/>
      <c r="ME401" s="39"/>
      <c r="MF401" s="39"/>
      <c r="MG401" s="39"/>
      <c r="MH401" s="39"/>
      <c r="MI401" s="39"/>
      <c r="MJ401" s="39"/>
      <c r="MK401" s="39"/>
      <c r="ML401" s="39"/>
      <c r="MM401" s="39"/>
      <c r="MN401" s="39"/>
      <c r="MO401" s="39"/>
      <c r="MP401" s="39"/>
      <c r="MQ401" s="39"/>
      <c r="MR401" s="39"/>
      <c r="MS401" s="39"/>
      <c r="MT401" s="39"/>
      <c r="MU401" s="39"/>
      <c r="MV401" s="39"/>
      <c r="MW401" s="39"/>
      <c r="MX401" s="39"/>
      <c r="MY401" s="39"/>
      <c r="MZ401" s="39"/>
      <c r="NA401" s="39"/>
      <c r="NB401" s="39"/>
      <c r="NC401" s="39"/>
      <c r="ND401" s="39"/>
      <c r="NE401" s="39"/>
      <c r="NF401" s="39"/>
      <c r="NG401" s="39"/>
      <c r="NH401" s="39"/>
      <c r="NI401" s="39"/>
      <c r="NJ401" s="39"/>
      <c r="NK401" s="39"/>
      <c r="NL401" s="39"/>
      <c r="NM401" s="39"/>
      <c r="NN401" s="39"/>
      <c r="NO401" s="39"/>
      <c r="NP401" s="39"/>
      <c r="NQ401" s="39"/>
      <c r="NR401" s="39"/>
      <c r="NS401" s="39"/>
      <c r="NT401" s="39"/>
      <c r="NU401" s="39"/>
      <c r="NV401" s="39"/>
      <c r="NW401" s="39"/>
      <c r="NX401" s="39"/>
      <c r="NY401" s="39"/>
      <c r="NZ401" s="39"/>
      <c r="OA401" s="39"/>
      <c r="OB401" s="39"/>
      <c r="OC401" s="39"/>
      <c r="OD401" s="39"/>
      <c r="OE401" s="39"/>
      <c r="OF401" s="39"/>
      <c r="OG401" s="39"/>
      <c r="OH401" s="39"/>
      <c r="OI401" s="39"/>
      <c r="OJ401" s="39"/>
      <c r="OK401" s="39"/>
      <c r="OL401" s="39"/>
      <c r="OM401" s="39"/>
      <c r="ON401" s="39"/>
      <c r="OO401" s="39"/>
      <c r="OP401" s="39"/>
      <c r="OQ401" s="39"/>
      <c r="OR401" s="39"/>
      <c r="OS401" s="39"/>
      <c r="OT401" s="39"/>
      <c r="OU401" s="39"/>
      <c r="OV401" s="39"/>
      <c r="OW401" s="39"/>
      <c r="OX401" s="39"/>
      <c r="OY401" s="39"/>
      <c r="OZ401" s="39"/>
      <c r="PA401" s="39"/>
      <c r="PB401" s="39"/>
      <c r="PC401" s="39"/>
      <c r="PD401" s="39"/>
      <c r="PE401" s="39"/>
      <c r="PF401" s="39"/>
      <c r="PG401" s="39"/>
      <c r="PH401" s="39"/>
      <c r="PI401" s="39"/>
      <c r="PJ401" s="39"/>
      <c r="PK401" s="39"/>
      <c r="PL401" s="39"/>
      <c r="PM401" s="39"/>
      <c r="PN401" s="39"/>
      <c r="PO401" s="39"/>
      <c r="PP401" s="39"/>
      <c r="PQ401" s="39"/>
      <c r="PR401" s="39"/>
      <c r="PS401" s="39"/>
      <c r="PT401" s="39"/>
      <c r="PU401" s="39"/>
      <c r="PV401" s="39"/>
      <c r="PW401" s="39"/>
      <c r="PX401" s="39"/>
      <c r="PY401" s="39"/>
      <c r="PZ401" s="39"/>
      <c r="QA401" s="39"/>
      <c r="QB401" s="39"/>
      <c r="QC401" s="39"/>
      <c r="QD401" s="39"/>
      <c r="QE401" s="39"/>
      <c r="QF401" s="39"/>
      <c r="QG401" s="39"/>
      <c r="QH401" s="39"/>
      <c r="QI401" s="39"/>
      <c r="QJ401" s="39"/>
      <c r="QK401" s="39"/>
      <c r="QL401" s="39"/>
      <c r="QM401" s="39"/>
      <c r="QN401" s="39"/>
      <c r="QO401" s="39"/>
      <c r="QP401" s="39"/>
      <c r="QQ401" s="39"/>
      <c r="QR401" s="39"/>
      <c r="QS401" s="39"/>
      <c r="QT401" s="39"/>
      <c r="QU401" s="39"/>
      <c r="QV401" s="39"/>
      <c r="QW401" s="39"/>
      <c r="QX401" s="39"/>
      <c r="QY401" s="39"/>
      <c r="QZ401" s="39"/>
      <c r="RA401" s="39"/>
      <c r="RB401" s="39"/>
      <c r="RC401" s="39"/>
      <c r="RD401" s="39"/>
      <c r="RE401" s="39"/>
      <c r="RF401" s="39"/>
      <c r="RG401" s="39"/>
      <c r="RH401" s="39"/>
      <c r="RI401" s="39"/>
      <c r="RJ401" s="39"/>
      <c r="RK401" s="39"/>
      <c r="RL401" s="39"/>
      <c r="RM401" s="39"/>
      <c r="RN401" s="39"/>
      <c r="RO401" s="39"/>
      <c r="RP401" s="39"/>
      <c r="RQ401" s="39"/>
      <c r="RR401" s="39"/>
      <c r="RS401" s="39"/>
      <c r="RT401" s="39"/>
      <c r="RU401" s="39"/>
      <c r="RV401" s="39"/>
      <c r="RW401" s="39"/>
      <c r="RX401" s="39"/>
      <c r="RY401" s="39"/>
      <c r="RZ401" s="39"/>
      <c r="SA401" s="39"/>
      <c r="SB401" s="39"/>
      <c r="SC401" s="39"/>
      <c r="SD401" s="39"/>
      <c r="SE401" s="39"/>
      <c r="SF401" s="39"/>
      <c r="SG401" s="39"/>
      <c r="SH401" s="39"/>
      <c r="SI401" s="39"/>
      <c r="SJ401" s="39"/>
      <c r="SK401" s="39"/>
      <c r="SL401" s="39"/>
      <c r="SM401" s="39"/>
      <c r="SN401" s="39"/>
      <c r="SO401" s="39"/>
      <c r="SP401" s="39"/>
      <c r="SQ401" s="39"/>
      <c r="SR401" s="39"/>
      <c r="SS401" s="39"/>
      <c r="ST401" s="39"/>
      <c r="SU401" s="39"/>
      <c r="SV401" s="39"/>
      <c r="SW401" s="39"/>
      <c r="SX401" s="39"/>
      <c r="SY401" s="39"/>
      <c r="SZ401" s="39"/>
      <c r="TA401" s="39"/>
      <c r="TB401" s="39"/>
      <c r="TC401" s="39"/>
      <c r="TD401" s="39"/>
      <c r="TE401" s="39"/>
      <c r="TF401" s="39"/>
      <c r="TG401" s="39"/>
      <c r="TH401" s="39"/>
      <c r="TI401" s="39"/>
      <c r="TJ401" s="39"/>
      <c r="TK401" s="39"/>
      <c r="TL401" s="39"/>
      <c r="TM401" s="39"/>
      <c r="TN401" s="39"/>
      <c r="TO401" s="39"/>
      <c r="TP401" s="39"/>
      <c r="TQ401" s="39"/>
      <c r="TR401" s="39"/>
      <c r="TS401" s="39"/>
      <c r="TT401" s="39"/>
      <c r="TU401" s="39"/>
      <c r="TV401" s="39"/>
      <c r="TW401" s="39"/>
      <c r="TX401" s="39"/>
      <c r="TY401" s="39"/>
      <c r="TZ401" s="39"/>
      <c r="UA401" s="39"/>
      <c r="UB401" s="39"/>
      <c r="UC401" s="39"/>
      <c r="UD401" s="39"/>
      <c r="UE401" s="39"/>
      <c r="UF401" s="39"/>
      <c r="UG401" s="39"/>
      <c r="UH401" s="39"/>
      <c r="UI401" s="39"/>
      <c r="UJ401" s="39"/>
      <c r="UK401" s="39"/>
      <c r="UL401" s="39"/>
      <c r="UM401" s="39"/>
      <c r="UN401" s="39"/>
      <c r="UO401" s="39"/>
      <c r="UP401" s="39"/>
      <c r="UQ401" s="39"/>
      <c r="UR401" s="39"/>
      <c r="US401" s="39"/>
      <c r="UT401" s="39"/>
      <c r="UU401" s="39"/>
      <c r="UV401" s="39"/>
      <c r="UW401" s="39"/>
      <c r="UX401" s="39"/>
      <c r="UY401" s="39"/>
      <c r="UZ401" s="39"/>
      <c r="VA401" s="39"/>
      <c r="VB401" s="39"/>
      <c r="VC401" s="39"/>
      <c r="VD401" s="39"/>
      <c r="VE401" s="39"/>
      <c r="VF401" s="39"/>
      <c r="VG401" s="39"/>
      <c r="VH401" s="39"/>
      <c r="VI401" s="39"/>
      <c r="VJ401" s="39"/>
      <c r="VK401" s="39"/>
      <c r="VL401" s="39"/>
      <c r="VM401" s="39"/>
      <c r="VN401" s="39"/>
      <c r="VO401" s="39"/>
      <c r="VP401" s="39"/>
      <c r="VQ401" s="39"/>
      <c r="VR401" s="39"/>
      <c r="VS401" s="39"/>
      <c r="VT401" s="39"/>
      <c r="VU401" s="39"/>
      <c r="VV401" s="39"/>
      <c r="VW401" s="39"/>
      <c r="VX401" s="39"/>
      <c r="VY401" s="39"/>
      <c r="VZ401" s="39"/>
      <c r="WA401" s="39"/>
      <c r="WB401" s="39"/>
      <c r="WC401" s="39"/>
      <c r="WD401" s="39"/>
      <c r="WE401" s="39"/>
      <c r="WF401" s="39"/>
      <c r="WG401" s="39"/>
      <c r="WH401" s="39"/>
      <c r="WI401" s="39"/>
      <c r="WJ401" s="39"/>
      <c r="WK401" s="39"/>
      <c r="WL401" s="39"/>
      <c r="WM401" s="39"/>
      <c r="WN401" s="39"/>
      <c r="WO401" s="39"/>
      <c r="WP401" s="39"/>
      <c r="WQ401" s="39"/>
      <c r="WR401" s="39"/>
      <c r="WS401" s="39"/>
      <c r="WT401" s="39"/>
      <c r="WU401" s="39"/>
      <c r="WV401" s="39"/>
      <c r="WW401" s="39"/>
      <c r="WX401" s="39"/>
      <c r="WY401" s="39"/>
      <c r="WZ401" s="39"/>
      <c r="XA401" s="39"/>
      <c r="XB401" s="39"/>
      <c r="XC401" s="39"/>
      <c r="XD401" s="39"/>
      <c r="XE401" s="39"/>
      <c r="XF401" s="39"/>
      <c r="XG401" s="39"/>
      <c r="XH401" s="39"/>
      <c r="XI401" s="39"/>
      <c r="XJ401" s="39"/>
      <c r="XK401" s="39"/>
      <c r="XL401" s="39"/>
      <c r="XM401" s="39"/>
      <c r="XN401" s="39"/>
      <c r="XO401" s="39"/>
      <c r="XP401" s="39"/>
      <c r="XQ401" s="39"/>
      <c r="XR401" s="39"/>
      <c r="XS401" s="39"/>
      <c r="XT401" s="39"/>
      <c r="XU401" s="39"/>
      <c r="XV401" s="39"/>
      <c r="XW401" s="39"/>
      <c r="XX401" s="39"/>
      <c r="XY401" s="39"/>
      <c r="XZ401" s="39"/>
      <c r="YA401" s="39"/>
      <c r="YB401" s="39"/>
      <c r="YC401" s="39"/>
      <c r="YD401" s="39"/>
      <c r="YE401" s="39"/>
      <c r="YF401" s="39"/>
      <c r="YG401" s="39"/>
      <c r="YH401" s="39"/>
      <c r="YI401" s="39"/>
      <c r="YJ401" s="39"/>
      <c r="YK401" s="39"/>
      <c r="YL401" s="39"/>
      <c r="YM401" s="39"/>
      <c r="YN401" s="39"/>
      <c r="YO401" s="39"/>
      <c r="YP401" s="39"/>
      <c r="YQ401" s="39"/>
      <c r="YR401" s="39"/>
      <c r="YS401" s="39"/>
      <c r="YT401" s="39"/>
      <c r="YU401" s="39"/>
      <c r="YV401" s="39"/>
      <c r="YW401" s="39"/>
      <c r="YX401" s="39"/>
      <c r="YY401" s="39"/>
      <c r="YZ401" s="39"/>
      <c r="ZA401" s="39"/>
      <c r="ZB401" s="39"/>
      <c r="ZC401" s="39"/>
      <c r="ZD401" s="39"/>
      <c r="ZE401" s="39"/>
      <c r="ZF401" s="39"/>
      <c r="ZG401" s="39"/>
      <c r="ZH401" s="39"/>
      <c r="ZI401" s="39"/>
      <c r="ZJ401" s="39"/>
      <c r="ZK401" s="39"/>
      <c r="ZL401" s="39"/>
      <c r="ZM401" s="39"/>
      <c r="ZN401" s="39"/>
      <c r="ZO401" s="39"/>
      <c r="ZP401" s="39"/>
      <c r="ZQ401" s="39"/>
      <c r="ZR401" s="39"/>
      <c r="ZS401" s="39"/>
      <c r="ZT401" s="39"/>
      <c r="ZU401" s="39"/>
      <c r="ZV401" s="39"/>
      <c r="ZW401" s="39"/>
      <c r="ZX401" s="39"/>
    </row>
    <row r="402" spans="1:700" s="41" customFormat="1" ht="12" customHeight="1" x14ac:dyDescent="0.25">
      <c r="A402" s="128" t="s">
        <v>36</v>
      </c>
      <c r="B402" s="36" t="s">
        <v>37</v>
      </c>
      <c r="C402" s="36" t="s">
        <v>37</v>
      </c>
      <c r="D402" s="36" t="s">
        <v>38</v>
      </c>
      <c r="E402" s="36" t="s">
        <v>271</v>
      </c>
      <c r="F402" s="36" t="s">
        <v>272</v>
      </c>
      <c r="G402" s="26" t="s">
        <v>16342</v>
      </c>
      <c r="H402" s="22">
        <v>21101</v>
      </c>
      <c r="I402" s="77" t="s">
        <v>16343</v>
      </c>
      <c r="J402" s="31" t="s">
        <v>2080</v>
      </c>
      <c r="K402" s="31" t="s">
        <v>1987</v>
      </c>
      <c r="L402" s="11"/>
      <c r="M402" s="8" t="s">
        <v>43</v>
      </c>
      <c r="N402" s="12" t="s">
        <v>420</v>
      </c>
      <c r="O402" s="20">
        <v>5</v>
      </c>
      <c r="P402" s="59">
        <v>696</v>
      </c>
      <c r="Q402" s="53" t="s">
        <v>45</v>
      </c>
      <c r="R402" s="59">
        <v>3480</v>
      </c>
      <c r="S402" s="59">
        <v>0</v>
      </c>
      <c r="T402" s="59">
        <v>1392</v>
      </c>
      <c r="U402" s="59">
        <v>0</v>
      </c>
      <c r="V402" s="59">
        <v>0</v>
      </c>
      <c r="W402" s="59">
        <v>1392</v>
      </c>
      <c r="X402" s="59">
        <v>0</v>
      </c>
      <c r="Y402" s="59">
        <v>0</v>
      </c>
      <c r="Z402" s="59">
        <v>696</v>
      </c>
      <c r="AA402" s="59">
        <v>0</v>
      </c>
      <c r="AB402" s="59">
        <v>0</v>
      </c>
      <c r="AC402" s="59">
        <v>0</v>
      </c>
      <c r="AD402" s="59">
        <v>0</v>
      </c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  <c r="IV402" s="39"/>
      <c r="IW402" s="39"/>
      <c r="IX402" s="39"/>
      <c r="IY402" s="39"/>
      <c r="IZ402" s="39"/>
      <c r="JA402" s="39"/>
      <c r="JB402" s="39"/>
      <c r="JC402" s="39"/>
      <c r="JD402" s="39"/>
      <c r="JE402" s="39"/>
      <c r="JF402" s="39"/>
      <c r="JG402" s="39"/>
      <c r="JH402" s="39"/>
      <c r="JI402" s="39"/>
      <c r="JJ402" s="39"/>
      <c r="JK402" s="39"/>
      <c r="JL402" s="39"/>
      <c r="JM402" s="39"/>
      <c r="JN402" s="39"/>
      <c r="JO402" s="39"/>
      <c r="JP402" s="39"/>
      <c r="JQ402" s="39"/>
      <c r="JR402" s="39"/>
      <c r="JS402" s="39"/>
      <c r="JT402" s="39"/>
      <c r="JU402" s="39"/>
      <c r="JV402" s="39"/>
      <c r="JW402" s="39"/>
      <c r="JX402" s="39"/>
      <c r="JY402" s="39"/>
      <c r="JZ402" s="39"/>
      <c r="KA402" s="39"/>
      <c r="KB402" s="39"/>
      <c r="KC402" s="39"/>
      <c r="KD402" s="39"/>
      <c r="KE402" s="39"/>
      <c r="KF402" s="39"/>
      <c r="KG402" s="39"/>
      <c r="KH402" s="39"/>
      <c r="KI402" s="39"/>
      <c r="KJ402" s="39"/>
      <c r="KK402" s="39"/>
      <c r="KL402" s="39"/>
      <c r="KM402" s="39"/>
      <c r="KN402" s="39"/>
      <c r="KO402" s="39"/>
      <c r="KP402" s="39"/>
      <c r="KQ402" s="39"/>
      <c r="KR402" s="39"/>
      <c r="KS402" s="39"/>
      <c r="KT402" s="39"/>
      <c r="KU402" s="39"/>
      <c r="KV402" s="39"/>
      <c r="KW402" s="39"/>
      <c r="KX402" s="39"/>
      <c r="KY402" s="39"/>
      <c r="KZ402" s="39"/>
      <c r="LA402" s="39"/>
      <c r="LB402" s="39"/>
      <c r="LC402" s="39"/>
      <c r="LD402" s="39"/>
      <c r="LE402" s="39"/>
      <c r="LF402" s="39"/>
      <c r="LG402" s="39"/>
      <c r="LH402" s="39"/>
      <c r="LI402" s="39"/>
      <c r="LJ402" s="39"/>
      <c r="LK402" s="39"/>
      <c r="LL402" s="39"/>
      <c r="LM402" s="39"/>
      <c r="LN402" s="39"/>
      <c r="LO402" s="39"/>
      <c r="LP402" s="39"/>
      <c r="LQ402" s="39"/>
      <c r="LR402" s="39"/>
      <c r="LS402" s="39"/>
      <c r="LT402" s="39"/>
      <c r="LU402" s="39"/>
      <c r="LV402" s="39"/>
      <c r="LW402" s="39"/>
      <c r="LX402" s="39"/>
      <c r="LY402" s="39"/>
      <c r="LZ402" s="39"/>
      <c r="MA402" s="39"/>
      <c r="MB402" s="39"/>
      <c r="MC402" s="39"/>
      <c r="MD402" s="39"/>
      <c r="ME402" s="39"/>
      <c r="MF402" s="39"/>
      <c r="MG402" s="39"/>
      <c r="MH402" s="39"/>
      <c r="MI402" s="39"/>
      <c r="MJ402" s="39"/>
      <c r="MK402" s="39"/>
      <c r="ML402" s="39"/>
      <c r="MM402" s="39"/>
      <c r="MN402" s="39"/>
      <c r="MO402" s="39"/>
      <c r="MP402" s="39"/>
      <c r="MQ402" s="39"/>
      <c r="MR402" s="39"/>
      <c r="MS402" s="39"/>
      <c r="MT402" s="39"/>
      <c r="MU402" s="39"/>
      <c r="MV402" s="39"/>
      <c r="MW402" s="39"/>
      <c r="MX402" s="39"/>
      <c r="MY402" s="39"/>
      <c r="MZ402" s="39"/>
      <c r="NA402" s="39"/>
      <c r="NB402" s="39"/>
      <c r="NC402" s="39"/>
      <c r="ND402" s="39"/>
      <c r="NE402" s="39"/>
      <c r="NF402" s="39"/>
      <c r="NG402" s="39"/>
      <c r="NH402" s="39"/>
      <c r="NI402" s="39"/>
      <c r="NJ402" s="39"/>
      <c r="NK402" s="39"/>
      <c r="NL402" s="39"/>
      <c r="NM402" s="39"/>
      <c r="NN402" s="39"/>
      <c r="NO402" s="39"/>
      <c r="NP402" s="39"/>
      <c r="NQ402" s="39"/>
      <c r="NR402" s="39"/>
      <c r="NS402" s="39"/>
      <c r="NT402" s="39"/>
      <c r="NU402" s="39"/>
      <c r="NV402" s="39"/>
      <c r="NW402" s="39"/>
      <c r="NX402" s="39"/>
      <c r="NY402" s="39"/>
      <c r="NZ402" s="39"/>
      <c r="OA402" s="39"/>
      <c r="OB402" s="39"/>
      <c r="OC402" s="39"/>
      <c r="OD402" s="39"/>
      <c r="OE402" s="39"/>
      <c r="OF402" s="39"/>
      <c r="OG402" s="39"/>
      <c r="OH402" s="39"/>
      <c r="OI402" s="39"/>
      <c r="OJ402" s="39"/>
      <c r="OK402" s="39"/>
      <c r="OL402" s="39"/>
      <c r="OM402" s="39"/>
      <c r="ON402" s="39"/>
      <c r="OO402" s="39"/>
      <c r="OP402" s="39"/>
      <c r="OQ402" s="39"/>
      <c r="OR402" s="39"/>
      <c r="OS402" s="39"/>
      <c r="OT402" s="39"/>
      <c r="OU402" s="39"/>
      <c r="OV402" s="39"/>
      <c r="OW402" s="39"/>
      <c r="OX402" s="39"/>
      <c r="OY402" s="39"/>
      <c r="OZ402" s="39"/>
      <c r="PA402" s="39"/>
      <c r="PB402" s="39"/>
      <c r="PC402" s="39"/>
      <c r="PD402" s="39"/>
      <c r="PE402" s="39"/>
      <c r="PF402" s="39"/>
      <c r="PG402" s="39"/>
      <c r="PH402" s="39"/>
      <c r="PI402" s="39"/>
      <c r="PJ402" s="39"/>
      <c r="PK402" s="39"/>
      <c r="PL402" s="39"/>
      <c r="PM402" s="39"/>
      <c r="PN402" s="39"/>
      <c r="PO402" s="39"/>
      <c r="PP402" s="39"/>
      <c r="PQ402" s="39"/>
      <c r="PR402" s="39"/>
      <c r="PS402" s="39"/>
      <c r="PT402" s="39"/>
      <c r="PU402" s="39"/>
      <c r="PV402" s="39"/>
      <c r="PW402" s="39"/>
      <c r="PX402" s="39"/>
      <c r="PY402" s="39"/>
      <c r="PZ402" s="39"/>
      <c r="QA402" s="39"/>
      <c r="QB402" s="39"/>
      <c r="QC402" s="39"/>
      <c r="QD402" s="39"/>
      <c r="QE402" s="39"/>
      <c r="QF402" s="39"/>
      <c r="QG402" s="39"/>
      <c r="QH402" s="39"/>
      <c r="QI402" s="39"/>
      <c r="QJ402" s="39"/>
      <c r="QK402" s="39"/>
      <c r="QL402" s="39"/>
      <c r="QM402" s="39"/>
      <c r="QN402" s="39"/>
      <c r="QO402" s="39"/>
      <c r="QP402" s="39"/>
      <c r="QQ402" s="39"/>
      <c r="QR402" s="39"/>
      <c r="QS402" s="39"/>
      <c r="QT402" s="39"/>
      <c r="QU402" s="39"/>
      <c r="QV402" s="39"/>
      <c r="QW402" s="39"/>
      <c r="QX402" s="39"/>
      <c r="QY402" s="39"/>
      <c r="QZ402" s="39"/>
      <c r="RA402" s="39"/>
      <c r="RB402" s="39"/>
      <c r="RC402" s="39"/>
      <c r="RD402" s="39"/>
      <c r="RE402" s="39"/>
      <c r="RF402" s="39"/>
      <c r="RG402" s="39"/>
      <c r="RH402" s="39"/>
      <c r="RI402" s="39"/>
      <c r="RJ402" s="39"/>
      <c r="RK402" s="39"/>
      <c r="RL402" s="39"/>
      <c r="RM402" s="39"/>
      <c r="RN402" s="39"/>
      <c r="RO402" s="39"/>
      <c r="RP402" s="39"/>
      <c r="RQ402" s="39"/>
      <c r="RR402" s="39"/>
      <c r="RS402" s="39"/>
      <c r="RT402" s="39"/>
      <c r="RU402" s="39"/>
      <c r="RV402" s="39"/>
      <c r="RW402" s="39"/>
      <c r="RX402" s="39"/>
      <c r="RY402" s="39"/>
      <c r="RZ402" s="39"/>
      <c r="SA402" s="39"/>
      <c r="SB402" s="39"/>
      <c r="SC402" s="39"/>
      <c r="SD402" s="39"/>
      <c r="SE402" s="39"/>
      <c r="SF402" s="39"/>
      <c r="SG402" s="39"/>
      <c r="SH402" s="39"/>
      <c r="SI402" s="39"/>
      <c r="SJ402" s="39"/>
      <c r="SK402" s="39"/>
      <c r="SL402" s="39"/>
      <c r="SM402" s="39"/>
      <c r="SN402" s="39"/>
      <c r="SO402" s="39"/>
      <c r="SP402" s="39"/>
      <c r="SQ402" s="39"/>
      <c r="SR402" s="39"/>
      <c r="SS402" s="39"/>
      <c r="ST402" s="39"/>
      <c r="SU402" s="39"/>
      <c r="SV402" s="39"/>
      <c r="SW402" s="39"/>
      <c r="SX402" s="39"/>
      <c r="SY402" s="39"/>
      <c r="SZ402" s="39"/>
      <c r="TA402" s="39"/>
      <c r="TB402" s="39"/>
      <c r="TC402" s="39"/>
      <c r="TD402" s="39"/>
      <c r="TE402" s="39"/>
      <c r="TF402" s="39"/>
      <c r="TG402" s="39"/>
      <c r="TH402" s="39"/>
      <c r="TI402" s="39"/>
      <c r="TJ402" s="39"/>
      <c r="TK402" s="39"/>
      <c r="TL402" s="39"/>
      <c r="TM402" s="39"/>
      <c r="TN402" s="39"/>
      <c r="TO402" s="39"/>
      <c r="TP402" s="39"/>
      <c r="TQ402" s="39"/>
      <c r="TR402" s="39"/>
      <c r="TS402" s="39"/>
      <c r="TT402" s="39"/>
      <c r="TU402" s="39"/>
      <c r="TV402" s="39"/>
      <c r="TW402" s="39"/>
      <c r="TX402" s="39"/>
      <c r="TY402" s="39"/>
      <c r="TZ402" s="39"/>
      <c r="UA402" s="39"/>
      <c r="UB402" s="39"/>
      <c r="UC402" s="39"/>
      <c r="UD402" s="39"/>
      <c r="UE402" s="39"/>
      <c r="UF402" s="39"/>
      <c r="UG402" s="39"/>
      <c r="UH402" s="39"/>
      <c r="UI402" s="39"/>
      <c r="UJ402" s="39"/>
      <c r="UK402" s="39"/>
      <c r="UL402" s="39"/>
      <c r="UM402" s="39"/>
      <c r="UN402" s="39"/>
      <c r="UO402" s="39"/>
      <c r="UP402" s="39"/>
      <c r="UQ402" s="39"/>
      <c r="UR402" s="39"/>
      <c r="US402" s="39"/>
      <c r="UT402" s="39"/>
      <c r="UU402" s="39"/>
      <c r="UV402" s="39"/>
      <c r="UW402" s="39"/>
      <c r="UX402" s="39"/>
      <c r="UY402" s="39"/>
      <c r="UZ402" s="39"/>
      <c r="VA402" s="39"/>
      <c r="VB402" s="39"/>
      <c r="VC402" s="39"/>
      <c r="VD402" s="39"/>
      <c r="VE402" s="39"/>
      <c r="VF402" s="39"/>
      <c r="VG402" s="39"/>
      <c r="VH402" s="39"/>
      <c r="VI402" s="39"/>
      <c r="VJ402" s="39"/>
      <c r="VK402" s="39"/>
      <c r="VL402" s="39"/>
      <c r="VM402" s="39"/>
      <c r="VN402" s="39"/>
      <c r="VO402" s="39"/>
      <c r="VP402" s="39"/>
      <c r="VQ402" s="39"/>
      <c r="VR402" s="39"/>
      <c r="VS402" s="39"/>
      <c r="VT402" s="39"/>
      <c r="VU402" s="39"/>
      <c r="VV402" s="39"/>
      <c r="VW402" s="39"/>
      <c r="VX402" s="39"/>
      <c r="VY402" s="39"/>
      <c r="VZ402" s="39"/>
      <c r="WA402" s="39"/>
      <c r="WB402" s="39"/>
      <c r="WC402" s="39"/>
      <c r="WD402" s="39"/>
      <c r="WE402" s="39"/>
      <c r="WF402" s="39"/>
      <c r="WG402" s="39"/>
      <c r="WH402" s="39"/>
      <c r="WI402" s="39"/>
      <c r="WJ402" s="39"/>
      <c r="WK402" s="39"/>
      <c r="WL402" s="39"/>
      <c r="WM402" s="39"/>
      <c r="WN402" s="39"/>
      <c r="WO402" s="39"/>
      <c r="WP402" s="39"/>
      <c r="WQ402" s="39"/>
      <c r="WR402" s="39"/>
      <c r="WS402" s="39"/>
      <c r="WT402" s="39"/>
      <c r="WU402" s="39"/>
      <c r="WV402" s="39"/>
      <c r="WW402" s="39"/>
      <c r="WX402" s="39"/>
      <c r="WY402" s="39"/>
      <c r="WZ402" s="39"/>
      <c r="XA402" s="39"/>
      <c r="XB402" s="39"/>
      <c r="XC402" s="39"/>
      <c r="XD402" s="39"/>
      <c r="XE402" s="39"/>
      <c r="XF402" s="39"/>
      <c r="XG402" s="39"/>
      <c r="XH402" s="39"/>
      <c r="XI402" s="39"/>
      <c r="XJ402" s="39"/>
      <c r="XK402" s="39"/>
      <c r="XL402" s="39"/>
      <c r="XM402" s="39"/>
      <c r="XN402" s="39"/>
      <c r="XO402" s="39"/>
      <c r="XP402" s="39"/>
      <c r="XQ402" s="39"/>
      <c r="XR402" s="39"/>
      <c r="XS402" s="39"/>
      <c r="XT402" s="39"/>
      <c r="XU402" s="39"/>
      <c r="XV402" s="39"/>
      <c r="XW402" s="39"/>
      <c r="XX402" s="39"/>
      <c r="XY402" s="39"/>
      <c r="XZ402" s="39"/>
      <c r="YA402" s="39"/>
      <c r="YB402" s="39"/>
      <c r="YC402" s="39"/>
      <c r="YD402" s="39"/>
      <c r="YE402" s="39"/>
      <c r="YF402" s="39"/>
      <c r="YG402" s="39"/>
      <c r="YH402" s="39"/>
      <c r="YI402" s="39"/>
      <c r="YJ402" s="39"/>
      <c r="YK402" s="39"/>
      <c r="YL402" s="39"/>
      <c r="YM402" s="39"/>
      <c r="YN402" s="39"/>
      <c r="YO402" s="39"/>
      <c r="YP402" s="39"/>
      <c r="YQ402" s="39"/>
      <c r="YR402" s="39"/>
      <c r="YS402" s="39"/>
      <c r="YT402" s="39"/>
      <c r="YU402" s="39"/>
      <c r="YV402" s="39"/>
      <c r="YW402" s="39"/>
      <c r="YX402" s="39"/>
      <c r="YY402" s="39"/>
      <c r="YZ402" s="39"/>
      <c r="ZA402" s="39"/>
      <c r="ZB402" s="39"/>
      <c r="ZC402" s="39"/>
      <c r="ZD402" s="39"/>
      <c r="ZE402" s="39"/>
      <c r="ZF402" s="39"/>
      <c r="ZG402" s="39"/>
      <c r="ZH402" s="39"/>
      <c r="ZI402" s="39"/>
      <c r="ZJ402" s="39"/>
      <c r="ZK402" s="39"/>
      <c r="ZL402" s="39"/>
      <c r="ZM402" s="39"/>
      <c r="ZN402" s="39"/>
      <c r="ZO402" s="39"/>
      <c r="ZP402" s="39"/>
      <c r="ZQ402" s="39"/>
      <c r="ZR402" s="39"/>
      <c r="ZS402" s="39"/>
      <c r="ZT402" s="39"/>
      <c r="ZU402" s="39"/>
      <c r="ZV402" s="39"/>
      <c r="ZW402" s="39"/>
      <c r="ZX402" s="39"/>
    </row>
    <row r="403" spans="1:700" s="41" customFormat="1" ht="12" customHeight="1" x14ac:dyDescent="0.25">
      <c r="A403" s="128" t="s">
        <v>36</v>
      </c>
      <c r="B403" s="36" t="s">
        <v>37</v>
      </c>
      <c r="C403" s="36" t="s">
        <v>37</v>
      </c>
      <c r="D403" s="36" t="s">
        <v>38</v>
      </c>
      <c r="E403" s="36" t="s">
        <v>271</v>
      </c>
      <c r="F403" s="36" t="s">
        <v>272</v>
      </c>
      <c r="G403" s="26" t="s">
        <v>16342</v>
      </c>
      <c r="H403" s="22">
        <v>21101</v>
      </c>
      <c r="I403" s="77" t="s">
        <v>16343</v>
      </c>
      <c r="J403" s="31" t="s">
        <v>2686</v>
      </c>
      <c r="K403" s="31" t="s">
        <v>82</v>
      </c>
      <c r="L403" s="11"/>
      <c r="M403" s="8" t="s">
        <v>43</v>
      </c>
      <c r="N403" s="12" t="s">
        <v>877</v>
      </c>
      <c r="O403" s="20">
        <v>24</v>
      </c>
      <c r="P403" s="59">
        <v>87</v>
      </c>
      <c r="Q403" s="53" t="s">
        <v>45</v>
      </c>
      <c r="R403" s="59">
        <v>2088</v>
      </c>
      <c r="S403" s="59">
        <v>0</v>
      </c>
      <c r="T403" s="59">
        <v>522</v>
      </c>
      <c r="U403" s="59">
        <v>0</v>
      </c>
      <c r="V403" s="59">
        <v>0</v>
      </c>
      <c r="W403" s="59">
        <v>522</v>
      </c>
      <c r="X403" s="59">
        <v>0</v>
      </c>
      <c r="Y403" s="59">
        <v>0</v>
      </c>
      <c r="Z403" s="59">
        <v>522</v>
      </c>
      <c r="AA403" s="59">
        <v>0</v>
      </c>
      <c r="AB403" s="59">
        <v>0</v>
      </c>
      <c r="AC403" s="59">
        <v>522</v>
      </c>
      <c r="AD403" s="59">
        <v>0</v>
      </c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  <c r="IV403" s="39"/>
      <c r="IW403" s="39"/>
      <c r="IX403" s="39"/>
      <c r="IY403" s="39"/>
      <c r="IZ403" s="39"/>
      <c r="JA403" s="39"/>
      <c r="JB403" s="39"/>
      <c r="JC403" s="39"/>
      <c r="JD403" s="39"/>
      <c r="JE403" s="39"/>
      <c r="JF403" s="39"/>
      <c r="JG403" s="39"/>
      <c r="JH403" s="39"/>
      <c r="JI403" s="39"/>
      <c r="JJ403" s="39"/>
      <c r="JK403" s="39"/>
      <c r="JL403" s="39"/>
      <c r="JM403" s="39"/>
      <c r="JN403" s="39"/>
      <c r="JO403" s="39"/>
      <c r="JP403" s="39"/>
      <c r="JQ403" s="39"/>
      <c r="JR403" s="39"/>
      <c r="JS403" s="39"/>
      <c r="JT403" s="39"/>
      <c r="JU403" s="39"/>
      <c r="JV403" s="39"/>
      <c r="JW403" s="39"/>
      <c r="JX403" s="39"/>
      <c r="JY403" s="39"/>
      <c r="JZ403" s="39"/>
      <c r="KA403" s="39"/>
      <c r="KB403" s="39"/>
      <c r="KC403" s="39"/>
      <c r="KD403" s="39"/>
      <c r="KE403" s="39"/>
      <c r="KF403" s="39"/>
      <c r="KG403" s="39"/>
      <c r="KH403" s="39"/>
      <c r="KI403" s="39"/>
      <c r="KJ403" s="39"/>
      <c r="KK403" s="39"/>
      <c r="KL403" s="39"/>
      <c r="KM403" s="39"/>
      <c r="KN403" s="39"/>
      <c r="KO403" s="39"/>
      <c r="KP403" s="39"/>
      <c r="KQ403" s="39"/>
      <c r="KR403" s="39"/>
      <c r="KS403" s="39"/>
      <c r="KT403" s="39"/>
      <c r="KU403" s="39"/>
      <c r="KV403" s="39"/>
      <c r="KW403" s="39"/>
      <c r="KX403" s="39"/>
      <c r="KY403" s="39"/>
      <c r="KZ403" s="39"/>
      <c r="LA403" s="39"/>
      <c r="LB403" s="39"/>
      <c r="LC403" s="39"/>
      <c r="LD403" s="39"/>
      <c r="LE403" s="39"/>
      <c r="LF403" s="39"/>
      <c r="LG403" s="39"/>
      <c r="LH403" s="39"/>
      <c r="LI403" s="39"/>
      <c r="LJ403" s="39"/>
      <c r="LK403" s="39"/>
      <c r="LL403" s="39"/>
      <c r="LM403" s="39"/>
      <c r="LN403" s="39"/>
      <c r="LO403" s="39"/>
      <c r="LP403" s="39"/>
      <c r="LQ403" s="39"/>
      <c r="LR403" s="39"/>
      <c r="LS403" s="39"/>
      <c r="LT403" s="39"/>
      <c r="LU403" s="39"/>
      <c r="LV403" s="39"/>
      <c r="LW403" s="39"/>
      <c r="LX403" s="39"/>
      <c r="LY403" s="39"/>
      <c r="LZ403" s="39"/>
      <c r="MA403" s="39"/>
      <c r="MB403" s="39"/>
      <c r="MC403" s="39"/>
      <c r="MD403" s="39"/>
      <c r="ME403" s="39"/>
      <c r="MF403" s="39"/>
      <c r="MG403" s="39"/>
      <c r="MH403" s="39"/>
      <c r="MI403" s="39"/>
      <c r="MJ403" s="39"/>
      <c r="MK403" s="39"/>
      <c r="ML403" s="39"/>
      <c r="MM403" s="39"/>
      <c r="MN403" s="39"/>
      <c r="MO403" s="39"/>
      <c r="MP403" s="39"/>
      <c r="MQ403" s="39"/>
      <c r="MR403" s="39"/>
      <c r="MS403" s="39"/>
      <c r="MT403" s="39"/>
      <c r="MU403" s="39"/>
      <c r="MV403" s="39"/>
      <c r="MW403" s="39"/>
      <c r="MX403" s="39"/>
      <c r="MY403" s="39"/>
      <c r="MZ403" s="39"/>
      <c r="NA403" s="39"/>
      <c r="NB403" s="39"/>
      <c r="NC403" s="39"/>
      <c r="ND403" s="39"/>
      <c r="NE403" s="39"/>
      <c r="NF403" s="39"/>
      <c r="NG403" s="39"/>
      <c r="NH403" s="39"/>
      <c r="NI403" s="39"/>
      <c r="NJ403" s="39"/>
      <c r="NK403" s="39"/>
      <c r="NL403" s="39"/>
      <c r="NM403" s="39"/>
      <c r="NN403" s="39"/>
      <c r="NO403" s="39"/>
      <c r="NP403" s="39"/>
      <c r="NQ403" s="39"/>
      <c r="NR403" s="39"/>
      <c r="NS403" s="39"/>
      <c r="NT403" s="39"/>
      <c r="NU403" s="39"/>
      <c r="NV403" s="39"/>
      <c r="NW403" s="39"/>
      <c r="NX403" s="39"/>
      <c r="NY403" s="39"/>
      <c r="NZ403" s="39"/>
      <c r="OA403" s="39"/>
      <c r="OB403" s="39"/>
      <c r="OC403" s="39"/>
      <c r="OD403" s="39"/>
      <c r="OE403" s="39"/>
      <c r="OF403" s="39"/>
      <c r="OG403" s="39"/>
      <c r="OH403" s="39"/>
      <c r="OI403" s="39"/>
      <c r="OJ403" s="39"/>
      <c r="OK403" s="39"/>
      <c r="OL403" s="39"/>
      <c r="OM403" s="39"/>
      <c r="ON403" s="39"/>
      <c r="OO403" s="39"/>
      <c r="OP403" s="39"/>
      <c r="OQ403" s="39"/>
      <c r="OR403" s="39"/>
      <c r="OS403" s="39"/>
      <c r="OT403" s="39"/>
      <c r="OU403" s="39"/>
      <c r="OV403" s="39"/>
      <c r="OW403" s="39"/>
      <c r="OX403" s="39"/>
      <c r="OY403" s="39"/>
      <c r="OZ403" s="39"/>
      <c r="PA403" s="39"/>
      <c r="PB403" s="39"/>
      <c r="PC403" s="39"/>
      <c r="PD403" s="39"/>
      <c r="PE403" s="39"/>
      <c r="PF403" s="39"/>
      <c r="PG403" s="39"/>
      <c r="PH403" s="39"/>
      <c r="PI403" s="39"/>
      <c r="PJ403" s="39"/>
      <c r="PK403" s="39"/>
      <c r="PL403" s="39"/>
      <c r="PM403" s="39"/>
      <c r="PN403" s="39"/>
      <c r="PO403" s="39"/>
      <c r="PP403" s="39"/>
      <c r="PQ403" s="39"/>
      <c r="PR403" s="39"/>
      <c r="PS403" s="39"/>
      <c r="PT403" s="39"/>
      <c r="PU403" s="39"/>
      <c r="PV403" s="39"/>
      <c r="PW403" s="39"/>
      <c r="PX403" s="39"/>
      <c r="PY403" s="39"/>
      <c r="PZ403" s="39"/>
      <c r="QA403" s="39"/>
      <c r="QB403" s="39"/>
      <c r="QC403" s="39"/>
      <c r="QD403" s="39"/>
      <c r="QE403" s="39"/>
      <c r="QF403" s="39"/>
      <c r="QG403" s="39"/>
      <c r="QH403" s="39"/>
      <c r="QI403" s="39"/>
      <c r="QJ403" s="39"/>
      <c r="QK403" s="39"/>
      <c r="QL403" s="39"/>
      <c r="QM403" s="39"/>
      <c r="QN403" s="39"/>
      <c r="QO403" s="39"/>
      <c r="QP403" s="39"/>
      <c r="QQ403" s="39"/>
      <c r="QR403" s="39"/>
      <c r="QS403" s="39"/>
      <c r="QT403" s="39"/>
      <c r="QU403" s="39"/>
      <c r="QV403" s="39"/>
      <c r="QW403" s="39"/>
      <c r="QX403" s="39"/>
      <c r="QY403" s="39"/>
      <c r="QZ403" s="39"/>
      <c r="RA403" s="39"/>
      <c r="RB403" s="39"/>
      <c r="RC403" s="39"/>
      <c r="RD403" s="39"/>
      <c r="RE403" s="39"/>
      <c r="RF403" s="39"/>
      <c r="RG403" s="39"/>
      <c r="RH403" s="39"/>
      <c r="RI403" s="39"/>
      <c r="RJ403" s="39"/>
      <c r="RK403" s="39"/>
      <c r="RL403" s="39"/>
      <c r="RM403" s="39"/>
      <c r="RN403" s="39"/>
      <c r="RO403" s="39"/>
      <c r="RP403" s="39"/>
      <c r="RQ403" s="39"/>
      <c r="RR403" s="39"/>
      <c r="RS403" s="39"/>
      <c r="RT403" s="39"/>
      <c r="RU403" s="39"/>
      <c r="RV403" s="39"/>
      <c r="RW403" s="39"/>
      <c r="RX403" s="39"/>
      <c r="RY403" s="39"/>
      <c r="RZ403" s="39"/>
      <c r="SA403" s="39"/>
      <c r="SB403" s="39"/>
      <c r="SC403" s="39"/>
      <c r="SD403" s="39"/>
      <c r="SE403" s="39"/>
      <c r="SF403" s="39"/>
      <c r="SG403" s="39"/>
      <c r="SH403" s="39"/>
      <c r="SI403" s="39"/>
      <c r="SJ403" s="39"/>
      <c r="SK403" s="39"/>
      <c r="SL403" s="39"/>
      <c r="SM403" s="39"/>
      <c r="SN403" s="39"/>
      <c r="SO403" s="39"/>
      <c r="SP403" s="39"/>
      <c r="SQ403" s="39"/>
      <c r="SR403" s="39"/>
      <c r="SS403" s="39"/>
      <c r="ST403" s="39"/>
      <c r="SU403" s="39"/>
      <c r="SV403" s="39"/>
      <c r="SW403" s="39"/>
      <c r="SX403" s="39"/>
      <c r="SY403" s="39"/>
      <c r="SZ403" s="39"/>
      <c r="TA403" s="39"/>
      <c r="TB403" s="39"/>
      <c r="TC403" s="39"/>
      <c r="TD403" s="39"/>
      <c r="TE403" s="39"/>
      <c r="TF403" s="39"/>
      <c r="TG403" s="39"/>
      <c r="TH403" s="39"/>
      <c r="TI403" s="39"/>
      <c r="TJ403" s="39"/>
      <c r="TK403" s="39"/>
      <c r="TL403" s="39"/>
      <c r="TM403" s="39"/>
      <c r="TN403" s="39"/>
      <c r="TO403" s="39"/>
      <c r="TP403" s="39"/>
      <c r="TQ403" s="39"/>
      <c r="TR403" s="39"/>
      <c r="TS403" s="39"/>
      <c r="TT403" s="39"/>
      <c r="TU403" s="39"/>
      <c r="TV403" s="39"/>
      <c r="TW403" s="39"/>
      <c r="TX403" s="39"/>
      <c r="TY403" s="39"/>
      <c r="TZ403" s="39"/>
      <c r="UA403" s="39"/>
      <c r="UB403" s="39"/>
      <c r="UC403" s="39"/>
      <c r="UD403" s="39"/>
      <c r="UE403" s="39"/>
      <c r="UF403" s="39"/>
      <c r="UG403" s="39"/>
      <c r="UH403" s="39"/>
      <c r="UI403" s="39"/>
      <c r="UJ403" s="39"/>
      <c r="UK403" s="39"/>
      <c r="UL403" s="39"/>
      <c r="UM403" s="39"/>
      <c r="UN403" s="39"/>
      <c r="UO403" s="39"/>
      <c r="UP403" s="39"/>
      <c r="UQ403" s="39"/>
      <c r="UR403" s="39"/>
      <c r="US403" s="39"/>
      <c r="UT403" s="39"/>
      <c r="UU403" s="39"/>
      <c r="UV403" s="39"/>
      <c r="UW403" s="39"/>
      <c r="UX403" s="39"/>
      <c r="UY403" s="39"/>
      <c r="UZ403" s="39"/>
      <c r="VA403" s="39"/>
      <c r="VB403" s="39"/>
      <c r="VC403" s="39"/>
      <c r="VD403" s="39"/>
      <c r="VE403" s="39"/>
      <c r="VF403" s="39"/>
      <c r="VG403" s="39"/>
      <c r="VH403" s="39"/>
      <c r="VI403" s="39"/>
      <c r="VJ403" s="39"/>
      <c r="VK403" s="39"/>
      <c r="VL403" s="39"/>
      <c r="VM403" s="39"/>
      <c r="VN403" s="39"/>
      <c r="VO403" s="39"/>
      <c r="VP403" s="39"/>
      <c r="VQ403" s="39"/>
      <c r="VR403" s="39"/>
      <c r="VS403" s="39"/>
      <c r="VT403" s="39"/>
      <c r="VU403" s="39"/>
      <c r="VV403" s="39"/>
      <c r="VW403" s="39"/>
      <c r="VX403" s="39"/>
      <c r="VY403" s="39"/>
      <c r="VZ403" s="39"/>
      <c r="WA403" s="39"/>
      <c r="WB403" s="39"/>
      <c r="WC403" s="39"/>
      <c r="WD403" s="39"/>
      <c r="WE403" s="39"/>
      <c r="WF403" s="39"/>
      <c r="WG403" s="39"/>
      <c r="WH403" s="39"/>
      <c r="WI403" s="39"/>
      <c r="WJ403" s="39"/>
      <c r="WK403" s="39"/>
      <c r="WL403" s="39"/>
      <c r="WM403" s="39"/>
      <c r="WN403" s="39"/>
      <c r="WO403" s="39"/>
      <c r="WP403" s="39"/>
      <c r="WQ403" s="39"/>
      <c r="WR403" s="39"/>
      <c r="WS403" s="39"/>
      <c r="WT403" s="39"/>
      <c r="WU403" s="39"/>
      <c r="WV403" s="39"/>
      <c r="WW403" s="39"/>
      <c r="WX403" s="39"/>
      <c r="WY403" s="39"/>
      <c r="WZ403" s="39"/>
      <c r="XA403" s="39"/>
      <c r="XB403" s="39"/>
      <c r="XC403" s="39"/>
      <c r="XD403" s="39"/>
      <c r="XE403" s="39"/>
      <c r="XF403" s="39"/>
      <c r="XG403" s="39"/>
      <c r="XH403" s="39"/>
      <c r="XI403" s="39"/>
      <c r="XJ403" s="39"/>
      <c r="XK403" s="39"/>
      <c r="XL403" s="39"/>
      <c r="XM403" s="39"/>
      <c r="XN403" s="39"/>
      <c r="XO403" s="39"/>
      <c r="XP403" s="39"/>
      <c r="XQ403" s="39"/>
      <c r="XR403" s="39"/>
      <c r="XS403" s="39"/>
      <c r="XT403" s="39"/>
      <c r="XU403" s="39"/>
      <c r="XV403" s="39"/>
      <c r="XW403" s="39"/>
      <c r="XX403" s="39"/>
      <c r="XY403" s="39"/>
      <c r="XZ403" s="39"/>
      <c r="YA403" s="39"/>
      <c r="YB403" s="39"/>
      <c r="YC403" s="39"/>
      <c r="YD403" s="39"/>
      <c r="YE403" s="39"/>
      <c r="YF403" s="39"/>
      <c r="YG403" s="39"/>
      <c r="YH403" s="39"/>
      <c r="YI403" s="39"/>
      <c r="YJ403" s="39"/>
      <c r="YK403" s="39"/>
      <c r="YL403" s="39"/>
      <c r="YM403" s="39"/>
      <c r="YN403" s="39"/>
      <c r="YO403" s="39"/>
      <c r="YP403" s="39"/>
      <c r="YQ403" s="39"/>
      <c r="YR403" s="39"/>
      <c r="YS403" s="39"/>
      <c r="YT403" s="39"/>
      <c r="YU403" s="39"/>
      <c r="YV403" s="39"/>
      <c r="YW403" s="39"/>
      <c r="YX403" s="39"/>
      <c r="YY403" s="39"/>
      <c r="YZ403" s="39"/>
      <c r="ZA403" s="39"/>
      <c r="ZB403" s="39"/>
      <c r="ZC403" s="39"/>
      <c r="ZD403" s="39"/>
      <c r="ZE403" s="39"/>
      <c r="ZF403" s="39"/>
      <c r="ZG403" s="39"/>
      <c r="ZH403" s="39"/>
      <c r="ZI403" s="39"/>
      <c r="ZJ403" s="39"/>
      <c r="ZK403" s="39"/>
      <c r="ZL403" s="39"/>
      <c r="ZM403" s="39"/>
      <c r="ZN403" s="39"/>
      <c r="ZO403" s="39"/>
      <c r="ZP403" s="39"/>
      <c r="ZQ403" s="39"/>
      <c r="ZR403" s="39"/>
      <c r="ZS403" s="39"/>
      <c r="ZT403" s="39"/>
      <c r="ZU403" s="39"/>
      <c r="ZV403" s="39"/>
      <c r="ZW403" s="39"/>
      <c r="ZX403" s="39"/>
    </row>
    <row r="404" spans="1:700" s="41" customFormat="1" ht="12" customHeight="1" x14ac:dyDescent="0.25">
      <c r="A404" s="128" t="s">
        <v>36</v>
      </c>
      <c r="B404" s="36" t="s">
        <v>37</v>
      </c>
      <c r="C404" s="36" t="s">
        <v>37</v>
      </c>
      <c r="D404" s="36" t="s">
        <v>38</v>
      </c>
      <c r="E404" s="36" t="s">
        <v>271</v>
      </c>
      <c r="F404" s="36" t="s">
        <v>272</v>
      </c>
      <c r="G404" s="26" t="s">
        <v>16342</v>
      </c>
      <c r="H404" s="22">
        <v>21101</v>
      </c>
      <c r="I404" s="77" t="s">
        <v>16343</v>
      </c>
      <c r="J404" s="31" t="s">
        <v>449</v>
      </c>
      <c r="K404" s="31" t="s">
        <v>71</v>
      </c>
      <c r="L404" s="11"/>
      <c r="M404" s="8" t="s">
        <v>43</v>
      </c>
      <c r="N404" s="12" t="s">
        <v>16255</v>
      </c>
      <c r="O404" s="20">
        <v>36</v>
      </c>
      <c r="P404" s="59">
        <v>18.559999999999999</v>
      </c>
      <c r="Q404" s="53" t="s">
        <v>45</v>
      </c>
      <c r="R404" s="59">
        <v>668.16</v>
      </c>
      <c r="S404" s="59">
        <v>0</v>
      </c>
      <c r="T404" s="59">
        <v>167.04</v>
      </c>
      <c r="U404" s="59">
        <v>0</v>
      </c>
      <c r="V404" s="59">
        <v>0</v>
      </c>
      <c r="W404" s="59">
        <v>167.04</v>
      </c>
      <c r="X404" s="59">
        <v>0</v>
      </c>
      <c r="Y404" s="59">
        <v>0</v>
      </c>
      <c r="Z404" s="59">
        <v>167.04</v>
      </c>
      <c r="AA404" s="59">
        <v>0</v>
      </c>
      <c r="AB404" s="59">
        <v>0</v>
      </c>
      <c r="AC404" s="59">
        <v>167.04</v>
      </c>
      <c r="AD404" s="59">
        <v>0</v>
      </c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  <c r="IV404" s="39"/>
      <c r="IW404" s="39"/>
      <c r="IX404" s="39"/>
      <c r="IY404" s="39"/>
      <c r="IZ404" s="39"/>
      <c r="JA404" s="39"/>
      <c r="JB404" s="39"/>
      <c r="JC404" s="39"/>
      <c r="JD404" s="39"/>
      <c r="JE404" s="39"/>
      <c r="JF404" s="39"/>
      <c r="JG404" s="39"/>
      <c r="JH404" s="39"/>
      <c r="JI404" s="39"/>
      <c r="JJ404" s="39"/>
      <c r="JK404" s="39"/>
      <c r="JL404" s="39"/>
      <c r="JM404" s="39"/>
      <c r="JN404" s="39"/>
      <c r="JO404" s="39"/>
      <c r="JP404" s="39"/>
      <c r="JQ404" s="39"/>
      <c r="JR404" s="39"/>
      <c r="JS404" s="39"/>
      <c r="JT404" s="39"/>
      <c r="JU404" s="39"/>
      <c r="JV404" s="39"/>
      <c r="JW404" s="39"/>
      <c r="JX404" s="39"/>
      <c r="JY404" s="39"/>
      <c r="JZ404" s="39"/>
      <c r="KA404" s="39"/>
      <c r="KB404" s="39"/>
      <c r="KC404" s="39"/>
      <c r="KD404" s="39"/>
      <c r="KE404" s="39"/>
      <c r="KF404" s="39"/>
      <c r="KG404" s="39"/>
      <c r="KH404" s="39"/>
      <c r="KI404" s="39"/>
      <c r="KJ404" s="39"/>
      <c r="KK404" s="39"/>
      <c r="KL404" s="39"/>
      <c r="KM404" s="39"/>
      <c r="KN404" s="39"/>
      <c r="KO404" s="39"/>
      <c r="KP404" s="39"/>
      <c r="KQ404" s="39"/>
      <c r="KR404" s="39"/>
      <c r="KS404" s="39"/>
      <c r="KT404" s="39"/>
      <c r="KU404" s="39"/>
      <c r="KV404" s="39"/>
      <c r="KW404" s="39"/>
      <c r="KX404" s="39"/>
      <c r="KY404" s="39"/>
      <c r="KZ404" s="39"/>
      <c r="LA404" s="39"/>
      <c r="LB404" s="39"/>
      <c r="LC404" s="39"/>
      <c r="LD404" s="39"/>
      <c r="LE404" s="39"/>
      <c r="LF404" s="39"/>
      <c r="LG404" s="39"/>
      <c r="LH404" s="39"/>
      <c r="LI404" s="39"/>
      <c r="LJ404" s="39"/>
      <c r="LK404" s="39"/>
      <c r="LL404" s="39"/>
      <c r="LM404" s="39"/>
      <c r="LN404" s="39"/>
      <c r="LO404" s="39"/>
      <c r="LP404" s="39"/>
      <c r="LQ404" s="39"/>
      <c r="LR404" s="39"/>
      <c r="LS404" s="39"/>
      <c r="LT404" s="39"/>
      <c r="LU404" s="39"/>
      <c r="LV404" s="39"/>
      <c r="LW404" s="39"/>
      <c r="LX404" s="39"/>
      <c r="LY404" s="39"/>
      <c r="LZ404" s="39"/>
      <c r="MA404" s="39"/>
      <c r="MB404" s="39"/>
      <c r="MC404" s="39"/>
      <c r="MD404" s="39"/>
      <c r="ME404" s="39"/>
      <c r="MF404" s="39"/>
      <c r="MG404" s="39"/>
      <c r="MH404" s="39"/>
      <c r="MI404" s="39"/>
      <c r="MJ404" s="39"/>
      <c r="MK404" s="39"/>
      <c r="ML404" s="39"/>
      <c r="MM404" s="39"/>
      <c r="MN404" s="39"/>
      <c r="MO404" s="39"/>
      <c r="MP404" s="39"/>
      <c r="MQ404" s="39"/>
      <c r="MR404" s="39"/>
      <c r="MS404" s="39"/>
      <c r="MT404" s="39"/>
      <c r="MU404" s="39"/>
      <c r="MV404" s="39"/>
      <c r="MW404" s="39"/>
      <c r="MX404" s="39"/>
      <c r="MY404" s="39"/>
      <c r="MZ404" s="39"/>
      <c r="NA404" s="39"/>
      <c r="NB404" s="39"/>
      <c r="NC404" s="39"/>
      <c r="ND404" s="39"/>
      <c r="NE404" s="39"/>
      <c r="NF404" s="39"/>
      <c r="NG404" s="39"/>
      <c r="NH404" s="39"/>
      <c r="NI404" s="39"/>
      <c r="NJ404" s="39"/>
      <c r="NK404" s="39"/>
      <c r="NL404" s="39"/>
      <c r="NM404" s="39"/>
      <c r="NN404" s="39"/>
      <c r="NO404" s="39"/>
      <c r="NP404" s="39"/>
      <c r="NQ404" s="39"/>
      <c r="NR404" s="39"/>
      <c r="NS404" s="39"/>
      <c r="NT404" s="39"/>
      <c r="NU404" s="39"/>
      <c r="NV404" s="39"/>
      <c r="NW404" s="39"/>
      <c r="NX404" s="39"/>
      <c r="NY404" s="39"/>
      <c r="NZ404" s="39"/>
      <c r="OA404" s="39"/>
      <c r="OB404" s="39"/>
      <c r="OC404" s="39"/>
      <c r="OD404" s="39"/>
      <c r="OE404" s="39"/>
      <c r="OF404" s="39"/>
      <c r="OG404" s="39"/>
      <c r="OH404" s="39"/>
      <c r="OI404" s="39"/>
      <c r="OJ404" s="39"/>
      <c r="OK404" s="39"/>
      <c r="OL404" s="39"/>
      <c r="OM404" s="39"/>
      <c r="ON404" s="39"/>
      <c r="OO404" s="39"/>
      <c r="OP404" s="39"/>
      <c r="OQ404" s="39"/>
      <c r="OR404" s="39"/>
      <c r="OS404" s="39"/>
      <c r="OT404" s="39"/>
      <c r="OU404" s="39"/>
      <c r="OV404" s="39"/>
      <c r="OW404" s="39"/>
      <c r="OX404" s="39"/>
      <c r="OY404" s="39"/>
      <c r="OZ404" s="39"/>
      <c r="PA404" s="39"/>
      <c r="PB404" s="39"/>
      <c r="PC404" s="39"/>
      <c r="PD404" s="39"/>
      <c r="PE404" s="39"/>
      <c r="PF404" s="39"/>
      <c r="PG404" s="39"/>
      <c r="PH404" s="39"/>
      <c r="PI404" s="39"/>
      <c r="PJ404" s="39"/>
      <c r="PK404" s="39"/>
      <c r="PL404" s="39"/>
      <c r="PM404" s="39"/>
      <c r="PN404" s="39"/>
      <c r="PO404" s="39"/>
      <c r="PP404" s="39"/>
      <c r="PQ404" s="39"/>
      <c r="PR404" s="39"/>
      <c r="PS404" s="39"/>
      <c r="PT404" s="39"/>
      <c r="PU404" s="39"/>
      <c r="PV404" s="39"/>
      <c r="PW404" s="39"/>
      <c r="PX404" s="39"/>
      <c r="PY404" s="39"/>
      <c r="PZ404" s="39"/>
      <c r="QA404" s="39"/>
      <c r="QB404" s="39"/>
      <c r="QC404" s="39"/>
      <c r="QD404" s="39"/>
      <c r="QE404" s="39"/>
      <c r="QF404" s="39"/>
      <c r="QG404" s="39"/>
      <c r="QH404" s="39"/>
      <c r="QI404" s="39"/>
      <c r="QJ404" s="39"/>
      <c r="QK404" s="39"/>
      <c r="QL404" s="39"/>
      <c r="QM404" s="39"/>
      <c r="QN404" s="39"/>
      <c r="QO404" s="39"/>
      <c r="QP404" s="39"/>
      <c r="QQ404" s="39"/>
      <c r="QR404" s="39"/>
      <c r="QS404" s="39"/>
      <c r="QT404" s="39"/>
      <c r="QU404" s="39"/>
      <c r="QV404" s="39"/>
      <c r="QW404" s="39"/>
      <c r="QX404" s="39"/>
      <c r="QY404" s="39"/>
      <c r="QZ404" s="39"/>
      <c r="RA404" s="39"/>
      <c r="RB404" s="39"/>
      <c r="RC404" s="39"/>
      <c r="RD404" s="39"/>
      <c r="RE404" s="39"/>
      <c r="RF404" s="39"/>
      <c r="RG404" s="39"/>
      <c r="RH404" s="39"/>
      <c r="RI404" s="39"/>
      <c r="RJ404" s="39"/>
      <c r="RK404" s="39"/>
      <c r="RL404" s="39"/>
      <c r="RM404" s="39"/>
      <c r="RN404" s="39"/>
      <c r="RO404" s="39"/>
      <c r="RP404" s="39"/>
      <c r="RQ404" s="39"/>
      <c r="RR404" s="39"/>
      <c r="RS404" s="39"/>
      <c r="RT404" s="39"/>
      <c r="RU404" s="39"/>
      <c r="RV404" s="39"/>
      <c r="RW404" s="39"/>
      <c r="RX404" s="39"/>
      <c r="RY404" s="39"/>
      <c r="RZ404" s="39"/>
      <c r="SA404" s="39"/>
      <c r="SB404" s="39"/>
      <c r="SC404" s="39"/>
      <c r="SD404" s="39"/>
      <c r="SE404" s="39"/>
      <c r="SF404" s="39"/>
      <c r="SG404" s="39"/>
      <c r="SH404" s="39"/>
      <c r="SI404" s="39"/>
      <c r="SJ404" s="39"/>
      <c r="SK404" s="39"/>
      <c r="SL404" s="39"/>
      <c r="SM404" s="39"/>
      <c r="SN404" s="39"/>
      <c r="SO404" s="39"/>
      <c r="SP404" s="39"/>
      <c r="SQ404" s="39"/>
      <c r="SR404" s="39"/>
      <c r="SS404" s="39"/>
      <c r="ST404" s="39"/>
      <c r="SU404" s="39"/>
      <c r="SV404" s="39"/>
      <c r="SW404" s="39"/>
      <c r="SX404" s="39"/>
      <c r="SY404" s="39"/>
      <c r="SZ404" s="39"/>
      <c r="TA404" s="39"/>
      <c r="TB404" s="39"/>
      <c r="TC404" s="39"/>
      <c r="TD404" s="39"/>
      <c r="TE404" s="39"/>
      <c r="TF404" s="39"/>
      <c r="TG404" s="39"/>
      <c r="TH404" s="39"/>
      <c r="TI404" s="39"/>
      <c r="TJ404" s="39"/>
      <c r="TK404" s="39"/>
      <c r="TL404" s="39"/>
      <c r="TM404" s="39"/>
      <c r="TN404" s="39"/>
      <c r="TO404" s="39"/>
      <c r="TP404" s="39"/>
      <c r="TQ404" s="39"/>
      <c r="TR404" s="39"/>
      <c r="TS404" s="39"/>
      <c r="TT404" s="39"/>
      <c r="TU404" s="39"/>
      <c r="TV404" s="39"/>
      <c r="TW404" s="39"/>
      <c r="TX404" s="39"/>
      <c r="TY404" s="39"/>
      <c r="TZ404" s="39"/>
      <c r="UA404" s="39"/>
      <c r="UB404" s="39"/>
      <c r="UC404" s="39"/>
      <c r="UD404" s="39"/>
      <c r="UE404" s="39"/>
      <c r="UF404" s="39"/>
      <c r="UG404" s="39"/>
      <c r="UH404" s="39"/>
      <c r="UI404" s="39"/>
      <c r="UJ404" s="39"/>
      <c r="UK404" s="39"/>
      <c r="UL404" s="39"/>
      <c r="UM404" s="39"/>
      <c r="UN404" s="39"/>
      <c r="UO404" s="39"/>
      <c r="UP404" s="39"/>
      <c r="UQ404" s="39"/>
      <c r="UR404" s="39"/>
      <c r="US404" s="39"/>
      <c r="UT404" s="39"/>
      <c r="UU404" s="39"/>
      <c r="UV404" s="39"/>
      <c r="UW404" s="39"/>
      <c r="UX404" s="39"/>
      <c r="UY404" s="39"/>
      <c r="UZ404" s="39"/>
      <c r="VA404" s="39"/>
      <c r="VB404" s="39"/>
      <c r="VC404" s="39"/>
      <c r="VD404" s="39"/>
      <c r="VE404" s="39"/>
      <c r="VF404" s="39"/>
      <c r="VG404" s="39"/>
      <c r="VH404" s="39"/>
      <c r="VI404" s="39"/>
      <c r="VJ404" s="39"/>
      <c r="VK404" s="39"/>
      <c r="VL404" s="39"/>
      <c r="VM404" s="39"/>
      <c r="VN404" s="39"/>
      <c r="VO404" s="39"/>
      <c r="VP404" s="39"/>
      <c r="VQ404" s="39"/>
      <c r="VR404" s="39"/>
      <c r="VS404" s="39"/>
      <c r="VT404" s="39"/>
      <c r="VU404" s="39"/>
      <c r="VV404" s="39"/>
      <c r="VW404" s="39"/>
      <c r="VX404" s="39"/>
      <c r="VY404" s="39"/>
      <c r="VZ404" s="39"/>
      <c r="WA404" s="39"/>
      <c r="WB404" s="39"/>
      <c r="WC404" s="39"/>
      <c r="WD404" s="39"/>
      <c r="WE404" s="39"/>
      <c r="WF404" s="39"/>
      <c r="WG404" s="39"/>
      <c r="WH404" s="39"/>
      <c r="WI404" s="39"/>
      <c r="WJ404" s="39"/>
      <c r="WK404" s="39"/>
      <c r="WL404" s="39"/>
      <c r="WM404" s="39"/>
      <c r="WN404" s="39"/>
      <c r="WO404" s="39"/>
      <c r="WP404" s="39"/>
      <c r="WQ404" s="39"/>
      <c r="WR404" s="39"/>
      <c r="WS404" s="39"/>
      <c r="WT404" s="39"/>
      <c r="WU404" s="39"/>
      <c r="WV404" s="39"/>
      <c r="WW404" s="39"/>
      <c r="WX404" s="39"/>
      <c r="WY404" s="39"/>
      <c r="WZ404" s="39"/>
      <c r="XA404" s="39"/>
      <c r="XB404" s="39"/>
      <c r="XC404" s="39"/>
      <c r="XD404" s="39"/>
      <c r="XE404" s="39"/>
      <c r="XF404" s="39"/>
      <c r="XG404" s="39"/>
      <c r="XH404" s="39"/>
      <c r="XI404" s="39"/>
      <c r="XJ404" s="39"/>
      <c r="XK404" s="39"/>
      <c r="XL404" s="39"/>
      <c r="XM404" s="39"/>
      <c r="XN404" s="39"/>
      <c r="XO404" s="39"/>
      <c r="XP404" s="39"/>
      <c r="XQ404" s="39"/>
      <c r="XR404" s="39"/>
      <c r="XS404" s="39"/>
      <c r="XT404" s="39"/>
      <c r="XU404" s="39"/>
      <c r="XV404" s="39"/>
      <c r="XW404" s="39"/>
      <c r="XX404" s="39"/>
      <c r="XY404" s="39"/>
      <c r="XZ404" s="39"/>
      <c r="YA404" s="39"/>
      <c r="YB404" s="39"/>
      <c r="YC404" s="39"/>
      <c r="YD404" s="39"/>
      <c r="YE404" s="39"/>
      <c r="YF404" s="39"/>
      <c r="YG404" s="39"/>
      <c r="YH404" s="39"/>
      <c r="YI404" s="39"/>
      <c r="YJ404" s="39"/>
      <c r="YK404" s="39"/>
      <c r="YL404" s="39"/>
      <c r="YM404" s="39"/>
      <c r="YN404" s="39"/>
      <c r="YO404" s="39"/>
      <c r="YP404" s="39"/>
      <c r="YQ404" s="39"/>
      <c r="YR404" s="39"/>
      <c r="YS404" s="39"/>
      <c r="YT404" s="39"/>
      <c r="YU404" s="39"/>
      <c r="YV404" s="39"/>
      <c r="YW404" s="39"/>
      <c r="YX404" s="39"/>
      <c r="YY404" s="39"/>
      <c r="YZ404" s="39"/>
      <c r="ZA404" s="39"/>
      <c r="ZB404" s="39"/>
      <c r="ZC404" s="39"/>
      <c r="ZD404" s="39"/>
      <c r="ZE404" s="39"/>
      <c r="ZF404" s="39"/>
      <c r="ZG404" s="39"/>
      <c r="ZH404" s="39"/>
      <c r="ZI404" s="39"/>
      <c r="ZJ404" s="39"/>
      <c r="ZK404" s="39"/>
      <c r="ZL404" s="39"/>
      <c r="ZM404" s="39"/>
      <c r="ZN404" s="39"/>
      <c r="ZO404" s="39"/>
      <c r="ZP404" s="39"/>
      <c r="ZQ404" s="39"/>
      <c r="ZR404" s="39"/>
      <c r="ZS404" s="39"/>
      <c r="ZT404" s="39"/>
      <c r="ZU404" s="39"/>
      <c r="ZV404" s="39"/>
      <c r="ZW404" s="39"/>
      <c r="ZX404" s="39"/>
    </row>
    <row r="405" spans="1:700" s="41" customFormat="1" ht="12" customHeight="1" x14ac:dyDescent="0.25">
      <c r="A405" s="128" t="s">
        <v>36</v>
      </c>
      <c r="B405" s="36" t="s">
        <v>37</v>
      </c>
      <c r="C405" s="36" t="s">
        <v>37</v>
      </c>
      <c r="D405" s="36" t="s">
        <v>38</v>
      </c>
      <c r="E405" s="36" t="s">
        <v>271</v>
      </c>
      <c r="F405" s="36" t="s">
        <v>272</v>
      </c>
      <c r="G405" s="26" t="s">
        <v>16342</v>
      </c>
      <c r="H405" s="22">
        <v>21101</v>
      </c>
      <c r="I405" s="77" t="s">
        <v>16343</v>
      </c>
      <c r="J405" s="19" t="s">
        <v>1216</v>
      </c>
      <c r="K405" s="19" t="s">
        <v>16317</v>
      </c>
      <c r="L405" s="11"/>
      <c r="M405" s="8" t="s">
        <v>43</v>
      </c>
      <c r="N405" s="12" t="s">
        <v>539</v>
      </c>
      <c r="O405" s="20">
        <v>36</v>
      </c>
      <c r="P405" s="59">
        <v>27.84</v>
      </c>
      <c r="Q405" s="53" t="s">
        <v>45</v>
      </c>
      <c r="R405" s="59">
        <v>1002.24</v>
      </c>
      <c r="S405" s="59">
        <v>0</v>
      </c>
      <c r="T405" s="59">
        <v>250.56</v>
      </c>
      <c r="U405" s="59">
        <v>0</v>
      </c>
      <c r="V405" s="59">
        <v>0</v>
      </c>
      <c r="W405" s="59">
        <v>250.56</v>
      </c>
      <c r="X405" s="59">
        <v>0</v>
      </c>
      <c r="Y405" s="59">
        <v>0</v>
      </c>
      <c r="Z405" s="59">
        <v>250.56</v>
      </c>
      <c r="AA405" s="59">
        <v>0</v>
      </c>
      <c r="AB405" s="59">
        <v>0</v>
      </c>
      <c r="AC405" s="59">
        <v>250.56</v>
      </c>
      <c r="AD405" s="59">
        <v>0</v>
      </c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  <c r="IV405" s="39"/>
      <c r="IW405" s="39"/>
      <c r="IX405" s="39"/>
      <c r="IY405" s="39"/>
      <c r="IZ405" s="39"/>
      <c r="JA405" s="39"/>
      <c r="JB405" s="39"/>
      <c r="JC405" s="39"/>
      <c r="JD405" s="39"/>
      <c r="JE405" s="39"/>
      <c r="JF405" s="39"/>
      <c r="JG405" s="39"/>
      <c r="JH405" s="39"/>
      <c r="JI405" s="39"/>
      <c r="JJ405" s="39"/>
      <c r="JK405" s="39"/>
      <c r="JL405" s="39"/>
      <c r="JM405" s="39"/>
      <c r="JN405" s="39"/>
      <c r="JO405" s="39"/>
      <c r="JP405" s="39"/>
      <c r="JQ405" s="39"/>
      <c r="JR405" s="39"/>
      <c r="JS405" s="39"/>
      <c r="JT405" s="39"/>
      <c r="JU405" s="39"/>
      <c r="JV405" s="39"/>
      <c r="JW405" s="39"/>
      <c r="JX405" s="39"/>
      <c r="JY405" s="39"/>
      <c r="JZ405" s="39"/>
      <c r="KA405" s="39"/>
      <c r="KB405" s="39"/>
      <c r="KC405" s="39"/>
      <c r="KD405" s="39"/>
      <c r="KE405" s="39"/>
      <c r="KF405" s="39"/>
      <c r="KG405" s="39"/>
      <c r="KH405" s="39"/>
      <c r="KI405" s="39"/>
      <c r="KJ405" s="39"/>
      <c r="KK405" s="39"/>
      <c r="KL405" s="39"/>
      <c r="KM405" s="39"/>
      <c r="KN405" s="39"/>
      <c r="KO405" s="39"/>
      <c r="KP405" s="39"/>
      <c r="KQ405" s="39"/>
      <c r="KR405" s="39"/>
      <c r="KS405" s="39"/>
      <c r="KT405" s="39"/>
      <c r="KU405" s="39"/>
      <c r="KV405" s="39"/>
      <c r="KW405" s="39"/>
      <c r="KX405" s="39"/>
      <c r="KY405" s="39"/>
      <c r="KZ405" s="39"/>
      <c r="LA405" s="39"/>
      <c r="LB405" s="39"/>
      <c r="LC405" s="39"/>
      <c r="LD405" s="39"/>
      <c r="LE405" s="39"/>
      <c r="LF405" s="39"/>
      <c r="LG405" s="39"/>
      <c r="LH405" s="39"/>
      <c r="LI405" s="39"/>
      <c r="LJ405" s="39"/>
      <c r="LK405" s="39"/>
      <c r="LL405" s="39"/>
      <c r="LM405" s="39"/>
      <c r="LN405" s="39"/>
      <c r="LO405" s="39"/>
      <c r="LP405" s="39"/>
      <c r="LQ405" s="39"/>
      <c r="LR405" s="39"/>
      <c r="LS405" s="39"/>
      <c r="LT405" s="39"/>
      <c r="LU405" s="39"/>
      <c r="LV405" s="39"/>
      <c r="LW405" s="39"/>
      <c r="LX405" s="39"/>
      <c r="LY405" s="39"/>
      <c r="LZ405" s="39"/>
      <c r="MA405" s="39"/>
      <c r="MB405" s="39"/>
      <c r="MC405" s="39"/>
      <c r="MD405" s="39"/>
      <c r="ME405" s="39"/>
      <c r="MF405" s="39"/>
      <c r="MG405" s="39"/>
      <c r="MH405" s="39"/>
      <c r="MI405" s="39"/>
      <c r="MJ405" s="39"/>
      <c r="MK405" s="39"/>
      <c r="ML405" s="39"/>
      <c r="MM405" s="39"/>
      <c r="MN405" s="39"/>
      <c r="MO405" s="39"/>
      <c r="MP405" s="39"/>
      <c r="MQ405" s="39"/>
      <c r="MR405" s="39"/>
      <c r="MS405" s="39"/>
      <c r="MT405" s="39"/>
      <c r="MU405" s="39"/>
      <c r="MV405" s="39"/>
      <c r="MW405" s="39"/>
      <c r="MX405" s="39"/>
      <c r="MY405" s="39"/>
      <c r="MZ405" s="39"/>
      <c r="NA405" s="39"/>
      <c r="NB405" s="39"/>
      <c r="NC405" s="39"/>
      <c r="ND405" s="39"/>
      <c r="NE405" s="39"/>
      <c r="NF405" s="39"/>
      <c r="NG405" s="39"/>
      <c r="NH405" s="39"/>
      <c r="NI405" s="39"/>
      <c r="NJ405" s="39"/>
      <c r="NK405" s="39"/>
      <c r="NL405" s="39"/>
      <c r="NM405" s="39"/>
      <c r="NN405" s="39"/>
      <c r="NO405" s="39"/>
      <c r="NP405" s="39"/>
      <c r="NQ405" s="39"/>
      <c r="NR405" s="39"/>
      <c r="NS405" s="39"/>
      <c r="NT405" s="39"/>
      <c r="NU405" s="39"/>
      <c r="NV405" s="39"/>
      <c r="NW405" s="39"/>
      <c r="NX405" s="39"/>
      <c r="NY405" s="39"/>
      <c r="NZ405" s="39"/>
      <c r="OA405" s="39"/>
      <c r="OB405" s="39"/>
      <c r="OC405" s="39"/>
      <c r="OD405" s="39"/>
      <c r="OE405" s="39"/>
      <c r="OF405" s="39"/>
      <c r="OG405" s="39"/>
      <c r="OH405" s="39"/>
      <c r="OI405" s="39"/>
      <c r="OJ405" s="39"/>
      <c r="OK405" s="39"/>
      <c r="OL405" s="39"/>
      <c r="OM405" s="39"/>
      <c r="ON405" s="39"/>
      <c r="OO405" s="39"/>
      <c r="OP405" s="39"/>
      <c r="OQ405" s="39"/>
      <c r="OR405" s="39"/>
      <c r="OS405" s="39"/>
      <c r="OT405" s="39"/>
      <c r="OU405" s="39"/>
      <c r="OV405" s="39"/>
      <c r="OW405" s="39"/>
      <c r="OX405" s="39"/>
      <c r="OY405" s="39"/>
      <c r="OZ405" s="39"/>
      <c r="PA405" s="39"/>
      <c r="PB405" s="39"/>
      <c r="PC405" s="39"/>
      <c r="PD405" s="39"/>
      <c r="PE405" s="39"/>
      <c r="PF405" s="39"/>
      <c r="PG405" s="39"/>
      <c r="PH405" s="39"/>
      <c r="PI405" s="39"/>
      <c r="PJ405" s="39"/>
      <c r="PK405" s="39"/>
      <c r="PL405" s="39"/>
      <c r="PM405" s="39"/>
      <c r="PN405" s="39"/>
      <c r="PO405" s="39"/>
      <c r="PP405" s="39"/>
      <c r="PQ405" s="39"/>
      <c r="PR405" s="39"/>
      <c r="PS405" s="39"/>
      <c r="PT405" s="39"/>
      <c r="PU405" s="39"/>
      <c r="PV405" s="39"/>
      <c r="PW405" s="39"/>
      <c r="PX405" s="39"/>
      <c r="PY405" s="39"/>
      <c r="PZ405" s="39"/>
      <c r="QA405" s="39"/>
      <c r="QB405" s="39"/>
      <c r="QC405" s="39"/>
      <c r="QD405" s="39"/>
      <c r="QE405" s="39"/>
      <c r="QF405" s="39"/>
      <c r="QG405" s="39"/>
      <c r="QH405" s="39"/>
      <c r="QI405" s="39"/>
      <c r="QJ405" s="39"/>
      <c r="QK405" s="39"/>
      <c r="QL405" s="39"/>
      <c r="QM405" s="39"/>
      <c r="QN405" s="39"/>
      <c r="QO405" s="39"/>
      <c r="QP405" s="39"/>
      <c r="QQ405" s="39"/>
      <c r="QR405" s="39"/>
      <c r="QS405" s="39"/>
      <c r="QT405" s="39"/>
      <c r="QU405" s="39"/>
      <c r="QV405" s="39"/>
      <c r="QW405" s="39"/>
      <c r="QX405" s="39"/>
      <c r="QY405" s="39"/>
      <c r="QZ405" s="39"/>
      <c r="RA405" s="39"/>
      <c r="RB405" s="39"/>
      <c r="RC405" s="39"/>
      <c r="RD405" s="39"/>
      <c r="RE405" s="39"/>
      <c r="RF405" s="39"/>
      <c r="RG405" s="39"/>
      <c r="RH405" s="39"/>
      <c r="RI405" s="39"/>
      <c r="RJ405" s="39"/>
      <c r="RK405" s="39"/>
      <c r="RL405" s="39"/>
      <c r="RM405" s="39"/>
      <c r="RN405" s="39"/>
      <c r="RO405" s="39"/>
      <c r="RP405" s="39"/>
      <c r="RQ405" s="39"/>
      <c r="RR405" s="39"/>
      <c r="RS405" s="39"/>
      <c r="RT405" s="39"/>
      <c r="RU405" s="39"/>
      <c r="RV405" s="39"/>
      <c r="RW405" s="39"/>
      <c r="RX405" s="39"/>
      <c r="RY405" s="39"/>
      <c r="RZ405" s="39"/>
      <c r="SA405" s="39"/>
      <c r="SB405" s="39"/>
      <c r="SC405" s="39"/>
      <c r="SD405" s="39"/>
      <c r="SE405" s="39"/>
      <c r="SF405" s="39"/>
      <c r="SG405" s="39"/>
      <c r="SH405" s="39"/>
      <c r="SI405" s="39"/>
      <c r="SJ405" s="39"/>
      <c r="SK405" s="39"/>
      <c r="SL405" s="39"/>
      <c r="SM405" s="39"/>
      <c r="SN405" s="39"/>
      <c r="SO405" s="39"/>
      <c r="SP405" s="39"/>
      <c r="SQ405" s="39"/>
      <c r="SR405" s="39"/>
      <c r="SS405" s="39"/>
      <c r="ST405" s="39"/>
      <c r="SU405" s="39"/>
      <c r="SV405" s="39"/>
      <c r="SW405" s="39"/>
      <c r="SX405" s="39"/>
      <c r="SY405" s="39"/>
      <c r="SZ405" s="39"/>
      <c r="TA405" s="39"/>
      <c r="TB405" s="39"/>
      <c r="TC405" s="39"/>
      <c r="TD405" s="39"/>
      <c r="TE405" s="39"/>
      <c r="TF405" s="39"/>
      <c r="TG405" s="39"/>
      <c r="TH405" s="39"/>
      <c r="TI405" s="39"/>
      <c r="TJ405" s="39"/>
      <c r="TK405" s="39"/>
      <c r="TL405" s="39"/>
      <c r="TM405" s="39"/>
      <c r="TN405" s="39"/>
      <c r="TO405" s="39"/>
      <c r="TP405" s="39"/>
      <c r="TQ405" s="39"/>
      <c r="TR405" s="39"/>
      <c r="TS405" s="39"/>
      <c r="TT405" s="39"/>
      <c r="TU405" s="39"/>
      <c r="TV405" s="39"/>
      <c r="TW405" s="39"/>
      <c r="TX405" s="39"/>
      <c r="TY405" s="39"/>
      <c r="TZ405" s="39"/>
      <c r="UA405" s="39"/>
      <c r="UB405" s="39"/>
      <c r="UC405" s="39"/>
      <c r="UD405" s="39"/>
      <c r="UE405" s="39"/>
      <c r="UF405" s="39"/>
      <c r="UG405" s="39"/>
      <c r="UH405" s="39"/>
      <c r="UI405" s="39"/>
      <c r="UJ405" s="39"/>
      <c r="UK405" s="39"/>
      <c r="UL405" s="39"/>
      <c r="UM405" s="39"/>
      <c r="UN405" s="39"/>
      <c r="UO405" s="39"/>
      <c r="UP405" s="39"/>
      <c r="UQ405" s="39"/>
      <c r="UR405" s="39"/>
      <c r="US405" s="39"/>
      <c r="UT405" s="39"/>
      <c r="UU405" s="39"/>
      <c r="UV405" s="39"/>
      <c r="UW405" s="39"/>
      <c r="UX405" s="39"/>
      <c r="UY405" s="39"/>
      <c r="UZ405" s="39"/>
      <c r="VA405" s="39"/>
      <c r="VB405" s="39"/>
      <c r="VC405" s="39"/>
      <c r="VD405" s="39"/>
      <c r="VE405" s="39"/>
      <c r="VF405" s="39"/>
      <c r="VG405" s="39"/>
      <c r="VH405" s="39"/>
      <c r="VI405" s="39"/>
      <c r="VJ405" s="39"/>
      <c r="VK405" s="39"/>
      <c r="VL405" s="39"/>
      <c r="VM405" s="39"/>
      <c r="VN405" s="39"/>
      <c r="VO405" s="39"/>
      <c r="VP405" s="39"/>
      <c r="VQ405" s="39"/>
      <c r="VR405" s="39"/>
      <c r="VS405" s="39"/>
      <c r="VT405" s="39"/>
      <c r="VU405" s="39"/>
      <c r="VV405" s="39"/>
      <c r="VW405" s="39"/>
      <c r="VX405" s="39"/>
      <c r="VY405" s="39"/>
      <c r="VZ405" s="39"/>
      <c r="WA405" s="39"/>
      <c r="WB405" s="39"/>
      <c r="WC405" s="39"/>
      <c r="WD405" s="39"/>
      <c r="WE405" s="39"/>
      <c r="WF405" s="39"/>
      <c r="WG405" s="39"/>
      <c r="WH405" s="39"/>
      <c r="WI405" s="39"/>
      <c r="WJ405" s="39"/>
      <c r="WK405" s="39"/>
      <c r="WL405" s="39"/>
      <c r="WM405" s="39"/>
      <c r="WN405" s="39"/>
      <c r="WO405" s="39"/>
      <c r="WP405" s="39"/>
      <c r="WQ405" s="39"/>
      <c r="WR405" s="39"/>
      <c r="WS405" s="39"/>
      <c r="WT405" s="39"/>
      <c r="WU405" s="39"/>
      <c r="WV405" s="39"/>
      <c r="WW405" s="39"/>
      <c r="WX405" s="39"/>
      <c r="WY405" s="39"/>
      <c r="WZ405" s="39"/>
      <c r="XA405" s="39"/>
      <c r="XB405" s="39"/>
      <c r="XC405" s="39"/>
      <c r="XD405" s="39"/>
      <c r="XE405" s="39"/>
      <c r="XF405" s="39"/>
      <c r="XG405" s="39"/>
      <c r="XH405" s="39"/>
      <c r="XI405" s="39"/>
      <c r="XJ405" s="39"/>
      <c r="XK405" s="39"/>
      <c r="XL405" s="39"/>
      <c r="XM405" s="39"/>
      <c r="XN405" s="39"/>
      <c r="XO405" s="39"/>
      <c r="XP405" s="39"/>
      <c r="XQ405" s="39"/>
      <c r="XR405" s="39"/>
      <c r="XS405" s="39"/>
      <c r="XT405" s="39"/>
      <c r="XU405" s="39"/>
      <c r="XV405" s="39"/>
      <c r="XW405" s="39"/>
      <c r="XX405" s="39"/>
      <c r="XY405" s="39"/>
      <c r="XZ405" s="39"/>
      <c r="YA405" s="39"/>
      <c r="YB405" s="39"/>
      <c r="YC405" s="39"/>
      <c r="YD405" s="39"/>
      <c r="YE405" s="39"/>
      <c r="YF405" s="39"/>
      <c r="YG405" s="39"/>
      <c r="YH405" s="39"/>
      <c r="YI405" s="39"/>
      <c r="YJ405" s="39"/>
      <c r="YK405" s="39"/>
      <c r="YL405" s="39"/>
      <c r="YM405" s="39"/>
      <c r="YN405" s="39"/>
      <c r="YO405" s="39"/>
      <c r="YP405" s="39"/>
      <c r="YQ405" s="39"/>
      <c r="YR405" s="39"/>
      <c r="YS405" s="39"/>
      <c r="YT405" s="39"/>
      <c r="YU405" s="39"/>
      <c r="YV405" s="39"/>
      <c r="YW405" s="39"/>
      <c r="YX405" s="39"/>
      <c r="YY405" s="39"/>
      <c r="YZ405" s="39"/>
      <c r="ZA405" s="39"/>
      <c r="ZB405" s="39"/>
      <c r="ZC405" s="39"/>
      <c r="ZD405" s="39"/>
      <c r="ZE405" s="39"/>
      <c r="ZF405" s="39"/>
      <c r="ZG405" s="39"/>
      <c r="ZH405" s="39"/>
      <c r="ZI405" s="39"/>
      <c r="ZJ405" s="39"/>
      <c r="ZK405" s="39"/>
      <c r="ZL405" s="39"/>
      <c r="ZM405" s="39"/>
      <c r="ZN405" s="39"/>
      <c r="ZO405" s="39"/>
      <c r="ZP405" s="39"/>
      <c r="ZQ405" s="39"/>
      <c r="ZR405" s="39"/>
      <c r="ZS405" s="39"/>
      <c r="ZT405" s="39"/>
      <c r="ZU405" s="39"/>
      <c r="ZV405" s="39"/>
      <c r="ZW405" s="39"/>
      <c r="ZX405" s="39"/>
    </row>
    <row r="406" spans="1:700" s="41" customFormat="1" ht="12" customHeight="1" x14ac:dyDescent="0.25">
      <c r="A406" s="128" t="s">
        <v>36</v>
      </c>
      <c r="B406" s="36" t="s">
        <v>37</v>
      </c>
      <c r="C406" s="36" t="s">
        <v>37</v>
      </c>
      <c r="D406" s="36" t="s">
        <v>38</v>
      </c>
      <c r="E406" s="36" t="s">
        <v>271</v>
      </c>
      <c r="F406" s="36" t="s">
        <v>272</v>
      </c>
      <c r="G406" s="26" t="s">
        <v>16342</v>
      </c>
      <c r="H406" s="22">
        <v>21101</v>
      </c>
      <c r="I406" s="77" t="s">
        <v>16343</v>
      </c>
      <c r="J406" s="31" t="s">
        <v>1352</v>
      </c>
      <c r="K406" s="31" t="s">
        <v>189</v>
      </c>
      <c r="L406" s="11"/>
      <c r="M406" s="8" t="s">
        <v>43</v>
      </c>
      <c r="N406" s="12" t="s">
        <v>16255</v>
      </c>
      <c r="O406" s="20">
        <v>59</v>
      </c>
      <c r="P406" s="59">
        <v>23.2</v>
      </c>
      <c r="Q406" s="53" t="s">
        <v>45</v>
      </c>
      <c r="R406" s="59">
        <v>1368.8</v>
      </c>
      <c r="S406" s="59">
        <v>0</v>
      </c>
      <c r="T406" s="59">
        <v>348</v>
      </c>
      <c r="U406" s="59">
        <v>0</v>
      </c>
      <c r="V406" s="59">
        <v>0</v>
      </c>
      <c r="W406" s="59">
        <v>348</v>
      </c>
      <c r="X406" s="59">
        <v>0</v>
      </c>
      <c r="Y406" s="59">
        <v>0</v>
      </c>
      <c r="Z406" s="59">
        <v>348</v>
      </c>
      <c r="AA406" s="59">
        <v>0</v>
      </c>
      <c r="AB406" s="59">
        <v>0</v>
      </c>
      <c r="AC406" s="59">
        <v>324.8</v>
      </c>
      <c r="AD406" s="59">
        <v>0</v>
      </c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  <c r="IV406" s="39"/>
      <c r="IW406" s="39"/>
      <c r="IX406" s="39"/>
      <c r="IY406" s="39"/>
      <c r="IZ406" s="39"/>
      <c r="JA406" s="39"/>
      <c r="JB406" s="39"/>
      <c r="JC406" s="39"/>
      <c r="JD406" s="39"/>
      <c r="JE406" s="39"/>
      <c r="JF406" s="39"/>
      <c r="JG406" s="39"/>
      <c r="JH406" s="39"/>
      <c r="JI406" s="39"/>
      <c r="JJ406" s="39"/>
      <c r="JK406" s="39"/>
      <c r="JL406" s="39"/>
      <c r="JM406" s="39"/>
      <c r="JN406" s="39"/>
      <c r="JO406" s="39"/>
      <c r="JP406" s="39"/>
      <c r="JQ406" s="39"/>
      <c r="JR406" s="39"/>
      <c r="JS406" s="39"/>
      <c r="JT406" s="39"/>
      <c r="JU406" s="39"/>
      <c r="JV406" s="39"/>
      <c r="JW406" s="39"/>
      <c r="JX406" s="39"/>
      <c r="JY406" s="39"/>
      <c r="JZ406" s="39"/>
      <c r="KA406" s="39"/>
      <c r="KB406" s="39"/>
      <c r="KC406" s="39"/>
      <c r="KD406" s="39"/>
      <c r="KE406" s="39"/>
      <c r="KF406" s="39"/>
      <c r="KG406" s="39"/>
      <c r="KH406" s="39"/>
      <c r="KI406" s="39"/>
      <c r="KJ406" s="39"/>
      <c r="KK406" s="39"/>
      <c r="KL406" s="39"/>
      <c r="KM406" s="39"/>
      <c r="KN406" s="39"/>
      <c r="KO406" s="39"/>
      <c r="KP406" s="39"/>
      <c r="KQ406" s="39"/>
      <c r="KR406" s="39"/>
      <c r="KS406" s="39"/>
      <c r="KT406" s="39"/>
      <c r="KU406" s="39"/>
      <c r="KV406" s="39"/>
      <c r="KW406" s="39"/>
      <c r="KX406" s="39"/>
      <c r="KY406" s="39"/>
      <c r="KZ406" s="39"/>
      <c r="LA406" s="39"/>
      <c r="LB406" s="39"/>
      <c r="LC406" s="39"/>
      <c r="LD406" s="39"/>
      <c r="LE406" s="39"/>
      <c r="LF406" s="39"/>
      <c r="LG406" s="39"/>
      <c r="LH406" s="39"/>
      <c r="LI406" s="39"/>
      <c r="LJ406" s="39"/>
      <c r="LK406" s="39"/>
      <c r="LL406" s="39"/>
      <c r="LM406" s="39"/>
      <c r="LN406" s="39"/>
      <c r="LO406" s="39"/>
      <c r="LP406" s="39"/>
      <c r="LQ406" s="39"/>
      <c r="LR406" s="39"/>
      <c r="LS406" s="39"/>
      <c r="LT406" s="39"/>
      <c r="LU406" s="39"/>
      <c r="LV406" s="39"/>
      <c r="LW406" s="39"/>
      <c r="LX406" s="39"/>
      <c r="LY406" s="39"/>
      <c r="LZ406" s="39"/>
      <c r="MA406" s="39"/>
      <c r="MB406" s="39"/>
      <c r="MC406" s="39"/>
      <c r="MD406" s="39"/>
      <c r="ME406" s="39"/>
      <c r="MF406" s="39"/>
      <c r="MG406" s="39"/>
      <c r="MH406" s="39"/>
      <c r="MI406" s="39"/>
      <c r="MJ406" s="39"/>
      <c r="MK406" s="39"/>
      <c r="ML406" s="39"/>
      <c r="MM406" s="39"/>
      <c r="MN406" s="39"/>
      <c r="MO406" s="39"/>
      <c r="MP406" s="39"/>
      <c r="MQ406" s="39"/>
      <c r="MR406" s="39"/>
      <c r="MS406" s="39"/>
      <c r="MT406" s="39"/>
      <c r="MU406" s="39"/>
      <c r="MV406" s="39"/>
      <c r="MW406" s="39"/>
      <c r="MX406" s="39"/>
      <c r="MY406" s="39"/>
      <c r="MZ406" s="39"/>
      <c r="NA406" s="39"/>
      <c r="NB406" s="39"/>
      <c r="NC406" s="39"/>
      <c r="ND406" s="39"/>
      <c r="NE406" s="39"/>
      <c r="NF406" s="39"/>
      <c r="NG406" s="39"/>
      <c r="NH406" s="39"/>
      <c r="NI406" s="39"/>
      <c r="NJ406" s="39"/>
      <c r="NK406" s="39"/>
      <c r="NL406" s="39"/>
      <c r="NM406" s="39"/>
      <c r="NN406" s="39"/>
      <c r="NO406" s="39"/>
      <c r="NP406" s="39"/>
      <c r="NQ406" s="39"/>
      <c r="NR406" s="39"/>
      <c r="NS406" s="39"/>
      <c r="NT406" s="39"/>
      <c r="NU406" s="39"/>
      <c r="NV406" s="39"/>
      <c r="NW406" s="39"/>
      <c r="NX406" s="39"/>
      <c r="NY406" s="39"/>
      <c r="NZ406" s="39"/>
      <c r="OA406" s="39"/>
      <c r="OB406" s="39"/>
      <c r="OC406" s="39"/>
      <c r="OD406" s="39"/>
      <c r="OE406" s="39"/>
      <c r="OF406" s="39"/>
      <c r="OG406" s="39"/>
      <c r="OH406" s="39"/>
      <c r="OI406" s="39"/>
      <c r="OJ406" s="39"/>
      <c r="OK406" s="39"/>
      <c r="OL406" s="39"/>
      <c r="OM406" s="39"/>
      <c r="ON406" s="39"/>
      <c r="OO406" s="39"/>
      <c r="OP406" s="39"/>
      <c r="OQ406" s="39"/>
      <c r="OR406" s="39"/>
      <c r="OS406" s="39"/>
      <c r="OT406" s="39"/>
      <c r="OU406" s="39"/>
      <c r="OV406" s="39"/>
      <c r="OW406" s="39"/>
      <c r="OX406" s="39"/>
      <c r="OY406" s="39"/>
      <c r="OZ406" s="39"/>
      <c r="PA406" s="39"/>
      <c r="PB406" s="39"/>
      <c r="PC406" s="39"/>
      <c r="PD406" s="39"/>
      <c r="PE406" s="39"/>
      <c r="PF406" s="39"/>
      <c r="PG406" s="39"/>
      <c r="PH406" s="39"/>
      <c r="PI406" s="39"/>
      <c r="PJ406" s="39"/>
      <c r="PK406" s="39"/>
      <c r="PL406" s="39"/>
      <c r="PM406" s="39"/>
      <c r="PN406" s="39"/>
      <c r="PO406" s="39"/>
      <c r="PP406" s="39"/>
      <c r="PQ406" s="39"/>
      <c r="PR406" s="39"/>
      <c r="PS406" s="39"/>
      <c r="PT406" s="39"/>
      <c r="PU406" s="39"/>
      <c r="PV406" s="39"/>
      <c r="PW406" s="39"/>
      <c r="PX406" s="39"/>
      <c r="PY406" s="39"/>
      <c r="PZ406" s="39"/>
      <c r="QA406" s="39"/>
      <c r="QB406" s="39"/>
      <c r="QC406" s="39"/>
      <c r="QD406" s="39"/>
      <c r="QE406" s="39"/>
      <c r="QF406" s="39"/>
      <c r="QG406" s="39"/>
      <c r="QH406" s="39"/>
      <c r="QI406" s="39"/>
      <c r="QJ406" s="39"/>
      <c r="QK406" s="39"/>
      <c r="QL406" s="39"/>
      <c r="QM406" s="39"/>
      <c r="QN406" s="39"/>
      <c r="QO406" s="39"/>
      <c r="QP406" s="39"/>
      <c r="QQ406" s="39"/>
      <c r="QR406" s="39"/>
      <c r="QS406" s="39"/>
      <c r="QT406" s="39"/>
      <c r="QU406" s="39"/>
      <c r="QV406" s="39"/>
      <c r="QW406" s="39"/>
      <c r="QX406" s="39"/>
      <c r="QY406" s="39"/>
      <c r="QZ406" s="39"/>
      <c r="RA406" s="39"/>
      <c r="RB406" s="39"/>
      <c r="RC406" s="39"/>
      <c r="RD406" s="39"/>
      <c r="RE406" s="39"/>
      <c r="RF406" s="39"/>
      <c r="RG406" s="39"/>
      <c r="RH406" s="39"/>
      <c r="RI406" s="39"/>
      <c r="RJ406" s="39"/>
      <c r="RK406" s="39"/>
      <c r="RL406" s="39"/>
      <c r="RM406" s="39"/>
      <c r="RN406" s="39"/>
      <c r="RO406" s="39"/>
      <c r="RP406" s="39"/>
      <c r="RQ406" s="39"/>
      <c r="RR406" s="39"/>
      <c r="RS406" s="39"/>
      <c r="RT406" s="39"/>
      <c r="RU406" s="39"/>
      <c r="RV406" s="39"/>
      <c r="RW406" s="39"/>
      <c r="RX406" s="39"/>
      <c r="RY406" s="39"/>
      <c r="RZ406" s="39"/>
      <c r="SA406" s="39"/>
      <c r="SB406" s="39"/>
      <c r="SC406" s="39"/>
      <c r="SD406" s="39"/>
      <c r="SE406" s="39"/>
      <c r="SF406" s="39"/>
      <c r="SG406" s="39"/>
      <c r="SH406" s="39"/>
      <c r="SI406" s="39"/>
      <c r="SJ406" s="39"/>
      <c r="SK406" s="39"/>
      <c r="SL406" s="39"/>
      <c r="SM406" s="39"/>
      <c r="SN406" s="39"/>
      <c r="SO406" s="39"/>
      <c r="SP406" s="39"/>
      <c r="SQ406" s="39"/>
      <c r="SR406" s="39"/>
      <c r="SS406" s="39"/>
      <c r="ST406" s="39"/>
      <c r="SU406" s="39"/>
      <c r="SV406" s="39"/>
      <c r="SW406" s="39"/>
      <c r="SX406" s="39"/>
      <c r="SY406" s="39"/>
      <c r="SZ406" s="39"/>
      <c r="TA406" s="39"/>
      <c r="TB406" s="39"/>
      <c r="TC406" s="39"/>
      <c r="TD406" s="39"/>
      <c r="TE406" s="39"/>
      <c r="TF406" s="39"/>
      <c r="TG406" s="39"/>
      <c r="TH406" s="39"/>
      <c r="TI406" s="39"/>
      <c r="TJ406" s="39"/>
      <c r="TK406" s="39"/>
      <c r="TL406" s="39"/>
      <c r="TM406" s="39"/>
      <c r="TN406" s="39"/>
      <c r="TO406" s="39"/>
      <c r="TP406" s="39"/>
      <c r="TQ406" s="39"/>
      <c r="TR406" s="39"/>
      <c r="TS406" s="39"/>
      <c r="TT406" s="39"/>
      <c r="TU406" s="39"/>
      <c r="TV406" s="39"/>
      <c r="TW406" s="39"/>
      <c r="TX406" s="39"/>
      <c r="TY406" s="39"/>
      <c r="TZ406" s="39"/>
      <c r="UA406" s="39"/>
      <c r="UB406" s="39"/>
      <c r="UC406" s="39"/>
      <c r="UD406" s="39"/>
      <c r="UE406" s="39"/>
      <c r="UF406" s="39"/>
      <c r="UG406" s="39"/>
      <c r="UH406" s="39"/>
      <c r="UI406" s="39"/>
      <c r="UJ406" s="39"/>
      <c r="UK406" s="39"/>
      <c r="UL406" s="39"/>
      <c r="UM406" s="39"/>
      <c r="UN406" s="39"/>
      <c r="UO406" s="39"/>
      <c r="UP406" s="39"/>
      <c r="UQ406" s="39"/>
      <c r="UR406" s="39"/>
      <c r="US406" s="39"/>
      <c r="UT406" s="39"/>
      <c r="UU406" s="39"/>
      <c r="UV406" s="39"/>
      <c r="UW406" s="39"/>
      <c r="UX406" s="39"/>
      <c r="UY406" s="39"/>
      <c r="UZ406" s="39"/>
      <c r="VA406" s="39"/>
      <c r="VB406" s="39"/>
      <c r="VC406" s="39"/>
      <c r="VD406" s="39"/>
      <c r="VE406" s="39"/>
      <c r="VF406" s="39"/>
      <c r="VG406" s="39"/>
      <c r="VH406" s="39"/>
      <c r="VI406" s="39"/>
      <c r="VJ406" s="39"/>
      <c r="VK406" s="39"/>
      <c r="VL406" s="39"/>
      <c r="VM406" s="39"/>
      <c r="VN406" s="39"/>
      <c r="VO406" s="39"/>
      <c r="VP406" s="39"/>
      <c r="VQ406" s="39"/>
      <c r="VR406" s="39"/>
      <c r="VS406" s="39"/>
      <c r="VT406" s="39"/>
      <c r="VU406" s="39"/>
      <c r="VV406" s="39"/>
      <c r="VW406" s="39"/>
      <c r="VX406" s="39"/>
      <c r="VY406" s="39"/>
      <c r="VZ406" s="39"/>
      <c r="WA406" s="39"/>
      <c r="WB406" s="39"/>
      <c r="WC406" s="39"/>
      <c r="WD406" s="39"/>
      <c r="WE406" s="39"/>
      <c r="WF406" s="39"/>
      <c r="WG406" s="39"/>
      <c r="WH406" s="39"/>
      <c r="WI406" s="39"/>
      <c r="WJ406" s="39"/>
      <c r="WK406" s="39"/>
      <c r="WL406" s="39"/>
      <c r="WM406" s="39"/>
      <c r="WN406" s="39"/>
      <c r="WO406" s="39"/>
      <c r="WP406" s="39"/>
      <c r="WQ406" s="39"/>
      <c r="WR406" s="39"/>
      <c r="WS406" s="39"/>
      <c r="WT406" s="39"/>
      <c r="WU406" s="39"/>
      <c r="WV406" s="39"/>
      <c r="WW406" s="39"/>
      <c r="WX406" s="39"/>
      <c r="WY406" s="39"/>
      <c r="WZ406" s="39"/>
      <c r="XA406" s="39"/>
      <c r="XB406" s="39"/>
      <c r="XC406" s="39"/>
      <c r="XD406" s="39"/>
      <c r="XE406" s="39"/>
      <c r="XF406" s="39"/>
      <c r="XG406" s="39"/>
      <c r="XH406" s="39"/>
      <c r="XI406" s="39"/>
      <c r="XJ406" s="39"/>
      <c r="XK406" s="39"/>
      <c r="XL406" s="39"/>
      <c r="XM406" s="39"/>
      <c r="XN406" s="39"/>
      <c r="XO406" s="39"/>
      <c r="XP406" s="39"/>
      <c r="XQ406" s="39"/>
      <c r="XR406" s="39"/>
      <c r="XS406" s="39"/>
      <c r="XT406" s="39"/>
      <c r="XU406" s="39"/>
      <c r="XV406" s="39"/>
      <c r="XW406" s="39"/>
      <c r="XX406" s="39"/>
      <c r="XY406" s="39"/>
      <c r="XZ406" s="39"/>
      <c r="YA406" s="39"/>
      <c r="YB406" s="39"/>
      <c r="YC406" s="39"/>
      <c r="YD406" s="39"/>
      <c r="YE406" s="39"/>
      <c r="YF406" s="39"/>
      <c r="YG406" s="39"/>
      <c r="YH406" s="39"/>
      <c r="YI406" s="39"/>
      <c r="YJ406" s="39"/>
      <c r="YK406" s="39"/>
      <c r="YL406" s="39"/>
      <c r="YM406" s="39"/>
      <c r="YN406" s="39"/>
      <c r="YO406" s="39"/>
      <c r="YP406" s="39"/>
      <c r="YQ406" s="39"/>
      <c r="YR406" s="39"/>
      <c r="YS406" s="39"/>
      <c r="YT406" s="39"/>
      <c r="YU406" s="39"/>
      <c r="YV406" s="39"/>
      <c r="YW406" s="39"/>
      <c r="YX406" s="39"/>
      <c r="YY406" s="39"/>
      <c r="YZ406" s="39"/>
      <c r="ZA406" s="39"/>
      <c r="ZB406" s="39"/>
      <c r="ZC406" s="39"/>
      <c r="ZD406" s="39"/>
      <c r="ZE406" s="39"/>
      <c r="ZF406" s="39"/>
      <c r="ZG406" s="39"/>
      <c r="ZH406" s="39"/>
      <c r="ZI406" s="39"/>
      <c r="ZJ406" s="39"/>
      <c r="ZK406" s="39"/>
      <c r="ZL406" s="39"/>
      <c r="ZM406" s="39"/>
      <c r="ZN406" s="39"/>
      <c r="ZO406" s="39"/>
      <c r="ZP406" s="39"/>
      <c r="ZQ406" s="39"/>
      <c r="ZR406" s="39"/>
      <c r="ZS406" s="39"/>
      <c r="ZT406" s="39"/>
      <c r="ZU406" s="39"/>
      <c r="ZV406" s="39"/>
      <c r="ZW406" s="39"/>
      <c r="ZX406" s="39"/>
    </row>
    <row r="407" spans="1:700" s="41" customFormat="1" ht="12" customHeight="1" x14ac:dyDescent="0.25">
      <c r="A407" s="128" t="s">
        <v>36</v>
      </c>
      <c r="B407" s="36" t="s">
        <v>37</v>
      </c>
      <c r="C407" s="36" t="s">
        <v>37</v>
      </c>
      <c r="D407" s="36" t="s">
        <v>38</v>
      </c>
      <c r="E407" s="36" t="s">
        <v>271</v>
      </c>
      <c r="F407" s="36" t="s">
        <v>272</v>
      </c>
      <c r="G407" s="26" t="s">
        <v>16342</v>
      </c>
      <c r="H407" s="22">
        <v>21101</v>
      </c>
      <c r="I407" s="77" t="s">
        <v>16343</v>
      </c>
      <c r="J407" s="31" t="s">
        <v>1038</v>
      </c>
      <c r="K407" s="31" t="s">
        <v>195</v>
      </c>
      <c r="L407" s="11"/>
      <c r="M407" s="8" t="s">
        <v>43</v>
      </c>
      <c r="N407" s="12" t="s">
        <v>16255</v>
      </c>
      <c r="O407" s="20">
        <v>10</v>
      </c>
      <c r="P407" s="59">
        <v>91.06</v>
      </c>
      <c r="Q407" s="53" t="s">
        <v>45</v>
      </c>
      <c r="R407" s="59">
        <v>910.6</v>
      </c>
      <c r="S407" s="59">
        <v>0</v>
      </c>
      <c r="T407" s="59">
        <v>182.12</v>
      </c>
      <c r="U407" s="59">
        <v>0</v>
      </c>
      <c r="V407" s="59">
        <v>0</v>
      </c>
      <c r="W407" s="59">
        <v>273.18</v>
      </c>
      <c r="X407" s="59">
        <v>0</v>
      </c>
      <c r="Y407" s="59">
        <v>0</v>
      </c>
      <c r="Z407" s="59">
        <v>182.12</v>
      </c>
      <c r="AA407" s="59">
        <v>0</v>
      </c>
      <c r="AB407" s="59">
        <v>0</v>
      </c>
      <c r="AC407" s="59">
        <v>273.18</v>
      </c>
      <c r="AD407" s="59">
        <v>0</v>
      </c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  <c r="IV407" s="39"/>
      <c r="IW407" s="39"/>
      <c r="IX407" s="39"/>
      <c r="IY407" s="39"/>
      <c r="IZ407" s="39"/>
      <c r="JA407" s="39"/>
      <c r="JB407" s="39"/>
      <c r="JC407" s="39"/>
      <c r="JD407" s="39"/>
      <c r="JE407" s="39"/>
      <c r="JF407" s="39"/>
      <c r="JG407" s="39"/>
      <c r="JH407" s="39"/>
      <c r="JI407" s="39"/>
      <c r="JJ407" s="39"/>
      <c r="JK407" s="39"/>
      <c r="JL407" s="39"/>
      <c r="JM407" s="39"/>
      <c r="JN407" s="39"/>
      <c r="JO407" s="39"/>
      <c r="JP407" s="39"/>
      <c r="JQ407" s="39"/>
      <c r="JR407" s="39"/>
      <c r="JS407" s="39"/>
      <c r="JT407" s="39"/>
      <c r="JU407" s="39"/>
      <c r="JV407" s="39"/>
      <c r="JW407" s="39"/>
      <c r="JX407" s="39"/>
      <c r="JY407" s="39"/>
      <c r="JZ407" s="39"/>
      <c r="KA407" s="39"/>
      <c r="KB407" s="39"/>
      <c r="KC407" s="39"/>
      <c r="KD407" s="39"/>
      <c r="KE407" s="39"/>
      <c r="KF407" s="39"/>
      <c r="KG407" s="39"/>
      <c r="KH407" s="39"/>
      <c r="KI407" s="39"/>
      <c r="KJ407" s="39"/>
      <c r="KK407" s="39"/>
      <c r="KL407" s="39"/>
      <c r="KM407" s="39"/>
      <c r="KN407" s="39"/>
      <c r="KO407" s="39"/>
      <c r="KP407" s="39"/>
      <c r="KQ407" s="39"/>
      <c r="KR407" s="39"/>
      <c r="KS407" s="39"/>
      <c r="KT407" s="39"/>
      <c r="KU407" s="39"/>
      <c r="KV407" s="39"/>
      <c r="KW407" s="39"/>
      <c r="KX407" s="39"/>
      <c r="KY407" s="39"/>
      <c r="KZ407" s="39"/>
      <c r="LA407" s="39"/>
      <c r="LB407" s="39"/>
      <c r="LC407" s="39"/>
      <c r="LD407" s="39"/>
      <c r="LE407" s="39"/>
      <c r="LF407" s="39"/>
      <c r="LG407" s="39"/>
      <c r="LH407" s="39"/>
      <c r="LI407" s="39"/>
      <c r="LJ407" s="39"/>
      <c r="LK407" s="39"/>
      <c r="LL407" s="39"/>
      <c r="LM407" s="39"/>
      <c r="LN407" s="39"/>
      <c r="LO407" s="39"/>
      <c r="LP407" s="39"/>
      <c r="LQ407" s="39"/>
      <c r="LR407" s="39"/>
      <c r="LS407" s="39"/>
      <c r="LT407" s="39"/>
      <c r="LU407" s="39"/>
      <c r="LV407" s="39"/>
      <c r="LW407" s="39"/>
      <c r="LX407" s="39"/>
      <c r="LY407" s="39"/>
      <c r="LZ407" s="39"/>
      <c r="MA407" s="39"/>
      <c r="MB407" s="39"/>
      <c r="MC407" s="39"/>
      <c r="MD407" s="39"/>
      <c r="ME407" s="39"/>
      <c r="MF407" s="39"/>
      <c r="MG407" s="39"/>
      <c r="MH407" s="39"/>
      <c r="MI407" s="39"/>
      <c r="MJ407" s="39"/>
      <c r="MK407" s="39"/>
      <c r="ML407" s="39"/>
      <c r="MM407" s="39"/>
      <c r="MN407" s="39"/>
      <c r="MO407" s="39"/>
      <c r="MP407" s="39"/>
      <c r="MQ407" s="39"/>
      <c r="MR407" s="39"/>
      <c r="MS407" s="39"/>
      <c r="MT407" s="39"/>
      <c r="MU407" s="39"/>
      <c r="MV407" s="39"/>
      <c r="MW407" s="39"/>
      <c r="MX407" s="39"/>
      <c r="MY407" s="39"/>
      <c r="MZ407" s="39"/>
      <c r="NA407" s="39"/>
      <c r="NB407" s="39"/>
      <c r="NC407" s="39"/>
      <c r="ND407" s="39"/>
      <c r="NE407" s="39"/>
      <c r="NF407" s="39"/>
      <c r="NG407" s="39"/>
      <c r="NH407" s="39"/>
      <c r="NI407" s="39"/>
      <c r="NJ407" s="39"/>
      <c r="NK407" s="39"/>
      <c r="NL407" s="39"/>
      <c r="NM407" s="39"/>
      <c r="NN407" s="39"/>
      <c r="NO407" s="39"/>
      <c r="NP407" s="39"/>
      <c r="NQ407" s="39"/>
      <c r="NR407" s="39"/>
      <c r="NS407" s="39"/>
      <c r="NT407" s="39"/>
      <c r="NU407" s="39"/>
      <c r="NV407" s="39"/>
      <c r="NW407" s="39"/>
      <c r="NX407" s="39"/>
      <c r="NY407" s="39"/>
      <c r="NZ407" s="39"/>
      <c r="OA407" s="39"/>
      <c r="OB407" s="39"/>
      <c r="OC407" s="39"/>
      <c r="OD407" s="39"/>
      <c r="OE407" s="39"/>
      <c r="OF407" s="39"/>
      <c r="OG407" s="39"/>
      <c r="OH407" s="39"/>
      <c r="OI407" s="39"/>
      <c r="OJ407" s="39"/>
      <c r="OK407" s="39"/>
      <c r="OL407" s="39"/>
      <c r="OM407" s="39"/>
      <c r="ON407" s="39"/>
      <c r="OO407" s="39"/>
      <c r="OP407" s="39"/>
      <c r="OQ407" s="39"/>
      <c r="OR407" s="39"/>
      <c r="OS407" s="39"/>
      <c r="OT407" s="39"/>
      <c r="OU407" s="39"/>
      <c r="OV407" s="39"/>
      <c r="OW407" s="39"/>
      <c r="OX407" s="39"/>
      <c r="OY407" s="39"/>
      <c r="OZ407" s="39"/>
      <c r="PA407" s="39"/>
      <c r="PB407" s="39"/>
      <c r="PC407" s="39"/>
      <c r="PD407" s="39"/>
      <c r="PE407" s="39"/>
      <c r="PF407" s="39"/>
      <c r="PG407" s="39"/>
      <c r="PH407" s="39"/>
      <c r="PI407" s="39"/>
      <c r="PJ407" s="39"/>
      <c r="PK407" s="39"/>
      <c r="PL407" s="39"/>
      <c r="PM407" s="39"/>
      <c r="PN407" s="39"/>
      <c r="PO407" s="39"/>
      <c r="PP407" s="39"/>
      <c r="PQ407" s="39"/>
      <c r="PR407" s="39"/>
      <c r="PS407" s="39"/>
      <c r="PT407" s="39"/>
      <c r="PU407" s="39"/>
      <c r="PV407" s="39"/>
      <c r="PW407" s="39"/>
      <c r="PX407" s="39"/>
      <c r="PY407" s="39"/>
      <c r="PZ407" s="39"/>
      <c r="QA407" s="39"/>
      <c r="QB407" s="39"/>
      <c r="QC407" s="39"/>
      <c r="QD407" s="39"/>
      <c r="QE407" s="39"/>
      <c r="QF407" s="39"/>
      <c r="QG407" s="39"/>
      <c r="QH407" s="39"/>
      <c r="QI407" s="39"/>
      <c r="QJ407" s="39"/>
      <c r="QK407" s="39"/>
      <c r="QL407" s="39"/>
      <c r="QM407" s="39"/>
      <c r="QN407" s="39"/>
      <c r="QO407" s="39"/>
      <c r="QP407" s="39"/>
      <c r="QQ407" s="39"/>
      <c r="QR407" s="39"/>
      <c r="QS407" s="39"/>
      <c r="QT407" s="39"/>
      <c r="QU407" s="39"/>
      <c r="QV407" s="39"/>
      <c r="QW407" s="39"/>
      <c r="QX407" s="39"/>
      <c r="QY407" s="39"/>
      <c r="QZ407" s="39"/>
      <c r="RA407" s="39"/>
      <c r="RB407" s="39"/>
      <c r="RC407" s="39"/>
      <c r="RD407" s="39"/>
      <c r="RE407" s="39"/>
      <c r="RF407" s="39"/>
      <c r="RG407" s="39"/>
      <c r="RH407" s="39"/>
      <c r="RI407" s="39"/>
      <c r="RJ407" s="39"/>
      <c r="RK407" s="39"/>
      <c r="RL407" s="39"/>
      <c r="RM407" s="39"/>
      <c r="RN407" s="39"/>
      <c r="RO407" s="39"/>
      <c r="RP407" s="39"/>
      <c r="RQ407" s="39"/>
      <c r="RR407" s="39"/>
      <c r="RS407" s="39"/>
      <c r="RT407" s="39"/>
      <c r="RU407" s="39"/>
      <c r="RV407" s="39"/>
      <c r="RW407" s="39"/>
      <c r="RX407" s="39"/>
      <c r="RY407" s="39"/>
      <c r="RZ407" s="39"/>
      <c r="SA407" s="39"/>
      <c r="SB407" s="39"/>
      <c r="SC407" s="39"/>
      <c r="SD407" s="39"/>
      <c r="SE407" s="39"/>
      <c r="SF407" s="39"/>
      <c r="SG407" s="39"/>
      <c r="SH407" s="39"/>
      <c r="SI407" s="39"/>
      <c r="SJ407" s="39"/>
      <c r="SK407" s="39"/>
      <c r="SL407" s="39"/>
      <c r="SM407" s="39"/>
      <c r="SN407" s="39"/>
      <c r="SO407" s="39"/>
      <c r="SP407" s="39"/>
      <c r="SQ407" s="39"/>
      <c r="SR407" s="39"/>
      <c r="SS407" s="39"/>
      <c r="ST407" s="39"/>
      <c r="SU407" s="39"/>
      <c r="SV407" s="39"/>
      <c r="SW407" s="39"/>
      <c r="SX407" s="39"/>
      <c r="SY407" s="39"/>
      <c r="SZ407" s="39"/>
      <c r="TA407" s="39"/>
      <c r="TB407" s="39"/>
      <c r="TC407" s="39"/>
      <c r="TD407" s="39"/>
      <c r="TE407" s="39"/>
      <c r="TF407" s="39"/>
      <c r="TG407" s="39"/>
      <c r="TH407" s="39"/>
      <c r="TI407" s="39"/>
      <c r="TJ407" s="39"/>
      <c r="TK407" s="39"/>
      <c r="TL407" s="39"/>
      <c r="TM407" s="39"/>
      <c r="TN407" s="39"/>
      <c r="TO407" s="39"/>
      <c r="TP407" s="39"/>
      <c r="TQ407" s="39"/>
      <c r="TR407" s="39"/>
      <c r="TS407" s="39"/>
      <c r="TT407" s="39"/>
      <c r="TU407" s="39"/>
      <c r="TV407" s="39"/>
      <c r="TW407" s="39"/>
      <c r="TX407" s="39"/>
      <c r="TY407" s="39"/>
      <c r="TZ407" s="39"/>
      <c r="UA407" s="39"/>
      <c r="UB407" s="39"/>
      <c r="UC407" s="39"/>
      <c r="UD407" s="39"/>
      <c r="UE407" s="39"/>
      <c r="UF407" s="39"/>
      <c r="UG407" s="39"/>
      <c r="UH407" s="39"/>
      <c r="UI407" s="39"/>
      <c r="UJ407" s="39"/>
      <c r="UK407" s="39"/>
      <c r="UL407" s="39"/>
      <c r="UM407" s="39"/>
      <c r="UN407" s="39"/>
      <c r="UO407" s="39"/>
      <c r="UP407" s="39"/>
      <c r="UQ407" s="39"/>
      <c r="UR407" s="39"/>
      <c r="US407" s="39"/>
      <c r="UT407" s="39"/>
      <c r="UU407" s="39"/>
      <c r="UV407" s="39"/>
      <c r="UW407" s="39"/>
      <c r="UX407" s="39"/>
      <c r="UY407" s="39"/>
      <c r="UZ407" s="39"/>
      <c r="VA407" s="39"/>
      <c r="VB407" s="39"/>
      <c r="VC407" s="39"/>
      <c r="VD407" s="39"/>
      <c r="VE407" s="39"/>
      <c r="VF407" s="39"/>
      <c r="VG407" s="39"/>
      <c r="VH407" s="39"/>
      <c r="VI407" s="39"/>
      <c r="VJ407" s="39"/>
      <c r="VK407" s="39"/>
      <c r="VL407" s="39"/>
      <c r="VM407" s="39"/>
      <c r="VN407" s="39"/>
      <c r="VO407" s="39"/>
      <c r="VP407" s="39"/>
      <c r="VQ407" s="39"/>
      <c r="VR407" s="39"/>
      <c r="VS407" s="39"/>
      <c r="VT407" s="39"/>
      <c r="VU407" s="39"/>
      <c r="VV407" s="39"/>
      <c r="VW407" s="39"/>
      <c r="VX407" s="39"/>
      <c r="VY407" s="39"/>
      <c r="VZ407" s="39"/>
      <c r="WA407" s="39"/>
      <c r="WB407" s="39"/>
      <c r="WC407" s="39"/>
      <c r="WD407" s="39"/>
      <c r="WE407" s="39"/>
      <c r="WF407" s="39"/>
      <c r="WG407" s="39"/>
      <c r="WH407" s="39"/>
      <c r="WI407" s="39"/>
      <c r="WJ407" s="39"/>
      <c r="WK407" s="39"/>
      <c r="WL407" s="39"/>
      <c r="WM407" s="39"/>
      <c r="WN407" s="39"/>
      <c r="WO407" s="39"/>
      <c r="WP407" s="39"/>
      <c r="WQ407" s="39"/>
      <c r="WR407" s="39"/>
      <c r="WS407" s="39"/>
      <c r="WT407" s="39"/>
      <c r="WU407" s="39"/>
      <c r="WV407" s="39"/>
      <c r="WW407" s="39"/>
      <c r="WX407" s="39"/>
      <c r="WY407" s="39"/>
      <c r="WZ407" s="39"/>
      <c r="XA407" s="39"/>
      <c r="XB407" s="39"/>
      <c r="XC407" s="39"/>
      <c r="XD407" s="39"/>
      <c r="XE407" s="39"/>
      <c r="XF407" s="39"/>
      <c r="XG407" s="39"/>
      <c r="XH407" s="39"/>
      <c r="XI407" s="39"/>
      <c r="XJ407" s="39"/>
      <c r="XK407" s="39"/>
      <c r="XL407" s="39"/>
      <c r="XM407" s="39"/>
      <c r="XN407" s="39"/>
      <c r="XO407" s="39"/>
      <c r="XP407" s="39"/>
      <c r="XQ407" s="39"/>
      <c r="XR407" s="39"/>
      <c r="XS407" s="39"/>
      <c r="XT407" s="39"/>
      <c r="XU407" s="39"/>
      <c r="XV407" s="39"/>
      <c r="XW407" s="39"/>
      <c r="XX407" s="39"/>
      <c r="XY407" s="39"/>
      <c r="XZ407" s="39"/>
      <c r="YA407" s="39"/>
      <c r="YB407" s="39"/>
      <c r="YC407" s="39"/>
      <c r="YD407" s="39"/>
      <c r="YE407" s="39"/>
      <c r="YF407" s="39"/>
      <c r="YG407" s="39"/>
      <c r="YH407" s="39"/>
      <c r="YI407" s="39"/>
      <c r="YJ407" s="39"/>
      <c r="YK407" s="39"/>
      <c r="YL407" s="39"/>
      <c r="YM407" s="39"/>
      <c r="YN407" s="39"/>
      <c r="YO407" s="39"/>
      <c r="YP407" s="39"/>
      <c r="YQ407" s="39"/>
      <c r="YR407" s="39"/>
      <c r="YS407" s="39"/>
      <c r="YT407" s="39"/>
      <c r="YU407" s="39"/>
      <c r="YV407" s="39"/>
      <c r="YW407" s="39"/>
      <c r="YX407" s="39"/>
      <c r="YY407" s="39"/>
      <c r="YZ407" s="39"/>
      <c r="ZA407" s="39"/>
      <c r="ZB407" s="39"/>
      <c r="ZC407" s="39"/>
      <c r="ZD407" s="39"/>
      <c r="ZE407" s="39"/>
      <c r="ZF407" s="39"/>
      <c r="ZG407" s="39"/>
      <c r="ZH407" s="39"/>
      <c r="ZI407" s="39"/>
      <c r="ZJ407" s="39"/>
      <c r="ZK407" s="39"/>
      <c r="ZL407" s="39"/>
      <c r="ZM407" s="39"/>
      <c r="ZN407" s="39"/>
      <c r="ZO407" s="39"/>
      <c r="ZP407" s="39"/>
      <c r="ZQ407" s="39"/>
      <c r="ZR407" s="39"/>
      <c r="ZS407" s="39"/>
      <c r="ZT407" s="39"/>
      <c r="ZU407" s="39"/>
      <c r="ZV407" s="39"/>
      <c r="ZW407" s="39"/>
      <c r="ZX407" s="39"/>
    </row>
    <row r="408" spans="1:700" s="41" customFormat="1" ht="12" customHeight="1" x14ac:dyDescent="0.25">
      <c r="A408" s="128" t="s">
        <v>36</v>
      </c>
      <c r="B408" s="36" t="s">
        <v>37</v>
      </c>
      <c r="C408" s="36" t="s">
        <v>37</v>
      </c>
      <c r="D408" s="36" t="s">
        <v>38</v>
      </c>
      <c r="E408" s="36" t="s">
        <v>271</v>
      </c>
      <c r="F408" s="36" t="s">
        <v>272</v>
      </c>
      <c r="G408" s="26" t="s">
        <v>16342</v>
      </c>
      <c r="H408" s="22">
        <v>21101</v>
      </c>
      <c r="I408" s="77" t="s">
        <v>16343</v>
      </c>
      <c r="J408" s="31" t="s">
        <v>1366</v>
      </c>
      <c r="K408" s="31" t="s">
        <v>258</v>
      </c>
      <c r="L408" s="11"/>
      <c r="M408" s="8" t="s">
        <v>43</v>
      </c>
      <c r="N408" s="25" t="s">
        <v>44</v>
      </c>
      <c r="O408" s="20">
        <v>145</v>
      </c>
      <c r="P408" s="59">
        <v>15.4</v>
      </c>
      <c r="Q408" s="53" t="s">
        <v>45</v>
      </c>
      <c r="R408" s="59">
        <v>2227.1999999999998</v>
      </c>
      <c r="S408" s="59">
        <v>0</v>
      </c>
      <c r="T408" s="59">
        <v>558</v>
      </c>
      <c r="U408" s="59">
        <v>0</v>
      </c>
      <c r="V408" s="59">
        <v>0</v>
      </c>
      <c r="W408" s="59">
        <v>557</v>
      </c>
      <c r="X408" s="59">
        <v>0</v>
      </c>
      <c r="Y408" s="59">
        <v>0</v>
      </c>
      <c r="Z408" s="59">
        <v>556</v>
      </c>
      <c r="AA408" s="59">
        <v>0</v>
      </c>
      <c r="AB408" s="59">
        <v>0</v>
      </c>
      <c r="AC408" s="59">
        <v>556</v>
      </c>
      <c r="AD408" s="59">
        <v>0</v>
      </c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  <c r="IV408" s="39"/>
      <c r="IW408" s="39"/>
      <c r="IX408" s="39"/>
      <c r="IY408" s="39"/>
      <c r="IZ408" s="39"/>
      <c r="JA408" s="39"/>
      <c r="JB408" s="39"/>
      <c r="JC408" s="39"/>
      <c r="JD408" s="39"/>
      <c r="JE408" s="39"/>
      <c r="JF408" s="39"/>
      <c r="JG408" s="39"/>
      <c r="JH408" s="39"/>
      <c r="JI408" s="39"/>
      <c r="JJ408" s="39"/>
      <c r="JK408" s="39"/>
      <c r="JL408" s="39"/>
      <c r="JM408" s="39"/>
      <c r="JN408" s="39"/>
      <c r="JO408" s="39"/>
      <c r="JP408" s="39"/>
      <c r="JQ408" s="39"/>
      <c r="JR408" s="39"/>
      <c r="JS408" s="39"/>
      <c r="JT408" s="39"/>
      <c r="JU408" s="39"/>
      <c r="JV408" s="39"/>
      <c r="JW408" s="39"/>
      <c r="JX408" s="39"/>
      <c r="JY408" s="39"/>
      <c r="JZ408" s="39"/>
      <c r="KA408" s="39"/>
      <c r="KB408" s="39"/>
      <c r="KC408" s="39"/>
      <c r="KD408" s="39"/>
      <c r="KE408" s="39"/>
      <c r="KF408" s="39"/>
      <c r="KG408" s="39"/>
      <c r="KH408" s="39"/>
      <c r="KI408" s="39"/>
      <c r="KJ408" s="39"/>
      <c r="KK408" s="39"/>
      <c r="KL408" s="39"/>
      <c r="KM408" s="39"/>
      <c r="KN408" s="39"/>
      <c r="KO408" s="39"/>
      <c r="KP408" s="39"/>
      <c r="KQ408" s="39"/>
      <c r="KR408" s="39"/>
      <c r="KS408" s="39"/>
      <c r="KT408" s="39"/>
      <c r="KU408" s="39"/>
      <c r="KV408" s="39"/>
      <c r="KW408" s="39"/>
      <c r="KX408" s="39"/>
      <c r="KY408" s="39"/>
      <c r="KZ408" s="39"/>
      <c r="LA408" s="39"/>
      <c r="LB408" s="39"/>
      <c r="LC408" s="39"/>
      <c r="LD408" s="39"/>
      <c r="LE408" s="39"/>
      <c r="LF408" s="39"/>
      <c r="LG408" s="39"/>
      <c r="LH408" s="39"/>
      <c r="LI408" s="39"/>
      <c r="LJ408" s="39"/>
      <c r="LK408" s="39"/>
      <c r="LL408" s="39"/>
      <c r="LM408" s="39"/>
      <c r="LN408" s="39"/>
      <c r="LO408" s="39"/>
      <c r="LP408" s="39"/>
      <c r="LQ408" s="39"/>
      <c r="LR408" s="39"/>
      <c r="LS408" s="39"/>
      <c r="LT408" s="39"/>
      <c r="LU408" s="39"/>
      <c r="LV408" s="39"/>
      <c r="LW408" s="39"/>
      <c r="LX408" s="39"/>
      <c r="LY408" s="39"/>
      <c r="LZ408" s="39"/>
      <c r="MA408" s="39"/>
      <c r="MB408" s="39"/>
      <c r="MC408" s="39"/>
      <c r="MD408" s="39"/>
      <c r="ME408" s="39"/>
      <c r="MF408" s="39"/>
      <c r="MG408" s="39"/>
      <c r="MH408" s="39"/>
      <c r="MI408" s="39"/>
      <c r="MJ408" s="39"/>
      <c r="MK408" s="39"/>
      <c r="ML408" s="39"/>
      <c r="MM408" s="39"/>
      <c r="MN408" s="39"/>
      <c r="MO408" s="39"/>
      <c r="MP408" s="39"/>
      <c r="MQ408" s="39"/>
      <c r="MR408" s="39"/>
      <c r="MS408" s="39"/>
      <c r="MT408" s="39"/>
      <c r="MU408" s="39"/>
      <c r="MV408" s="39"/>
      <c r="MW408" s="39"/>
      <c r="MX408" s="39"/>
      <c r="MY408" s="39"/>
      <c r="MZ408" s="39"/>
      <c r="NA408" s="39"/>
      <c r="NB408" s="39"/>
      <c r="NC408" s="39"/>
      <c r="ND408" s="39"/>
      <c r="NE408" s="39"/>
      <c r="NF408" s="39"/>
      <c r="NG408" s="39"/>
      <c r="NH408" s="39"/>
      <c r="NI408" s="39"/>
      <c r="NJ408" s="39"/>
      <c r="NK408" s="39"/>
      <c r="NL408" s="39"/>
      <c r="NM408" s="39"/>
      <c r="NN408" s="39"/>
      <c r="NO408" s="39"/>
      <c r="NP408" s="39"/>
      <c r="NQ408" s="39"/>
      <c r="NR408" s="39"/>
      <c r="NS408" s="39"/>
      <c r="NT408" s="39"/>
      <c r="NU408" s="39"/>
      <c r="NV408" s="39"/>
      <c r="NW408" s="39"/>
      <c r="NX408" s="39"/>
      <c r="NY408" s="39"/>
      <c r="NZ408" s="39"/>
      <c r="OA408" s="39"/>
      <c r="OB408" s="39"/>
      <c r="OC408" s="39"/>
      <c r="OD408" s="39"/>
      <c r="OE408" s="39"/>
      <c r="OF408" s="39"/>
      <c r="OG408" s="39"/>
      <c r="OH408" s="39"/>
      <c r="OI408" s="39"/>
      <c r="OJ408" s="39"/>
      <c r="OK408" s="39"/>
      <c r="OL408" s="39"/>
      <c r="OM408" s="39"/>
      <c r="ON408" s="39"/>
      <c r="OO408" s="39"/>
      <c r="OP408" s="39"/>
      <c r="OQ408" s="39"/>
      <c r="OR408" s="39"/>
      <c r="OS408" s="39"/>
      <c r="OT408" s="39"/>
      <c r="OU408" s="39"/>
      <c r="OV408" s="39"/>
      <c r="OW408" s="39"/>
      <c r="OX408" s="39"/>
      <c r="OY408" s="39"/>
      <c r="OZ408" s="39"/>
      <c r="PA408" s="39"/>
      <c r="PB408" s="39"/>
      <c r="PC408" s="39"/>
      <c r="PD408" s="39"/>
      <c r="PE408" s="39"/>
      <c r="PF408" s="39"/>
      <c r="PG408" s="39"/>
      <c r="PH408" s="39"/>
      <c r="PI408" s="39"/>
      <c r="PJ408" s="39"/>
      <c r="PK408" s="39"/>
      <c r="PL408" s="39"/>
      <c r="PM408" s="39"/>
      <c r="PN408" s="39"/>
      <c r="PO408" s="39"/>
      <c r="PP408" s="39"/>
      <c r="PQ408" s="39"/>
      <c r="PR408" s="39"/>
      <c r="PS408" s="39"/>
      <c r="PT408" s="39"/>
      <c r="PU408" s="39"/>
      <c r="PV408" s="39"/>
      <c r="PW408" s="39"/>
      <c r="PX408" s="39"/>
      <c r="PY408" s="39"/>
      <c r="PZ408" s="39"/>
      <c r="QA408" s="39"/>
      <c r="QB408" s="39"/>
      <c r="QC408" s="39"/>
      <c r="QD408" s="39"/>
      <c r="QE408" s="39"/>
      <c r="QF408" s="39"/>
      <c r="QG408" s="39"/>
      <c r="QH408" s="39"/>
      <c r="QI408" s="39"/>
      <c r="QJ408" s="39"/>
      <c r="QK408" s="39"/>
      <c r="QL408" s="39"/>
      <c r="QM408" s="39"/>
      <c r="QN408" s="39"/>
      <c r="QO408" s="39"/>
      <c r="QP408" s="39"/>
      <c r="QQ408" s="39"/>
      <c r="QR408" s="39"/>
      <c r="QS408" s="39"/>
      <c r="QT408" s="39"/>
      <c r="QU408" s="39"/>
      <c r="QV408" s="39"/>
      <c r="QW408" s="39"/>
      <c r="QX408" s="39"/>
      <c r="QY408" s="39"/>
      <c r="QZ408" s="39"/>
      <c r="RA408" s="39"/>
      <c r="RB408" s="39"/>
      <c r="RC408" s="39"/>
      <c r="RD408" s="39"/>
      <c r="RE408" s="39"/>
      <c r="RF408" s="39"/>
      <c r="RG408" s="39"/>
      <c r="RH408" s="39"/>
      <c r="RI408" s="39"/>
      <c r="RJ408" s="39"/>
      <c r="RK408" s="39"/>
      <c r="RL408" s="39"/>
      <c r="RM408" s="39"/>
      <c r="RN408" s="39"/>
      <c r="RO408" s="39"/>
      <c r="RP408" s="39"/>
      <c r="RQ408" s="39"/>
      <c r="RR408" s="39"/>
      <c r="RS408" s="39"/>
      <c r="RT408" s="39"/>
      <c r="RU408" s="39"/>
      <c r="RV408" s="39"/>
      <c r="RW408" s="39"/>
      <c r="RX408" s="39"/>
      <c r="RY408" s="39"/>
      <c r="RZ408" s="39"/>
      <c r="SA408" s="39"/>
      <c r="SB408" s="39"/>
      <c r="SC408" s="39"/>
      <c r="SD408" s="39"/>
      <c r="SE408" s="39"/>
      <c r="SF408" s="39"/>
      <c r="SG408" s="39"/>
      <c r="SH408" s="39"/>
      <c r="SI408" s="39"/>
      <c r="SJ408" s="39"/>
      <c r="SK408" s="39"/>
      <c r="SL408" s="39"/>
      <c r="SM408" s="39"/>
      <c r="SN408" s="39"/>
      <c r="SO408" s="39"/>
      <c r="SP408" s="39"/>
      <c r="SQ408" s="39"/>
      <c r="SR408" s="39"/>
      <c r="SS408" s="39"/>
      <c r="ST408" s="39"/>
      <c r="SU408" s="39"/>
      <c r="SV408" s="39"/>
      <c r="SW408" s="39"/>
      <c r="SX408" s="39"/>
      <c r="SY408" s="39"/>
      <c r="SZ408" s="39"/>
      <c r="TA408" s="39"/>
      <c r="TB408" s="39"/>
      <c r="TC408" s="39"/>
      <c r="TD408" s="39"/>
      <c r="TE408" s="39"/>
      <c r="TF408" s="39"/>
      <c r="TG408" s="39"/>
      <c r="TH408" s="39"/>
      <c r="TI408" s="39"/>
      <c r="TJ408" s="39"/>
      <c r="TK408" s="39"/>
      <c r="TL408" s="39"/>
      <c r="TM408" s="39"/>
      <c r="TN408" s="39"/>
      <c r="TO408" s="39"/>
      <c r="TP408" s="39"/>
      <c r="TQ408" s="39"/>
      <c r="TR408" s="39"/>
      <c r="TS408" s="39"/>
      <c r="TT408" s="39"/>
      <c r="TU408" s="39"/>
      <c r="TV408" s="39"/>
      <c r="TW408" s="39"/>
      <c r="TX408" s="39"/>
      <c r="TY408" s="39"/>
      <c r="TZ408" s="39"/>
      <c r="UA408" s="39"/>
      <c r="UB408" s="39"/>
      <c r="UC408" s="39"/>
      <c r="UD408" s="39"/>
      <c r="UE408" s="39"/>
      <c r="UF408" s="39"/>
      <c r="UG408" s="39"/>
      <c r="UH408" s="39"/>
      <c r="UI408" s="39"/>
      <c r="UJ408" s="39"/>
      <c r="UK408" s="39"/>
      <c r="UL408" s="39"/>
      <c r="UM408" s="39"/>
      <c r="UN408" s="39"/>
      <c r="UO408" s="39"/>
      <c r="UP408" s="39"/>
      <c r="UQ408" s="39"/>
      <c r="UR408" s="39"/>
      <c r="US408" s="39"/>
      <c r="UT408" s="39"/>
      <c r="UU408" s="39"/>
      <c r="UV408" s="39"/>
      <c r="UW408" s="39"/>
      <c r="UX408" s="39"/>
      <c r="UY408" s="39"/>
      <c r="UZ408" s="39"/>
      <c r="VA408" s="39"/>
      <c r="VB408" s="39"/>
      <c r="VC408" s="39"/>
      <c r="VD408" s="39"/>
      <c r="VE408" s="39"/>
      <c r="VF408" s="39"/>
      <c r="VG408" s="39"/>
      <c r="VH408" s="39"/>
      <c r="VI408" s="39"/>
      <c r="VJ408" s="39"/>
      <c r="VK408" s="39"/>
      <c r="VL408" s="39"/>
      <c r="VM408" s="39"/>
      <c r="VN408" s="39"/>
      <c r="VO408" s="39"/>
      <c r="VP408" s="39"/>
      <c r="VQ408" s="39"/>
      <c r="VR408" s="39"/>
      <c r="VS408" s="39"/>
      <c r="VT408" s="39"/>
      <c r="VU408" s="39"/>
      <c r="VV408" s="39"/>
      <c r="VW408" s="39"/>
      <c r="VX408" s="39"/>
      <c r="VY408" s="39"/>
      <c r="VZ408" s="39"/>
      <c r="WA408" s="39"/>
      <c r="WB408" s="39"/>
      <c r="WC408" s="39"/>
      <c r="WD408" s="39"/>
      <c r="WE408" s="39"/>
      <c r="WF408" s="39"/>
      <c r="WG408" s="39"/>
      <c r="WH408" s="39"/>
      <c r="WI408" s="39"/>
      <c r="WJ408" s="39"/>
      <c r="WK408" s="39"/>
      <c r="WL408" s="39"/>
      <c r="WM408" s="39"/>
      <c r="WN408" s="39"/>
      <c r="WO408" s="39"/>
      <c r="WP408" s="39"/>
      <c r="WQ408" s="39"/>
      <c r="WR408" s="39"/>
      <c r="WS408" s="39"/>
      <c r="WT408" s="39"/>
      <c r="WU408" s="39"/>
      <c r="WV408" s="39"/>
      <c r="WW408" s="39"/>
      <c r="WX408" s="39"/>
      <c r="WY408" s="39"/>
      <c r="WZ408" s="39"/>
      <c r="XA408" s="39"/>
      <c r="XB408" s="39"/>
      <c r="XC408" s="39"/>
      <c r="XD408" s="39"/>
      <c r="XE408" s="39"/>
      <c r="XF408" s="39"/>
      <c r="XG408" s="39"/>
      <c r="XH408" s="39"/>
      <c r="XI408" s="39"/>
      <c r="XJ408" s="39"/>
      <c r="XK408" s="39"/>
      <c r="XL408" s="39"/>
      <c r="XM408" s="39"/>
      <c r="XN408" s="39"/>
      <c r="XO408" s="39"/>
      <c r="XP408" s="39"/>
      <c r="XQ408" s="39"/>
      <c r="XR408" s="39"/>
      <c r="XS408" s="39"/>
      <c r="XT408" s="39"/>
      <c r="XU408" s="39"/>
      <c r="XV408" s="39"/>
      <c r="XW408" s="39"/>
      <c r="XX408" s="39"/>
      <c r="XY408" s="39"/>
      <c r="XZ408" s="39"/>
      <c r="YA408" s="39"/>
      <c r="YB408" s="39"/>
      <c r="YC408" s="39"/>
      <c r="YD408" s="39"/>
      <c r="YE408" s="39"/>
      <c r="YF408" s="39"/>
      <c r="YG408" s="39"/>
      <c r="YH408" s="39"/>
      <c r="YI408" s="39"/>
      <c r="YJ408" s="39"/>
      <c r="YK408" s="39"/>
      <c r="YL408" s="39"/>
      <c r="YM408" s="39"/>
      <c r="YN408" s="39"/>
      <c r="YO408" s="39"/>
      <c r="YP408" s="39"/>
      <c r="YQ408" s="39"/>
      <c r="YR408" s="39"/>
      <c r="YS408" s="39"/>
      <c r="YT408" s="39"/>
      <c r="YU408" s="39"/>
      <c r="YV408" s="39"/>
      <c r="YW408" s="39"/>
      <c r="YX408" s="39"/>
      <c r="YY408" s="39"/>
      <c r="YZ408" s="39"/>
      <c r="ZA408" s="39"/>
      <c r="ZB408" s="39"/>
      <c r="ZC408" s="39"/>
      <c r="ZD408" s="39"/>
      <c r="ZE408" s="39"/>
      <c r="ZF408" s="39"/>
      <c r="ZG408" s="39"/>
      <c r="ZH408" s="39"/>
      <c r="ZI408" s="39"/>
      <c r="ZJ408" s="39"/>
      <c r="ZK408" s="39"/>
      <c r="ZL408" s="39"/>
      <c r="ZM408" s="39"/>
      <c r="ZN408" s="39"/>
      <c r="ZO408" s="39"/>
      <c r="ZP408" s="39"/>
      <c r="ZQ408" s="39"/>
      <c r="ZR408" s="39"/>
      <c r="ZS408" s="39"/>
      <c r="ZT408" s="39"/>
      <c r="ZU408" s="39"/>
      <c r="ZV408" s="39"/>
      <c r="ZW408" s="39"/>
      <c r="ZX408" s="39"/>
    </row>
    <row r="409" spans="1:700" s="41" customFormat="1" ht="12" customHeight="1" x14ac:dyDescent="0.25">
      <c r="A409" s="128" t="s">
        <v>36</v>
      </c>
      <c r="B409" s="36" t="s">
        <v>37</v>
      </c>
      <c r="C409" s="36" t="s">
        <v>37</v>
      </c>
      <c r="D409" s="36" t="s">
        <v>38</v>
      </c>
      <c r="E409" s="36" t="s">
        <v>271</v>
      </c>
      <c r="F409" s="36" t="s">
        <v>272</v>
      </c>
      <c r="G409" s="26" t="s">
        <v>16342</v>
      </c>
      <c r="H409" s="22">
        <v>21101</v>
      </c>
      <c r="I409" s="77" t="s">
        <v>16343</v>
      </c>
      <c r="J409" s="31" t="s">
        <v>1367</v>
      </c>
      <c r="K409" s="31" t="s">
        <v>234</v>
      </c>
      <c r="L409" s="11"/>
      <c r="M409" s="8" t="s">
        <v>43</v>
      </c>
      <c r="N409" s="25" t="s">
        <v>44</v>
      </c>
      <c r="O409" s="20">
        <v>48</v>
      </c>
      <c r="P409" s="59">
        <v>13.34</v>
      </c>
      <c r="Q409" s="53" t="s">
        <v>45</v>
      </c>
      <c r="R409" s="59">
        <v>640.32000000000005</v>
      </c>
      <c r="S409" s="59">
        <v>0</v>
      </c>
      <c r="T409" s="59">
        <v>160.08000000000001</v>
      </c>
      <c r="U409" s="59">
        <v>0</v>
      </c>
      <c r="V409" s="59">
        <v>0</v>
      </c>
      <c r="W409" s="59">
        <v>160.08000000000001</v>
      </c>
      <c r="X409" s="59">
        <v>0</v>
      </c>
      <c r="Y409" s="59">
        <v>0</v>
      </c>
      <c r="Z409" s="59">
        <v>160.08000000000001</v>
      </c>
      <c r="AA409" s="59">
        <v>0</v>
      </c>
      <c r="AB409" s="59">
        <v>0</v>
      </c>
      <c r="AC409" s="59">
        <v>160.08000000000001</v>
      </c>
      <c r="AD409" s="59">
        <v>0</v>
      </c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  <c r="IV409" s="39"/>
      <c r="IW409" s="39"/>
      <c r="IX409" s="39"/>
      <c r="IY409" s="39"/>
      <c r="IZ409" s="39"/>
      <c r="JA409" s="39"/>
      <c r="JB409" s="39"/>
      <c r="JC409" s="39"/>
      <c r="JD409" s="39"/>
      <c r="JE409" s="39"/>
      <c r="JF409" s="39"/>
      <c r="JG409" s="39"/>
      <c r="JH409" s="39"/>
      <c r="JI409" s="39"/>
      <c r="JJ409" s="39"/>
      <c r="JK409" s="39"/>
      <c r="JL409" s="39"/>
      <c r="JM409" s="39"/>
      <c r="JN409" s="39"/>
      <c r="JO409" s="39"/>
      <c r="JP409" s="39"/>
      <c r="JQ409" s="39"/>
      <c r="JR409" s="39"/>
      <c r="JS409" s="39"/>
      <c r="JT409" s="39"/>
      <c r="JU409" s="39"/>
      <c r="JV409" s="39"/>
      <c r="JW409" s="39"/>
      <c r="JX409" s="39"/>
      <c r="JY409" s="39"/>
      <c r="JZ409" s="39"/>
      <c r="KA409" s="39"/>
      <c r="KB409" s="39"/>
      <c r="KC409" s="39"/>
      <c r="KD409" s="39"/>
      <c r="KE409" s="39"/>
      <c r="KF409" s="39"/>
      <c r="KG409" s="39"/>
      <c r="KH409" s="39"/>
      <c r="KI409" s="39"/>
      <c r="KJ409" s="39"/>
      <c r="KK409" s="39"/>
      <c r="KL409" s="39"/>
      <c r="KM409" s="39"/>
      <c r="KN409" s="39"/>
      <c r="KO409" s="39"/>
      <c r="KP409" s="39"/>
      <c r="KQ409" s="39"/>
      <c r="KR409" s="39"/>
      <c r="KS409" s="39"/>
      <c r="KT409" s="39"/>
      <c r="KU409" s="39"/>
      <c r="KV409" s="39"/>
      <c r="KW409" s="39"/>
      <c r="KX409" s="39"/>
      <c r="KY409" s="39"/>
      <c r="KZ409" s="39"/>
      <c r="LA409" s="39"/>
      <c r="LB409" s="39"/>
      <c r="LC409" s="39"/>
      <c r="LD409" s="39"/>
      <c r="LE409" s="39"/>
      <c r="LF409" s="39"/>
      <c r="LG409" s="39"/>
      <c r="LH409" s="39"/>
      <c r="LI409" s="39"/>
      <c r="LJ409" s="39"/>
      <c r="LK409" s="39"/>
      <c r="LL409" s="39"/>
      <c r="LM409" s="39"/>
      <c r="LN409" s="39"/>
      <c r="LO409" s="39"/>
      <c r="LP409" s="39"/>
      <c r="LQ409" s="39"/>
      <c r="LR409" s="39"/>
      <c r="LS409" s="39"/>
      <c r="LT409" s="39"/>
      <c r="LU409" s="39"/>
      <c r="LV409" s="39"/>
      <c r="LW409" s="39"/>
      <c r="LX409" s="39"/>
      <c r="LY409" s="39"/>
      <c r="LZ409" s="39"/>
      <c r="MA409" s="39"/>
      <c r="MB409" s="39"/>
      <c r="MC409" s="39"/>
      <c r="MD409" s="39"/>
      <c r="ME409" s="39"/>
      <c r="MF409" s="39"/>
      <c r="MG409" s="39"/>
      <c r="MH409" s="39"/>
      <c r="MI409" s="39"/>
      <c r="MJ409" s="39"/>
      <c r="MK409" s="39"/>
      <c r="ML409" s="39"/>
      <c r="MM409" s="39"/>
      <c r="MN409" s="39"/>
      <c r="MO409" s="39"/>
      <c r="MP409" s="39"/>
      <c r="MQ409" s="39"/>
      <c r="MR409" s="39"/>
      <c r="MS409" s="39"/>
      <c r="MT409" s="39"/>
      <c r="MU409" s="39"/>
      <c r="MV409" s="39"/>
      <c r="MW409" s="39"/>
      <c r="MX409" s="39"/>
      <c r="MY409" s="39"/>
      <c r="MZ409" s="39"/>
      <c r="NA409" s="39"/>
      <c r="NB409" s="39"/>
      <c r="NC409" s="39"/>
      <c r="ND409" s="39"/>
      <c r="NE409" s="39"/>
      <c r="NF409" s="39"/>
      <c r="NG409" s="39"/>
      <c r="NH409" s="39"/>
      <c r="NI409" s="39"/>
      <c r="NJ409" s="39"/>
      <c r="NK409" s="39"/>
      <c r="NL409" s="39"/>
      <c r="NM409" s="39"/>
      <c r="NN409" s="39"/>
      <c r="NO409" s="39"/>
      <c r="NP409" s="39"/>
      <c r="NQ409" s="39"/>
      <c r="NR409" s="39"/>
      <c r="NS409" s="39"/>
      <c r="NT409" s="39"/>
      <c r="NU409" s="39"/>
      <c r="NV409" s="39"/>
      <c r="NW409" s="39"/>
      <c r="NX409" s="39"/>
      <c r="NY409" s="39"/>
      <c r="NZ409" s="39"/>
      <c r="OA409" s="39"/>
      <c r="OB409" s="39"/>
      <c r="OC409" s="39"/>
      <c r="OD409" s="39"/>
      <c r="OE409" s="39"/>
      <c r="OF409" s="39"/>
      <c r="OG409" s="39"/>
      <c r="OH409" s="39"/>
      <c r="OI409" s="39"/>
      <c r="OJ409" s="39"/>
      <c r="OK409" s="39"/>
      <c r="OL409" s="39"/>
      <c r="OM409" s="39"/>
      <c r="ON409" s="39"/>
      <c r="OO409" s="39"/>
      <c r="OP409" s="39"/>
      <c r="OQ409" s="39"/>
      <c r="OR409" s="39"/>
      <c r="OS409" s="39"/>
      <c r="OT409" s="39"/>
      <c r="OU409" s="39"/>
      <c r="OV409" s="39"/>
      <c r="OW409" s="39"/>
      <c r="OX409" s="39"/>
      <c r="OY409" s="39"/>
      <c r="OZ409" s="39"/>
      <c r="PA409" s="39"/>
      <c r="PB409" s="39"/>
      <c r="PC409" s="39"/>
      <c r="PD409" s="39"/>
      <c r="PE409" s="39"/>
      <c r="PF409" s="39"/>
      <c r="PG409" s="39"/>
      <c r="PH409" s="39"/>
      <c r="PI409" s="39"/>
      <c r="PJ409" s="39"/>
      <c r="PK409" s="39"/>
      <c r="PL409" s="39"/>
      <c r="PM409" s="39"/>
      <c r="PN409" s="39"/>
      <c r="PO409" s="39"/>
      <c r="PP409" s="39"/>
      <c r="PQ409" s="39"/>
      <c r="PR409" s="39"/>
      <c r="PS409" s="39"/>
      <c r="PT409" s="39"/>
      <c r="PU409" s="39"/>
      <c r="PV409" s="39"/>
      <c r="PW409" s="39"/>
      <c r="PX409" s="39"/>
      <c r="PY409" s="39"/>
      <c r="PZ409" s="39"/>
      <c r="QA409" s="39"/>
      <c r="QB409" s="39"/>
      <c r="QC409" s="39"/>
      <c r="QD409" s="39"/>
      <c r="QE409" s="39"/>
      <c r="QF409" s="39"/>
      <c r="QG409" s="39"/>
      <c r="QH409" s="39"/>
      <c r="QI409" s="39"/>
      <c r="QJ409" s="39"/>
      <c r="QK409" s="39"/>
      <c r="QL409" s="39"/>
      <c r="QM409" s="39"/>
      <c r="QN409" s="39"/>
      <c r="QO409" s="39"/>
      <c r="QP409" s="39"/>
      <c r="QQ409" s="39"/>
      <c r="QR409" s="39"/>
      <c r="QS409" s="39"/>
      <c r="QT409" s="39"/>
      <c r="QU409" s="39"/>
      <c r="QV409" s="39"/>
      <c r="QW409" s="39"/>
      <c r="QX409" s="39"/>
      <c r="QY409" s="39"/>
      <c r="QZ409" s="39"/>
      <c r="RA409" s="39"/>
      <c r="RB409" s="39"/>
      <c r="RC409" s="39"/>
      <c r="RD409" s="39"/>
      <c r="RE409" s="39"/>
      <c r="RF409" s="39"/>
      <c r="RG409" s="39"/>
      <c r="RH409" s="39"/>
      <c r="RI409" s="39"/>
      <c r="RJ409" s="39"/>
      <c r="RK409" s="39"/>
      <c r="RL409" s="39"/>
      <c r="RM409" s="39"/>
      <c r="RN409" s="39"/>
      <c r="RO409" s="39"/>
      <c r="RP409" s="39"/>
      <c r="RQ409" s="39"/>
      <c r="RR409" s="39"/>
      <c r="RS409" s="39"/>
      <c r="RT409" s="39"/>
      <c r="RU409" s="39"/>
      <c r="RV409" s="39"/>
      <c r="RW409" s="39"/>
      <c r="RX409" s="39"/>
      <c r="RY409" s="39"/>
      <c r="RZ409" s="39"/>
      <c r="SA409" s="39"/>
      <c r="SB409" s="39"/>
      <c r="SC409" s="39"/>
      <c r="SD409" s="39"/>
      <c r="SE409" s="39"/>
      <c r="SF409" s="39"/>
      <c r="SG409" s="39"/>
      <c r="SH409" s="39"/>
      <c r="SI409" s="39"/>
      <c r="SJ409" s="39"/>
      <c r="SK409" s="39"/>
      <c r="SL409" s="39"/>
      <c r="SM409" s="39"/>
      <c r="SN409" s="39"/>
      <c r="SO409" s="39"/>
      <c r="SP409" s="39"/>
      <c r="SQ409" s="39"/>
      <c r="SR409" s="39"/>
      <c r="SS409" s="39"/>
      <c r="ST409" s="39"/>
      <c r="SU409" s="39"/>
      <c r="SV409" s="39"/>
      <c r="SW409" s="39"/>
      <c r="SX409" s="39"/>
      <c r="SY409" s="39"/>
      <c r="SZ409" s="39"/>
      <c r="TA409" s="39"/>
      <c r="TB409" s="39"/>
      <c r="TC409" s="39"/>
      <c r="TD409" s="39"/>
      <c r="TE409" s="39"/>
      <c r="TF409" s="39"/>
      <c r="TG409" s="39"/>
      <c r="TH409" s="39"/>
      <c r="TI409" s="39"/>
      <c r="TJ409" s="39"/>
      <c r="TK409" s="39"/>
      <c r="TL409" s="39"/>
      <c r="TM409" s="39"/>
      <c r="TN409" s="39"/>
      <c r="TO409" s="39"/>
      <c r="TP409" s="39"/>
      <c r="TQ409" s="39"/>
      <c r="TR409" s="39"/>
      <c r="TS409" s="39"/>
      <c r="TT409" s="39"/>
      <c r="TU409" s="39"/>
      <c r="TV409" s="39"/>
      <c r="TW409" s="39"/>
      <c r="TX409" s="39"/>
      <c r="TY409" s="39"/>
      <c r="TZ409" s="39"/>
      <c r="UA409" s="39"/>
      <c r="UB409" s="39"/>
      <c r="UC409" s="39"/>
      <c r="UD409" s="39"/>
      <c r="UE409" s="39"/>
      <c r="UF409" s="39"/>
      <c r="UG409" s="39"/>
      <c r="UH409" s="39"/>
      <c r="UI409" s="39"/>
      <c r="UJ409" s="39"/>
      <c r="UK409" s="39"/>
      <c r="UL409" s="39"/>
      <c r="UM409" s="39"/>
      <c r="UN409" s="39"/>
      <c r="UO409" s="39"/>
      <c r="UP409" s="39"/>
      <c r="UQ409" s="39"/>
      <c r="UR409" s="39"/>
      <c r="US409" s="39"/>
      <c r="UT409" s="39"/>
      <c r="UU409" s="39"/>
      <c r="UV409" s="39"/>
      <c r="UW409" s="39"/>
      <c r="UX409" s="39"/>
      <c r="UY409" s="39"/>
      <c r="UZ409" s="39"/>
      <c r="VA409" s="39"/>
      <c r="VB409" s="39"/>
      <c r="VC409" s="39"/>
      <c r="VD409" s="39"/>
      <c r="VE409" s="39"/>
      <c r="VF409" s="39"/>
      <c r="VG409" s="39"/>
      <c r="VH409" s="39"/>
      <c r="VI409" s="39"/>
      <c r="VJ409" s="39"/>
      <c r="VK409" s="39"/>
      <c r="VL409" s="39"/>
      <c r="VM409" s="39"/>
      <c r="VN409" s="39"/>
      <c r="VO409" s="39"/>
      <c r="VP409" s="39"/>
      <c r="VQ409" s="39"/>
      <c r="VR409" s="39"/>
      <c r="VS409" s="39"/>
      <c r="VT409" s="39"/>
      <c r="VU409" s="39"/>
      <c r="VV409" s="39"/>
      <c r="VW409" s="39"/>
      <c r="VX409" s="39"/>
      <c r="VY409" s="39"/>
      <c r="VZ409" s="39"/>
      <c r="WA409" s="39"/>
      <c r="WB409" s="39"/>
      <c r="WC409" s="39"/>
      <c r="WD409" s="39"/>
      <c r="WE409" s="39"/>
      <c r="WF409" s="39"/>
      <c r="WG409" s="39"/>
      <c r="WH409" s="39"/>
      <c r="WI409" s="39"/>
      <c r="WJ409" s="39"/>
      <c r="WK409" s="39"/>
      <c r="WL409" s="39"/>
      <c r="WM409" s="39"/>
      <c r="WN409" s="39"/>
      <c r="WO409" s="39"/>
      <c r="WP409" s="39"/>
      <c r="WQ409" s="39"/>
      <c r="WR409" s="39"/>
      <c r="WS409" s="39"/>
      <c r="WT409" s="39"/>
      <c r="WU409" s="39"/>
      <c r="WV409" s="39"/>
      <c r="WW409" s="39"/>
      <c r="WX409" s="39"/>
      <c r="WY409" s="39"/>
      <c r="WZ409" s="39"/>
      <c r="XA409" s="39"/>
      <c r="XB409" s="39"/>
      <c r="XC409" s="39"/>
      <c r="XD409" s="39"/>
      <c r="XE409" s="39"/>
      <c r="XF409" s="39"/>
      <c r="XG409" s="39"/>
      <c r="XH409" s="39"/>
      <c r="XI409" s="39"/>
      <c r="XJ409" s="39"/>
      <c r="XK409" s="39"/>
      <c r="XL409" s="39"/>
      <c r="XM409" s="39"/>
      <c r="XN409" s="39"/>
      <c r="XO409" s="39"/>
      <c r="XP409" s="39"/>
      <c r="XQ409" s="39"/>
      <c r="XR409" s="39"/>
      <c r="XS409" s="39"/>
      <c r="XT409" s="39"/>
      <c r="XU409" s="39"/>
      <c r="XV409" s="39"/>
      <c r="XW409" s="39"/>
      <c r="XX409" s="39"/>
      <c r="XY409" s="39"/>
      <c r="XZ409" s="39"/>
      <c r="YA409" s="39"/>
      <c r="YB409" s="39"/>
      <c r="YC409" s="39"/>
      <c r="YD409" s="39"/>
      <c r="YE409" s="39"/>
      <c r="YF409" s="39"/>
      <c r="YG409" s="39"/>
      <c r="YH409" s="39"/>
      <c r="YI409" s="39"/>
      <c r="YJ409" s="39"/>
      <c r="YK409" s="39"/>
      <c r="YL409" s="39"/>
      <c r="YM409" s="39"/>
      <c r="YN409" s="39"/>
      <c r="YO409" s="39"/>
      <c r="YP409" s="39"/>
      <c r="YQ409" s="39"/>
      <c r="YR409" s="39"/>
      <c r="YS409" s="39"/>
      <c r="YT409" s="39"/>
      <c r="YU409" s="39"/>
      <c r="YV409" s="39"/>
      <c r="YW409" s="39"/>
      <c r="YX409" s="39"/>
      <c r="YY409" s="39"/>
      <c r="YZ409" s="39"/>
      <c r="ZA409" s="39"/>
      <c r="ZB409" s="39"/>
      <c r="ZC409" s="39"/>
      <c r="ZD409" s="39"/>
      <c r="ZE409" s="39"/>
      <c r="ZF409" s="39"/>
      <c r="ZG409" s="39"/>
      <c r="ZH409" s="39"/>
      <c r="ZI409" s="39"/>
      <c r="ZJ409" s="39"/>
      <c r="ZK409" s="39"/>
      <c r="ZL409" s="39"/>
      <c r="ZM409" s="39"/>
      <c r="ZN409" s="39"/>
      <c r="ZO409" s="39"/>
      <c r="ZP409" s="39"/>
      <c r="ZQ409" s="39"/>
      <c r="ZR409" s="39"/>
      <c r="ZS409" s="39"/>
      <c r="ZT409" s="39"/>
      <c r="ZU409" s="39"/>
      <c r="ZV409" s="39"/>
      <c r="ZW409" s="39"/>
      <c r="ZX409" s="39"/>
    </row>
    <row r="410" spans="1:700" s="41" customFormat="1" ht="12" customHeight="1" x14ac:dyDescent="0.25">
      <c r="A410" s="128" t="s">
        <v>36</v>
      </c>
      <c r="B410" s="36" t="s">
        <v>37</v>
      </c>
      <c r="C410" s="36" t="s">
        <v>37</v>
      </c>
      <c r="D410" s="36" t="s">
        <v>38</v>
      </c>
      <c r="E410" s="36" t="s">
        <v>271</v>
      </c>
      <c r="F410" s="36" t="s">
        <v>272</v>
      </c>
      <c r="G410" s="26" t="s">
        <v>16342</v>
      </c>
      <c r="H410" s="22">
        <v>21101</v>
      </c>
      <c r="I410" s="77" t="s">
        <v>16343</v>
      </c>
      <c r="J410" s="31" t="s">
        <v>841</v>
      </c>
      <c r="K410" s="31" t="s">
        <v>16273</v>
      </c>
      <c r="L410" s="11"/>
      <c r="M410" s="8" t="s">
        <v>43</v>
      </c>
      <c r="N410" s="12" t="s">
        <v>539</v>
      </c>
      <c r="O410" s="20">
        <v>108</v>
      </c>
      <c r="P410" s="59">
        <v>8.6999999999999993</v>
      </c>
      <c r="Q410" s="53" t="s">
        <v>45</v>
      </c>
      <c r="R410" s="59">
        <v>939.6</v>
      </c>
      <c r="S410" s="59">
        <v>0</v>
      </c>
      <c r="T410" s="59">
        <v>234.9</v>
      </c>
      <c r="U410" s="59">
        <v>0</v>
      </c>
      <c r="V410" s="59">
        <v>0</v>
      </c>
      <c r="W410" s="59">
        <v>234.9</v>
      </c>
      <c r="X410" s="59">
        <v>0</v>
      </c>
      <c r="Y410" s="59">
        <v>0</v>
      </c>
      <c r="Z410" s="59">
        <v>234.9</v>
      </c>
      <c r="AA410" s="59">
        <v>0</v>
      </c>
      <c r="AB410" s="59">
        <v>0</v>
      </c>
      <c r="AC410" s="59">
        <v>234.9</v>
      </c>
      <c r="AD410" s="59">
        <v>0</v>
      </c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  <c r="IV410" s="39"/>
      <c r="IW410" s="39"/>
      <c r="IX410" s="39"/>
      <c r="IY410" s="39"/>
      <c r="IZ410" s="39"/>
      <c r="JA410" s="39"/>
      <c r="JB410" s="39"/>
      <c r="JC410" s="39"/>
      <c r="JD410" s="39"/>
      <c r="JE410" s="39"/>
      <c r="JF410" s="39"/>
      <c r="JG410" s="39"/>
      <c r="JH410" s="39"/>
      <c r="JI410" s="39"/>
      <c r="JJ410" s="39"/>
      <c r="JK410" s="39"/>
      <c r="JL410" s="39"/>
      <c r="JM410" s="39"/>
      <c r="JN410" s="39"/>
      <c r="JO410" s="39"/>
      <c r="JP410" s="39"/>
      <c r="JQ410" s="39"/>
      <c r="JR410" s="39"/>
      <c r="JS410" s="39"/>
      <c r="JT410" s="39"/>
      <c r="JU410" s="39"/>
      <c r="JV410" s="39"/>
      <c r="JW410" s="39"/>
      <c r="JX410" s="39"/>
      <c r="JY410" s="39"/>
      <c r="JZ410" s="39"/>
      <c r="KA410" s="39"/>
      <c r="KB410" s="39"/>
      <c r="KC410" s="39"/>
      <c r="KD410" s="39"/>
      <c r="KE410" s="39"/>
      <c r="KF410" s="39"/>
      <c r="KG410" s="39"/>
      <c r="KH410" s="39"/>
      <c r="KI410" s="39"/>
      <c r="KJ410" s="39"/>
      <c r="KK410" s="39"/>
      <c r="KL410" s="39"/>
      <c r="KM410" s="39"/>
      <c r="KN410" s="39"/>
      <c r="KO410" s="39"/>
      <c r="KP410" s="39"/>
      <c r="KQ410" s="39"/>
      <c r="KR410" s="39"/>
      <c r="KS410" s="39"/>
      <c r="KT410" s="39"/>
      <c r="KU410" s="39"/>
      <c r="KV410" s="39"/>
      <c r="KW410" s="39"/>
      <c r="KX410" s="39"/>
      <c r="KY410" s="39"/>
      <c r="KZ410" s="39"/>
      <c r="LA410" s="39"/>
      <c r="LB410" s="39"/>
      <c r="LC410" s="39"/>
      <c r="LD410" s="39"/>
      <c r="LE410" s="39"/>
      <c r="LF410" s="39"/>
      <c r="LG410" s="39"/>
      <c r="LH410" s="39"/>
      <c r="LI410" s="39"/>
      <c r="LJ410" s="39"/>
      <c r="LK410" s="39"/>
      <c r="LL410" s="39"/>
      <c r="LM410" s="39"/>
      <c r="LN410" s="39"/>
      <c r="LO410" s="39"/>
      <c r="LP410" s="39"/>
      <c r="LQ410" s="39"/>
      <c r="LR410" s="39"/>
      <c r="LS410" s="39"/>
      <c r="LT410" s="39"/>
      <c r="LU410" s="39"/>
      <c r="LV410" s="39"/>
      <c r="LW410" s="39"/>
      <c r="LX410" s="39"/>
      <c r="LY410" s="39"/>
      <c r="LZ410" s="39"/>
      <c r="MA410" s="39"/>
      <c r="MB410" s="39"/>
      <c r="MC410" s="39"/>
      <c r="MD410" s="39"/>
      <c r="ME410" s="39"/>
      <c r="MF410" s="39"/>
      <c r="MG410" s="39"/>
      <c r="MH410" s="39"/>
      <c r="MI410" s="39"/>
      <c r="MJ410" s="39"/>
      <c r="MK410" s="39"/>
      <c r="ML410" s="39"/>
      <c r="MM410" s="39"/>
      <c r="MN410" s="39"/>
      <c r="MO410" s="39"/>
      <c r="MP410" s="39"/>
      <c r="MQ410" s="39"/>
      <c r="MR410" s="39"/>
      <c r="MS410" s="39"/>
      <c r="MT410" s="39"/>
      <c r="MU410" s="39"/>
      <c r="MV410" s="39"/>
      <c r="MW410" s="39"/>
      <c r="MX410" s="39"/>
      <c r="MY410" s="39"/>
      <c r="MZ410" s="39"/>
      <c r="NA410" s="39"/>
      <c r="NB410" s="39"/>
      <c r="NC410" s="39"/>
      <c r="ND410" s="39"/>
      <c r="NE410" s="39"/>
      <c r="NF410" s="39"/>
      <c r="NG410" s="39"/>
      <c r="NH410" s="39"/>
      <c r="NI410" s="39"/>
      <c r="NJ410" s="39"/>
      <c r="NK410" s="39"/>
      <c r="NL410" s="39"/>
      <c r="NM410" s="39"/>
      <c r="NN410" s="39"/>
      <c r="NO410" s="39"/>
      <c r="NP410" s="39"/>
      <c r="NQ410" s="39"/>
      <c r="NR410" s="39"/>
      <c r="NS410" s="39"/>
      <c r="NT410" s="39"/>
      <c r="NU410" s="39"/>
      <c r="NV410" s="39"/>
      <c r="NW410" s="39"/>
      <c r="NX410" s="39"/>
      <c r="NY410" s="39"/>
      <c r="NZ410" s="39"/>
      <c r="OA410" s="39"/>
      <c r="OB410" s="39"/>
      <c r="OC410" s="39"/>
      <c r="OD410" s="39"/>
      <c r="OE410" s="39"/>
      <c r="OF410" s="39"/>
      <c r="OG410" s="39"/>
      <c r="OH410" s="39"/>
      <c r="OI410" s="39"/>
      <c r="OJ410" s="39"/>
      <c r="OK410" s="39"/>
      <c r="OL410" s="39"/>
      <c r="OM410" s="39"/>
      <c r="ON410" s="39"/>
      <c r="OO410" s="39"/>
      <c r="OP410" s="39"/>
      <c r="OQ410" s="39"/>
      <c r="OR410" s="39"/>
      <c r="OS410" s="39"/>
      <c r="OT410" s="39"/>
      <c r="OU410" s="39"/>
      <c r="OV410" s="39"/>
      <c r="OW410" s="39"/>
      <c r="OX410" s="39"/>
      <c r="OY410" s="39"/>
      <c r="OZ410" s="39"/>
      <c r="PA410" s="39"/>
      <c r="PB410" s="39"/>
      <c r="PC410" s="39"/>
      <c r="PD410" s="39"/>
      <c r="PE410" s="39"/>
      <c r="PF410" s="39"/>
      <c r="PG410" s="39"/>
      <c r="PH410" s="39"/>
      <c r="PI410" s="39"/>
      <c r="PJ410" s="39"/>
      <c r="PK410" s="39"/>
      <c r="PL410" s="39"/>
      <c r="PM410" s="39"/>
      <c r="PN410" s="39"/>
      <c r="PO410" s="39"/>
      <c r="PP410" s="39"/>
      <c r="PQ410" s="39"/>
      <c r="PR410" s="39"/>
      <c r="PS410" s="39"/>
      <c r="PT410" s="39"/>
      <c r="PU410" s="39"/>
      <c r="PV410" s="39"/>
      <c r="PW410" s="39"/>
      <c r="PX410" s="39"/>
      <c r="PY410" s="39"/>
      <c r="PZ410" s="39"/>
      <c r="QA410" s="39"/>
      <c r="QB410" s="39"/>
      <c r="QC410" s="39"/>
      <c r="QD410" s="39"/>
      <c r="QE410" s="39"/>
      <c r="QF410" s="39"/>
      <c r="QG410" s="39"/>
      <c r="QH410" s="39"/>
      <c r="QI410" s="39"/>
      <c r="QJ410" s="39"/>
      <c r="QK410" s="39"/>
      <c r="QL410" s="39"/>
      <c r="QM410" s="39"/>
      <c r="QN410" s="39"/>
      <c r="QO410" s="39"/>
      <c r="QP410" s="39"/>
      <c r="QQ410" s="39"/>
      <c r="QR410" s="39"/>
      <c r="QS410" s="39"/>
      <c r="QT410" s="39"/>
      <c r="QU410" s="39"/>
      <c r="QV410" s="39"/>
      <c r="QW410" s="39"/>
      <c r="QX410" s="39"/>
      <c r="QY410" s="39"/>
      <c r="QZ410" s="39"/>
      <c r="RA410" s="39"/>
      <c r="RB410" s="39"/>
      <c r="RC410" s="39"/>
      <c r="RD410" s="39"/>
      <c r="RE410" s="39"/>
      <c r="RF410" s="39"/>
      <c r="RG410" s="39"/>
      <c r="RH410" s="39"/>
      <c r="RI410" s="39"/>
      <c r="RJ410" s="39"/>
      <c r="RK410" s="39"/>
      <c r="RL410" s="39"/>
      <c r="RM410" s="39"/>
      <c r="RN410" s="39"/>
      <c r="RO410" s="39"/>
      <c r="RP410" s="39"/>
      <c r="RQ410" s="39"/>
      <c r="RR410" s="39"/>
      <c r="RS410" s="39"/>
      <c r="RT410" s="39"/>
      <c r="RU410" s="39"/>
      <c r="RV410" s="39"/>
      <c r="RW410" s="39"/>
      <c r="RX410" s="39"/>
      <c r="RY410" s="39"/>
      <c r="RZ410" s="39"/>
      <c r="SA410" s="39"/>
      <c r="SB410" s="39"/>
      <c r="SC410" s="39"/>
      <c r="SD410" s="39"/>
      <c r="SE410" s="39"/>
      <c r="SF410" s="39"/>
      <c r="SG410" s="39"/>
      <c r="SH410" s="39"/>
      <c r="SI410" s="39"/>
      <c r="SJ410" s="39"/>
      <c r="SK410" s="39"/>
      <c r="SL410" s="39"/>
      <c r="SM410" s="39"/>
      <c r="SN410" s="39"/>
      <c r="SO410" s="39"/>
      <c r="SP410" s="39"/>
      <c r="SQ410" s="39"/>
      <c r="SR410" s="39"/>
      <c r="SS410" s="39"/>
      <c r="ST410" s="39"/>
      <c r="SU410" s="39"/>
      <c r="SV410" s="39"/>
      <c r="SW410" s="39"/>
      <c r="SX410" s="39"/>
      <c r="SY410" s="39"/>
      <c r="SZ410" s="39"/>
      <c r="TA410" s="39"/>
      <c r="TB410" s="39"/>
      <c r="TC410" s="39"/>
      <c r="TD410" s="39"/>
      <c r="TE410" s="39"/>
      <c r="TF410" s="39"/>
      <c r="TG410" s="39"/>
      <c r="TH410" s="39"/>
      <c r="TI410" s="39"/>
      <c r="TJ410" s="39"/>
      <c r="TK410" s="39"/>
      <c r="TL410" s="39"/>
      <c r="TM410" s="39"/>
      <c r="TN410" s="39"/>
      <c r="TO410" s="39"/>
      <c r="TP410" s="39"/>
      <c r="TQ410" s="39"/>
      <c r="TR410" s="39"/>
      <c r="TS410" s="39"/>
      <c r="TT410" s="39"/>
      <c r="TU410" s="39"/>
      <c r="TV410" s="39"/>
      <c r="TW410" s="39"/>
      <c r="TX410" s="39"/>
      <c r="TY410" s="39"/>
      <c r="TZ410" s="39"/>
      <c r="UA410" s="39"/>
      <c r="UB410" s="39"/>
      <c r="UC410" s="39"/>
      <c r="UD410" s="39"/>
      <c r="UE410" s="39"/>
      <c r="UF410" s="39"/>
      <c r="UG410" s="39"/>
      <c r="UH410" s="39"/>
      <c r="UI410" s="39"/>
      <c r="UJ410" s="39"/>
      <c r="UK410" s="39"/>
      <c r="UL410" s="39"/>
      <c r="UM410" s="39"/>
      <c r="UN410" s="39"/>
      <c r="UO410" s="39"/>
      <c r="UP410" s="39"/>
      <c r="UQ410" s="39"/>
      <c r="UR410" s="39"/>
      <c r="US410" s="39"/>
      <c r="UT410" s="39"/>
      <c r="UU410" s="39"/>
      <c r="UV410" s="39"/>
      <c r="UW410" s="39"/>
      <c r="UX410" s="39"/>
      <c r="UY410" s="39"/>
      <c r="UZ410" s="39"/>
      <c r="VA410" s="39"/>
      <c r="VB410" s="39"/>
      <c r="VC410" s="39"/>
      <c r="VD410" s="39"/>
      <c r="VE410" s="39"/>
      <c r="VF410" s="39"/>
      <c r="VG410" s="39"/>
      <c r="VH410" s="39"/>
      <c r="VI410" s="39"/>
      <c r="VJ410" s="39"/>
      <c r="VK410" s="39"/>
      <c r="VL410" s="39"/>
      <c r="VM410" s="39"/>
      <c r="VN410" s="39"/>
      <c r="VO410" s="39"/>
      <c r="VP410" s="39"/>
      <c r="VQ410" s="39"/>
      <c r="VR410" s="39"/>
      <c r="VS410" s="39"/>
      <c r="VT410" s="39"/>
      <c r="VU410" s="39"/>
      <c r="VV410" s="39"/>
      <c r="VW410" s="39"/>
      <c r="VX410" s="39"/>
      <c r="VY410" s="39"/>
      <c r="VZ410" s="39"/>
      <c r="WA410" s="39"/>
      <c r="WB410" s="39"/>
      <c r="WC410" s="39"/>
      <c r="WD410" s="39"/>
      <c r="WE410" s="39"/>
      <c r="WF410" s="39"/>
      <c r="WG410" s="39"/>
      <c r="WH410" s="39"/>
      <c r="WI410" s="39"/>
      <c r="WJ410" s="39"/>
      <c r="WK410" s="39"/>
      <c r="WL410" s="39"/>
      <c r="WM410" s="39"/>
      <c r="WN410" s="39"/>
      <c r="WO410" s="39"/>
      <c r="WP410" s="39"/>
      <c r="WQ410" s="39"/>
      <c r="WR410" s="39"/>
      <c r="WS410" s="39"/>
      <c r="WT410" s="39"/>
      <c r="WU410" s="39"/>
      <c r="WV410" s="39"/>
      <c r="WW410" s="39"/>
      <c r="WX410" s="39"/>
      <c r="WY410" s="39"/>
      <c r="WZ410" s="39"/>
      <c r="XA410" s="39"/>
      <c r="XB410" s="39"/>
      <c r="XC410" s="39"/>
      <c r="XD410" s="39"/>
      <c r="XE410" s="39"/>
      <c r="XF410" s="39"/>
      <c r="XG410" s="39"/>
      <c r="XH410" s="39"/>
      <c r="XI410" s="39"/>
      <c r="XJ410" s="39"/>
      <c r="XK410" s="39"/>
      <c r="XL410" s="39"/>
      <c r="XM410" s="39"/>
      <c r="XN410" s="39"/>
      <c r="XO410" s="39"/>
      <c r="XP410" s="39"/>
      <c r="XQ410" s="39"/>
      <c r="XR410" s="39"/>
      <c r="XS410" s="39"/>
      <c r="XT410" s="39"/>
      <c r="XU410" s="39"/>
      <c r="XV410" s="39"/>
      <c r="XW410" s="39"/>
      <c r="XX410" s="39"/>
      <c r="XY410" s="39"/>
      <c r="XZ410" s="39"/>
      <c r="YA410" s="39"/>
      <c r="YB410" s="39"/>
      <c r="YC410" s="39"/>
      <c r="YD410" s="39"/>
      <c r="YE410" s="39"/>
      <c r="YF410" s="39"/>
      <c r="YG410" s="39"/>
      <c r="YH410" s="39"/>
      <c r="YI410" s="39"/>
      <c r="YJ410" s="39"/>
      <c r="YK410" s="39"/>
      <c r="YL410" s="39"/>
      <c r="YM410" s="39"/>
      <c r="YN410" s="39"/>
      <c r="YO410" s="39"/>
      <c r="YP410" s="39"/>
      <c r="YQ410" s="39"/>
      <c r="YR410" s="39"/>
      <c r="YS410" s="39"/>
      <c r="YT410" s="39"/>
      <c r="YU410" s="39"/>
      <c r="YV410" s="39"/>
      <c r="YW410" s="39"/>
      <c r="YX410" s="39"/>
      <c r="YY410" s="39"/>
      <c r="YZ410" s="39"/>
      <c r="ZA410" s="39"/>
      <c r="ZB410" s="39"/>
      <c r="ZC410" s="39"/>
      <c r="ZD410" s="39"/>
      <c r="ZE410" s="39"/>
      <c r="ZF410" s="39"/>
      <c r="ZG410" s="39"/>
      <c r="ZH410" s="39"/>
      <c r="ZI410" s="39"/>
      <c r="ZJ410" s="39"/>
      <c r="ZK410" s="39"/>
      <c r="ZL410" s="39"/>
      <c r="ZM410" s="39"/>
      <c r="ZN410" s="39"/>
      <c r="ZO410" s="39"/>
      <c r="ZP410" s="39"/>
      <c r="ZQ410" s="39"/>
      <c r="ZR410" s="39"/>
      <c r="ZS410" s="39"/>
      <c r="ZT410" s="39"/>
      <c r="ZU410" s="39"/>
      <c r="ZV410" s="39"/>
      <c r="ZW410" s="39"/>
      <c r="ZX410" s="39"/>
    </row>
    <row r="411" spans="1:700" s="41" customFormat="1" ht="12" customHeight="1" x14ac:dyDescent="0.25">
      <c r="A411" s="128" t="s">
        <v>36</v>
      </c>
      <c r="B411" s="36" t="s">
        <v>37</v>
      </c>
      <c r="C411" s="36" t="s">
        <v>37</v>
      </c>
      <c r="D411" s="36" t="s">
        <v>38</v>
      </c>
      <c r="E411" s="36" t="s">
        <v>271</v>
      </c>
      <c r="F411" s="36" t="s">
        <v>272</v>
      </c>
      <c r="G411" s="26" t="s">
        <v>16342</v>
      </c>
      <c r="H411" s="22">
        <v>21101</v>
      </c>
      <c r="I411" s="77" t="s">
        <v>16343</v>
      </c>
      <c r="J411" s="121" t="s">
        <v>300</v>
      </c>
      <c r="K411" s="31" t="s">
        <v>301</v>
      </c>
      <c r="L411" s="117"/>
      <c r="M411" s="8" t="s">
        <v>43</v>
      </c>
      <c r="N411" s="12" t="s">
        <v>16255</v>
      </c>
      <c r="O411" s="20">
        <v>36</v>
      </c>
      <c r="P411" s="59">
        <v>7.54</v>
      </c>
      <c r="Q411" s="53" t="s">
        <v>45</v>
      </c>
      <c r="R411" s="59">
        <v>271.44</v>
      </c>
      <c r="S411" s="59">
        <v>0</v>
      </c>
      <c r="T411" s="59">
        <v>67.86</v>
      </c>
      <c r="U411" s="59">
        <v>0</v>
      </c>
      <c r="V411" s="59">
        <v>0</v>
      </c>
      <c r="W411" s="59">
        <v>67.86</v>
      </c>
      <c r="X411" s="59">
        <v>0</v>
      </c>
      <c r="Y411" s="59">
        <v>0</v>
      </c>
      <c r="Z411" s="59">
        <v>67.86</v>
      </c>
      <c r="AA411" s="59">
        <v>0</v>
      </c>
      <c r="AB411" s="59">
        <v>0</v>
      </c>
      <c r="AC411" s="59">
        <v>67.86</v>
      </c>
      <c r="AD411" s="59">
        <v>0</v>
      </c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  <c r="IV411" s="39"/>
      <c r="IW411" s="39"/>
      <c r="IX411" s="39"/>
      <c r="IY411" s="39"/>
      <c r="IZ411" s="39"/>
      <c r="JA411" s="39"/>
      <c r="JB411" s="39"/>
      <c r="JC411" s="39"/>
      <c r="JD411" s="39"/>
      <c r="JE411" s="39"/>
      <c r="JF411" s="39"/>
      <c r="JG411" s="39"/>
      <c r="JH411" s="39"/>
      <c r="JI411" s="39"/>
      <c r="JJ411" s="39"/>
      <c r="JK411" s="39"/>
      <c r="JL411" s="39"/>
      <c r="JM411" s="39"/>
      <c r="JN411" s="39"/>
      <c r="JO411" s="39"/>
      <c r="JP411" s="39"/>
      <c r="JQ411" s="39"/>
      <c r="JR411" s="39"/>
      <c r="JS411" s="39"/>
      <c r="JT411" s="39"/>
      <c r="JU411" s="39"/>
      <c r="JV411" s="39"/>
      <c r="JW411" s="39"/>
      <c r="JX411" s="39"/>
      <c r="JY411" s="39"/>
      <c r="JZ411" s="39"/>
      <c r="KA411" s="39"/>
      <c r="KB411" s="39"/>
      <c r="KC411" s="39"/>
      <c r="KD411" s="39"/>
      <c r="KE411" s="39"/>
      <c r="KF411" s="39"/>
      <c r="KG411" s="39"/>
      <c r="KH411" s="39"/>
      <c r="KI411" s="39"/>
      <c r="KJ411" s="39"/>
      <c r="KK411" s="39"/>
      <c r="KL411" s="39"/>
      <c r="KM411" s="39"/>
      <c r="KN411" s="39"/>
      <c r="KO411" s="39"/>
      <c r="KP411" s="39"/>
      <c r="KQ411" s="39"/>
      <c r="KR411" s="39"/>
      <c r="KS411" s="39"/>
      <c r="KT411" s="39"/>
      <c r="KU411" s="39"/>
      <c r="KV411" s="39"/>
      <c r="KW411" s="39"/>
      <c r="KX411" s="39"/>
      <c r="KY411" s="39"/>
      <c r="KZ411" s="39"/>
      <c r="LA411" s="39"/>
      <c r="LB411" s="39"/>
      <c r="LC411" s="39"/>
      <c r="LD411" s="39"/>
      <c r="LE411" s="39"/>
      <c r="LF411" s="39"/>
      <c r="LG411" s="39"/>
      <c r="LH411" s="39"/>
      <c r="LI411" s="39"/>
      <c r="LJ411" s="39"/>
      <c r="LK411" s="39"/>
      <c r="LL411" s="39"/>
      <c r="LM411" s="39"/>
      <c r="LN411" s="39"/>
      <c r="LO411" s="39"/>
      <c r="LP411" s="39"/>
      <c r="LQ411" s="39"/>
      <c r="LR411" s="39"/>
      <c r="LS411" s="39"/>
      <c r="LT411" s="39"/>
      <c r="LU411" s="39"/>
      <c r="LV411" s="39"/>
      <c r="LW411" s="39"/>
      <c r="LX411" s="39"/>
      <c r="LY411" s="39"/>
      <c r="LZ411" s="39"/>
      <c r="MA411" s="39"/>
      <c r="MB411" s="39"/>
      <c r="MC411" s="39"/>
      <c r="MD411" s="39"/>
      <c r="ME411" s="39"/>
      <c r="MF411" s="39"/>
      <c r="MG411" s="39"/>
      <c r="MH411" s="39"/>
      <c r="MI411" s="39"/>
      <c r="MJ411" s="39"/>
      <c r="MK411" s="39"/>
      <c r="ML411" s="39"/>
      <c r="MM411" s="39"/>
      <c r="MN411" s="39"/>
      <c r="MO411" s="39"/>
      <c r="MP411" s="39"/>
      <c r="MQ411" s="39"/>
      <c r="MR411" s="39"/>
      <c r="MS411" s="39"/>
      <c r="MT411" s="39"/>
      <c r="MU411" s="39"/>
      <c r="MV411" s="39"/>
      <c r="MW411" s="39"/>
      <c r="MX411" s="39"/>
      <c r="MY411" s="39"/>
      <c r="MZ411" s="39"/>
      <c r="NA411" s="39"/>
      <c r="NB411" s="39"/>
      <c r="NC411" s="39"/>
      <c r="ND411" s="39"/>
      <c r="NE411" s="39"/>
      <c r="NF411" s="39"/>
      <c r="NG411" s="39"/>
      <c r="NH411" s="39"/>
      <c r="NI411" s="39"/>
      <c r="NJ411" s="39"/>
      <c r="NK411" s="39"/>
      <c r="NL411" s="39"/>
      <c r="NM411" s="39"/>
      <c r="NN411" s="39"/>
      <c r="NO411" s="39"/>
      <c r="NP411" s="39"/>
      <c r="NQ411" s="39"/>
      <c r="NR411" s="39"/>
      <c r="NS411" s="39"/>
      <c r="NT411" s="39"/>
      <c r="NU411" s="39"/>
      <c r="NV411" s="39"/>
      <c r="NW411" s="39"/>
      <c r="NX411" s="39"/>
      <c r="NY411" s="39"/>
      <c r="NZ411" s="39"/>
      <c r="OA411" s="39"/>
      <c r="OB411" s="39"/>
      <c r="OC411" s="39"/>
      <c r="OD411" s="39"/>
      <c r="OE411" s="39"/>
      <c r="OF411" s="39"/>
      <c r="OG411" s="39"/>
      <c r="OH411" s="39"/>
      <c r="OI411" s="39"/>
      <c r="OJ411" s="39"/>
      <c r="OK411" s="39"/>
      <c r="OL411" s="39"/>
      <c r="OM411" s="39"/>
      <c r="ON411" s="39"/>
      <c r="OO411" s="39"/>
      <c r="OP411" s="39"/>
      <c r="OQ411" s="39"/>
      <c r="OR411" s="39"/>
      <c r="OS411" s="39"/>
      <c r="OT411" s="39"/>
      <c r="OU411" s="39"/>
      <c r="OV411" s="39"/>
      <c r="OW411" s="39"/>
      <c r="OX411" s="39"/>
      <c r="OY411" s="39"/>
      <c r="OZ411" s="39"/>
      <c r="PA411" s="39"/>
      <c r="PB411" s="39"/>
      <c r="PC411" s="39"/>
      <c r="PD411" s="39"/>
      <c r="PE411" s="39"/>
      <c r="PF411" s="39"/>
      <c r="PG411" s="39"/>
      <c r="PH411" s="39"/>
      <c r="PI411" s="39"/>
      <c r="PJ411" s="39"/>
      <c r="PK411" s="39"/>
      <c r="PL411" s="39"/>
      <c r="PM411" s="39"/>
      <c r="PN411" s="39"/>
      <c r="PO411" s="39"/>
      <c r="PP411" s="39"/>
      <c r="PQ411" s="39"/>
      <c r="PR411" s="39"/>
      <c r="PS411" s="39"/>
      <c r="PT411" s="39"/>
      <c r="PU411" s="39"/>
      <c r="PV411" s="39"/>
      <c r="PW411" s="39"/>
      <c r="PX411" s="39"/>
      <c r="PY411" s="39"/>
      <c r="PZ411" s="39"/>
      <c r="QA411" s="39"/>
      <c r="QB411" s="39"/>
      <c r="QC411" s="39"/>
      <c r="QD411" s="39"/>
      <c r="QE411" s="39"/>
      <c r="QF411" s="39"/>
      <c r="QG411" s="39"/>
      <c r="QH411" s="39"/>
      <c r="QI411" s="39"/>
      <c r="QJ411" s="39"/>
      <c r="QK411" s="39"/>
      <c r="QL411" s="39"/>
      <c r="QM411" s="39"/>
      <c r="QN411" s="39"/>
      <c r="QO411" s="39"/>
      <c r="QP411" s="39"/>
      <c r="QQ411" s="39"/>
      <c r="QR411" s="39"/>
      <c r="QS411" s="39"/>
      <c r="QT411" s="39"/>
      <c r="QU411" s="39"/>
      <c r="QV411" s="39"/>
      <c r="QW411" s="39"/>
      <c r="QX411" s="39"/>
      <c r="QY411" s="39"/>
      <c r="QZ411" s="39"/>
      <c r="RA411" s="39"/>
      <c r="RB411" s="39"/>
      <c r="RC411" s="39"/>
      <c r="RD411" s="39"/>
      <c r="RE411" s="39"/>
      <c r="RF411" s="39"/>
      <c r="RG411" s="39"/>
      <c r="RH411" s="39"/>
      <c r="RI411" s="39"/>
      <c r="RJ411" s="39"/>
      <c r="RK411" s="39"/>
      <c r="RL411" s="39"/>
      <c r="RM411" s="39"/>
      <c r="RN411" s="39"/>
      <c r="RO411" s="39"/>
      <c r="RP411" s="39"/>
      <c r="RQ411" s="39"/>
      <c r="RR411" s="39"/>
      <c r="RS411" s="39"/>
      <c r="RT411" s="39"/>
      <c r="RU411" s="39"/>
      <c r="RV411" s="39"/>
      <c r="RW411" s="39"/>
      <c r="RX411" s="39"/>
      <c r="RY411" s="39"/>
      <c r="RZ411" s="39"/>
      <c r="SA411" s="39"/>
      <c r="SB411" s="39"/>
      <c r="SC411" s="39"/>
      <c r="SD411" s="39"/>
      <c r="SE411" s="39"/>
      <c r="SF411" s="39"/>
      <c r="SG411" s="39"/>
      <c r="SH411" s="39"/>
      <c r="SI411" s="39"/>
      <c r="SJ411" s="39"/>
      <c r="SK411" s="39"/>
      <c r="SL411" s="39"/>
      <c r="SM411" s="39"/>
      <c r="SN411" s="39"/>
      <c r="SO411" s="39"/>
      <c r="SP411" s="39"/>
      <c r="SQ411" s="39"/>
      <c r="SR411" s="39"/>
      <c r="SS411" s="39"/>
      <c r="ST411" s="39"/>
      <c r="SU411" s="39"/>
      <c r="SV411" s="39"/>
      <c r="SW411" s="39"/>
      <c r="SX411" s="39"/>
      <c r="SY411" s="39"/>
      <c r="SZ411" s="39"/>
      <c r="TA411" s="39"/>
      <c r="TB411" s="39"/>
      <c r="TC411" s="39"/>
      <c r="TD411" s="39"/>
      <c r="TE411" s="39"/>
      <c r="TF411" s="39"/>
      <c r="TG411" s="39"/>
      <c r="TH411" s="39"/>
      <c r="TI411" s="39"/>
      <c r="TJ411" s="39"/>
      <c r="TK411" s="39"/>
      <c r="TL411" s="39"/>
      <c r="TM411" s="39"/>
      <c r="TN411" s="39"/>
      <c r="TO411" s="39"/>
      <c r="TP411" s="39"/>
      <c r="TQ411" s="39"/>
      <c r="TR411" s="39"/>
      <c r="TS411" s="39"/>
      <c r="TT411" s="39"/>
      <c r="TU411" s="39"/>
      <c r="TV411" s="39"/>
      <c r="TW411" s="39"/>
      <c r="TX411" s="39"/>
      <c r="TY411" s="39"/>
      <c r="TZ411" s="39"/>
      <c r="UA411" s="39"/>
      <c r="UB411" s="39"/>
      <c r="UC411" s="39"/>
      <c r="UD411" s="39"/>
      <c r="UE411" s="39"/>
      <c r="UF411" s="39"/>
      <c r="UG411" s="39"/>
      <c r="UH411" s="39"/>
      <c r="UI411" s="39"/>
      <c r="UJ411" s="39"/>
      <c r="UK411" s="39"/>
      <c r="UL411" s="39"/>
      <c r="UM411" s="39"/>
      <c r="UN411" s="39"/>
      <c r="UO411" s="39"/>
      <c r="UP411" s="39"/>
      <c r="UQ411" s="39"/>
      <c r="UR411" s="39"/>
      <c r="US411" s="39"/>
      <c r="UT411" s="39"/>
      <c r="UU411" s="39"/>
      <c r="UV411" s="39"/>
      <c r="UW411" s="39"/>
      <c r="UX411" s="39"/>
      <c r="UY411" s="39"/>
      <c r="UZ411" s="39"/>
      <c r="VA411" s="39"/>
      <c r="VB411" s="39"/>
      <c r="VC411" s="39"/>
      <c r="VD411" s="39"/>
      <c r="VE411" s="39"/>
      <c r="VF411" s="39"/>
      <c r="VG411" s="39"/>
      <c r="VH411" s="39"/>
      <c r="VI411" s="39"/>
      <c r="VJ411" s="39"/>
      <c r="VK411" s="39"/>
      <c r="VL411" s="39"/>
      <c r="VM411" s="39"/>
      <c r="VN411" s="39"/>
      <c r="VO411" s="39"/>
      <c r="VP411" s="39"/>
      <c r="VQ411" s="39"/>
      <c r="VR411" s="39"/>
      <c r="VS411" s="39"/>
      <c r="VT411" s="39"/>
      <c r="VU411" s="39"/>
      <c r="VV411" s="39"/>
      <c r="VW411" s="39"/>
      <c r="VX411" s="39"/>
      <c r="VY411" s="39"/>
      <c r="VZ411" s="39"/>
      <c r="WA411" s="39"/>
      <c r="WB411" s="39"/>
      <c r="WC411" s="39"/>
      <c r="WD411" s="39"/>
      <c r="WE411" s="39"/>
      <c r="WF411" s="39"/>
      <c r="WG411" s="39"/>
      <c r="WH411" s="39"/>
      <c r="WI411" s="39"/>
      <c r="WJ411" s="39"/>
      <c r="WK411" s="39"/>
      <c r="WL411" s="39"/>
      <c r="WM411" s="39"/>
      <c r="WN411" s="39"/>
      <c r="WO411" s="39"/>
      <c r="WP411" s="39"/>
      <c r="WQ411" s="39"/>
      <c r="WR411" s="39"/>
      <c r="WS411" s="39"/>
      <c r="WT411" s="39"/>
      <c r="WU411" s="39"/>
      <c r="WV411" s="39"/>
      <c r="WW411" s="39"/>
      <c r="WX411" s="39"/>
      <c r="WY411" s="39"/>
      <c r="WZ411" s="39"/>
      <c r="XA411" s="39"/>
      <c r="XB411" s="39"/>
      <c r="XC411" s="39"/>
      <c r="XD411" s="39"/>
      <c r="XE411" s="39"/>
      <c r="XF411" s="39"/>
      <c r="XG411" s="39"/>
      <c r="XH411" s="39"/>
      <c r="XI411" s="39"/>
      <c r="XJ411" s="39"/>
      <c r="XK411" s="39"/>
      <c r="XL411" s="39"/>
      <c r="XM411" s="39"/>
      <c r="XN411" s="39"/>
      <c r="XO411" s="39"/>
      <c r="XP411" s="39"/>
      <c r="XQ411" s="39"/>
      <c r="XR411" s="39"/>
      <c r="XS411" s="39"/>
      <c r="XT411" s="39"/>
      <c r="XU411" s="39"/>
      <c r="XV411" s="39"/>
      <c r="XW411" s="39"/>
      <c r="XX411" s="39"/>
      <c r="XY411" s="39"/>
      <c r="XZ411" s="39"/>
      <c r="YA411" s="39"/>
      <c r="YB411" s="39"/>
      <c r="YC411" s="39"/>
      <c r="YD411" s="39"/>
      <c r="YE411" s="39"/>
      <c r="YF411" s="39"/>
      <c r="YG411" s="39"/>
      <c r="YH411" s="39"/>
      <c r="YI411" s="39"/>
      <c r="YJ411" s="39"/>
      <c r="YK411" s="39"/>
      <c r="YL411" s="39"/>
      <c r="YM411" s="39"/>
      <c r="YN411" s="39"/>
      <c r="YO411" s="39"/>
      <c r="YP411" s="39"/>
      <c r="YQ411" s="39"/>
      <c r="YR411" s="39"/>
      <c r="YS411" s="39"/>
      <c r="YT411" s="39"/>
      <c r="YU411" s="39"/>
      <c r="YV411" s="39"/>
      <c r="YW411" s="39"/>
      <c r="YX411" s="39"/>
      <c r="YY411" s="39"/>
      <c r="YZ411" s="39"/>
      <c r="ZA411" s="39"/>
      <c r="ZB411" s="39"/>
      <c r="ZC411" s="39"/>
      <c r="ZD411" s="39"/>
      <c r="ZE411" s="39"/>
      <c r="ZF411" s="39"/>
      <c r="ZG411" s="39"/>
      <c r="ZH411" s="39"/>
      <c r="ZI411" s="39"/>
      <c r="ZJ411" s="39"/>
      <c r="ZK411" s="39"/>
      <c r="ZL411" s="39"/>
      <c r="ZM411" s="39"/>
      <c r="ZN411" s="39"/>
      <c r="ZO411" s="39"/>
      <c r="ZP411" s="39"/>
      <c r="ZQ411" s="39"/>
      <c r="ZR411" s="39"/>
      <c r="ZS411" s="39"/>
      <c r="ZT411" s="39"/>
      <c r="ZU411" s="39"/>
      <c r="ZV411" s="39"/>
      <c r="ZW411" s="39"/>
      <c r="ZX411" s="39"/>
    </row>
    <row r="412" spans="1:700" s="41" customFormat="1" ht="12" customHeight="1" x14ac:dyDescent="0.25">
      <c r="A412" s="128" t="s">
        <v>36</v>
      </c>
      <c r="B412" s="36" t="s">
        <v>37</v>
      </c>
      <c r="C412" s="36" t="s">
        <v>37</v>
      </c>
      <c r="D412" s="36" t="s">
        <v>38</v>
      </c>
      <c r="E412" s="36" t="s">
        <v>271</v>
      </c>
      <c r="F412" s="36" t="s">
        <v>272</v>
      </c>
      <c r="G412" s="26" t="s">
        <v>16342</v>
      </c>
      <c r="H412" s="38">
        <v>26103</v>
      </c>
      <c r="I412" s="126" t="s">
        <v>176</v>
      </c>
      <c r="J412" s="123" t="s">
        <v>16335</v>
      </c>
      <c r="K412" s="31" t="s">
        <v>16336</v>
      </c>
      <c r="L412" s="117"/>
      <c r="M412" s="8" t="s">
        <v>43</v>
      </c>
      <c r="N412" s="12" t="s">
        <v>16296</v>
      </c>
      <c r="O412" s="20">
        <v>4</v>
      </c>
      <c r="P412" s="59">
        <v>9135</v>
      </c>
      <c r="Q412" s="53" t="s">
        <v>16279</v>
      </c>
      <c r="R412" s="59">
        <v>36540</v>
      </c>
      <c r="S412" s="59">
        <v>0</v>
      </c>
      <c r="T412" s="59">
        <v>9135</v>
      </c>
      <c r="U412" s="59">
        <v>0</v>
      </c>
      <c r="V412" s="59">
        <v>0</v>
      </c>
      <c r="W412" s="59">
        <v>9135</v>
      </c>
      <c r="X412" s="59">
        <v>0</v>
      </c>
      <c r="Y412" s="59">
        <v>0</v>
      </c>
      <c r="Z412" s="59">
        <v>9135</v>
      </c>
      <c r="AA412" s="59">
        <v>0</v>
      </c>
      <c r="AB412" s="59">
        <v>0</v>
      </c>
      <c r="AC412" s="59">
        <v>9135</v>
      </c>
      <c r="AD412" s="59">
        <v>0</v>
      </c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  <c r="IV412" s="39"/>
      <c r="IW412" s="39"/>
      <c r="IX412" s="39"/>
      <c r="IY412" s="39"/>
      <c r="IZ412" s="39"/>
      <c r="JA412" s="39"/>
      <c r="JB412" s="39"/>
      <c r="JC412" s="39"/>
      <c r="JD412" s="39"/>
      <c r="JE412" s="39"/>
      <c r="JF412" s="39"/>
      <c r="JG412" s="39"/>
      <c r="JH412" s="39"/>
      <c r="JI412" s="39"/>
      <c r="JJ412" s="39"/>
      <c r="JK412" s="39"/>
      <c r="JL412" s="39"/>
      <c r="JM412" s="39"/>
      <c r="JN412" s="39"/>
      <c r="JO412" s="39"/>
      <c r="JP412" s="39"/>
      <c r="JQ412" s="39"/>
      <c r="JR412" s="39"/>
      <c r="JS412" s="39"/>
      <c r="JT412" s="39"/>
      <c r="JU412" s="39"/>
      <c r="JV412" s="39"/>
      <c r="JW412" s="39"/>
      <c r="JX412" s="39"/>
      <c r="JY412" s="39"/>
      <c r="JZ412" s="39"/>
      <c r="KA412" s="39"/>
      <c r="KB412" s="39"/>
      <c r="KC412" s="39"/>
      <c r="KD412" s="39"/>
      <c r="KE412" s="39"/>
      <c r="KF412" s="39"/>
      <c r="KG412" s="39"/>
      <c r="KH412" s="39"/>
      <c r="KI412" s="39"/>
      <c r="KJ412" s="39"/>
      <c r="KK412" s="39"/>
      <c r="KL412" s="39"/>
      <c r="KM412" s="39"/>
      <c r="KN412" s="39"/>
      <c r="KO412" s="39"/>
      <c r="KP412" s="39"/>
      <c r="KQ412" s="39"/>
      <c r="KR412" s="39"/>
      <c r="KS412" s="39"/>
      <c r="KT412" s="39"/>
      <c r="KU412" s="39"/>
      <c r="KV412" s="39"/>
      <c r="KW412" s="39"/>
      <c r="KX412" s="39"/>
      <c r="KY412" s="39"/>
      <c r="KZ412" s="39"/>
      <c r="LA412" s="39"/>
      <c r="LB412" s="39"/>
      <c r="LC412" s="39"/>
      <c r="LD412" s="39"/>
      <c r="LE412" s="39"/>
      <c r="LF412" s="39"/>
      <c r="LG412" s="39"/>
      <c r="LH412" s="39"/>
      <c r="LI412" s="39"/>
      <c r="LJ412" s="39"/>
      <c r="LK412" s="39"/>
      <c r="LL412" s="39"/>
      <c r="LM412" s="39"/>
      <c r="LN412" s="39"/>
      <c r="LO412" s="39"/>
      <c r="LP412" s="39"/>
      <c r="LQ412" s="39"/>
      <c r="LR412" s="39"/>
      <c r="LS412" s="39"/>
      <c r="LT412" s="39"/>
      <c r="LU412" s="39"/>
      <c r="LV412" s="39"/>
      <c r="LW412" s="39"/>
      <c r="LX412" s="39"/>
      <c r="LY412" s="39"/>
      <c r="LZ412" s="39"/>
      <c r="MA412" s="39"/>
      <c r="MB412" s="39"/>
      <c r="MC412" s="39"/>
      <c r="MD412" s="39"/>
      <c r="ME412" s="39"/>
      <c r="MF412" s="39"/>
      <c r="MG412" s="39"/>
      <c r="MH412" s="39"/>
      <c r="MI412" s="39"/>
      <c r="MJ412" s="39"/>
      <c r="MK412" s="39"/>
      <c r="ML412" s="39"/>
      <c r="MM412" s="39"/>
      <c r="MN412" s="39"/>
      <c r="MO412" s="39"/>
      <c r="MP412" s="39"/>
      <c r="MQ412" s="39"/>
      <c r="MR412" s="39"/>
      <c r="MS412" s="39"/>
      <c r="MT412" s="39"/>
      <c r="MU412" s="39"/>
      <c r="MV412" s="39"/>
      <c r="MW412" s="39"/>
      <c r="MX412" s="39"/>
      <c r="MY412" s="39"/>
      <c r="MZ412" s="39"/>
      <c r="NA412" s="39"/>
      <c r="NB412" s="39"/>
      <c r="NC412" s="39"/>
      <c r="ND412" s="39"/>
      <c r="NE412" s="39"/>
      <c r="NF412" s="39"/>
      <c r="NG412" s="39"/>
      <c r="NH412" s="39"/>
      <c r="NI412" s="39"/>
      <c r="NJ412" s="39"/>
      <c r="NK412" s="39"/>
      <c r="NL412" s="39"/>
      <c r="NM412" s="39"/>
      <c r="NN412" s="39"/>
      <c r="NO412" s="39"/>
      <c r="NP412" s="39"/>
      <c r="NQ412" s="39"/>
      <c r="NR412" s="39"/>
      <c r="NS412" s="39"/>
      <c r="NT412" s="39"/>
      <c r="NU412" s="39"/>
      <c r="NV412" s="39"/>
      <c r="NW412" s="39"/>
      <c r="NX412" s="39"/>
      <c r="NY412" s="39"/>
      <c r="NZ412" s="39"/>
      <c r="OA412" s="39"/>
      <c r="OB412" s="39"/>
      <c r="OC412" s="39"/>
      <c r="OD412" s="39"/>
      <c r="OE412" s="39"/>
      <c r="OF412" s="39"/>
      <c r="OG412" s="39"/>
      <c r="OH412" s="39"/>
      <c r="OI412" s="39"/>
      <c r="OJ412" s="39"/>
      <c r="OK412" s="39"/>
      <c r="OL412" s="39"/>
      <c r="OM412" s="39"/>
      <c r="ON412" s="39"/>
      <c r="OO412" s="39"/>
      <c r="OP412" s="39"/>
      <c r="OQ412" s="39"/>
      <c r="OR412" s="39"/>
      <c r="OS412" s="39"/>
      <c r="OT412" s="39"/>
      <c r="OU412" s="39"/>
      <c r="OV412" s="39"/>
      <c r="OW412" s="39"/>
      <c r="OX412" s="39"/>
      <c r="OY412" s="39"/>
      <c r="OZ412" s="39"/>
      <c r="PA412" s="39"/>
      <c r="PB412" s="39"/>
      <c r="PC412" s="39"/>
      <c r="PD412" s="39"/>
      <c r="PE412" s="39"/>
      <c r="PF412" s="39"/>
      <c r="PG412" s="39"/>
      <c r="PH412" s="39"/>
      <c r="PI412" s="39"/>
      <c r="PJ412" s="39"/>
      <c r="PK412" s="39"/>
      <c r="PL412" s="39"/>
      <c r="PM412" s="39"/>
      <c r="PN412" s="39"/>
      <c r="PO412" s="39"/>
      <c r="PP412" s="39"/>
      <c r="PQ412" s="39"/>
      <c r="PR412" s="39"/>
      <c r="PS412" s="39"/>
      <c r="PT412" s="39"/>
      <c r="PU412" s="39"/>
      <c r="PV412" s="39"/>
      <c r="PW412" s="39"/>
      <c r="PX412" s="39"/>
      <c r="PY412" s="39"/>
      <c r="PZ412" s="39"/>
      <c r="QA412" s="39"/>
      <c r="QB412" s="39"/>
      <c r="QC412" s="39"/>
      <c r="QD412" s="39"/>
      <c r="QE412" s="39"/>
      <c r="QF412" s="39"/>
      <c r="QG412" s="39"/>
      <c r="QH412" s="39"/>
      <c r="QI412" s="39"/>
      <c r="QJ412" s="39"/>
      <c r="QK412" s="39"/>
      <c r="QL412" s="39"/>
      <c r="QM412" s="39"/>
      <c r="QN412" s="39"/>
      <c r="QO412" s="39"/>
      <c r="QP412" s="39"/>
      <c r="QQ412" s="39"/>
      <c r="QR412" s="39"/>
      <c r="QS412" s="39"/>
      <c r="QT412" s="39"/>
      <c r="QU412" s="39"/>
      <c r="QV412" s="39"/>
      <c r="QW412" s="39"/>
      <c r="QX412" s="39"/>
      <c r="QY412" s="39"/>
      <c r="QZ412" s="39"/>
      <c r="RA412" s="39"/>
      <c r="RB412" s="39"/>
      <c r="RC412" s="39"/>
      <c r="RD412" s="39"/>
      <c r="RE412" s="39"/>
      <c r="RF412" s="39"/>
      <c r="RG412" s="39"/>
      <c r="RH412" s="39"/>
      <c r="RI412" s="39"/>
      <c r="RJ412" s="39"/>
      <c r="RK412" s="39"/>
      <c r="RL412" s="39"/>
      <c r="RM412" s="39"/>
      <c r="RN412" s="39"/>
      <c r="RO412" s="39"/>
      <c r="RP412" s="39"/>
      <c r="RQ412" s="39"/>
      <c r="RR412" s="39"/>
      <c r="RS412" s="39"/>
      <c r="RT412" s="39"/>
      <c r="RU412" s="39"/>
      <c r="RV412" s="39"/>
      <c r="RW412" s="39"/>
      <c r="RX412" s="39"/>
      <c r="RY412" s="39"/>
      <c r="RZ412" s="39"/>
      <c r="SA412" s="39"/>
      <c r="SB412" s="39"/>
      <c r="SC412" s="39"/>
      <c r="SD412" s="39"/>
      <c r="SE412" s="39"/>
      <c r="SF412" s="39"/>
      <c r="SG412" s="39"/>
      <c r="SH412" s="39"/>
      <c r="SI412" s="39"/>
      <c r="SJ412" s="39"/>
      <c r="SK412" s="39"/>
      <c r="SL412" s="39"/>
      <c r="SM412" s="39"/>
      <c r="SN412" s="39"/>
      <c r="SO412" s="39"/>
      <c r="SP412" s="39"/>
      <c r="SQ412" s="39"/>
      <c r="SR412" s="39"/>
      <c r="SS412" s="39"/>
      <c r="ST412" s="39"/>
      <c r="SU412" s="39"/>
      <c r="SV412" s="39"/>
      <c r="SW412" s="39"/>
      <c r="SX412" s="39"/>
      <c r="SY412" s="39"/>
      <c r="SZ412" s="39"/>
      <c r="TA412" s="39"/>
      <c r="TB412" s="39"/>
      <c r="TC412" s="39"/>
      <c r="TD412" s="39"/>
      <c r="TE412" s="39"/>
      <c r="TF412" s="39"/>
      <c r="TG412" s="39"/>
      <c r="TH412" s="39"/>
      <c r="TI412" s="39"/>
      <c r="TJ412" s="39"/>
      <c r="TK412" s="39"/>
      <c r="TL412" s="39"/>
      <c r="TM412" s="39"/>
      <c r="TN412" s="39"/>
      <c r="TO412" s="39"/>
      <c r="TP412" s="39"/>
      <c r="TQ412" s="39"/>
      <c r="TR412" s="39"/>
      <c r="TS412" s="39"/>
      <c r="TT412" s="39"/>
      <c r="TU412" s="39"/>
      <c r="TV412" s="39"/>
      <c r="TW412" s="39"/>
      <c r="TX412" s="39"/>
      <c r="TY412" s="39"/>
      <c r="TZ412" s="39"/>
      <c r="UA412" s="39"/>
      <c r="UB412" s="39"/>
      <c r="UC412" s="39"/>
      <c r="UD412" s="39"/>
      <c r="UE412" s="39"/>
      <c r="UF412" s="39"/>
      <c r="UG412" s="39"/>
      <c r="UH412" s="39"/>
      <c r="UI412" s="39"/>
      <c r="UJ412" s="39"/>
      <c r="UK412" s="39"/>
      <c r="UL412" s="39"/>
      <c r="UM412" s="39"/>
      <c r="UN412" s="39"/>
      <c r="UO412" s="39"/>
      <c r="UP412" s="39"/>
      <c r="UQ412" s="39"/>
      <c r="UR412" s="39"/>
      <c r="US412" s="39"/>
      <c r="UT412" s="39"/>
      <c r="UU412" s="39"/>
      <c r="UV412" s="39"/>
      <c r="UW412" s="39"/>
      <c r="UX412" s="39"/>
      <c r="UY412" s="39"/>
      <c r="UZ412" s="39"/>
      <c r="VA412" s="39"/>
      <c r="VB412" s="39"/>
      <c r="VC412" s="39"/>
      <c r="VD412" s="39"/>
      <c r="VE412" s="39"/>
      <c r="VF412" s="39"/>
      <c r="VG412" s="39"/>
      <c r="VH412" s="39"/>
      <c r="VI412" s="39"/>
      <c r="VJ412" s="39"/>
      <c r="VK412" s="39"/>
      <c r="VL412" s="39"/>
      <c r="VM412" s="39"/>
      <c r="VN412" s="39"/>
      <c r="VO412" s="39"/>
      <c r="VP412" s="39"/>
      <c r="VQ412" s="39"/>
      <c r="VR412" s="39"/>
      <c r="VS412" s="39"/>
      <c r="VT412" s="39"/>
      <c r="VU412" s="39"/>
      <c r="VV412" s="39"/>
      <c r="VW412" s="39"/>
      <c r="VX412" s="39"/>
      <c r="VY412" s="39"/>
      <c r="VZ412" s="39"/>
      <c r="WA412" s="39"/>
      <c r="WB412" s="39"/>
      <c r="WC412" s="39"/>
      <c r="WD412" s="39"/>
      <c r="WE412" s="39"/>
      <c r="WF412" s="39"/>
      <c r="WG412" s="39"/>
      <c r="WH412" s="39"/>
      <c r="WI412" s="39"/>
      <c r="WJ412" s="39"/>
      <c r="WK412" s="39"/>
      <c r="WL412" s="39"/>
      <c r="WM412" s="39"/>
      <c r="WN412" s="39"/>
      <c r="WO412" s="39"/>
      <c r="WP412" s="39"/>
      <c r="WQ412" s="39"/>
      <c r="WR412" s="39"/>
      <c r="WS412" s="39"/>
      <c r="WT412" s="39"/>
      <c r="WU412" s="39"/>
      <c r="WV412" s="39"/>
      <c r="WW412" s="39"/>
      <c r="WX412" s="39"/>
      <c r="WY412" s="39"/>
      <c r="WZ412" s="39"/>
      <c r="XA412" s="39"/>
      <c r="XB412" s="39"/>
      <c r="XC412" s="39"/>
      <c r="XD412" s="39"/>
      <c r="XE412" s="39"/>
      <c r="XF412" s="39"/>
      <c r="XG412" s="39"/>
      <c r="XH412" s="39"/>
      <c r="XI412" s="39"/>
      <c r="XJ412" s="39"/>
      <c r="XK412" s="39"/>
      <c r="XL412" s="39"/>
      <c r="XM412" s="39"/>
      <c r="XN412" s="39"/>
      <c r="XO412" s="39"/>
      <c r="XP412" s="39"/>
      <c r="XQ412" s="39"/>
      <c r="XR412" s="39"/>
      <c r="XS412" s="39"/>
      <c r="XT412" s="39"/>
      <c r="XU412" s="39"/>
      <c r="XV412" s="39"/>
      <c r="XW412" s="39"/>
      <c r="XX412" s="39"/>
      <c r="XY412" s="39"/>
      <c r="XZ412" s="39"/>
      <c r="YA412" s="39"/>
      <c r="YB412" s="39"/>
      <c r="YC412" s="39"/>
      <c r="YD412" s="39"/>
      <c r="YE412" s="39"/>
      <c r="YF412" s="39"/>
      <c r="YG412" s="39"/>
      <c r="YH412" s="39"/>
      <c r="YI412" s="39"/>
      <c r="YJ412" s="39"/>
      <c r="YK412" s="39"/>
      <c r="YL412" s="39"/>
      <c r="YM412" s="39"/>
      <c r="YN412" s="39"/>
      <c r="YO412" s="39"/>
      <c r="YP412" s="39"/>
      <c r="YQ412" s="39"/>
      <c r="YR412" s="39"/>
      <c r="YS412" s="39"/>
      <c r="YT412" s="39"/>
      <c r="YU412" s="39"/>
      <c r="YV412" s="39"/>
      <c r="YW412" s="39"/>
      <c r="YX412" s="39"/>
      <c r="YY412" s="39"/>
      <c r="YZ412" s="39"/>
      <c r="ZA412" s="39"/>
      <c r="ZB412" s="39"/>
      <c r="ZC412" s="39"/>
      <c r="ZD412" s="39"/>
      <c r="ZE412" s="39"/>
      <c r="ZF412" s="39"/>
      <c r="ZG412" s="39"/>
      <c r="ZH412" s="39"/>
      <c r="ZI412" s="39"/>
      <c r="ZJ412" s="39"/>
      <c r="ZK412" s="39"/>
      <c r="ZL412" s="39"/>
      <c r="ZM412" s="39"/>
      <c r="ZN412" s="39"/>
      <c r="ZO412" s="39"/>
      <c r="ZP412" s="39"/>
      <c r="ZQ412" s="39"/>
      <c r="ZR412" s="39"/>
      <c r="ZS412" s="39"/>
      <c r="ZT412" s="39"/>
      <c r="ZU412" s="39"/>
      <c r="ZV412" s="39"/>
      <c r="ZW412" s="39"/>
      <c r="ZX412" s="39"/>
    </row>
    <row r="413" spans="1:700" s="41" customFormat="1" ht="12" customHeight="1" x14ac:dyDescent="0.25">
      <c r="A413" s="128" t="s">
        <v>36</v>
      </c>
      <c r="B413" s="36" t="s">
        <v>37</v>
      </c>
      <c r="C413" s="36" t="s">
        <v>37</v>
      </c>
      <c r="D413" s="36" t="s">
        <v>38</v>
      </c>
      <c r="E413" s="36" t="s">
        <v>271</v>
      </c>
      <c r="F413" s="36" t="s">
        <v>272</v>
      </c>
      <c r="G413" s="26" t="s">
        <v>16342</v>
      </c>
      <c r="H413" s="38">
        <v>31801</v>
      </c>
      <c r="I413" s="73" t="s">
        <v>149</v>
      </c>
      <c r="J413" s="121" t="s">
        <v>16331</v>
      </c>
      <c r="K413" s="31" t="s">
        <v>149</v>
      </c>
      <c r="L413" s="117"/>
      <c r="M413" s="8" t="s">
        <v>43</v>
      </c>
      <c r="N413" s="12" t="s">
        <v>16296</v>
      </c>
      <c r="O413" s="20">
        <v>10</v>
      </c>
      <c r="P413" s="59">
        <v>429.2</v>
      </c>
      <c r="Q413" s="53" t="s">
        <v>16279</v>
      </c>
      <c r="R413" s="59">
        <v>4292</v>
      </c>
      <c r="S413" s="59">
        <v>0</v>
      </c>
      <c r="T413" s="59">
        <v>858.4</v>
      </c>
      <c r="U413" s="59">
        <v>0</v>
      </c>
      <c r="V413" s="59">
        <v>1287.5999999999999</v>
      </c>
      <c r="W413" s="59">
        <v>0</v>
      </c>
      <c r="X413" s="59">
        <v>0</v>
      </c>
      <c r="Y413" s="59">
        <v>858.4</v>
      </c>
      <c r="Z413" s="59">
        <v>0</v>
      </c>
      <c r="AA413" s="59">
        <v>0</v>
      </c>
      <c r="AB413" s="59">
        <v>1287.5999999999999</v>
      </c>
      <c r="AC413" s="59">
        <v>0</v>
      </c>
      <c r="AD413" s="59">
        <v>0</v>
      </c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  <c r="IV413" s="39"/>
      <c r="IW413" s="39"/>
      <c r="IX413" s="39"/>
      <c r="IY413" s="39"/>
      <c r="IZ413" s="39"/>
      <c r="JA413" s="39"/>
      <c r="JB413" s="39"/>
      <c r="JC413" s="39"/>
      <c r="JD413" s="39"/>
      <c r="JE413" s="39"/>
      <c r="JF413" s="39"/>
      <c r="JG413" s="39"/>
      <c r="JH413" s="39"/>
      <c r="JI413" s="39"/>
      <c r="JJ413" s="39"/>
      <c r="JK413" s="39"/>
      <c r="JL413" s="39"/>
      <c r="JM413" s="39"/>
      <c r="JN413" s="39"/>
      <c r="JO413" s="39"/>
      <c r="JP413" s="39"/>
      <c r="JQ413" s="39"/>
      <c r="JR413" s="39"/>
      <c r="JS413" s="39"/>
      <c r="JT413" s="39"/>
      <c r="JU413" s="39"/>
      <c r="JV413" s="39"/>
      <c r="JW413" s="39"/>
      <c r="JX413" s="39"/>
      <c r="JY413" s="39"/>
      <c r="JZ413" s="39"/>
      <c r="KA413" s="39"/>
      <c r="KB413" s="39"/>
      <c r="KC413" s="39"/>
      <c r="KD413" s="39"/>
      <c r="KE413" s="39"/>
      <c r="KF413" s="39"/>
      <c r="KG413" s="39"/>
      <c r="KH413" s="39"/>
      <c r="KI413" s="39"/>
      <c r="KJ413" s="39"/>
      <c r="KK413" s="39"/>
      <c r="KL413" s="39"/>
      <c r="KM413" s="39"/>
      <c r="KN413" s="39"/>
      <c r="KO413" s="39"/>
      <c r="KP413" s="39"/>
      <c r="KQ413" s="39"/>
      <c r="KR413" s="39"/>
      <c r="KS413" s="39"/>
      <c r="KT413" s="39"/>
      <c r="KU413" s="39"/>
      <c r="KV413" s="39"/>
      <c r="KW413" s="39"/>
      <c r="KX413" s="39"/>
      <c r="KY413" s="39"/>
      <c r="KZ413" s="39"/>
      <c r="LA413" s="39"/>
      <c r="LB413" s="39"/>
      <c r="LC413" s="39"/>
      <c r="LD413" s="39"/>
      <c r="LE413" s="39"/>
      <c r="LF413" s="39"/>
      <c r="LG413" s="39"/>
      <c r="LH413" s="39"/>
      <c r="LI413" s="39"/>
      <c r="LJ413" s="39"/>
      <c r="LK413" s="39"/>
      <c r="LL413" s="39"/>
      <c r="LM413" s="39"/>
      <c r="LN413" s="39"/>
      <c r="LO413" s="39"/>
      <c r="LP413" s="39"/>
      <c r="LQ413" s="39"/>
      <c r="LR413" s="39"/>
      <c r="LS413" s="39"/>
      <c r="LT413" s="39"/>
      <c r="LU413" s="39"/>
      <c r="LV413" s="39"/>
      <c r="LW413" s="39"/>
      <c r="LX413" s="39"/>
      <c r="LY413" s="39"/>
      <c r="LZ413" s="39"/>
      <c r="MA413" s="39"/>
      <c r="MB413" s="39"/>
      <c r="MC413" s="39"/>
      <c r="MD413" s="39"/>
      <c r="ME413" s="39"/>
      <c r="MF413" s="39"/>
      <c r="MG413" s="39"/>
      <c r="MH413" s="39"/>
      <c r="MI413" s="39"/>
      <c r="MJ413" s="39"/>
      <c r="MK413" s="39"/>
      <c r="ML413" s="39"/>
      <c r="MM413" s="39"/>
      <c r="MN413" s="39"/>
      <c r="MO413" s="39"/>
      <c r="MP413" s="39"/>
      <c r="MQ413" s="39"/>
      <c r="MR413" s="39"/>
      <c r="MS413" s="39"/>
      <c r="MT413" s="39"/>
      <c r="MU413" s="39"/>
      <c r="MV413" s="39"/>
      <c r="MW413" s="39"/>
      <c r="MX413" s="39"/>
      <c r="MY413" s="39"/>
      <c r="MZ413" s="39"/>
      <c r="NA413" s="39"/>
      <c r="NB413" s="39"/>
      <c r="NC413" s="39"/>
      <c r="ND413" s="39"/>
      <c r="NE413" s="39"/>
      <c r="NF413" s="39"/>
      <c r="NG413" s="39"/>
      <c r="NH413" s="39"/>
      <c r="NI413" s="39"/>
      <c r="NJ413" s="39"/>
      <c r="NK413" s="39"/>
      <c r="NL413" s="39"/>
      <c r="NM413" s="39"/>
      <c r="NN413" s="39"/>
      <c r="NO413" s="39"/>
      <c r="NP413" s="39"/>
      <c r="NQ413" s="39"/>
      <c r="NR413" s="39"/>
      <c r="NS413" s="39"/>
      <c r="NT413" s="39"/>
      <c r="NU413" s="39"/>
      <c r="NV413" s="39"/>
      <c r="NW413" s="39"/>
      <c r="NX413" s="39"/>
      <c r="NY413" s="39"/>
      <c r="NZ413" s="39"/>
      <c r="OA413" s="39"/>
      <c r="OB413" s="39"/>
      <c r="OC413" s="39"/>
      <c r="OD413" s="39"/>
      <c r="OE413" s="39"/>
      <c r="OF413" s="39"/>
      <c r="OG413" s="39"/>
      <c r="OH413" s="39"/>
      <c r="OI413" s="39"/>
      <c r="OJ413" s="39"/>
      <c r="OK413" s="39"/>
      <c r="OL413" s="39"/>
      <c r="OM413" s="39"/>
      <c r="ON413" s="39"/>
      <c r="OO413" s="39"/>
      <c r="OP413" s="39"/>
      <c r="OQ413" s="39"/>
      <c r="OR413" s="39"/>
      <c r="OS413" s="39"/>
      <c r="OT413" s="39"/>
      <c r="OU413" s="39"/>
      <c r="OV413" s="39"/>
      <c r="OW413" s="39"/>
      <c r="OX413" s="39"/>
      <c r="OY413" s="39"/>
      <c r="OZ413" s="39"/>
      <c r="PA413" s="39"/>
      <c r="PB413" s="39"/>
      <c r="PC413" s="39"/>
      <c r="PD413" s="39"/>
      <c r="PE413" s="39"/>
      <c r="PF413" s="39"/>
      <c r="PG413" s="39"/>
      <c r="PH413" s="39"/>
      <c r="PI413" s="39"/>
      <c r="PJ413" s="39"/>
      <c r="PK413" s="39"/>
      <c r="PL413" s="39"/>
      <c r="PM413" s="39"/>
      <c r="PN413" s="39"/>
      <c r="PO413" s="39"/>
      <c r="PP413" s="39"/>
      <c r="PQ413" s="39"/>
      <c r="PR413" s="39"/>
      <c r="PS413" s="39"/>
      <c r="PT413" s="39"/>
      <c r="PU413" s="39"/>
      <c r="PV413" s="39"/>
      <c r="PW413" s="39"/>
      <c r="PX413" s="39"/>
      <c r="PY413" s="39"/>
      <c r="PZ413" s="39"/>
      <c r="QA413" s="39"/>
      <c r="QB413" s="39"/>
      <c r="QC413" s="39"/>
      <c r="QD413" s="39"/>
      <c r="QE413" s="39"/>
      <c r="QF413" s="39"/>
      <c r="QG413" s="39"/>
      <c r="QH413" s="39"/>
      <c r="QI413" s="39"/>
      <c r="QJ413" s="39"/>
      <c r="QK413" s="39"/>
      <c r="QL413" s="39"/>
      <c r="QM413" s="39"/>
      <c r="QN413" s="39"/>
      <c r="QO413" s="39"/>
      <c r="QP413" s="39"/>
      <c r="QQ413" s="39"/>
      <c r="QR413" s="39"/>
      <c r="QS413" s="39"/>
      <c r="QT413" s="39"/>
      <c r="QU413" s="39"/>
      <c r="QV413" s="39"/>
      <c r="QW413" s="39"/>
      <c r="QX413" s="39"/>
      <c r="QY413" s="39"/>
      <c r="QZ413" s="39"/>
      <c r="RA413" s="39"/>
      <c r="RB413" s="39"/>
      <c r="RC413" s="39"/>
      <c r="RD413" s="39"/>
      <c r="RE413" s="39"/>
      <c r="RF413" s="39"/>
      <c r="RG413" s="39"/>
      <c r="RH413" s="39"/>
      <c r="RI413" s="39"/>
      <c r="RJ413" s="39"/>
      <c r="RK413" s="39"/>
      <c r="RL413" s="39"/>
      <c r="RM413" s="39"/>
      <c r="RN413" s="39"/>
      <c r="RO413" s="39"/>
      <c r="RP413" s="39"/>
      <c r="RQ413" s="39"/>
      <c r="RR413" s="39"/>
      <c r="RS413" s="39"/>
      <c r="RT413" s="39"/>
      <c r="RU413" s="39"/>
      <c r="RV413" s="39"/>
      <c r="RW413" s="39"/>
      <c r="RX413" s="39"/>
      <c r="RY413" s="39"/>
      <c r="RZ413" s="39"/>
      <c r="SA413" s="39"/>
      <c r="SB413" s="39"/>
      <c r="SC413" s="39"/>
      <c r="SD413" s="39"/>
      <c r="SE413" s="39"/>
      <c r="SF413" s="39"/>
      <c r="SG413" s="39"/>
      <c r="SH413" s="39"/>
      <c r="SI413" s="39"/>
      <c r="SJ413" s="39"/>
      <c r="SK413" s="39"/>
      <c r="SL413" s="39"/>
      <c r="SM413" s="39"/>
      <c r="SN413" s="39"/>
      <c r="SO413" s="39"/>
      <c r="SP413" s="39"/>
      <c r="SQ413" s="39"/>
      <c r="SR413" s="39"/>
      <c r="SS413" s="39"/>
      <c r="ST413" s="39"/>
      <c r="SU413" s="39"/>
      <c r="SV413" s="39"/>
      <c r="SW413" s="39"/>
      <c r="SX413" s="39"/>
      <c r="SY413" s="39"/>
      <c r="SZ413" s="39"/>
      <c r="TA413" s="39"/>
      <c r="TB413" s="39"/>
      <c r="TC413" s="39"/>
      <c r="TD413" s="39"/>
      <c r="TE413" s="39"/>
      <c r="TF413" s="39"/>
      <c r="TG413" s="39"/>
      <c r="TH413" s="39"/>
      <c r="TI413" s="39"/>
      <c r="TJ413" s="39"/>
      <c r="TK413" s="39"/>
      <c r="TL413" s="39"/>
      <c r="TM413" s="39"/>
      <c r="TN413" s="39"/>
      <c r="TO413" s="39"/>
      <c r="TP413" s="39"/>
      <c r="TQ413" s="39"/>
      <c r="TR413" s="39"/>
      <c r="TS413" s="39"/>
      <c r="TT413" s="39"/>
      <c r="TU413" s="39"/>
      <c r="TV413" s="39"/>
      <c r="TW413" s="39"/>
      <c r="TX413" s="39"/>
      <c r="TY413" s="39"/>
      <c r="TZ413" s="39"/>
      <c r="UA413" s="39"/>
      <c r="UB413" s="39"/>
      <c r="UC413" s="39"/>
      <c r="UD413" s="39"/>
      <c r="UE413" s="39"/>
      <c r="UF413" s="39"/>
      <c r="UG413" s="39"/>
      <c r="UH413" s="39"/>
      <c r="UI413" s="39"/>
      <c r="UJ413" s="39"/>
      <c r="UK413" s="39"/>
      <c r="UL413" s="39"/>
      <c r="UM413" s="39"/>
      <c r="UN413" s="39"/>
      <c r="UO413" s="39"/>
      <c r="UP413" s="39"/>
      <c r="UQ413" s="39"/>
      <c r="UR413" s="39"/>
      <c r="US413" s="39"/>
      <c r="UT413" s="39"/>
      <c r="UU413" s="39"/>
      <c r="UV413" s="39"/>
      <c r="UW413" s="39"/>
      <c r="UX413" s="39"/>
      <c r="UY413" s="39"/>
      <c r="UZ413" s="39"/>
      <c r="VA413" s="39"/>
      <c r="VB413" s="39"/>
      <c r="VC413" s="39"/>
      <c r="VD413" s="39"/>
      <c r="VE413" s="39"/>
      <c r="VF413" s="39"/>
      <c r="VG413" s="39"/>
      <c r="VH413" s="39"/>
      <c r="VI413" s="39"/>
      <c r="VJ413" s="39"/>
      <c r="VK413" s="39"/>
      <c r="VL413" s="39"/>
      <c r="VM413" s="39"/>
      <c r="VN413" s="39"/>
      <c r="VO413" s="39"/>
      <c r="VP413" s="39"/>
      <c r="VQ413" s="39"/>
      <c r="VR413" s="39"/>
      <c r="VS413" s="39"/>
      <c r="VT413" s="39"/>
      <c r="VU413" s="39"/>
      <c r="VV413" s="39"/>
      <c r="VW413" s="39"/>
      <c r="VX413" s="39"/>
      <c r="VY413" s="39"/>
      <c r="VZ413" s="39"/>
      <c r="WA413" s="39"/>
      <c r="WB413" s="39"/>
      <c r="WC413" s="39"/>
      <c r="WD413" s="39"/>
      <c r="WE413" s="39"/>
      <c r="WF413" s="39"/>
      <c r="WG413" s="39"/>
      <c r="WH413" s="39"/>
      <c r="WI413" s="39"/>
      <c r="WJ413" s="39"/>
      <c r="WK413" s="39"/>
      <c r="WL413" s="39"/>
      <c r="WM413" s="39"/>
      <c r="WN413" s="39"/>
      <c r="WO413" s="39"/>
      <c r="WP413" s="39"/>
      <c r="WQ413" s="39"/>
      <c r="WR413" s="39"/>
      <c r="WS413" s="39"/>
      <c r="WT413" s="39"/>
      <c r="WU413" s="39"/>
      <c r="WV413" s="39"/>
      <c r="WW413" s="39"/>
      <c r="WX413" s="39"/>
      <c r="WY413" s="39"/>
      <c r="WZ413" s="39"/>
      <c r="XA413" s="39"/>
      <c r="XB413" s="39"/>
      <c r="XC413" s="39"/>
      <c r="XD413" s="39"/>
      <c r="XE413" s="39"/>
      <c r="XF413" s="39"/>
      <c r="XG413" s="39"/>
      <c r="XH413" s="39"/>
      <c r="XI413" s="39"/>
      <c r="XJ413" s="39"/>
      <c r="XK413" s="39"/>
      <c r="XL413" s="39"/>
      <c r="XM413" s="39"/>
      <c r="XN413" s="39"/>
      <c r="XO413" s="39"/>
      <c r="XP413" s="39"/>
      <c r="XQ413" s="39"/>
      <c r="XR413" s="39"/>
      <c r="XS413" s="39"/>
      <c r="XT413" s="39"/>
      <c r="XU413" s="39"/>
      <c r="XV413" s="39"/>
      <c r="XW413" s="39"/>
      <c r="XX413" s="39"/>
      <c r="XY413" s="39"/>
      <c r="XZ413" s="39"/>
      <c r="YA413" s="39"/>
      <c r="YB413" s="39"/>
      <c r="YC413" s="39"/>
      <c r="YD413" s="39"/>
      <c r="YE413" s="39"/>
      <c r="YF413" s="39"/>
      <c r="YG413" s="39"/>
      <c r="YH413" s="39"/>
      <c r="YI413" s="39"/>
      <c r="YJ413" s="39"/>
      <c r="YK413" s="39"/>
      <c r="YL413" s="39"/>
      <c r="YM413" s="39"/>
      <c r="YN413" s="39"/>
      <c r="YO413" s="39"/>
      <c r="YP413" s="39"/>
      <c r="YQ413" s="39"/>
      <c r="YR413" s="39"/>
      <c r="YS413" s="39"/>
      <c r="YT413" s="39"/>
      <c r="YU413" s="39"/>
      <c r="YV413" s="39"/>
      <c r="YW413" s="39"/>
      <c r="YX413" s="39"/>
      <c r="YY413" s="39"/>
      <c r="YZ413" s="39"/>
      <c r="ZA413" s="39"/>
      <c r="ZB413" s="39"/>
      <c r="ZC413" s="39"/>
      <c r="ZD413" s="39"/>
      <c r="ZE413" s="39"/>
      <c r="ZF413" s="39"/>
      <c r="ZG413" s="39"/>
      <c r="ZH413" s="39"/>
      <c r="ZI413" s="39"/>
      <c r="ZJ413" s="39"/>
      <c r="ZK413" s="39"/>
      <c r="ZL413" s="39"/>
      <c r="ZM413" s="39"/>
      <c r="ZN413" s="39"/>
      <c r="ZO413" s="39"/>
      <c r="ZP413" s="39"/>
      <c r="ZQ413" s="39"/>
      <c r="ZR413" s="39"/>
      <c r="ZS413" s="39"/>
      <c r="ZT413" s="39"/>
      <c r="ZU413" s="39"/>
      <c r="ZV413" s="39"/>
      <c r="ZW413" s="39"/>
      <c r="ZX413" s="39"/>
    </row>
    <row r="414" spans="1:700" s="41" customFormat="1" ht="12" customHeight="1" x14ac:dyDescent="0.25">
      <c r="A414" s="128" t="s">
        <v>36</v>
      </c>
      <c r="B414" s="36" t="s">
        <v>37</v>
      </c>
      <c r="C414" s="36" t="s">
        <v>37</v>
      </c>
      <c r="D414" s="36" t="s">
        <v>38</v>
      </c>
      <c r="E414" s="36" t="s">
        <v>271</v>
      </c>
      <c r="F414" s="36" t="s">
        <v>272</v>
      </c>
      <c r="G414" s="36" t="s">
        <v>16342</v>
      </c>
      <c r="H414" s="38">
        <v>37501</v>
      </c>
      <c r="I414" s="77" t="s">
        <v>16344</v>
      </c>
      <c r="J414" s="121" t="s">
        <v>16331</v>
      </c>
      <c r="K414" s="91" t="s">
        <v>16333</v>
      </c>
      <c r="L414" s="117"/>
      <c r="M414" s="8" t="s">
        <v>43</v>
      </c>
      <c r="N414" s="12" t="s">
        <v>16296</v>
      </c>
      <c r="O414" s="20">
        <v>30</v>
      </c>
      <c r="P414" s="59">
        <v>625</v>
      </c>
      <c r="Q414" s="53" t="s">
        <v>16279</v>
      </c>
      <c r="R414" s="59">
        <v>18750</v>
      </c>
      <c r="S414" s="59">
        <v>0</v>
      </c>
      <c r="T414" s="59">
        <v>0</v>
      </c>
      <c r="U414" s="63">
        <v>1875</v>
      </c>
      <c r="V414" s="63">
        <v>1875</v>
      </c>
      <c r="W414" s="63">
        <v>1875</v>
      </c>
      <c r="X414" s="63">
        <v>1875</v>
      </c>
      <c r="Y414" s="63">
        <v>1875</v>
      </c>
      <c r="Z414" s="63">
        <v>1875</v>
      </c>
      <c r="AA414" s="63">
        <v>1875</v>
      </c>
      <c r="AB414" s="63">
        <v>1875</v>
      </c>
      <c r="AC414" s="63">
        <v>3750</v>
      </c>
      <c r="AD414" s="59">
        <v>0</v>
      </c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  <c r="IV414" s="39"/>
      <c r="IW414" s="39"/>
      <c r="IX414" s="39"/>
      <c r="IY414" s="39"/>
      <c r="IZ414" s="39"/>
      <c r="JA414" s="39"/>
      <c r="JB414" s="39"/>
      <c r="JC414" s="39"/>
      <c r="JD414" s="39"/>
      <c r="JE414" s="39"/>
      <c r="JF414" s="39"/>
      <c r="JG414" s="39"/>
      <c r="JH414" s="39"/>
      <c r="JI414" s="39"/>
      <c r="JJ414" s="39"/>
      <c r="JK414" s="39"/>
      <c r="JL414" s="39"/>
      <c r="JM414" s="39"/>
      <c r="JN414" s="39"/>
      <c r="JO414" s="39"/>
      <c r="JP414" s="39"/>
      <c r="JQ414" s="39"/>
      <c r="JR414" s="39"/>
      <c r="JS414" s="39"/>
      <c r="JT414" s="39"/>
      <c r="JU414" s="39"/>
      <c r="JV414" s="39"/>
      <c r="JW414" s="39"/>
      <c r="JX414" s="39"/>
      <c r="JY414" s="39"/>
      <c r="JZ414" s="39"/>
      <c r="KA414" s="39"/>
      <c r="KB414" s="39"/>
      <c r="KC414" s="39"/>
      <c r="KD414" s="39"/>
      <c r="KE414" s="39"/>
      <c r="KF414" s="39"/>
      <c r="KG414" s="39"/>
      <c r="KH414" s="39"/>
      <c r="KI414" s="39"/>
      <c r="KJ414" s="39"/>
      <c r="KK414" s="39"/>
      <c r="KL414" s="39"/>
      <c r="KM414" s="39"/>
      <c r="KN414" s="39"/>
      <c r="KO414" s="39"/>
      <c r="KP414" s="39"/>
      <c r="KQ414" s="39"/>
      <c r="KR414" s="39"/>
      <c r="KS414" s="39"/>
      <c r="KT414" s="39"/>
      <c r="KU414" s="39"/>
      <c r="KV414" s="39"/>
      <c r="KW414" s="39"/>
      <c r="KX414" s="39"/>
      <c r="KY414" s="39"/>
      <c r="KZ414" s="39"/>
      <c r="LA414" s="39"/>
      <c r="LB414" s="39"/>
      <c r="LC414" s="39"/>
      <c r="LD414" s="39"/>
      <c r="LE414" s="39"/>
      <c r="LF414" s="39"/>
      <c r="LG414" s="39"/>
      <c r="LH414" s="39"/>
      <c r="LI414" s="39"/>
      <c r="LJ414" s="39"/>
      <c r="LK414" s="39"/>
      <c r="LL414" s="39"/>
      <c r="LM414" s="39"/>
      <c r="LN414" s="39"/>
      <c r="LO414" s="39"/>
      <c r="LP414" s="39"/>
      <c r="LQ414" s="39"/>
      <c r="LR414" s="39"/>
      <c r="LS414" s="39"/>
      <c r="LT414" s="39"/>
      <c r="LU414" s="39"/>
      <c r="LV414" s="39"/>
      <c r="LW414" s="39"/>
      <c r="LX414" s="39"/>
      <c r="LY414" s="39"/>
      <c r="LZ414" s="39"/>
      <c r="MA414" s="39"/>
      <c r="MB414" s="39"/>
      <c r="MC414" s="39"/>
      <c r="MD414" s="39"/>
      <c r="ME414" s="39"/>
      <c r="MF414" s="39"/>
      <c r="MG414" s="39"/>
      <c r="MH414" s="39"/>
      <c r="MI414" s="39"/>
      <c r="MJ414" s="39"/>
      <c r="MK414" s="39"/>
      <c r="ML414" s="39"/>
      <c r="MM414" s="39"/>
      <c r="MN414" s="39"/>
      <c r="MO414" s="39"/>
      <c r="MP414" s="39"/>
      <c r="MQ414" s="39"/>
      <c r="MR414" s="39"/>
      <c r="MS414" s="39"/>
      <c r="MT414" s="39"/>
      <c r="MU414" s="39"/>
      <c r="MV414" s="39"/>
      <c r="MW414" s="39"/>
      <c r="MX414" s="39"/>
      <c r="MY414" s="39"/>
      <c r="MZ414" s="39"/>
      <c r="NA414" s="39"/>
      <c r="NB414" s="39"/>
      <c r="NC414" s="39"/>
      <c r="ND414" s="39"/>
      <c r="NE414" s="39"/>
      <c r="NF414" s="39"/>
      <c r="NG414" s="39"/>
      <c r="NH414" s="39"/>
      <c r="NI414" s="39"/>
      <c r="NJ414" s="39"/>
      <c r="NK414" s="39"/>
      <c r="NL414" s="39"/>
      <c r="NM414" s="39"/>
      <c r="NN414" s="39"/>
      <c r="NO414" s="39"/>
      <c r="NP414" s="39"/>
      <c r="NQ414" s="39"/>
      <c r="NR414" s="39"/>
      <c r="NS414" s="39"/>
      <c r="NT414" s="39"/>
      <c r="NU414" s="39"/>
      <c r="NV414" s="39"/>
      <c r="NW414" s="39"/>
      <c r="NX414" s="39"/>
      <c r="NY414" s="39"/>
      <c r="NZ414" s="39"/>
      <c r="OA414" s="39"/>
      <c r="OB414" s="39"/>
      <c r="OC414" s="39"/>
      <c r="OD414" s="39"/>
      <c r="OE414" s="39"/>
      <c r="OF414" s="39"/>
      <c r="OG414" s="39"/>
      <c r="OH414" s="39"/>
      <c r="OI414" s="39"/>
      <c r="OJ414" s="39"/>
      <c r="OK414" s="39"/>
      <c r="OL414" s="39"/>
      <c r="OM414" s="39"/>
      <c r="ON414" s="39"/>
      <c r="OO414" s="39"/>
      <c r="OP414" s="39"/>
      <c r="OQ414" s="39"/>
      <c r="OR414" s="39"/>
      <c r="OS414" s="39"/>
      <c r="OT414" s="39"/>
      <c r="OU414" s="39"/>
      <c r="OV414" s="39"/>
      <c r="OW414" s="39"/>
      <c r="OX414" s="39"/>
      <c r="OY414" s="39"/>
      <c r="OZ414" s="39"/>
      <c r="PA414" s="39"/>
      <c r="PB414" s="39"/>
      <c r="PC414" s="39"/>
      <c r="PD414" s="39"/>
      <c r="PE414" s="39"/>
      <c r="PF414" s="39"/>
      <c r="PG414" s="39"/>
      <c r="PH414" s="39"/>
      <c r="PI414" s="39"/>
      <c r="PJ414" s="39"/>
      <c r="PK414" s="39"/>
      <c r="PL414" s="39"/>
      <c r="PM414" s="39"/>
      <c r="PN414" s="39"/>
      <c r="PO414" s="39"/>
      <c r="PP414" s="39"/>
      <c r="PQ414" s="39"/>
      <c r="PR414" s="39"/>
      <c r="PS414" s="39"/>
      <c r="PT414" s="39"/>
      <c r="PU414" s="39"/>
      <c r="PV414" s="39"/>
      <c r="PW414" s="39"/>
      <c r="PX414" s="39"/>
      <c r="PY414" s="39"/>
      <c r="PZ414" s="39"/>
      <c r="QA414" s="39"/>
      <c r="QB414" s="39"/>
      <c r="QC414" s="39"/>
      <c r="QD414" s="39"/>
      <c r="QE414" s="39"/>
      <c r="QF414" s="39"/>
      <c r="QG414" s="39"/>
      <c r="QH414" s="39"/>
      <c r="QI414" s="39"/>
      <c r="QJ414" s="39"/>
      <c r="QK414" s="39"/>
      <c r="QL414" s="39"/>
      <c r="QM414" s="39"/>
      <c r="QN414" s="39"/>
      <c r="QO414" s="39"/>
      <c r="QP414" s="39"/>
      <c r="QQ414" s="39"/>
      <c r="QR414" s="39"/>
      <c r="QS414" s="39"/>
      <c r="QT414" s="39"/>
      <c r="QU414" s="39"/>
      <c r="QV414" s="39"/>
      <c r="QW414" s="39"/>
      <c r="QX414" s="39"/>
      <c r="QY414" s="39"/>
      <c r="QZ414" s="39"/>
      <c r="RA414" s="39"/>
      <c r="RB414" s="39"/>
      <c r="RC414" s="39"/>
      <c r="RD414" s="39"/>
      <c r="RE414" s="39"/>
      <c r="RF414" s="39"/>
      <c r="RG414" s="39"/>
      <c r="RH414" s="39"/>
      <c r="RI414" s="39"/>
      <c r="RJ414" s="39"/>
      <c r="RK414" s="39"/>
      <c r="RL414" s="39"/>
      <c r="RM414" s="39"/>
      <c r="RN414" s="39"/>
      <c r="RO414" s="39"/>
      <c r="RP414" s="39"/>
      <c r="RQ414" s="39"/>
      <c r="RR414" s="39"/>
      <c r="RS414" s="39"/>
      <c r="RT414" s="39"/>
      <c r="RU414" s="39"/>
      <c r="RV414" s="39"/>
      <c r="RW414" s="39"/>
      <c r="RX414" s="39"/>
      <c r="RY414" s="39"/>
      <c r="RZ414" s="39"/>
      <c r="SA414" s="39"/>
      <c r="SB414" s="39"/>
      <c r="SC414" s="39"/>
      <c r="SD414" s="39"/>
      <c r="SE414" s="39"/>
      <c r="SF414" s="39"/>
      <c r="SG414" s="39"/>
      <c r="SH414" s="39"/>
      <c r="SI414" s="39"/>
      <c r="SJ414" s="39"/>
      <c r="SK414" s="39"/>
      <c r="SL414" s="39"/>
      <c r="SM414" s="39"/>
      <c r="SN414" s="39"/>
      <c r="SO414" s="39"/>
      <c r="SP414" s="39"/>
      <c r="SQ414" s="39"/>
      <c r="SR414" s="39"/>
      <c r="SS414" s="39"/>
      <c r="ST414" s="39"/>
      <c r="SU414" s="39"/>
      <c r="SV414" s="39"/>
      <c r="SW414" s="39"/>
      <c r="SX414" s="39"/>
      <c r="SY414" s="39"/>
      <c r="SZ414" s="39"/>
      <c r="TA414" s="39"/>
      <c r="TB414" s="39"/>
      <c r="TC414" s="39"/>
      <c r="TD414" s="39"/>
      <c r="TE414" s="39"/>
      <c r="TF414" s="39"/>
      <c r="TG414" s="39"/>
      <c r="TH414" s="39"/>
      <c r="TI414" s="39"/>
      <c r="TJ414" s="39"/>
      <c r="TK414" s="39"/>
      <c r="TL414" s="39"/>
      <c r="TM414" s="39"/>
      <c r="TN414" s="39"/>
      <c r="TO414" s="39"/>
      <c r="TP414" s="39"/>
      <c r="TQ414" s="39"/>
      <c r="TR414" s="39"/>
      <c r="TS414" s="39"/>
      <c r="TT414" s="39"/>
      <c r="TU414" s="39"/>
      <c r="TV414" s="39"/>
      <c r="TW414" s="39"/>
      <c r="TX414" s="39"/>
      <c r="TY414" s="39"/>
      <c r="TZ414" s="39"/>
      <c r="UA414" s="39"/>
      <c r="UB414" s="39"/>
      <c r="UC414" s="39"/>
      <c r="UD414" s="39"/>
      <c r="UE414" s="39"/>
      <c r="UF414" s="39"/>
      <c r="UG414" s="39"/>
      <c r="UH414" s="39"/>
      <c r="UI414" s="39"/>
      <c r="UJ414" s="39"/>
      <c r="UK414" s="39"/>
      <c r="UL414" s="39"/>
      <c r="UM414" s="39"/>
      <c r="UN414" s="39"/>
      <c r="UO414" s="39"/>
      <c r="UP414" s="39"/>
      <c r="UQ414" s="39"/>
      <c r="UR414" s="39"/>
      <c r="US414" s="39"/>
      <c r="UT414" s="39"/>
      <c r="UU414" s="39"/>
      <c r="UV414" s="39"/>
      <c r="UW414" s="39"/>
      <c r="UX414" s="39"/>
      <c r="UY414" s="39"/>
      <c r="UZ414" s="39"/>
      <c r="VA414" s="39"/>
      <c r="VB414" s="39"/>
      <c r="VC414" s="39"/>
      <c r="VD414" s="39"/>
      <c r="VE414" s="39"/>
      <c r="VF414" s="39"/>
      <c r="VG414" s="39"/>
      <c r="VH414" s="39"/>
      <c r="VI414" s="39"/>
      <c r="VJ414" s="39"/>
      <c r="VK414" s="39"/>
      <c r="VL414" s="39"/>
      <c r="VM414" s="39"/>
      <c r="VN414" s="39"/>
      <c r="VO414" s="39"/>
      <c r="VP414" s="39"/>
      <c r="VQ414" s="39"/>
      <c r="VR414" s="39"/>
      <c r="VS414" s="39"/>
      <c r="VT414" s="39"/>
      <c r="VU414" s="39"/>
      <c r="VV414" s="39"/>
      <c r="VW414" s="39"/>
      <c r="VX414" s="39"/>
      <c r="VY414" s="39"/>
      <c r="VZ414" s="39"/>
      <c r="WA414" s="39"/>
      <c r="WB414" s="39"/>
      <c r="WC414" s="39"/>
      <c r="WD414" s="39"/>
      <c r="WE414" s="39"/>
      <c r="WF414" s="39"/>
      <c r="WG414" s="39"/>
      <c r="WH414" s="39"/>
      <c r="WI414" s="39"/>
      <c r="WJ414" s="39"/>
      <c r="WK414" s="39"/>
      <c r="WL414" s="39"/>
      <c r="WM414" s="39"/>
      <c r="WN414" s="39"/>
      <c r="WO414" s="39"/>
      <c r="WP414" s="39"/>
      <c r="WQ414" s="39"/>
      <c r="WR414" s="39"/>
      <c r="WS414" s="39"/>
      <c r="WT414" s="39"/>
      <c r="WU414" s="39"/>
      <c r="WV414" s="39"/>
      <c r="WW414" s="39"/>
      <c r="WX414" s="39"/>
      <c r="WY414" s="39"/>
      <c r="WZ414" s="39"/>
      <c r="XA414" s="39"/>
      <c r="XB414" s="39"/>
      <c r="XC414" s="39"/>
      <c r="XD414" s="39"/>
      <c r="XE414" s="39"/>
      <c r="XF414" s="39"/>
      <c r="XG414" s="39"/>
      <c r="XH414" s="39"/>
      <c r="XI414" s="39"/>
      <c r="XJ414" s="39"/>
      <c r="XK414" s="39"/>
      <c r="XL414" s="39"/>
      <c r="XM414" s="39"/>
      <c r="XN414" s="39"/>
      <c r="XO414" s="39"/>
      <c r="XP414" s="39"/>
      <c r="XQ414" s="39"/>
      <c r="XR414" s="39"/>
      <c r="XS414" s="39"/>
      <c r="XT414" s="39"/>
      <c r="XU414" s="39"/>
      <c r="XV414" s="39"/>
      <c r="XW414" s="39"/>
      <c r="XX414" s="39"/>
      <c r="XY414" s="39"/>
      <c r="XZ414" s="39"/>
      <c r="YA414" s="39"/>
      <c r="YB414" s="39"/>
      <c r="YC414" s="39"/>
      <c r="YD414" s="39"/>
      <c r="YE414" s="39"/>
      <c r="YF414" s="39"/>
      <c r="YG414" s="39"/>
      <c r="YH414" s="39"/>
      <c r="YI414" s="39"/>
      <c r="YJ414" s="39"/>
      <c r="YK414" s="39"/>
      <c r="YL414" s="39"/>
      <c r="YM414" s="39"/>
      <c r="YN414" s="39"/>
      <c r="YO414" s="39"/>
      <c r="YP414" s="39"/>
      <c r="YQ414" s="39"/>
      <c r="YR414" s="39"/>
      <c r="YS414" s="39"/>
      <c r="YT414" s="39"/>
      <c r="YU414" s="39"/>
      <c r="YV414" s="39"/>
      <c r="YW414" s="39"/>
      <c r="YX414" s="39"/>
      <c r="YY414" s="39"/>
      <c r="YZ414" s="39"/>
      <c r="ZA414" s="39"/>
      <c r="ZB414" s="39"/>
      <c r="ZC414" s="39"/>
      <c r="ZD414" s="39"/>
      <c r="ZE414" s="39"/>
      <c r="ZF414" s="39"/>
      <c r="ZG414" s="39"/>
      <c r="ZH414" s="39"/>
      <c r="ZI414" s="39"/>
      <c r="ZJ414" s="39"/>
      <c r="ZK414" s="39"/>
      <c r="ZL414" s="39"/>
      <c r="ZM414" s="39"/>
      <c r="ZN414" s="39"/>
      <c r="ZO414" s="39"/>
      <c r="ZP414" s="39"/>
      <c r="ZQ414" s="39"/>
      <c r="ZR414" s="39"/>
      <c r="ZS414" s="39"/>
      <c r="ZT414" s="39"/>
      <c r="ZU414" s="39"/>
      <c r="ZV414" s="39"/>
      <c r="ZW414" s="39"/>
      <c r="ZX414" s="39"/>
    </row>
    <row r="415" spans="1:700" s="41" customFormat="1" ht="12" customHeight="1" x14ac:dyDescent="0.25">
      <c r="A415" s="128" t="s">
        <v>36</v>
      </c>
      <c r="B415" s="36" t="s">
        <v>37</v>
      </c>
      <c r="C415" s="36" t="s">
        <v>37</v>
      </c>
      <c r="D415" s="36" t="s">
        <v>38</v>
      </c>
      <c r="E415" s="36" t="s">
        <v>271</v>
      </c>
      <c r="F415" s="36" t="s">
        <v>272</v>
      </c>
      <c r="G415" s="36" t="s">
        <v>16342</v>
      </c>
      <c r="H415" s="86">
        <v>39202</v>
      </c>
      <c r="I415" s="85" t="s">
        <v>170</v>
      </c>
      <c r="J415" s="119" t="s">
        <v>16331</v>
      </c>
      <c r="K415" s="31" t="s">
        <v>16341</v>
      </c>
      <c r="L415" s="117"/>
      <c r="M415" s="8" t="s">
        <v>43</v>
      </c>
      <c r="N415" s="12" t="s">
        <v>16296</v>
      </c>
      <c r="O415" s="20">
        <v>9</v>
      </c>
      <c r="P415" s="59">
        <v>1016.44</v>
      </c>
      <c r="Q415" s="53" t="s">
        <v>16279</v>
      </c>
      <c r="R415" s="59">
        <v>9148</v>
      </c>
      <c r="S415" s="59">
        <v>0</v>
      </c>
      <c r="T415" s="59">
        <v>0</v>
      </c>
      <c r="U415" s="63">
        <v>496</v>
      </c>
      <c r="V415" s="63">
        <v>1288</v>
      </c>
      <c r="W415" s="63">
        <v>496</v>
      </c>
      <c r="X415" s="63">
        <v>1100</v>
      </c>
      <c r="Y415" s="59">
        <v>1288</v>
      </c>
      <c r="Z415" s="63">
        <v>1288</v>
      </c>
      <c r="AA415" s="63">
        <v>496</v>
      </c>
      <c r="AB415" s="63">
        <v>1100</v>
      </c>
      <c r="AC415" s="63">
        <v>1596</v>
      </c>
      <c r="AD415" s="59">
        <v>0</v>
      </c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  <c r="IV415" s="39"/>
      <c r="IW415" s="39"/>
      <c r="IX415" s="39"/>
      <c r="IY415" s="39"/>
      <c r="IZ415" s="39"/>
      <c r="JA415" s="39"/>
      <c r="JB415" s="39"/>
      <c r="JC415" s="39"/>
      <c r="JD415" s="39"/>
      <c r="JE415" s="39"/>
      <c r="JF415" s="39"/>
      <c r="JG415" s="39"/>
      <c r="JH415" s="39"/>
      <c r="JI415" s="39"/>
      <c r="JJ415" s="39"/>
      <c r="JK415" s="39"/>
      <c r="JL415" s="39"/>
      <c r="JM415" s="39"/>
      <c r="JN415" s="39"/>
      <c r="JO415" s="39"/>
      <c r="JP415" s="39"/>
      <c r="JQ415" s="39"/>
      <c r="JR415" s="39"/>
      <c r="JS415" s="39"/>
      <c r="JT415" s="39"/>
      <c r="JU415" s="39"/>
      <c r="JV415" s="39"/>
      <c r="JW415" s="39"/>
      <c r="JX415" s="39"/>
      <c r="JY415" s="39"/>
      <c r="JZ415" s="39"/>
      <c r="KA415" s="39"/>
      <c r="KB415" s="39"/>
      <c r="KC415" s="39"/>
      <c r="KD415" s="39"/>
      <c r="KE415" s="39"/>
      <c r="KF415" s="39"/>
      <c r="KG415" s="39"/>
      <c r="KH415" s="39"/>
      <c r="KI415" s="39"/>
      <c r="KJ415" s="39"/>
      <c r="KK415" s="39"/>
      <c r="KL415" s="39"/>
      <c r="KM415" s="39"/>
      <c r="KN415" s="39"/>
      <c r="KO415" s="39"/>
      <c r="KP415" s="39"/>
      <c r="KQ415" s="39"/>
      <c r="KR415" s="39"/>
      <c r="KS415" s="39"/>
      <c r="KT415" s="39"/>
      <c r="KU415" s="39"/>
      <c r="KV415" s="39"/>
      <c r="KW415" s="39"/>
      <c r="KX415" s="39"/>
      <c r="KY415" s="39"/>
      <c r="KZ415" s="39"/>
      <c r="LA415" s="39"/>
      <c r="LB415" s="39"/>
      <c r="LC415" s="39"/>
      <c r="LD415" s="39"/>
      <c r="LE415" s="39"/>
      <c r="LF415" s="39"/>
      <c r="LG415" s="39"/>
      <c r="LH415" s="39"/>
      <c r="LI415" s="39"/>
      <c r="LJ415" s="39"/>
      <c r="LK415" s="39"/>
      <c r="LL415" s="39"/>
      <c r="LM415" s="39"/>
      <c r="LN415" s="39"/>
      <c r="LO415" s="39"/>
      <c r="LP415" s="39"/>
      <c r="LQ415" s="39"/>
      <c r="LR415" s="39"/>
      <c r="LS415" s="39"/>
      <c r="LT415" s="39"/>
      <c r="LU415" s="39"/>
      <c r="LV415" s="39"/>
      <c r="LW415" s="39"/>
      <c r="LX415" s="39"/>
      <c r="LY415" s="39"/>
      <c r="LZ415" s="39"/>
      <c r="MA415" s="39"/>
      <c r="MB415" s="39"/>
      <c r="MC415" s="39"/>
      <c r="MD415" s="39"/>
      <c r="ME415" s="39"/>
      <c r="MF415" s="39"/>
      <c r="MG415" s="39"/>
      <c r="MH415" s="39"/>
      <c r="MI415" s="39"/>
      <c r="MJ415" s="39"/>
      <c r="MK415" s="39"/>
      <c r="ML415" s="39"/>
      <c r="MM415" s="39"/>
      <c r="MN415" s="39"/>
      <c r="MO415" s="39"/>
      <c r="MP415" s="39"/>
      <c r="MQ415" s="39"/>
      <c r="MR415" s="39"/>
      <c r="MS415" s="39"/>
      <c r="MT415" s="39"/>
      <c r="MU415" s="39"/>
      <c r="MV415" s="39"/>
      <c r="MW415" s="39"/>
      <c r="MX415" s="39"/>
      <c r="MY415" s="39"/>
      <c r="MZ415" s="39"/>
      <c r="NA415" s="39"/>
      <c r="NB415" s="39"/>
      <c r="NC415" s="39"/>
      <c r="ND415" s="39"/>
      <c r="NE415" s="39"/>
      <c r="NF415" s="39"/>
      <c r="NG415" s="39"/>
      <c r="NH415" s="39"/>
      <c r="NI415" s="39"/>
      <c r="NJ415" s="39"/>
      <c r="NK415" s="39"/>
      <c r="NL415" s="39"/>
      <c r="NM415" s="39"/>
      <c r="NN415" s="39"/>
      <c r="NO415" s="39"/>
      <c r="NP415" s="39"/>
      <c r="NQ415" s="39"/>
      <c r="NR415" s="39"/>
      <c r="NS415" s="39"/>
      <c r="NT415" s="39"/>
      <c r="NU415" s="39"/>
      <c r="NV415" s="39"/>
      <c r="NW415" s="39"/>
      <c r="NX415" s="39"/>
      <c r="NY415" s="39"/>
      <c r="NZ415" s="39"/>
      <c r="OA415" s="39"/>
      <c r="OB415" s="39"/>
      <c r="OC415" s="39"/>
      <c r="OD415" s="39"/>
      <c r="OE415" s="39"/>
      <c r="OF415" s="39"/>
      <c r="OG415" s="39"/>
      <c r="OH415" s="39"/>
      <c r="OI415" s="39"/>
      <c r="OJ415" s="39"/>
      <c r="OK415" s="39"/>
      <c r="OL415" s="39"/>
      <c r="OM415" s="39"/>
      <c r="ON415" s="39"/>
      <c r="OO415" s="39"/>
      <c r="OP415" s="39"/>
      <c r="OQ415" s="39"/>
      <c r="OR415" s="39"/>
      <c r="OS415" s="39"/>
      <c r="OT415" s="39"/>
      <c r="OU415" s="39"/>
      <c r="OV415" s="39"/>
      <c r="OW415" s="39"/>
      <c r="OX415" s="39"/>
      <c r="OY415" s="39"/>
      <c r="OZ415" s="39"/>
      <c r="PA415" s="39"/>
      <c r="PB415" s="39"/>
      <c r="PC415" s="39"/>
      <c r="PD415" s="39"/>
      <c r="PE415" s="39"/>
      <c r="PF415" s="39"/>
      <c r="PG415" s="39"/>
      <c r="PH415" s="39"/>
      <c r="PI415" s="39"/>
      <c r="PJ415" s="39"/>
      <c r="PK415" s="39"/>
      <c r="PL415" s="39"/>
      <c r="PM415" s="39"/>
      <c r="PN415" s="39"/>
      <c r="PO415" s="39"/>
      <c r="PP415" s="39"/>
      <c r="PQ415" s="39"/>
      <c r="PR415" s="39"/>
      <c r="PS415" s="39"/>
      <c r="PT415" s="39"/>
      <c r="PU415" s="39"/>
      <c r="PV415" s="39"/>
      <c r="PW415" s="39"/>
      <c r="PX415" s="39"/>
      <c r="PY415" s="39"/>
      <c r="PZ415" s="39"/>
      <c r="QA415" s="39"/>
      <c r="QB415" s="39"/>
      <c r="QC415" s="39"/>
      <c r="QD415" s="39"/>
      <c r="QE415" s="39"/>
      <c r="QF415" s="39"/>
      <c r="QG415" s="39"/>
      <c r="QH415" s="39"/>
      <c r="QI415" s="39"/>
      <c r="QJ415" s="39"/>
      <c r="QK415" s="39"/>
      <c r="QL415" s="39"/>
      <c r="QM415" s="39"/>
      <c r="QN415" s="39"/>
      <c r="QO415" s="39"/>
      <c r="QP415" s="39"/>
      <c r="QQ415" s="39"/>
      <c r="QR415" s="39"/>
      <c r="QS415" s="39"/>
      <c r="QT415" s="39"/>
      <c r="QU415" s="39"/>
      <c r="QV415" s="39"/>
      <c r="QW415" s="39"/>
      <c r="QX415" s="39"/>
      <c r="QY415" s="39"/>
      <c r="QZ415" s="39"/>
      <c r="RA415" s="39"/>
      <c r="RB415" s="39"/>
      <c r="RC415" s="39"/>
      <c r="RD415" s="39"/>
      <c r="RE415" s="39"/>
      <c r="RF415" s="39"/>
      <c r="RG415" s="39"/>
      <c r="RH415" s="39"/>
      <c r="RI415" s="39"/>
      <c r="RJ415" s="39"/>
      <c r="RK415" s="39"/>
      <c r="RL415" s="39"/>
      <c r="RM415" s="39"/>
      <c r="RN415" s="39"/>
      <c r="RO415" s="39"/>
      <c r="RP415" s="39"/>
      <c r="RQ415" s="39"/>
      <c r="RR415" s="39"/>
      <c r="RS415" s="39"/>
      <c r="RT415" s="39"/>
      <c r="RU415" s="39"/>
      <c r="RV415" s="39"/>
      <c r="RW415" s="39"/>
      <c r="RX415" s="39"/>
      <c r="RY415" s="39"/>
      <c r="RZ415" s="39"/>
      <c r="SA415" s="39"/>
      <c r="SB415" s="39"/>
      <c r="SC415" s="39"/>
      <c r="SD415" s="39"/>
      <c r="SE415" s="39"/>
      <c r="SF415" s="39"/>
      <c r="SG415" s="39"/>
      <c r="SH415" s="39"/>
      <c r="SI415" s="39"/>
      <c r="SJ415" s="39"/>
      <c r="SK415" s="39"/>
      <c r="SL415" s="39"/>
      <c r="SM415" s="39"/>
      <c r="SN415" s="39"/>
      <c r="SO415" s="39"/>
      <c r="SP415" s="39"/>
      <c r="SQ415" s="39"/>
      <c r="SR415" s="39"/>
      <c r="SS415" s="39"/>
      <c r="ST415" s="39"/>
      <c r="SU415" s="39"/>
      <c r="SV415" s="39"/>
      <c r="SW415" s="39"/>
      <c r="SX415" s="39"/>
      <c r="SY415" s="39"/>
      <c r="SZ415" s="39"/>
      <c r="TA415" s="39"/>
      <c r="TB415" s="39"/>
      <c r="TC415" s="39"/>
      <c r="TD415" s="39"/>
      <c r="TE415" s="39"/>
      <c r="TF415" s="39"/>
      <c r="TG415" s="39"/>
      <c r="TH415" s="39"/>
      <c r="TI415" s="39"/>
      <c r="TJ415" s="39"/>
      <c r="TK415" s="39"/>
      <c r="TL415" s="39"/>
      <c r="TM415" s="39"/>
      <c r="TN415" s="39"/>
      <c r="TO415" s="39"/>
      <c r="TP415" s="39"/>
      <c r="TQ415" s="39"/>
      <c r="TR415" s="39"/>
      <c r="TS415" s="39"/>
      <c r="TT415" s="39"/>
      <c r="TU415" s="39"/>
      <c r="TV415" s="39"/>
      <c r="TW415" s="39"/>
      <c r="TX415" s="39"/>
      <c r="TY415" s="39"/>
      <c r="TZ415" s="39"/>
      <c r="UA415" s="39"/>
      <c r="UB415" s="39"/>
      <c r="UC415" s="39"/>
      <c r="UD415" s="39"/>
      <c r="UE415" s="39"/>
      <c r="UF415" s="39"/>
      <c r="UG415" s="39"/>
      <c r="UH415" s="39"/>
      <c r="UI415" s="39"/>
      <c r="UJ415" s="39"/>
      <c r="UK415" s="39"/>
      <c r="UL415" s="39"/>
      <c r="UM415" s="39"/>
      <c r="UN415" s="39"/>
      <c r="UO415" s="39"/>
      <c r="UP415" s="39"/>
      <c r="UQ415" s="39"/>
      <c r="UR415" s="39"/>
      <c r="US415" s="39"/>
      <c r="UT415" s="39"/>
      <c r="UU415" s="39"/>
      <c r="UV415" s="39"/>
      <c r="UW415" s="39"/>
      <c r="UX415" s="39"/>
      <c r="UY415" s="39"/>
      <c r="UZ415" s="39"/>
      <c r="VA415" s="39"/>
      <c r="VB415" s="39"/>
      <c r="VC415" s="39"/>
      <c r="VD415" s="39"/>
      <c r="VE415" s="39"/>
      <c r="VF415" s="39"/>
      <c r="VG415" s="39"/>
      <c r="VH415" s="39"/>
      <c r="VI415" s="39"/>
      <c r="VJ415" s="39"/>
      <c r="VK415" s="39"/>
      <c r="VL415" s="39"/>
      <c r="VM415" s="39"/>
      <c r="VN415" s="39"/>
      <c r="VO415" s="39"/>
      <c r="VP415" s="39"/>
      <c r="VQ415" s="39"/>
      <c r="VR415" s="39"/>
      <c r="VS415" s="39"/>
      <c r="VT415" s="39"/>
      <c r="VU415" s="39"/>
      <c r="VV415" s="39"/>
      <c r="VW415" s="39"/>
      <c r="VX415" s="39"/>
      <c r="VY415" s="39"/>
      <c r="VZ415" s="39"/>
      <c r="WA415" s="39"/>
      <c r="WB415" s="39"/>
      <c r="WC415" s="39"/>
      <c r="WD415" s="39"/>
      <c r="WE415" s="39"/>
      <c r="WF415" s="39"/>
      <c r="WG415" s="39"/>
      <c r="WH415" s="39"/>
      <c r="WI415" s="39"/>
      <c r="WJ415" s="39"/>
      <c r="WK415" s="39"/>
      <c r="WL415" s="39"/>
      <c r="WM415" s="39"/>
      <c r="WN415" s="39"/>
      <c r="WO415" s="39"/>
      <c r="WP415" s="39"/>
      <c r="WQ415" s="39"/>
      <c r="WR415" s="39"/>
      <c r="WS415" s="39"/>
      <c r="WT415" s="39"/>
      <c r="WU415" s="39"/>
      <c r="WV415" s="39"/>
      <c r="WW415" s="39"/>
      <c r="WX415" s="39"/>
      <c r="WY415" s="39"/>
      <c r="WZ415" s="39"/>
      <c r="XA415" s="39"/>
      <c r="XB415" s="39"/>
      <c r="XC415" s="39"/>
      <c r="XD415" s="39"/>
      <c r="XE415" s="39"/>
      <c r="XF415" s="39"/>
      <c r="XG415" s="39"/>
      <c r="XH415" s="39"/>
      <c r="XI415" s="39"/>
      <c r="XJ415" s="39"/>
      <c r="XK415" s="39"/>
      <c r="XL415" s="39"/>
      <c r="XM415" s="39"/>
      <c r="XN415" s="39"/>
      <c r="XO415" s="39"/>
      <c r="XP415" s="39"/>
      <c r="XQ415" s="39"/>
      <c r="XR415" s="39"/>
      <c r="XS415" s="39"/>
      <c r="XT415" s="39"/>
      <c r="XU415" s="39"/>
      <c r="XV415" s="39"/>
      <c r="XW415" s="39"/>
      <c r="XX415" s="39"/>
      <c r="XY415" s="39"/>
      <c r="XZ415" s="39"/>
      <c r="YA415" s="39"/>
      <c r="YB415" s="39"/>
      <c r="YC415" s="39"/>
      <c r="YD415" s="39"/>
      <c r="YE415" s="39"/>
      <c r="YF415" s="39"/>
      <c r="YG415" s="39"/>
      <c r="YH415" s="39"/>
      <c r="YI415" s="39"/>
      <c r="YJ415" s="39"/>
      <c r="YK415" s="39"/>
      <c r="YL415" s="39"/>
      <c r="YM415" s="39"/>
      <c r="YN415" s="39"/>
      <c r="YO415" s="39"/>
      <c r="YP415" s="39"/>
      <c r="YQ415" s="39"/>
      <c r="YR415" s="39"/>
      <c r="YS415" s="39"/>
      <c r="YT415" s="39"/>
      <c r="YU415" s="39"/>
      <c r="YV415" s="39"/>
      <c r="YW415" s="39"/>
      <c r="YX415" s="39"/>
      <c r="YY415" s="39"/>
      <c r="YZ415" s="39"/>
      <c r="ZA415" s="39"/>
      <c r="ZB415" s="39"/>
      <c r="ZC415" s="39"/>
      <c r="ZD415" s="39"/>
      <c r="ZE415" s="39"/>
      <c r="ZF415" s="39"/>
      <c r="ZG415" s="39"/>
      <c r="ZH415" s="39"/>
      <c r="ZI415" s="39"/>
      <c r="ZJ415" s="39"/>
      <c r="ZK415" s="39"/>
      <c r="ZL415" s="39"/>
      <c r="ZM415" s="39"/>
      <c r="ZN415" s="39"/>
      <c r="ZO415" s="39"/>
      <c r="ZP415" s="39"/>
      <c r="ZQ415" s="39"/>
      <c r="ZR415" s="39"/>
      <c r="ZS415" s="39"/>
      <c r="ZT415" s="39"/>
      <c r="ZU415" s="39"/>
      <c r="ZV415" s="39"/>
      <c r="ZW415" s="39"/>
      <c r="ZX415" s="39"/>
    </row>
    <row r="416" spans="1:700" s="41" customFormat="1" ht="12" customHeight="1" x14ac:dyDescent="0.25">
      <c r="A416" s="128" t="s">
        <v>36</v>
      </c>
      <c r="B416" s="36" t="s">
        <v>37</v>
      </c>
      <c r="C416" s="36" t="s">
        <v>37</v>
      </c>
      <c r="D416" s="36" t="s">
        <v>38</v>
      </c>
      <c r="E416" s="36" t="s">
        <v>271</v>
      </c>
      <c r="F416" s="36" t="s">
        <v>272</v>
      </c>
      <c r="G416" s="27" t="s">
        <v>16345</v>
      </c>
      <c r="H416" s="81">
        <v>21101</v>
      </c>
      <c r="I416" s="85" t="s">
        <v>46</v>
      </c>
      <c r="J416" s="124" t="s">
        <v>1578</v>
      </c>
      <c r="K416" s="30" t="s">
        <v>74</v>
      </c>
      <c r="L416" s="117"/>
      <c r="M416" s="8" t="s">
        <v>43</v>
      </c>
      <c r="N416" s="12" t="s">
        <v>16255</v>
      </c>
      <c r="O416" s="20">
        <v>20</v>
      </c>
      <c r="P416" s="59">
        <v>145</v>
      </c>
      <c r="Q416" s="53" t="s">
        <v>45</v>
      </c>
      <c r="R416" s="59">
        <v>2900</v>
      </c>
      <c r="S416" s="59">
        <v>0</v>
      </c>
      <c r="T416" s="59">
        <v>725</v>
      </c>
      <c r="U416" s="59">
        <v>0</v>
      </c>
      <c r="V416" s="59">
        <v>0</v>
      </c>
      <c r="W416" s="59">
        <v>725</v>
      </c>
      <c r="X416" s="59">
        <v>0</v>
      </c>
      <c r="Y416" s="59">
        <v>0</v>
      </c>
      <c r="Z416" s="59">
        <v>725</v>
      </c>
      <c r="AA416" s="59">
        <v>0</v>
      </c>
      <c r="AB416" s="59">
        <v>0</v>
      </c>
      <c r="AC416" s="59">
        <v>725</v>
      </c>
      <c r="AD416" s="59">
        <v>0</v>
      </c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  <c r="IV416" s="39"/>
      <c r="IW416" s="39"/>
      <c r="IX416" s="39"/>
      <c r="IY416" s="39"/>
      <c r="IZ416" s="39"/>
      <c r="JA416" s="39"/>
      <c r="JB416" s="39"/>
      <c r="JC416" s="39"/>
      <c r="JD416" s="39"/>
      <c r="JE416" s="39"/>
      <c r="JF416" s="39"/>
      <c r="JG416" s="39"/>
      <c r="JH416" s="39"/>
      <c r="JI416" s="39"/>
      <c r="JJ416" s="39"/>
      <c r="JK416" s="39"/>
      <c r="JL416" s="39"/>
      <c r="JM416" s="39"/>
      <c r="JN416" s="39"/>
      <c r="JO416" s="39"/>
      <c r="JP416" s="39"/>
      <c r="JQ416" s="39"/>
      <c r="JR416" s="39"/>
      <c r="JS416" s="39"/>
      <c r="JT416" s="39"/>
      <c r="JU416" s="39"/>
      <c r="JV416" s="39"/>
      <c r="JW416" s="39"/>
      <c r="JX416" s="39"/>
      <c r="JY416" s="39"/>
      <c r="JZ416" s="39"/>
      <c r="KA416" s="39"/>
      <c r="KB416" s="39"/>
      <c r="KC416" s="39"/>
      <c r="KD416" s="39"/>
      <c r="KE416" s="39"/>
      <c r="KF416" s="39"/>
      <c r="KG416" s="39"/>
      <c r="KH416" s="39"/>
      <c r="KI416" s="39"/>
      <c r="KJ416" s="39"/>
      <c r="KK416" s="39"/>
      <c r="KL416" s="39"/>
      <c r="KM416" s="39"/>
      <c r="KN416" s="39"/>
      <c r="KO416" s="39"/>
      <c r="KP416" s="39"/>
      <c r="KQ416" s="39"/>
      <c r="KR416" s="39"/>
      <c r="KS416" s="39"/>
      <c r="KT416" s="39"/>
      <c r="KU416" s="39"/>
      <c r="KV416" s="39"/>
      <c r="KW416" s="39"/>
      <c r="KX416" s="39"/>
      <c r="KY416" s="39"/>
      <c r="KZ416" s="39"/>
      <c r="LA416" s="39"/>
      <c r="LB416" s="39"/>
      <c r="LC416" s="39"/>
      <c r="LD416" s="39"/>
      <c r="LE416" s="39"/>
      <c r="LF416" s="39"/>
      <c r="LG416" s="39"/>
      <c r="LH416" s="39"/>
      <c r="LI416" s="39"/>
      <c r="LJ416" s="39"/>
      <c r="LK416" s="39"/>
      <c r="LL416" s="39"/>
      <c r="LM416" s="39"/>
      <c r="LN416" s="39"/>
      <c r="LO416" s="39"/>
      <c r="LP416" s="39"/>
      <c r="LQ416" s="39"/>
      <c r="LR416" s="39"/>
      <c r="LS416" s="39"/>
      <c r="LT416" s="39"/>
      <c r="LU416" s="39"/>
      <c r="LV416" s="39"/>
      <c r="LW416" s="39"/>
      <c r="LX416" s="39"/>
      <c r="LY416" s="39"/>
      <c r="LZ416" s="39"/>
      <c r="MA416" s="39"/>
      <c r="MB416" s="39"/>
      <c r="MC416" s="39"/>
      <c r="MD416" s="39"/>
      <c r="ME416" s="39"/>
      <c r="MF416" s="39"/>
      <c r="MG416" s="39"/>
      <c r="MH416" s="39"/>
      <c r="MI416" s="39"/>
      <c r="MJ416" s="39"/>
      <c r="MK416" s="39"/>
      <c r="ML416" s="39"/>
      <c r="MM416" s="39"/>
      <c r="MN416" s="39"/>
      <c r="MO416" s="39"/>
      <c r="MP416" s="39"/>
      <c r="MQ416" s="39"/>
      <c r="MR416" s="39"/>
      <c r="MS416" s="39"/>
      <c r="MT416" s="39"/>
      <c r="MU416" s="39"/>
      <c r="MV416" s="39"/>
      <c r="MW416" s="39"/>
      <c r="MX416" s="39"/>
      <c r="MY416" s="39"/>
      <c r="MZ416" s="39"/>
      <c r="NA416" s="39"/>
      <c r="NB416" s="39"/>
      <c r="NC416" s="39"/>
      <c r="ND416" s="39"/>
      <c r="NE416" s="39"/>
      <c r="NF416" s="39"/>
      <c r="NG416" s="39"/>
      <c r="NH416" s="39"/>
      <c r="NI416" s="39"/>
      <c r="NJ416" s="39"/>
      <c r="NK416" s="39"/>
      <c r="NL416" s="39"/>
      <c r="NM416" s="39"/>
      <c r="NN416" s="39"/>
      <c r="NO416" s="39"/>
      <c r="NP416" s="39"/>
      <c r="NQ416" s="39"/>
      <c r="NR416" s="39"/>
      <c r="NS416" s="39"/>
      <c r="NT416" s="39"/>
      <c r="NU416" s="39"/>
      <c r="NV416" s="39"/>
      <c r="NW416" s="39"/>
      <c r="NX416" s="39"/>
      <c r="NY416" s="39"/>
      <c r="NZ416" s="39"/>
      <c r="OA416" s="39"/>
      <c r="OB416" s="39"/>
      <c r="OC416" s="39"/>
      <c r="OD416" s="39"/>
      <c r="OE416" s="39"/>
      <c r="OF416" s="39"/>
      <c r="OG416" s="39"/>
      <c r="OH416" s="39"/>
      <c r="OI416" s="39"/>
      <c r="OJ416" s="39"/>
      <c r="OK416" s="39"/>
      <c r="OL416" s="39"/>
      <c r="OM416" s="39"/>
      <c r="ON416" s="39"/>
      <c r="OO416" s="39"/>
      <c r="OP416" s="39"/>
      <c r="OQ416" s="39"/>
      <c r="OR416" s="39"/>
      <c r="OS416" s="39"/>
      <c r="OT416" s="39"/>
      <c r="OU416" s="39"/>
      <c r="OV416" s="39"/>
      <c r="OW416" s="39"/>
      <c r="OX416" s="39"/>
      <c r="OY416" s="39"/>
      <c r="OZ416" s="39"/>
      <c r="PA416" s="39"/>
      <c r="PB416" s="39"/>
      <c r="PC416" s="39"/>
      <c r="PD416" s="39"/>
      <c r="PE416" s="39"/>
      <c r="PF416" s="39"/>
      <c r="PG416" s="39"/>
      <c r="PH416" s="39"/>
      <c r="PI416" s="39"/>
      <c r="PJ416" s="39"/>
      <c r="PK416" s="39"/>
      <c r="PL416" s="39"/>
      <c r="PM416" s="39"/>
      <c r="PN416" s="39"/>
      <c r="PO416" s="39"/>
      <c r="PP416" s="39"/>
      <c r="PQ416" s="39"/>
      <c r="PR416" s="39"/>
      <c r="PS416" s="39"/>
      <c r="PT416" s="39"/>
      <c r="PU416" s="39"/>
      <c r="PV416" s="39"/>
      <c r="PW416" s="39"/>
      <c r="PX416" s="39"/>
      <c r="PY416" s="39"/>
      <c r="PZ416" s="39"/>
      <c r="QA416" s="39"/>
      <c r="QB416" s="39"/>
      <c r="QC416" s="39"/>
      <c r="QD416" s="39"/>
      <c r="QE416" s="39"/>
      <c r="QF416" s="39"/>
      <c r="QG416" s="39"/>
      <c r="QH416" s="39"/>
      <c r="QI416" s="39"/>
      <c r="QJ416" s="39"/>
      <c r="QK416" s="39"/>
      <c r="QL416" s="39"/>
      <c r="QM416" s="39"/>
      <c r="QN416" s="39"/>
      <c r="QO416" s="39"/>
      <c r="QP416" s="39"/>
      <c r="QQ416" s="39"/>
      <c r="QR416" s="39"/>
      <c r="QS416" s="39"/>
      <c r="QT416" s="39"/>
      <c r="QU416" s="39"/>
      <c r="QV416" s="39"/>
      <c r="QW416" s="39"/>
      <c r="QX416" s="39"/>
      <c r="QY416" s="39"/>
      <c r="QZ416" s="39"/>
      <c r="RA416" s="39"/>
      <c r="RB416" s="39"/>
      <c r="RC416" s="39"/>
      <c r="RD416" s="39"/>
      <c r="RE416" s="39"/>
      <c r="RF416" s="39"/>
      <c r="RG416" s="39"/>
      <c r="RH416" s="39"/>
      <c r="RI416" s="39"/>
      <c r="RJ416" s="39"/>
      <c r="RK416" s="39"/>
      <c r="RL416" s="39"/>
      <c r="RM416" s="39"/>
      <c r="RN416" s="39"/>
      <c r="RO416" s="39"/>
      <c r="RP416" s="39"/>
      <c r="RQ416" s="39"/>
      <c r="RR416" s="39"/>
      <c r="RS416" s="39"/>
      <c r="RT416" s="39"/>
      <c r="RU416" s="39"/>
      <c r="RV416" s="39"/>
      <c r="RW416" s="39"/>
      <c r="RX416" s="39"/>
      <c r="RY416" s="39"/>
      <c r="RZ416" s="39"/>
      <c r="SA416" s="39"/>
      <c r="SB416" s="39"/>
      <c r="SC416" s="39"/>
      <c r="SD416" s="39"/>
      <c r="SE416" s="39"/>
      <c r="SF416" s="39"/>
      <c r="SG416" s="39"/>
      <c r="SH416" s="39"/>
      <c r="SI416" s="39"/>
      <c r="SJ416" s="39"/>
      <c r="SK416" s="39"/>
      <c r="SL416" s="39"/>
      <c r="SM416" s="39"/>
      <c r="SN416" s="39"/>
      <c r="SO416" s="39"/>
      <c r="SP416" s="39"/>
      <c r="SQ416" s="39"/>
      <c r="SR416" s="39"/>
      <c r="SS416" s="39"/>
      <c r="ST416" s="39"/>
      <c r="SU416" s="39"/>
      <c r="SV416" s="39"/>
      <c r="SW416" s="39"/>
      <c r="SX416" s="39"/>
      <c r="SY416" s="39"/>
      <c r="SZ416" s="39"/>
      <c r="TA416" s="39"/>
      <c r="TB416" s="39"/>
      <c r="TC416" s="39"/>
      <c r="TD416" s="39"/>
      <c r="TE416" s="39"/>
      <c r="TF416" s="39"/>
      <c r="TG416" s="39"/>
      <c r="TH416" s="39"/>
      <c r="TI416" s="39"/>
      <c r="TJ416" s="39"/>
      <c r="TK416" s="39"/>
      <c r="TL416" s="39"/>
      <c r="TM416" s="39"/>
      <c r="TN416" s="39"/>
      <c r="TO416" s="39"/>
      <c r="TP416" s="39"/>
      <c r="TQ416" s="39"/>
      <c r="TR416" s="39"/>
      <c r="TS416" s="39"/>
      <c r="TT416" s="39"/>
      <c r="TU416" s="39"/>
      <c r="TV416" s="39"/>
      <c r="TW416" s="39"/>
      <c r="TX416" s="39"/>
      <c r="TY416" s="39"/>
      <c r="TZ416" s="39"/>
      <c r="UA416" s="39"/>
      <c r="UB416" s="39"/>
      <c r="UC416" s="39"/>
      <c r="UD416" s="39"/>
      <c r="UE416" s="39"/>
      <c r="UF416" s="39"/>
      <c r="UG416" s="39"/>
      <c r="UH416" s="39"/>
      <c r="UI416" s="39"/>
      <c r="UJ416" s="39"/>
      <c r="UK416" s="39"/>
      <c r="UL416" s="39"/>
      <c r="UM416" s="39"/>
      <c r="UN416" s="39"/>
      <c r="UO416" s="39"/>
      <c r="UP416" s="39"/>
      <c r="UQ416" s="39"/>
      <c r="UR416" s="39"/>
      <c r="US416" s="39"/>
      <c r="UT416" s="39"/>
      <c r="UU416" s="39"/>
      <c r="UV416" s="39"/>
      <c r="UW416" s="39"/>
      <c r="UX416" s="39"/>
      <c r="UY416" s="39"/>
      <c r="UZ416" s="39"/>
      <c r="VA416" s="39"/>
      <c r="VB416" s="39"/>
      <c r="VC416" s="39"/>
      <c r="VD416" s="39"/>
      <c r="VE416" s="39"/>
      <c r="VF416" s="39"/>
      <c r="VG416" s="39"/>
      <c r="VH416" s="39"/>
      <c r="VI416" s="39"/>
      <c r="VJ416" s="39"/>
      <c r="VK416" s="39"/>
      <c r="VL416" s="39"/>
      <c r="VM416" s="39"/>
      <c r="VN416" s="39"/>
      <c r="VO416" s="39"/>
      <c r="VP416" s="39"/>
      <c r="VQ416" s="39"/>
      <c r="VR416" s="39"/>
      <c r="VS416" s="39"/>
      <c r="VT416" s="39"/>
      <c r="VU416" s="39"/>
      <c r="VV416" s="39"/>
      <c r="VW416" s="39"/>
      <c r="VX416" s="39"/>
      <c r="VY416" s="39"/>
      <c r="VZ416" s="39"/>
      <c r="WA416" s="39"/>
      <c r="WB416" s="39"/>
      <c r="WC416" s="39"/>
      <c r="WD416" s="39"/>
      <c r="WE416" s="39"/>
      <c r="WF416" s="39"/>
      <c r="WG416" s="39"/>
      <c r="WH416" s="39"/>
      <c r="WI416" s="39"/>
      <c r="WJ416" s="39"/>
      <c r="WK416" s="39"/>
      <c r="WL416" s="39"/>
      <c r="WM416" s="39"/>
      <c r="WN416" s="39"/>
      <c r="WO416" s="39"/>
      <c r="WP416" s="39"/>
      <c r="WQ416" s="39"/>
      <c r="WR416" s="39"/>
      <c r="WS416" s="39"/>
      <c r="WT416" s="39"/>
      <c r="WU416" s="39"/>
      <c r="WV416" s="39"/>
      <c r="WW416" s="39"/>
      <c r="WX416" s="39"/>
      <c r="WY416" s="39"/>
      <c r="WZ416" s="39"/>
      <c r="XA416" s="39"/>
      <c r="XB416" s="39"/>
      <c r="XC416" s="39"/>
      <c r="XD416" s="39"/>
      <c r="XE416" s="39"/>
      <c r="XF416" s="39"/>
      <c r="XG416" s="39"/>
      <c r="XH416" s="39"/>
      <c r="XI416" s="39"/>
      <c r="XJ416" s="39"/>
      <c r="XK416" s="39"/>
      <c r="XL416" s="39"/>
      <c r="XM416" s="39"/>
      <c r="XN416" s="39"/>
      <c r="XO416" s="39"/>
      <c r="XP416" s="39"/>
      <c r="XQ416" s="39"/>
      <c r="XR416" s="39"/>
      <c r="XS416" s="39"/>
      <c r="XT416" s="39"/>
      <c r="XU416" s="39"/>
      <c r="XV416" s="39"/>
      <c r="XW416" s="39"/>
      <c r="XX416" s="39"/>
      <c r="XY416" s="39"/>
      <c r="XZ416" s="39"/>
      <c r="YA416" s="39"/>
      <c r="YB416" s="39"/>
      <c r="YC416" s="39"/>
      <c r="YD416" s="39"/>
      <c r="YE416" s="39"/>
      <c r="YF416" s="39"/>
      <c r="YG416" s="39"/>
      <c r="YH416" s="39"/>
      <c r="YI416" s="39"/>
      <c r="YJ416" s="39"/>
      <c r="YK416" s="39"/>
      <c r="YL416" s="39"/>
      <c r="YM416" s="39"/>
      <c r="YN416" s="39"/>
      <c r="YO416" s="39"/>
      <c r="YP416" s="39"/>
      <c r="YQ416" s="39"/>
      <c r="YR416" s="39"/>
      <c r="YS416" s="39"/>
      <c r="YT416" s="39"/>
      <c r="YU416" s="39"/>
      <c r="YV416" s="39"/>
      <c r="YW416" s="39"/>
      <c r="YX416" s="39"/>
      <c r="YY416" s="39"/>
      <c r="YZ416" s="39"/>
      <c r="ZA416" s="39"/>
      <c r="ZB416" s="39"/>
      <c r="ZC416" s="39"/>
      <c r="ZD416" s="39"/>
      <c r="ZE416" s="39"/>
      <c r="ZF416" s="39"/>
      <c r="ZG416" s="39"/>
      <c r="ZH416" s="39"/>
      <c r="ZI416" s="39"/>
      <c r="ZJ416" s="39"/>
      <c r="ZK416" s="39"/>
      <c r="ZL416" s="39"/>
      <c r="ZM416" s="39"/>
      <c r="ZN416" s="39"/>
      <c r="ZO416" s="39"/>
      <c r="ZP416" s="39"/>
      <c r="ZQ416" s="39"/>
      <c r="ZR416" s="39"/>
      <c r="ZS416" s="39"/>
      <c r="ZT416" s="39"/>
      <c r="ZU416" s="39"/>
      <c r="ZV416" s="39"/>
      <c r="ZW416" s="39"/>
      <c r="ZX416" s="39"/>
    </row>
    <row r="417" spans="1:700" s="41" customFormat="1" ht="12" customHeight="1" x14ac:dyDescent="0.25">
      <c r="A417" s="128" t="s">
        <v>36</v>
      </c>
      <c r="B417" s="36" t="s">
        <v>37</v>
      </c>
      <c r="C417" s="36" t="s">
        <v>37</v>
      </c>
      <c r="D417" s="36" t="s">
        <v>38</v>
      </c>
      <c r="E417" s="36" t="s">
        <v>271</v>
      </c>
      <c r="F417" s="36" t="s">
        <v>272</v>
      </c>
      <c r="G417" s="27" t="s">
        <v>16345</v>
      </c>
      <c r="H417" s="81">
        <v>21101</v>
      </c>
      <c r="I417" s="85" t="s">
        <v>46</v>
      </c>
      <c r="J417" s="125" t="s">
        <v>1591</v>
      </c>
      <c r="K417" s="19" t="s">
        <v>247</v>
      </c>
      <c r="L417" s="117"/>
      <c r="M417" s="8" t="s">
        <v>43</v>
      </c>
      <c r="N417" s="12" t="s">
        <v>16255</v>
      </c>
      <c r="O417" s="20">
        <v>12</v>
      </c>
      <c r="P417" s="59">
        <v>179.8</v>
      </c>
      <c r="Q417" s="53" t="s">
        <v>45</v>
      </c>
      <c r="R417" s="59">
        <v>2157.6</v>
      </c>
      <c r="S417" s="59">
        <v>0</v>
      </c>
      <c r="T417" s="59">
        <v>539.4</v>
      </c>
      <c r="U417" s="59">
        <v>0</v>
      </c>
      <c r="V417" s="59">
        <v>0</v>
      </c>
      <c r="W417" s="59">
        <v>539.4</v>
      </c>
      <c r="X417" s="59">
        <v>0</v>
      </c>
      <c r="Y417" s="59">
        <v>0</v>
      </c>
      <c r="Z417" s="59">
        <v>539.4</v>
      </c>
      <c r="AA417" s="59">
        <v>0</v>
      </c>
      <c r="AB417" s="59">
        <v>0</v>
      </c>
      <c r="AC417" s="59">
        <v>539.4</v>
      </c>
      <c r="AD417" s="59">
        <v>0</v>
      </c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  <c r="IV417" s="39"/>
      <c r="IW417" s="39"/>
      <c r="IX417" s="39"/>
      <c r="IY417" s="39"/>
      <c r="IZ417" s="39"/>
      <c r="JA417" s="39"/>
      <c r="JB417" s="39"/>
      <c r="JC417" s="39"/>
      <c r="JD417" s="39"/>
      <c r="JE417" s="39"/>
      <c r="JF417" s="39"/>
      <c r="JG417" s="39"/>
      <c r="JH417" s="39"/>
      <c r="JI417" s="39"/>
      <c r="JJ417" s="39"/>
      <c r="JK417" s="39"/>
      <c r="JL417" s="39"/>
      <c r="JM417" s="39"/>
      <c r="JN417" s="39"/>
      <c r="JO417" s="39"/>
      <c r="JP417" s="39"/>
      <c r="JQ417" s="39"/>
      <c r="JR417" s="39"/>
      <c r="JS417" s="39"/>
      <c r="JT417" s="39"/>
      <c r="JU417" s="39"/>
      <c r="JV417" s="39"/>
      <c r="JW417" s="39"/>
      <c r="JX417" s="39"/>
      <c r="JY417" s="39"/>
      <c r="JZ417" s="39"/>
      <c r="KA417" s="39"/>
      <c r="KB417" s="39"/>
      <c r="KC417" s="39"/>
      <c r="KD417" s="39"/>
      <c r="KE417" s="39"/>
      <c r="KF417" s="39"/>
      <c r="KG417" s="39"/>
      <c r="KH417" s="39"/>
      <c r="KI417" s="39"/>
      <c r="KJ417" s="39"/>
      <c r="KK417" s="39"/>
      <c r="KL417" s="39"/>
      <c r="KM417" s="39"/>
      <c r="KN417" s="39"/>
      <c r="KO417" s="39"/>
      <c r="KP417" s="39"/>
      <c r="KQ417" s="39"/>
      <c r="KR417" s="39"/>
      <c r="KS417" s="39"/>
      <c r="KT417" s="39"/>
      <c r="KU417" s="39"/>
      <c r="KV417" s="39"/>
      <c r="KW417" s="39"/>
      <c r="KX417" s="39"/>
      <c r="KY417" s="39"/>
      <c r="KZ417" s="39"/>
      <c r="LA417" s="39"/>
      <c r="LB417" s="39"/>
      <c r="LC417" s="39"/>
      <c r="LD417" s="39"/>
      <c r="LE417" s="39"/>
      <c r="LF417" s="39"/>
      <c r="LG417" s="39"/>
      <c r="LH417" s="39"/>
      <c r="LI417" s="39"/>
      <c r="LJ417" s="39"/>
      <c r="LK417" s="39"/>
      <c r="LL417" s="39"/>
      <c r="LM417" s="39"/>
      <c r="LN417" s="39"/>
      <c r="LO417" s="39"/>
      <c r="LP417" s="39"/>
      <c r="LQ417" s="39"/>
      <c r="LR417" s="39"/>
      <c r="LS417" s="39"/>
      <c r="LT417" s="39"/>
      <c r="LU417" s="39"/>
      <c r="LV417" s="39"/>
      <c r="LW417" s="39"/>
      <c r="LX417" s="39"/>
      <c r="LY417" s="39"/>
      <c r="LZ417" s="39"/>
      <c r="MA417" s="39"/>
      <c r="MB417" s="39"/>
      <c r="MC417" s="39"/>
      <c r="MD417" s="39"/>
      <c r="ME417" s="39"/>
      <c r="MF417" s="39"/>
      <c r="MG417" s="39"/>
      <c r="MH417" s="39"/>
      <c r="MI417" s="39"/>
      <c r="MJ417" s="39"/>
      <c r="MK417" s="39"/>
      <c r="ML417" s="39"/>
      <c r="MM417" s="39"/>
      <c r="MN417" s="39"/>
      <c r="MO417" s="39"/>
      <c r="MP417" s="39"/>
      <c r="MQ417" s="39"/>
      <c r="MR417" s="39"/>
      <c r="MS417" s="39"/>
      <c r="MT417" s="39"/>
      <c r="MU417" s="39"/>
      <c r="MV417" s="39"/>
      <c r="MW417" s="39"/>
      <c r="MX417" s="39"/>
      <c r="MY417" s="39"/>
      <c r="MZ417" s="39"/>
      <c r="NA417" s="39"/>
      <c r="NB417" s="39"/>
      <c r="NC417" s="39"/>
      <c r="ND417" s="39"/>
      <c r="NE417" s="39"/>
      <c r="NF417" s="39"/>
      <c r="NG417" s="39"/>
      <c r="NH417" s="39"/>
      <c r="NI417" s="39"/>
      <c r="NJ417" s="39"/>
      <c r="NK417" s="39"/>
      <c r="NL417" s="39"/>
      <c r="NM417" s="39"/>
      <c r="NN417" s="39"/>
      <c r="NO417" s="39"/>
      <c r="NP417" s="39"/>
      <c r="NQ417" s="39"/>
      <c r="NR417" s="39"/>
      <c r="NS417" s="39"/>
      <c r="NT417" s="39"/>
      <c r="NU417" s="39"/>
      <c r="NV417" s="39"/>
      <c r="NW417" s="39"/>
      <c r="NX417" s="39"/>
      <c r="NY417" s="39"/>
      <c r="NZ417" s="39"/>
      <c r="OA417" s="39"/>
      <c r="OB417" s="39"/>
      <c r="OC417" s="39"/>
      <c r="OD417" s="39"/>
      <c r="OE417" s="39"/>
      <c r="OF417" s="39"/>
      <c r="OG417" s="39"/>
      <c r="OH417" s="39"/>
      <c r="OI417" s="39"/>
      <c r="OJ417" s="39"/>
      <c r="OK417" s="39"/>
      <c r="OL417" s="39"/>
      <c r="OM417" s="39"/>
      <c r="ON417" s="39"/>
      <c r="OO417" s="39"/>
      <c r="OP417" s="39"/>
      <c r="OQ417" s="39"/>
      <c r="OR417" s="39"/>
      <c r="OS417" s="39"/>
      <c r="OT417" s="39"/>
      <c r="OU417" s="39"/>
      <c r="OV417" s="39"/>
      <c r="OW417" s="39"/>
      <c r="OX417" s="39"/>
      <c r="OY417" s="39"/>
      <c r="OZ417" s="39"/>
      <c r="PA417" s="39"/>
      <c r="PB417" s="39"/>
      <c r="PC417" s="39"/>
      <c r="PD417" s="39"/>
      <c r="PE417" s="39"/>
      <c r="PF417" s="39"/>
      <c r="PG417" s="39"/>
      <c r="PH417" s="39"/>
      <c r="PI417" s="39"/>
      <c r="PJ417" s="39"/>
      <c r="PK417" s="39"/>
      <c r="PL417" s="39"/>
      <c r="PM417" s="39"/>
      <c r="PN417" s="39"/>
      <c r="PO417" s="39"/>
      <c r="PP417" s="39"/>
      <c r="PQ417" s="39"/>
      <c r="PR417" s="39"/>
      <c r="PS417" s="39"/>
      <c r="PT417" s="39"/>
      <c r="PU417" s="39"/>
      <c r="PV417" s="39"/>
      <c r="PW417" s="39"/>
      <c r="PX417" s="39"/>
      <c r="PY417" s="39"/>
      <c r="PZ417" s="39"/>
      <c r="QA417" s="39"/>
      <c r="QB417" s="39"/>
      <c r="QC417" s="39"/>
      <c r="QD417" s="39"/>
      <c r="QE417" s="39"/>
      <c r="QF417" s="39"/>
      <c r="QG417" s="39"/>
      <c r="QH417" s="39"/>
      <c r="QI417" s="39"/>
      <c r="QJ417" s="39"/>
      <c r="QK417" s="39"/>
      <c r="QL417" s="39"/>
      <c r="QM417" s="39"/>
      <c r="QN417" s="39"/>
      <c r="QO417" s="39"/>
      <c r="QP417" s="39"/>
      <c r="QQ417" s="39"/>
      <c r="QR417" s="39"/>
      <c r="QS417" s="39"/>
      <c r="QT417" s="39"/>
      <c r="QU417" s="39"/>
      <c r="QV417" s="39"/>
      <c r="QW417" s="39"/>
      <c r="QX417" s="39"/>
      <c r="QY417" s="39"/>
      <c r="QZ417" s="39"/>
      <c r="RA417" s="39"/>
      <c r="RB417" s="39"/>
      <c r="RC417" s="39"/>
      <c r="RD417" s="39"/>
      <c r="RE417" s="39"/>
      <c r="RF417" s="39"/>
      <c r="RG417" s="39"/>
      <c r="RH417" s="39"/>
      <c r="RI417" s="39"/>
      <c r="RJ417" s="39"/>
      <c r="RK417" s="39"/>
      <c r="RL417" s="39"/>
      <c r="RM417" s="39"/>
      <c r="RN417" s="39"/>
      <c r="RO417" s="39"/>
      <c r="RP417" s="39"/>
      <c r="RQ417" s="39"/>
      <c r="RR417" s="39"/>
      <c r="RS417" s="39"/>
      <c r="RT417" s="39"/>
      <c r="RU417" s="39"/>
      <c r="RV417" s="39"/>
      <c r="RW417" s="39"/>
      <c r="RX417" s="39"/>
      <c r="RY417" s="39"/>
      <c r="RZ417" s="39"/>
      <c r="SA417" s="39"/>
      <c r="SB417" s="39"/>
      <c r="SC417" s="39"/>
      <c r="SD417" s="39"/>
      <c r="SE417" s="39"/>
      <c r="SF417" s="39"/>
      <c r="SG417" s="39"/>
      <c r="SH417" s="39"/>
      <c r="SI417" s="39"/>
      <c r="SJ417" s="39"/>
      <c r="SK417" s="39"/>
      <c r="SL417" s="39"/>
      <c r="SM417" s="39"/>
      <c r="SN417" s="39"/>
      <c r="SO417" s="39"/>
      <c r="SP417" s="39"/>
      <c r="SQ417" s="39"/>
      <c r="SR417" s="39"/>
      <c r="SS417" s="39"/>
      <c r="ST417" s="39"/>
      <c r="SU417" s="39"/>
      <c r="SV417" s="39"/>
      <c r="SW417" s="39"/>
      <c r="SX417" s="39"/>
      <c r="SY417" s="39"/>
      <c r="SZ417" s="39"/>
      <c r="TA417" s="39"/>
      <c r="TB417" s="39"/>
      <c r="TC417" s="39"/>
      <c r="TD417" s="39"/>
      <c r="TE417" s="39"/>
      <c r="TF417" s="39"/>
      <c r="TG417" s="39"/>
      <c r="TH417" s="39"/>
      <c r="TI417" s="39"/>
      <c r="TJ417" s="39"/>
      <c r="TK417" s="39"/>
      <c r="TL417" s="39"/>
      <c r="TM417" s="39"/>
      <c r="TN417" s="39"/>
      <c r="TO417" s="39"/>
      <c r="TP417" s="39"/>
      <c r="TQ417" s="39"/>
      <c r="TR417" s="39"/>
      <c r="TS417" s="39"/>
      <c r="TT417" s="39"/>
      <c r="TU417" s="39"/>
      <c r="TV417" s="39"/>
      <c r="TW417" s="39"/>
      <c r="TX417" s="39"/>
      <c r="TY417" s="39"/>
      <c r="TZ417" s="39"/>
      <c r="UA417" s="39"/>
      <c r="UB417" s="39"/>
      <c r="UC417" s="39"/>
      <c r="UD417" s="39"/>
      <c r="UE417" s="39"/>
      <c r="UF417" s="39"/>
      <c r="UG417" s="39"/>
      <c r="UH417" s="39"/>
      <c r="UI417" s="39"/>
      <c r="UJ417" s="39"/>
      <c r="UK417" s="39"/>
      <c r="UL417" s="39"/>
      <c r="UM417" s="39"/>
      <c r="UN417" s="39"/>
      <c r="UO417" s="39"/>
      <c r="UP417" s="39"/>
      <c r="UQ417" s="39"/>
      <c r="UR417" s="39"/>
      <c r="US417" s="39"/>
      <c r="UT417" s="39"/>
      <c r="UU417" s="39"/>
      <c r="UV417" s="39"/>
      <c r="UW417" s="39"/>
      <c r="UX417" s="39"/>
      <c r="UY417" s="39"/>
      <c r="UZ417" s="39"/>
      <c r="VA417" s="39"/>
      <c r="VB417" s="39"/>
      <c r="VC417" s="39"/>
      <c r="VD417" s="39"/>
      <c r="VE417" s="39"/>
      <c r="VF417" s="39"/>
      <c r="VG417" s="39"/>
      <c r="VH417" s="39"/>
      <c r="VI417" s="39"/>
      <c r="VJ417" s="39"/>
      <c r="VK417" s="39"/>
      <c r="VL417" s="39"/>
      <c r="VM417" s="39"/>
      <c r="VN417" s="39"/>
      <c r="VO417" s="39"/>
      <c r="VP417" s="39"/>
      <c r="VQ417" s="39"/>
      <c r="VR417" s="39"/>
      <c r="VS417" s="39"/>
      <c r="VT417" s="39"/>
      <c r="VU417" s="39"/>
      <c r="VV417" s="39"/>
      <c r="VW417" s="39"/>
      <c r="VX417" s="39"/>
      <c r="VY417" s="39"/>
      <c r="VZ417" s="39"/>
      <c r="WA417" s="39"/>
      <c r="WB417" s="39"/>
      <c r="WC417" s="39"/>
      <c r="WD417" s="39"/>
      <c r="WE417" s="39"/>
      <c r="WF417" s="39"/>
      <c r="WG417" s="39"/>
      <c r="WH417" s="39"/>
      <c r="WI417" s="39"/>
      <c r="WJ417" s="39"/>
      <c r="WK417" s="39"/>
      <c r="WL417" s="39"/>
      <c r="WM417" s="39"/>
      <c r="WN417" s="39"/>
      <c r="WO417" s="39"/>
      <c r="WP417" s="39"/>
      <c r="WQ417" s="39"/>
      <c r="WR417" s="39"/>
      <c r="WS417" s="39"/>
      <c r="WT417" s="39"/>
      <c r="WU417" s="39"/>
      <c r="WV417" s="39"/>
      <c r="WW417" s="39"/>
      <c r="WX417" s="39"/>
      <c r="WY417" s="39"/>
      <c r="WZ417" s="39"/>
      <c r="XA417" s="39"/>
      <c r="XB417" s="39"/>
      <c r="XC417" s="39"/>
      <c r="XD417" s="39"/>
      <c r="XE417" s="39"/>
      <c r="XF417" s="39"/>
      <c r="XG417" s="39"/>
      <c r="XH417" s="39"/>
      <c r="XI417" s="39"/>
      <c r="XJ417" s="39"/>
      <c r="XK417" s="39"/>
      <c r="XL417" s="39"/>
      <c r="XM417" s="39"/>
      <c r="XN417" s="39"/>
      <c r="XO417" s="39"/>
      <c r="XP417" s="39"/>
      <c r="XQ417" s="39"/>
      <c r="XR417" s="39"/>
      <c r="XS417" s="39"/>
      <c r="XT417" s="39"/>
      <c r="XU417" s="39"/>
      <c r="XV417" s="39"/>
      <c r="XW417" s="39"/>
      <c r="XX417" s="39"/>
      <c r="XY417" s="39"/>
      <c r="XZ417" s="39"/>
      <c r="YA417" s="39"/>
      <c r="YB417" s="39"/>
      <c r="YC417" s="39"/>
      <c r="YD417" s="39"/>
      <c r="YE417" s="39"/>
      <c r="YF417" s="39"/>
      <c r="YG417" s="39"/>
      <c r="YH417" s="39"/>
      <c r="YI417" s="39"/>
      <c r="YJ417" s="39"/>
      <c r="YK417" s="39"/>
      <c r="YL417" s="39"/>
      <c r="YM417" s="39"/>
      <c r="YN417" s="39"/>
      <c r="YO417" s="39"/>
      <c r="YP417" s="39"/>
      <c r="YQ417" s="39"/>
      <c r="YR417" s="39"/>
      <c r="YS417" s="39"/>
      <c r="YT417" s="39"/>
      <c r="YU417" s="39"/>
      <c r="YV417" s="39"/>
      <c r="YW417" s="39"/>
      <c r="YX417" s="39"/>
      <c r="YY417" s="39"/>
      <c r="YZ417" s="39"/>
      <c r="ZA417" s="39"/>
      <c r="ZB417" s="39"/>
      <c r="ZC417" s="39"/>
      <c r="ZD417" s="39"/>
      <c r="ZE417" s="39"/>
      <c r="ZF417" s="39"/>
      <c r="ZG417" s="39"/>
      <c r="ZH417" s="39"/>
      <c r="ZI417" s="39"/>
      <c r="ZJ417" s="39"/>
      <c r="ZK417" s="39"/>
      <c r="ZL417" s="39"/>
      <c r="ZM417" s="39"/>
      <c r="ZN417" s="39"/>
      <c r="ZO417" s="39"/>
      <c r="ZP417" s="39"/>
      <c r="ZQ417" s="39"/>
      <c r="ZR417" s="39"/>
      <c r="ZS417" s="39"/>
      <c r="ZT417" s="39"/>
      <c r="ZU417" s="39"/>
      <c r="ZV417" s="39"/>
      <c r="ZW417" s="39"/>
      <c r="ZX417" s="39"/>
    </row>
    <row r="418" spans="1:700" s="41" customFormat="1" ht="12" customHeight="1" x14ac:dyDescent="0.25">
      <c r="A418" s="128" t="s">
        <v>36</v>
      </c>
      <c r="B418" s="36" t="s">
        <v>37</v>
      </c>
      <c r="C418" s="36" t="s">
        <v>37</v>
      </c>
      <c r="D418" s="36" t="s">
        <v>38</v>
      </c>
      <c r="E418" s="36" t="s">
        <v>271</v>
      </c>
      <c r="F418" s="36" t="s">
        <v>272</v>
      </c>
      <c r="G418" s="27" t="s">
        <v>16345</v>
      </c>
      <c r="H418" s="81">
        <v>21101</v>
      </c>
      <c r="I418" s="85" t="s">
        <v>46</v>
      </c>
      <c r="J418" s="88" t="s">
        <v>412</v>
      </c>
      <c r="K418" s="30" t="s">
        <v>16256</v>
      </c>
      <c r="L418" s="11"/>
      <c r="M418" s="8" t="s">
        <v>43</v>
      </c>
      <c r="N418" s="12" t="s">
        <v>16255</v>
      </c>
      <c r="O418" s="20">
        <v>25</v>
      </c>
      <c r="P418" s="59">
        <v>4.4000000000000004</v>
      </c>
      <c r="Q418" s="53" t="s">
        <v>45</v>
      </c>
      <c r="R418" s="59">
        <v>110</v>
      </c>
      <c r="S418" s="59">
        <v>0</v>
      </c>
      <c r="T418" s="59">
        <v>27.5</v>
      </c>
      <c r="U418" s="59">
        <v>0</v>
      </c>
      <c r="V418" s="59">
        <v>0</v>
      </c>
      <c r="W418" s="59">
        <v>27.5</v>
      </c>
      <c r="X418" s="59">
        <v>0</v>
      </c>
      <c r="Y418" s="59">
        <v>0</v>
      </c>
      <c r="Z418" s="59">
        <v>27.5</v>
      </c>
      <c r="AA418" s="59">
        <v>0</v>
      </c>
      <c r="AB418" s="59">
        <v>0</v>
      </c>
      <c r="AC418" s="59">
        <v>27.5</v>
      </c>
      <c r="AD418" s="59">
        <v>0</v>
      </c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  <c r="IV418" s="39"/>
      <c r="IW418" s="39"/>
      <c r="IX418" s="39"/>
      <c r="IY418" s="39"/>
      <c r="IZ418" s="39"/>
      <c r="JA418" s="39"/>
      <c r="JB418" s="39"/>
      <c r="JC418" s="39"/>
      <c r="JD418" s="39"/>
      <c r="JE418" s="39"/>
      <c r="JF418" s="39"/>
      <c r="JG418" s="39"/>
      <c r="JH418" s="39"/>
      <c r="JI418" s="39"/>
      <c r="JJ418" s="39"/>
      <c r="JK418" s="39"/>
      <c r="JL418" s="39"/>
      <c r="JM418" s="39"/>
      <c r="JN418" s="39"/>
      <c r="JO418" s="39"/>
      <c r="JP418" s="39"/>
      <c r="JQ418" s="39"/>
      <c r="JR418" s="39"/>
      <c r="JS418" s="39"/>
      <c r="JT418" s="39"/>
      <c r="JU418" s="39"/>
      <c r="JV418" s="39"/>
      <c r="JW418" s="39"/>
      <c r="JX418" s="39"/>
      <c r="JY418" s="39"/>
      <c r="JZ418" s="39"/>
      <c r="KA418" s="39"/>
      <c r="KB418" s="39"/>
      <c r="KC418" s="39"/>
      <c r="KD418" s="39"/>
      <c r="KE418" s="39"/>
      <c r="KF418" s="39"/>
      <c r="KG418" s="39"/>
      <c r="KH418" s="39"/>
      <c r="KI418" s="39"/>
      <c r="KJ418" s="39"/>
      <c r="KK418" s="39"/>
      <c r="KL418" s="39"/>
      <c r="KM418" s="39"/>
      <c r="KN418" s="39"/>
      <c r="KO418" s="39"/>
      <c r="KP418" s="39"/>
      <c r="KQ418" s="39"/>
      <c r="KR418" s="39"/>
      <c r="KS418" s="39"/>
      <c r="KT418" s="39"/>
      <c r="KU418" s="39"/>
      <c r="KV418" s="39"/>
      <c r="KW418" s="39"/>
      <c r="KX418" s="39"/>
      <c r="KY418" s="39"/>
      <c r="KZ418" s="39"/>
      <c r="LA418" s="39"/>
      <c r="LB418" s="39"/>
      <c r="LC418" s="39"/>
      <c r="LD418" s="39"/>
      <c r="LE418" s="39"/>
      <c r="LF418" s="39"/>
      <c r="LG418" s="39"/>
      <c r="LH418" s="39"/>
      <c r="LI418" s="39"/>
      <c r="LJ418" s="39"/>
      <c r="LK418" s="39"/>
      <c r="LL418" s="39"/>
      <c r="LM418" s="39"/>
      <c r="LN418" s="39"/>
      <c r="LO418" s="39"/>
      <c r="LP418" s="39"/>
      <c r="LQ418" s="39"/>
      <c r="LR418" s="39"/>
      <c r="LS418" s="39"/>
      <c r="LT418" s="39"/>
      <c r="LU418" s="39"/>
      <c r="LV418" s="39"/>
      <c r="LW418" s="39"/>
      <c r="LX418" s="39"/>
      <c r="LY418" s="39"/>
      <c r="LZ418" s="39"/>
      <c r="MA418" s="39"/>
      <c r="MB418" s="39"/>
      <c r="MC418" s="39"/>
      <c r="MD418" s="39"/>
      <c r="ME418" s="39"/>
      <c r="MF418" s="39"/>
      <c r="MG418" s="39"/>
      <c r="MH418" s="39"/>
      <c r="MI418" s="39"/>
      <c r="MJ418" s="39"/>
      <c r="MK418" s="39"/>
      <c r="ML418" s="39"/>
      <c r="MM418" s="39"/>
      <c r="MN418" s="39"/>
      <c r="MO418" s="39"/>
      <c r="MP418" s="39"/>
      <c r="MQ418" s="39"/>
      <c r="MR418" s="39"/>
      <c r="MS418" s="39"/>
      <c r="MT418" s="39"/>
      <c r="MU418" s="39"/>
      <c r="MV418" s="39"/>
      <c r="MW418" s="39"/>
      <c r="MX418" s="39"/>
      <c r="MY418" s="39"/>
      <c r="MZ418" s="39"/>
      <c r="NA418" s="39"/>
      <c r="NB418" s="39"/>
      <c r="NC418" s="39"/>
      <c r="ND418" s="39"/>
      <c r="NE418" s="39"/>
      <c r="NF418" s="39"/>
      <c r="NG418" s="39"/>
      <c r="NH418" s="39"/>
      <c r="NI418" s="39"/>
      <c r="NJ418" s="39"/>
      <c r="NK418" s="39"/>
      <c r="NL418" s="39"/>
      <c r="NM418" s="39"/>
      <c r="NN418" s="39"/>
      <c r="NO418" s="39"/>
      <c r="NP418" s="39"/>
      <c r="NQ418" s="39"/>
      <c r="NR418" s="39"/>
      <c r="NS418" s="39"/>
      <c r="NT418" s="39"/>
      <c r="NU418" s="39"/>
      <c r="NV418" s="39"/>
      <c r="NW418" s="39"/>
      <c r="NX418" s="39"/>
      <c r="NY418" s="39"/>
      <c r="NZ418" s="39"/>
      <c r="OA418" s="39"/>
      <c r="OB418" s="39"/>
      <c r="OC418" s="39"/>
      <c r="OD418" s="39"/>
      <c r="OE418" s="39"/>
      <c r="OF418" s="39"/>
      <c r="OG418" s="39"/>
      <c r="OH418" s="39"/>
      <c r="OI418" s="39"/>
      <c r="OJ418" s="39"/>
      <c r="OK418" s="39"/>
      <c r="OL418" s="39"/>
      <c r="OM418" s="39"/>
      <c r="ON418" s="39"/>
      <c r="OO418" s="39"/>
      <c r="OP418" s="39"/>
      <c r="OQ418" s="39"/>
      <c r="OR418" s="39"/>
      <c r="OS418" s="39"/>
      <c r="OT418" s="39"/>
      <c r="OU418" s="39"/>
      <c r="OV418" s="39"/>
      <c r="OW418" s="39"/>
      <c r="OX418" s="39"/>
      <c r="OY418" s="39"/>
      <c r="OZ418" s="39"/>
      <c r="PA418" s="39"/>
      <c r="PB418" s="39"/>
      <c r="PC418" s="39"/>
      <c r="PD418" s="39"/>
      <c r="PE418" s="39"/>
      <c r="PF418" s="39"/>
      <c r="PG418" s="39"/>
      <c r="PH418" s="39"/>
      <c r="PI418" s="39"/>
      <c r="PJ418" s="39"/>
      <c r="PK418" s="39"/>
      <c r="PL418" s="39"/>
      <c r="PM418" s="39"/>
      <c r="PN418" s="39"/>
      <c r="PO418" s="39"/>
      <c r="PP418" s="39"/>
      <c r="PQ418" s="39"/>
      <c r="PR418" s="39"/>
      <c r="PS418" s="39"/>
      <c r="PT418" s="39"/>
      <c r="PU418" s="39"/>
      <c r="PV418" s="39"/>
      <c r="PW418" s="39"/>
      <c r="PX418" s="39"/>
      <c r="PY418" s="39"/>
      <c r="PZ418" s="39"/>
      <c r="QA418" s="39"/>
      <c r="QB418" s="39"/>
      <c r="QC418" s="39"/>
      <c r="QD418" s="39"/>
      <c r="QE418" s="39"/>
      <c r="QF418" s="39"/>
      <c r="QG418" s="39"/>
      <c r="QH418" s="39"/>
      <c r="QI418" s="39"/>
      <c r="QJ418" s="39"/>
      <c r="QK418" s="39"/>
      <c r="QL418" s="39"/>
      <c r="QM418" s="39"/>
      <c r="QN418" s="39"/>
      <c r="QO418" s="39"/>
      <c r="QP418" s="39"/>
      <c r="QQ418" s="39"/>
      <c r="QR418" s="39"/>
      <c r="QS418" s="39"/>
      <c r="QT418" s="39"/>
      <c r="QU418" s="39"/>
      <c r="QV418" s="39"/>
      <c r="QW418" s="39"/>
      <c r="QX418" s="39"/>
      <c r="QY418" s="39"/>
      <c r="QZ418" s="39"/>
      <c r="RA418" s="39"/>
      <c r="RB418" s="39"/>
      <c r="RC418" s="39"/>
      <c r="RD418" s="39"/>
      <c r="RE418" s="39"/>
      <c r="RF418" s="39"/>
      <c r="RG418" s="39"/>
      <c r="RH418" s="39"/>
      <c r="RI418" s="39"/>
      <c r="RJ418" s="39"/>
      <c r="RK418" s="39"/>
      <c r="RL418" s="39"/>
      <c r="RM418" s="39"/>
      <c r="RN418" s="39"/>
      <c r="RO418" s="39"/>
      <c r="RP418" s="39"/>
      <c r="RQ418" s="39"/>
      <c r="RR418" s="39"/>
      <c r="RS418" s="39"/>
      <c r="RT418" s="39"/>
      <c r="RU418" s="39"/>
      <c r="RV418" s="39"/>
      <c r="RW418" s="39"/>
      <c r="RX418" s="39"/>
      <c r="RY418" s="39"/>
      <c r="RZ418" s="39"/>
      <c r="SA418" s="39"/>
      <c r="SB418" s="39"/>
      <c r="SC418" s="39"/>
      <c r="SD418" s="39"/>
      <c r="SE418" s="39"/>
      <c r="SF418" s="39"/>
      <c r="SG418" s="39"/>
      <c r="SH418" s="39"/>
      <c r="SI418" s="39"/>
      <c r="SJ418" s="39"/>
      <c r="SK418" s="39"/>
      <c r="SL418" s="39"/>
      <c r="SM418" s="39"/>
      <c r="SN418" s="39"/>
      <c r="SO418" s="39"/>
      <c r="SP418" s="39"/>
      <c r="SQ418" s="39"/>
      <c r="SR418" s="39"/>
      <c r="SS418" s="39"/>
      <c r="ST418" s="39"/>
      <c r="SU418" s="39"/>
      <c r="SV418" s="39"/>
      <c r="SW418" s="39"/>
      <c r="SX418" s="39"/>
      <c r="SY418" s="39"/>
      <c r="SZ418" s="39"/>
      <c r="TA418" s="39"/>
      <c r="TB418" s="39"/>
      <c r="TC418" s="39"/>
      <c r="TD418" s="39"/>
      <c r="TE418" s="39"/>
      <c r="TF418" s="39"/>
      <c r="TG418" s="39"/>
      <c r="TH418" s="39"/>
      <c r="TI418" s="39"/>
      <c r="TJ418" s="39"/>
      <c r="TK418" s="39"/>
      <c r="TL418" s="39"/>
      <c r="TM418" s="39"/>
      <c r="TN418" s="39"/>
      <c r="TO418" s="39"/>
      <c r="TP418" s="39"/>
      <c r="TQ418" s="39"/>
      <c r="TR418" s="39"/>
      <c r="TS418" s="39"/>
      <c r="TT418" s="39"/>
      <c r="TU418" s="39"/>
      <c r="TV418" s="39"/>
      <c r="TW418" s="39"/>
      <c r="TX418" s="39"/>
      <c r="TY418" s="39"/>
      <c r="TZ418" s="39"/>
      <c r="UA418" s="39"/>
      <c r="UB418" s="39"/>
      <c r="UC418" s="39"/>
      <c r="UD418" s="39"/>
      <c r="UE418" s="39"/>
      <c r="UF418" s="39"/>
      <c r="UG418" s="39"/>
      <c r="UH418" s="39"/>
      <c r="UI418" s="39"/>
      <c r="UJ418" s="39"/>
      <c r="UK418" s="39"/>
      <c r="UL418" s="39"/>
      <c r="UM418" s="39"/>
      <c r="UN418" s="39"/>
      <c r="UO418" s="39"/>
      <c r="UP418" s="39"/>
      <c r="UQ418" s="39"/>
      <c r="UR418" s="39"/>
      <c r="US418" s="39"/>
      <c r="UT418" s="39"/>
      <c r="UU418" s="39"/>
      <c r="UV418" s="39"/>
      <c r="UW418" s="39"/>
      <c r="UX418" s="39"/>
      <c r="UY418" s="39"/>
      <c r="UZ418" s="39"/>
      <c r="VA418" s="39"/>
      <c r="VB418" s="39"/>
      <c r="VC418" s="39"/>
      <c r="VD418" s="39"/>
      <c r="VE418" s="39"/>
      <c r="VF418" s="39"/>
      <c r="VG418" s="39"/>
      <c r="VH418" s="39"/>
      <c r="VI418" s="39"/>
      <c r="VJ418" s="39"/>
      <c r="VK418" s="39"/>
      <c r="VL418" s="39"/>
      <c r="VM418" s="39"/>
      <c r="VN418" s="39"/>
      <c r="VO418" s="39"/>
      <c r="VP418" s="39"/>
      <c r="VQ418" s="39"/>
      <c r="VR418" s="39"/>
      <c r="VS418" s="39"/>
      <c r="VT418" s="39"/>
      <c r="VU418" s="39"/>
      <c r="VV418" s="39"/>
      <c r="VW418" s="39"/>
      <c r="VX418" s="39"/>
      <c r="VY418" s="39"/>
      <c r="VZ418" s="39"/>
      <c r="WA418" s="39"/>
      <c r="WB418" s="39"/>
      <c r="WC418" s="39"/>
      <c r="WD418" s="39"/>
      <c r="WE418" s="39"/>
      <c r="WF418" s="39"/>
      <c r="WG418" s="39"/>
      <c r="WH418" s="39"/>
      <c r="WI418" s="39"/>
      <c r="WJ418" s="39"/>
      <c r="WK418" s="39"/>
      <c r="WL418" s="39"/>
      <c r="WM418" s="39"/>
      <c r="WN418" s="39"/>
      <c r="WO418" s="39"/>
      <c r="WP418" s="39"/>
      <c r="WQ418" s="39"/>
      <c r="WR418" s="39"/>
      <c r="WS418" s="39"/>
      <c r="WT418" s="39"/>
      <c r="WU418" s="39"/>
      <c r="WV418" s="39"/>
      <c r="WW418" s="39"/>
      <c r="WX418" s="39"/>
      <c r="WY418" s="39"/>
      <c r="WZ418" s="39"/>
      <c r="XA418" s="39"/>
      <c r="XB418" s="39"/>
      <c r="XC418" s="39"/>
      <c r="XD418" s="39"/>
      <c r="XE418" s="39"/>
      <c r="XF418" s="39"/>
      <c r="XG418" s="39"/>
      <c r="XH418" s="39"/>
      <c r="XI418" s="39"/>
      <c r="XJ418" s="39"/>
      <c r="XK418" s="39"/>
      <c r="XL418" s="39"/>
      <c r="XM418" s="39"/>
      <c r="XN418" s="39"/>
      <c r="XO418" s="39"/>
      <c r="XP418" s="39"/>
      <c r="XQ418" s="39"/>
      <c r="XR418" s="39"/>
      <c r="XS418" s="39"/>
      <c r="XT418" s="39"/>
      <c r="XU418" s="39"/>
      <c r="XV418" s="39"/>
      <c r="XW418" s="39"/>
      <c r="XX418" s="39"/>
      <c r="XY418" s="39"/>
      <c r="XZ418" s="39"/>
      <c r="YA418" s="39"/>
      <c r="YB418" s="39"/>
      <c r="YC418" s="39"/>
      <c r="YD418" s="39"/>
      <c r="YE418" s="39"/>
      <c r="YF418" s="39"/>
      <c r="YG418" s="39"/>
      <c r="YH418" s="39"/>
      <c r="YI418" s="39"/>
      <c r="YJ418" s="39"/>
      <c r="YK418" s="39"/>
      <c r="YL418" s="39"/>
      <c r="YM418" s="39"/>
      <c r="YN418" s="39"/>
      <c r="YO418" s="39"/>
      <c r="YP418" s="39"/>
      <c r="YQ418" s="39"/>
      <c r="YR418" s="39"/>
      <c r="YS418" s="39"/>
      <c r="YT418" s="39"/>
      <c r="YU418" s="39"/>
      <c r="YV418" s="39"/>
      <c r="YW418" s="39"/>
      <c r="YX418" s="39"/>
      <c r="YY418" s="39"/>
      <c r="YZ418" s="39"/>
      <c r="ZA418" s="39"/>
      <c r="ZB418" s="39"/>
      <c r="ZC418" s="39"/>
      <c r="ZD418" s="39"/>
      <c r="ZE418" s="39"/>
      <c r="ZF418" s="39"/>
      <c r="ZG418" s="39"/>
      <c r="ZH418" s="39"/>
      <c r="ZI418" s="39"/>
      <c r="ZJ418" s="39"/>
      <c r="ZK418" s="39"/>
      <c r="ZL418" s="39"/>
      <c r="ZM418" s="39"/>
      <c r="ZN418" s="39"/>
      <c r="ZO418" s="39"/>
      <c r="ZP418" s="39"/>
      <c r="ZQ418" s="39"/>
      <c r="ZR418" s="39"/>
      <c r="ZS418" s="39"/>
      <c r="ZT418" s="39"/>
      <c r="ZU418" s="39"/>
      <c r="ZV418" s="39"/>
      <c r="ZW418" s="39"/>
      <c r="ZX418" s="39"/>
    </row>
    <row r="419" spans="1:700" s="41" customFormat="1" ht="12" customHeight="1" x14ac:dyDescent="0.25">
      <c r="A419" s="128" t="s">
        <v>36</v>
      </c>
      <c r="B419" s="36" t="s">
        <v>37</v>
      </c>
      <c r="C419" s="36" t="s">
        <v>37</v>
      </c>
      <c r="D419" s="36" t="s">
        <v>38</v>
      </c>
      <c r="E419" s="36" t="s">
        <v>271</v>
      </c>
      <c r="F419" s="36" t="s">
        <v>272</v>
      </c>
      <c r="G419" s="27" t="s">
        <v>16345</v>
      </c>
      <c r="H419" s="81">
        <v>21101</v>
      </c>
      <c r="I419" s="85" t="s">
        <v>46</v>
      </c>
      <c r="J419" s="88" t="s">
        <v>413</v>
      </c>
      <c r="K419" s="19" t="s">
        <v>16257</v>
      </c>
      <c r="L419" s="11"/>
      <c r="M419" s="8" t="s">
        <v>43</v>
      </c>
      <c r="N419" s="12" t="s">
        <v>16255</v>
      </c>
      <c r="O419" s="20">
        <v>24</v>
      </c>
      <c r="P419" s="59">
        <v>4.4000000000000004</v>
      </c>
      <c r="Q419" s="53" t="s">
        <v>45</v>
      </c>
      <c r="R419" s="59">
        <v>105.79</v>
      </c>
      <c r="S419" s="59">
        <v>0</v>
      </c>
      <c r="T419" s="59">
        <v>26.4</v>
      </c>
      <c r="U419" s="59">
        <v>0</v>
      </c>
      <c r="V419" s="59">
        <v>0</v>
      </c>
      <c r="W419" s="59">
        <v>26.4</v>
      </c>
      <c r="X419" s="59">
        <v>0</v>
      </c>
      <c r="Y419" s="59">
        <v>0</v>
      </c>
      <c r="Z419" s="59">
        <v>26.4</v>
      </c>
      <c r="AA419" s="59">
        <v>0</v>
      </c>
      <c r="AB419" s="59">
        <v>0</v>
      </c>
      <c r="AC419" s="59">
        <v>26.4</v>
      </c>
      <c r="AD419" s="59">
        <v>0</v>
      </c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  <c r="IV419" s="39"/>
      <c r="IW419" s="39"/>
      <c r="IX419" s="39"/>
      <c r="IY419" s="39"/>
      <c r="IZ419" s="39"/>
      <c r="JA419" s="39"/>
      <c r="JB419" s="39"/>
      <c r="JC419" s="39"/>
      <c r="JD419" s="39"/>
      <c r="JE419" s="39"/>
      <c r="JF419" s="39"/>
      <c r="JG419" s="39"/>
      <c r="JH419" s="39"/>
      <c r="JI419" s="39"/>
      <c r="JJ419" s="39"/>
      <c r="JK419" s="39"/>
      <c r="JL419" s="39"/>
      <c r="JM419" s="39"/>
      <c r="JN419" s="39"/>
      <c r="JO419" s="39"/>
      <c r="JP419" s="39"/>
      <c r="JQ419" s="39"/>
      <c r="JR419" s="39"/>
      <c r="JS419" s="39"/>
      <c r="JT419" s="39"/>
      <c r="JU419" s="39"/>
      <c r="JV419" s="39"/>
      <c r="JW419" s="39"/>
      <c r="JX419" s="39"/>
      <c r="JY419" s="39"/>
      <c r="JZ419" s="39"/>
      <c r="KA419" s="39"/>
      <c r="KB419" s="39"/>
      <c r="KC419" s="39"/>
      <c r="KD419" s="39"/>
      <c r="KE419" s="39"/>
      <c r="KF419" s="39"/>
      <c r="KG419" s="39"/>
      <c r="KH419" s="39"/>
      <c r="KI419" s="39"/>
      <c r="KJ419" s="39"/>
      <c r="KK419" s="39"/>
      <c r="KL419" s="39"/>
      <c r="KM419" s="39"/>
      <c r="KN419" s="39"/>
      <c r="KO419" s="39"/>
      <c r="KP419" s="39"/>
      <c r="KQ419" s="39"/>
      <c r="KR419" s="39"/>
      <c r="KS419" s="39"/>
      <c r="KT419" s="39"/>
      <c r="KU419" s="39"/>
      <c r="KV419" s="39"/>
      <c r="KW419" s="39"/>
      <c r="KX419" s="39"/>
      <c r="KY419" s="39"/>
      <c r="KZ419" s="39"/>
      <c r="LA419" s="39"/>
      <c r="LB419" s="39"/>
      <c r="LC419" s="39"/>
      <c r="LD419" s="39"/>
      <c r="LE419" s="39"/>
      <c r="LF419" s="39"/>
      <c r="LG419" s="39"/>
      <c r="LH419" s="39"/>
      <c r="LI419" s="39"/>
      <c r="LJ419" s="39"/>
      <c r="LK419" s="39"/>
      <c r="LL419" s="39"/>
      <c r="LM419" s="39"/>
      <c r="LN419" s="39"/>
      <c r="LO419" s="39"/>
      <c r="LP419" s="39"/>
      <c r="LQ419" s="39"/>
      <c r="LR419" s="39"/>
      <c r="LS419" s="39"/>
      <c r="LT419" s="39"/>
      <c r="LU419" s="39"/>
      <c r="LV419" s="39"/>
      <c r="LW419" s="39"/>
      <c r="LX419" s="39"/>
      <c r="LY419" s="39"/>
      <c r="LZ419" s="39"/>
      <c r="MA419" s="39"/>
      <c r="MB419" s="39"/>
      <c r="MC419" s="39"/>
      <c r="MD419" s="39"/>
      <c r="ME419" s="39"/>
      <c r="MF419" s="39"/>
      <c r="MG419" s="39"/>
      <c r="MH419" s="39"/>
      <c r="MI419" s="39"/>
      <c r="MJ419" s="39"/>
      <c r="MK419" s="39"/>
      <c r="ML419" s="39"/>
      <c r="MM419" s="39"/>
      <c r="MN419" s="39"/>
      <c r="MO419" s="39"/>
      <c r="MP419" s="39"/>
      <c r="MQ419" s="39"/>
      <c r="MR419" s="39"/>
      <c r="MS419" s="39"/>
      <c r="MT419" s="39"/>
      <c r="MU419" s="39"/>
      <c r="MV419" s="39"/>
      <c r="MW419" s="39"/>
      <c r="MX419" s="39"/>
      <c r="MY419" s="39"/>
      <c r="MZ419" s="39"/>
      <c r="NA419" s="39"/>
      <c r="NB419" s="39"/>
      <c r="NC419" s="39"/>
      <c r="ND419" s="39"/>
      <c r="NE419" s="39"/>
      <c r="NF419" s="39"/>
      <c r="NG419" s="39"/>
      <c r="NH419" s="39"/>
      <c r="NI419" s="39"/>
      <c r="NJ419" s="39"/>
      <c r="NK419" s="39"/>
      <c r="NL419" s="39"/>
      <c r="NM419" s="39"/>
      <c r="NN419" s="39"/>
      <c r="NO419" s="39"/>
      <c r="NP419" s="39"/>
      <c r="NQ419" s="39"/>
      <c r="NR419" s="39"/>
      <c r="NS419" s="39"/>
      <c r="NT419" s="39"/>
      <c r="NU419" s="39"/>
      <c r="NV419" s="39"/>
      <c r="NW419" s="39"/>
      <c r="NX419" s="39"/>
      <c r="NY419" s="39"/>
      <c r="NZ419" s="39"/>
      <c r="OA419" s="39"/>
      <c r="OB419" s="39"/>
      <c r="OC419" s="39"/>
      <c r="OD419" s="39"/>
      <c r="OE419" s="39"/>
      <c r="OF419" s="39"/>
      <c r="OG419" s="39"/>
      <c r="OH419" s="39"/>
      <c r="OI419" s="39"/>
      <c r="OJ419" s="39"/>
      <c r="OK419" s="39"/>
      <c r="OL419" s="39"/>
      <c r="OM419" s="39"/>
      <c r="ON419" s="39"/>
      <c r="OO419" s="39"/>
      <c r="OP419" s="39"/>
      <c r="OQ419" s="39"/>
      <c r="OR419" s="39"/>
      <c r="OS419" s="39"/>
      <c r="OT419" s="39"/>
      <c r="OU419" s="39"/>
      <c r="OV419" s="39"/>
      <c r="OW419" s="39"/>
      <c r="OX419" s="39"/>
      <c r="OY419" s="39"/>
      <c r="OZ419" s="39"/>
      <c r="PA419" s="39"/>
      <c r="PB419" s="39"/>
      <c r="PC419" s="39"/>
      <c r="PD419" s="39"/>
      <c r="PE419" s="39"/>
      <c r="PF419" s="39"/>
      <c r="PG419" s="39"/>
      <c r="PH419" s="39"/>
      <c r="PI419" s="39"/>
      <c r="PJ419" s="39"/>
      <c r="PK419" s="39"/>
      <c r="PL419" s="39"/>
      <c r="PM419" s="39"/>
      <c r="PN419" s="39"/>
      <c r="PO419" s="39"/>
      <c r="PP419" s="39"/>
      <c r="PQ419" s="39"/>
      <c r="PR419" s="39"/>
      <c r="PS419" s="39"/>
      <c r="PT419" s="39"/>
      <c r="PU419" s="39"/>
      <c r="PV419" s="39"/>
      <c r="PW419" s="39"/>
      <c r="PX419" s="39"/>
      <c r="PY419" s="39"/>
      <c r="PZ419" s="39"/>
      <c r="QA419" s="39"/>
      <c r="QB419" s="39"/>
      <c r="QC419" s="39"/>
      <c r="QD419" s="39"/>
      <c r="QE419" s="39"/>
      <c r="QF419" s="39"/>
      <c r="QG419" s="39"/>
      <c r="QH419" s="39"/>
      <c r="QI419" s="39"/>
      <c r="QJ419" s="39"/>
      <c r="QK419" s="39"/>
      <c r="QL419" s="39"/>
      <c r="QM419" s="39"/>
      <c r="QN419" s="39"/>
      <c r="QO419" s="39"/>
      <c r="QP419" s="39"/>
      <c r="QQ419" s="39"/>
      <c r="QR419" s="39"/>
      <c r="QS419" s="39"/>
      <c r="QT419" s="39"/>
      <c r="QU419" s="39"/>
      <c r="QV419" s="39"/>
      <c r="QW419" s="39"/>
      <c r="QX419" s="39"/>
      <c r="QY419" s="39"/>
      <c r="QZ419" s="39"/>
      <c r="RA419" s="39"/>
      <c r="RB419" s="39"/>
      <c r="RC419" s="39"/>
      <c r="RD419" s="39"/>
      <c r="RE419" s="39"/>
      <c r="RF419" s="39"/>
      <c r="RG419" s="39"/>
      <c r="RH419" s="39"/>
      <c r="RI419" s="39"/>
      <c r="RJ419" s="39"/>
      <c r="RK419" s="39"/>
      <c r="RL419" s="39"/>
      <c r="RM419" s="39"/>
      <c r="RN419" s="39"/>
      <c r="RO419" s="39"/>
      <c r="RP419" s="39"/>
      <c r="RQ419" s="39"/>
      <c r="RR419" s="39"/>
      <c r="RS419" s="39"/>
      <c r="RT419" s="39"/>
      <c r="RU419" s="39"/>
      <c r="RV419" s="39"/>
      <c r="RW419" s="39"/>
      <c r="RX419" s="39"/>
      <c r="RY419" s="39"/>
      <c r="RZ419" s="39"/>
      <c r="SA419" s="39"/>
      <c r="SB419" s="39"/>
      <c r="SC419" s="39"/>
      <c r="SD419" s="39"/>
      <c r="SE419" s="39"/>
      <c r="SF419" s="39"/>
      <c r="SG419" s="39"/>
      <c r="SH419" s="39"/>
      <c r="SI419" s="39"/>
      <c r="SJ419" s="39"/>
      <c r="SK419" s="39"/>
      <c r="SL419" s="39"/>
      <c r="SM419" s="39"/>
      <c r="SN419" s="39"/>
      <c r="SO419" s="39"/>
      <c r="SP419" s="39"/>
      <c r="SQ419" s="39"/>
      <c r="SR419" s="39"/>
      <c r="SS419" s="39"/>
      <c r="ST419" s="39"/>
      <c r="SU419" s="39"/>
      <c r="SV419" s="39"/>
      <c r="SW419" s="39"/>
      <c r="SX419" s="39"/>
      <c r="SY419" s="39"/>
      <c r="SZ419" s="39"/>
      <c r="TA419" s="39"/>
      <c r="TB419" s="39"/>
      <c r="TC419" s="39"/>
      <c r="TD419" s="39"/>
      <c r="TE419" s="39"/>
      <c r="TF419" s="39"/>
      <c r="TG419" s="39"/>
      <c r="TH419" s="39"/>
      <c r="TI419" s="39"/>
      <c r="TJ419" s="39"/>
      <c r="TK419" s="39"/>
      <c r="TL419" s="39"/>
      <c r="TM419" s="39"/>
      <c r="TN419" s="39"/>
      <c r="TO419" s="39"/>
      <c r="TP419" s="39"/>
      <c r="TQ419" s="39"/>
      <c r="TR419" s="39"/>
      <c r="TS419" s="39"/>
      <c r="TT419" s="39"/>
      <c r="TU419" s="39"/>
      <c r="TV419" s="39"/>
      <c r="TW419" s="39"/>
      <c r="TX419" s="39"/>
      <c r="TY419" s="39"/>
      <c r="TZ419" s="39"/>
      <c r="UA419" s="39"/>
      <c r="UB419" s="39"/>
      <c r="UC419" s="39"/>
      <c r="UD419" s="39"/>
      <c r="UE419" s="39"/>
      <c r="UF419" s="39"/>
      <c r="UG419" s="39"/>
      <c r="UH419" s="39"/>
      <c r="UI419" s="39"/>
      <c r="UJ419" s="39"/>
      <c r="UK419" s="39"/>
      <c r="UL419" s="39"/>
      <c r="UM419" s="39"/>
      <c r="UN419" s="39"/>
      <c r="UO419" s="39"/>
      <c r="UP419" s="39"/>
      <c r="UQ419" s="39"/>
      <c r="UR419" s="39"/>
      <c r="US419" s="39"/>
      <c r="UT419" s="39"/>
      <c r="UU419" s="39"/>
      <c r="UV419" s="39"/>
      <c r="UW419" s="39"/>
      <c r="UX419" s="39"/>
      <c r="UY419" s="39"/>
      <c r="UZ419" s="39"/>
      <c r="VA419" s="39"/>
      <c r="VB419" s="39"/>
      <c r="VC419" s="39"/>
      <c r="VD419" s="39"/>
      <c r="VE419" s="39"/>
      <c r="VF419" s="39"/>
      <c r="VG419" s="39"/>
      <c r="VH419" s="39"/>
      <c r="VI419" s="39"/>
      <c r="VJ419" s="39"/>
      <c r="VK419" s="39"/>
      <c r="VL419" s="39"/>
      <c r="VM419" s="39"/>
      <c r="VN419" s="39"/>
      <c r="VO419" s="39"/>
      <c r="VP419" s="39"/>
      <c r="VQ419" s="39"/>
      <c r="VR419" s="39"/>
      <c r="VS419" s="39"/>
      <c r="VT419" s="39"/>
      <c r="VU419" s="39"/>
      <c r="VV419" s="39"/>
      <c r="VW419" s="39"/>
      <c r="VX419" s="39"/>
      <c r="VY419" s="39"/>
      <c r="VZ419" s="39"/>
      <c r="WA419" s="39"/>
      <c r="WB419" s="39"/>
      <c r="WC419" s="39"/>
      <c r="WD419" s="39"/>
      <c r="WE419" s="39"/>
      <c r="WF419" s="39"/>
      <c r="WG419" s="39"/>
      <c r="WH419" s="39"/>
      <c r="WI419" s="39"/>
      <c r="WJ419" s="39"/>
      <c r="WK419" s="39"/>
      <c r="WL419" s="39"/>
      <c r="WM419" s="39"/>
      <c r="WN419" s="39"/>
      <c r="WO419" s="39"/>
      <c r="WP419" s="39"/>
      <c r="WQ419" s="39"/>
      <c r="WR419" s="39"/>
      <c r="WS419" s="39"/>
      <c r="WT419" s="39"/>
      <c r="WU419" s="39"/>
      <c r="WV419" s="39"/>
      <c r="WW419" s="39"/>
      <c r="WX419" s="39"/>
      <c r="WY419" s="39"/>
      <c r="WZ419" s="39"/>
      <c r="XA419" s="39"/>
      <c r="XB419" s="39"/>
      <c r="XC419" s="39"/>
      <c r="XD419" s="39"/>
      <c r="XE419" s="39"/>
      <c r="XF419" s="39"/>
      <c r="XG419" s="39"/>
      <c r="XH419" s="39"/>
      <c r="XI419" s="39"/>
      <c r="XJ419" s="39"/>
      <c r="XK419" s="39"/>
      <c r="XL419" s="39"/>
      <c r="XM419" s="39"/>
      <c r="XN419" s="39"/>
      <c r="XO419" s="39"/>
      <c r="XP419" s="39"/>
      <c r="XQ419" s="39"/>
      <c r="XR419" s="39"/>
      <c r="XS419" s="39"/>
      <c r="XT419" s="39"/>
      <c r="XU419" s="39"/>
      <c r="XV419" s="39"/>
      <c r="XW419" s="39"/>
      <c r="XX419" s="39"/>
      <c r="XY419" s="39"/>
      <c r="XZ419" s="39"/>
      <c r="YA419" s="39"/>
      <c r="YB419" s="39"/>
      <c r="YC419" s="39"/>
      <c r="YD419" s="39"/>
      <c r="YE419" s="39"/>
      <c r="YF419" s="39"/>
      <c r="YG419" s="39"/>
      <c r="YH419" s="39"/>
      <c r="YI419" s="39"/>
      <c r="YJ419" s="39"/>
      <c r="YK419" s="39"/>
      <c r="YL419" s="39"/>
      <c r="YM419" s="39"/>
      <c r="YN419" s="39"/>
      <c r="YO419" s="39"/>
      <c r="YP419" s="39"/>
      <c r="YQ419" s="39"/>
      <c r="YR419" s="39"/>
      <c r="YS419" s="39"/>
      <c r="YT419" s="39"/>
      <c r="YU419" s="39"/>
      <c r="YV419" s="39"/>
      <c r="YW419" s="39"/>
      <c r="YX419" s="39"/>
      <c r="YY419" s="39"/>
      <c r="YZ419" s="39"/>
      <c r="ZA419" s="39"/>
      <c r="ZB419" s="39"/>
      <c r="ZC419" s="39"/>
      <c r="ZD419" s="39"/>
      <c r="ZE419" s="39"/>
      <c r="ZF419" s="39"/>
      <c r="ZG419" s="39"/>
      <c r="ZH419" s="39"/>
      <c r="ZI419" s="39"/>
      <c r="ZJ419" s="39"/>
      <c r="ZK419" s="39"/>
      <c r="ZL419" s="39"/>
      <c r="ZM419" s="39"/>
      <c r="ZN419" s="39"/>
      <c r="ZO419" s="39"/>
      <c r="ZP419" s="39"/>
      <c r="ZQ419" s="39"/>
      <c r="ZR419" s="39"/>
      <c r="ZS419" s="39"/>
      <c r="ZT419" s="39"/>
      <c r="ZU419" s="39"/>
      <c r="ZV419" s="39"/>
      <c r="ZW419" s="39"/>
      <c r="ZX419" s="39"/>
    </row>
    <row r="420" spans="1:700" s="41" customFormat="1" ht="12" customHeight="1" x14ac:dyDescent="0.25">
      <c r="A420" s="128" t="s">
        <v>36</v>
      </c>
      <c r="B420" s="36" t="s">
        <v>37</v>
      </c>
      <c r="C420" s="36" t="s">
        <v>37</v>
      </c>
      <c r="D420" s="36" t="s">
        <v>38</v>
      </c>
      <c r="E420" s="36" t="s">
        <v>271</v>
      </c>
      <c r="F420" s="36" t="s">
        <v>272</v>
      </c>
      <c r="G420" s="27" t="s">
        <v>16345</v>
      </c>
      <c r="H420" s="81">
        <v>21101</v>
      </c>
      <c r="I420" s="85" t="s">
        <v>46</v>
      </c>
      <c r="J420" s="83" t="s">
        <v>556</v>
      </c>
      <c r="K420" s="31" t="s">
        <v>49</v>
      </c>
      <c r="L420" s="11"/>
      <c r="M420" s="8" t="s">
        <v>43</v>
      </c>
      <c r="N420" s="12" t="s">
        <v>16255</v>
      </c>
      <c r="O420" s="20">
        <v>18</v>
      </c>
      <c r="P420" s="59">
        <v>226.2</v>
      </c>
      <c r="Q420" s="53" t="s">
        <v>45</v>
      </c>
      <c r="R420" s="59">
        <v>4071.6</v>
      </c>
      <c r="S420" s="59">
        <v>0</v>
      </c>
      <c r="T420" s="59">
        <v>904.8</v>
      </c>
      <c r="U420" s="59">
        <v>0</v>
      </c>
      <c r="V420" s="59">
        <v>0</v>
      </c>
      <c r="W420" s="59">
        <v>1357.2</v>
      </c>
      <c r="X420" s="59">
        <v>0</v>
      </c>
      <c r="Y420" s="59">
        <v>0</v>
      </c>
      <c r="Z420" s="59">
        <v>904.8</v>
      </c>
      <c r="AA420" s="59">
        <v>0</v>
      </c>
      <c r="AB420" s="59">
        <v>0</v>
      </c>
      <c r="AC420" s="59">
        <v>904.8</v>
      </c>
      <c r="AD420" s="59">
        <v>0</v>
      </c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  <c r="IV420" s="39"/>
      <c r="IW420" s="39"/>
      <c r="IX420" s="39"/>
      <c r="IY420" s="39"/>
      <c r="IZ420" s="39"/>
      <c r="JA420" s="39"/>
      <c r="JB420" s="39"/>
      <c r="JC420" s="39"/>
      <c r="JD420" s="39"/>
      <c r="JE420" s="39"/>
      <c r="JF420" s="39"/>
      <c r="JG420" s="39"/>
      <c r="JH420" s="39"/>
      <c r="JI420" s="39"/>
      <c r="JJ420" s="39"/>
      <c r="JK420" s="39"/>
      <c r="JL420" s="39"/>
      <c r="JM420" s="39"/>
      <c r="JN420" s="39"/>
      <c r="JO420" s="39"/>
      <c r="JP420" s="39"/>
      <c r="JQ420" s="39"/>
      <c r="JR420" s="39"/>
      <c r="JS420" s="39"/>
      <c r="JT420" s="39"/>
      <c r="JU420" s="39"/>
      <c r="JV420" s="39"/>
      <c r="JW420" s="39"/>
      <c r="JX420" s="39"/>
      <c r="JY420" s="39"/>
      <c r="JZ420" s="39"/>
      <c r="KA420" s="39"/>
      <c r="KB420" s="39"/>
      <c r="KC420" s="39"/>
      <c r="KD420" s="39"/>
      <c r="KE420" s="39"/>
      <c r="KF420" s="39"/>
      <c r="KG420" s="39"/>
      <c r="KH420" s="39"/>
      <c r="KI420" s="39"/>
      <c r="KJ420" s="39"/>
      <c r="KK420" s="39"/>
      <c r="KL420" s="39"/>
      <c r="KM420" s="39"/>
      <c r="KN420" s="39"/>
      <c r="KO420" s="39"/>
      <c r="KP420" s="39"/>
      <c r="KQ420" s="39"/>
      <c r="KR420" s="39"/>
      <c r="KS420" s="39"/>
      <c r="KT420" s="39"/>
      <c r="KU420" s="39"/>
      <c r="KV420" s="39"/>
      <c r="KW420" s="39"/>
      <c r="KX420" s="39"/>
      <c r="KY420" s="39"/>
      <c r="KZ420" s="39"/>
      <c r="LA420" s="39"/>
      <c r="LB420" s="39"/>
      <c r="LC420" s="39"/>
      <c r="LD420" s="39"/>
      <c r="LE420" s="39"/>
      <c r="LF420" s="39"/>
      <c r="LG420" s="39"/>
      <c r="LH420" s="39"/>
      <c r="LI420" s="39"/>
      <c r="LJ420" s="39"/>
      <c r="LK420" s="39"/>
      <c r="LL420" s="39"/>
      <c r="LM420" s="39"/>
      <c r="LN420" s="39"/>
      <c r="LO420" s="39"/>
      <c r="LP420" s="39"/>
      <c r="LQ420" s="39"/>
      <c r="LR420" s="39"/>
      <c r="LS420" s="39"/>
      <c r="LT420" s="39"/>
      <c r="LU420" s="39"/>
      <c r="LV420" s="39"/>
      <c r="LW420" s="39"/>
      <c r="LX420" s="39"/>
      <c r="LY420" s="39"/>
      <c r="LZ420" s="39"/>
      <c r="MA420" s="39"/>
      <c r="MB420" s="39"/>
      <c r="MC420" s="39"/>
      <c r="MD420" s="39"/>
      <c r="ME420" s="39"/>
      <c r="MF420" s="39"/>
      <c r="MG420" s="39"/>
      <c r="MH420" s="39"/>
      <c r="MI420" s="39"/>
      <c r="MJ420" s="39"/>
      <c r="MK420" s="39"/>
      <c r="ML420" s="39"/>
      <c r="MM420" s="39"/>
      <c r="MN420" s="39"/>
      <c r="MO420" s="39"/>
      <c r="MP420" s="39"/>
      <c r="MQ420" s="39"/>
      <c r="MR420" s="39"/>
      <c r="MS420" s="39"/>
      <c r="MT420" s="39"/>
      <c r="MU420" s="39"/>
      <c r="MV420" s="39"/>
      <c r="MW420" s="39"/>
      <c r="MX420" s="39"/>
      <c r="MY420" s="39"/>
      <c r="MZ420" s="39"/>
      <c r="NA420" s="39"/>
      <c r="NB420" s="39"/>
      <c r="NC420" s="39"/>
      <c r="ND420" s="39"/>
      <c r="NE420" s="39"/>
      <c r="NF420" s="39"/>
      <c r="NG420" s="39"/>
      <c r="NH420" s="39"/>
      <c r="NI420" s="39"/>
      <c r="NJ420" s="39"/>
      <c r="NK420" s="39"/>
      <c r="NL420" s="39"/>
      <c r="NM420" s="39"/>
      <c r="NN420" s="39"/>
      <c r="NO420" s="39"/>
      <c r="NP420" s="39"/>
      <c r="NQ420" s="39"/>
      <c r="NR420" s="39"/>
      <c r="NS420" s="39"/>
      <c r="NT420" s="39"/>
      <c r="NU420" s="39"/>
      <c r="NV420" s="39"/>
      <c r="NW420" s="39"/>
      <c r="NX420" s="39"/>
      <c r="NY420" s="39"/>
      <c r="NZ420" s="39"/>
      <c r="OA420" s="39"/>
      <c r="OB420" s="39"/>
      <c r="OC420" s="39"/>
      <c r="OD420" s="39"/>
      <c r="OE420" s="39"/>
      <c r="OF420" s="39"/>
      <c r="OG420" s="39"/>
      <c r="OH420" s="39"/>
      <c r="OI420" s="39"/>
      <c r="OJ420" s="39"/>
      <c r="OK420" s="39"/>
      <c r="OL420" s="39"/>
      <c r="OM420" s="39"/>
      <c r="ON420" s="39"/>
      <c r="OO420" s="39"/>
      <c r="OP420" s="39"/>
      <c r="OQ420" s="39"/>
      <c r="OR420" s="39"/>
      <c r="OS420" s="39"/>
      <c r="OT420" s="39"/>
      <c r="OU420" s="39"/>
      <c r="OV420" s="39"/>
      <c r="OW420" s="39"/>
      <c r="OX420" s="39"/>
      <c r="OY420" s="39"/>
      <c r="OZ420" s="39"/>
      <c r="PA420" s="39"/>
      <c r="PB420" s="39"/>
      <c r="PC420" s="39"/>
      <c r="PD420" s="39"/>
      <c r="PE420" s="39"/>
      <c r="PF420" s="39"/>
      <c r="PG420" s="39"/>
      <c r="PH420" s="39"/>
      <c r="PI420" s="39"/>
      <c r="PJ420" s="39"/>
      <c r="PK420" s="39"/>
      <c r="PL420" s="39"/>
      <c r="PM420" s="39"/>
      <c r="PN420" s="39"/>
      <c r="PO420" s="39"/>
      <c r="PP420" s="39"/>
      <c r="PQ420" s="39"/>
      <c r="PR420" s="39"/>
      <c r="PS420" s="39"/>
      <c r="PT420" s="39"/>
      <c r="PU420" s="39"/>
      <c r="PV420" s="39"/>
      <c r="PW420" s="39"/>
      <c r="PX420" s="39"/>
      <c r="PY420" s="39"/>
      <c r="PZ420" s="39"/>
      <c r="QA420" s="39"/>
      <c r="QB420" s="39"/>
      <c r="QC420" s="39"/>
      <c r="QD420" s="39"/>
      <c r="QE420" s="39"/>
      <c r="QF420" s="39"/>
      <c r="QG420" s="39"/>
      <c r="QH420" s="39"/>
      <c r="QI420" s="39"/>
      <c r="QJ420" s="39"/>
      <c r="QK420" s="39"/>
      <c r="QL420" s="39"/>
      <c r="QM420" s="39"/>
      <c r="QN420" s="39"/>
      <c r="QO420" s="39"/>
      <c r="QP420" s="39"/>
      <c r="QQ420" s="39"/>
      <c r="QR420" s="39"/>
      <c r="QS420" s="39"/>
      <c r="QT420" s="39"/>
      <c r="QU420" s="39"/>
      <c r="QV420" s="39"/>
      <c r="QW420" s="39"/>
      <c r="QX420" s="39"/>
      <c r="QY420" s="39"/>
      <c r="QZ420" s="39"/>
      <c r="RA420" s="39"/>
      <c r="RB420" s="39"/>
      <c r="RC420" s="39"/>
      <c r="RD420" s="39"/>
      <c r="RE420" s="39"/>
      <c r="RF420" s="39"/>
      <c r="RG420" s="39"/>
      <c r="RH420" s="39"/>
      <c r="RI420" s="39"/>
      <c r="RJ420" s="39"/>
      <c r="RK420" s="39"/>
      <c r="RL420" s="39"/>
      <c r="RM420" s="39"/>
      <c r="RN420" s="39"/>
      <c r="RO420" s="39"/>
      <c r="RP420" s="39"/>
      <c r="RQ420" s="39"/>
      <c r="RR420" s="39"/>
      <c r="RS420" s="39"/>
      <c r="RT420" s="39"/>
      <c r="RU420" s="39"/>
      <c r="RV420" s="39"/>
      <c r="RW420" s="39"/>
      <c r="RX420" s="39"/>
      <c r="RY420" s="39"/>
      <c r="RZ420" s="39"/>
      <c r="SA420" s="39"/>
      <c r="SB420" s="39"/>
      <c r="SC420" s="39"/>
      <c r="SD420" s="39"/>
      <c r="SE420" s="39"/>
      <c r="SF420" s="39"/>
      <c r="SG420" s="39"/>
      <c r="SH420" s="39"/>
      <c r="SI420" s="39"/>
      <c r="SJ420" s="39"/>
      <c r="SK420" s="39"/>
      <c r="SL420" s="39"/>
      <c r="SM420" s="39"/>
      <c r="SN420" s="39"/>
      <c r="SO420" s="39"/>
      <c r="SP420" s="39"/>
      <c r="SQ420" s="39"/>
      <c r="SR420" s="39"/>
      <c r="SS420" s="39"/>
      <c r="ST420" s="39"/>
      <c r="SU420" s="39"/>
      <c r="SV420" s="39"/>
      <c r="SW420" s="39"/>
      <c r="SX420" s="39"/>
      <c r="SY420" s="39"/>
      <c r="SZ420" s="39"/>
      <c r="TA420" s="39"/>
      <c r="TB420" s="39"/>
      <c r="TC420" s="39"/>
      <c r="TD420" s="39"/>
      <c r="TE420" s="39"/>
      <c r="TF420" s="39"/>
      <c r="TG420" s="39"/>
      <c r="TH420" s="39"/>
      <c r="TI420" s="39"/>
      <c r="TJ420" s="39"/>
      <c r="TK420" s="39"/>
      <c r="TL420" s="39"/>
      <c r="TM420" s="39"/>
      <c r="TN420" s="39"/>
      <c r="TO420" s="39"/>
      <c r="TP420" s="39"/>
      <c r="TQ420" s="39"/>
      <c r="TR420" s="39"/>
      <c r="TS420" s="39"/>
      <c r="TT420" s="39"/>
      <c r="TU420" s="39"/>
      <c r="TV420" s="39"/>
      <c r="TW420" s="39"/>
      <c r="TX420" s="39"/>
      <c r="TY420" s="39"/>
      <c r="TZ420" s="39"/>
      <c r="UA420" s="39"/>
      <c r="UB420" s="39"/>
      <c r="UC420" s="39"/>
      <c r="UD420" s="39"/>
      <c r="UE420" s="39"/>
      <c r="UF420" s="39"/>
      <c r="UG420" s="39"/>
      <c r="UH420" s="39"/>
      <c r="UI420" s="39"/>
      <c r="UJ420" s="39"/>
      <c r="UK420" s="39"/>
      <c r="UL420" s="39"/>
      <c r="UM420" s="39"/>
      <c r="UN420" s="39"/>
      <c r="UO420" s="39"/>
      <c r="UP420" s="39"/>
      <c r="UQ420" s="39"/>
      <c r="UR420" s="39"/>
      <c r="US420" s="39"/>
      <c r="UT420" s="39"/>
      <c r="UU420" s="39"/>
      <c r="UV420" s="39"/>
      <c r="UW420" s="39"/>
      <c r="UX420" s="39"/>
      <c r="UY420" s="39"/>
      <c r="UZ420" s="39"/>
      <c r="VA420" s="39"/>
      <c r="VB420" s="39"/>
      <c r="VC420" s="39"/>
      <c r="VD420" s="39"/>
      <c r="VE420" s="39"/>
      <c r="VF420" s="39"/>
      <c r="VG420" s="39"/>
      <c r="VH420" s="39"/>
      <c r="VI420" s="39"/>
      <c r="VJ420" s="39"/>
      <c r="VK420" s="39"/>
      <c r="VL420" s="39"/>
      <c r="VM420" s="39"/>
      <c r="VN420" s="39"/>
      <c r="VO420" s="39"/>
      <c r="VP420" s="39"/>
      <c r="VQ420" s="39"/>
      <c r="VR420" s="39"/>
      <c r="VS420" s="39"/>
      <c r="VT420" s="39"/>
      <c r="VU420" s="39"/>
      <c r="VV420" s="39"/>
      <c r="VW420" s="39"/>
      <c r="VX420" s="39"/>
      <c r="VY420" s="39"/>
      <c r="VZ420" s="39"/>
      <c r="WA420" s="39"/>
      <c r="WB420" s="39"/>
      <c r="WC420" s="39"/>
      <c r="WD420" s="39"/>
      <c r="WE420" s="39"/>
      <c r="WF420" s="39"/>
      <c r="WG420" s="39"/>
      <c r="WH420" s="39"/>
      <c r="WI420" s="39"/>
      <c r="WJ420" s="39"/>
      <c r="WK420" s="39"/>
      <c r="WL420" s="39"/>
      <c r="WM420" s="39"/>
      <c r="WN420" s="39"/>
      <c r="WO420" s="39"/>
      <c r="WP420" s="39"/>
      <c r="WQ420" s="39"/>
      <c r="WR420" s="39"/>
      <c r="WS420" s="39"/>
      <c r="WT420" s="39"/>
      <c r="WU420" s="39"/>
      <c r="WV420" s="39"/>
      <c r="WW420" s="39"/>
      <c r="WX420" s="39"/>
      <c r="WY420" s="39"/>
      <c r="WZ420" s="39"/>
      <c r="XA420" s="39"/>
      <c r="XB420" s="39"/>
      <c r="XC420" s="39"/>
      <c r="XD420" s="39"/>
      <c r="XE420" s="39"/>
      <c r="XF420" s="39"/>
      <c r="XG420" s="39"/>
      <c r="XH420" s="39"/>
      <c r="XI420" s="39"/>
      <c r="XJ420" s="39"/>
      <c r="XK420" s="39"/>
      <c r="XL420" s="39"/>
      <c r="XM420" s="39"/>
      <c r="XN420" s="39"/>
      <c r="XO420" s="39"/>
      <c r="XP420" s="39"/>
      <c r="XQ420" s="39"/>
      <c r="XR420" s="39"/>
      <c r="XS420" s="39"/>
      <c r="XT420" s="39"/>
      <c r="XU420" s="39"/>
      <c r="XV420" s="39"/>
      <c r="XW420" s="39"/>
      <c r="XX420" s="39"/>
      <c r="XY420" s="39"/>
      <c r="XZ420" s="39"/>
      <c r="YA420" s="39"/>
      <c r="YB420" s="39"/>
      <c r="YC420" s="39"/>
      <c r="YD420" s="39"/>
      <c r="YE420" s="39"/>
      <c r="YF420" s="39"/>
      <c r="YG420" s="39"/>
      <c r="YH420" s="39"/>
      <c r="YI420" s="39"/>
      <c r="YJ420" s="39"/>
      <c r="YK420" s="39"/>
      <c r="YL420" s="39"/>
      <c r="YM420" s="39"/>
      <c r="YN420" s="39"/>
      <c r="YO420" s="39"/>
      <c r="YP420" s="39"/>
      <c r="YQ420" s="39"/>
      <c r="YR420" s="39"/>
      <c r="YS420" s="39"/>
      <c r="YT420" s="39"/>
      <c r="YU420" s="39"/>
      <c r="YV420" s="39"/>
      <c r="YW420" s="39"/>
      <c r="YX420" s="39"/>
      <c r="YY420" s="39"/>
      <c r="YZ420" s="39"/>
      <c r="ZA420" s="39"/>
      <c r="ZB420" s="39"/>
      <c r="ZC420" s="39"/>
      <c r="ZD420" s="39"/>
      <c r="ZE420" s="39"/>
      <c r="ZF420" s="39"/>
      <c r="ZG420" s="39"/>
      <c r="ZH420" s="39"/>
      <c r="ZI420" s="39"/>
      <c r="ZJ420" s="39"/>
      <c r="ZK420" s="39"/>
      <c r="ZL420" s="39"/>
      <c r="ZM420" s="39"/>
      <c r="ZN420" s="39"/>
      <c r="ZO420" s="39"/>
      <c r="ZP420" s="39"/>
      <c r="ZQ420" s="39"/>
      <c r="ZR420" s="39"/>
      <c r="ZS420" s="39"/>
      <c r="ZT420" s="39"/>
      <c r="ZU420" s="39"/>
      <c r="ZV420" s="39"/>
      <c r="ZW420" s="39"/>
      <c r="ZX420" s="39"/>
    </row>
    <row r="421" spans="1:700" s="41" customFormat="1" ht="12" customHeight="1" x14ac:dyDescent="0.25">
      <c r="A421" s="128" t="s">
        <v>36</v>
      </c>
      <c r="B421" s="36" t="s">
        <v>37</v>
      </c>
      <c r="C421" s="36" t="s">
        <v>37</v>
      </c>
      <c r="D421" s="36" t="s">
        <v>38</v>
      </c>
      <c r="E421" s="36" t="s">
        <v>271</v>
      </c>
      <c r="F421" s="36" t="s">
        <v>272</v>
      </c>
      <c r="G421" s="27" t="s">
        <v>16345</v>
      </c>
      <c r="H421" s="81">
        <v>21101</v>
      </c>
      <c r="I421" s="85" t="s">
        <v>46</v>
      </c>
      <c r="J421" s="88" t="s">
        <v>2129</v>
      </c>
      <c r="K421" s="19" t="s">
        <v>2130</v>
      </c>
      <c r="L421" s="11"/>
      <c r="M421" s="8" t="s">
        <v>43</v>
      </c>
      <c r="N421" s="12" t="s">
        <v>877</v>
      </c>
      <c r="O421" s="20">
        <v>8</v>
      </c>
      <c r="P421" s="59">
        <v>237.8</v>
      </c>
      <c r="Q421" s="53" t="s">
        <v>45</v>
      </c>
      <c r="R421" s="59">
        <v>1902.4</v>
      </c>
      <c r="S421" s="59">
        <v>0</v>
      </c>
      <c r="T421" s="59">
        <v>475.6</v>
      </c>
      <c r="U421" s="59">
        <v>0</v>
      </c>
      <c r="V421" s="59">
        <v>0</v>
      </c>
      <c r="W421" s="59">
        <v>475.6</v>
      </c>
      <c r="X421" s="59">
        <v>0</v>
      </c>
      <c r="Y421" s="59">
        <v>0</v>
      </c>
      <c r="Z421" s="59">
        <v>475.6</v>
      </c>
      <c r="AA421" s="59">
        <v>0</v>
      </c>
      <c r="AB421" s="59">
        <v>0</v>
      </c>
      <c r="AC421" s="59">
        <v>475.6</v>
      </c>
      <c r="AD421" s="59">
        <v>0</v>
      </c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  <c r="IV421" s="39"/>
      <c r="IW421" s="39"/>
      <c r="IX421" s="39"/>
      <c r="IY421" s="39"/>
      <c r="IZ421" s="39"/>
      <c r="JA421" s="39"/>
      <c r="JB421" s="39"/>
      <c r="JC421" s="39"/>
      <c r="JD421" s="39"/>
      <c r="JE421" s="39"/>
      <c r="JF421" s="39"/>
      <c r="JG421" s="39"/>
      <c r="JH421" s="39"/>
      <c r="JI421" s="39"/>
      <c r="JJ421" s="39"/>
      <c r="JK421" s="39"/>
      <c r="JL421" s="39"/>
      <c r="JM421" s="39"/>
      <c r="JN421" s="39"/>
      <c r="JO421" s="39"/>
      <c r="JP421" s="39"/>
      <c r="JQ421" s="39"/>
      <c r="JR421" s="39"/>
      <c r="JS421" s="39"/>
      <c r="JT421" s="39"/>
      <c r="JU421" s="39"/>
      <c r="JV421" s="39"/>
      <c r="JW421" s="39"/>
      <c r="JX421" s="39"/>
      <c r="JY421" s="39"/>
      <c r="JZ421" s="39"/>
      <c r="KA421" s="39"/>
      <c r="KB421" s="39"/>
      <c r="KC421" s="39"/>
      <c r="KD421" s="39"/>
      <c r="KE421" s="39"/>
      <c r="KF421" s="39"/>
      <c r="KG421" s="39"/>
      <c r="KH421" s="39"/>
      <c r="KI421" s="39"/>
      <c r="KJ421" s="39"/>
      <c r="KK421" s="39"/>
      <c r="KL421" s="39"/>
      <c r="KM421" s="39"/>
      <c r="KN421" s="39"/>
      <c r="KO421" s="39"/>
      <c r="KP421" s="39"/>
      <c r="KQ421" s="39"/>
      <c r="KR421" s="39"/>
      <c r="KS421" s="39"/>
      <c r="KT421" s="39"/>
      <c r="KU421" s="39"/>
      <c r="KV421" s="39"/>
      <c r="KW421" s="39"/>
      <c r="KX421" s="39"/>
      <c r="KY421" s="39"/>
      <c r="KZ421" s="39"/>
      <c r="LA421" s="39"/>
      <c r="LB421" s="39"/>
      <c r="LC421" s="39"/>
      <c r="LD421" s="39"/>
      <c r="LE421" s="39"/>
      <c r="LF421" s="39"/>
      <c r="LG421" s="39"/>
      <c r="LH421" s="39"/>
      <c r="LI421" s="39"/>
      <c r="LJ421" s="39"/>
      <c r="LK421" s="39"/>
      <c r="LL421" s="39"/>
      <c r="LM421" s="39"/>
      <c r="LN421" s="39"/>
      <c r="LO421" s="39"/>
      <c r="LP421" s="39"/>
      <c r="LQ421" s="39"/>
      <c r="LR421" s="39"/>
      <c r="LS421" s="39"/>
      <c r="LT421" s="39"/>
      <c r="LU421" s="39"/>
      <c r="LV421" s="39"/>
      <c r="LW421" s="39"/>
      <c r="LX421" s="39"/>
      <c r="LY421" s="39"/>
      <c r="LZ421" s="39"/>
      <c r="MA421" s="39"/>
      <c r="MB421" s="39"/>
      <c r="MC421" s="39"/>
      <c r="MD421" s="39"/>
      <c r="ME421" s="39"/>
      <c r="MF421" s="39"/>
      <c r="MG421" s="39"/>
      <c r="MH421" s="39"/>
      <c r="MI421" s="39"/>
      <c r="MJ421" s="39"/>
      <c r="MK421" s="39"/>
      <c r="ML421" s="39"/>
      <c r="MM421" s="39"/>
      <c r="MN421" s="39"/>
      <c r="MO421" s="39"/>
      <c r="MP421" s="39"/>
      <c r="MQ421" s="39"/>
      <c r="MR421" s="39"/>
      <c r="MS421" s="39"/>
      <c r="MT421" s="39"/>
      <c r="MU421" s="39"/>
      <c r="MV421" s="39"/>
      <c r="MW421" s="39"/>
      <c r="MX421" s="39"/>
      <c r="MY421" s="39"/>
      <c r="MZ421" s="39"/>
      <c r="NA421" s="39"/>
      <c r="NB421" s="39"/>
      <c r="NC421" s="39"/>
      <c r="ND421" s="39"/>
      <c r="NE421" s="39"/>
      <c r="NF421" s="39"/>
      <c r="NG421" s="39"/>
      <c r="NH421" s="39"/>
      <c r="NI421" s="39"/>
      <c r="NJ421" s="39"/>
      <c r="NK421" s="39"/>
      <c r="NL421" s="39"/>
      <c r="NM421" s="39"/>
      <c r="NN421" s="39"/>
      <c r="NO421" s="39"/>
      <c r="NP421" s="39"/>
      <c r="NQ421" s="39"/>
      <c r="NR421" s="39"/>
      <c r="NS421" s="39"/>
      <c r="NT421" s="39"/>
      <c r="NU421" s="39"/>
      <c r="NV421" s="39"/>
      <c r="NW421" s="39"/>
      <c r="NX421" s="39"/>
      <c r="NY421" s="39"/>
      <c r="NZ421" s="39"/>
      <c r="OA421" s="39"/>
      <c r="OB421" s="39"/>
      <c r="OC421" s="39"/>
      <c r="OD421" s="39"/>
      <c r="OE421" s="39"/>
      <c r="OF421" s="39"/>
      <c r="OG421" s="39"/>
      <c r="OH421" s="39"/>
      <c r="OI421" s="39"/>
      <c r="OJ421" s="39"/>
      <c r="OK421" s="39"/>
      <c r="OL421" s="39"/>
      <c r="OM421" s="39"/>
      <c r="ON421" s="39"/>
      <c r="OO421" s="39"/>
      <c r="OP421" s="39"/>
      <c r="OQ421" s="39"/>
      <c r="OR421" s="39"/>
      <c r="OS421" s="39"/>
      <c r="OT421" s="39"/>
      <c r="OU421" s="39"/>
      <c r="OV421" s="39"/>
      <c r="OW421" s="39"/>
      <c r="OX421" s="39"/>
      <c r="OY421" s="39"/>
      <c r="OZ421" s="39"/>
      <c r="PA421" s="39"/>
      <c r="PB421" s="39"/>
      <c r="PC421" s="39"/>
      <c r="PD421" s="39"/>
      <c r="PE421" s="39"/>
      <c r="PF421" s="39"/>
      <c r="PG421" s="39"/>
      <c r="PH421" s="39"/>
      <c r="PI421" s="39"/>
      <c r="PJ421" s="39"/>
      <c r="PK421" s="39"/>
      <c r="PL421" s="39"/>
      <c r="PM421" s="39"/>
      <c r="PN421" s="39"/>
      <c r="PO421" s="39"/>
      <c r="PP421" s="39"/>
      <c r="PQ421" s="39"/>
      <c r="PR421" s="39"/>
      <c r="PS421" s="39"/>
      <c r="PT421" s="39"/>
      <c r="PU421" s="39"/>
      <c r="PV421" s="39"/>
      <c r="PW421" s="39"/>
      <c r="PX421" s="39"/>
      <c r="PY421" s="39"/>
      <c r="PZ421" s="39"/>
      <c r="QA421" s="39"/>
      <c r="QB421" s="39"/>
      <c r="QC421" s="39"/>
      <c r="QD421" s="39"/>
      <c r="QE421" s="39"/>
      <c r="QF421" s="39"/>
      <c r="QG421" s="39"/>
      <c r="QH421" s="39"/>
      <c r="QI421" s="39"/>
      <c r="QJ421" s="39"/>
      <c r="QK421" s="39"/>
      <c r="QL421" s="39"/>
      <c r="QM421" s="39"/>
      <c r="QN421" s="39"/>
      <c r="QO421" s="39"/>
      <c r="QP421" s="39"/>
      <c r="QQ421" s="39"/>
      <c r="QR421" s="39"/>
      <c r="QS421" s="39"/>
      <c r="QT421" s="39"/>
      <c r="QU421" s="39"/>
      <c r="QV421" s="39"/>
      <c r="QW421" s="39"/>
      <c r="QX421" s="39"/>
      <c r="QY421" s="39"/>
      <c r="QZ421" s="39"/>
      <c r="RA421" s="39"/>
      <c r="RB421" s="39"/>
      <c r="RC421" s="39"/>
      <c r="RD421" s="39"/>
      <c r="RE421" s="39"/>
      <c r="RF421" s="39"/>
      <c r="RG421" s="39"/>
      <c r="RH421" s="39"/>
      <c r="RI421" s="39"/>
      <c r="RJ421" s="39"/>
      <c r="RK421" s="39"/>
      <c r="RL421" s="39"/>
      <c r="RM421" s="39"/>
      <c r="RN421" s="39"/>
      <c r="RO421" s="39"/>
      <c r="RP421" s="39"/>
      <c r="RQ421" s="39"/>
      <c r="RR421" s="39"/>
      <c r="RS421" s="39"/>
      <c r="RT421" s="39"/>
      <c r="RU421" s="39"/>
      <c r="RV421" s="39"/>
      <c r="RW421" s="39"/>
      <c r="RX421" s="39"/>
      <c r="RY421" s="39"/>
      <c r="RZ421" s="39"/>
      <c r="SA421" s="39"/>
      <c r="SB421" s="39"/>
      <c r="SC421" s="39"/>
      <c r="SD421" s="39"/>
      <c r="SE421" s="39"/>
      <c r="SF421" s="39"/>
      <c r="SG421" s="39"/>
      <c r="SH421" s="39"/>
      <c r="SI421" s="39"/>
      <c r="SJ421" s="39"/>
      <c r="SK421" s="39"/>
      <c r="SL421" s="39"/>
      <c r="SM421" s="39"/>
      <c r="SN421" s="39"/>
      <c r="SO421" s="39"/>
      <c r="SP421" s="39"/>
      <c r="SQ421" s="39"/>
      <c r="SR421" s="39"/>
      <c r="SS421" s="39"/>
      <c r="ST421" s="39"/>
      <c r="SU421" s="39"/>
      <c r="SV421" s="39"/>
      <c r="SW421" s="39"/>
      <c r="SX421" s="39"/>
      <c r="SY421" s="39"/>
      <c r="SZ421" s="39"/>
      <c r="TA421" s="39"/>
      <c r="TB421" s="39"/>
      <c r="TC421" s="39"/>
      <c r="TD421" s="39"/>
      <c r="TE421" s="39"/>
      <c r="TF421" s="39"/>
      <c r="TG421" s="39"/>
      <c r="TH421" s="39"/>
      <c r="TI421" s="39"/>
      <c r="TJ421" s="39"/>
      <c r="TK421" s="39"/>
      <c r="TL421" s="39"/>
      <c r="TM421" s="39"/>
      <c r="TN421" s="39"/>
      <c r="TO421" s="39"/>
      <c r="TP421" s="39"/>
      <c r="TQ421" s="39"/>
      <c r="TR421" s="39"/>
      <c r="TS421" s="39"/>
      <c r="TT421" s="39"/>
      <c r="TU421" s="39"/>
      <c r="TV421" s="39"/>
      <c r="TW421" s="39"/>
      <c r="TX421" s="39"/>
      <c r="TY421" s="39"/>
      <c r="TZ421" s="39"/>
      <c r="UA421" s="39"/>
      <c r="UB421" s="39"/>
      <c r="UC421" s="39"/>
      <c r="UD421" s="39"/>
      <c r="UE421" s="39"/>
      <c r="UF421" s="39"/>
      <c r="UG421" s="39"/>
      <c r="UH421" s="39"/>
      <c r="UI421" s="39"/>
      <c r="UJ421" s="39"/>
      <c r="UK421" s="39"/>
      <c r="UL421" s="39"/>
      <c r="UM421" s="39"/>
      <c r="UN421" s="39"/>
      <c r="UO421" s="39"/>
      <c r="UP421" s="39"/>
      <c r="UQ421" s="39"/>
      <c r="UR421" s="39"/>
      <c r="US421" s="39"/>
      <c r="UT421" s="39"/>
      <c r="UU421" s="39"/>
      <c r="UV421" s="39"/>
      <c r="UW421" s="39"/>
      <c r="UX421" s="39"/>
      <c r="UY421" s="39"/>
      <c r="UZ421" s="39"/>
      <c r="VA421" s="39"/>
      <c r="VB421" s="39"/>
      <c r="VC421" s="39"/>
      <c r="VD421" s="39"/>
      <c r="VE421" s="39"/>
      <c r="VF421" s="39"/>
      <c r="VG421" s="39"/>
      <c r="VH421" s="39"/>
      <c r="VI421" s="39"/>
      <c r="VJ421" s="39"/>
      <c r="VK421" s="39"/>
      <c r="VL421" s="39"/>
      <c r="VM421" s="39"/>
      <c r="VN421" s="39"/>
      <c r="VO421" s="39"/>
      <c r="VP421" s="39"/>
      <c r="VQ421" s="39"/>
      <c r="VR421" s="39"/>
      <c r="VS421" s="39"/>
      <c r="VT421" s="39"/>
      <c r="VU421" s="39"/>
      <c r="VV421" s="39"/>
      <c r="VW421" s="39"/>
      <c r="VX421" s="39"/>
      <c r="VY421" s="39"/>
      <c r="VZ421" s="39"/>
      <c r="WA421" s="39"/>
      <c r="WB421" s="39"/>
      <c r="WC421" s="39"/>
      <c r="WD421" s="39"/>
      <c r="WE421" s="39"/>
      <c r="WF421" s="39"/>
      <c r="WG421" s="39"/>
      <c r="WH421" s="39"/>
      <c r="WI421" s="39"/>
      <c r="WJ421" s="39"/>
      <c r="WK421" s="39"/>
      <c r="WL421" s="39"/>
      <c r="WM421" s="39"/>
      <c r="WN421" s="39"/>
      <c r="WO421" s="39"/>
      <c r="WP421" s="39"/>
      <c r="WQ421" s="39"/>
      <c r="WR421" s="39"/>
      <c r="WS421" s="39"/>
      <c r="WT421" s="39"/>
      <c r="WU421" s="39"/>
      <c r="WV421" s="39"/>
      <c r="WW421" s="39"/>
      <c r="WX421" s="39"/>
      <c r="WY421" s="39"/>
      <c r="WZ421" s="39"/>
      <c r="XA421" s="39"/>
      <c r="XB421" s="39"/>
      <c r="XC421" s="39"/>
      <c r="XD421" s="39"/>
      <c r="XE421" s="39"/>
      <c r="XF421" s="39"/>
      <c r="XG421" s="39"/>
      <c r="XH421" s="39"/>
      <c r="XI421" s="39"/>
      <c r="XJ421" s="39"/>
      <c r="XK421" s="39"/>
      <c r="XL421" s="39"/>
      <c r="XM421" s="39"/>
      <c r="XN421" s="39"/>
      <c r="XO421" s="39"/>
      <c r="XP421" s="39"/>
      <c r="XQ421" s="39"/>
      <c r="XR421" s="39"/>
      <c r="XS421" s="39"/>
      <c r="XT421" s="39"/>
      <c r="XU421" s="39"/>
      <c r="XV421" s="39"/>
      <c r="XW421" s="39"/>
      <c r="XX421" s="39"/>
      <c r="XY421" s="39"/>
      <c r="XZ421" s="39"/>
      <c r="YA421" s="39"/>
      <c r="YB421" s="39"/>
      <c r="YC421" s="39"/>
      <c r="YD421" s="39"/>
      <c r="YE421" s="39"/>
      <c r="YF421" s="39"/>
      <c r="YG421" s="39"/>
      <c r="YH421" s="39"/>
      <c r="YI421" s="39"/>
      <c r="YJ421" s="39"/>
      <c r="YK421" s="39"/>
      <c r="YL421" s="39"/>
      <c r="YM421" s="39"/>
      <c r="YN421" s="39"/>
      <c r="YO421" s="39"/>
      <c r="YP421" s="39"/>
      <c r="YQ421" s="39"/>
      <c r="YR421" s="39"/>
      <c r="YS421" s="39"/>
      <c r="YT421" s="39"/>
      <c r="YU421" s="39"/>
      <c r="YV421" s="39"/>
      <c r="YW421" s="39"/>
      <c r="YX421" s="39"/>
      <c r="YY421" s="39"/>
      <c r="YZ421" s="39"/>
      <c r="ZA421" s="39"/>
      <c r="ZB421" s="39"/>
      <c r="ZC421" s="39"/>
      <c r="ZD421" s="39"/>
      <c r="ZE421" s="39"/>
      <c r="ZF421" s="39"/>
      <c r="ZG421" s="39"/>
      <c r="ZH421" s="39"/>
      <c r="ZI421" s="39"/>
      <c r="ZJ421" s="39"/>
      <c r="ZK421" s="39"/>
      <c r="ZL421" s="39"/>
      <c r="ZM421" s="39"/>
      <c r="ZN421" s="39"/>
      <c r="ZO421" s="39"/>
      <c r="ZP421" s="39"/>
      <c r="ZQ421" s="39"/>
      <c r="ZR421" s="39"/>
      <c r="ZS421" s="39"/>
      <c r="ZT421" s="39"/>
      <c r="ZU421" s="39"/>
      <c r="ZV421" s="39"/>
      <c r="ZW421" s="39"/>
      <c r="ZX421" s="39"/>
    </row>
    <row r="422" spans="1:700" s="41" customFormat="1" ht="12" customHeight="1" x14ac:dyDescent="0.25">
      <c r="A422" s="128" t="s">
        <v>36</v>
      </c>
      <c r="B422" s="36" t="s">
        <v>37</v>
      </c>
      <c r="C422" s="36" t="s">
        <v>37</v>
      </c>
      <c r="D422" s="36" t="s">
        <v>38</v>
      </c>
      <c r="E422" s="36" t="s">
        <v>271</v>
      </c>
      <c r="F422" s="36" t="s">
        <v>272</v>
      </c>
      <c r="G422" s="27" t="s">
        <v>16345</v>
      </c>
      <c r="H422" s="81">
        <v>21101</v>
      </c>
      <c r="I422" s="85" t="s">
        <v>46</v>
      </c>
      <c r="J422" s="88" t="s">
        <v>2131</v>
      </c>
      <c r="K422" s="19" t="s">
        <v>64</v>
      </c>
      <c r="L422" s="11"/>
      <c r="M422" s="8" t="s">
        <v>43</v>
      </c>
      <c r="N422" s="12" t="s">
        <v>877</v>
      </c>
      <c r="O422" s="20">
        <v>8</v>
      </c>
      <c r="P422" s="59">
        <v>324.22000000000003</v>
      </c>
      <c r="Q422" s="53" t="s">
        <v>45</v>
      </c>
      <c r="R422" s="59">
        <v>2593.7600000000002</v>
      </c>
      <c r="S422" s="59">
        <v>0</v>
      </c>
      <c r="T422" s="59">
        <v>648.44000000000005</v>
      </c>
      <c r="U422" s="59">
        <v>0</v>
      </c>
      <c r="V422" s="59">
        <v>0</v>
      </c>
      <c r="W422" s="59">
        <v>648.44000000000005</v>
      </c>
      <c r="X422" s="59">
        <v>0</v>
      </c>
      <c r="Y422" s="59">
        <v>0</v>
      </c>
      <c r="Z422" s="59">
        <v>648.44000000000005</v>
      </c>
      <c r="AA422" s="59">
        <v>0</v>
      </c>
      <c r="AB422" s="59">
        <v>0</v>
      </c>
      <c r="AC422" s="59">
        <v>648.44000000000005</v>
      </c>
      <c r="AD422" s="59">
        <v>0</v>
      </c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  <c r="IV422" s="39"/>
      <c r="IW422" s="39"/>
      <c r="IX422" s="39"/>
      <c r="IY422" s="39"/>
      <c r="IZ422" s="39"/>
      <c r="JA422" s="39"/>
      <c r="JB422" s="39"/>
      <c r="JC422" s="39"/>
      <c r="JD422" s="39"/>
      <c r="JE422" s="39"/>
      <c r="JF422" s="39"/>
      <c r="JG422" s="39"/>
      <c r="JH422" s="39"/>
      <c r="JI422" s="39"/>
      <c r="JJ422" s="39"/>
      <c r="JK422" s="39"/>
      <c r="JL422" s="39"/>
      <c r="JM422" s="39"/>
      <c r="JN422" s="39"/>
      <c r="JO422" s="39"/>
      <c r="JP422" s="39"/>
      <c r="JQ422" s="39"/>
      <c r="JR422" s="39"/>
      <c r="JS422" s="39"/>
      <c r="JT422" s="39"/>
      <c r="JU422" s="39"/>
      <c r="JV422" s="39"/>
      <c r="JW422" s="39"/>
      <c r="JX422" s="39"/>
      <c r="JY422" s="39"/>
      <c r="JZ422" s="39"/>
      <c r="KA422" s="39"/>
      <c r="KB422" s="39"/>
      <c r="KC422" s="39"/>
      <c r="KD422" s="39"/>
      <c r="KE422" s="39"/>
      <c r="KF422" s="39"/>
      <c r="KG422" s="39"/>
      <c r="KH422" s="39"/>
      <c r="KI422" s="39"/>
      <c r="KJ422" s="39"/>
      <c r="KK422" s="39"/>
      <c r="KL422" s="39"/>
      <c r="KM422" s="39"/>
      <c r="KN422" s="39"/>
      <c r="KO422" s="39"/>
      <c r="KP422" s="39"/>
      <c r="KQ422" s="39"/>
      <c r="KR422" s="39"/>
      <c r="KS422" s="39"/>
      <c r="KT422" s="39"/>
      <c r="KU422" s="39"/>
      <c r="KV422" s="39"/>
      <c r="KW422" s="39"/>
      <c r="KX422" s="39"/>
      <c r="KY422" s="39"/>
      <c r="KZ422" s="39"/>
      <c r="LA422" s="39"/>
      <c r="LB422" s="39"/>
      <c r="LC422" s="39"/>
      <c r="LD422" s="39"/>
      <c r="LE422" s="39"/>
      <c r="LF422" s="39"/>
      <c r="LG422" s="39"/>
      <c r="LH422" s="39"/>
      <c r="LI422" s="39"/>
      <c r="LJ422" s="39"/>
      <c r="LK422" s="39"/>
      <c r="LL422" s="39"/>
      <c r="LM422" s="39"/>
      <c r="LN422" s="39"/>
      <c r="LO422" s="39"/>
      <c r="LP422" s="39"/>
      <c r="LQ422" s="39"/>
      <c r="LR422" s="39"/>
      <c r="LS422" s="39"/>
      <c r="LT422" s="39"/>
      <c r="LU422" s="39"/>
      <c r="LV422" s="39"/>
      <c r="LW422" s="39"/>
      <c r="LX422" s="39"/>
      <c r="LY422" s="39"/>
      <c r="LZ422" s="39"/>
      <c r="MA422" s="39"/>
      <c r="MB422" s="39"/>
      <c r="MC422" s="39"/>
      <c r="MD422" s="39"/>
      <c r="ME422" s="39"/>
      <c r="MF422" s="39"/>
      <c r="MG422" s="39"/>
      <c r="MH422" s="39"/>
      <c r="MI422" s="39"/>
      <c r="MJ422" s="39"/>
      <c r="MK422" s="39"/>
      <c r="ML422" s="39"/>
      <c r="MM422" s="39"/>
      <c r="MN422" s="39"/>
      <c r="MO422" s="39"/>
      <c r="MP422" s="39"/>
      <c r="MQ422" s="39"/>
      <c r="MR422" s="39"/>
      <c r="MS422" s="39"/>
      <c r="MT422" s="39"/>
      <c r="MU422" s="39"/>
      <c r="MV422" s="39"/>
      <c r="MW422" s="39"/>
      <c r="MX422" s="39"/>
      <c r="MY422" s="39"/>
      <c r="MZ422" s="39"/>
      <c r="NA422" s="39"/>
      <c r="NB422" s="39"/>
      <c r="NC422" s="39"/>
      <c r="ND422" s="39"/>
      <c r="NE422" s="39"/>
      <c r="NF422" s="39"/>
      <c r="NG422" s="39"/>
      <c r="NH422" s="39"/>
      <c r="NI422" s="39"/>
      <c r="NJ422" s="39"/>
      <c r="NK422" s="39"/>
      <c r="NL422" s="39"/>
      <c r="NM422" s="39"/>
      <c r="NN422" s="39"/>
      <c r="NO422" s="39"/>
      <c r="NP422" s="39"/>
      <c r="NQ422" s="39"/>
      <c r="NR422" s="39"/>
      <c r="NS422" s="39"/>
      <c r="NT422" s="39"/>
      <c r="NU422" s="39"/>
      <c r="NV422" s="39"/>
      <c r="NW422" s="39"/>
      <c r="NX422" s="39"/>
      <c r="NY422" s="39"/>
      <c r="NZ422" s="39"/>
      <c r="OA422" s="39"/>
      <c r="OB422" s="39"/>
      <c r="OC422" s="39"/>
      <c r="OD422" s="39"/>
      <c r="OE422" s="39"/>
      <c r="OF422" s="39"/>
      <c r="OG422" s="39"/>
      <c r="OH422" s="39"/>
      <c r="OI422" s="39"/>
      <c r="OJ422" s="39"/>
      <c r="OK422" s="39"/>
      <c r="OL422" s="39"/>
      <c r="OM422" s="39"/>
      <c r="ON422" s="39"/>
      <c r="OO422" s="39"/>
      <c r="OP422" s="39"/>
      <c r="OQ422" s="39"/>
      <c r="OR422" s="39"/>
      <c r="OS422" s="39"/>
      <c r="OT422" s="39"/>
      <c r="OU422" s="39"/>
      <c r="OV422" s="39"/>
      <c r="OW422" s="39"/>
      <c r="OX422" s="39"/>
      <c r="OY422" s="39"/>
      <c r="OZ422" s="39"/>
      <c r="PA422" s="39"/>
      <c r="PB422" s="39"/>
      <c r="PC422" s="39"/>
      <c r="PD422" s="39"/>
      <c r="PE422" s="39"/>
      <c r="PF422" s="39"/>
      <c r="PG422" s="39"/>
      <c r="PH422" s="39"/>
      <c r="PI422" s="39"/>
      <c r="PJ422" s="39"/>
      <c r="PK422" s="39"/>
      <c r="PL422" s="39"/>
      <c r="PM422" s="39"/>
      <c r="PN422" s="39"/>
      <c r="PO422" s="39"/>
      <c r="PP422" s="39"/>
      <c r="PQ422" s="39"/>
      <c r="PR422" s="39"/>
      <c r="PS422" s="39"/>
      <c r="PT422" s="39"/>
      <c r="PU422" s="39"/>
      <c r="PV422" s="39"/>
      <c r="PW422" s="39"/>
      <c r="PX422" s="39"/>
      <c r="PY422" s="39"/>
      <c r="PZ422" s="39"/>
      <c r="QA422" s="39"/>
      <c r="QB422" s="39"/>
      <c r="QC422" s="39"/>
      <c r="QD422" s="39"/>
      <c r="QE422" s="39"/>
      <c r="QF422" s="39"/>
      <c r="QG422" s="39"/>
      <c r="QH422" s="39"/>
      <c r="QI422" s="39"/>
      <c r="QJ422" s="39"/>
      <c r="QK422" s="39"/>
      <c r="QL422" s="39"/>
      <c r="QM422" s="39"/>
      <c r="QN422" s="39"/>
      <c r="QO422" s="39"/>
      <c r="QP422" s="39"/>
      <c r="QQ422" s="39"/>
      <c r="QR422" s="39"/>
      <c r="QS422" s="39"/>
      <c r="QT422" s="39"/>
      <c r="QU422" s="39"/>
      <c r="QV422" s="39"/>
      <c r="QW422" s="39"/>
      <c r="QX422" s="39"/>
      <c r="QY422" s="39"/>
      <c r="QZ422" s="39"/>
      <c r="RA422" s="39"/>
      <c r="RB422" s="39"/>
      <c r="RC422" s="39"/>
      <c r="RD422" s="39"/>
      <c r="RE422" s="39"/>
      <c r="RF422" s="39"/>
      <c r="RG422" s="39"/>
      <c r="RH422" s="39"/>
      <c r="RI422" s="39"/>
      <c r="RJ422" s="39"/>
      <c r="RK422" s="39"/>
      <c r="RL422" s="39"/>
      <c r="RM422" s="39"/>
      <c r="RN422" s="39"/>
      <c r="RO422" s="39"/>
      <c r="RP422" s="39"/>
      <c r="RQ422" s="39"/>
      <c r="RR422" s="39"/>
      <c r="RS422" s="39"/>
      <c r="RT422" s="39"/>
      <c r="RU422" s="39"/>
      <c r="RV422" s="39"/>
      <c r="RW422" s="39"/>
      <c r="RX422" s="39"/>
      <c r="RY422" s="39"/>
      <c r="RZ422" s="39"/>
      <c r="SA422" s="39"/>
      <c r="SB422" s="39"/>
      <c r="SC422" s="39"/>
      <c r="SD422" s="39"/>
      <c r="SE422" s="39"/>
      <c r="SF422" s="39"/>
      <c r="SG422" s="39"/>
      <c r="SH422" s="39"/>
      <c r="SI422" s="39"/>
      <c r="SJ422" s="39"/>
      <c r="SK422" s="39"/>
      <c r="SL422" s="39"/>
      <c r="SM422" s="39"/>
      <c r="SN422" s="39"/>
      <c r="SO422" s="39"/>
      <c r="SP422" s="39"/>
      <c r="SQ422" s="39"/>
      <c r="SR422" s="39"/>
      <c r="SS422" s="39"/>
      <c r="ST422" s="39"/>
      <c r="SU422" s="39"/>
      <c r="SV422" s="39"/>
      <c r="SW422" s="39"/>
      <c r="SX422" s="39"/>
      <c r="SY422" s="39"/>
      <c r="SZ422" s="39"/>
      <c r="TA422" s="39"/>
      <c r="TB422" s="39"/>
      <c r="TC422" s="39"/>
      <c r="TD422" s="39"/>
      <c r="TE422" s="39"/>
      <c r="TF422" s="39"/>
      <c r="TG422" s="39"/>
      <c r="TH422" s="39"/>
      <c r="TI422" s="39"/>
      <c r="TJ422" s="39"/>
      <c r="TK422" s="39"/>
      <c r="TL422" s="39"/>
      <c r="TM422" s="39"/>
      <c r="TN422" s="39"/>
      <c r="TO422" s="39"/>
      <c r="TP422" s="39"/>
      <c r="TQ422" s="39"/>
      <c r="TR422" s="39"/>
      <c r="TS422" s="39"/>
      <c r="TT422" s="39"/>
      <c r="TU422" s="39"/>
      <c r="TV422" s="39"/>
      <c r="TW422" s="39"/>
      <c r="TX422" s="39"/>
      <c r="TY422" s="39"/>
      <c r="TZ422" s="39"/>
      <c r="UA422" s="39"/>
      <c r="UB422" s="39"/>
      <c r="UC422" s="39"/>
      <c r="UD422" s="39"/>
      <c r="UE422" s="39"/>
      <c r="UF422" s="39"/>
      <c r="UG422" s="39"/>
      <c r="UH422" s="39"/>
      <c r="UI422" s="39"/>
      <c r="UJ422" s="39"/>
      <c r="UK422" s="39"/>
      <c r="UL422" s="39"/>
      <c r="UM422" s="39"/>
      <c r="UN422" s="39"/>
      <c r="UO422" s="39"/>
      <c r="UP422" s="39"/>
      <c r="UQ422" s="39"/>
      <c r="UR422" s="39"/>
      <c r="US422" s="39"/>
      <c r="UT422" s="39"/>
      <c r="UU422" s="39"/>
      <c r="UV422" s="39"/>
      <c r="UW422" s="39"/>
      <c r="UX422" s="39"/>
      <c r="UY422" s="39"/>
      <c r="UZ422" s="39"/>
      <c r="VA422" s="39"/>
      <c r="VB422" s="39"/>
      <c r="VC422" s="39"/>
      <c r="VD422" s="39"/>
      <c r="VE422" s="39"/>
      <c r="VF422" s="39"/>
      <c r="VG422" s="39"/>
      <c r="VH422" s="39"/>
      <c r="VI422" s="39"/>
      <c r="VJ422" s="39"/>
      <c r="VK422" s="39"/>
      <c r="VL422" s="39"/>
      <c r="VM422" s="39"/>
      <c r="VN422" s="39"/>
      <c r="VO422" s="39"/>
      <c r="VP422" s="39"/>
      <c r="VQ422" s="39"/>
      <c r="VR422" s="39"/>
      <c r="VS422" s="39"/>
      <c r="VT422" s="39"/>
      <c r="VU422" s="39"/>
      <c r="VV422" s="39"/>
      <c r="VW422" s="39"/>
      <c r="VX422" s="39"/>
      <c r="VY422" s="39"/>
      <c r="VZ422" s="39"/>
      <c r="WA422" s="39"/>
      <c r="WB422" s="39"/>
      <c r="WC422" s="39"/>
      <c r="WD422" s="39"/>
      <c r="WE422" s="39"/>
      <c r="WF422" s="39"/>
      <c r="WG422" s="39"/>
      <c r="WH422" s="39"/>
      <c r="WI422" s="39"/>
      <c r="WJ422" s="39"/>
      <c r="WK422" s="39"/>
      <c r="WL422" s="39"/>
      <c r="WM422" s="39"/>
      <c r="WN422" s="39"/>
      <c r="WO422" s="39"/>
      <c r="WP422" s="39"/>
      <c r="WQ422" s="39"/>
      <c r="WR422" s="39"/>
      <c r="WS422" s="39"/>
      <c r="WT422" s="39"/>
      <c r="WU422" s="39"/>
      <c r="WV422" s="39"/>
      <c r="WW422" s="39"/>
      <c r="WX422" s="39"/>
      <c r="WY422" s="39"/>
      <c r="WZ422" s="39"/>
      <c r="XA422" s="39"/>
      <c r="XB422" s="39"/>
      <c r="XC422" s="39"/>
      <c r="XD422" s="39"/>
      <c r="XE422" s="39"/>
      <c r="XF422" s="39"/>
      <c r="XG422" s="39"/>
      <c r="XH422" s="39"/>
      <c r="XI422" s="39"/>
      <c r="XJ422" s="39"/>
      <c r="XK422" s="39"/>
      <c r="XL422" s="39"/>
      <c r="XM422" s="39"/>
      <c r="XN422" s="39"/>
      <c r="XO422" s="39"/>
      <c r="XP422" s="39"/>
      <c r="XQ422" s="39"/>
      <c r="XR422" s="39"/>
      <c r="XS422" s="39"/>
      <c r="XT422" s="39"/>
      <c r="XU422" s="39"/>
      <c r="XV422" s="39"/>
      <c r="XW422" s="39"/>
      <c r="XX422" s="39"/>
      <c r="XY422" s="39"/>
      <c r="XZ422" s="39"/>
      <c r="YA422" s="39"/>
      <c r="YB422" s="39"/>
      <c r="YC422" s="39"/>
      <c r="YD422" s="39"/>
      <c r="YE422" s="39"/>
      <c r="YF422" s="39"/>
      <c r="YG422" s="39"/>
      <c r="YH422" s="39"/>
      <c r="YI422" s="39"/>
      <c r="YJ422" s="39"/>
      <c r="YK422" s="39"/>
      <c r="YL422" s="39"/>
      <c r="YM422" s="39"/>
      <c r="YN422" s="39"/>
      <c r="YO422" s="39"/>
      <c r="YP422" s="39"/>
      <c r="YQ422" s="39"/>
      <c r="YR422" s="39"/>
      <c r="YS422" s="39"/>
      <c r="YT422" s="39"/>
      <c r="YU422" s="39"/>
      <c r="YV422" s="39"/>
      <c r="YW422" s="39"/>
      <c r="YX422" s="39"/>
      <c r="YY422" s="39"/>
      <c r="YZ422" s="39"/>
      <c r="ZA422" s="39"/>
      <c r="ZB422" s="39"/>
      <c r="ZC422" s="39"/>
      <c r="ZD422" s="39"/>
      <c r="ZE422" s="39"/>
      <c r="ZF422" s="39"/>
      <c r="ZG422" s="39"/>
      <c r="ZH422" s="39"/>
      <c r="ZI422" s="39"/>
      <c r="ZJ422" s="39"/>
      <c r="ZK422" s="39"/>
      <c r="ZL422" s="39"/>
      <c r="ZM422" s="39"/>
      <c r="ZN422" s="39"/>
      <c r="ZO422" s="39"/>
      <c r="ZP422" s="39"/>
      <c r="ZQ422" s="39"/>
      <c r="ZR422" s="39"/>
      <c r="ZS422" s="39"/>
      <c r="ZT422" s="39"/>
      <c r="ZU422" s="39"/>
      <c r="ZV422" s="39"/>
      <c r="ZW422" s="39"/>
      <c r="ZX422" s="39"/>
    </row>
    <row r="423" spans="1:700" s="41" customFormat="1" ht="12" customHeight="1" x14ac:dyDescent="0.25">
      <c r="A423" s="128" t="s">
        <v>36</v>
      </c>
      <c r="B423" s="36" t="s">
        <v>37</v>
      </c>
      <c r="C423" s="36" t="s">
        <v>37</v>
      </c>
      <c r="D423" s="36" t="s">
        <v>38</v>
      </c>
      <c r="E423" s="36" t="s">
        <v>271</v>
      </c>
      <c r="F423" s="36" t="s">
        <v>272</v>
      </c>
      <c r="G423" s="27" t="s">
        <v>16345</v>
      </c>
      <c r="H423" s="81">
        <v>21101</v>
      </c>
      <c r="I423" s="85" t="s">
        <v>46</v>
      </c>
      <c r="J423" s="83" t="s">
        <v>2080</v>
      </c>
      <c r="K423" s="31" t="s">
        <v>1987</v>
      </c>
      <c r="L423" s="11"/>
      <c r="M423" s="8" t="s">
        <v>43</v>
      </c>
      <c r="N423" s="12" t="s">
        <v>420</v>
      </c>
      <c r="O423" s="20">
        <v>5</v>
      </c>
      <c r="P423" s="59">
        <v>696</v>
      </c>
      <c r="Q423" s="53" t="s">
        <v>45</v>
      </c>
      <c r="R423" s="59">
        <v>3480</v>
      </c>
      <c r="S423" s="59">
        <v>0</v>
      </c>
      <c r="T423" s="59">
        <v>696</v>
      </c>
      <c r="U423" s="59">
        <v>0</v>
      </c>
      <c r="V423" s="59">
        <v>0</v>
      </c>
      <c r="W423" s="59">
        <v>1392</v>
      </c>
      <c r="X423" s="59">
        <v>0</v>
      </c>
      <c r="Y423" s="59">
        <v>0</v>
      </c>
      <c r="Z423" s="59">
        <v>696</v>
      </c>
      <c r="AA423" s="59">
        <v>0</v>
      </c>
      <c r="AB423" s="59">
        <v>0</v>
      </c>
      <c r="AC423" s="59">
        <v>696</v>
      </c>
      <c r="AD423" s="59">
        <v>0</v>
      </c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  <c r="IV423" s="39"/>
      <c r="IW423" s="39"/>
      <c r="IX423" s="39"/>
      <c r="IY423" s="39"/>
      <c r="IZ423" s="39"/>
      <c r="JA423" s="39"/>
      <c r="JB423" s="39"/>
      <c r="JC423" s="39"/>
      <c r="JD423" s="39"/>
      <c r="JE423" s="39"/>
      <c r="JF423" s="39"/>
      <c r="JG423" s="39"/>
      <c r="JH423" s="39"/>
      <c r="JI423" s="39"/>
      <c r="JJ423" s="39"/>
      <c r="JK423" s="39"/>
      <c r="JL423" s="39"/>
      <c r="JM423" s="39"/>
      <c r="JN423" s="39"/>
      <c r="JO423" s="39"/>
      <c r="JP423" s="39"/>
      <c r="JQ423" s="39"/>
      <c r="JR423" s="39"/>
      <c r="JS423" s="39"/>
      <c r="JT423" s="39"/>
      <c r="JU423" s="39"/>
      <c r="JV423" s="39"/>
      <c r="JW423" s="39"/>
      <c r="JX423" s="39"/>
      <c r="JY423" s="39"/>
      <c r="JZ423" s="39"/>
      <c r="KA423" s="39"/>
      <c r="KB423" s="39"/>
      <c r="KC423" s="39"/>
      <c r="KD423" s="39"/>
      <c r="KE423" s="39"/>
      <c r="KF423" s="39"/>
      <c r="KG423" s="39"/>
      <c r="KH423" s="39"/>
      <c r="KI423" s="39"/>
      <c r="KJ423" s="39"/>
      <c r="KK423" s="39"/>
      <c r="KL423" s="39"/>
      <c r="KM423" s="39"/>
      <c r="KN423" s="39"/>
      <c r="KO423" s="39"/>
      <c r="KP423" s="39"/>
      <c r="KQ423" s="39"/>
      <c r="KR423" s="39"/>
      <c r="KS423" s="39"/>
      <c r="KT423" s="39"/>
      <c r="KU423" s="39"/>
      <c r="KV423" s="39"/>
      <c r="KW423" s="39"/>
      <c r="KX423" s="39"/>
      <c r="KY423" s="39"/>
      <c r="KZ423" s="39"/>
      <c r="LA423" s="39"/>
      <c r="LB423" s="39"/>
      <c r="LC423" s="39"/>
      <c r="LD423" s="39"/>
      <c r="LE423" s="39"/>
      <c r="LF423" s="39"/>
      <c r="LG423" s="39"/>
      <c r="LH423" s="39"/>
      <c r="LI423" s="39"/>
      <c r="LJ423" s="39"/>
      <c r="LK423" s="39"/>
      <c r="LL423" s="39"/>
      <c r="LM423" s="39"/>
      <c r="LN423" s="39"/>
      <c r="LO423" s="39"/>
      <c r="LP423" s="39"/>
      <c r="LQ423" s="39"/>
      <c r="LR423" s="39"/>
      <c r="LS423" s="39"/>
      <c r="LT423" s="39"/>
      <c r="LU423" s="39"/>
      <c r="LV423" s="39"/>
      <c r="LW423" s="39"/>
      <c r="LX423" s="39"/>
      <c r="LY423" s="39"/>
      <c r="LZ423" s="39"/>
      <c r="MA423" s="39"/>
      <c r="MB423" s="39"/>
      <c r="MC423" s="39"/>
      <c r="MD423" s="39"/>
      <c r="ME423" s="39"/>
      <c r="MF423" s="39"/>
      <c r="MG423" s="39"/>
      <c r="MH423" s="39"/>
      <c r="MI423" s="39"/>
      <c r="MJ423" s="39"/>
      <c r="MK423" s="39"/>
      <c r="ML423" s="39"/>
      <c r="MM423" s="39"/>
      <c r="MN423" s="39"/>
      <c r="MO423" s="39"/>
      <c r="MP423" s="39"/>
      <c r="MQ423" s="39"/>
      <c r="MR423" s="39"/>
      <c r="MS423" s="39"/>
      <c r="MT423" s="39"/>
      <c r="MU423" s="39"/>
      <c r="MV423" s="39"/>
      <c r="MW423" s="39"/>
      <c r="MX423" s="39"/>
      <c r="MY423" s="39"/>
      <c r="MZ423" s="39"/>
      <c r="NA423" s="39"/>
      <c r="NB423" s="39"/>
      <c r="NC423" s="39"/>
      <c r="ND423" s="39"/>
      <c r="NE423" s="39"/>
      <c r="NF423" s="39"/>
      <c r="NG423" s="39"/>
      <c r="NH423" s="39"/>
      <c r="NI423" s="39"/>
      <c r="NJ423" s="39"/>
      <c r="NK423" s="39"/>
      <c r="NL423" s="39"/>
      <c r="NM423" s="39"/>
      <c r="NN423" s="39"/>
      <c r="NO423" s="39"/>
      <c r="NP423" s="39"/>
      <c r="NQ423" s="39"/>
      <c r="NR423" s="39"/>
      <c r="NS423" s="39"/>
      <c r="NT423" s="39"/>
      <c r="NU423" s="39"/>
      <c r="NV423" s="39"/>
      <c r="NW423" s="39"/>
      <c r="NX423" s="39"/>
      <c r="NY423" s="39"/>
      <c r="NZ423" s="39"/>
      <c r="OA423" s="39"/>
      <c r="OB423" s="39"/>
      <c r="OC423" s="39"/>
      <c r="OD423" s="39"/>
      <c r="OE423" s="39"/>
      <c r="OF423" s="39"/>
      <c r="OG423" s="39"/>
      <c r="OH423" s="39"/>
      <c r="OI423" s="39"/>
      <c r="OJ423" s="39"/>
      <c r="OK423" s="39"/>
      <c r="OL423" s="39"/>
      <c r="OM423" s="39"/>
      <c r="ON423" s="39"/>
      <c r="OO423" s="39"/>
      <c r="OP423" s="39"/>
      <c r="OQ423" s="39"/>
      <c r="OR423" s="39"/>
      <c r="OS423" s="39"/>
      <c r="OT423" s="39"/>
      <c r="OU423" s="39"/>
      <c r="OV423" s="39"/>
      <c r="OW423" s="39"/>
      <c r="OX423" s="39"/>
      <c r="OY423" s="39"/>
      <c r="OZ423" s="39"/>
      <c r="PA423" s="39"/>
      <c r="PB423" s="39"/>
      <c r="PC423" s="39"/>
      <c r="PD423" s="39"/>
      <c r="PE423" s="39"/>
      <c r="PF423" s="39"/>
      <c r="PG423" s="39"/>
      <c r="PH423" s="39"/>
      <c r="PI423" s="39"/>
      <c r="PJ423" s="39"/>
      <c r="PK423" s="39"/>
      <c r="PL423" s="39"/>
      <c r="PM423" s="39"/>
      <c r="PN423" s="39"/>
      <c r="PO423" s="39"/>
      <c r="PP423" s="39"/>
      <c r="PQ423" s="39"/>
      <c r="PR423" s="39"/>
      <c r="PS423" s="39"/>
      <c r="PT423" s="39"/>
      <c r="PU423" s="39"/>
      <c r="PV423" s="39"/>
      <c r="PW423" s="39"/>
      <c r="PX423" s="39"/>
      <c r="PY423" s="39"/>
      <c r="PZ423" s="39"/>
      <c r="QA423" s="39"/>
      <c r="QB423" s="39"/>
      <c r="QC423" s="39"/>
      <c r="QD423" s="39"/>
      <c r="QE423" s="39"/>
      <c r="QF423" s="39"/>
      <c r="QG423" s="39"/>
      <c r="QH423" s="39"/>
      <c r="QI423" s="39"/>
      <c r="QJ423" s="39"/>
      <c r="QK423" s="39"/>
      <c r="QL423" s="39"/>
      <c r="QM423" s="39"/>
      <c r="QN423" s="39"/>
      <c r="QO423" s="39"/>
      <c r="QP423" s="39"/>
      <c r="QQ423" s="39"/>
      <c r="QR423" s="39"/>
      <c r="QS423" s="39"/>
      <c r="QT423" s="39"/>
      <c r="QU423" s="39"/>
      <c r="QV423" s="39"/>
      <c r="QW423" s="39"/>
      <c r="QX423" s="39"/>
      <c r="QY423" s="39"/>
      <c r="QZ423" s="39"/>
      <c r="RA423" s="39"/>
      <c r="RB423" s="39"/>
      <c r="RC423" s="39"/>
      <c r="RD423" s="39"/>
      <c r="RE423" s="39"/>
      <c r="RF423" s="39"/>
      <c r="RG423" s="39"/>
      <c r="RH423" s="39"/>
      <c r="RI423" s="39"/>
      <c r="RJ423" s="39"/>
      <c r="RK423" s="39"/>
      <c r="RL423" s="39"/>
      <c r="RM423" s="39"/>
      <c r="RN423" s="39"/>
      <c r="RO423" s="39"/>
      <c r="RP423" s="39"/>
      <c r="RQ423" s="39"/>
      <c r="RR423" s="39"/>
      <c r="RS423" s="39"/>
      <c r="RT423" s="39"/>
      <c r="RU423" s="39"/>
      <c r="RV423" s="39"/>
      <c r="RW423" s="39"/>
      <c r="RX423" s="39"/>
      <c r="RY423" s="39"/>
      <c r="RZ423" s="39"/>
      <c r="SA423" s="39"/>
      <c r="SB423" s="39"/>
      <c r="SC423" s="39"/>
      <c r="SD423" s="39"/>
      <c r="SE423" s="39"/>
      <c r="SF423" s="39"/>
      <c r="SG423" s="39"/>
      <c r="SH423" s="39"/>
      <c r="SI423" s="39"/>
      <c r="SJ423" s="39"/>
      <c r="SK423" s="39"/>
      <c r="SL423" s="39"/>
      <c r="SM423" s="39"/>
      <c r="SN423" s="39"/>
      <c r="SO423" s="39"/>
      <c r="SP423" s="39"/>
      <c r="SQ423" s="39"/>
      <c r="SR423" s="39"/>
      <c r="SS423" s="39"/>
      <c r="ST423" s="39"/>
      <c r="SU423" s="39"/>
      <c r="SV423" s="39"/>
      <c r="SW423" s="39"/>
      <c r="SX423" s="39"/>
      <c r="SY423" s="39"/>
      <c r="SZ423" s="39"/>
      <c r="TA423" s="39"/>
      <c r="TB423" s="39"/>
      <c r="TC423" s="39"/>
      <c r="TD423" s="39"/>
      <c r="TE423" s="39"/>
      <c r="TF423" s="39"/>
      <c r="TG423" s="39"/>
      <c r="TH423" s="39"/>
      <c r="TI423" s="39"/>
      <c r="TJ423" s="39"/>
      <c r="TK423" s="39"/>
      <c r="TL423" s="39"/>
      <c r="TM423" s="39"/>
      <c r="TN423" s="39"/>
      <c r="TO423" s="39"/>
      <c r="TP423" s="39"/>
      <c r="TQ423" s="39"/>
      <c r="TR423" s="39"/>
      <c r="TS423" s="39"/>
      <c r="TT423" s="39"/>
      <c r="TU423" s="39"/>
      <c r="TV423" s="39"/>
      <c r="TW423" s="39"/>
      <c r="TX423" s="39"/>
      <c r="TY423" s="39"/>
      <c r="TZ423" s="39"/>
      <c r="UA423" s="39"/>
      <c r="UB423" s="39"/>
      <c r="UC423" s="39"/>
      <c r="UD423" s="39"/>
      <c r="UE423" s="39"/>
      <c r="UF423" s="39"/>
      <c r="UG423" s="39"/>
      <c r="UH423" s="39"/>
      <c r="UI423" s="39"/>
      <c r="UJ423" s="39"/>
      <c r="UK423" s="39"/>
      <c r="UL423" s="39"/>
      <c r="UM423" s="39"/>
      <c r="UN423" s="39"/>
      <c r="UO423" s="39"/>
      <c r="UP423" s="39"/>
      <c r="UQ423" s="39"/>
      <c r="UR423" s="39"/>
      <c r="US423" s="39"/>
      <c r="UT423" s="39"/>
      <c r="UU423" s="39"/>
      <c r="UV423" s="39"/>
      <c r="UW423" s="39"/>
      <c r="UX423" s="39"/>
      <c r="UY423" s="39"/>
      <c r="UZ423" s="39"/>
      <c r="VA423" s="39"/>
      <c r="VB423" s="39"/>
      <c r="VC423" s="39"/>
      <c r="VD423" s="39"/>
      <c r="VE423" s="39"/>
      <c r="VF423" s="39"/>
      <c r="VG423" s="39"/>
      <c r="VH423" s="39"/>
      <c r="VI423" s="39"/>
      <c r="VJ423" s="39"/>
      <c r="VK423" s="39"/>
      <c r="VL423" s="39"/>
      <c r="VM423" s="39"/>
      <c r="VN423" s="39"/>
      <c r="VO423" s="39"/>
      <c r="VP423" s="39"/>
      <c r="VQ423" s="39"/>
      <c r="VR423" s="39"/>
      <c r="VS423" s="39"/>
      <c r="VT423" s="39"/>
      <c r="VU423" s="39"/>
      <c r="VV423" s="39"/>
      <c r="VW423" s="39"/>
      <c r="VX423" s="39"/>
      <c r="VY423" s="39"/>
      <c r="VZ423" s="39"/>
      <c r="WA423" s="39"/>
      <c r="WB423" s="39"/>
      <c r="WC423" s="39"/>
      <c r="WD423" s="39"/>
      <c r="WE423" s="39"/>
      <c r="WF423" s="39"/>
      <c r="WG423" s="39"/>
      <c r="WH423" s="39"/>
      <c r="WI423" s="39"/>
      <c r="WJ423" s="39"/>
      <c r="WK423" s="39"/>
      <c r="WL423" s="39"/>
      <c r="WM423" s="39"/>
      <c r="WN423" s="39"/>
      <c r="WO423" s="39"/>
      <c r="WP423" s="39"/>
      <c r="WQ423" s="39"/>
      <c r="WR423" s="39"/>
      <c r="WS423" s="39"/>
      <c r="WT423" s="39"/>
      <c r="WU423" s="39"/>
      <c r="WV423" s="39"/>
      <c r="WW423" s="39"/>
      <c r="WX423" s="39"/>
      <c r="WY423" s="39"/>
      <c r="WZ423" s="39"/>
      <c r="XA423" s="39"/>
      <c r="XB423" s="39"/>
      <c r="XC423" s="39"/>
      <c r="XD423" s="39"/>
      <c r="XE423" s="39"/>
      <c r="XF423" s="39"/>
      <c r="XG423" s="39"/>
      <c r="XH423" s="39"/>
      <c r="XI423" s="39"/>
      <c r="XJ423" s="39"/>
      <c r="XK423" s="39"/>
      <c r="XL423" s="39"/>
      <c r="XM423" s="39"/>
      <c r="XN423" s="39"/>
      <c r="XO423" s="39"/>
      <c r="XP423" s="39"/>
      <c r="XQ423" s="39"/>
      <c r="XR423" s="39"/>
      <c r="XS423" s="39"/>
      <c r="XT423" s="39"/>
      <c r="XU423" s="39"/>
      <c r="XV423" s="39"/>
      <c r="XW423" s="39"/>
      <c r="XX423" s="39"/>
      <c r="XY423" s="39"/>
      <c r="XZ423" s="39"/>
      <c r="YA423" s="39"/>
      <c r="YB423" s="39"/>
      <c r="YC423" s="39"/>
      <c r="YD423" s="39"/>
      <c r="YE423" s="39"/>
      <c r="YF423" s="39"/>
      <c r="YG423" s="39"/>
      <c r="YH423" s="39"/>
      <c r="YI423" s="39"/>
      <c r="YJ423" s="39"/>
      <c r="YK423" s="39"/>
      <c r="YL423" s="39"/>
      <c r="YM423" s="39"/>
      <c r="YN423" s="39"/>
      <c r="YO423" s="39"/>
      <c r="YP423" s="39"/>
      <c r="YQ423" s="39"/>
      <c r="YR423" s="39"/>
      <c r="YS423" s="39"/>
      <c r="YT423" s="39"/>
      <c r="YU423" s="39"/>
      <c r="YV423" s="39"/>
      <c r="YW423" s="39"/>
      <c r="YX423" s="39"/>
      <c r="YY423" s="39"/>
      <c r="YZ423" s="39"/>
      <c r="ZA423" s="39"/>
      <c r="ZB423" s="39"/>
      <c r="ZC423" s="39"/>
      <c r="ZD423" s="39"/>
      <c r="ZE423" s="39"/>
      <c r="ZF423" s="39"/>
      <c r="ZG423" s="39"/>
      <c r="ZH423" s="39"/>
      <c r="ZI423" s="39"/>
      <c r="ZJ423" s="39"/>
      <c r="ZK423" s="39"/>
      <c r="ZL423" s="39"/>
      <c r="ZM423" s="39"/>
      <c r="ZN423" s="39"/>
      <c r="ZO423" s="39"/>
      <c r="ZP423" s="39"/>
      <c r="ZQ423" s="39"/>
      <c r="ZR423" s="39"/>
      <c r="ZS423" s="39"/>
      <c r="ZT423" s="39"/>
      <c r="ZU423" s="39"/>
      <c r="ZV423" s="39"/>
      <c r="ZW423" s="39"/>
      <c r="ZX423" s="39"/>
    </row>
    <row r="424" spans="1:700" s="41" customFormat="1" ht="12" customHeight="1" x14ac:dyDescent="0.25">
      <c r="A424" s="128" t="s">
        <v>36</v>
      </c>
      <c r="B424" s="36" t="s">
        <v>37</v>
      </c>
      <c r="C424" s="36" t="s">
        <v>37</v>
      </c>
      <c r="D424" s="36" t="s">
        <v>38</v>
      </c>
      <c r="E424" s="36" t="s">
        <v>271</v>
      </c>
      <c r="F424" s="36" t="s">
        <v>272</v>
      </c>
      <c r="G424" s="27" t="s">
        <v>16345</v>
      </c>
      <c r="H424" s="81">
        <v>21101</v>
      </c>
      <c r="I424" s="85" t="s">
        <v>46</v>
      </c>
      <c r="J424" s="83" t="s">
        <v>446</v>
      </c>
      <c r="K424" s="31" t="s">
        <v>202</v>
      </c>
      <c r="L424" s="11"/>
      <c r="M424" s="8" t="s">
        <v>43</v>
      </c>
      <c r="N424" s="12" t="s">
        <v>16255</v>
      </c>
      <c r="O424" s="20">
        <v>55</v>
      </c>
      <c r="P424" s="59">
        <v>18.559999999999999</v>
      </c>
      <c r="Q424" s="53" t="s">
        <v>45</v>
      </c>
      <c r="R424" s="59">
        <v>1020.8</v>
      </c>
      <c r="S424" s="59">
        <v>0</v>
      </c>
      <c r="T424" s="59">
        <v>299</v>
      </c>
      <c r="U424" s="59">
        <v>0</v>
      </c>
      <c r="V424" s="59">
        <v>0</v>
      </c>
      <c r="W424" s="59">
        <v>240.5</v>
      </c>
      <c r="X424" s="59">
        <v>0</v>
      </c>
      <c r="Y424" s="59">
        <v>0</v>
      </c>
      <c r="Z424" s="59">
        <v>240.5</v>
      </c>
      <c r="AA424" s="59">
        <v>0</v>
      </c>
      <c r="AB424" s="59">
        <v>0</v>
      </c>
      <c r="AC424" s="59">
        <v>240.5</v>
      </c>
      <c r="AD424" s="59">
        <v>0</v>
      </c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  <c r="IV424" s="39"/>
      <c r="IW424" s="39"/>
      <c r="IX424" s="39"/>
      <c r="IY424" s="39"/>
      <c r="IZ424" s="39"/>
      <c r="JA424" s="39"/>
      <c r="JB424" s="39"/>
      <c r="JC424" s="39"/>
      <c r="JD424" s="39"/>
      <c r="JE424" s="39"/>
      <c r="JF424" s="39"/>
      <c r="JG424" s="39"/>
      <c r="JH424" s="39"/>
      <c r="JI424" s="39"/>
      <c r="JJ424" s="39"/>
      <c r="JK424" s="39"/>
      <c r="JL424" s="39"/>
      <c r="JM424" s="39"/>
      <c r="JN424" s="39"/>
      <c r="JO424" s="39"/>
      <c r="JP424" s="39"/>
      <c r="JQ424" s="39"/>
      <c r="JR424" s="39"/>
      <c r="JS424" s="39"/>
      <c r="JT424" s="39"/>
      <c r="JU424" s="39"/>
      <c r="JV424" s="39"/>
      <c r="JW424" s="39"/>
      <c r="JX424" s="39"/>
      <c r="JY424" s="39"/>
      <c r="JZ424" s="39"/>
      <c r="KA424" s="39"/>
      <c r="KB424" s="39"/>
      <c r="KC424" s="39"/>
      <c r="KD424" s="39"/>
      <c r="KE424" s="39"/>
      <c r="KF424" s="39"/>
      <c r="KG424" s="39"/>
      <c r="KH424" s="39"/>
      <c r="KI424" s="39"/>
      <c r="KJ424" s="39"/>
      <c r="KK424" s="39"/>
      <c r="KL424" s="39"/>
      <c r="KM424" s="39"/>
      <c r="KN424" s="39"/>
      <c r="KO424" s="39"/>
      <c r="KP424" s="39"/>
      <c r="KQ424" s="39"/>
      <c r="KR424" s="39"/>
      <c r="KS424" s="39"/>
      <c r="KT424" s="39"/>
      <c r="KU424" s="39"/>
      <c r="KV424" s="39"/>
      <c r="KW424" s="39"/>
      <c r="KX424" s="39"/>
      <c r="KY424" s="39"/>
      <c r="KZ424" s="39"/>
      <c r="LA424" s="39"/>
      <c r="LB424" s="39"/>
      <c r="LC424" s="39"/>
      <c r="LD424" s="39"/>
      <c r="LE424" s="39"/>
      <c r="LF424" s="39"/>
      <c r="LG424" s="39"/>
      <c r="LH424" s="39"/>
      <c r="LI424" s="39"/>
      <c r="LJ424" s="39"/>
      <c r="LK424" s="39"/>
      <c r="LL424" s="39"/>
      <c r="LM424" s="39"/>
      <c r="LN424" s="39"/>
      <c r="LO424" s="39"/>
      <c r="LP424" s="39"/>
      <c r="LQ424" s="39"/>
      <c r="LR424" s="39"/>
      <c r="LS424" s="39"/>
      <c r="LT424" s="39"/>
      <c r="LU424" s="39"/>
      <c r="LV424" s="39"/>
      <c r="LW424" s="39"/>
      <c r="LX424" s="39"/>
      <c r="LY424" s="39"/>
      <c r="LZ424" s="39"/>
      <c r="MA424" s="39"/>
      <c r="MB424" s="39"/>
      <c r="MC424" s="39"/>
      <c r="MD424" s="39"/>
      <c r="ME424" s="39"/>
      <c r="MF424" s="39"/>
      <c r="MG424" s="39"/>
      <c r="MH424" s="39"/>
      <c r="MI424" s="39"/>
      <c r="MJ424" s="39"/>
      <c r="MK424" s="39"/>
      <c r="ML424" s="39"/>
      <c r="MM424" s="39"/>
      <c r="MN424" s="39"/>
      <c r="MO424" s="39"/>
      <c r="MP424" s="39"/>
      <c r="MQ424" s="39"/>
      <c r="MR424" s="39"/>
      <c r="MS424" s="39"/>
      <c r="MT424" s="39"/>
      <c r="MU424" s="39"/>
      <c r="MV424" s="39"/>
      <c r="MW424" s="39"/>
      <c r="MX424" s="39"/>
      <c r="MY424" s="39"/>
      <c r="MZ424" s="39"/>
      <c r="NA424" s="39"/>
      <c r="NB424" s="39"/>
      <c r="NC424" s="39"/>
      <c r="ND424" s="39"/>
      <c r="NE424" s="39"/>
      <c r="NF424" s="39"/>
      <c r="NG424" s="39"/>
      <c r="NH424" s="39"/>
      <c r="NI424" s="39"/>
      <c r="NJ424" s="39"/>
      <c r="NK424" s="39"/>
      <c r="NL424" s="39"/>
      <c r="NM424" s="39"/>
      <c r="NN424" s="39"/>
      <c r="NO424" s="39"/>
      <c r="NP424" s="39"/>
      <c r="NQ424" s="39"/>
      <c r="NR424" s="39"/>
      <c r="NS424" s="39"/>
      <c r="NT424" s="39"/>
      <c r="NU424" s="39"/>
      <c r="NV424" s="39"/>
      <c r="NW424" s="39"/>
      <c r="NX424" s="39"/>
      <c r="NY424" s="39"/>
      <c r="NZ424" s="39"/>
      <c r="OA424" s="39"/>
      <c r="OB424" s="39"/>
      <c r="OC424" s="39"/>
      <c r="OD424" s="39"/>
      <c r="OE424" s="39"/>
      <c r="OF424" s="39"/>
      <c r="OG424" s="39"/>
      <c r="OH424" s="39"/>
      <c r="OI424" s="39"/>
      <c r="OJ424" s="39"/>
      <c r="OK424" s="39"/>
      <c r="OL424" s="39"/>
      <c r="OM424" s="39"/>
      <c r="ON424" s="39"/>
      <c r="OO424" s="39"/>
      <c r="OP424" s="39"/>
      <c r="OQ424" s="39"/>
      <c r="OR424" s="39"/>
      <c r="OS424" s="39"/>
      <c r="OT424" s="39"/>
      <c r="OU424" s="39"/>
      <c r="OV424" s="39"/>
      <c r="OW424" s="39"/>
      <c r="OX424" s="39"/>
      <c r="OY424" s="39"/>
      <c r="OZ424" s="39"/>
      <c r="PA424" s="39"/>
      <c r="PB424" s="39"/>
      <c r="PC424" s="39"/>
      <c r="PD424" s="39"/>
      <c r="PE424" s="39"/>
      <c r="PF424" s="39"/>
      <c r="PG424" s="39"/>
      <c r="PH424" s="39"/>
      <c r="PI424" s="39"/>
      <c r="PJ424" s="39"/>
      <c r="PK424" s="39"/>
      <c r="PL424" s="39"/>
      <c r="PM424" s="39"/>
      <c r="PN424" s="39"/>
      <c r="PO424" s="39"/>
      <c r="PP424" s="39"/>
      <c r="PQ424" s="39"/>
      <c r="PR424" s="39"/>
      <c r="PS424" s="39"/>
      <c r="PT424" s="39"/>
      <c r="PU424" s="39"/>
      <c r="PV424" s="39"/>
      <c r="PW424" s="39"/>
      <c r="PX424" s="39"/>
      <c r="PY424" s="39"/>
      <c r="PZ424" s="39"/>
      <c r="QA424" s="39"/>
      <c r="QB424" s="39"/>
      <c r="QC424" s="39"/>
      <c r="QD424" s="39"/>
      <c r="QE424" s="39"/>
      <c r="QF424" s="39"/>
      <c r="QG424" s="39"/>
      <c r="QH424" s="39"/>
      <c r="QI424" s="39"/>
      <c r="QJ424" s="39"/>
      <c r="QK424" s="39"/>
      <c r="QL424" s="39"/>
      <c r="QM424" s="39"/>
      <c r="QN424" s="39"/>
      <c r="QO424" s="39"/>
      <c r="QP424" s="39"/>
      <c r="QQ424" s="39"/>
      <c r="QR424" s="39"/>
      <c r="QS424" s="39"/>
      <c r="QT424" s="39"/>
      <c r="QU424" s="39"/>
      <c r="QV424" s="39"/>
      <c r="QW424" s="39"/>
      <c r="QX424" s="39"/>
      <c r="QY424" s="39"/>
      <c r="QZ424" s="39"/>
      <c r="RA424" s="39"/>
      <c r="RB424" s="39"/>
      <c r="RC424" s="39"/>
      <c r="RD424" s="39"/>
      <c r="RE424" s="39"/>
      <c r="RF424" s="39"/>
      <c r="RG424" s="39"/>
      <c r="RH424" s="39"/>
      <c r="RI424" s="39"/>
      <c r="RJ424" s="39"/>
      <c r="RK424" s="39"/>
      <c r="RL424" s="39"/>
      <c r="RM424" s="39"/>
      <c r="RN424" s="39"/>
      <c r="RO424" s="39"/>
      <c r="RP424" s="39"/>
      <c r="RQ424" s="39"/>
      <c r="RR424" s="39"/>
      <c r="RS424" s="39"/>
      <c r="RT424" s="39"/>
      <c r="RU424" s="39"/>
      <c r="RV424" s="39"/>
      <c r="RW424" s="39"/>
      <c r="RX424" s="39"/>
      <c r="RY424" s="39"/>
      <c r="RZ424" s="39"/>
      <c r="SA424" s="39"/>
      <c r="SB424" s="39"/>
      <c r="SC424" s="39"/>
      <c r="SD424" s="39"/>
      <c r="SE424" s="39"/>
      <c r="SF424" s="39"/>
      <c r="SG424" s="39"/>
      <c r="SH424" s="39"/>
      <c r="SI424" s="39"/>
      <c r="SJ424" s="39"/>
      <c r="SK424" s="39"/>
      <c r="SL424" s="39"/>
      <c r="SM424" s="39"/>
      <c r="SN424" s="39"/>
      <c r="SO424" s="39"/>
      <c r="SP424" s="39"/>
      <c r="SQ424" s="39"/>
      <c r="SR424" s="39"/>
      <c r="SS424" s="39"/>
      <c r="ST424" s="39"/>
      <c r="SU424" s="39"/>
      <c r="SV424" s="39"/>
      <c r="SW424" s="39"/>
      <c r="SX424" s="39"/>
      <c r="SY424" s="39"/>
      <c r="SZ424" s="39"/>
      <c r="TA424" s="39"/>
      <c r="TB424" s="39"/>
      <c r="TC424" s="39"/>
      <c r="TD424" s="39"/>
      <c r="TE424" s="39"/>
      <c r="TF424" s="39"/>
      <c r="TG424" s="39"/>
      <c r="TH424" s="39"/>
      <c r="TI424" s="39"/>
      <c r="TJ424" s="39"/>
      <c r="TK424" s="39"/>
      <c r="TL424" s="39"/>
      <c r="TM424" s="39"/>
      <c r="TN424" s="39"/>
      <c r="TO424" s="39"/>
      <c r="TP424" s="39"/>
      <c r="TQ424" s="39"/>
      <c r="TR424" s="39"/>
      <c r="TS424" s="39"/>
      <c r="TT424" s="39"/>
      <c r="TU424" s="39"/>
      <c r="TV424" s="39"/>
      <c r="TW424" s="39"/>
      <c r="TX424" s="39"/>
      <c r="TY424" s="39"/>
      <c r="TZ424" s="39"/>
      <c r="UA424" s="39"/>
      <c r="UB424" s="39"/>
      <c r="UC424" s="39"/>
      <c r="UD424" s="39"/>
      <c r="UE424" s="39"/>
      <c r="UF424" s="39"/>
      <c r="UG424" s="39"/>
      <c r="UH424" s="39"/>
      <c r="UI424" s="39"/>
      <c r="UJ424" s="39"/>
      <c r="UK424" s="39"/>
      <c r="UL424" s="39"/>
      <c r="UM424" s="39"/>
      <c r="UN424" s="39"/>
      <c r="UO424" s="39"/>
      <c r="UP424" s="39"/>
      <c r="UQ424" s="39"/>
      <c r="UR424" s="39"/>
      <c r="US424" s="39"/>
      <c r="UT424" s="39"/>
      <c r="UU424" s="39"/>
      <c r="UV424" s="39"/>
      <c r="UW424" s="39"/>
      <c r="UX424" s="39"/>
      <c r="UY424" s="39"/>
      <c r="UZ424" s="39"/>
      <c r="VA424" s="39"/>
      <c r="VB424" s="39"/>
      <c r="VC424" s="39"/>
      <c r="VD424" s="39"/>
      <c r="VE424" s="39"/>
      <c r="VF424" s="39"/>
      <c r="VG424" s="39"/>
      <c r="VH424" s="39"/>
      <c r="VI424" s="39"/>
      <c r="VJ424" s="39"/>
      <c r="VK424" s="39"/>
      <c r="VL424" s="39"/>
      <c r="VM424" s="39"/>
      <c r="VN424" s="39"/>
      <c r="VO424" s="39"/>
      <c r="VP424" s="39"/>
      <c r="VQ424" s="39"/>
      <c r="VR424" s="39"/>
      <c r="VS424" s="39"/>
      <c r="VT424" s="39"/>
      <c r="VU424" s="39"/>
      <c r="VV424" s="39"/>
      <c r="VW424" s="39"/>
      <c r="VX424" s="39"/>
      <c r="VY424" s="39"/>
      <c r="VZ424" s="39"/>
      <c r="WA424" s="39"/>
      <c r="WB424" s="39"/>
      <c r="WC424" s="39"/>
      <c r="WD424" s="39"/>
      <c r="WE424" s="39"/>
      <c r="WF424" s="39"/>
      <c r="WG424" s="39"/>
      <c r="WH424" s="39"/>
      <c r="WI424" s="39"/>
      <c r="WJ424" s="39"/>
      <c r="WK424" s="39"/>
      <c r="WL424" s="39"/>
      <c r="WM424" s="39"/>
      <c r="WN424" s="39"/>
      <c r="WO424" s="39"/>
      <c r="WP424" s="39"/>
      <c r="WQ424" s="39"/>
      <c r="WR424" s="39"/>
      <c r="WS424" s="39"/>
      <c r="WT424" s="39"/>
      <c r="WU424" s="39"/>
      <c r="WV424" s="39"/>
      <c r="WW424" s="39"/>
      <c r="WX424" s="39"/>
      <c r="WY424" s="39"/>
      <c r="WZ424" s="39"/>
      <c r="XA424" s="39"/>
      <c r="XB424" s="39"/>
      <c r="XC424" s="39"/>
      <c r="XD424" s="39"/>
      <c r="XE424" s="39"/>
      <c r="XF424" s="39"/>
      <c r="XG424" s="39"/>
      <c r="XH424" s="39"/>
      <c r="XI424" s="39"/>
      <c r="XJ424" s="39"/>
      <c r="XK424" s="39"/>
      <c r="XL424" s="39"/>
      <c r="XM424" s="39"/>
      <c r="XN424" s="39"/>
      <c r="XO424" s="39"/>
      <c r="XP424" s="39"/>
      <c r="XQ424" s="39"/>
      <c r="XR424" s="39"/>
      <c r="XS424" s="39"/>
      <c r="XT424" s="39"/>
      <c r="XU424" s="39"/>
      <c r="XV424" s="39"/>
      <c r="XW424" s="39"/>
      <c r="XX424" s="39"/>
      <c r="XY424" s="39"/>
      <c r="XZ424" s="39"/>
      <c r="YA424" s="39"/>
      <c r="YB424" s="39"/>
      <c r="YC424" s="39"/>
      <c r="YD424" s="39"/>
      <c r="YE424" s="39"/>
      <c r="YF424" s="39"/>
      <c r="YG424" s="39"/>
      <c r="YH424" s="39"/>
      <c r="YI424" s="39"/>
      <c r="YJ424" s="39"/>
      <c r="YK424" s="39"/>
      <c r="YL424" s="39"/>
      <c r="YM424" s="39"/>
      <c r="YN424" s="39"/>
      <c r="YO424" s="39"/>
      <c r="YP424" s="39"/>
      <c r="YQ424" s="39"/>
      <c r="YR424" s="39"/>
      <c r="YS424" s="39"/>
      <c r="YT424" s="39"/>
      <c r="YU424" s="39"/>
      <c r="YV424" s="39"/>
      <c r="YW424" s="39"/>
      <c r="YX424" s="39"/>
      <c r="YY424" s="39"/>
      <c r="YZ424" s="39"/>
      <c r="ZA424" s="39"/>
      <c r="ZB424" s="39"/>
      <c r="ZC424" s="39"/>
      <c r="ZD424" s="39"/>
      <c r="ZE424" s="39"/>
      <c r="ZF424" s="39"/>
      <c r="ZG424" s="39"/>
      <c r="ZH424" s="39"/>
      <c r="ZI424" s="39"/>
      <c r="ZJ424" s="39"/>
      <c r="ZK424" s="39"/>
      <c r="ZL424" s="39"/>
      <c r="ZM424" s="39"/>
      <c r="ZN424" s="39"/>
      <c r="ZO424" s="39"/>
      <c r="ZP424" s="39"/>
      <c r="ZQ424" s="39"/>
      <c r="ZR424" s="39"/>
      <c r="ZS424" s="39"/>
      <c r="ZT424" s="39"/>
      <c r="ZU424" s="39"/>
      <c r="ZV424" s="39"/>
      <c r="ZW424" s="39"/>
      <c r="ZX424" s="39"/>
    </row>
    <row r="425" spans="1:700" s="41" customFormat="1" ht="12" customHeight="1" x14ac:dyDescent="0.25">
      <c r="A425" s="128" t="s">
        <v>36</v>
      </c>
      <c r="B425" s="36" t="s">
        <v>37</v>
      </c>
      <c r="C425" s="36" t="s">
        <v>37</v>
      </c>
      <c r="D425" s="36" t="s">
        <v>38</v>
      </c>
      <c r="E425" s="36" t="s">
        <v>271</v>
      </c>
      <c r="F425" s="36" t="s">
        <v>272</v>
      </c>
      <c r="G425" s="27" t="s">
        <v>16345</v>
      </c>
      <c r="H425" s="81">
        <v>21101</v>
      </c>
      <c r="I425" s="85" t="s">
        <v>46</v>
      </c>
      <c r="J425" s="83" t="s">
        <v>1366</v>
      </c>
      <c r="K425" s="31" t="s">
        <v>258</v>
      </c>
      <c r="L425" s="11"/>
      <c r="M425" s="8" t="s">
        <v>43</v>
      </c>
      <c r="N425" s="25" t="s">
        <v>44</v>
      </c>
      <c r="O425" s="20">
        <v>120</v>
      </c>
      <c r="P425" s="59">
        <v>15.47</v>
      </c>
      <c r="Q425" s="53" t="s">
        <v>45</v>
      </c>
      <c r="R425" s="59">
        <v>1856.95</v>
      </c>
      <c r="S425" s="59">
        <v>0</v>
      </c>
      <c r="T425" s="59">
        <v>465</v>
      </c>
      <c r="U425" s="59">
        <v>0</v>
      </c>
      <c r="V425" s="59">
        <v>0</v>
      </c>
      <c r="W425" s="59">
        <v>464</v>
      </c>
      <c r="X425" s="59">
        <v>0</v>
      </c>
      <c r="Y425" s="59">
        <v>0</v>
      </c>
      <c r="Z425" s="59">
        <v>464.1</v>
      </c>
      <c r="AA425" s="59">
        <v>0</v>
      </c>
      <c r="AB425" s="59">
        <v>0</v>
      </c>
      <c r="AC425" s="59">
        <v>464.1</v>
      </c>
      <c r="AD425" s="59">
        <v>0</v>
      </c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  <c r="IV425" s="39"/>
      <c r="IW425" s="39"/>
      <c r="IX425" s="39"/>
      <c r="IY425" s="39"/>
      <c r="IZ425" s="39"/>
      <c r="JA425" s="39"/>
      <c r="JB425" s="39"/>
      <c r="JC425" s="39"/>
      <c r="JD425" s="39"/>
      <c r="JE425" s="39"/>
      <c r="JF425" s="39"/>
      <c r="JG425" s="39"/>
      <c r="JH425" s="39"/>
      <c r="JI425" s="39"/>
      <c r="JJ425" s="39"/>
      <c r="JK425" s="39"/>
      <c r="JL425" s="39"/>
      <c r="JM425" s="39"/>
      <c r="JN425" s="39"/>
      <c r="JO425" s="39"/>
      <c r="JP425" s="39"/>
      <c r="JQ425" s="39"/>
      <c r="JR425" s="39"/>
      <c r="JS425" s="39"/>
      <c r="JT425" s="39"/>
      <c r="JU425" s="39"/>
      <c r="JV425" s="39"/>
      <c r="JW425" s="39"/>
      <c r="JX425" s="39"/>
      <c r="JY425" s="39"/>
      <c r="JZ425" s="39"/>
      <c r="KA425" s="39"/>
      <c r="KB425" s="39"/>
      <c r="KC425" s="39"/>
      <c r="KD425" s="39"/>
      <c r="KE425" s="39"/>
      <c r="KF425" s="39"/>
      <c r="KG425" s="39"/>
      <c r="KH425" s="39"/>
      <c r="KI425" s="39"/>
      <c r="KJ425" s="39"/>
      <c r="KK425" s="39"/>
      <c r="KL425" s="39"/>
      <c r="KM425" s="39"/>
      <c r="KN425" s="39"/>
      <c r="KO425" s="39"/>
      <c r="KP425" s="39"/>
      <c r="KQ425" s="39"/>
      <c r="KR425" s="39"/>
      <c r="KS425" s="39"/>
      <c r="KT425" s="39"/>
      <c r="KU425" s="39"/>
      <c r="KV425" s="39"/>
      <c r="KW425" s="39"/>
      <c r="KX425" s="39"/>
      <c r="KY425" s="39"/>
      <c r="KZ425" s="39"/>
      <c r="LA425" s="39"/>
      <c r="LB425" s="39"/>
      <c r="LC425" s="39"/>
      <c r="LD425" s="39"/>
      <c r="LE425" s="39"/>
      <c r="LF425" s="39"/>
      <c r="LG425" s="39"/>
      <c r="LH425" s="39"/>
      <c r="LI425" s="39"/>
      <c r="LJ425" s="39"/>
      <c r="LK425" s="39"/>
      <c r="LL425" s="39"/>
      <c r="LM425" s="39"/>
      <c r="LN425" s="39"/>
      <c r="LO425" s="39"/>
      <c r="LP425" s="39"/>
      <c r="LQ425" s="39"/>
      <c r="LR425" s="39"/>
      <c r="LS425" s="39"/>
      <c r="LT425" s="39"/>
      <c r="LU425" s="39"/>
      <c r="LV425" s="39"/>
      <c r="LW425" s="39"/>
      <c r="LX425" s="39"/>
      <c r="LY425" s="39"/>
      <c r="LZ425" s="39"/>
      <c r="MA425" s="39"/>
      <c r="MB425" s="39"/>
      <c r="MC425" s="39"/>
      <c r="MD425" s="39"/>
      <c r="ME425" s="39"/>
      <c r="MF425" s="39"/>
      <c r="MG425" s="39"/>
      <c r="MH425" s="39"/>
      <c r="MI425" s="39"/>
      <c r="MJ425" s="39"/>
      <c r="MK425" s="39"/>
      <c r="ML425" s="39"/>
      <c r="MM425" s="39"/>
      <c r="MN425" s="39"/>
      <c r="MO425" s="39"/>
      <c r="MP425" s="39"/>
      <c r="MQ425" s="39"/>
      <c r="MR425" s="39"/>
      <c r="MS425" s="39"/>
      <c r="MT425" s="39"/>
      <c r="MU425" s="39"/>
      <c r="MV425" s="39"/>
      <c r="MW425" s="39"/>
      <c r="MX425" s="39"/>
      <c r="MY425" s="39"/>
      <c r="MZ425" s="39"/>
      <c r="NA425" s="39"/>
      <c r="NB425" s="39"/>
      <c r="NC425" s="39"/>
      <c r="ND425" s="39"/>
      <c r="NE425" s="39"/>
      <c r="NF425" s="39"/>
      <c r="NG425" s="39"/>
      <c r="NH425" s="39"/>
      <c r="NI425" s="39"/>
      <c r="NJ425" s="39"/>
      <c r="NK425" s="39"/>
      <c r="NL425" s="39"/>
      <c r="NM425" s="39"/>
      <c r="NN425" s="39"/>
      <c r="NO425" s="39"/>
      <c r="NP425" s="39"/>
      <c r="NQ425" s="39"/>
      <c r="NR425" s="39"/>
      <c r="NS425" s="39"/>
      <c r="NT425" s="39"/>
      <c r="NU425" s="39"/>
      <c r="NV425" s="39"/>
      <c r="NW425" s="39"/>
      <c r="NX425" s="39"/>
      <c r="NY425" s="39"/>
      <c r="NZ425" s="39"/>
      <c r="OA425" s="39"/>
      <c r="OB425" s="39"/>
      <c r="OC425" s="39"/>
      <c r="OD425" s="39"/>
      <c r="OE425" s="39"/>
      <c r="OF425" s="39"/>
      <c r="OG425" s="39"/>
      <c r="OH425" s="39"/>
      <c r="OI425" s="39"/>
      <c r="OJ425" s="39"/>
      <c r="OK425" s="39"/>
      <c r="OL425" s="39"/>
      <c r="OM425" s="39"/>
      <c r="ON425" s="39"/>
      <c r="OO425" s="39"/>
      <c r="OP425" s="39"/>
      <c r="OQ425" s="39"/>
      <c r="OR425" s="39"/>
      <c r="OS425" s="39"/>
      <c r="OT425" s="39"/>
      <c r="OU425" s="39"/>
      <c r="OV425" s="39"/>
      <c r="OW425" s="39"/>
      <c r="OX425" s="39"/>
      <c r="OY425" s="39"/>
      <c r="OZ425" s="39"/>
      <c r="PA425" s="39"/>
      <c r="PB425" s="39"/>
      <c r="PC425" s="39"/>
      <c r="PD425" s="39"/>
      <c r="PE425" s="39"/>
      <c r="PF425" s="39"/>
      <c r="PG425" s="39"/>
      <c r="PH425" s="39"/>
      <c r="PI425" s="39"/>
      <c r="PJ425" s="39"/>
      <c r="PK425" s="39"/>
      <c r="PL425" s="39"/>
      <c r="PM425" s="39"/>
      <c r="PN425" s="39"/>
      <c r="PO425" s="39"/>
      <c r="PP425" s="39"/>
      <c r="PQ425" s="39"/>
      <c r="PR425" s="39"/>
      <c r="PS425" s="39"/>
      <c r="PT425" s="39"/>
      <c r="PU425" s="39"/>
      <c r="PV425" s="39"/>
      <c r="PW425" s="39"/>
      <c r="PX425" s="39"/>
      <c r="PY425" s="39"/>
      <c r="PZ425" s="39"/>
      <c r="QA425" s="39"/>
      <c r="QB425" s="39"/>
      <c r="QC425" s="39"/>
      <c r="QD425" s="39"/>
      <c r="QE425" s="39"/>
      <c r="QF425" s="39"/>
      <c r="QG425" s="39"/>
      <c r="QH425" s="39"/>
      <c r="QI425" s="39"/>
      <c r="QJ425" s="39"/>
      <c r="QK425" s="39"/>
      <c r="QL425" s="39"/>
      <c r="QM425" s="39"/>
      <c r="QN425" s="39"/>
      <c r="QO425" s="39"/>
      <c r="QP425" s="39"/>
      <c r="QQ425" s="39"/>
      <c r="QR425" s="39"/>
      <c r="QS425" s="39"/>
      <c r="QT425" s="39"/>
      <c r="QU425" s="39"/>
      <c r="QV425" s="39"/>
      <c r="QW425" s="39"/>
      <c r="QX425" s="39"/>
      <c r="QY425" s="39"/>
      <c r="QZ425" s="39"/>
      <c r="RA425" s="39"/>
      <c r="RB425" s="39"/>
      <c r="RC425" s="39"/>
      <c r="RD425" s="39"/>
      <c r="RE425" s="39"/>
      <c r="RF425" s="39"/>
      <c r="RG425" s="39"/>
      <c r="RH425" s="39"/>
      <c r="RI425" s="39"/>
      <c r="RJ425" s="39"/>
      <c r="RK425" s="39"/>
      <c r="RL425" s="39"/>
      <c r="RM425" s="39"/>
      <c r="RN425" s="39"/>
      <c r="RO425" s="39"/>
      <c r="RP425" s="39"/>
      <c r="RQ425" s="39"/>
      <c r="RR425" s="39"/>
      <c r="RS425" s="39"/>
      <c r="RT425" s="39"/>
      <c r="RU425" s="39"/>
      <c r="RV425" s="39"/>
      <c r="RW425" s="39"/>
      <c r="RX425" s="39"/>
      <c r="RY425" s="39"/>
      <c r="RZ425" s="39"/>
      <c r="SA425" s="39"/>
      <c r="SB425" s="39"/>
      <c r="SC425" s="39"/>
      <c r="SD425" s="39"/>
      <c r="SE425" s="39"/>
      <c r="SF425" s="39"/>
      <c r="SG425" s="39"/>
      <c r="SH425" s="39"/>
      <c r="SI425" s="39"/>
      <c r="SJ425" s="39"/>
      <c r="SK425" s="39"/>
      <c r="SL425" s="39"/>
      <c r="SM425" s="39"/>
      <c r="SN425" s="39"/>
      <c r="SO425" s="39"/>
      <c r="SP425" s="39"/>
      <c r="SQ425" s="39"/>
      <c r="SR425" s="39"/>
      <c r="SS425" s="39"/>
      <c r="ST425" s="39"/>
      <c r="SU425" s="39"/>
      <c r="SV425" s="39"/>
      <c r="SW425" s="39"/>
      <c r="SX425" s="39"/>
      <c r="SY425" s="39"/>
      <c r="SZ425" s="39"/>
      <c r="TA425" s="39"/>
      <c r="TB425" s="39"/>
      <c r="TC425" s="39"/>
      <c r="TD425" s="39"/>
      <c r="TE425" s="39"/>
      <c r="TF425" s="39"/>
      <c r="TG425" s="39"/>
      <c r="TH425" s="39"/>
      <c r="TI425" s="39"/>
      <c r="TJ425" s="39"/>
      <c r="TK425" s="39"/>
      <c r="TL425" s="39"/>
      <c r="TM425" s="39"/>
      <c r="TN425" s="39"/>
      <c r="TO425" s="39"/>
      <c r="TP425" s="39"/>
      <c r="TQ425" s="39"/>
      <c r="TR425" s="39"/>
      <c r="TS425" s="39"/>
      <c r="TT425" s="39"/>
      <c r="TU425" s="39"/>
      <c r="TV425" s="39"/>
      <c r="TW425" s="39"/>
      <c r="TX425" s="39"/>
      <c r="TY425" s="39"/>
      <c r="TZ425" s="39"/>
      <c r="UA425" s="39"/>
      <c r="UB425" s="39"/>
      <c r="UC425" s="39"/>
      <c r="UD425" s="39"/>
      <c r="UE425" s="39"/>
      <c r="UF425" s="39"/>
      <c r="UG425" s="39"/>
      <c r="UH425" s="39"/>
      <c r="UI425" s="39"/>
      <c r="UJ425" s="39"/>
      <c r="UK425" s="39"/>
      <c r="UL425" s="39"/>
      <c r="UM425" s="39"/>
      <c r="UN425" s="39"/>
      <c r="UO425" s="39"/>
      <c r="UP425" s="39"/>
      <c r="UQ425" s="39"/>
      <c r="UR425" s="39"/>
      <c r="US425" s="39"/>
      <c r="UT425" s="39"/>
      <c r="UU425" s="39"/>
      <c r="UV425" s="39"/>
      <c r="UW425" s="39"/>
      <c r="UX425" s="39"/>
      <c r="UY425" s="39"/>
      <c r="UZ425" s="39"/>
      <c r="VA425" s="39"/>
      <c r="VB425" s="39"/>
      <c r="VC425" s="39"/>
      <c r="VD425" s="39"/>
      <c r="VE425" s="39"/>
      <c r="VF425" s="39"/>
      <c r="VG425" s="39"/>
      <c r="VH425" s="39"/>
      <c r="VI425" s="39"/>
      <c r="VJ425" s="39"/>
      <c r="VK425" s="39"/>
      <c r="VL425" s="39"/>
      <c r="VM425" s="39"/>
      <c r="VN425" s="39"/>
      <c r="VO425" s="39"/>
      <c r="VP425" s="39"/>
      <c r="VQ425" s="39"/>
      <c r="VR425" s="39"/>
      <c r="VS425" s="39"/>
      <c r="VT425" s="39"/>
      <c r="VU425" s="39"/>
      <c r="VV425" s="39"/>
      <c r="VW425" s="39"/>
      <c r="VX425" s="39"/>
      <c r="VY425" s="39"/>
      <c r="VZ425" s="39"/>
      <c r="WA425" s="39"/>
      <c r="WB425" s="39"/>
      <c r="WC425" s="39"/>
      <c r="WD425" s="39"/>
      <c r="WE425" s="39"/>
      <c r="WF425" s="39"/>
      <c r="WG425" s="39"/>
      <c r="WH425" s="39"/>
      <c r="WI425" s="39"/>
      <c r="WJ425" s="39"/>
      <c r="WK425" s="39"/>
      <c r="WL425" s="39"/>
      <c r="WM425" s="39"/>
      <c r="WN425" s="39"/>
      <c r="WO425" s="39"/>
      <c r="WP425" s="39"/>
      <c r="WQ425" s="39"/>
      <c r="WR425" s="39"/>
      <c r="WS425" s="39"/>
      <c r="WT425" s="39"/>
      <c r="WU425" s="39"/>
      <c r="WV425" s="39"/>
      <c r="WW425" s="39"/>
      <c r="WX425" s="39"/>
      <c r="WY425" s="39"/>
      <c r="WZ425" s="39"/>
      <c r="XA425" s="39"/>
      <c r="XB425" s="39"/>
      <c r="XC425" s="39"/>
      <c r="XD425" s="39"/>
      <c r="XE425" s="39"/>
      <c r="XF425" s="39"/>
      <c r="XG425" s="39"/>
      <c r="XH425" s="39"/>
      <c r="XI425" s="39"/>
      <c r="XJ425" s="39"/>
      <c r="XK425" s="39"/>
      <c r="XL425" s="39"/>
      <c r="XM425" s="39"/>
      <c r="XN425" s="39"/>
      <c r="XO425" s="39"/>
      <c r="XP425" s="39"/>
      <c r="XQ425" s="39"/>
      <c r="XR425" s="39"/>
      <c r="XS425" s="39"/>
      <c r="XT425" s="39"/>
      <c r="XU425" s="39"/>
      <c r="XV425" s="39"/>
      <c r="XW425" s="39"/>
      <c r="XX425" s="39"/>
      <c r="XY425" s="39"/>
      <c r="XZ425" s="39"/>
      <c r="YA425" s="39"/>
      <c r="YB425" s="39"/>
      <c r="YC425" s="39"/>
      <c r="YD425" s="39"/>
      <c r="YE425" s="39"/>
      <c r="YF425" s="39"/>
      <c r="YG425" s="39"/>
      <c r="YH425" s="39"/>
      <c r="YI425" s="39"/>
      <c r="YJ425" s="39"/>
      <c r="YK425" s="39"/>
      <c r="YL425" s="39"/>
      <c r="YM425" s="39"/>
      <c r="YN425" s="39"/>
      <c r="YO425" s="39"/>
      <c r="YP425" s="39"/>
      <c r="YQ425" s="39"/>
      <c r="YR425" s="39"/>
      <c r="YS425" s="39"/>
      <c r="YT425" s="39"/>
      <c r="YU425" s="39"/>
      <c r="YV425" s="39"/>
      <c r="YW425" s="39"/>
      <c r="YX425" s="39"/>
      <c r="YY425" s="39"/>
      <c r="YZ425" s="39"/>
      <c r="ZA425" s="39"/>
      <c r="ZB425" s="39"/>
      <c r="ZC425" s="39"/>
      <c r="ZD425" s="39"/>
      <c r="ZE425" s="39"/>
      <c r="ZF425" s="39"/>
      <c r="ZG425" s="39"/>
      <c r="ZH425" s="39"/>
      <c r="ZI425" s="39"/>
      <c r="ZJ425" s="39"/>
      <c r="ZK425" s="39"/>
      <c r="ZL425" s="39"/>
      <c r="ZM425" s="39"/>
      <c r="ZN425" s="39"/>
      <c r="ZO425" s="39"/>
      <c r="ZP425" s="39"/>
      <c r="ZQ425" s="39"/>
      <c r="ZR425" s="39"/>
      <c r="ZS425" s="39"/>
      <c r="ZT425" s="39"/>
      <c r="ZU425" s="39"/>
      <c r="ZV425" s="39"/>
      <c r="ZW425" s="39"/>
      <c r="ZX425" s="39"/>
    </row>
    <row r="426" spans="1:700" s="41" customFormat="1" ht="12" customHeight="1" x14ac:dyDescent="0.25">
      <c r="A426" s="128" t="s">
        <v>36</v>
      </c>
      <c r="B426" s="36" t="s">
        <v>37</v>
      </c>
      <c r="C426" s="36" t="s">
        <v>37</v>
      </c>
      <c r="D426" s="36" t="s">
        <v>38</v>
      </c>
      <c r="E426" s="36" t="s">
        <v>271</v>
      </c>
      <c r="F426" s="36" t="s">
        <v>272</v>
      </c>
      <c r="G426" s="27" t="s">
        <v>16345</v>
      </c>
      <c r="H426" s="81">
        <v>21101</v>
      </c>
      <c r="I426" s="85" t="s">
        <v>46</v>
      </c>
      <c r="J426" s="83" t="s">
        <v>841</v>
      </c>
      <c r="K426" s="31" t="s">
        <v>16273</v>
      </c>
      <c r="L426" s="11"/>
      <c r="M426" s="8" t="s">
        <v>43</v>
      </c>
      <c r="N426" s="12" t="s">
        <v>539</v>
      </c>
      <c r="O426" s="20">
        <v>108</v>
      </c>
      <c r="P426" s="59">
        <v>8.6999999999999993</v>
      </c>
      <c r="Q426" s="53" t="s">
        <v>45</v>
      </c>
      <c r="R426" s="59">
        <v>939.6</v>
      </c>
      <c r="S426" s="59">
        <v>0</v>
      </c>
      <c r="T426" s="59">
        <v>234.9</v>
      </c>
      <c r="U426" s="59">
        <v>0</v>
      </c>
      <c r="V426" s="59">
        <v>0</v>
      </c>
      <c r="W426" s="59">
        <v>234.9</v>
      </c>
      <c r="X426" s="59">
        <v>0</v>
      </c>
      <c r="Y426" s="59">
        <v>0</v>
      </c>
      <c r="Z426" s="59">
        <v>234.9</v>
      </c>
      <c r="AA426" s="59">
        <v>0</v>
      </c>
      <c r="AB426" s="59">
        <v>0</v>
      </c>
      <c r="AC426" s="59">
        <v>234.9</v>
      </c>
      <c r="AD426" s="59">
        <v>0</v>
      </c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  <c r="IV426" s="39"/>
      <c r="IW426" s="39"/>
      <c r="IX426" s="39"/>
      <c r="IY426" s="39"/>
      <c r="IZ426" s="39"/>
      <c r="JA426" s="39"/>
      <c r="JB426" s="39"/>
      <c r="JC426" s="39"/>
      <c r="JD426" s="39"/>
      <c r="JE426" s="39"/>
      <c r="JF426" s="39"/>
      <c r="JG426" s="39"/>
      <c r="JH426" s="39"/>
      <c r="JI426" s="39"/>
      <c r="JJ426" s="39"/>
      <c r="JK426" s="39"/>
      <c r="JL426" s="39"/>
      <c r="JM426" s="39"/>
      <c r="JN426" s="39"/>
      <c r="JO426" s="39"/>
      <c r="JP426" s="39"/>
      <c r="JQ426" s="39"/>
      <c r="JR426" s="39"/>
      <c r="JS426" s="39"/>
      <c r="JT426" s="39"/>
      <c r="JU426" s="39"/>
      <c r="JV426" s="39"/>
      <c r="JW426" s="39"/>
      <c r="JX426" s="39"/>
      <c r="JY426" s="39"/>
      <c r="JZ426" s="39"/>
      <c r="KA426" s="39"/>
      <c r="KB426" s="39"/>
      <c r="KC426" s="39"/>
      <c r="KD426" s="39"/>
      <c r="KE426" s="39"/>
      <c r="KF426" s="39"/>
      <c r="KG426" s="39"/>
      <c r="KH426" s="39"/>
      <c r="KI426" s="39"/>
      <c r="KJ426" s="39"/>
      <c r="KK426" s="39"/>
      <c r="KL426" s="39"/>
      <c r="KM426" s="39"/>
      <c r="KN426" s="39"/>
      <c r="KO426" s="39"/>
      <c r="KP426" s="39"/>
      <c r="KQ426" s="39"/>
      <c r="KR426" s="39"/>
      <c r="KS426" s="39"/>
      <c r="KT426" s="39"/>
      <c r="KU426" s="39"/>
      <c r="KV426" s="39"/>
      <c r="KW426" s="39"/>
      <c r="KX426" s="39"/>
      <c r="KY426" s="39"/>
      <c r="KZ426" s="39"/>
      <c r="LA426" s="39"/>
      <c r="LB426" s="39"/>
      <c r="LC426" s="39"/>
      <c r="LD426" s="39"/>
      <c r="LE426" s="39"/>
      <c r="LF426" s="39"/>
      <c r="LG426" s="39"/>
      <c r="LH426" s="39"/>
      <c r="LI426" s="39"/>
      <c r="LJ426" s="39"/>
      <c r="LK426" s="39"/>
      <c r="LL426" s="39"/>
      <c r="LM426" s="39"/>
      <c r="LN426" s="39"/>
      <c r="LO426" s="39"/>
      <c r="LP426" s="39"/>
      <c r="LQ426" s="39"/>
      <c r="LR426" s="39"/>
      <c r="LS426" s="39"/>
      <c r="LT426" s="39"/>
      <c r="LU426" s="39"/>
      <c r="LV426" s="39"/>
      <c r="LW426" s="39"/>
      <c r="LX426" s="39"/>
      <c r="LY426" s="39"/>
      <c r="LZ426" s="39"/>
      <c r="MA426" s="39"/>
      <c r="MB426" s="39"/>
      <c r="MC426" s="39"/>
      <c r="MD426" s="39"/>
      <c r="ME426" s="39"/>
      <c r="MF426" s="39"/>
      <c r="MG426" s="39"/>
      <c r="MH426" s="39"/>
      <c r="MI426" s="39"/>
      <c r="MJ426" s="39"/>
      <c r="MK426" s="39"/>
      <c r="ML426" s="39"/>
      <c r="MM426" s="39"/>
      <c r="MN426" s="39"/>
      <c r="MO426" s="39"/>
      <c r="MP426" s="39"/>
      <c r="MQ426" s="39"/>
      <c r="MR426" s="39"/>
      <c r="MS426" s="39"/>
      <c r="MT426" s="39"/>
      <c r="MU426" s="39"/>
      <c r="MV426" s="39"/>
      <c r="MW426" s="39"/>
      <c r="MX426" s="39"/>
      <c r="MY426" s="39"/>
      <c r="MZ426" s="39"/>
      <c r="NA426" s="39"/>
      <c r="NB426" s="39"/>
      <c r="NC426" s="39"/>
      <c r="ND426" s="39"/>
      <c r="NE426" s="39"/>
      <c r="NF426" s="39"/>
      <c r="NG426" s="39"/>
      <c r="NH426" s="39"/>
      <c r="NI426" s="39"/>
      <c r="NJ426" s="39"/>
      <c r="NK426" s="39"/>
      <c r="NL426" s="39"/>
      <c r="NM426" s="39"/>
      <c r="NN426" s="39"/>
      <c r="NO426" s="39"/>
      <c r="NP426" s="39"/>
      <c r="NQ426" s="39"/>
      <c r="NR426" s="39"/>
      <c r="NS426" s="39"/>
      <c r="NT426" s="39"/>
      <c r="NU426" s="39"/>
      <c r="NV426" s="39"/>
      <c r="NW426" s="39"/>
      <c r="NX426" s="39"/>
      <c r="NY426" s="39"/>
      <c r="NZ426" s="39"/>
      <c r="OA426" s="39"/>
      <c r="OB426" s="39"/>
      <c r="OC426" s="39"/>
      <c r="OD426" s="39"/>
      <c r="OE426" s="39"/>
      <c r="OF426" s="39"/>
      <c r="OG426" s="39"/>
      <c r="OH426" s="39"/>
      <c r="OI426" s="39"/>
      <c r="OJ426" s="39"/>
      <c r="OK426" s="39"/>
      <c r="OL426" s="39"/>
      <c r="OM426" s="39"/>
      <c r="ON426" s="39"/>
      <c r="OO426" s="39"/>
      <c r="OP426" s="39"/>
      <c r="OQ426" s="39"/>
      <c r="OR426" s="39"/>
      <c r="OS426" s="39"/>
      <c r="OT426" s="39"/>
      <c r="OU426" s="39"/>
      <c r="OV426" s="39"/>
      <c r="OW426" s="39"/>
      <c r="OX426" s="39"/>
      <c r="OY426" s="39"/>
      <c r="OZ426" s="39"/>
      <c r="PA426" s="39"/>
      <c r="PB426" s="39"/>
      <c r="PC426" s="39"/>
      <c r="PD426" s="39"/>
      <c r="PE426" s="39"/>
      <c r="PF426" s="39"/>
      <c r="PG426" s="39"/>
      <c r="PH426" s="39"/>
      <c r="PI426" s="39"/>
      <c r="PJ426" s="39"/>
      <c r="PK426" s="39"/>
      <c r="PL426" s="39"/>
      <c r="PM426" s="39"/>
      <c r="PN426" s="39"/>
      <c r="PO426" s="39"/>
      <c r="PP426" s="39"/>
      <c r="PQ426" s="39"/>
      <c r="PR426" s="39"/>
      <c r="PS426" s="39"/>
      <c r="PT426" s="39"/>
      <c r="PU426" s="39"/>
      <c r="PV426" s="39"/>
      <c r="PW426" s="39"/>
      <c r="PX426" s="39"/>
      <c r="PY426" s="39"/>
      <c r="PZ426" s="39"/>
      <c r="QA426" s="39"/>
      <c r="QB426" s="39"/>
      <c r="QC426" s="39"/>
      <c r="QD426" s="39"/>
      <c r="QE426" s="39"/>
      <c r="QF426" s="39"/>
      <c r="QG426" s="39"/>
      <c r="QH426" s="39"/>
      <c r="QI426" s="39"/>
      <c r="QJ426" s="39"/>
      <c r="QK426" s="39"/>
      <c r="QL426" s="39"/>
      <c r="QM426" s="39"/>
      <c r="QN426" s="39"/>
      <c r="QO426" s="39"/>
      <c r="QP426" s="39"/>
      <c r="QQ426" s="39"/>
      <c r="QR426" s="39"/>
      <c r="QS426" s="39"/>
      <c r="QT426" s="39"/>
      <c r="QU426" s="39"/>
      <c r="QV426" s="39"/>
      <c r="QW426" s="39"/>
      <c r="QX426" s="39"/>
      <c r="QY426" s="39"/>
      <c r="QZ426" s="39"/>
      <c r="RA426" s="39"/>
      <c r="RB426" s="39"/>
      <c r="RC426" s="39"/>
      <c r="RD426" s="39"/>
      <c r="RE426" s="39"/>
      <c r="RF426" s="39"/>
      <c r="RG426" s="39"/>
      <c r="RH426" s="39"/>
      <c r="RI426" s="39"/>
      <c r="RJ426" s="39"/>
      <c r="RK426" s="39"/>
      <c r="RL426" s="39"/>
      <c r="RM426" s="39"/>
      <c r="RN426" s="39"/>
      <c r="RO426" s="39"/>
      <c r="RP426" s="39"/>
      <c r="RQ426" s="39"/>
      <c r="RR426" s="39"/>
      <c r="RS426" s="39"/>
      <c r="RT426" s="39"/>
      <c r="RU426" s="39"/>
      <c r="RV426" s="39"/>
      <c r="RW426" s="39"/>
      <c r="RX426" s="39"/>
      <c r="RY426" s="39"/>
      <c r="RZ426" s="39"/>
      <c r="SA426" s="39"/>
      <c r="SB426" s="39"/>
      <c r="SC426" s="39"/>
      <c r="SD426" s="39"/>
      <c r="SE426" s="39"/>
      <c r="SF426" s="39"/>
      <c r="SG426" s="39"/>
      <c r="SH426" s="39"/>
      <c r="SI426" s="39"/>
      <c r="SJ426" s="39"/>
      <c r="SK426" s="39"/>
      <c r="SL426" s="39"/>
      <c r="SM426" s="39"/>
      <c r="SN426" s="39"/>
      <c r="SO426" s="39"/>
      <c r="SP426" s="39"/>
      <c r="SQ426" s="39"/>
      <c r="SR426" s="39"/>
      <c r="SS426" s="39"/>
      <c r="ST426" s="39"/>
      <c r="SU426" s="39"/>
      <c r="SV426" s="39"/>
      <c r="SW426" s="39"/>
      <c r="SX426" s="39"/>
      <c r="SY426" s="39"/>
      <c r="SZ426" s="39"/>
      <c r="TA426" s="39"/>
      <c r="TB426" s="39"/>
      <c r="TC426" s="39"/>
      <c r="TD426" s="39"/>
      <c r="TE426" s="39"/>
      <c r="TF426" s="39"/>
      <c r="TG426" s="39"/>
      <c r="TH426" s="39"/>
      <c r="TI426" s="39"/>
      <c r="TJ426" s="39"/>
      <c r="TK426" s="39"/>
      <c r="TL426" s="39"/>
      <c r="TM426" s="39"/>
      <c r="TN426" s="39"/>
      <c r="TO426" s="39"/>
      <c r="TP426" s="39"/>
      <c r="TQ426" s="39"/>
      <c r="TR426" s="39"/>
      <c r="TS426" s="39"/>
      <c r="TT426" s="39"/>
      <c r="TU426" s="39"/>
      <c r="TV426" s="39"/>
      <c r="TW426" s="39"/>
      <c r="TX426" s="39"/>
      <c r="TY426" s="39"/>
      <c r="TZ426" s="39"/>
      <c r="UA426" s="39"/>
      <c r="UB426" s="39"/>
      <c r="UC426" s="39"/>
      <c r="UD426" s="39"/>
      <c r="UE426" s="39"/>
      <c r="UF426" s="39"/>
      <c r="UG426" s="39"/>
      <c r="UH426" s="39"/>
      <c r="UI426" s="39"/>
      <c r="UJ426" s="39"/>
      <c r="UK426" s="39"/>
      <c r="UL426" s="39"/>
      <c r="UM426" s="39"/>
      <c r="UN426" s="39"/>
      <c r="UO426" s="39"/>
      <c r="UP426" s="39"/>
      <c r="UQ426" s="39"/>
      <c r="UR426" s="39"/>
      <c r="US426" s="39"/>
      <c r="UT426" s="39"/>
      <c r="UU426" s="39"/>
      <c r="UV426" s="39"/>
      <c r="UW426" s="39"/>
      <c r="UX426" s="39"/>
      <c r="UY426" s="39"/>
      <c r="UZ426" s="39"/>
      <c r="VA426" s="39"/>
      <c r="VB426" s="39"/>
      <c r="VC426" s="39"/>
      <c r="VD426" s="39"/>
      <c r="VE426" s="39"/>
      <c r="VF426" s="39"/>
      <c r="VG426" s="39"/>
      <c r="VH426" s="39"/>
      <c r="VI426" s="39"/>
      <c r="VJ426" s="39"/>
      <c r="VK426" s="39"/>
      <c r="VL426" s="39"/>
      <c r="VM426" s="39"/>
      <c r="VN426" s="39"/>
      <c r="VO426" s="39"/>
      <c r="VP426" s="39"/>
      <c r="VQ426" s="39"/>
      <c r="VR426" s="39"/>
      <c r="VS426" s="39"/>
      <c r="VT426" s="39"/>
      <c r="VU426" s="39"/>
      <c r="VV426" s="39"/>
      <c r="VW426" s="39"/>
      <c r="VX426" s="39"/>
      <c r="VY426" s="39"/>
      <c r="VZ426" s="39"/>
      <c r="WA426" s="39"/>
      <c r="WB426" s="39"/>
      <c r="WC426" s="39"/>
      <c r="WD426" s="39"/>
      <c r="WE426" s="39"/>
      <c r="WF426" s="39"/>
      <c r="WG426" s="39"/>
      <c r="WH426" s="39"/>
      <c r="WI426" s="39"/>
      <c r="WJ426" s="39"/>
      <c r="WK426" s="39"/>
      <c r="WL426" s="39"/>
      <c r="WM426" s="39"/>
      <c r="WN426" s="39"/>
      <c r="WO426" s="39"/>
      <c r="WP426" s="39"/>
      <c r="WQ426" s="39"/>
      <c r="WR426" s="39"/>
      <c r="WS426" s="39"/>
      <c r="WT426" s="39"/>
      <c r="WU426" s="39"/>
      <c r="WV426" s="39"/>
      <c r="WW426" s="39"/>
      <c r="WX426" s="39"/>
      <c r="WY426" s="39"/>
      <c r="WZ426" s="39"/>
      <c r="XA426" s="39"/>
      <c r="XB426" s="39"/>
      <c r="XC426" s="39"/>
      <c r="XD426" s="39"/>
      <c r="XE426" s="39"/>
      <c r="XF426" s="39"/>
      <c r="XG426" s="39"/>
      <c r="XH426" s="39"/>
      <c r="XI426" s="39"/>
      <c r="XJ426" s="39"/>
      <c r="XK426" s="39"/>
      <c r="XL426" s="39"/>
      <c r="XM426" s="39"/>
      <c r="XN426" s="39"/>
      <c r="XO426" s="39"/>
      <c r="XP426" s="39"/>
      <c r="XQ426" s="39"/>
      <c r="XR426" s="39"/>
      <c r="XS426" s="39"/>
      <c r="XT426" s="39"/>
      <c r="XU426" s="39"/>
      <c r="XV426" s="39"/>
      <c r="XW426" s="39"/>
      <c r="XX426" s="39"/>
      <c r="XY426" s="39"/>
      <c r="XZ426" s="39"/>
      <c r="YA426" s="39"/>
      <c r="YB426" s="39"/>
      <c r="YC426" s="39"/>
      <c r="YD426" s="39"/>
      <c r="YE426" s="39"/>
      <c r="YF426" s="39"/>
      <c r="YG426" s="39"/>
      <c r="YH426" s="39"/>
      <c r="YI426" s="39"/>
      <c r="YJ426" s="39"/>
      <c r="YK426" s="39"/>
      <c r="YL426" s="39"/>
      <c r="YM426" s="39"/>
      <c r="YN426" s="39"/>
      <c r="YO426" s="39"/>
      <c r="YP426" s="39"/>
      <c r="YQ426" s="39"/>
      <c r="YR426" s="39"/>
      <c r="YS426" s="39"/>
      <c r="YT426" s="39"/>
      <c r="YU426" s="39"/>
      <c r="YV426" s="39"/>
      <c r="YW426" s="39"/>
      <c r="YX426" s="39"/>
      <c r="YY426" s="39"/>
      <c r="YZ426" s="39"/>
      <c r="ZA426" s="39"/>
      <c r="ZB426" s="39"/>
      <c r="ZC426" s="39"/>
      <c r="ZD426" s="39"/>
      <c r="ZE426" s="39"/>
      <c r="ZF426" s="39"/>
      <c r="ZG426" s="39"/>
      <c r="ZH426" s="39"/>
      <c r="ZI426" s="39"/>
      <c r="ZJ426" s="39"/>
      <c r="ZK426" s="39"/>
      <c r="ZL426" s="39"/>
      <c r="ZM426" s="39"/>
      <c r="ZN426" s="39"/>
      <c r="ZO426" s="39"/>
      <c r="ZP426" s="39"/>
      <c r="ZQ426" s="39"/>
      <c r="ZR426" s="39"/>
      <c r="ZS426" s="39"/>
      <c r="ZT426" s="39"/>
      <c r="ZU426" s="39"/>
      <c r="ZV426" s="39"/>
      <c r="ZW426" s="39"/>
      <c r="ZX426" s="39"/>
    </row>
    <row r="427" spans="1:700" s="41" customFormat="1" ht="12" customHeight="1" x14ac:dyDescent="0.25">
      <c r="A427" s="128" t="s">
        <v>36</v>
      </c>
      <c r="B427" s="36" t="s">
        <v>37</v>
      </c>
      <c r="C427" s="36" t="s">
        <v>37</v>
      </c>
      <c r="D427" s="36" t="s">
        <v>38</v>
      </c>
      <c r="E427" s="36" t="s">
        <v>271</v>
      </c>
      <c r="F427" s="36" t="s">
        <v>272</v>
      </c>
      <c r="G427" s="27" t="s">
        <v>16345</v>
      </c>
      <c r="H427" s="81">
        <v>21101</v>
      </c>
      <c r="I427" s="85" t="s">
        <v>46</v>
      </c>
      <c r="J427" s="83" t="s">
        <v>1132</v>
      </c>
      <c r="K427" s="31" t="s">
        <v>16276</v>
      </c>
      <c r="L427" s="11"/>
      <c r="M427" s="8" t="s">
        <v>43</v>
      </c>
      <c r="N427" s="12" t="s">
        <v>16255</v>
      </c>
      <c r="O427" s="20">
        <v>24</v>
      </c>
      <c r="P427" s="59">
        <v>11.58</v>
      </c>
      <c r="Q427" s="53" t="s">
        <v>45</v>
      </c>
      <c r="R427" s="59">
        <v>278.12</v>
      </c>
      <c r="S427" s="59">
        <v>0</v>
      </c>
      <c r="T427" s="59">
        <v>69.48</v>
      </c>
      <c r="U427" s="59">
        <v>0</v>
      </c>
      <c r="V427" s="59">
        <v>0</v>
      </c>
      <c r="W427" s="59">
        <v>69.48</v>
      </c>
      <c r="X427" s="59">
        <v>0</v>
      </c>
      <c r="Y427" s="59">
        <v>0</v>
      </c>
      <c r="Z427" s="59">
        <v>69.48</v>
      </c>
      <c r="AA427" s="59">
        <v>0</v>
      </c>
      <c r="AB427" s="59">
        <v>0</v>
      </c>
      <c r="AC427" s="59">
        <v>69.48</v>
      </c>
      <c r="AD427" s="59">
        <v>0</v>
      </c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  <c r="IV427" s="39"/>
      <c r="IW427" s="39"/>
      <c r="IX427" s="39"/>
      <c r="IY427" s="39"/>
      <c r="IZ427" s="39"/>
      <c r="JA427" s="39"/>
      <c r="JB427" s="39"/>
      <c r="JC427" s="39"/>
      <c r="JD427" s="39"/>
      <c r="JE427" s="39"/>
      <c r="JF427" s="39"/>
      <c r="JG427" s="39"/>
      <c r="JH427" s="39"/>
      <c r="JI427" s="39"/>
      <c r="JJ427" s="39"/>
      <c r="JK427" s="39"/>
      <c r="JL427" s="39"/>
      <c r="JM427" s="39"/>
      <c r="JN427" s="39"/>
      <c r="JO427" s="39"/>
      <c r="JP427" s="39"/>
      <c r="JQ427" s="39"/>
      <c r="JR427" s="39"/>
      <c r="JS427" s="39"/>
      <c r="JT427" s="39"/>
      <c r="JU427" s="39"/>
      <c r="JV427" s="39"/>
      <c r="JW427" s="39"/>
      <c r="JX427" s="39"/>
      <c r="JY427" s="39"/>
      <c r="JZ427" s="39"/>
      <c r="KA427" s="39"/>
      <c r="KB427" s="39"/>
      <c r="KC427" s="39"/>
      <c r="KD427" s="39"/>
      <c r="KE427" s="39"/>
      <c r="KF427" s="39"/>
      <c r="KG427" s="39"/>
      <c r="KH427" s="39"/>
      <c r="KI427" s="39"/>
      <c r="KJ427" s="39"/>
      <c r="KK427" s="39"/>
      <c r="KL427" s="39"/>
      <c r="KM427" s="39"/>
      <c r="KN427" s="39"/>
      <c r="KO427" s="39"/>
      <c r="KP427" s="39"/>
      <c r="KQ427" s="39"/>
      <c r="KR427" s="39"/>
      <c r="KS427" s="39"/>
      <c r="KT427" s="39"/>
      <c r="KU427" s="39"/>
      <c r="KV427" s="39"/>
      <c r="KW427" s="39"/>
      <c r="KX427" s="39"/>
      <c r="KY427" s="39"/>
      <c r="KZ427" s="39"/>
      <c r="LA427" s="39"/>
      <c r="LB427" s="39"/>
      <c r="LC427" s="39"/>
      <c r="LD427" s="39"/>
      <c r="LE427" s="39"/>
      <c r="LF427" s="39"/>
      <c r="LG427" s="39"/>
      <c r="LH427" s="39"/>
      <c r="LI427" s="39"/>
      <c r="LJ427" s="39"/>
      <c r="LK427" s="39"/>
      <c r="LL427" s="39"/>
      <c r="LM427" s="39"/>
      <c r="LN427" s="39"/>
      <c r="LO427" s="39"/>
      <c r="LP427" s="39"/>
      <c r="LQ427" s="39"/>
      <c r="LR427" s="39"/>
      <c r="LS427" s="39"/>
      <c r="LT427" s="39"/>
      <c r="LU427" s="39"/>
      <c r="LV427" s="39"/>
      <c r="LW427" s="39"/>
      <c r="LX427" s="39"/>
      <c r="LY427" s="39"/>
      <c r="LZ427" s="39"/>
      <c r="MA427" s="39"/>
      <c r="MB427" s="39"/>
      <c r="MC427" s="39"/>
      <c r="MD427" s="39"/>
      <c r="ME427" s="39"/>
      <c r="MF427" s="39"/>
      <c r="MG427" s="39"/>
      <c r="MH427" s="39"/>
      <c r="MI427" s="39"/>
      <c r="MJ427" s="39"/>
      <c r="MK427" s="39"/>
      <c r="ML427" s="39"/>
      <c r="MM427" s="39"/>
      <c r="MN427" s="39"/>
      <c r="MO427" s="39"/>
      <c r="MP427" s="39"/>
      <c r="MQ427" s="39"/>
      <c r="MR427" s="39"/>
      <c r="MS427" s="39"/>
      <c r="MT427" s="39"/>
      <c r="MU427" s="39"/>
      <c r="MV427" s="39"/>
      <c r="MW427" s="39"/>
      <c r="MX427" s="39"/>
      <c r="MY427" s="39"/>
      <c r="MZ427" s="39"/>
      <c r="NA427" s="39"/>
      <c r="NB427" s="39"/>
      <c r="NC427" s="39"/>
      <c r="ND427" s="39"/>
      <c r="NE427" s="39"/>
      <c r="NF427" s="39"/>
      <c r="NG427" s="39"/>
      <c r="NH427" s="39"/>
      <c r="NI427" s="39"/>
      <c r="NJ427" s="39"/>
      <c r="NK427" s="39"/>
      <c r="NL427" s="39"/>
      <c r="NM427" s="39"/>
      <c r="NN427" s="39"/>
      <c r="NO427" s="39"/>
      <c r="NP427" s="39"/>
      <c r="NQ427" s="39"/>
      <c r="NR427" s="39"/>
      <c r="NS427" s="39"/>
      <c r="NT427" s="39"/>
      <c r="NU427" s="39"/>
      <c r="NV427" s="39"/>
      <c r="NW427" s="39"/>
      <c r="NX427" s="39"/>
      <c r="NY427" s="39"/>
      <c r="NZ427" s="39"/>
      <c r="OA427" s="39"/>
      <c r="OB427" s="39"/>
      <c r="OC427" s="39"/>
      <c r="OD427" s="39"/>
      <c r="OE427" s="39"/>
      <c r="OF427" s="39"/>
      <c r="OG427" s="39"/>
      <c r="OH427" s="39"/>
      <c r="OI427" s="39"/>
      <c r="OJ427" s="39"/>
      <c r="OK427" s="39"/>
      <c r="OL427" s="39"/>
      <c r="OM427" s="39"/>
      <c r="ON427" s="39"/>
      <c r="OO427" s="39"/>
      <c r="OP427" s="39"/>
      <c r="OQ427" s="39"/>
      <c r="OR427" s="39"/>
      <c r="OS427" s="39"/>
      <c r="OT427" s="39"/>
      <c r="OU427" s="39"/>
      <c r="OV427" s="39"/>
      <c r="OW427" s="39"/>
      <c r="OX427" s="39"/>
      <c r="OY427" s="39"/>
      <c r="OZ427" s="39"/>
      <c r="PA427" s="39"/>
      <c r="PB427" s="39"/>
      <c r="PC427" s="39"/>
      <c r="PD427" s="39"/>
      <c r="PE427" s="39"/>
      <c r="PF427" s="39"/>
      <c r="PG427" s="39"/>
      <c r="PH427" s="39"/>
      <c r="PI427" s="39"/>
      <c r="PJ427" s="39"/>
      <c r="PK427" s="39"/>
      <c r="PL427" s="39"/>
      <c r="PM427" s="39"/>
      <c r="PN427" s="39"/>
      <c r="PO427" s="39"/>
      <c r="PP427" s="39"/>
      <c r="PQ427" s="39"/>
      <c r="PR427" s="39"/>
      <c r="PS427" s="39"/>
      <c r="PT427" s="39"/>
      <c r="PU427" s="39"/>
      <c r="PV427" s="39"/>
      <c r="PW427" s="39"/>
      <c r="PX427" s="39"/>
      <c r="PY427" s="39"/>
      <c r="PZ427" s="39"/>
      <c r="QA427" s="39"/>
      <c r="QB427" s="39"/>
      <c r="QC427" s="39"/>
      <c r="QD427" s="39"/>
      <c r="QE427" s="39"/>
      <c r="QF427" s="39"/>
      <c r="QG427" s="39"/>
      <c r="QH427" s="39"/>
      <c r="QI427" s="39"/>
      <c r="QJ427" s="39"/>
      <c r="QK427" s="39"/>
      <c r="QL427" s="39"/>
      <c r="QM427" s="39"/>
      <c r="QN427" s="39"/>
      <c r="QO427" s="39"/>
      <c r="QP427" s="39"/>
      <c r="QQ427" s="39"/>
      <c r="QR427" s="39"/>
      <c r="QS427" s="39"/>
      <c r="QT427" s="39"/>
      <c r="QU427" s="39"/>
      <c r="QV427" s="39"/>
      <c r="QW427" s="39"/>
      <c r="QX427" s="39"/>
      <c r="QY427" s="39"/>
      <c r="QZ427" s="39"/>
      <c r="RA427" s="39"/>
      <c r="RB427" s="39"/>
      <c r="RC427" s="39"/>
      <c r="RD427" s="39"/>
      <c r="RE427" s="39"/>
      <c r="RF427" s="39"/>
      <c r="RG427" s="39"/>
      <c r="RH427" s="39"/>
      <c r="RI427" s="39"/>
      <c r="RJ427" s="39"/>
      <c r="RK427" s="39"/>
      <c r="RL427" s="39"/>
      <c r="RM427" s="39"/>
      <c r="RN427" s="39"/>
      <c r="RO427" s="39"/>
      <c r="RP427" s="39"/>
      <c r="RQ427" s="39"/>
      <c r="RR427" s="39"/>
      <c r="RS427" s="39"/>
      <c r="RT427" s="39"/>
      <c r="RU427" s="39"/>
      <c r="RV427" s="39"/>
      <c r="RW427" s="39"/>
      <c r="RX427" s="39"/>
      <c r="RY427" s="39"/>
      <c r="RZ427" s="39"/>
      <c r="SA427" s="39"/>
      <c r="SB427" s="39"/>
      <c r="SC427" s="39"/>
      <c r="SD427" s="39"/>
      <c r="SE427" s="39"/>
      <c r="SF427" s="39"/>
      <c r="SG427" s="39"/>
      <c r="SH427" s="39"/>
      <c r="SI427" s="39"/>
      <c r="SJ427" s="39"/>
      <c r="SK427" s="39"/>
      <c r="SL427" s="39"/>
      <c r="SM427" s="39"/>
      <c r="SN427" s="39"/>
      <c r="SO427" s="39"/>
      <c r="SP427" s="39"/>
      <c r="SQ427" s="39"/>
      <c r="SR427" s="39"/>
      <c r="SS427" s="39"/>
      <c r="ST427" s="39"/>
      <c r="SU427" s="39"/>
      <c r="SV427" s="39"/>
      <c r="SW427" s="39"/>
      <c r="SX427" s="39"/>
      <c r="SY427" s="39"/>
      <c r="SZ427" s="39"/>
      <c r="TA427" s="39"/>
      <c r="TB427" s="39"/>
      <c r="TC427" s="39"/>
      <c r="TD427" s="39"/>
      <c r="TE427" s="39"/>
      <c r="TF427" s="39"/>
      <c r="TG427" s="39"/>
      <c r="TH427" s="39"/>
      <c r="TI427" s="39"/>
      <c r="TJ427" s="39"/>
      <c r="TK427" s="39"/>
      <c r="TL427" s="39"/>
      <c r="TM427" s="39"/>
      <c r="TN427" s="39"/>
      <c r="TO427" s="39"/>
      <c r="TP427" s="39"/>
      <c r="TQ427" s="39"/>
      <c r="TR427" s="39"/>
      <c r="TS427" s="39"/>
      <c r="TT427" s="39"/>
      <c r="TU427" s="39"/>
      <c r="TV427" s="39"/>
      <c r="TW427" s="39"/>
      <c r="TX427" s="39"/>
      <c r="TY427" s="39"/>
      <c r="TZ427" s="39"/>
      <c r="UA427" s="39"/>
      <c r="UB427" s="39"/>
      <c r="UC427" s="39"/>
      <c r="UD427" s="39"/>
      <c r="UE427" s="39"/>
      <c r="UF427" s="39"/>
      <c r="UG427" s="39"/>
      <c r="UH427" s="39"/>
      <c r="UI427" s="39"/>
      <c r="UJ427" s="39"/>
      <c r="UK427" s="39"/>
      <c r="UL427" s="39"/>
      <c r="UM427" s="39"/>
      <c r="UN427" s="39"/>
      <c r="UO427" s="39"/>
      <c r="UP427" s="39"/>
      <c r="UQ427" s="39"/>
      <c r="UR427" s="39"/>
      <c r="US427" s="39"/>
      <c r="UT427" s="39"/>
      <c r="UU427" s="39"/>
      <c r="UV427" s="39"/>
      <c r="UW427" s="39"/>
      <c r="UX427" s="39"/>
      <c r="UY427" s="39"/>
      <c r="UZ427" s="39"/>
      <c r="VA427" s="39"/>
      <c r="VB427" s="39"/>
      <c r="VC427" s="39"/>
      <c r="VD427" s="39"/>
      <c r="VE427" s="39"/>
      <c r="VF427" s="39"/>
      <c r="VG427" s="39"/>
      <c r="VH427" s="39"/>
      <c r="VI427" s="39"/>
      <c r="VJ427" s="39"/>
      <c r="VK427" s="39"/>
      <c r="VL427" s="39"/>
      <c r="VM427" s="39"/>
      <c r="VN427" s="39"/>
      <c r="VO427" s="39"/>
      <c r="VP427" s="39"/>
      <c r="VQ427" s="39"/>
      <c r="VR427" s="39"/>
      <c r="VS427" s="39"/>
      <c r="VT427" s="39"/>
      <c r="VU427" s="39"/>
      <c r="VV427" s="39"/>
      <c r="VW427" s="39"/>
      <c r="VX427" s="39"/>
      <c r="VY427" s="39"/>
      <c r="VZ427" s="39"/>
      <c r="WA427" s="39"/>
      <c r="WB427" s="39"/>
      <c r="WC427" s="39"/>
      <c r="WD427" s="39"/>
      <c r="WE427" s="39"/>
      <c r="WF427" s="39"/>
      <c r="WG427" s="39"/>
      <c r="WH427" s="39"/>
      <c r="WI427" s="39"/>
      <c r="WJ427" s="39"/>
      <c r="WK427" s="39"/>
      <c r="WL427" s="39"/>
      <c r="WM427" s="39"/>
      <c r="WN427" s="39"/>
      <c r="WO427" s="39"/>
      <c r="WP427" s="39"/>
      <c r="WQ427" s="39"/>
      <c r="WR427" s="39"/>
      <c r="WS427" s="39"/>
      <c r="WT427" s="39"/>
      <c r="WU427" s="39"/>
      <c r="WV427" s="39"/>
      <c r="WW427" s="39"/>
      <c r="WX427" s="39"/>
      <c r="WY427" s="39"/>
      <c r="WZ427" s="39"/>
      <c r="XA427" s="39"/>
      <c r="XB427" s="39"/>
      <c r="XC427" s="39"/>
      <c r="XD427" s="39"/>
      <c r="XE427" s="39"/>
      <c r="XF427" s="39"/>
      <c r="XG427" s="39"/>
      <c r="XH427" s="39"/>
      <c r="XI427" s="39"/>
      <c r="XJ427" s="39"/>
      <c r="XK427" s="39"/>
      <c r="XL427" s="39"/>
      <c r="XM427" s="39"/>
      <c r="XN427" s="39"/>
      <c r="XO427" s="39"/>
      <c r="XP427" s="39"/>
      <c r="XQ427" s="39"/>
      <c r="XR427" s="39"/>
      <c r="XS427" s="39"/>
      <c r="XT427" s="39"/>
      <c r="XU427" s="39"/>
      <c r="XV427" s="39"/>
      <c r="XW427" s="39"/>
      <c r="XX427" s="39"/>
      <c r="XY427" s="39"/>
      <c r="XZ427" s="39"/>
      <c r="YA427" s="39"/>
      <c r="YB427" s="39"/>
      <c r="YC427" s="39"/>
      <c r="YD427" s="39"/>
      <c r="YE427" s="39"/>
      <c r="YF427" s="39"/>
      <c r="YG427" s="39"/>
      <c r="YH427" s="39"/>
      <c r="YI427" s="39"/>
      <c r="YJ427" s="39"/>
      <c r="YK427" s="39"/>
      <c r="YL427" s="39"/>
      <c r="YM427" s="39"/>
      <c r="YN427" s="39"/>
      <c r="YO427" s="39"/>
      <c r="YP427" s="39"/>
      <c r="YQ427" s="39"/>
      <c r="YR427" s="39"/>
      <c r="YS427" s="39"/>
      <c r="YT427" s="39"/>
      <c r="YU427" s="39"/>
      <c r="YV427" s="39"/>
      <c r="YW427" s="39"/>
      <c r="YX427" s="39"/>
      <c r="YY427" s="39"/>
      <c r="YZ427" s="39"/>
      <c r="ZA427" s="39"/>
      <c r="ZB427" s="39"/>
      <c r="ZC427" s="39"/>
      <c r="ZD427" s="39"/>
      <c r="ZE427" s="39"/>
      <c r="ZF427" s="39"/>
      <c r="ZG427" s="39"/>
      <c r="ZH427" s="39"/>
      <c r="ZI427" s="39"/>
      <c r="ZJ427" s="39"/>
      <c r="ZK427" s="39"/>
      <c r="ZL427" s="39"/>
      <c r="ZM427" s="39"/>
      <c r="ZN427" s="39"/>
      <c r="ZO427" s="39"/>
      <c r="ZP427" s="39"/>
      <c r="ZQ427" s="39"/>
      <c r="ZR427" s="39"/>
      <c r="ZS427" s="39"/>
      <c r="ZT427" s="39"/>
      <c r="ZU427" s="39"/>
      <c r="ZV427" s="39"/>
      <c r="ZW427" s="39"/>
      <c r="ZX427" s="39"/>
    </row>
    <row r="428" spans="1:700" s="41" customFormat="1" ht="12" customHeight="1" x14ac:dyDescent="0.25">
      <c r="A428" s="128" t="s">
        <v>36</v>
      </c>
      <c r="B428" s="36" t="s">
        <v>37</v>
      </c>
      <c r="C428" s="36" t="s">
        <v>37</v>
      </c>
      <c r="D428" s="36" t="s">
        <v>38</v>
      </c>
      <c r="E428" s="36" t="s">
        <v>271</v>
      </c>
      <c r="F428" s="36" t="s">
        <v>272</v>
      </c>
      <c r="G428" s="27" t="s">
        <v>16345</v>
      </c>
      <c r="H428" s="86">
        <v>26102</v>
      </c>
      <c r="I428" s="90" t="s">
        <v>16346</v>
      </c>
      <c r="J428" s="108" t="s">
        <v>16335</v>
      </c>
      <c r="K428" s="31" t="s">
        <v>16347</v>
      </c>
      <c r="L428" s="11"/>
      <c r="M428" s="8" t="s">
        <v>43</v>
      </c>
      <c r="N428" s="12" t="s">
        <v>16296</v>
      </c>
      <c r="O428" s="20">
        <v>4</v>
      </c>
      <c r="P428" s="59">
        <v>3045</v>
      </c>
      <c r="Q428" s="53" t="s">
        <v>16279</v>
      </c>
      <c r="R428" s="59">
        <v>12180</v>
      </c>
      <c r="S428" s="59">
        <v>0</v>
      </c>
      <c r="T428" s="63">
        <v>4000</v>
      </c>
      <c r="U428" s="63">
        <v>0</v>
      </c>
      <c r="V428" s="63">
        <v>0</v>
      </c>
      <c r="W428" s="63">
        <v>3180</v>
      </c>
      <c r="X428" s="63">
        <v>0</v>
      </c>
      <c r="Y428" s="63">
        <v>0</v>
      </c>
      <c r="Z428" s="63">
        <v>3000</v>
      </c>
      <c r="AA428" s="63">
        <v>0</v>
      </c>
      <c r="AB428" s="63">
        <v>0</v>
      </c>
      <c r="AC428" s="63">
        <v>2000</v>
      </c>
      <c r="AD428" s="59">
        <v>0</v>
      </c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  <c r="IV428" s="39"/>
      <c r="IW428" s="39"/>
      <c r="IX428" s="39"/>
      <c r="IY428" s="39"/>
      <c r="IZ428" s="39"/>
      <c r="JA428" s="39"/>
      <c r="JB428" s="39"/>
      <c r="JC428" s="39"/>
      <c r="JD428" s="39"/>
      <c r="JE428" s="39"/>
      <c r="JF428" s="39"/>
      <c r="JG428" s="39"/>
      <c r="JH428" s="39"/>
      <c r="JI428" s="39"/>
      <c r="JJ428" s="39"/>
      <c r="JK428" s="39"/>
      <c r="JL428" s="39"/>
      <c r="JM428" s="39"/>
      <c r="JN428" s="39"/>
      <c r="JO428" s="39"/>
      <c r="JP428" s="39"/>
      <c r="JQ428" s="39"/>
      <c r="JR428" s="39"/>
      <c r="JS428" s="39"/>
      <c r="JT428" s="39"/>
      <c r="JU428" s="39"/>
      <c r="JV428" s="39"/>
      <c r="JW428" s="39"/>
      <c r="JX428" s="39"/>
      <c r="JY428" s="39"/>
      <c r="JZ428" s="39"/>
      <c r="KA428" s="39"/>
      <c r="KB428" s="39"/>
      <c r="KC428" s="39"/>
      <c r="KD428" s="39"/>
      <c r="KE428" s="39"/>
      <c r="KF428" s="39"/>
      <c r="KG428" s="39"/>
      <c r="KH428" s="39"/>
      <c r="KI428" s="39"/>
      <c r="KJ428" s="39"/>
      <c r="KK428" s="39"/>
      <c r="KL428" s="39"/>
      <c r="KM428" s="39"/>
      <c r="KN428" s="39"/>
      <c r="KO428" s="39"/>
      <c r="KP428" s="39"/>
      <c r="KQ428" s="39"/>
      <c r="KR428" s="39"/>
      <c r="KS428" s="39"/>
      <c r="KT428" s="39"/>
      <c r="KU428" s="39"/>
      <c r="KV428" s="39"/>
      <c r="KW428" s="39"/>
      <c r="KX428" s="39"/>
      <c r="KY428" s="39"/>
      <c r="KZ428" s="39"/>
      <c r="LA428" s="39"/>
      <c r="LB428" s="39"/>
      <c r="LC428" s="39"/>
      <c r="LD428" s="39"/>
      <c r="LE428" s="39"/>
      <c r="LF428" s="39"/>
      <c r="LG428" s="39"/>
      <c r="LH428" s="39"/>
      <c r="LI428" s="39"/>
      <c r="LJ428" s="39"/>
      <c r="LK428" s="39"/>
      <c r="LL428" s="39"/>
      <c r="LM428" s="39"/>
      <c r="LN428" s="39"/>
      <c r="LO428" s="39"/>
      <c r="LP428" s="39"/>
      <c r="LQ428" s="39"/>
      <c r="LR428" s="39"/>
      <c r="LS428" s="39"/>
      <c r="LT428" s="39"/>
      <c r="LU428" s="39"/>
      <c r="LV428" s="39"/>
      <c r="LW428" s="39"/>
      <c r="LX428" s="39"/>
      <c r="LY428" s="39"/>
      <c r="LZ428" s="39"/>
      <c r="MA428" s="39"/>
      <c r="MB428" s="39"/>
      <c r="MC428" s="39"/>
      <c r="MD428" s="39"/>
      <c r="ME428" s="39"/>
      <c r="MF428" s="39"/>
      <c r="MG428" s="39"/>
      <c r="MH428" s="39"/>
      <c r="MI428" s="39"/>
      <c r="MJ428" s="39"/>
      <c r="MK428" s="39"/>
      <c r="ML428" s="39"/>
      <c r="MM428" s="39"/>
      <c r="MN428" s="39"/>
      <c r="MO428" s="39"/>
      <c r="MP428" s="39"/>
      <c r="MQ428" s="39"/>
      <c r="MR428" s="39"/>
      <c r="MS428" s="39"/>
      <c r="MT428" s="39"/>
      <c r="MU428" s="39"/>
      <c r="MV428" s="39"/>
      <c r="MW428" s="39"/>
      <c r="MX428" s="39"/>
      <c r="MY428" s="39"/>
      <c r="MZ428" s="39"/>
      <c r="NA428" s="39"/>
      <c r="NB428" s="39"/>
      <c r="NC428" s="39"/>
      <c r="ND428" s="39"/>
      <c r="NE428" s="39"/>
      <c r="NF428" s="39"/>
      <c r="NG428" s="39"/>
      <c r="NH428" s="39"/>
      <c r="NI428" s="39"/>
      <c r="NJ428" s="39"/>
      <c r="NK428" s="39"/>
      <c r="NL428" s="39"/>
      <c r="NM428" s="39"/>
      <c r="NN428" s="39"/>
      <c r="NO428" s="39"/>
      <c r="NP428" s="39"/>
      <c r="NQ428" s="39"/>
      <c r="NR428" s="39"/>
      <c r="NS428" s="39"/>
      <c r="NT428" s="39"/>
      <c r="NU428" s="39"/>
      <c r="NV428" s="39"/>
      <c r="NW428" s="39"/>
      <c r="NX428" s="39"/>
      <c r="NY428" s="39"/>
      <c r="NZ428" s="39"/>
      <c r="OA428" s="39"/>
      <c r="OB428" s="39"/>
      <c r="OC428" s="39"/>
      <c r="OD428" s="39"/>
      <c r="OE428" s="39"/>
      <c r="OF428" s="39"/>
      <c r="OG428" s="39"/>
      <c r="OH428" s="39"/>
      <c r="OI428" s="39"/>
      <c r="OJ428" s="39"/>
      <c r="OK428" s="39"/>
      <c r="OL428" s="39"/>
      <c r="OM428" s="39"/>
      <c r="ON428" s="39"/>
      <c r="OO428" s="39"/>
      <c r="OP428" s="39"/>
      <c r="OQ428" s="39"/>
      <c r="OR428" s="39"/>
      <c r="OS428" s="39"/>
      <c r="OT428" s="39"/>
      <c r="OU428" s="39"/>
      <c r="OV428" s="39"/>
      <c r="OW428" s="39"/>
      <c r="OX428" s="39"/>
      <c r="OY428" s="39"/>
      <c r="OZ428" s="39"/>
      <c r="PA428" s="39"/>
      <c r="PB428" s="39"/>
      <c r="PC428" s="39"/>
      <c r="PD428" s="39"/>
      <c r="PE428" s="39"/>
      <c r="PF428" s="39"/>
      <c r="PG428" s="39"/>
      <c r="PH428" s="39"/>
      <c r="PI428" s="39"/>
      <c r="PJ428" s="39"/>
      <c r="PK428" s="39"/>
      <c r="PL428" s="39"/>
      <c r="PM428" s="39"/>
      <c r="PN428" s="39"/>
      <c r="PO428" s="39"/>
      <c r="PP428" s="39"/>
      <c r="PQ428" s="39"/>
      <c r="PR428" s="39"/>
      <c r="PS428" s="39"/>
      <c r="PT428" s="39"/>
      <c r="PU428" s="39"/>
      <c r="PV428" s="39"/>
      <c r="PW428" s="39"/>
      <c r="PX428" s="39"/>
      <c r="PY428" s="39"/>
      <c r="PZ428" s="39"/>
      <c r="QA428" s="39"/>
      <c r="QB428" s="39"/>
      <c r="QC428" s="39"/>
      <c r="QD428" s="39"/>
      <c r="QE428" s="39"/>
      <c r="QF428" s="39"/>
      <c r="QG428" s="39"/>
      <c r="QH428" s="39"/>
      <c r="QI428" s="39"/>
      <c r="QJ428" s="39"/>
      <c r="QK428" s="39"/>
      <c r="QL428" s="39"/>
      <c r="QM428" s="39"/>
      <c r="QN428" s="39"/>
      <c r="QO428" s="39"/>
      <c r="QP428" s="39"/>
      <c r="QQ428" s="39"/>
      <c r="QR428" s="39"/>
      <c r="QS428" s="39"/>
      <c r="QT428" s="39"/>
      <c r="QU428" s="39"/>
      <c r="QV428" s="39"/>
      <c r="QW428" s="39"/>
      <c r="QX428" s="39"/>
      <c r="QY428" s="39"/>
      <c r="QZ428" s="39"/>
      <c r="RA428" s="39"/>
      <c r="RB428" s="39"/>
      <c r="RC428" s="39"/>
      <c r="RD428" s="39"/>
      <c r="RE428" s="39"/>
      <c r="RF428" s="39"/>
      <c r="RG428" s="39"/>
      <c r="RH428" s="39"/>
      <c r="RI428" s="39"/>
      <c r="RJ428" s="39"/>
      <c r="RK428" s="39"/>
      <c r="RL428" s="39"/>
      <c r="RM428" s="39"/>
      <c r="RN428" s="39"/>
      <c r="RO428" s="39"/>
      <c r="RP428" s="39"/>
      <c r="RQ428" s="39"/>
      <c r="RR428" s="39"/>
      <c r="RS428" s="39"/>
      <c r="RT428" s="39"/>
      <c r="RU428" s="39"/>
      <c r="RV428" s="39"/>
      <c r="RW428" s="39"/>
      <c r="RX428" s="39"/>
      <c r="RY428" s="39"/>
      <c r="RZ428" s="39"/>
      <c r="SA428" s="39"/>
      <c r="SB428" s="39"/>
      <c r="SC428" s="39"/>
      <c r="SD428" s="39"/>
      <c r="SE428" s="39"/>
      <c r="SF428" s="39"/>
      <c r="SG428" s="39"/>
      <c r="SH428" s="39"/>
      <c r="SI428" s="39"/>
      <c r="SJ428" s="39"/>
      <c r="SK428" s="39"/>
      <c r="SL428" s="39"/>
      <c r="SM428" s="39"/>
      <c r="SN428" s="39"/>
      <c r="SO428" s="39"/>
      <c r="SP428" s="39"/>
      <c r="SQ428" s="39"/>
      <c r="SR428" s="39"/>
      <c r="SS428" s="39"/>
      <c r="ST428" s="39"/>
      <c r="SU428" s="39"/>
      <c r="SV428" s="39"/>
      <c r="SW428" s="39"/>
      <c r="SX428" s="39"/>
      <c r="SY428" s="39"/>
      <c r="SZ428" s="39"/>
      <c r="TA428" s="39"/>
      <c r="TB428" s="39"/>
      <c r="TC428" s="39"/>
      <c r="TD428" s="39"/>
      <c r="TE428" s="39"/>
      <c r="TF428" s="39"/>
      <c r="TG428" s="39"/>
      <c r="TH428" s="39"/>
      <c r="TI428" s="39"/>
      <c r="TJ428" s="39"/>
      <c r="TK428" s="39"/>
      <c r="TL428" s="39"/>
      <c r="TM428" s="39"/>
      <c r="TN428" s="39"/>
      <c r="TO428" s="39"/>
      <c r="TP428" s="39"/>
      <c r="TQ428" s="39"/>
      <c r="TR428" s="39"/>
      <c r="TS428" s="39"/>
      <c r="TT428" s="39"/>
      <c r="TU428" s="39"/>
      <c r="TV428" s="39"/>
      <c r="TW428" s="39"/>
      <c r="TX428" s="39"/>
      <c r="TY428" s="39"/>
      <c r="TZ428" s="39"/>
      <c r="UA428" s="39"/>
      <c r="UB428" s="39"/>
      <c r="UC428" s="39"/>
      <c r="UD428" s="39"/>
      <c r="UE428" s="39"/>
      <c r="UF428" s="39"/>
      <c r="UG428" s="39"/>
      <c r="UH428" s="39"/>
      <c r="UI428" s="39"/>
      <c r="UJ428" s="39"/>
      <c r="UK428" s="39"/>
      <c r="UL428" s="39"/>
      <c r="UM428" s="39"/>
      <c r="UN428" s="39"/>
      <c r="UO428" s="39"/>
      <c r="UP428" s="39"/>
      <c r="UQ428" s="39"/>
      <c r="UR428" s="39"/>
      <c r="US428" s="39"/>
      <c r="UT428" s="39"/>
      <c r="UU428" s="39"/>
      <c r="UV428" s="39"/>
      <c r="UW428" s="39"/>
      <c r="UX428" s="39"/>
      <c r="UY428" s="39"/>
      <c r="UZ428" s="39"/>
      <c r="VA428" s="39"/>
      <c r="VB428" s="39"/>
      <c r="VC428" s="39"/>
      <c r="VD428" s="39"/>
      <c r="VE428" s="39"/>
      <c r="VF428" s="39"/>
      <c r="VG428" s="39"/>
      <c r="VH428" s="39"/>
      <c r="VI428" s="39"/>
      <c r="VJ428" s="39"/>
      <c r="VK428" s="39"/>
      <c r="VL428" s="39"/>
      <c r="VM428" s="39"/>
      <c r="VN428" s="39"/>
      <c r="VO428" s="39"/>
      <c r="VP428" s="39"/>
      <c r="VQ428" s="39"/>
      <c r="VR428" s="39"/>
      <c r="VS428" s="39"/>
      <c r="VT428" s="39"/>
      <c r="VU428" s="39"/>
      <c r="VV428" s="39"/>
      <c r="VW428" s="39"/>
      <c r="VX428" s="39"/>
      <c r="VY428" s="39"/>
      <c r="VZ428" s="39"/>
      <c r="WA428" s="39"/>
      <c r="WB428" s="39"/>
      <c r="WC428" s="39"/>
      <c r="WD428" s="39"/>
      <c r="WE428" s="39"/>
      <c r="WF428" s="39"/>
      <c r="WG428" s="39"/>
      <c r="WH428" s="39"/>
      <c r="WI428" s="39"/>
      <c r="WJ428" s="39"/>
      <c r="WK428" s="39"/>
      <c r="WL428" s="39"/>
      <c r="WM428" s="39"/>
      <c r="WN428" s="39"/>
      <c r="WO428" s="39"/>
      <c r="WP428" s="39"/>
      <c r="WQ428" s="39"/>
      <c r="WR428" s="39"/>
      <c r="WS428" s="39"/>
      <c r="WT428" s="39"/>
      <c r="WU428" s="39"/>
      <c r="WV428" s="39"/>
      <c r="WW428" s="39"/>
      <c r="WX428" s="39"/>
      <c r="WY428" s="39"/>
      <c r="WZ428" s="39"/>
      <c r="XA428" s="39"/>
      <c r="XB428" s="39"/>
      <c r="XC428" s="39"/>
      <c r="XD428" s="39"/>
      <c r="XE428" s="39"/>
      <c r="XF428" s="39"/>
      <c r="XG428" s="39"/>
      <c r="XH428" s="39"/>
      <c r="XI428" s="39"/>
      <c r="XJ428" s="39"/>
      <c r="XK428" s="39"/>
      <c r="XL428" s="39"/>
      <c r="XM428" s="39"/>
      <c r="XN428" s="39"/>
      <c r="XO428" s="39"/>
      <c r="XP428" s="39"/>
      <c r="XQ428" s="39"/>
      <c r="XR428" s="39"/>
      <c r="XS428" s="39"/>
      <c r="XT428" s="39"/>
      <c r="XU428" s="39"/>
      <c r="XV428" s="39"/>
      <c r="XW428" s="39"/>
      <c r="XX428" s="39"/>
      <c r="XY428" s="39"/>
      <c r="XZ428" s="39"/>
      <c r="YA428" s="39"/>
      <c r="YB428" s="39"/>
      <c r="YC428" s="39"/>
      <c r="YD428" s="39"/>
      <c r="YE428" s="39"/>
      <c r="YF428" s="39"/>
      <c r="YG428" s="39"/>
      <c r="YH428" s="39"/>
      <c r="YI428" s="39"/>
      <c r="YJ428" s="39"/>
      <c r="YK428" s="39"/>
      <c r="YL428" s="39"/>
      <c r="YM428" s="39"/>
      <c r="YN428" s="39"/>
      <c r="YO428" s="39"/>
      <c r="YP428" s="39"/>
      <c r="YQ428" s="39"/>
      <c r="YR428" s="39"/>
      <c r="YS428" s="39"/>
      <c r="YT428" s="39"/>
      <c r="YU428" s="39"/>
      <c r="YV428" s="39"/>
      <c r="YW428" s="39"/>
      <c r="YX428" s="39"/>
      <c r="YY428" s="39"/>
      <c r="YZ428" s="39"/>
      <c r="ZA428" s="39"/>
      <c r="ZB428" s="39"/>
      <c r="ZC428" s="39"/>
      <c r="ZD428" s="39"/>
      <c r="ZE428" s="39"/>
      <c r="ZF428" s="39"/>
      <c r="ZG428" s="39"/>
      <c r="ZH428" s="39"/>
      <c r="ZI428" s="39"/>
      <c r="ZJ428" s="39"/>
      <c r="ZK428" s="39"/>
      <c r="ZL428" s="39"/>
      <c r="ZM428" s="39"/>
      <c r="ZN428" s="39"/>
      <c r="ZO428" s="39"/>
      <c r="ZP428" s="39"/>
      <c r="ZQ428" s="39"/>
      <c r="ZR428" s="39"/>
      <c r="ZS428" s="39"/>
      <c r="ZT428" s="39"/>
      <c r="ZU428" s="39"/>
      <c r="ZV428" s="39"/>
      <c r="ZW428" s="39"/>
      <c r="ZX428" s="39"/>
    </row>
    <row r="429" spans="1:700" s="41" customFormat="1" ht="12" customHeight="1" x14ac:dyDescent="0.25">
      <c r="A429" s="128" t="s">
        <v>36</v>
      </c>
      <c r="B429" s="36" t="s">
        <v>37</v>
      </c>
      <c r="C429" s="36" t="s">
        <v>37</v>
      </c>
      <c r="D429" s="36" t="s">
        <v>38</v>
      </c>
      <c r="E429" s="36" t="s">
        <v>271</v>
      </c>
      <c r="F429" s="36" t="s">
        <v>272</v>
      </c>
      <c r="G429" s="27" t="s">
        <v>16345</v>
      </c>
      <c r="H429" s="86">
        <v>31801</v>
      </c>
      <c r="I429" s="90" t="s">
        <v>149</v>
      </c>
      <c r="J429" s="83" t="s">
        <v>16331</v>
      </c>
      <c r="K429" s="31" t="s">
        <v>149</v>
      </c>
      <c r="L429" s="11"/>
      <c r="M429" s="8" t="s">
        <v>43</v>
      </c>
      <c r="N429" s="12" t="s">
        <v>16296</v>
      </c>
      <c r="O429" s="20">
        <v>40</v>
      </c>
      <c r="P429" s="59">
        <v>429.2</v>
      </c>
      <c r="Q429" s="53" t="s">
        <v>16279</v>
      </c>
      <c r="R429" s="59">
        <v>17168</v>
      </c>
      <c r="S429" s="59">
        <v>0</v>
      </c>
      <c r="T429" s="63">
        <v>0</v>
      </c>
      <c r="U429" s="63">
        <v>3433.6</v>
      </c>
      <c r="V429" s="63">
        <v>3433.6</v>
      </c>
      <c r="W429" s="63">
        <v>0</v>
      </c>
      <c r="X429" s="63">
        <v>0</v>
      </c>
      <c r="Y429" s="63">
        <v>3433.6</v>
      </c>
      <c r="Z429" s="63">
        <v>0</v>
      </c>
      <c r="AA429" s="63">
        <v>3433.6</v>
      </c>
      <c r="AB429" s="63">
        <v>3433.6</v>
      </c>
      <c r="AC429" s="63">
        <v>0</v>
      </c>
      <c r="AD429" s="59">
        <v>0</v>
      </c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  <c r="IV429" s="39"/>
      <c r="IW429" s="39"/>
      <c r="IX429" s="39"/>
      <c r="IY429" s="39"/>
      <c r="IZ429" s="39"/>
      <c r="JA429" s="39"/>
      <c r="JB429" s="39"/>
      <c r="JC429" s="39"/>
      <c r="JD429" s="39"/>
      <c r="JE429" s="39"/>
      <c r="JF429" s="39"/>
      <c r="JG429" s="39"/>
      <c r="JH429" s="39"/>
      <c r="JI429" s="39"/>
      <c r="JJ429" s="39"/>
      <c r="JK429" s="39"/>
      <c r="JL429" s="39"/>
      <c r="JM429" s="39"/>
      <c r="JN429" s="39"/>
      <c r="JO429" s="39"/>
      <c r="JP429" s="39"/>
      <c r="JQ429" s="39"/>
      <c r="JR429" s="39"/>
      <c r="JS429" s="39"/>
      <c r="JT429" s="39"/>
      <c r="JU429" s="39"/>
      <c r="JV429" s="39"/>
      <c r="JW429" s="39"/>
      <c r="JX429" s="39"/>
      <c r="JY429" s="39"/>
      <c r="JZ429" s="39"/>
      <c r="KA429" s="39"/>
      <c r="KB429" s="39"/>
      <c r="KC429" s="39"/>
      <c r="KD429" s="39"/>
      <c r="KE429" s="39"/>
      <c r="KF429" s="39"/>
      <c r="KG429" s="39"/>
      <c r="KH429" s="39"/>
      <c r="KI429" s="39"/>
      <c r="KJ429" s="39"/>
      <c r="KK429" s="39"/>
      <c r="KL429" s="39"/>
      <c r="KM429" s="39"/>
      <c r="KN429" s="39"/>
      <c r="KO429" s="39"/>
      <c r="KP429" s="39"/>
      <c r="KQ429" s="39"/>
      <c r="KR429" s="39"/>
      <c r="KS429" s="39"/>
      <c r="KT429" s="39"/>
      <c r="KU429" s="39"/>
      <c r="KV429" s="39"/>
      <c r="KW429" s="39"/>
      <c r="KX429" s="39"/>
      <c r="KY429" s="39"/>
      <c r="KZ429" s="39"/>
      <c r="LA429" s="39"/>
      <c r="LB429" s="39"/>
      <c r="LC429" s="39"/>
      <c r="LD429" s="39"/>
      <c r="LE429" s="39"/>
      <c r="LF429" s="39"/>
      <c r="LG429" s="39"/>
      <c r="LH429" s="39"/>
      <c r="LI429" s="39"/>
      <c r="LJ429" s="39"/>
      <c r="LK429" s="39"/>
      <c r="LL429" s="39"/>
      <c r="LM429" s="39"/>
      <c r="LN429" s="39"/>
      <c r="LO429" s="39"/>
      <c r="LP429" s="39"/>
      <c r="LQ429" s="39"/>
      <c r="LR429" s="39"/>
      <c r="LS429" s="39"/>
      <c r="LT429" s="39"/>
      <c r="LU429" s="39"/>
      <c r="LV429" s="39"/>
      <c r="LW429" s="39"/>
      <c r="LX429" s="39"/>
      <c r="LY429" s="39"/>
      <c r="LZ429" s="39"/>
      <c r="MA429" s="39"/>
      <c r="MB429" s="39"/>
      <c r="MC429" s="39"/>
      <c r="MD429" s="39"/>
      <c r="ME429" s="39"/>
      <c r="MF429" s="39"/>
      <c r="MG429" s="39"/>
      <c r="MH429" s="39"/>
      <c r="MI429" s="39"/>
      <c r="MJ429" s="39"/>
      <c r="MK429" s="39"/>
      <c r="ML429" s="39"/>
      <c r="MM429" s="39"/>
      <c r="MN429" s="39"/>
      <c r="MO429" s="39"/>
      <c r="MP429" s="39"/>
      <c r="MQ429" s="39"/>
      <c r="MR429" s="39"/>
      <c r="MS429" s="39"/>
      <c r="MT429" s="39"/>
      <c r="MU429" s="39"/>
      <c r="MV429" s="39"/>
      <c r="MW429" s="39"/>
      <c r="MX429" s="39"/>
      <c r="MY429" s="39"/>
      <c r="MZ429" s="39"/>
      <c r="NA429" s="39"/>
      <c r="NB429" s="39"/>
      <c r="NC429" s="39"/>
      <c r="ND429" s="39"/>
      <c r="NE429" s="39"/>
      <c r="NF429" s="39"/>
      <c r="NG429" s="39"/>
      <c r="NH429" s="39"/>
      <c r="NI429" s="39"/>
      <c r="NJ429" s="39"/>
      <c r="NK429" s="39"/>
      <c r="NL429" s="39"/>
      <c r="NM429" s="39"/>
      <c r="NN429" s="39"/>
      <c r="NO429" s="39"/>
      <c r="NP429" s="39"/>
      <c r="NQ429" s="39"/>
      <c r="NR429" s="39"/>
      <c r="NS429" s="39"/>
      <c r="NT429" s="39"/>
      <c r="NU429" s="39"/>
      <c r="NV429" s="39"/>
      <c r="NW429" s="39"/>
      <c r="NX429" s="39"/>
      <c r="NY429" s="39"/>
      <c r="NZ429" s="39"/>
      <c r="OA429" s="39"/>
      <c r="OB429" s="39"/>
      <c r="OC429" s="39"/>
      <c r="OD429" s="39"/>
      <c r="OE429" s="39"/>
      <c r="OF429" s="39"/>
      <c r="OG429" s="39"/>
      <c r="OH429" s="39"/>
      <c r="OI429" s="39"/>
      <c r="OJ429" s="39"/>
      <c r="OK429" s="39"/>
      <c r="OL429" s="39"/>
      <c r="OM429" s="39"/>
      <c r="ON429" s="39"/>
      <c r="OO429" s="39"/>
      <c r="OP429" s="39"/>
      <c r="OQ429" s="39"/>
      <c r="OR429" s="39"/>
      <c r="OS429" s="39"/>
      <c r="OT429" s="39"/>
      <c r="OU429" s="39"/>
      <c r="OV429" s="39"/>
      <c r="OW429" s="39"/>
      <c r="OX429" s="39"/>
      <c r="OY429" s="39"/>
      <c r="OZ429" s="39"/>
      <c r="PA429" s="39"/>
      <c r="PB429" s="39"/>
      <c r="PC429" s="39"/>
      <c r="PD429" s="39"/>
      <c r="PE429" s="39"/>
      <c r="PF429" s="39"/>
      <c r="PG429" s="39"/>
      <c r="PH429" s="39"/>
      <c r="PI429" s="39"/>
      <c r="PJ429" s="39"/>
      <c r="PK429" s="39"/>
      <c r="PL429" s="39"/>
      <c r="PM429" s="39"/>
      <c r="PN429" s="39"/>
      <c r="PO429" s="39"/>
      <c r="PP429" s="39"/>
      <c r="PQ429" s="39"/>
      <c r="PR429" s="39"/>
      <c r="PS429" s="39"/>
      <c r="PT429" s="39"/>
      <c r="PU429" s="39"/>
      <c r="PV429" s="39"/>
      <c r="PW429" s="39"/>
      <c r="PX429" s="39"/>
      <c r="PY429" s="39"/>
      <c r="PZ429" s="39"/>
      <c r="QA429" s="39"/>
      <c r="QB429" s="39"/>
      <c r="QC429" s="39"/>
      <c r="QD429" s="39"/>
      <c r="QE429" s="39"/>
      <c r="QF429" s="39"/>
      <c r="QG429" s="39"/>
      <c r="QH429" s="39"/>
      <c r="QI429" s="39"/>
      <c r="QJ429" s="39"/>
      <c r="QK429" s="39"/>
      <c r="QL429" s="39"/>
      <c r="QM429" s="39"/>
      <c r="QN429" s="39"/>
      <c r="QO429" s="39"/>
      <c r="QP429" s="39"/>
      <c r="QQ429" s="39"/>
      <c r="QR429" s="39"/>
      <c r="QS429" s="39"/>
      <c r="QT429" s="39"/>
      <c r="QU429" s="39"/>
      <c r="QV429" s="39"/>
      <c r="QW429" s="39"/>
      <c r="QX429" s="39"/>
      <c r="QY429" s="39"/>
      <c r="QZ429" s="39"/>
      <c r="RA429" s="39"/>
      <c r="RB429" s="39"/>
      <c r="RC429" s="39"/>
      <c r="RD429" s="39"/>
      <c r="RE429" s="39"/>
      <c r="RF429" s="39"/>
      <c r="RG429" s="39"/>
      <c r="RH429" s="39"/>
      <c r="RI429" s="39"/>
      <c r="RJ429" s="39"/>
      <c r="RK429" s="39"/>
      <c r="RL429" s="39"/>
      <c r="RM429" s="39"/>
      <c r="RN429" s="39"/>
      <c r="RO429" s="39"/>
      <c r="RP429" s="39"/>
      <c r="RQ429" s="39"/>
      <c r="RR429" s="39"/>
      <c r="RS429" s="39"/>
      <c r="RT429" s="39"/>
      <c r="RU429" s="39"/>
      <c r="RV429" s="39"/>
      <c r="RW429" s="39"/>
      <c r="RX429" s="39"/>
      <c r="RY429" s="39"/>
      <c r="RZ429" s="39"/>
      <c r="SA429" s="39"/>
      <c r="SB429" s="39"/>
      <c r="SC429" s="39"/>
      <c r="SD429" s="39"/>
      <c r="SE429" s="39"/>
      <c r="SF429" s="39"/>
      <c r="SG429" s="39"/>
      <c r="SH429" s="39"/>
      <c r="SI429" s="39"/>
      <c r="SJ429" s="39"/>
      <c r="SK429" s="39"/>
      <c r="SL429" s="39"/>
      <c r="SM429" s="39"/>
      <c r="SN429" s="39"/>
      <c r="SO429" s="39"/>
      <c r="SP429" s="39"/>
      <c r="SQ429" s="39"/>
      <c r="SR429" s="39"/>
      <c r="SS429" s="39"/>
      <c r="ST429" s="39"/>
      <c r="SU429" s="39"/>
      <c r="SV429" s="39"/>
      <c r="SW429" s="39"/>
      <c r="SX429" s="39"/>
      <c r="SY429" s="39"/>
      <c r="SZ429" s="39"/>
      <c r="TA429" s="39"/>
      <c r="TB429" s="39"/>
      <c r="TC429" s="39"/>
      <c r="TD429" s="39"/>
      <c r="TE429" s="39"/>
      <c r="TF429" s="39"/>
      <c r="TG429" s="39"/>
      <c r="TH429" s="39"/>
      <c r="TI429" s="39"/>
      <c r="TJ429" s="39"/>
      <c r="TK429" s="39"/>
      <c r="TL429" s="39"/>
      <c r="TM429" s="39"/>
      <c r="TN429" s="39"/>
      <c r="TO429" s="39"/>
      <c r="TP429" s="39"/>
      <c r="TQ429" s="39"/>
      <c r="TR429" s="39"/>
      <c r="TS429" s="39"/>
      <c r="TT429" s="39"/>
      <c r="TU429" s="39"/>
      <c r="TV429" s="39"/>
      <c r="TW429" s="39"/>
      <c r="TX429" s="39"/>
      <c r="TY429" s="39"/>
      <c r="TZ429" s="39"/>
      <c r="UA429" s="39"/>
      <c r="UB429" s="39"/>
      <c r="UC429" s="39"/>
      <c r="UD429" s="39"/>
      <c r="UE429" s="39"/>
      <c r="UF429" s="39"/>
      <c r="UG429" s="39"/>
      <c r="UH429" s="39"/>
      <c r="UI429" s="39"/>
      <c r="UJ429" s="39"/>
      <c r="UK429" s="39"/>
      <c r="UL429" s="39"/>
      <c r="UM429" s="39"/>
      <c r="UN429" s="39"/>
      <c r="UO429" s="39"/>
      <c r="UP429" s="39"/>
      <c r="UQ429" s="39"/>
      <c r="UR429" s="39"/>
      <c r="US429" s="39"/>
      <c r="UT429" s="39"/>
      <c r="UU429" s="39"/>
      <c r="UV429" s="39"/>
      <c r="UW429" s="39"/>
      <c r="UX429" s="39"/>
      <c r="UY429" s="39"/>
      <c r="UZ429" s="39"/>
      <c r="VA429" s="39"/>
      <c r="VB429" s="39"/>
      <c r="VC429" s="39"/>
      <c r="VD429" s="39"/>
      <c r="VE429" s="39"/>
      <c r="VF429" s="39"/>
      <c r="VG429" s="39"/>
      <c r="VH429" s="39"/>
      <c r="VI429" s="39"/>
      <c r="VJ429" s="39"/>
      <c r="VK429" s="39"/>
      <c r="VL429" s="39"/>
      <c r="VM429" s="39"/>
      <c r="VN429" s="39"/>
      <c r="VO429" s="39"/>
      <c r="VP429" s="39"/>
      <c r="VQ429" s="39"/>
      <c r="VR429" s="39"/>
      <c r="VS429" s="39"/>
      <c r="VT429" s="39"/>
      <c r="VU429" s="39"/>
      <c r="VV429" s="39"/>
      <c r="VW429" s="39"/>
      <c r="VX429" s="39"/>
      <c r="VY429" s="39"/>
      <c r="VZ429" s="39"/>
      <c r="WA429" s="39"/>
      <c r="WB429" s="39"/>
      <c r="WC429" s="39"/>
      <c r="WD429" s="39"/>
      <c r="WE429" s="39"/>
      <c r="WF429" s="39"/>
      <c r="WG429" s="39"/>
      <c r="WH429" s="39"/>
      <c r="WI429" s="39"/>
      <c r="WJ429" s="39"/>
      <c r="WK429" s="39"/>
      <c r="WL429" s="39"/>
      <c r="WM429" s="39"/>
      <c r="WN429" s="39"/>
      <c r="WO429" s="39"/>
      <c r="WP429" s="39"/>
      <c r="WQ429" s="39"/>
      <c r="WR429" s="39"/>
      <c r="WS429" s="39"/>
      <c r="WT429" s="39"/>
      <c r="WU429" s="39"/>
      <c r="WV429" s="39"/>
      <c r="WW429" s="39"/>
      <c r="WX429" s="39"/>
      <c r="WY429" s="39"/>
      <c r="WZ429" s="39"/>
      <c r="XA429" s="39"/>
      <c r="XB429" s="39"/>
      <c r="XC429" s="39"/>
      <c r="XD429" s="39"/>
      <c r="XE429" s="39"/>
      <c r="XF429" s="39"/>
      <c r="XG429" s="39"/>
      <c r="XH429" s="39"/>
      <c r="XI429" s="39"/>
      <c r="XJ429" s="39"/>
      <c r="XK429" s="39"/>
      <c r="XL429" s="39"/>
      <c r="XM429" s="39"/>
      <c r="XN429" s="39"/>
      <c r="XO429" s="39"/>
      <c r="XP429" s="39"/>
      <c r="XQ429" s="39"/>
      <c r="XR429" s="39"/>
      <c r="XS429" s="39"/>
      <c r="XT429" s="39"/>
      <c r="XU429" s="39"/>
      <c r="XV429" s="39"/>
      <c r="XW429" s="39"/>
      <c r="XX429" s="39"/>
      <c r="XY429" s="39"/>
      <c r="XZ429" s="39"/>
      <c r="YA429" s="39"/>
      <c r="YB429" s="39"/>
      <c r="YC429" s="39"/>
      <c r="YD429" s="39"/>
      <c r="YE429" s="39"/>
      <c r="YF429" s="39"/>
      <c r="YG429" s="39"/>
      <c r="YH429" s="39"/>
      <c r="YI429" s="39"/>
      <c r="YJ429" s="39"/>
      <c r="YK429" s="39"/>
      <c r="YL429" s="39"/>
      <c r="YM429" s="39"/>
      <c r="YN429" s="39"/>
      <c r="YO429" s="39"/>
      <c r="YP429" s="39"/>
      <c r="YQ429" s="39"/>
      <c r="YR429" s="39"/>
      <c r="YS429" s="39"/>
      <c r="YT429" s="39"/>
      <c r="YU429" s="39"/>
      <c r="YV429" s="39"/>
      <c r="YW429" s="39"/>
      <c r="YX429" s="39"/>
      <c r="YY429" s="39"/>
      <c r="YZ429" s="39"/>
      <c r="ZA429" s="39"/>
      <c r="ZB429" s="39"/>
      <c r="ZC429" s="39"/>
      <c r="ZD429" s="39"/>
      <c r="ZE429" s="39"/>
      <c r="ZF429" s="39"/>
      <c r="ZG429" s="39"/>
      <c r="ZH429" s="39"/>
      <c r="ZI429" s="39"/>
      <c r="ZJ429" s="39"/>
      <c r="ZK429" s="39"/>
      <c r="ZL429" s="39"/>
      <c r="ZM429" s="39"/>
      <c r="ZN429" s="39"/>
      <c r="ZO429" s="39"/>
      <c r="ZP429" s="39"/>
      <c r="ZQ429" s="39"/>
      <c r="ZR429" s="39"/>
      <c r="ZS429" s="39"/>
      <c r="ZT429" s="39"/>
      <c r="ZU429" s="39"/>
      <c r="ZV429" s="39"/>
      <c r="ZW429" s="39"/>
      <c r="ZX429" s="39"/>
    </row>
    <row r="430" spans="1:700" s="41" customFormat="1" ht="12" customHeight="1" x14ac:dyDescent="0.25">
      <c r="A430" s="128" t="s">
        <v>36</v>
      </c>
      <c r="B430" s="36" t="s">
        <v>37</v>
      </c>
      <c r="C430" s="36" t="s">
        <v>37</v>
      </c>
      <c r="D430" s="36" t="s">
        <v>38</v>
      </c>
      <c r="E430" s="36" t="s">
        <v>271</v>
      </c>
      <c r="F430" s="36" t="s">
        <v>272</v>
      </c>
      <c r="G430" s="27" t="s">
        <v>16345</v>
      </c>
      <c r="H430" s="86">
        <v>35701</v>
      </c>
      <c r="I430" s="90" t="s">
        <v>164</v>
      </c>
      <c r="J430" s="83" t="s">
        <v>16331</v>
      </c>
      <c r="K430" s="31" t="s">
        <v>16348</v>
      </c>
      <c r="L430" s="11"/>
      <c r="M430" s="8" t="s">
        <v>43</v>
      </c>
      <c r="N430" s="12" t="s">
        <v>16296</v>
      </c>
      <c r="O430" s="20">
        <v>3</v>
      </c>
      <c r="P430" s="59">
        <v>2917.4</v>
      </c>
      <c r="Q430" s="53" t="s">
        <v>16279</v>
      </c>
      <c r="R430" s="59">
        <v>8752.2000000000007</v>
      </c>
      <c r="S430" s="59">
        <v>0</v>
      </c>
      <c r="T430" s="63">
        <v>2917.4</v>
      </c>
      <c r="U430" s="63">
        <v>0</v>
      </c>
      <c r="V430" s="63">
        <v>0</v>
      </c>
      <c r="W430" s="63">
        <v>0</v>
      </c>
      <c r="X430" s="63">
        <v>0</v>
      </c>
      <c r="Y430" s="63">
        <v>2917.4</v>
      </c>
      <c r="Z430" s="63">
        <v>0</v>
      </c>
      <c r="AA430" s="63">
        <v>0</v>
      </c>
      <c r="AB430" s="63">
        <v>0</v>
      </c>
      <c r="AC430" s="63">
        <v>2917.4</v>
      </c>
      <c r="AD430" s="59">
        <v>0</v>
      </c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  <c r="IV430" s="39"/>
      <c r="IW430" s="39"/>
      <c r="IX430" s="39"/>
      <c r="IY430" s="39"/>
      <c r="IZ430" s="39"/>
      <c r="JA430" s="39"/>
      <c r="JB430" s="39"/>
      <c r="JC430" s="39"/>
      <c r="JD430" s="39"/>
      <c r="JE430" s="39"/>
      <c r="JF430" s="39"/>
      <c r="JG430" s="39"/>
      <c r="JH430" s="39"/>
      <c r="JI430" s="39"/>
      <c r="JJ430" s="39"/>
      <c r="JK430" s="39"/>
      <c r="JL430" s="39"/>
      <c r="JM430" s="39"/>
      <c r="JN430" s="39"/>
      <c r="JO430" s="39"/>
      <c r="JP430" s="39"/>
      <c r="JQ430" s="39"/>
      <c r="JR430" s="39"/>
      <c r="JS430" s="39"/>
      <c r="JT430" s="39"/>
      <c r="JU430" s="39"/>
      <c r="JV430" s="39"/>
      <c r="JW430" s="39"/>
      <c r="JX430" s="39"/>
      <c r="JY430" s="39"/>
      <c r="JZ430" s="39"/>
      <c r="KA430" s="39"/>
      <c r="KB430" s="39"/>
      <c r="KC430" s="39"/>
      <c r="KD430" s="39"/>
      <c r="KE430" s="39"/>
      <c r="KF430" s="39"/>
      <c r="KG430" s="39"/>
      <c r="KH430" s="39"/>
      <c r="KI430" s="39"/>
      <c r="KJ430" s="39"/>
      <c r="KK430" s="39"/>
      <c r="KL430" s="39"/>
      <c r="KM430" s="39"/>
      <c r="KN430" s="39"/>
      <c r="KO430" s="39"/>
      <c r="KP430" s="39"/>
      <c r="KQ430" s="39"/>
      <c r="KR430" s="39"/>
      <c r="KS430" s="39"/>
      <c r="KT430" s="39"/>
      <c r="KU430" s="39"/>
      <c r="KV430" s="39"/>
      <c r="KW430" s="39"/>
      <c r="KX430" s="39"/>
      <c r="KY430" s="39"/>
      <c r="KZ430" s="39"/>
      <c r="LA430" s="39"/>
      <c r="LB430" s="39"/>
      <c r="LC430" s="39"/>
      <c r="LD430" s="39"/>
      <c r="LE430" s="39"/>
      <c r="LF430" s="39"/>
      <c r="LG430" s="39"/>
      <c r="LH430" s="39"/>
      <c r="LI430" s="39"/>
      <c r="LJ430" s="39"/>
      <c r="LK430" s="39"/>
      <c r="LL430" s="39"/>
      <c r="LM430" s="39"/>
      <c r="LN430" s="39"/>
      <c r="LO430" s="39"/>
      <c r="LP430" s="39"/>
      <c r="LQ430" s="39"/>
      <c r="LR430" s="39"/>
      <c r="LS430" s="39"/>
      <c r="LT430" s="39"/>
      <c r="LU430" s="39"/>
      <c r="LV430" s="39"/>
      <c r="LW430" s="39"/>
      <c r="LX430" s="39"/>
      <c r="LY430" s="39"/>
      <c r="LZ430" s="39"/>
      <c r="MA430" s="39"/>
      <c r="MB430" s="39"/>
      <c r="MC430" s="39"/>
      <c r="MD430" s="39"/>
      <c r="ME430" s="39"/>
      <c r="MF430" s="39"/>
      <c r="MG430" s="39"/>
      <c r="MH430" s="39"/>
      <c r="MI430" s="39"/>
      <c r="MJ430" s="39"/>
      <c r="MK430" s="39"/>
      <c r="ML430" s="39"/>
      <c r="MM430" s="39"/>
      <c r="MN430" s="39"/>
      <c r="MO430" s="39"/>
      <c r="MP430" s="39"/>
      <c r="MQ430" s="39"/>
      <c r="MR430" s="39"/>
      <c r="MS430" s="39"/>
      <c r="MT430" s="39"/>
      <c r="MU430" s="39"/>
      <c r="MV430" s="39"/>
      <c r="MW430" s="39"/>
      <c r="MX430" s="39"/>
      <c r="MY430" s="39"/>
      <c r="MZ430" s="39"/>
      <c r="NA430" s="39"/>
      <c r="NB430" s="39"/>
      <c r="NC430" s="39"/>
      <c r="ND430" s="39"/>
      <c r="NE430" s="39"/>
      <c r="NF430" s="39"/>
      <c r="NG430" s="39"/>
      <c r="NH430" s="39"/>
      <c r="NI430" s="39"/>
      <c r="NJ430" s="39"/>
      <c r="NK430" s="39"/>
      <c r="NL430" s="39"/>
      <c r="NM430" s="39"/>
      <c r="NN430" s="39"/>
      <c r="NO430" s="39"/>
      <c r="NP430" s="39"/>
      <c r="NQ430" s="39"/>
      <c r="NR430" s="39"/>
      <c r="NS430" s="39"/>
      <c r="NT430" s="39"/>
      <c r="NU430" s="39"/>
      <c r="NV430" s="39"/>
      <c r="NW430" s="39"/>
      <c r="NX430" s="39"/>
      <c r="NY430" s="39"/>
      <c r="NZ430" s="39"/>
      <c r="OA430" s="39"/>
      <c r="OB430" s="39"/>
      <c r="OC430" s="39"/>
      <c r="OD430" s="39"/>
      <c r="OE430" s="39"/>
      <c r="OF430" s="39"/>
      <c r="OG430" s="39"/>
      <c r="OH430" s="39"/>
      <c r="OI430" s="39"/>
      <c r="OJ430" s="39"/>
      <c r="OK430" s="39"/>
      <c r="OL430" s="39"/>
      <c r="OM430" s="39"/>
      <c r="ON430" s="39"/>
      <c r="OO430" s="39"/>
      <c r="OP430" s="39"/>
      <c r="OQ430" s="39"/>
      <c r="OR430" s="39"/>
      <c r="OS430" s="39"/>
      <c r="OT430" s="39"/>
      <c r="OU430" s="39"/>
      <c r="OV430" s="39"/>
      <c r="OW430" s="39"/>
      <c r="OX430" s="39"/>
      <c r="OY430" s="39"/>
      <c r="OZ430" s="39"/>
      <c r="PA430" s="39"/>
      <c r="PB430" s="39"/>
      <c r="PC430" s="39"/>
      <c r="PD430" s="39"/>
      <c r="PE430" s="39"/>
      <c r="PF430" s="39"/>
      <c r="PG430" s="39"/>
      <c r="PH430" s="39"/>
      <c r="PI430" s="39"/>
      <c r="PJ430" s="39"/>
      <c r="PK430" s="39"/>
      <c r="PL430" s="39"/>
      <c r="PM430" s="39"/>
      <c r="PN430" s="39"/>
      <c r="PO430" s="39"/>
      <c r="PP430" s="39"/>
      <c r="PQ430" s="39"/>
      <c r="PR430" s="39"/>
      <c r="PS430" s="39"/>
      <c r="PT430" s="39"/>
      <c r="PU430" s="39"/>
      <c r="PV430" s="39"/>
      <c r="PW430" s="39"/>
      <c r="PX430" s="39"/>
      <c r="PY430" s="39"/>
      <c r="PZ430" s="39"/>
      <c r="QA430" s="39"/>
      <c r="QB430" s="39"/>
      <c r="QC430" s="39"/>
      <c r="QD430" s="39"/>
      <c r="QE430" s="39"/>
      <c r="QF430" s="39"/>
      <c r="QG430" s="39"/>
      <c r="QH430" s="39"/>
      <c r="QI430" s="39"/>
      <c r="QJ430" s="39"/>
      <c r="QK430" s="39"/>
      <c r="QL430" s="39"/>
      <c r="QM430" s="39"/>
      <c r="QN430" s="39"/>
      <c r="QO430" s="39"/>
      <c r="QP430" s="39"/>
      <c r="QQ430" s="39"/>
      <c r="QR430" s="39"/>
      <c r="QS430" s="39"/>
      <c r="QT430" s="39"/>
      <c r="QU430" s="39"/>
      <c r="QV430" s="39"/>
      <c r="QW430" s="39"/>
      <c r="QX430" s="39"/>
      <c r="QY430" s="39"/>
      <c r="QZ430" s="39"/>
      <c r="RA430" s="39"/>
      <c r="RB430" s="39"/>
      <c r="RC430" s="39"/>
      <c r="RD430" s="39"/>
      <c r="RE430" s="39"/>
      <c r="RF430" s="39"/>
      <c r="RG430" s="39"/>
      <c r="RH430" s="39"/>
      <c r="RI430" s="39"/>
      <c r="RJ430" s="39"/>
      <c r="RK430" s="39"/>
      <c r="RL430" s="39"/>
      <c r="RM430" s="39"/>
      <c r="RN430" s="39"/>
      <c r="RO430" s="39"/>
      <c r="RP430" s="39"/>
      <c r="RQ430" s="39"/>
      <c r="RR430" s="39"/>
      <c r="RS430" s="39"/>
      <c r="RT430" s="39"/>
      <c r="RU430" s="39"/>
      <c r="RV430" s="39"/>
      <c r="RW430" s="39"/>
      <c r="RX430" s="39"/>
      <c r="RY430" s="39"/>
      <c r="RZ430" s="39"/>
      <c r="SA430" s="39"/>
      <c r="SB430" s="39"/>
      <c r="SC430" s="39"/>
      <c r="SD430" s="39"/>
      <c r="SE430" s="39"/>
      <c r="SF430" s="39"/>
      <c r="SG430" s="39"/>
      <c r="SH430" s="39"/>
      <c r="SI430" s="39"/>
      <c r="SJ430" s="39"/>
      <c r="SK430" s="39"/>
      <c r="SL430" s="39"/>
      <c r="SM430" s="39"/>
      <c r="SN430" s="39"/>
      <c r="SO430" s="39"/>
      <c r="SP430" s="39"/>
      <c r="SQ430" s="39"/>
      <c r="SR430" s="39"/>
      <c r="SS430" s="39"/>
      <c r="ST430" s="39"/>
      <c r="SU430" s="39"/>
      <c r="SV430" s="39"/>
      <c r="SW430" s="39"/>
      <c r="SX430" s="39"/>
      <c r="SY430" s="39"/>
      <c r="SZ430" s="39"/>
      <c r="TA430" s="39"/>
      <c r="TB430" s="39"/>
      <c r="TC430" s="39"/>
      <c r="TD430" s="39"/>
      <c r="TE430" s="39"/>
      <c r="TF430" s="39"/>
      <c r="TG430" s="39"/>
      <c r="TH430" s="39"/>
      <c r="TI430" s="39"/>
      <c r="TJ430" s="39"/>
      <c r="TK430" s="39"/>
      <c r="TL430" s="39"/>
      <c r="TM430" s="39"/>
      <c r="TN430" s="39"/>
      <c r="TO430" s="39"/>
      <c r="TP430" s="39"/>
      <c r="TQ430" s="39"/>
      <c r="TR430" s="39"/>
      <c r="TS430" s="39"/>
      <c r="TT430" s="39"/>
      <c r="TU430" s="39"/>
      <c r="TV430" s="39"/>
      <c r="TW430" s="39"/>
      <c r="TX430" s="39"/>
      <c r="TY430" s="39"/>
      <c r="TZ430" s="39"/>
      <c r="UA430" s="39"/>
      <c r="UB430" s="39"/>
      <c r="UC430" s="39"/>
      <c r="UD430" s="39"/>
      <c r="UE430" s="39"/>
      <c r="UF430" s="39"/>
      <c r="UG430" s="39"/>
      <c r="UH430" s="39"/>
      <c r="UI430" s="39"/>
      <c r="UJ430" s="39"/>
      <c r="UK430" s="39"/>
      <c r="UL430" s="39"/>
      <c r="UM430" s="39"/>
      <c r="UN430" s="39"/>
      <c r="UO430" s="39"/>
      <c r="UP430" s="39"/>
      <c r="UQ430" s="39"/>
      <c r="UR430" s="39"/>
      <c r="US430" s="39"/>
      <c r="UT430" s="39"/>
      <c r="UU430" s="39"/>
      <c r="UV430" s="39"/>
      <c r="UW430" s="39"/>
      <c r="UX430" s="39"/>
      <c r="UY430" s="39"/>
      <c r="UZ430" s="39"/>
      <c r="VA430" s="39"/>
      <c r="VB430" s="39"/>
      <c r="VC430" s="39"/>
      <c r="VD430" s="39"/>
      <c r="VE430" s="39"/>
      <c r="VF430" s="39"/>
      <c r="VG430" s="39"/>
      <c r="VH430" s="39"/>
      <c r="VI430" s="39"/>
      <c r="VJ430" s="39"/>
      <c r="VK430" s="39"/>
      <c r="VL430" s="39"/>
      <c r="VM430" s="39"/>
      <c r="VN430" s="39"/>
      <c r="VO430" s="39"/>
      <c r="VP430" s="39"/>
      <c r="VQ430" s="39"/>
      <c r="VR430" s="39"/>
      <c r="VS430" s="39"/>
      <c r="VT430" s="39"/>
      <c r="VU430" s="39"/>
      <c r="VV430" s="39"/>
      <c r="VW430" s="39"/>
      <c r="VX430" s="39"/>
      <c r="VY430" s="39"/>
      <c r="VZ430" s="39"/>
      <c r="WA430" s="39"/>
      <c r="WB430" s="39"/>
      <c r="WC430" s="39"/>
      <c r="WD430" s="39"/>
      <c r="WE430" s="39"/>
      <c r="WF430" s="39"/>
      <c r="WG430" s="39"/>
      <c r="WH430" s="39"/>
      <c r="WI430" s="39"/>
      <c r="WJ430" s="39"/>
      <c r="WK430" s="39"/>
      <c r="WL430" s="39"/>
      <c r="WM430" s="39"/>
      <c r="WN430" s="39"/>
      <c r="WO430" s="39"/>
      <c r="WP430" s="39"/>
      <c r="WQ430" s="39"/>
      <c r="WR430" s="39"/>
      <c r="WS430" s="39"/>
      <c r="WT430" s="39"/>
      <c r="WU430" s="39"/>
      <c r="WV430" s="39"/>
      <c r="WW430" s="39"/>
      <c r="WX430" s="39"/>
      <c r="WY430" s="39"/>
      <c r="WZ430" s="39"/>
      <c r="XA430" s="39"/>
      <c r="XB430" s="39"/>
      <c r="XC430" s="39"/>
      <c r="XD430" s="39"/>
      <c r="XE430" s="39"/>
      <c r="XF430" s="39"/>
      <c r="XG430" s="39"/>
      <c r="XH430" s="39"/>
      <c r="XI430" s="39"/>
      <c r="XJ430" s="39"/>
      <c r="XK430" s="39"/>
      <c r="XL430" s="39"/>
      <c r="XM430" s="39"/>
      <c r="XN430" s="39"/>
      <c r="XO430" s="39"/>
      <c r="XP430" s="39"/>
      <c r="XQ430" s="39"/>
      <c r="XR430" s="39"/>
      <c r="XS430" s="39"/>
      <c r="XT430" s="39"/>
      <c r="XU430" s="39"/>
      <c r="XV430" s="39"/>
      <c r="XW430" s="39"/>
      <c r="XX430" s="39"/>
      <c r="XY430" s="39"/>
      <c r="XZ430" s="39"/>
      <c r="YA430" s="39"/>
      <c r="YB430" s="39"/>
      <c r="YC430" s="39"/>
      <c r="YD430" s="39"/>
      <c r="YE430" s="39"/>
      <c r="YF430" s="39"/>
      <c r="YG430" s="39"/>
      <c r="YH430" s="39"/>
      <c r="YI430" s="39"/>
      <c r="YJ430" s="39"/>
      <c r="YK430" s="39"/>
      <c r="YL430" s="39"/>
      <c r="YM430" s="39"/>
      <c r="YN430" s="39"/>
      <c r="YO430" s="39"/>
      <c r="YP430" s="39"/>
      <c r="YQ430" s="39"/>
      <c r="YR430" s="39"/>
      <c r="YS430" s="39"/>
      <c r="YT430" s="39"/>
      <c r="YU430" s="39"/>
      <c r="YV430" s="39"/>
      <c r="YW430" s="39"/>
      <c r="YX430" s="39"/>
      <c r="YY430" s="39"/>
      <c r="YZ430" s="39"/>
      <c r="ZA430" s="39"/>
      <c r="ZB430" s="39"/>
      <c r="ZC430" s="39"/>
      <c r="ZD430" s="39"/>
      <c r="ZE430" s="39"/>
      <c r="ZF430" s="39"/>
      <c r="ZG430" s="39"/>
      <c r="ZH430" s="39"/>
      <c r="ZI430" s="39"/>
      <c r="ZJ430" s="39"/>
      <c r="ZK430" s="39"/>
      <c r="ZL430" s="39"/>
      <c r="ZM430" s="39"/>
      <c r="ZN430" s="39"/>
      <c r="ZO430" s="39"/>
      <c r="ZP430" s="39"/>
      <c r="ZQ430" s="39"/>
      <c r="ZR430" s="39"/>
      <c r="ZS430" s="39"/>
      <c r="ZT430" s="39"/>
      <c r="ZU430" s="39"/>
      <c r="ZV430" s="39"/>
      <c r="ZW430" s="39"/>
      <c r="ZX430" s="39"/>
    </row>
    <row r="431" spans="1:700" s="41" customFormat="1" ht="12" customHeight="1" x14ac:dyDescent="0.25">
      <c r="A431" s="128" t="s">
        <v>36</v>
      </c>
      <c r="B431" s="36" t="s">
        <v>37</v>
      </c>
      <c r="C431" s="36" t="s">
        <v>37</v>
      </c>
      <c r="D431" s="36" t="s">
        <v>38</v>
      </c>
      <c r="E431" s="36" t="s">
        <v>271</v>
      </c>
      <c r="F431" s="36" t="s">
        <v>272</v>
      </c>
      <c r="G431" s="27" t="s">
        <v>16345</v>
      </c>
      <c r="H431" s="86">
        <v>37501</v>
      </c>
      <c r="I431" s="90" t="s">
        <v>16340</v>
      </c>
      <c r="J431" s="83" t="s">
        <v>16331</v>
      </c>
      <c r="K431" s="31" t="s">
        <v>16333</v>
      </c>
      <c r="L431" s="11"/>
      <c r="M431" s="8" t="s">
        <v>43</v>
      </c>
      <c r="N431" s="12" t="s">
        <v>16296</v>
      </c>
      <c r="O431" s="20">
        <v>6</v>
      </c>
      <c r="P431" s="59">
        <v>625</v>
      </c>
      <c r="Q431" s="53" t="s">
        <v>16279</v>
      </c>
      <c r="R431" s="59">
        <v>3750</v>
      </c>
      <c r="S431" s="59">
        <v>0</v>
      </c>
      <c r="T431" s="63">
        <v>1250</v>
      </c>
      <c r="U431" s="63">
        <v>1250</v>
      </c>
      <c r="V431" s="63">
        <v>0</v>
      </c>
      <c r="W431" s="63">
        <v>0</v>
      </c>
      <c r="X431" s="63">
        <v>0</v>
      </c>
      <c r="Y431" s="63">
        <v>0</v>
      </c>
      <c r="Z431" s="63">
        <v>0</v>
      </c>
      <c r="AA431" s="63">
        <v>0</v>
      </c>
      <c r="AB431" s="63">
        <v>1250</v>
      </c>
      <c r="AC431" s="63">
        <v>0</v>
      </c>
      <c r="AD431" s="59">
        <v>0</v>
      </c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  <c r="IV431" s="39"/>
      <c r="IW431" s="39"/>
      <c r="IX431" s="39"/>
      <c r="IY431" s="39"/>
      <c r="IZ431" s="39"/>
      <c r="JA431" s="39"/>
      <c r="JB431" s="39"/>
      <c r="JC431" s="39"/>
      <c r="JD431" s="39"/>
      <c r="JE431" s="39"/>
      <c r="JF431" s="39"/>
      <c r="JG431" s="39"/>
      <c r="JH431" s="39"/>
      <c r="JI431" s="39"/>
      <c r="JJ431" s="39"/>
      <c r="JK431" s="39"/>
      <c r="JL431" s="39"/>
      <c r="JM431" s="39"/>
      <c r="JN431" s="39"/>
      <c r="JO431" s="39"/>
      <c r="JP431" s="39"/>
      <c r="JQ431" s="39"/>
      <c r="JR431" s="39"/>
      <c r="JS431" s="39"/>
      <c r="JT431" s="39"/>
      <c r="JU431" s="39"/>
      <c r="JV431" s="39"/>
      <c r="JW431" s="39"/>
      <c r="JX431" s="39"/>
      <c r="JY431" s="39"/>
      <c r="JZ431" s="39"/>
      <c r="KA431" s="39"/>
      <c r="KB431" s="39"/>
      <c r="KC431" s="39"/>
      <c r="KD431" s="39"/>
      <c r="KE431" s="39"/>
      <c r="KF431" s="39"/>
      <c r="KG431" s="39"/>
      <c r="KH431" s="39"/>
      <c r="KI431" s="39"/>
      <c r="KJ431" s="39"/>
      <c r="KK431" s="39"/>
      <c r="KL431" s="39"/>
      <c r="KM431" s="39"/>
      <c r="KN431" s="39"/>
      <c r="KO431" s="39"/>
      <c r="KP431" s="39"/>
      <c r="KQ431" s="39"/>
      <c r="KR431" s="39"/>
      <c r="KS431" s="39"/>
      <c r="KT431" s="39"/>
      <c r="KU431" s="39"/>
      <c r="KV431" s="39"/>
      <c r="KW431" s="39"/>
      <c r="KX431" s="39"/>
      <c r="KY431" s="39"/>
      <c r="KZ431" s="39"/>
      <c r="LA431" s="39"/>
      <c r="LB431" s="39"/>
      <c r="LC431" s="39"/>
      <c r="LD431" s="39"/>
      <c r="LE431" s="39"/>
      <c r="LF431" s="39"/>
      <c r="LG431" s="39"/>
      <c r="LH431" s="39"/>
      <c r="LI431" s="39"/>
      <c r="LJ431" s="39"/>
      <c r="LK431" s="39"/>
      <c r="LL431" s="39"/>
      <c r="LM431" s="39"/>
      <c r="LN431" s="39"/>
      <c r="LO431" s="39"/>
      <c r="LP431" s="39"/>
      <c r="LQ431" s="39"/>
      <c r="LR431" s="39"/>
      <c r="LS431" s="39"/>
      <c r="LT431" s="39"/>
      <c r="LU431" s="39"/>
      <c r="LV431" s="39"/>
      <c r="LW431" s="39"/>
      <c r="LX431" s="39"/>
      <c r="LY431" s="39"/>
      <c r="LZ431" s="39"/>
      <c r="MA431" s="39"/>
      <c r="MB431" s="39"/>
      <c r="MC431" s="39"/>
      <c r="MD431" s="39"/>
      <c r="ME431" s="39"/>
      <c r="MF431" s="39"/>
      <c r="MG431" s="39"/>
      <c r="MH431" s="39"/>
      <c r="MI431" s="39"/>
      <c r="MJ431" s="39"/>
      <c r="MK431" s="39"/>
      <c r="ML431" s="39"/>
      <c r="MM431" s="39"/>
      <c r="MN431" s="39"/>
      <c r="MO431" s="39"/>
      <c r="MP431" s="39"/>
      <c r="MQ431" s="39"/>
      <c r="MR431" s="39"/>
      <c r="MS431" s="39"/>
      <c r="MT431" s="39"/>
      <c r="MU431" s="39"/>
      <c r="MV431" s="39"/>
      <c r="MW431" s="39"/>
      <c r="MX431" s="39"/>
      <c r="MY431" s="39"/>
      <c r="MZ431" s="39"/>
      <c r="NA431" s="39"/>
      <c r="NB431" s="39"/>
      <c r="NC431" s="39"/>
      <c r="ND431" s="39"/>
      <c r="NE431" s="39"/>
      <c r="NF431" s="39"/>
      <c r="NG431" s="39"/>
      <c r="NH431" s="39"/>
      <c r="NI431" s="39"/>
      <c r="NJ431" s="39"/>
      <c r="NK431" s="39"/>
      <c r="NL431" s="39"/>
      <c r="NM431" s="39"/>
      <c r="NN431" s="39"/>
      <c r="NO431" s="39"/>
      <c r="NP431" s="39"/>
      <c r="NQ431" s="39"/>
      <c r="NR431" s="39"/>
      <c r="NS431" s="39"/>
      <c r="NT431" s="39"/>
      <c r="NU431" s="39"/>
      <c r="NV431" s="39"/>
      <c r="NW431" s="39"/>
      <c r="NX431" s="39"/>
      <c r="NY431" s="39"/>
      <c r="NZ431" s="39"/>
      <c r="OA431" s="39"/>
      <c r="OB431" s="39"/>
      <c r="OC431" s="39"/>
      <c r="OD431" s="39"/>
      <c r="OE431" s="39"/>
      <c r="OF431" s="39"/>
      <c r="OG431" s="39"/>
      <c r="OH431" s="39"/>
      <c r="OI431" s="39"/>
      <c r="OJ431" s="39"/>
      <c r="OK431" s="39"/>
      <c r="OL431" s="39"/>
      <c r="OM431" s="39"/>
      <c r="ON431" s="39"/>
      <c r="OO431" s="39"/>
      <c r="OP431" s="39"/>
      <c r="OQ431" s="39"/>
      <c r="OR431" s="39"/>
      <c r="OS431" s="39"/>
      <c r="OT431" s="39"/>
      <c r="OU431" s="39"/>
      <c r="OV431" s="39"/>
      <c r="OW431" s="39"/>
      <c r="OX431" s="39"/>
      <c r="OY431" s="39"/>
      <c r="OZ431" s="39"/>
      <c r="PA431" s="39"/>
      <c r="PB431" s="39"/>
      <c r="PC431" s="39"/>
      <c r="PD431" s="39"/>
      <c r="PE431" s="39"/>
      <c r="PF431" s="39"/>
      <c r="PG431" s="39"/>
      <c r="PH431" s="39"/>
      <c r="PI431" s="39"/>
      <c r="PJ431" s="39"/>
      <c r="PK431" s="39"/>
      <c r="PL431" s="39"/>
      <c r="PM431" s="39"/>
      <c r="PN431" s="39"/>
      <c r="PO431" s="39"/>
      <c r="PP431" s="39"/>
      <c r="PQ431" s="39"/>
      <c r="PR431" s="39"/>
      <c r="PS431" s="39"/>
      <c r="PT431" s="39"/>
      <c r="PU431" s="39"/>
      <c r="PV431" s="39"/>
      <c r="PW431" s="39"/>
      <c r="PX431" s="39"/>
      <c r="PY431" s="39"/>
      <c r="PZ431" s="39"/>
      <c r="QA431" s="39"/>
      <c r="QB431" s="39"/>
      <c r="QC431" s="39"/>
      <c r="QD431" s="39"/>
      <c r="QE431" s="39"/>
      <c r="QF431" s="39"/>
      <c r="QG431" s="39"/>
      <c r="QH431" s="39"/>
      <c r="QI431" s="39"/>
      <c r="QJ431" s="39"/>
      <c r="QK431" s="39"/>
      <c r="QL431" s="39"/>
      <c r="QM431" s="39"/>
      <c r="QN431" s="39"/>
      <c r="QO431" s="39"/>
      <c r="QP431" s="39"/>
      <c r="QQ431" s="39"/>
      <c r="QR431" s="39"/>
      <c r="QS431" s="39"/>
      <c r="QT431" s="39"/>
      <c r="QU431" s="39"/>
      <c r="QV431" s="39"/>
      <c r="QW431" s="39"/>
      <c r="QX431" s="39"/>
      <c r="QY431" s="39"/>
      <c r="QZ431" s="39"/>
      <c r="RA431" s="39"/>
      <c r="RB431" s="39"/>
      <c r="RC431" s="39"/>
      <c r="RD431" s="39"/>
      <c r="RE431" s="39"/>
      <c r="RF431" s="39"/>
      <c r="RG431" s="39"/>
      <c r="RH431" s="39"/>
      <c r="RI431" s="39"/>
      <c r="RJ431" s="39"/>
      <c r="RK431" s="39"/>
      <c r="RL431" s="39"/>
      <c r="RM431" s="39"/>
      <c r="RN431" s="39"/>
      <c r="RO431" s="39"/>
      <c r="RP431" s="39"/>
      <c r="RQ431" s="39"/>
      <c r="RR431" s="39"/>
      <c r="RS431" s="39"/>
      <c r="RT431" s="39"/>
      <c r="RU431" s="39"/>
      <c r="RV431" s="39"/>
      <c r="RW431" s="39"/>
      <c r="RX431" s="39"/>
      <c r="RY431" s="39"/>
      <c r="RZ431" s="39"/>
      <c r="SA431" s="39"/>
      <c r="SB431" s="39"/>
      <c r="SC431" s="39"/>
      <c r="SD431" s="39"/>
      <c r="SE431" s="39"/>
      <c r="SF431" s="39"/>
      <c r="SG431" s="39"/>
      <c r="SH431" s="39"/>
      <c r="SI431" s="39"/>
      <c r="SJ431" s="39"/>
      <c r="SK431" s="39"/>
      <c r="SL431" s="39"/>
      <c r="SM431" s="39"/>
      <c r="SN431" s="39"/>
      <c r="SO431" s="39"/>
      <c r="SP431" s="39"/>
      <c r="SQ431" s="39"/>
      <c r="SR431" s="39"/>
      <c r="SS431" s="39"/>
      <c r="ST431" s="39"/>
      <c r="SU431" s="39"/>
      <c r="SV431" s="39"/>
      <c r="SW431" s="39"/>
      <c r="SX431" s="39"/>
      <c r="SY431" s="39"/>
      <c r="SZ431" s="39"/>
      <c r="TA431" s="39"/>
      <c r="TB431" s="39"/>
      <c r="TC431" s="39"/>
      <c r="TD431" s="39"/>
      <c r="TE431" s="39"/>
      <c r="TF431" s="39"/>
      <c r="TG431" s="39"/>
      <c r="TH431" s="39"/>
      <c r="TI431" s="39"/>
      <c r="TJ431" s="39"/>
      <c r="TK431" s="39"/>
      <c r="TL431" s="39"/>
      <c r="TM431" s="39"/>
      <c r="TN431" s="39"/>
      <c r="TO431" s="39"/>
      <c r="TP431" s="39"/>
      <c r="TQ431" s="39"/>
      <c r="TR431" s="39"/>
      <c r="TS431" s="39"/>
      <c r="TT431" s="39"/>
      <c r="TU431" s="39"/>
      <c r="TV431" s="39"/>
      <c r="TW431" s="39"/>
      <c r="TX431" s="39"/>
      <c r="TY431" s="39"/>
      <c r="TZ431" s="39"/>
      <c r="UA431" s="39"/>
      <c r="UB431" s="39"/>
      <c r="UC431" s="39"/>
      <c r="UD431" s="39"/>
      <c r="UE431" s="39"/>
      <c r="UF431" s="39"/>
      <c r="UG431" s="39"/>
      <c r="UH431" s="39"/>
      <c r="UI431" s="39"/>
      <c r="UJ431" s="39"/>
      <c r="UK431" s="39"/>
      <c r="UL431" s="39"/>
      <c r="UM431" s="39"/>
      <c r="UN431" s="39"/>
      <c r="UO431" s="39"/>
      <c r="UP431" s="39"/>
      <c r="UQ431" s="39"/>
      <c r="UR431" s="39"/>
      <c r="US431" s="39"/>
      <c r="UT431" s="39"/>
      <c r="UU431" s="39"/>
      <c r="UV431" s="39"/>
      <c r="UW431" s="39"/>
      <c r="UX431" s="39"/>
      <c r="UY431" s="39"/>
      <c r="UZ431" s="39"/>
      <c r="VA431" s="39"/>
      <c r="VB431" s="39"/>
      <c r="VC431" s="39"/>
      <c r="VD431" s="39"/>
      <c r="VE431" s="39"/>
      <c r="VF431" s="39"/>
      <c r="VG431" s="39"/>
      <c r="VH431" s="39"/>
      <c r="VI431" s="39"/>
      <c r="VJ431" s="39"/>
      <c r="VK431" s="39"/>
      <c r="VL431" s="39"/>
      <c r="VM431" s="39"/>
      <c r="VN431" s="39"/>
      <c r="VO431" s="39"/>
      <c r="VP431" s="39"/>
      <c r="VQ431" s="39"/>
      <c r="VR431" s="39"/>
      <c r="VS431" s="39"/>
      <c r="VT431" s="39"/>
      <c r="VU431" s="39"/>
      <c r="VV431" s="39"/>
      <c r="VW431" s="39"/>
      <c r="VX431" s="39"/>
      <c r="VY431" s="39"/>
      <c r="VZ431" s="39"/>
      <c r="WA431" s="39"/>
      <c r="WB431" s="39"/>
      <c r="WC431" s="39"/>
      <c r="WD431" s="39"/>
      <c r="WE431" s="39"/>
      <c r="WF431" s="39"/>
      <c r="WG431" s="39"/>
      <c r="WH431" s="39"/>
      <c r="WI431" s="39"/>
      <c r="WJ431" s="39"/>
      <c r="WK431" s="39"/>
      <c r="WL431" s="39"/>
      <c r="WM431" s="39"/>
      <c r="WN431" s="39"/>
      <c r="WO431" s="39"/>
      <c r="WP431" s="39"/>
      <c r="WQ431" s="39"/>
      <c r="WR431" s="39"/>
      <c r="WS431" s="39"/>
      <c r="WT431" s="39"/>
      <c r="WU431" s="39"/>
      <c r="WV431" s="39"/>
      <c r="WW431" s="39"/>
      <c r="WX431" s="39"/>
      <c r="WY431" s="39"/>
      <c r="WZ431" s="39"/>
      <c r="XA431" s="39"/>
      <c r="XB431" s="39"/>
      <c r="XC431" s="39"/>
      <c r="XD431" s="39"/>
      <c r="XE431" s="39"/>
      <c r="XF431" s="39"/>
      <c r="XG431" s="39"/>
      <c r="XH431" s="39"/>
      <c r="XI431" s="39"/>
      <c r="XJ431" s="39"/>
      <c r="XK431" s="39"/>
      <c r="XL431" s="39"/>
      <c r="XM431" s="39"/>
      <c r="XN431" s="39"/>
      <c r="XO431" s="39"/>
      <c r="XP431" s="39"/>
      <c r="XQ431" s="39"/>
      <c r="XR431" s="39"/>
      <c r="XS431" s="39"/>
      <c r="XT431" s="39"/>
      <c r="XU431" s="39"/>
      <c r="XV431" s="39"/>
      <c r="XW431" s="39"/>
      <c r="XX431" s="39"/>
      <c r="XY431" s="39"/>
      <c r="XZ431" s="39"/>
      <c r="YA431" s="39"/>
      <c r="YB431" s="39"/>
      <c r="YC431" s="39"/>
      <c r="YD431" s="39"/>
      <c r="YE431" s="39"/>
      <c r="YF431" s="39"/>
      <c r="YG431" s="39"/>
      <c r="YH431" s="39"/>
      <c r="YI431" s="39"/>
      <c r="YJ431" s="39"/>
      <c r="YK431" s="39"/>
      <c r="YL431" s="39"/>
      <c r="YM431" s="39"/>
      <c r="YN431" s="39"/>
      <c r="YO431" s="39"/>
      <c r="YP431" s="39"/>
      <c r="YQ431" s="39"/>
      <c r="YR431" s="39"/>
      <c r="YS431" s="39"/>
      <c r="YT431" s="39"/>
      <c r="YU431" s="39"/>
      <c r="YV431" s="39"/>
      <c r="YW431" s="39"/>
      <c r="YX431" s="39"/>
      <c r="YY431" s="39"/>
      <c r="YZ431" s="39"/>
      <c r="ZA431" s="39"/>
      <c r="ZB431" s="39"/>
      <c r="ZC431" s="39"/>
      <c r="ZD431" s="39"/>
      <c r="ZE431" s="39"/>
      <c r="ZF431" s="39"/>
      <c r="ZG431" s="39"/>
      <c r="ZH431" s="39"/>
      <c r="ZI431" s="39"/>
      <c r="ZJ431" s="39"/>
      <c r="ZK431" s="39"/>
      <c r="ZL431" s="39"/>
      <c r="ZM431" s="39"/>
      <c r="ZN431" s="39"/>
      <c r="ZO431" s="39"/>
      <c r="ZP431" s="39"/>
      <c r="ZQ431" s="39"/>
      <c r="ZR431" s="39"/>
      <c r="ZS431" s="39"/>
      <c r="ZT431" s="39"/>
      <c r="ZU431" s="39"/>
      <c r="ZV431" s="39"/>
      <c r="ZW431" s="39"/>
      <c r="ZX431" s="39"/>
    </row>
    <row r="432" spans="1:700" s="41" customFormat="1" ht="12" customHeight="1" x14ac:dyDescent="0.25">
      <c r="A432" s="128" t="s">
        <v>36</v>
      </c>
      <c r="B432" s="36" t="s">
        <v>37</v>
      </c>
      <c r="C432" s="36" t="s">
        <v>37</v>
      </c>
      <c r="D432" s="36" t="s">
        <v>38</v>
      </c>
      <c r="E432" s="36" t="s">
        <v>271</v>
      </c>
      <c r="F432" s="36" t="s">
        <v>272</v>
      </c>
      <c r="G432" s="27" t="s">
        <v>16345</v>
      </c>
      <c r="H432" s="86">
        <v>39202</v>
      </c>
      <c r="I432" s="85" t="s">
        <v>170</v>
      </c>
      <c r="J432" s="83" t="s">
        <v>16331</v>
      </c>
      <c r="K432" s="31" t="s">
        <v>16341</v>
      </c>
      <c r="L432" s="11"/>
      <c r="M432" s="8" t="s">
        <v>43</v>
      </c>
      <c r="N432" s="12" t="s">
        <v>16296</v>
      </c>
      <c r="O432" s="20">
        <v>3</v>
      </c>
      <c r="P432" s="59">
        <v>1288</v>
      </c>
      <c r="Q432" s="53" t="s">
        <v>16279</v>
      </c>
      <c r="R432" s="59">
        <v>3864</v>
      </c>
      <c r="S432" s="59">
        <v>0</v>
      </c>
      <c r="T432" s="63">
        <v>1288</v>
      </c>
      <c r="U432" s="63">
        <v>1288</v>
      </c>
      <c r="V432" s="63">
        <v>0</v>
      </c>
      <c r="W432" s="63">
        <v>0</v>
      </c>
      <c r="X432" s="63">
        <v>0</v>
      </c>
      <c r="Y432" s="63">
        <v>0</v>
      </c>
      <c r="Z432" s="63">
        <v>0</v>
      </c>
      <c r="AA432" s="63">
        <v>0</v>
      </c>
      <c r="AB432" s="63">
        <v>1288</v>
      </c>
      <c r="AC432" s="63">
        <v>0</v>
      </c>
      <c r="AD432" s="59">
        <v>0</v>
      </c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  <c r="IV432" s="39"/>
      <c r="IW432" s="39"/>
      <c r="IX432" s="39"/>
      <c r="IY432" s="39"/>
      <c r="IZ432" s="39"/>
      <c r="JA432" s="39"/>
      <c r="JB432" s="39"/>
      <c r="JC432" s="39"/>
      <c r="JD432" s="39"/>
      <c r="JE432" s="39"/>
      <c r="JF432" s="39"/>
      <c r="JG432" s="39"/>
      <c r="JH432" s="39"/>
      <c r="JI432" s="39"/>
      <c r="JJ432" s="39"/>
      <c r="JK432" s="39"/>
      <c r="JL432" s="39"/>
      <c r="JM432" s="39"/>
      <c r="JN432" s="39"/>
      <c r="JO432" s="39"/>
      <c r="JP432" s="39"/>
      <c r="JQ432" s="39"/>
      <c r="JR432" s="39"/>
      <c r="JS432" s="39"/>
      <c r="JT432" s="39"/>
      <c r="JU432" s="39"/>
      <c r="JV432" s="39"/>
      <c r="JW432" s="39"/>
      <c r="JX432" s="39"/>
      <c r="JY432" s="39"/>
      <c r="JZ432" s="39"/>
      <c r="KA432" s="39"/>
      <c r="KB432" s="39"/>
      <c r="KC432" s="39"/>
      <c r="KD432" s="39"/>
      <c r="KE432" s="39"/>
      <c r="KF432" s="39"/>
      <c r="KG432" s="39"/>
      <c r="KH432" s="39"/>
      <c r="KI432" s="39"/>
      <c r="KJ432" s="39"/>
      <c r="KK432" s="39"/>
      <c r="KL432" s="39"/>
      <c r="KM432" s="39"/>
      <c r="KN432" s="39"/>
      <c r="KO432" s="39"/>
      <c r="KP432" s="39"/>
      <c r="KQ432" s="39"/>
      <c r="KR432" s="39"/>
      <c r="KS432" s="39"/>
      <c r="KT432" s="39"/>
      <c r="KU432" s="39"/>
      <c r="KV432" s="39"/>
      <c r="KW432" s="39"/>
      <c r="KX432" s="39"/>
      <c r="KY432" s="39"/>
      <c r="KZ432" s="39"/>
      <c r="LA432" s="39"/>
      <c r="LB432" s="39"/>
      <c r="LC432" s="39"/>
      <c r="LD432" s="39"/>
      <c r="LE432" s="39"/>
      <c r="LF432" s="39"/>
      <c r="LG432" s="39"/>
      <c r="LH432" s="39"/>
      <c r="LI432" s="39"/>
      <c r="LJ432" s="39"/>
      <c r="LK432" s="39"/>
      <c r="LL432" s="39"/>
      <c r="LM432" s="39"/>
      <c r="LN432" s="39"/>
      <c r="LO432" s="39"/>
      <c r="LP432" s="39"/>
      <c r="LQ432" s="39"/>
      <c r="LR432" s="39"/>
      <c r="LS432" s="39"/>
      <c r="LT432" s="39"/>
      <c r="LU432" s="39"/>
      <c r="LV432" s="39"/>
      <c r="LW432" s="39"/>
      <c r="LX432" s="39"/>
      <c r="LY432" s="39"/>
      <c r="LZ432" s="39"/>
      <c r="MA432" s="39"/>
      <c r="MB432" s="39"/>
      <c r="MC432" s="39"/>
      <c r="MD432" s="39"/>
      <c r="ME432" s="39"/>
      <c r="MF432" s="39"/>
      <c r="MG432" s="39"/>
      <c r="MH432" s="39"/>
      <c r="MI432" s="39"/>
      <c r="MJ432" s="39"/>
      <c r="MK432" s="39"/>
      <c r="ML432" s="39"/>
      <c r="MM432" s="39"/>
      <c r="MN432" s="39"/>
      <c r="MO432" s="39"/>
      <c r="MP432" s="39"/>
      <c r="MQ432" s="39"/>
      <c r="MR432" s="39"/>
      <c r="MS432" s="39"/>
      <c r="MT432" s="39"/>
      <c r="MU432" s="39"/>
      <c r="MV432" s="39"/>
      <c r="MW432" s="39"/>
      <c r="MX432" s="39"/>
      <c r="MY432" s="39"/>
      <c r="MZ432" s="39"/>
      <c r="NA432" s="39"/>
      <c r="NB432" s="39"/>
      <c r="NC432" s="39"/>
      <c r="ND432" s="39"/>
      <c r="NE432" s="39"/>
      <c r="NF432" s="39"/>
      <c r="NG432" s="39"/>
      <c r="NH432" s="39"/>
      <c r="NI432" s="39"/>
      <c r="NJ432" s="39"/>
      <c r="NK432" s="39"/>
      <c r="NL432" s="39"/>
      <c r="NM432" s="39"/>
      <c r="NN432" s="39"/>
      <c r="NO432" s="39"/>
      <c r="NP432" s="39"/>
      <c r="NQ432" s="39"/>
      <c r="NR432" s="39"/>
      <c r="NS432" s="39"/>
      <c r="NT432" s="39"/>
      <c r="NU432" s="39"/>
      <c r="NV432" s="39"/>
      <c r="NW432" s="39"/>
      <c r="NX432" s="39"/>
      <c r="NY432" s="39"/>
      <c r="NZ432" s="39"/>
      <c r="OA432" s="39"/>
      <c r="OB432" s="39"/>
      <c r="OC432" s="39"/>
      <c r="OD432" s="39"/>
      <c r="OE432" s="39"/>
      <c r="OF432" s="39"/>
      <c r="OG432" s="39"/>
      <c r="OH432" s="39"/>
      <c r="OI432" s="39"/>
      <c r="OJ432" s="39"/>
      <c r="OK432" s="39"/>
      <c r="OL432" s="39"/>
      <c r="OM432" s="39"/>
      <c r="ON432" s="39"/>
      <c r="OO432" s="39"/>
      <c r="OP432" s="39"/>
      <c r="OQ432" s="39"/>
      <c r="OR432" s="39"/>
      <c r="OS432" s="39"/>
      <c r="OT432" s="39"/>
      <c r="OU432" s="39"/>
      <c r="OV432" s="39"/>
      <c r="OW432" s="39"/>
      <c r="OX432" s="39"/>
      <c r="OY432" s="39"/>
      <c r="OZ432" s="39"/>
      <c r="PA432" s="39"/>
      <c r="PB432" s="39"/>
      <c r="PC432" s="39"/>
      <c r="PD432" s="39"/>
      <c r="PE432" s="39"/>
      <c r="PF432" s="39"/>
      <c r="PG432" s="39"/>
      <c r="PH432" s="39"/>
      <c r="PI432" s="39"/>
      <c r="PJ432" s="39"/>
      <c r="PK432" s="39"/>
      <c r="PL432" s="39"/>
      <c r="PM432" s="39"/>
      <c r="PN432" s="39"/>
      <c r="PO432" s="39"/>
      <c r="PP432" s="39"/>
      <c r="PQ432" s="39"/>
      <c r="PR432" s="39"/>
      <c r="PS432" s="39"/>
      <c r="PT432" s="39"/>
      <c r="PU432" s="39"/>
      <c r="PV432" s="39"/>
      <c r="PW432" s="39"/>
      <c r="PX432" s="39"/>
      <c r="PY432" s="39"/>
      <c r="PZ432" s="39"/>
      <c r="QA432" s="39"/>
      <c r="QB432" s="39"/>
      <c r="QC432" s="39"/>
      <c r="QD432" s="39"/>
      <c r="QE432" s="39"/>
      <c r="QF432" s="39"/>
      <c r="QG432" s="39"/>
      <c r="QH432" s="39"/>
      <c r="QI432" s="39"/>
      <c r="QJ432" s="39"/>
      <c r="QK432" s="39"/>
      <c r="QL432" s="39"/>
      <c r="QM432" s="39"/>
      <c r="QN432" s="39"/>
      <c r="QO432" s="39"/>
      <c r="QP432" s="39"/>
      <c r="QQ432" s="39"/>
      <c r="QR432" s="39"/>
      <c r="QS432" s="39"/>
      <c r="QT432" s="39"/>
      <c r="QU432" s="39"/>
      <c r="QV432" s="39"/>
      <c r="QW432" s="39"/>
      <c r="QX432" s="39"/>
      <c r="QY432" s="39"/>
      <c r="QZ432" s="39"/>
      <c r="RA432" s="39"/>
      <c r="RB432" s="39"/>
      <c r="RC432" s="39"/>
      <c r="RD432" s="39"/>
      <c r="RE432" s="39"/>
      <c r="RF432" s="39"/>
      <c r="RG432" s="39"/>
      <c r="RH432" s="39"/>
      <c r="RI432" s="39"/>
      <c r="RJ432" s="39"/>
      <c r="RK432" s="39"/>
      <c r="RL432" s="39"/>
      <c r="RM432" s="39"/>
      <c r="RN432" s="39"/>
      <c r="RO432" s="39"/>
      <c r="RP432" s="39"/>
      <c r="RQ432" s="39"/>
      <c r="RR432" s="39"/>
      <c r="RS432" s="39"/>
      <c r="RT432" s="39"/>
      <c r="RU432" s="39"/>
      <c r="RV432" s="39"/>
      <c r="RW432" s="39"/>
      <c r="RX432" s="39"/>
      <c r="RY432" s="39"/>
      <c r="RZ432" s="39"/>
      <c r="SA432" s="39"/>
      <c r="SB432" s="39"/>
      <c r="SC432" s="39"/>
      <c r="SD432" s="39"/>
      <c r="SE432" s="39"/>
      <c r="SF432" s="39"/>
      <c r="SG432" s="39"/>
      <c r="SH432" s="39"/>
      <c r="SI432" s="39"/>
      <c r="SJ432" s="39"/>
      <c r="SK432" s="39"/>
      <c r="SL432" s="39"/>
      <c r="SM432" s="39"/>
      <c r="SN432" s="39"/>
      <c r="SO432" s="39"/>
      <c r="SP432" s="39"/>
      <c r="SQ432" s="39"/>
      <c r="SR432" s="39"/>
      <c r="SS432" s="39"/>
      <c r="ST432" s="39"/>
      <c r="SU432" s="39"/>
      <c r="SV432" s="39"/>
      <c r="SW432" s="39"/>
      <c r="SX432" s="39"/>
      <c r="SY432" s="39"/>
      <c r="SZ432" s="39"/>
      <c r="TA432" s="39"/>
      <c r="TB432" s="39"/>
      <c r="TC432" s="39"/>
      <c r="TD432" s="39"/>
      <c r="TE432" s="39"/>
      <c r="TF432" s="39"/>
      <c r="TG432" s="39"/>
      <c r="TH432" s="39"/>
      <c r="TI432" s="39"/>
      <c r="TJ432" s="39"/>
      <c r="TK432" s="39"/>
      <c r="TL432" s="39"/>
      <c r="TM432" s="39"/>
      <c r="TN432" s="39"/>
      <c r="TO432" s="39"/>
      <c r="TP432" s="39"/>
      <c r="TQ432" s="39"/>
      <c r="TR432" s="39"/>
      <c r="TS432" s="39"/>
      <c r="TT432" s="39"/>
      <c r="TU432" s="39"/>
      <c r="TV432" s="39"/>
      <c r="TW432" s="39"/>
      <c r="TX432" s="39"/>
      <c r="TY432" s="39"/>
      <c r="TZ432" s="39"/>
      <c r="UA432" s="39"/>
      <c r="UB432" s="39"/>
      <c r="UC432" s="39"/>
      <c r="UD432" s="39"/>
      <c r="UE432" s="39"/>
      <c r="UF432" s="39"/>
      <c r="UG432" s="39"/>
      <c r="UH432" s="39"/>
      <c r="UI432" s="39"/>
      <c r="UJ432" s="39"/>
      <c r="UK432" s="39"/>
      <c r="UL432" s="39"/>
      <c r="UM432" s="39"/>
      <c r="UN432" s="39"/>
      <c r="UO432" s="39"/>
      <c r="UP432" s="39"/>
      <c r="UQ432" s="39"/>
      <c r="UR432" s="39"/>
      <c r="US432" s="39"/>
      <c r="UT432" s="39"/>
      <c r="UU432" s="39"/>
      <c r="UV432" s="39"/>
      <c r="UW432" s="39"/>
      <c r="UX432" s="39"/>
      <c r="UY432" s="39"/>
      <c r="UZ432" s="39"/>
      <c r="VA432" s="39"/>
      <c r="VB432" s="39"/>
      <c r="VC432" s="39"/>
      <c r="VD432" s="39"/>
      <c r="VE432" s="39"/>
      <c r="VF432" s="39"/>
      <c r="VG432" s="39"/>
      <c r="VH432" s="39"/>
      <c r="VI432" s="39"/>
      <c r="VJ432" s="39"/>
      <c r="VK432" s="39"/>
      <c r="VL432" s="39"/>
      <c r="VM432" s="39"/>
      <c r="VN432" s="39"/>
      <c r="VO432" s="39"/>
      <c r="VP432" s="39"/>
      <c r="VQ432" s="39"/>
      <c r="VR432" s="39"/>
      <c r="VS432" s="39"/>
      <c r="VT432" s="39"/>
      <c r="VU432" s="39"/>
      <c r="VV432" s="39"/>
      <c r="VW432" s="39"/>
      <c r="VX432" s="39"/>
      <c r="VY432" s="39"/>
      <c r="VZ432" s="39"/>
      <c r="WA432" s="39"/>
      <c r="WB432" s="39"/>
      <c r="WC432" s="39"/>
      <c r="WD432" s="39"/>
      <c r="WE432" s="39"/>
      <c r="WF432" s="39"/>
      <c r="WG432" s="39"/>
      <c r="WH432" s="39"/>
      <c r="WI432" s="39"/>
      <c r="WJ432" s="39"/>
      <c r="WK432" s="39"/>
      <c r="WL432" s="39"/>
      <c r="WM432" s="39"/>
      <c r="WN432" s="39"/>
      <c r="WO432" s="39"/>
      <c r="WP432" s="39"/>
      <c r="WQ432" s="39"/>
      <c r="WR432" s="39"/>
      <c r="WS432" s="39"/>
      <c r="WT432" s="39"/>
      <c r="WU432" s="39"/>
      <c r="WV432" s="39"/>
      <c r="WW432" s="39"/>
      <c r="WX432" s="39"/>
      <c r="WY432" s="39"/>
      <c r="WZ432" s="39"/>
      <c r="XA432" s="39"/>
      <c r="XB432" s="39"/>
      <c r="XC432" s="39"/>
      <c r="XD432" s="39"/>
      <c r="XE432" s="39"/>
      <c r="XF432" s="39"/>
      <c r="XG432" s="39"/>
      <c r="XH432" s="39"/>
      <c r="XI432" s="39"/>
      <c r="XJ432" s="39"/>
      <c r="XK432" s="39"/>
      <c r="XL432" s="39"/>
      <c r="XM432" s="39"/>
      <c r="XN432" s="39"/>
      <c r="XO432" s="39"/>
      <c r="XP432" s="39"/>
      <c r="XQ432" s="39"/>
      <c r="XR432" s="39"/>
      <c r="XS432" s="39"/>
      <c r="XT432" s="39"/>
      <c r="XU432" s="39"/>
      <c r="XV432" s="39"/>
      <c r="XW432" s="39"/>
      <c r="XX432" s="39"/>
      <c r="XY432" s="39"/>
      <c r="XZ432" s="39"/>
      <c r="YA432" s="39"/>
      <c r="YB432" s="39"/>
      <c r="YC432" s="39"/>
      <c r="YD432" s="39"/>
      <c r="YE432" s="39"/>
      <c r="YF432" s="39"/>
      <c r="YG432" s="39"/>
      <c r="YH432" s="39"/>
      <c r="YI432" s="39"/>
      <c r="YJ432" s="39"/>
      <c r="YK432" s="39"/>
      <c r="YL432" s="39"/>
      <c r="YM432" s="39"/>
      <c r="YN432" s="39"/>
      <c r="YO432" s="39"/>
      <c r="YP432" s="39"/>
      <c r="YQ432" s="39"/>
      <c r="YR432" s="39"/>
      <c r="YS432" s="39"/>
      <c r="YT432" s="39"/>
      <c r="YU432" s="39"/>
      <c r="YV432" s="39"/>
      <c r="YW432" s="39"/>
      <c r="YX432" s="39"/>
      <c r="YY432" s="39"/>
      <c r="YZ432" s="39"/>
      <c r="ZA432" s="39"/>
      <c r="ZB432" s="39"/>
      <c r="ZC432" s="39"/>
      <c r="ZD432" s="39"/>
      <c r="ZE432" s="39"/>
      <c r="ZF432" s="39"/>
      <c r="ZG432" s="39"/>
      <c r="ZH432" s="39"/>
      <c r="ZI432" s="39"/>
      <c r="ZJ432" s="39"/>
      <c r="ZK432" s="39"/>
      <c r="ZL432" s="39"/>
      <c r="ZM432" s="39"/>
      <c r="ZN432" s="39"/>
      <c r="ZO432" s="39"/>
      <c r="ZP432" s="39"/>
      <c r="ZQ432" s="39"/>
      <c r="ZR432" s="39"/>
      <c r="ZS432" s="39"/>
      <c r="ZT432" s="39"/>
      <c r="ZU432" s="39"/>
      <c r="ZV432" s="39"/>
      <c r="ZW432" s="39"/>
      <c r="ZX432" s="39"/>
    </row>
    <row r="433" spans="1:700" s="41" customFormat="1" ht="12" customHeight="1" x14ac:dyDescent="0.25">
      <c r="A433" s="128" t="s">
        <v>36</v>
      </c>
      <c r="B433" s="36" t="s">
        <v>37</v>
      </c>
      <c r="C433" s="36" t="s">
        <v>37</v>
      </c>
      <c r="D433" s="36" t="s">
        <v>38</v>
      </c>
      <c r="E433" s="36" t="s">
        <v>271</v>
      </c>
      <c r="F433" s="36" t="s">
        <v>272</v>
      </c>
      <c r="G433" s="22" t="s">
        <v>40</v>
      </c>
      <c r="H433" s="81" t="s">
        <v>16349</v>
      </c>
      <c r="I433" s="90" t="s">
        <v>16350</v>
      </c>
      <c r="J433" s="83" t="s">
        <v>16331</v>
      </c>
      <c r="K433" s="138" t="s">
        <v>16351</v>
      </c>
      <c r="L433" s="11"/>
      <c r="M433" s="8" t="s">
        <v>43</v>
      </c>
      <c r="N433" s="12" t="s">
        <v>16296</v>
      </c>
      <c r="O433" s="20">
        <v>1</v>
      </c>
      <c r="P433" s="59">
        <v>150000</v>
      </c>
      <c r="Q433" s="53" t="s">
        <v>16279</v>
      </c>
      <c r="R433" s="59">
        <v>150000</v>
      </c>
      <c r="S433" s="59">
        <v>0</v>
      </c>
      <c r="T433" s="63">
        <v>0</v>
      </c>
      <c r="U433" s="63">
        <v>0</v>
      </c>
      <c r="V433" s="63">
        <v>0</v>
      </c>
      <c r="W433" s="63">
        <v>0</v>
      </c>
      <c r="X433" s="63">
        <v>0</v>
      </c>
      <c r="Y433" s="63">
        <v>0</v>
      </c>
      <c r="Z433" s="63">
        <v>0</v>
      </c>
      <c r="AA433" s="63">
        <v>0</v>
      </c>
      <c r="AB433" s="59">
        <v>150000</v>
      </c>
      <c r="AC433" s="63">
        <v>0</v>
      </c>
      <c r="AD433" s="59">
        <v>0</v>
      </c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  <c r="IV433" s="39"/>
      <c r="IW433" s="39"/>
      <c r="IX433" s="39"/>
      <c r="IY433" s="39"/>
      <c r="IZ433" s="39"/>
      <c r="JA433" s="39"/>
      <c r="JB433" s="39"/>
      <c r="JC433" s="39"/>
      <c r="JD433" s="39"/>
      <c r="JE433" s="39"/>
      <c r="JF433" s="39"/>
      <c r="JG433" s="39"/>
      <c r="JH433" s="39"/>
      <c r="JI433" s="39"/>
      <c r="JJ433" s="39"/>
      <c r="JK433" s="39"/>
      <c r="JL433" s="39"/>
      <c r="JM433" s="39"/>
      <c r="JN433" s="39"/>
      <c r="JO433" s="39"/>
      <c r="JP433" s="39"/>
      <c r="JQ433" s="39"/>
      <c r="JR433" s="39"/>
      <c r="JS433" s="39"/>
      <c r="JT433" s="39"/>
      <c r="JU433" s="39"/>
      <c r="JV433" s="39"/>
      <c r="JW433" s="39"/>
      <c r="JX433" s="39"/>
      <c r="JY433" s="39"/>
      <c r="JZ433" s="39"/>
      <c r="KA433" s="39"/>
      <c r="KB433" s="39"/>
      <c r="KC433" s="39"/>
      <c r="KD433" s="39"/>
      <c r="KE433" s="39"/>
      <c r="KF433" s="39"/>
      <c r="KG433" s="39"/>
      <c r="KH433" s="39"/>
      <c r="KI433" s="39"/>
      <c r="KJ433" s="39"/>
      <c r="KK433" s="39"/>
      <c r="KL433" s="39"/>
      <c r="KM433" s="39"/>
      <c r="KN433" s="39"/>
      <c r="KO433" s="39"/>
      <c r="KP433" s="39"/>
      <c r="KQ433" s="39"/>
      <c r="KR433" s="39"/>
      <c r="KS433" s="39"/>
      <c r="KT433" s="39"/>
      <c r="KU433" s="39"/>
      <c r="KV433" s="39"/>
      <c r="KW433" s="39"/>
      <c r="KX433" s="39"/>
      <c r="KY433" s="39"/>
      <c r="KZ433" s="39"/>
      <c r="LA433" s="39"/>
      <c r="LB433" s="39"/>
      <c r="LC433" s="39"/>
      <c r="LD433" s="39"/>
      <c r="LE433" s="39"/>
      <c r="LF433" s="39"/>
      <c r="LG433" s="39"/>
      <c r="LH433" s="39"/>
      <c r="LI433" s="39"/>
      <c r="LJ433" s="39"/>
      <c r="LK433" s="39"/>
      <c r="LL433" s="39"/>
      <c r="LM433" s="39"/>
      <c r="LN433" s="39"/>
      <c r="LO433" s="39"/>
      <c r="LP433" s="39"/>
      <c r="LQ433" s="39"/>
      <c r="LR433" s="39"/>
      <c r="LS433" s="39"/>
      <c r="LT433" s="39"/>
      <c r="LU433" s="39"/>
      <c r="LV433" s="39"/>
      <c r="LW433" s="39"/>
      <c r="LX433" s="39"/>
      <c r="LY433" s="39"/>
      <c r="LZ433" s="39"/>
      <c r="MA433" s="39"/>
      <c r="MB433" s="39"/>
      <c r="MC433" s="39"/>
      <c r="MD433" s="39"/>
      <c r="ME433" s="39"/>
      <c r="MF433" s="39"/>
      <c r="MG433" s="39"/>
      <c r="MH433" s="39"/>
      <c r="MI433" s="39"/>
      <c r="MJ433" s="39"/>
      <c r="MK433" s="39"/>
      <c r="ML433" s="39"/>
      <c r="MM433" s="39"/>
      <c r="MN433" s="39"/>
      <c r="MO433" s="39"/>
      <c r="MP433" s="39"/>
      <c r="MQ433" s="39"/>
      <c r="MR433" s="39"/>
      <c r="MS433" s="39"/>
      <c r="MT433" s="39"/>
      <c r="MU433" s="39"/>
      <c r="MV433" s="39"/>
      <c r="MW433" s="39"/>
      <c r="MX433" s="39"/>
      <c r="MY433" s="39"/>
      <c r="MZ433" s="39"/>
      <c r="NA433" s="39"/>
      <c r="NB433" s="39"/>
      <c r="NC433" s="39"/>
      <c r="ND433" s="39"/>
      <c r="NE433" s="39"/>
      <c r="NF433" s="39"/>
      <c r="NG433" s="39"/>
      <c r="NH433" s="39"/>
      <c r="NI433" s="39"/>
      <c r="NJ433" s="39"/>
      <c r="NK433" s="39"/>
      <c r="NL433" s="39"/>
      <c r="NM433" s="39"/>
      <c r="NN433" s="39"/>
      <c r="NO433" s="39"/>
      <c r="NP433" s="39"/>
      <c r="NQ433" s="39"/>
      <c r="NR433" s="39"/>
      <c r="NS433" s="39"/>
      <c r="NT433" s="39"/>
      <c r="NU433" s="39"/>
      <c r="NV433" s="39"/>
      <c r="NW433" s="39"/>
      <c r="NX433" s="39"/>
      <c r="NY433" s="39"/>
      <c r="NZ433" s="39"/>
      <c r="OA433" s="39"/>
      <c r="OB433" s="39"/>
      <c r="OC433" s="39"/>
      <c r="OD433" s="39"/>
      <c r="OE433" s="39"/>
      <c r="OF433" s="39"/>
      <c r="OG433" s="39"/>
      <c r="OH433" s="39"/>
      <c r="OI433" s="39"/>
      <c r="OJ433" s="39"/>
      <c r="OK433" s="39"/>
      <c r="OL433" s="39"/>
      <c r="OM433" s="39"/>
      <c r="ON433" s="39"/>
      <c r="OO433" s="39"/>
      <c r="OP433" s="39"/>
      <c r="OQ433" s="39"/>
      <c r="OR433" s="39"/>
      <c r="OS433" s="39"/>
      <c r="OT433" s="39"/>
      <c r="OU433" s="39"/>
      <c r="OV433" s="39"/>
      <c r="OW433" s="39"/>
      <c r="OX433" s="39"/>
      <c r="OY433" s="39"/>
      <c r="OZ433" s="39"/>
      <c r="PA433" s="39"/>
      <c r="PB433" s="39"/>
      <c r="PC433" s="39"/>
      <c r="PD433" s="39"/>
      <c r="PE433" s="39"/>
      <c r="PF433" s="39"/>
      <c r="PG433" s="39"/>
      <c r="PH433" s="39"/>
      <c r="PI433" s="39"/>
      <c r="PJ433" s="39"/>
      <c r="PK433" s="39"/>
      <c r="PL433" s="39"/>
      <c r="PM433" s="39"/>
      <c r="PN433" s="39"/>
      <c r="PO433" s="39"/>
      <c r="PP433" s="39"/>
      <c r="PQ433" s="39"/>
      <c r="PR433" s="39"/>
      <c r="PS433" s="39"/>
      <c r="PT433" s="39"/>
      <c r="PU433" s="39"/>
      <c r="PV433" s="39"/>
      <c r="PW433" s="39"/>
      <c r="PX433" s="39"/>
      <c r="PY433" s="39"/>
      <c r="PZ433" s="39"/>
      <c r="QA433" s="39"/>
      <c r="QB433" s="39"/>
      <c r="QC433" s="39"/>
      <c r="QD433" s="39"/>
      <c r="QE433" s="39"/>
      <c r="QF433" s="39"/>
      <c r="QG433" s="39"/>
      <c r="QH433" s="39"/>
      <c r="QI433" s="39"/>
      <c r="QJ433" s="39"/>
      <c r="QK433" s="39"/>
      <c r="QL433" s="39"/>
      <c r="QM433" s="39"/>
      <c r="QN433" s="39"/>
      <c r="QO433" s="39"/>
      <c r="QP433" s="39"/>
      <c r="QQ433" s="39"/>
      <c r="QR433" s="39"/>
      <c r="QS433" s="39"/>
      <c r="QT433" s="39"/>
      <c r="QU433" s="39"/>
      <c r="QV433" s="39"/>
      <c r="QW433" s="39"/>
      <c r="QX433" s="39"/>
      <c r="QY433" s="39"/>
      <c r="QZ433" s="39"/>
      <c r="RA433" s="39"/>
      <c r="RB433" s="39"/>
      <c r="RC433" s="39"/>
      <c r="RD433" s="39"/>
      <c r="RE433" s="39"/>
      <c r="RF433" s="39"/>
      <c r="RG433" s="39"/>
      <c r="RH433" s="39"/>
      <c r="RI433" s="39"/>
      <c r="RJ433" s="39"/>
      <c r="RK433" s="39"/>
      <c r="RL433" s="39"/>
      <c r="RM433" s="39"/>
      <c r="RN433" s="39"/>
      <c r="RO433" s="39"/>
      <c r="RP433" s="39"/>
      <c r="RQ433" s="39"/>
      <c r="RR433" s="39"/>
      <c r="RS433" s="39"/>
      <c r="RT433" s="39"/>
      <c r="RU433" s="39"/>
      <c r="RV433" s="39"/>
      <c r="RW433" s="39"/>
      <c r="RX433" s="39"/>
      <c r="RY433" s="39"/>
      <c r="RZ433" s="39"/>
      <c r="SA433" s="39"/>
      <c r="SB433" s="39"/>
      <c r="SC433" s="39"/>
      <c r="SD433" s="39"/>
      <c r="SE433" s="39"/>
      <c r="SF433" s="39"/>
      <c r="SG433" s="39"/>
      <c r="SH433" s="39"/>
      <c r="SI433" s="39"/>
      <c r="SJ433" s="39"/>
      <c r="SK433" s="39"/>
      <c r="SL433" s="39"/>
      <c r="SM433" s="39"/>
      <c r="SN433" s="39"/>
      <c r="SO433" s="39"/>
      <c r="SP433" s="39"/>
      <c r="SQ433" s="39"/>
      <c r="SR433" s="39"/>
      <c r="SS433" s="39"/>
      <c r="ST433" s="39"/>
      <c r="SU433" s="39"/>
      <c r="SV433" s="39"/>
      <c r="SW433" s="39"/>
      <c r="SX433" s="39"/>
      <c r="SY433" s="39"/>
      <c r="SZ433" s="39"/>
      <c r="TA433" s="39"/>
      <c r="TB433" s="39"/>
      <c r="TC433" s="39"/>
      <c r="TD433" s="39"/>
      <c r="TE433" s="39"/>
      <c r="TF433" s="39"/>
      <c r="TG433" s="39"/>
      <c r="TH433" s="39"/>
      <c r="TI433" s="39"/>
      <c r="TJ433" s="39"/>
      <c r="TK433" s="39"/>
      <c r="TL433" s="39"/>
      <c r="TM433" s="39"/>
      <c r="TN433" s="39"/>
      <c r="TO433" s="39"/>
      <c r="TP433" s="39"/>
      <c r="TQ433" s="39"/>
      <c r="TR433" s="39"/>
      <c r="TS433" s="39"/>
      <c r="TT433" s="39"/>
      <c r="TU433" s="39"/>
      <c r="TV433" s="39"/>
      <c r="TW433" s="39"/>
      <c r="TX433" s="39"/>
      <c r="TY433" s="39"/>
      <c r="TZ433" s="39"/>
      <c r="UA433" s="39"/>
      <c r="UB433" s="39"/>
      <c r="UC433" s="39"/>
      <c r="UD433" s="39"/>
      <c r="UE433" s="39"/>
      <c r="UF433" s="39"/>
      <c r="UG433" s="39"/>
      <c r="UH433" s="39"/>
      <c r="UI433" s="39"/>
      <c r="UJ433" s="39"/>
      <c r="UK433" s="39"/>
      <c r="UL433" s="39"/>
      <c r="UM433" s="39"/>
      <c r="UN433" s="39"/>
      <c r="UO433" s="39"/>
      <c r="UP433" s="39"/>
      <c r="UQ433" s="39"/>
      <c r="UR433" s="39"/>
      <c r="US433" s="39"/>
      <c r="UT433" s="39"/>
      <c r="UU433" s="39"/>
      <c r="UV433" s="39"/>
      <c r="UW433" s="39"/>
      <c r="UX433" s="39"/>
      <c r="UY433" s="39"/>
      <c r="UZ433" s="39"/>
      <c r="VA433" s="39"/>
      <c r="VB433" s="39"/>
      <c r="VC433" s="39"/>
      <c r="VD433" s="39"/>
      <c r="VE433" s="39"/>
      <c r="VF433" s="39"/>
      <c r="VG433" s="39"/>
      <c r="VH433" s="39"/>
      <c r="VI433" s="39"/>
      <c r="VJ433" s="39"/>
      <c r="VK433" s="39"/>
      <c r="VL433" s="39"/>
      <c r="VM433" s="39"/>
      <c r="VN433" s="39"/>
      <c r="VO433" s="39"/>
      <c r="VP433" s="39"/>
      <c r="VQ433" s="39"/>
      <c r="VR433" s="39"/>
      <c r="VS433" s="39"/>
      <c r="VT433" s="39"/>
      <c r="VU433" s="39"/>
      <c r="VV433" s="39"/>
      <c r="VW433" s="39"/>
      <c r="VX433" s="39"/>
      <c r="VY433" s="39"/>
      <c r="VZ433" s="39"/>
      <c r="WA433" s="39"/>
      <c r="WB433" s="39"/>
      <c r="WC433" s="39"/>
      <c r="WD433" s="39"/>
      <c r="WE433" s="39"/>
      <c r="WF433" s="39"/>
      <c r="WG433" s="39"/>
      <c r="WH433" s="39"/>
      <c r="WI433" s="39"/>
      <c r="WJ433" s="39"/>
      <c r="WK433" s="39"/>
      <c r="WL433" s="39"/>
      <c r="WM433" s="39"/>
      <c r="WN433" s="39"/>
      <c r="WO433" s="39"/>
      <c r="WP433" s="39"/>
      <c r="WQ433" s="39"/>
      <c r="WR433" s="39"/>
      <c r="WS433" s="39"/>
      <c r="WT433" s="39"/>
      <c r="WU433" s="39"/>
      <c r="WV433" s="39"/>
      <c r="WW433" s="39"/>
      <c r="WX433" s="39"/>
      <c r="WY433" s="39"/>
      <c r="WZ433" s="39"/>
      <c r="XA433" s="39"/>
      <c r="XB433" s="39"/>
      <c r="XC433" s="39"/>
      <c r="XD433" s="39"/>
      <c r="XE433" s="39"/>
      <c r="XF433" s="39"/>
      <c r="XG433" s="39"/>
      <c r="XH433" s="39"/>
      <c r="XI433" s="39"/>
      <c r="XJ433" s="39"/>
      <c r="XK433" s="39"/>
      <c r="XL433" s="39"/>
      <c r="XM433" s="39"/>
      <c r="XN433" s="39"/>
      <c r="XO433" s="39"/>
      <c r="XP433" s="39"/>
      <c r="XQ433" s="39"/>
      <c r="XR433" s="39"/>
      <c r="XS433" s="39"/>
      <c r="XT433" s="39"/>
      <c r="XU433" s="39"/>
      <c r="XV433" s="39"/>
      <c r="XW433" s="39"/>
      <c r="XX433" s="39"/>
      <c r="XY433" s="39"/>
      <c r="XZ433" s="39"/>
      <c r="YA433" s="39"/>
      <c r="YB433" s="39"/>
      <c r="YC433" s="39"/>
      <c r="YD433" s="39"/>
      <c r="YE433" s="39"/>
      <c r="YF433" s="39"/>
      <c r="YG433" s="39"/>
      <c r="YH433" s="39"/>
      <c r="YI433" s="39"/>
      <c r="YJ433" s="39"/>
      <c r="YK433" s="39"/>
      <c r="YL433" s="39"/>
      <c r="YM433" s="39"/>
      <c r="YN433" s="39"/>
      <c r="YO433" s="39"/>
      <c r="YP433" s="39"/>
      <c r="YQ433" s="39"/>
      <c r="YR433" s="39"/>
      <c r="YS433" s="39"/>
      <c r="YT433" s="39"/>
      <c r="YU433" s="39"/>
      <c r="YV433" s="39"/>
      <c r="YW433" s="39"/>
      <c r="YX433" s="39"/>
      <c r="YY433" s="39"/>
      <c r="YZ433" s="39"/>
      <c r="ZA433" s="39"/>
      <c r="ZB433" s="39"/>
      <c r="ZC433" s="39"/>
      <c r="ZD433" s="39"/>
      <c r="ZE433" s="39"/>
      <c r="ZF433" s="39"/>
      <c r="ZG433" s="39"/>
      <c r="ZH433" s="39"/>
      <c r="ZI433" s="39"/>
      <c r="ZJ433" s="39"/>
      <c r="ZK433" s="39"/>
      <c r="ZL433" s="39"/>
      <c r="ZM433" s="39"/>
      <c r="ZN433" s="39"/>
      <c r="ZO433" s="39"/>
      <c r="ZP433" s="39"/>
      <c r="ZQ433" s="39"/>
      <c r="ZR433" s="39"/>
      <c r="ZS433" s="39"/>
      <c r="ZT433" s="39"/>
      <c r="ZU433" s="39"/>
      <c r="ZV433" s="39"/>
      <c r="ZW433" s="39"/>
      <c r="ZX433" s="39"/>
    </row>
    <row r="434" spans="1:700" s="41" customFormat="1" ht="12" customHeight="1" x14ac:dyDescent="0.25">
      <c r="A434" s="128" t="s">
        <v>36</v>
      </c>
      <c r="B434" s="36" t="s">
        <v>37</v>
      </c>
      <c r="C434" s="36" t="s">
        <v>37</v>
      </c>
      <c r="D434" s="36" t="s">
        <v>38</v>
      </c>
      <c r="E434" s="36" t="s">
        <v>271</v>
      </c>
      <c r="F434" s="36" t="s">
        <v>272</v>
      </c>
      <c r="G434" s="22" t="s">
        <v>16334</v>
      </c>
      <c r="H434" s="87">
        <v>37901</v>
      </c>
      <c r="I434" s="85" t="s">
        <v>16352</v>
      </c>
      <c r="J434" s="89" t="s">
        <v>16331</v>
      </c>
      <c r="K434" s="66" t="s">
        <v>16353</v>
      </c>
      <c r="L434" s="13"/>
      <c r="M434" s="8" t="s">
        <v>43</v>
      </c>
      <c r="N434" s="12" t="s">
        <v>16296</v>
      </c>
      <c r="O434" s="20">
        <v>300</v>
      </c>
      <c r="P434" s="59">
        <v>250</v>
      </c>
      <c r="Q434" s="53" t="s">
        <v>16279</v>
      </c>
      <c r="R434" s="59">
        <v>75000</v>
      </c>
      <c r="S434" s="59">
        <v>0</v>
      </c>
      <c r="T434" s="63">
        <v>7500</v>
      </c>
      <c r="U434" s="63">
        <v>7500</v>
      </c>
      <c r="V434" s="63">
        <v>7500</v>
      </c>
      <c r="W434" s="63">
        <v>7500</v>
      </c>
      <c r="X434" s="63">
        <v>7500</v>
      </c>
      <c r="Y434" s="63">
        <v>7500</v>
      </c>
      <c r="Z434" s="63">
        <v>7500</v>
      </c>
      <c r="AA434" s="63">
        <v>7500</v>
      </c>
      <c r="AB434" s="63">
        <v>7500</v>
      </c>
      <c r="AC434" s="63">
        <v>7500</v>
      </c>
      <c r="AD434" s="59">
        <v>0</v>
      </c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  <c r="IV434" s="39"/>
      <c r="IW434" s="39"/>
      <c r="IX434" s="39"/>
      <c r="IY434" s="39"/>
      <c r="IZ434" s="39"/>
      <c r="JA434" s="39"/>
      <c r="JB434" s="39"/>
      <c r="JC434" s="39"/>
      <c r="JD434" s="39"/>
      <c r="JE434" s="39"/>
      <c r="JF434" s="39"/>
      <c r="JG434" s="39"/>
      <c r="JH434" s="39"/>
      <c r="JI434" s="39"/>
      <c r="JJ434" s="39"/>
      <c r="JK434" s="39"/>
      <c r="JL434" s="39"/>
      <c r="JM434" s="39"/>
      <c r="JN434" s="39"/>
      <c r="JO434" s="39"/>
      <c r="JP434" s="39"/>
      <c r="JQ434" s="39"/>
      <c r="JR434" s="39"/>
      <c r="JS434" s="39"/>
      <c r="JT434" s="39"/>
      <c r="JU434" s="39"/>
      <c r="JV434" s="39"/>
      <c r="JW434" s="39"/>
      <c r="JX434" s="39"/>
      <c r="JY434" s="39"/>
      <c r="JZ434" s="39"/>
      <c r="KA434" s="39"/>
      <c r="KB434" s="39"/>
      <c r="KC434" s="39"/>
      <c r="KD434" s="39"/>
      <c r="KE434" s="39"/>
      <c r="KF434" s="39"/>
      <c r="KG434" s="39"/>
      <c r="KH434" s="39"/>
      <c r="KI434" s="39"/>
      <c r="KJ434" s="39"/>
      <c r="KK434" s="39"/>
      <c r="KL434" s="39"/>
      <c r="KM434" s="39"/>
      <c r="KN434" s="39"/>
      <c r="KO434" s="39"/>
      <c r="KP434" s="39"/>
      <c r="KQ434" s="39"/>
      <c r="KR434" s="39"/>
      <c r="KS434" s="39"/>
      <c r="KT434" s="39"/>
      <c r="KU434" s="39"/>
      <c r="KV434" s="39"/>
      <c r="KW434" s="39"/>
      <c r="KX434" s="39"/>
      <c r="KY434" s="39"/>
      <c r="KZ434" s="39"/>
      <c r="LA434" s="39"/>
      <c r="LB434" s="39"/>
      <c r="LC434" s="39"/>
      <c r="LD434" s="39"/>
      <c r="LE434" s="39"/>
      <c r="LF434" s="39"/>
      <c r="LG434" s="39"/>
      <c r="LH434" s="39"/>
      <c r="LI434" s="39"/>
      <c r="LJ434" s="39"/>
      <c r="LK434" s="39"/>
      <c r="LL434" s="39"/>
      <c r="LM434" s="39"/>
      <c r="LN434" s="39"/>
      <c r="LO434" s="39"/>
      <c r="LP434" s="39"/>
      <c r="LQ434" s="39"/>
      <c r="LR434" s="39"/>
      <c r="LS434" s="39"/>
      <c r="LT434" s="39"/>
      <c r="LU434" s="39"/>
      <c r="LV434" s="39"/>
      <c r="LW434" s="39"/>
      <c r="LX434" s="39"/>
      <c r="LY434" s="39"/>
      <c r="LZ434" s="39"/>
      <c r="MA434" s="39"/>
      <c r="MB434" s="39"/>
      <c r="MC434" s="39"/>
      <c r="MD434" s="39"/>
      <c r="ME434" s="39"/>
      <c r="MF434" s="39"/>
      <c r="MG434" s="39"/>
      <c r="MH434" s="39"/>
      <c r="MI434" s="39"/>
      <c r="MJ434" s="39"/>
      <c r="MK434" s="39"/>
      <c r="ML434" s="39"/>
      <c r="MM434" s="39"/>
      <c r="MN434" s="39"/>
      <c r="MO434" s="39"/>
      <c r="MP434" s="39"/>
      <c r="MQ434" s="39"/>
      <c r="MR434" s="39"/>
      <c r="MS434" s="39"/>
      <c r="MT434" s="39"/>
      <c r="MU434" s="39"/>
      <c r="MV434" s="39"/>
      <c r="MW434" s="39"/>
      <c r="MX434" s="39"/>
      <c r="MY434" s="39"/>
      <c r="MZ434" s="39"/>
      <c r="NA434" s="39"/>
      <c r="NB434" s="39"/>
      <c r="NC434" s="39"/>
      <c r="ND434" s="39"/>
      <c r="NE434" s="39"/>
      <c r="NF434" s="39"/>
      <c r="NG434" s="39"/>
      <c r="NH434" s="39"/>
      <c r="NI434" s="39"/>
      <c r="NJ434" s="39"/>
      <c r="NK434" s="39"/>
      <c r="NL434" s="39"/>
      <c r="NM434" s="39"/>
      <c r="NN434" s="39"/>
      <c r="NO434" s="39"/>
      <c r="NP434" s="39"/>
      <c r="NQ434" s="39"/>
      <c r="NR434" s="39"/>
      <c r="NS434" s="39"/>
      <c r="NT434" s="39"/>
      <c r="NU434" s="39"/>
      <c r="NV434" s="39"/>
      <c r="NW434" s="39"/>
      <c r="NX434" s="39"/>
      <c r="NY434" s="39"/>
      <c r="NZ434" s="39"/>
      <c r="OA434" s="39"/>
      <c r="OB434" s="39"/>
      <c r="OC434" s="39"/>
      <c r="OD434" s="39"/>
      <c r="OE434" s="39"/>
      <c r="OF434" s="39"/>
      <c r="OG434" s="39"/>
      <c r="OH434" s="39"/>
      <c r="OI434" s="39"/>
      <c r="OJ434" s="39"/>
      <c r="OK434" s="39"/>
      <c r="OL434" s="39"/>
      <c r="OM434" s="39"/>
      <c r="ON434" s="39"/>
      <c r="OO434" s="39"/>
      <c r="OP434" s="39"/>
      <c r="OQ434" s="39"/>
      <c r="OR434" s="39"/>
      <c r="OS434" s="39"/>
      <c r="OT434" s="39"/>
      <c r="OU434" s="39"/>
      <c r="OV434" s="39"/>
      <c r="OW434" s="39"/>
      <c r="OX434" s="39"/>
      <c r="OY434" s="39"/>
      <c r="OZ434" s="39"/>
      <c r="PA434" s="39"/>
      <c r="PB434" s="39"/>
      <c r="PC434" s="39"/>
      <c r="PD434" s="39"/>
      <c r="PE434" s="39"/>
      <c r="PF434" s="39"/>
      <c r="PG434" s="39"/>
      <c r="PH434" s="39"/>
      <c r="PI434" s="39"/>
      <c r="PJ434" s="39"/>
      <c r="PK434" s="39"/>
      <c r="PL434" s="39"/>
      <c r="PM434" s="39"/>
      <c r="PN434" s="39"/>
      <c r="PO434" s="39"/>
      <c r="PP434" s="39"/>
      <c r="PQ434" s="39"/>
      <c r="PR434" s="39"/>
      <c r="PS434" s="39"/>
      <c r="PT434" s="39"/>
      <c r="PU434" s="39"/>
      <c r="PV434" s="39"/>
      <c r="PW434" s="39"/>
      <c r="PX434" s="39"/>
      <c r="PY434" s="39"/>
      <c r="PZ434" s="39"/>
      <c r="QA434" s="39"/>
      <c r="QB434" s="39"/>
      <c r="QC434" s="39"/>
      <c r="QD434" s="39"/>
      <c r="QE434" s="39"/>
      <c r="QF434" s="39"/>
      <c r="QG434" s="39"/>
      <c r="QH434" s="39"/>
      <c r="QI434" s="39"/>
      <c r="QJ434" s="39"/>
      <c r="QK434" s="39"/>
      <c r="QL434" s="39"/>
      <c r="QM434" s="39"/>
      <c r="QN434" s="39"/>
      <c r="QO434" s="39"/>
      <c r="QP434" s="39"/>
      <c r="QQ434" s="39"/>
      <c r="QR434" s="39"/>
      <c r="QS434" s="39"/>
      <c r="QT434" s="39"/>
      <c r="QU434" s="39"/>
      <c r="QV434" s="39"/>
      <c r="QW434" s="39"/>
      <c r="QX434" s="39"/>
      <c r="QY434" s="39"/>
      <c r="QZ434" s="39"/>
      <c r="RA434" s="39"/>
      <c r="RB434" s="39"/>
      <c r="RC434" s="39"/>
      <c r="RD434" s="39"/>
      <c r="RE434" s="39"/>
      <c r="RF434" s="39"/>
      <c r="RG434" s="39"/>
      <c r="RH434" s="39"/>
      <c r="RI434" s="39"/>
      <c r="RJ434" s="39"/>
      <c r="RK434" s="39"/>
      <c r="RL434" s="39"/>
      <c r="RM434" s="39"/>
      <c r="RN434" s="39"/>
      <c r="RO434" s="39"/>
      <c r="RP434" s="39"/>
      <c r="RQ434" s="39"/>
      <c r="RR434" s="39"/>
      <c r="RS434" s="39"/>
      <c r="RT434" s="39"/>
      <c r="RU434" s="39"/>
      <c r="RV434" s="39"/>
      <c r="RW434" s="39"/>
      <c r="RX434" s="39"/>
      <c r="RY434" s="39"/>
      <c r="RZ434" s="39"/>
      <c r="SA434" s="39"/>
      <c r="SB434" s="39"/>
      <c r="SC434" s="39"/>
      <c r="SD434" s="39"/>
      <c r="SE434" s="39"/>
      <c r="SF434" s="39"/>
      <c r="SG434" s="39"/>
      <c r="SH434" s="39"/>
      <c r="SI434" s="39"/>
      <c r="SJ434" s="39"/>
      <c r="SK434" s="39"/>
      <c r="SL434" s="39"/>
      <c r="SM434" s="39"/>
      <c r="SN434" s="39"/>
      <c r="SO434" s="39"/>
      <c r="SP434" s="39"/>
      <c r="SQ434" s="39"/>
      <c r="SR434" s="39"/>
      <c r="SS434" s="39"/>
      <c r="ST434" s="39"/>
      <c r="SU434" s="39"/>
      <c r="SV434" s="39"/>
      <c r="SW434" s="39"/>
      <c r="SX434" s="39"/>
      <c r="SY434" s="39"/>
      <c r="SZ434" s="39"/>
      <c r="TA434" s="39"/>
      <c r="TB434" s="39"/>
      <c r="TC434" s="39"/>
      <c r="TD434" s="39"/>
      <c r="TE434" s="39"/>
      <c r="TF434" s="39"/>
      <c r="TG434" s="39"/>
      <c r="TH434" s="39"/>
      <c r="TI434" s="39"/>
      <c r="TJ434" s="39"/>
      <c r="TK434" s="39"/>
      <c r="TL434" s="39"/>
      <c r="TM434" s="39"/>
      <c r="TN434" s="39"/>
      <c r="TO434" s="39"/>
      <c r="TP434" s="39"/>
      <c r="TQ434" s="39"/>
      <c r="TR434" s="39"/>
      <c r="TS434" s="39"/>
      <c r="TT434" s="39"/>
      <c r="TU434" s="39"/>
      <c r="TV434" s="39"/>
      <c r="TW434" s="39"/>
      <c r="TX434" s="39"/>
      <c r="TY434" s="39"/>
      <c r="TZ434" s="39"/>
      <c r="UA434" s="39"/>
      <c r="UB434" s="39"/>
      <c r="UC434" s="39"/>
      <c r="UD434" s="39"/>
      <c r="UE434" s="39"/>
      <c r="UF434" s="39"/>
      <c r="UG434" s="39"/>
      <c r="UH434" s="39"/>
      <c r="UI434" s="39"/>
      <c r="UJ434" s="39"/>
      <c r="UK434" s="39"/>
      <c r="UL434" s="39"/>
      <c r="UM434" s="39"/>
      <c r="UN434" s="39"/>
      <c r="UO434" s="39"/>
      <c r="UP434" s="39"/>
      <c r="UQ434" s="39"/>
      <c r="UR434" s="39"/>
      <c r="US434" s="39"/>
      <c r="UT434" s="39"/>
      <c r="UU434" s="39"/>
      <c r="UV434" s="39"/>
      <c r="UW434" s="39"/>
      <c r="UX434" s="39"/>
      <c r="UY434" s="39"/>
      <c r="UZ434" s="39"/>
      <c r="VA434" s="39"/>
      <c r="VB434" s="39"/>
      <c r="VC434" s="39"/>
      <c r="VD434" s="39"/>
      <c r="VE434" s="39"/>
      <c r="VF434" s="39"/>
      <c r="VG434" s="39"/>
      <c r="VH434" s="39"/>
      <c r="VI434" s="39"/>
      <c r="VJ434" s="39"/>
      <c r="VK434" s="39"/>
      <c r="VL434" s="39"/>
      <c r="VM434" s="39"/>
      <c r="VN434" s="39"/>
      <c r="VO434" s="39"/>
      <c r="VP434" s="39"/>
      <c r="VQ434" s="39"/>
      <c r="VR434" s="39"/>
      <c r="VS434" s="39"/>
      <c r="VT434" s="39"/>
      <c r="VU434" s="39"/>
      <c r="VV434" s="39"/>
      <c r="VW434" s="39"/>
      <c r="VX434" s="39"/>
      <c r="VY434" s="39"/>
      <c r="VZ434" s="39"/>
      <c r="WA434" s="39"/>
      <c r="WB434" s="39"/>
      <c r="WC434" s="39"/>
      <c r="WD434" s="39"/>
      <c r="WE434" s="39"/>
      <c r="WF434" s="39"/>
      <c r="WG434" s="39"/>
      <c r="WH434" s="39"/>
      <c r="WI434" s="39"/>
      <c r="WJ434" s="39"/>
      <c r="WK434" s="39"/>
      <c r="WL434" s="39"/>
      <c r="WM434" s="39"/>
      <c r="WN434" s="39"/>
      <c r="WO434" s="39"/>
      <c r="WP434" s="39"/>
      <c r="WQ434" s="39"/>
      <c r="WR434" s="39"/>
      <c r="WS434" s="39"/>
      <c r="WT434" s="39"/>
      <c r="WU434" s="39"/>
      <c r="WV434" s="39"/>
      <c r="WW434" s="39"/>
      <c r="WX434" s="39"/>
      <c r="WY434" s="39"/>
      <c r="WZ434" s="39"/>
      <c r="XA434" s="39"/>
      <c r="XB434" s="39"/>
      <c r="XC434" s="39"/>
      <c r="XD434" s="39"/>
      <c r="XE434" s="39"/>
      <c r="XF434" s="39"/>
      <c r="XG434" s="39"/>
      <c r="XH434" s="39"/>
      <c r="XI434" s="39"/>
      <c r="XJ434" s="39"/>
      <c r="XK434" s="39"/>
      <c r="XL434" s="39"/>
      <c r="XM434" s="39"/>
      <c r="XN434" s="39"/>
      <c r="XO434" s="39"/>
      <c r="XP434" s="39"/>
      <c r="XQ434" s="39"/>
      <c r="XR434" s="39"/>
      <c r="XS434" s="39"/>
      <c r="XT434" s="39"/>
      <c r="XU434" s="39"/>
      <c r="XV434" s="39"/>
      <c r="XW434" s="39"/>
      <c r="XX434" s="39"/>
      <c r="XY434" s="39"/>
      <c r="XZ434" s="39"/>
      <c r="YA434" s="39"/>
      <c r="YB434" s="39"/>
      <c r="YC434" s="39"/>
      <c r="YD434" s="39"/>
      <c r="YE434" s="39"/>
      <c r="YF434" s="39"/>
      <c r="YG434" s="39"/>
      <c r="YH434" s="39"/>
      <c r="YI434" s="39"/>
      <c r="YJ434" s="39"/>
      <c r="YK434" s="39"/>
      <c r="YL434" s="39"/>
      <c r="YM434" s="39"/>
      <c r="YN434" s="39"/>
      <c r="YO434" s="39"/>
      <c r="YP434" s="39"/>
      <c r="YQ434" s="39"/>
      <c r="YR434" s="39"/>
      <c r="YS434" s="39"/>
      <c r="YT434" s="39"/>
      <c r="YU434" s="39"/>
      <c r="YV434" s="39"/>
      <c r="YW434" s="39"/>
      <c r="YX434" s="39"/>
      <c r="YY434" s="39"/>
      <c r="YZ434" s="39"/>
      <c r="ZA434" s="39"/>
      <c r="ZB434" s="39"/>
      <c r="ZC434" s="39"/>
      <c r="ZD434" s="39"/>
      <c r="ZE434" s="39"/>
      <c r="ZF434" s="39"/>
      <c r="ZG434" s="39"/>
      <c r="ZH434" s="39"/>
      <c r="ZI434" s="39"/>
      <c r="ZJ434" s="39"/>
      <c r="ZK434" s="39"/>
      <c r="ZL434" s="39"/>
      <c r="ZM434" s="39"/>
      <c r="ZN434" s="39"/>
      <c r="ZO434" s="39"/>
      <c r="ZP434" s="39"/>
      <c r="ZQ434" s="39"/>
      <c r="ZR434" s="39"/>
      <c r="ZS434" s="39"/>
      <c r="ZT434" s="39"/>
      <c r="ZU434" s="39"/>
      <c r="ZV434" s="39"/>
      <c r="ZW434" s="39"/>
      <c r="ZX434" s="39"/>
    </row>
    <row r="435" spans="1:700" s="41" customFormat="1" ht="12" customHeight="1" x14ac:dyDescent="0.25">
      <c r="A435" s="128" t="s">
        <v>36</v>
      </c>
      <c r="B435" s="15" t="s">
        <v>37</v>
      </c>
      <c r="C435" s="15" t="s">
        <v>37</v>
      </c>
      <c r="D435" s="5" t="s">
        <v>38</v>
      </c>
      <c r="E435" s="6" t="s">
        <v>229</v>
      </c>
      <c r="F435" s="5" t="s">
        <v>38</v>
      </c>
      <c r="G435" s="6" t="s">
        <v>40</v>
      </c>
      <c r="H435" s="8">
        <v>21101</v>
      </c>
      <c r="I435" s="70" t="s">
        <v>46</v>
      </c>
      <c r="J435" s="9" t="s">
        <v>1578</v>
      </c>
      <c r="K435" s="30" t="s">
        <v>204</v>
      </c>
      <c r="L435" s="11"/>
      <c r="M435" s="8" t="s">
        <v>43</v>
      </c>
      <c r="N435" s="12" t="s">
        <v>539</v>
      </c>
      <c r="O435" s="13">
        <v>11</v>
      </c>
      <c r="P435" s="14">
        <v>811</v>
      </c>
      <c r="Q435" s="53" t="s">
        <v>45</v>
      </c>
      <c r="R435" s="14">
        <f>O435*P435</f>
        <v>8921</v>
      </c>
      <c r="S435" s="62">
        <v>0</v>
      </c>
      <c r="T435" s="14">
        <v>2230</v>
      </c>
      <c r="U435" s="14">
        <v>0</v>
      </c>
      <c r="V435" s="14">
        <v>0</v>
      </c>
      <c r="W435" s="14">
        <v>2231</v>
      </c>
      <c r="X435" s="14">
        <v>0</v>
      </c>
      <c r="Y435" s="14">
        <v>0</v>
      </c>
      <c r="Z435" s="14">
        <v>2230</v>
      </c>
      <c r="AA435" s="14">
        <v>0</v>
      </c>
      <c r="AB435" s="14">
        <v>0</v>
      </c>
      <c r="AC435" s="14">
        <v>2230</v>
      </c>
      <c r="AD435" s="14">
        <v>0</v>
      </c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  <c r="IV435" s="39"/>
      <c r="IW435" s="39"/>
      <c r="IX435" s="39"/>
      <c r="IY435" s="39"/>
      <c r="IZ435" s="39"/>
      <c r="JA435" s="39"/>
      <c r="JB435" s="39"/>
      <c r="JC435" s="39"/>
      <c r="JD435" s="39"/>
      <c r="JE435" s="39"/>
      <c r="JF435" s="39"/>
      <c r="JG435" s="39"/>
      <c r="JH435" s="39"/>
      <c r="JI435" s="39"/>
      <c r="JJ435" s="39"/>
      <c r="JK435" s="39"/>
      <c r="JL435" s="39"/>
      <c r="JM435" s="39"/>
      <c r="JN435" s="39"/>
      <c r="JO435" s="39"/>
      <c r="JP435" s="39"/>
      <c r="JQ435" s="39"/>
      <c r="JR435" s="39"/>
      <c r="JS435" s="39"/>
      <c r="JT435" s="39"/>
      <c r="JU435" s="39"/>
      <c r="JV435" s="39"/>
      <c r="JW435" s="39"/>
      <c r="JX435" s="39"/>
      <c r="JY435" s="39"/>
      <c r="JZ435" s="39"/>
      <c r="KA435" s="39"/>
      <c r="KB435" s="39"/>
      <c r="KC435" s="39"/>
      <c r="KD435" s="39"/>
      <c r="KE435" s="39"/>
      <c r="KF435" s="39"/>
      <c r="KG435" s="39"/>
      <c r="KH435" s="39"/>
      <c r="KI435" s="39"/>
      <c r="KJ435" s="39"/>
      <c r="KK435" s="39"/>
      <c r="KL435" s="39"/>
      <c r="KM435" s="39"/>
      <c r="KN435" s="39"/>
      <c r="KO435" s="39"/>
      <c r="KP435" s="39"/>
      <c r="KQ435" s="39"/>
      <c r="KR435" s="39"/>
      <c r="KS435" s="39"/>
      <c r="KT435" s="39"/>
      <c r="KU435" s="39"/>
      <c r="KV435" s="39"/>
      <c r="KW435" s="39"/>
      <c r="KX435" s="39"/>
      <c r="KY435" s="39"/>
      <c r="KZ435" s="39"/>
      <c r="LA435" s="39"/>
      <c r="LB435" s="39"/>
      <c r="LC435" s="39"/>
      <c r="LD435" s="39"/>
      <c r="LE435" s="39"/>
      <c r="LF435" s="39"/>
      <c r="LG435" s="39"/>
      <c r="LH435" s="39"/>
      <c r="LI435" s="39"/>
      <c r="LJ435" s="39"/>
      <c r="LK435" s="39"/>
      <c r="LL435" s="39"/>
      <c r="LM435" s="39"/>
      <c r="LN435" s="39"/>
      <c r="LO435" s="39"/>
      <c r="LP435" s="39"/>
      <c r="LQ435" s="39"/>
      <c r="LR435" s="39"/>
      <c r="LS435" s="39"/>
      <c r="LT435" s="39"/>
      <c r="LU435" s="39"/>
      <c r="LV435" s="39"/>
      <c r="LW435" s="39"/>
      <c r="LX435" s="39"/>
      <c r="LY435" s="39"/>
      <c r="LZ435" s="39"/>
      <c r="MA435" s="39"/>
      <c r="MB435" s="39"/>
      <c r="MC435" s="39"/>
      <c r="MD435" s="39"/>
      <c r="ME435" s="39"/>
      <c r="MF435" s="39"/>
      <c r="MG435" s="39"/>
      <c r="MH435" s="39"/>
      <c r="MI435" s="39"/>
      <c r="MJ435" s="39"/>
      <c r="MK435" s="39"/>
      <c r="ML435" s="39"/>
      <c r="MM435" s="39"/>
      <c r="MN435" s="39"/>
      <c r="MO435" s="39"/>
      <c r="MP435" s="39"/>
      <c r="MQ435" s="39"/>
      <c r="MR435" s="39"/>
      <c r="MS435" s="39"/>
      <c r="MT435" s="39"/>
      <c r="MU435" s="39"/>
      <c r="MV435" s="39"/>
      <c r="MW435" s="39"/>
      <c r="MX435" s="39"/>
      <c r="MY435" s="39"/>
      <c r="MZ435" s="39"/>
      <c r="NA435" s="39"/>
      <c r="NB435" s="39"/>
      <c r="NC435" s="39"/>
      <c r="ND435" s="39"/>
      <c r="NE435" s="39"/>
      <c r="NF435" s="39"/>
      <c r="NG435" s="39"/>
      <c r="NH435" s="39"/>
      <c r="NI435" s="39"/>
      <c r="NJ435" s="39"/>
      <c r="NK435" s="39"/>
      <c r="NL435" s="39"/>
      <c r="NM435" s="39"/>
      <c r="NN435" s="39"/>
      <c r="NO435" s="39"/>
      <c r="NP435" s="39"/>
      <c r="NQ435" s="39"/>
      <c r="NR435" s="39"/>
      <c r="NS435" s="39"/>
      <c r="NT435" s="39"/>
      <c r="NU435" s="39"/>
      <c r="NV435" s="39"/>
      <c r="NW435" s="39"/>
      <c r="NX435" s="39"/>
      <c r="NY435" s="39"/>
      <c r="NZ435" s="39"/>
      <c r="OA435" s="39"/>
      <c r="OB435" s="39"/>
      <c r="OC435" s="39"/>
      <c r="OD435" s="39"/>
      <c r="OE435" s="39"/>
      <c r="OF435" s="39"/>
      <c r="OG435" s="39"/>
      <c r="OH435" s="39"/>
      <c r="OI435" s="39"/>
      <c r="OJ435" s="39"/>
      <c r="OK435" s="39"/>
      <c r="OL435" s="39"/>
      <c r="OM435" s="39"/>
      <c r="ON435" s="39"/>
      <c r="OO435" s="39"/>
      <c r="OP435" s="39"/>
      <c r="OQ435" s="39"/>
      <c r="OR435" s="39"/>
      <c r="OS435" s="39"/>
      <c r="OT435" s="39"/>
      <c r="OU435" s="39"/>
      <c r="OV435" s="39"/>
      <c r="OW435" s="39"/>
      <c r="OX435" s="39"/>
      <c r="OY435" s="39"/>
      <c r="OZ435" s="39"/>
      <c r="PA435" s="39"/>
      <c r="PB435" s="39"/>
      <c r="PC435" s="39"/>
      <c r="PD435" s="39"/>
      <c r="PE435" s="39"/>
      <c r="PF435" s="39"/>
      <c r="PG435" s="39"/>
      <c r="PH435" s="39"/>
      <c r="PI435" s="39"/>
      <c r="PJ435" s="39"/>
      <c r="PK435" s="39"/>
      <c r="PL435" s="39"/>
      <c r="PM435" s="39"/>
      <c r="PN435" s="39"/>
      <c r="PO435" s="39"/>
      <c r="PP435" s="39"/>
      <c r="PQ435" s="39"/>
      <c r="PR435" s="39"/>
      <c r="PS435" s="39"/>
      <c r="PT435" s="39"/>
      <c r="PU435" s="39"/>
      <c r="PV435" s="39"/>
      <c r="PW435" s="39"/>
      <c r="PX435" s="39"/>
      <c r="PY435" s="39"/>
      <c r="PZ435" s="39"/>
      <c r="QA435" s="39"/>
      <c r="QB435" s="39"/>
      <c r="QC435" s="39"/>
      <c r="QD435" s="39"/>
      <c r="QE435" s="39"/>
      <c r="QF435" s="39"/>
      <c r="QG435" s="39"/>
      <c r="QH435" s="39"/>
      <c r="QI435" s="39"/>
      <c r="QJ435" s="39"/>
      <c r="QK435" s="39"/>
      <c r="QL435" s="39"/>
      <c r="QM435" s="39"/>
      <c r="QN435" s="39"/>
      <c r="QO435" s="39"/>
      <c r="QP435" s="39"/>
      <c r="QQ435" s="39"/>
      <c r="QR435" s="39"/>
      <c r="QS435" s="39"/>
      <c r="QT435" s="39"/>
      <c r="QU435" s="39"/>
      <c r="QV435" s="39"/>
      <c r="QW435" s="39"/>
      <c r="QX435" s="39"/>
      <c r="QY435" s="39"/>
      <c r="QZ435" s="39"/>
      <c r="RA435" s="39"/>
      <c r="RB435" s="39"/>
      <c r="RC435" s="39"/>
      <c r="RD435" s="39"/>
      <c r="RE435" s="39"/>
      <c r="RF435" s="39"/>
      <c r="RG435" s="39"/>
      <c r="RH435" s="39"/>
      <c r="RI435" s="39"/>
      <c r="RJ435" s="39"/>
      <c r="RK435" s="39"/>
      <c r="RL435" s="39"/>
      <c r="RM435" s="39"/>
      <c r="RN435" s="39"/>
      <c r="RO435" s="39"/>
      <c r="RP435" s="39"/>
      <c r="RQ435" s="39"/>
      <c r="RR435" s="39"/>
      <c r="RS435" s="39"/>
      <c r="RT435" s="39"/>
      <c r="RU435" s="39"/>
      <c r="RV435" s="39"/>
      <c r="RW435" s="39"/>
      <c r="RX435" s="39"/>
      <c r="RY435" s="39"/>
      <c r="RZ435" s="39"/>
      <c r="SA435" s="39"/>
      <c r="SB435" s="39"/>
      <c r="SC435" s="39"/>
      <c r="SD435" s="39"/>
      <c r="SE435" s="39"/>
      <c r="SF435" s="39"/>
      <c r="SG435" s="39"/>
      <c r="SH435" s="39"/>
      <c r="SI435" s="39"/>
      <c r="SJ435" s="39"/>
      <c r="SK435" s="39"/>
      <c r="SL435" s="39"/>
      <c r="SM435" s="39"/>
      <c r="SN435" s="39"/>
      <c r="SO435" s="39"/>
      <c r="SP435" s="39"/>
      <c r="SQ435" s="39"/>
      <c r="SR435" s="39"/>
      <c r="SS435" s="39"/>
      <c r="ST435" s="39"/>
      <c r="SU435" s="39"/>
      <c r="SV435" s="39"/>
      <c r="SW435" s="39"/>
      <c r="SX435" s="39"/>
      <c r="SY435" s="39"/>
      <c r="SZ435" s="39"/>
      <c r="TA435" s="39"/>
      <c r="TB435" s="39"/>
      <c r="TC435" s="39"/>
      <c r="TD435" s="39"/>
      <c r="TE435" s="39"/>
      <c r="TF435" s="39"/>
      <c r="TG435" s="39"/>
      <c r="TH435" s="39"/>
      <c r="TI435" s="39"/>
      <c r="TJ435" s="39"/>
      <c r="TK435" s="39"/>
      <c r="TL435" s="39"/>
      <c r="TM435" s="39"/>
      <c r="TN435" s="39"/>
      <c r="TO435" s="39"/>
      <c r="TP435" s="39"/>
      <c r="TQ435" s="39"/>
      <c r="TR435" s="39"/>
      <c r="TS435" s="39"/>
      <c r="TT435" s="39"/>
      <c r="TU435" s="39"/>
      <c r="TV435" s="39"/>
      <c r="TW435" s="39"/>
      <c r="TX435" s="39"/>
      <c r="TY435" s="39"/>
      <c r="TZ435" s="39"/>
      <c r="UA435" s="39"/>
      <c r="UB435" s="39"/>
      <c r="UC435" s="39"/>
      <c r="UD435" s="39"/>
      <c r="UE435" s="39"/>
      <c r="UF435" s="39"/>
      <c r="UG435" s="39"/>
      <c r="UH435" s="39"/>
      <c r="UI435" s="39"/>
      <c r="UJ435" s="39"/>
      <c r="UK435" s="39"/>
      <c r="UL435" s="39"/>
      <c r="UM435" s="39"/>
      <c r="UN435" s="39"/>
      <c r="UO435" s="39"/>
      <c r="UP435" s="39"/>
      <c r="UQ435" s="39"/>
      <c r="UR435" s="39"/>
      <c r="US435" s="39"/>
      <c r="UT435" s="39"/>
      <c r="UU435" s="39"/>
      <c r="UV435" s="39"/>
      <c r="UW435" s="39"/>
      <c r="UX435" s="39"/>
      <c r="UY435" s="39"/>
      <c r="UZ435" s="39"/>
      <c r="VA435" s="39"/>
      <c r="VB435" s="39"/>
      <c r="VC435" s="39"/>
      <c r="VD435" s="39"/>
      <c r="VE435" s="39"/>
      <c r="VF435" s="39"/>
      <c r="VG435" s="39"/>
      <c r="VH435" s="39"/>
      <c r="VI435" s="39"/>
      <c r="VJ435" s="39"/>
      <c r="VK435" s="39"/>
      <c r="VL435" s="39"/>
      <c r="VM435" s="39"/>
      <c r="VN435" s="39"/>
      <c r="VO435" s="39"/>
      <c r="VP435" s="39"/>
      <c r="VQ435" s="39"/>
      <c r="VR435" s="39"/>
      <c r="VS435" s="39"/>
      <c r="VT435" s="39"/>
      <c r="VU435" s="39"/>
      <c r="VV435" s="39"/>
      <c r="VW435" s="39"/>
      <c r="VX435" s="39"/>
      <c r="VY435" s="39"/>
      <c r="VZ435" s="39"/>
      <c r="WA435" s="39"/>
      <c r="WB435" s="39"/>
      <c r="WC435" s="39"/>
      <c r="WD435" s="39"/>
      <c r="WE435" s="39"/>
      <c r="WF435" s="39"/>
      <c r="WG435" s="39"/>
      <c r="WH435" s="39"/>
      <c r="WI435" s="39"/>
      <c r="WJ435" s="39"/>
      <c r="WK435" s="39"/>
      <c r="WL435" s="39"/>
      <c r="WM435" s="39"/>
      <c r="WN435" s="39"/>
      <c r="WO435" s="39"/>
      <c r="WP435" s="39"/>
      <c r="WQ435" s="39"/>
      <c r="WR435" s="39"/>
      <c r="WS435" s="39"/>
      <c r="WT435" s="39"/>
      <c r="WU435" s="39"/>
      <c r="WV435" s="39"/>
      <c r="WW435" s="39"/>
      <c r="WX435" s="39"/>
      <c r="WY435" s="39"/>
      <c r="WZ435" s="39"/>
      <c r="XA435" s="39"/>
      <c r="XB435" s="39"/>
      <c r="XC435" s="39"/>
      <c r="XD435" s="39"/>
      <c r="XE435" s="39"/>
      <c r="XF435" s="39"/>
      <c r="XG435" s="39"/>
      <c r="XH435" s="39"/>
      <c r="XI435" s="39"/>
      <c r="XJ435" s="39"/>
      <c r="XK435" s="39"/>
      <c r="XL435" s="39"/>
      <c r="XM435" s="39"/>
      <c r="XN435" s="39"/>
      <c r="XO435" s="39"/>
      <c r="XP435" s="39"/>
      <c r="XQ435" s="39"/>
      <c r="XR435" s="39"/>
      <c r="XS435" s="39"/>
      <c r="XT435" s="39"/>
      <c r="XU435" s="39"/>
      <c r="XV435" s="39"/>
      <c r="XW435" s="39"/>
      <c r="XX435" s="39"/>
      <c r="XY435" s="39"/>
      <c r="XZ435" s="39"/>
      <c r="YA435" s="39"/>
      <c r="YB435" s="39"/>
      <c r="YC435" s="39"/>
      <c r="YD435" s="39"/>
      <c r="YE435" s="39"/>
      <c r="YF435" s="39"/>
      <c r="YG435" s="39"/>
      <c r="YH435" s="39"/>
      <c r="YI435" s="39"/>
      <c r="YJ435" s="39"/>
      <c r="YK435" s="39"/>
      <c r="YL435" s="39"/>
      <c r="YM435" s="39"/>
      <c r="YN435" s="39"/>
      <c r="YO435" s="39"/>
      <c r="YP435" s="39"/>
      <c r="YQ435" s="39"/>
      <c r="YR435" s="39"/>
      <c r="YS435" s="39"/>
      <c r="YT435" s="39"/>
      <c r="YU435" s="39"/>
      <c r="YV435" s="39"/>
      <c r="YW435" s="39"/>
      <c r="YX435" s="39"/>
      <c r="YY435" s="39"/>
      <c r="YZ435" s="39"/>
      <c r="ZA435" s="39"/>
      <c r="ZB435" s="39"/>
      <c r="ZC435" s="39"/>
      <c r="ZD435" s="39"/>
      <c r="ZE435" s="39"/>
      <c r="ZF435" s="39"/>
      <c r="ZG435" s="39"/>
      <c r="ZH435" s="39"/>
      <c r="ZI435" s="39"/>
      <c r="ZJ435" s="39"/>
      <c r="ZK435" s="39"/>
      <c r="ZL435" s="39"/>
      <c r="ZM435" s="39"/>
      <c r="ZN435" s="39"/>
      <c r="ZO435" s="39"/>
      <c r="ZP435" s="39"/>
      <c r="ZQ435" s="39"/>
      <c r="ZR435" s="39"/>
      <c r="ZS435" s="39"/>
      <c r="ZT435" s="39"/>
      <c r="ZU435" s="39"/>
      <c r="ZV435" s="39"/>
      <c r="ZW435" s="39"/>
      <c r="ZX435" s="39"/>
    </row>
    <row r="436" spans="1:700" s="41" customFormat="1" ht="12" customHeight="1" x14ac:dyDescent="0.25">
      <c r="A436" s="128" t="s">
        <v>36</v>
      </c>
      <c r="B436" s="15" t="s">
        <v>37</v>
      </c>
      <c r="C436" s="15" t="s">
        <v>37</v>
      </c>
      <c r="D436" s="5" t="s">
        <v>38</v>
      </c>
      <c r="E436" s="6" t="s">
        <v>229</v>
      </c>
      <c r="F436" s="5" t="s">
        <v>38</v>
      </c>
      <c r="G436" s="6" t="s">
        <v>40</v>
      </c>
      <c r="H436" s="8">
        <v>21101</v>
      </c>
      <c r="I436" s="70" t="s">
        <v>46</v>
      </c>
      <c r="J436" s="31" t="s">
        <v>1352</v>
      </c>
      <c r="K436" s="9" t="s">
        <v>16354</v>
      </c>
      <c r="L436" s="11"/>
      <c r="M436" s="8" t="s">
        <v>43</v>
      </c>
      <c r="N436" s="12" t="s">
        <v>877</v>
      </c>
      <c r="O436" s="13">
        <v>10</v>
      </c>
      <c r="P436" s="14">
        <v>23</v>
      </c>
      <c r="Q436" s="53" t="s">
        <v>45</v>
      </c>
      <c r="R436" s="14">
        <f t="shared" ref="R436:R437" si="8">O436*P436</f>
        <v>230</v>
      </c>
      <c r="S436" s="14">
        <v>0</v>
      </c>
      <c r="T436" s="14">
        <v>92</v>
      </c>
      <c r="U436" s="14">
        <v>0</v>
      </c>
      <c r="V436" s="14">
        <v>0</v>
      </c>
      <c r="W436" s="14">
        <v>23</v>
      </c>
      <c r="X436" s="14">
        <v>0</v>
      </c>
      <c r="Y436" s="14">
        <v>0</v>
      </c>
      <c r="Z436" s="14">
        <v>92</v>
      </c>
      <c r="AA436" s="14">
        <v>0</v>
      </c>
      <c r="AB436" s="14">
        <v>0</v>
      </c>
      <c r="AC436" s="14">
        <v>23</v>
      </c>
      <c r="AD436" s="14">
        <v>0</v>
      </c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  <c r="IV436" s="39"/>
      <c r="IW436" s="39"/>
      <c r="IX436" s="39"/>
      <c r="IY436" s="39"/>
      <c r="IZ436" s="39"/>
      <c r="JA436" s="39"/>
      <c r="JB436" s="39"/>
      <c r="JC436" s="39"/>
      <c r="JD436" s="39"/>
      <c r="JE436" s="39"/>
      <c r="JF436" s="39"/>
      <c r="JG436" s="39"/>
      <c r="JH436" s="39"/>
      <c r="JI436" s="39"/>
      <c r="JJ436" s="39"/>
      <c r="JK436" s="39"/>
      <c r="JL436" s="39"/>
      <c r="JM436" s="39"/>
      <c r="JN436" s="39"/>
      <c r="JO436" s="39"/>
      <c r="JP436" s="39"/>
      <c r="JQ436" s="39"/>
      <c r="JR436" s="39"/>
      <c r="JS436" s="39"/>
      <c r="JT436" s="39"/>
      <c r="JU436" s="39"/>
      <c r="JV436" s="39"/>
      <c r="JW436" s="39"/>
      <c r="JX436" s="39"/>
      <c r="JY436" s="39"/>
      <c r="JZ436" s="39"/>
      <c r="KA436" s="39"/>
      <c r="KB436" s="39"/>
      <c r="KC436" s="39"/>
      <c r="KD436" s="39"/>
      <c r="KE436" s="39"/>
      <c r="KF436" s="39"/>
      <c r="KG436" s="39"/>
      <c r="KH436" s="39"/>
      <c r="KI436" s="39"/>
      <c r="KJ436" s="39"/>
      <c r="KK436" s="39"/>
      <c r="KL436" s="39"/>
      <c r="KM436" s="39"/>
      <c r="KN436" s="39"/>
      <c r="KO436" s="39"/>
      <c r="KP436" s="39"/>
      <c r="KQ436" s="39"/>
      <c r="KR436" s="39"/>
      <c r="KS436" s="39"/>
      <c r="KT436" s="39"/>
      <c r="KU436" s="39"/>
      <c r="KV436" s="39"/>
      <c r="KW436" s="39"/>
      <c r="KX436" s="39"/>
      <c r="KY436" s="39"/>
      <c r="KZ436" s="39"/>
      <c r="LA436" s="39"/>
      <c r="LB436" s="39"/>
      <c r="LC436" s="39"/>
      <c r="LD436" s="39"/>
      <c r="LE436" s="39"/>
      <c r="LF436" s="39"/>
      <c r="LG436" s="39"/>
      <c r="LH436" s="39"/>
      <c r="LI436" s="39"/>
      <c r="LJ436" s="39"/>
      <c r="LK436" s="39"/>
      <c r="LL436" s="39"/>
      <c r="LM436" s="39"/>
      <c r="LN436" s="39"/>
      <c r="LO436" s="39"/>
      <c r="LP436" s="39"/>
      <c r="LQ436" s="39"/>
      <c r="LR436" s="39"/>
      <c r="LS436" s="39"/>
      <c r="LT436" s="39"/>
      <c r="LU436" s="39"/>
      <c r="LV436" s="39"/>
      <c r="LW436" s="39"/>
      <c r="LX436" s="39"/>
      <c r="LY436" s="39"/>
      <c r="LZ436" s="39"/>
      <c r="MA436" s="39"/>
      <c r="MB436" s="39"/>
      <c r="MC436" s="39"/>
      <c r="MD436" s="39"/>
      <c r="ME436" s="39"/>
      <c r="MF436" s="39"/>
      <c r="MG436" s="39"/>
      <c r="MH436" s="39"/>
      <c r="MI436" s="39"/>
      <c r="MJ436" s="39"/>
      <c r="MK436" s="39"/>
      <c r="ML436" s="39"/>
      <c r="MM436" s="39"/>
      <c r="MN436" s="39"/>
      <c r="MO436" s="39"/>
      <c r="MP436" s="39"/>
      <c r="MQ436" s="39"/>
      <c r="MR436" s="39"/>
      <c r="MS436" s="39"/>
      <c r="MT436" s="39"/>
      <c r="MU436" s="39"/>
      <c r="MV436" s="39"/>
      <c r="MW436" s="39"/>
      <c r="MX436" s="39"/>
      <c r="MY436" s="39"/>
      <c r="MZ436" s="39"/>
      <c r="NA436" s="39"/>
      <c r="NB436" s="39"/>
      <c r="NC436" s="39"/>
      <c r="ND436" s="39"/>
      <c r="NE436" s="39"/>
      <c r="NF436" s="39"/>
      <c r="NG436" s="39"/>
      <c r="NH436" s="39"/>
      <c r="NI436" s="39"/>
      <c r="NJ436" s="39"/>
      <c r="NK436" s="39"/>
      <c r="NL436" s="39"/>
      <c r="NM436" s="39"/>
      <c r="NN436" s="39"/>
      <c r="NO436" s="39"/>
      <c r="NP436" s="39"/>
      <c r="NQ436" s="39"/>
      <c r="NR436" s="39"/>
      <c r="NS436" s="39"/>
      <c r="NT436" s="39"/>
      <c r="NU436" s="39"/>
      <c r="NV436" s="39"/>
      <c r="NW436" s="39"/>
      <c r="NX436" s="39"/>
      <c r="NY436" s="39"/>
      <c r="NZ436" s="39"/>
      <c r="OA436" s="39"/>
      <c r="OB436" s="39"/>
      <c r="OC436" s="39"/>
      <c r="OD436" s="39"/>
      <c r="OE436" s="39"/>
      <c r="OF436" s="39"/>
      <c r="OG436" s="39"/>
      <c r="OH436" s="39"/>
      <c r="OI436" s="39"/>
      <c r="OJ436" s="39"/>
      <c r="OK436" s="39"/>
      <c r="OL436" s="39"/>
      <c r="OM436" s="39"/>
      <c r="ON436" s="39"/>
      <c r="OO436" s="39"/>
      <c r="OP436" s="39"/>
      <c r="OQ436" s="39"/>
      <c r="OR436" s="39"/>
      <c r="OS436" s="39"/>
      <c r="OT436" s="39"/>
      <c r="OU436" s="39"/>
      <c r="OV436" s="39"/>
      <c r="OW436" s="39"/>
      <c r="OX436" s="39"/>
      <c r="OY436" s="39"/>
      <c r="OZ436" s="39"/>
      <c r="PA436" s="39"/>
      <c r="PB436" s="39"/>
      <c r="PC436" s="39"/>
      <c r="PD436" s="39"/>
      <c r="PE436" s="39"/>
      <c r="PF436" s="39"/>
      <c r="PG436" s="39"/>
      <c r="PH436" s="39"/>
      <c r="PI436" s="39"/>
      <c r="PJ436" s="39"/>
      <c r="PK436" s="39"/>
      <c r="PL436" s="39"/>
      <c r="PM436" s="39"/>
      <c r="PN436" s="39"/>
      <c r="PO436" s="39"/>
      <c r="PP436" s="39"/>
      <c r="PQ436" s="39"/>
      <c r="PR436" s="39"/>
      <c r="PS436" s="39"/>
      <c r="PT436" s="39"/>
      <c r="PU436" s="39"/>
      <c r="PV436" s="39"/>
      <c r="PW436" s="39"/>
      <c r="PX436" s="39"/>
      <c r="PY436" s="39"/>
      <c r="PZ436" s="39"/>
      <c r="QA436" s="39"/>
      <c r="QB436" s="39"/>
      <c r="QC436" s="39"/>
      <c r="QD436" s="39"/>
      <c r="QE436" s="39"/>
      <c r="QF436" s="39"/>
      <c r="QG436" s="39"/>
      <c r="QH436" s="39"/>
      <c r="QI436" s="39"/>
      <c r="QJ436" s="39"/>
      <c r="QK436" s="39"/>
      <c r="QL436" s="39"/>
      <c r="QM436" s="39"/>
      <c r="QN436" s="39"/>
      <c r="QO436" s="39"/>
      <c r="QP436" s="39"/>
      <c r="QQ436" s="39"/>
      <c r="QR436" s="39"/>
      <c r="QS436" s="39"/>
      <c r="QT436" s="39"/>
      <c r="QU436" s="39"/>
      <c r="QV436" s="39"/>
      <c r="QW436" s="39"/>
      <c r="QX436" s="39"/>
      <c r="QY436" s="39"/>
      <c r="QZ436" s="39"/>
      <c r="RA436" s="39"/>
      <c r="RB436" s="39"/>
      <c r="RC436" s="39"/>
      <c r="RD436" s="39"/>
      <c r="RE436" s="39"/>
      <c r="RF436" s="39"/>
      <c r="RG436" s="39"/>
      <c r="RH436" s="39"/>
      <c r="RI436" s="39"/>
      <c r="RJ436" s="39"/>
      <c r="RK436" s="39"/>
      <c r="RL436" s="39"/>
      <c r="RM436" s="39"/>
      <c r="RN436" s="39"/>
      <c r="RO436" s="39"/>
      <c r="RP436" s="39"/>
      <c r="RQ436" s="39"/>
      <c r="RR436" s="39"/>
      <c r="RS436" s="39"/>
      <c r="RT436" s="39"/>
      <c r="RU436" s="39"/>
      <c r="RV436" s="39"/>
      <c r="RW436" s="39"/>
      <c r="RX436" s="39"/>
      <c r="RY436" s="39"/>
      <c r="RZ436" s="39"/>
      <c r="SA436" s="39"/>
      <c r="SB436" s="39"/>
      <c r="SC436" s="39"/>
      <c r="SD436" s="39"/>
      <c r="SE436" s="39"/>
      <c r="SF436" s="39"/>
      <c r="SG436" s="39"/>
      <c r="SH436" s="39"/>
      <c r="SI436" s="39"/>
      <c r="SJ436" s="39"/>
      <c r="SK436" s="39"/>
      <c r="SL436" s="39"/>
      <c r="SM436" s="39"/>
      <c r="SN436" s="39"/>
      <c r="SO436" s="39"/>
      <c r="SP436" s="39"/>
      <c r="SQ436" s="39"/>
      <c r="SR436" s="39"/>
      <c r="SS436" s="39"/>
      <c r="ST436" s="39"/>
      <c r="SU436" s="39"/>
      <c r="SV436" s="39"/>
      <c r="SW436" s="39"/>
      <c r="SX436" s="39"/>
      <c r="SY436" s="39"/>
      <c r="SZ436" s="39"/>
      <c r="TA436" s="39"/>
      <c r="TB436" s="39"/>
      <c r="TC436" s="39"/>
      <c r="TD436" s="39"/>
      <c r="TE436" s="39"/>
      <c r="TF436" s="39"/>
      <c r="TG436" s="39"/>
      <c r="TH436" s="39"/>
      <c r="TI436" s="39"/>
      <c r="TJ436" s="39"/>
      <c r="TK436" s="39"/>
      <c r="TL436" s="39"/>
      <c r="TM436" s="39"/>
      <c r="TN436" s="39"/>
      <c r="TO436" s="39"/>
      <c r="TP436" s="39"/>
      <c r="TQ436" s="39"/>
      <c r="TR436" s="39"/>
      <c r="TS436" s="39"/>
      <c r="TT436" s="39"/>
      <c r="TU436" s="39"/>
      <c r="TV436" s="39"/>
      <c r="TW436" s="39"/>
      <c r="TX436" s="39"/>
      <c r="TY436" s="39"/>
      <c r="TZ436" s="39"/>
      <c r="UA436" s="39"/>
      <c r="UB436" s="39"/>
      <c r="UC436" s="39"/>
      <c r="UD436" s="39"/>
      <c r="UE436" s="39"/>
      <c r="UF436" s="39"/>
      <c r="UG436" s="39"/>
      <c r="UH436" s="39"/>
      <c r="UI436" s="39"/>
      <c r="UJ436" s="39"/>
      <c r="UK436" s="39"/>
      <c r="UL436" s="39"/>
      <c r="UM436" s="39"/>
      <c r="UN436" s="39"/>
      <c r="UO436" s="39"/>
      <c r="UP436" s="39"/>
      <c r="UQ436" s="39"/>
      <c r="UR436" s="39"/>
      <c r="US436" s="39"/>
      <c r="UT436" s="39"/>
      <c r="UU436" s="39"/>
      <c r="UV436" s="39"/>
      <c r="UW436" s="39"/>
      <c r="UX436" s="39"/>
      <c r="UY436" s="39"/>
      <c r="UZ436" s="39"/>
      <c r="VA436" s="39"/>
      <c r="VB436" s="39"/>
      <c r="VC436" s="39"/>
      <c r="VD436" s="39"/>
      <c r="VE436" s="39"/>
      <c r="VF436" s="39"/>
      <c r="VG436" s="39"/>
      <c r="VH436" s="39"/>
      <c r="VI436" s="39"/>
      <c r="VJ436" s="39"/>
      <c r="VK436" s="39"/>
      <c r="VL436" s="39"/>
      <c r="VM436" s="39"/>
      <c r="VN436" s="39"/>
      <c r="VO436" s="39"/>
      <c r="VP436" s="39"/>
      <c r="VQ436" s="39"/>
      <c r="VR436" s="39"/>
      <c r="VS436" s="39"/>
      <c r="VT436" s="39"/>
      <c r="VU436" s="39"/>
      <c r="VV436" s="39"/>
      <c r="VW436" s="39"/>
      <c r="VX436" s="39"/>
      <c r="VY436" s="39"/>
      <c r="VZ436" s="39"/>
      <c r="WA436" s="39"/>
      <c r="WB436" s="39"/>
      <c r="WC436" s="39"/>
      <c r="WD436" s="39"/>
      <c r="WE436" s="39"/>
      <c r="WF436" s="39"/>
      <c r="WG436" s="39"/>
      <c r="WH436" s="39"/>
      <c r="WI436" s="39"/>
      <c r="WJ436" s="39"/>
      <c r="WK436" s="39"/>
      <c r="WL436" s="39"/>
      <c r="WM436" s="39"/>
      <c r="WN436" s="39"/>
      <c r="WO436" s="39"/>
      <c r="WP436" s="39"/>
      <c r="WQ436" s="39"/>
      <c r="WR436" s="39"/>
      <c r="WS436" s="39"/>
      <c r="WT436" s="39"/>
      <c r="WU436" s="39"/>
      <c r="WV436" s="39"/>
      <c r="WW436" s="39"/>
      <c r="WX436" s="39"/>
      <c r="WY436" s="39"/>
      <c r="WZ436" s="39"/>
      <c r="XA436" s="39"/>
      <c r="XB436" s="39"/>
      <c r="XC436" s="39"/>
      <c r="XD436" s="39"/>
      <c r="XE436" s="39"/>
      <c r="XF436" s="39"/>
      <c r="XG436" s="39"/>
      <c r="XH436" s="39"/>
      <c r="XI436" s="39"/>
      <c r="XJ436" s="39"/>
      <c r="XK436" s="39"/>
      <c r="XL436" s="39"/>
      <c r="XM436" s="39"/>
      <c r="XN436" s="39"/>
      <c r="XO436" s="39"/>
      <c r="XP436" s="39"/>
      <c r="XQ436" s="39"/>
      <c r="XR436" s="39"/>
      <c r="XS436" s="39"/>
      <c r="XT436" s="39"/>
      <c r="XU436" s="39"/>
      <c r="XV436" s="39"/>
      <c r="XW436" s="39"/>
      <c r="XX436" s="39"/>
      <c r="XY436" s="39"/>
      <c r="XZ436" s="39"/>
      <c r="YA436" s="39"/>
      <c r="YB436" s="39"/>
      <c r="YC436" s="39"/>
      <c r="YD436" s="39"/>
      <c r="YE436" s="39"/>
      <c r="YF436" s="39"/>
      <c r="YG436" s="39"/>
      <c r="YH436" s="39"/>
      <c r="YI436" s="39"/>
      <c r="YJ436" s="39"/>
      <c r="YK436" s="39"/>
      <c r="YL436" s="39"/>
      <c r="YM436" s="39"/>
      <c r="YN436" s="39"/>
      <c r="YO436" s="39"/>
      <c r="YP436" s="39"/>
      <c r="YQ436" s="39"/>
      <c r="YR436" s="39"/>
      <c r="YS436" s="39"/>
      <c r="YT436" s="39"/>
      <c r="YU436" s="39"/>
      <c r="YV436" s="39"/>
      <c r="YW436" s="39"/>
      <c r="YX436" s="39"/>
      <c r="YY436" s="39"/>
      <c r="YZ436" s="39"/>
      <c r="ZA436" s="39"/>
      <c r="ZB436" s="39"/>
      <c r="ZC436" s="39"/>
      <c r="ZD436" s="39"/>
      <c r="ZE436" s="39"/>
      <c r="ZF436" s="39"/>
      <c r="ZG436" s="39"/>
      <c r="ZH436" s="39"/>
      <c r="ZI436" s="39"/>
      <c r="ZJ436" s="39"/>
      <c r="ZK436" s="39"/>
      <c r="ZL436" s="39"/>
      <c r="ZM436" s="39"/>
      <c r="ZN436" s="39"/>
      <c r="ZO436" s="39"/>
      <c r="ZP436" s="39"/>
      <c r="ZQ436" s="39"/>
      <c r="ZR436" s="39"/>
      <c r="ZS436" s="39"/>
      <c r="ZT436" s="39"/>
      <c r="ZU436" s="39"/>
      <c r="ZV436" s="39"/>
      <c r="ZW436" s="39"/>
      <c r="ZX436" s="39"/>
    </row>
    <row r="437" spans="1:700" s="41" customFormat="1" ht="12" customHeight="1" x14ac:dyDescent="0.25">
      <c r="A437" s="128" t="s">
        <v>36</v>
      </c>
      <c r="B437" s="15" t="s">
        <v>37</v>
      </c>
      <c r="C437" s="15" t="s">
        <v>37</v>
      </c>
      <c r="D437" s="5" t="s">
        <v>38</v>
      </c>
      <c r="E437" s="6" t="s">
        <v>229</v>
      </c>
      <c r="F437" s="5" t="s">
        <v>38</v>
      </c>
      <c r="G437" s="6" t="s">
        <v>40</v>
      </c>
      <c r="H437" s="8">
        <v>21101</v>
      </c>
      <c r="I437" s="70" t="s">
        <v>46</v>
      </c>
      <c r="J437" s="31" t="s">
        <v>983</v>
      </c>
      <c r="K437" s="9" t="s">
        <v>16355</v>
      </c>
      <c r="L437" s="11"/>
      <c r="M437" s="8" t="s">
        <v>43</v>
      </c>
      <c r="N437" s="12" t="s">
        <v>16255</v>
      </c>
      <c r="O437" s="13">
        <v>20</v>
      </c>
      <c r="P437" s="14">
        <v>36</v>
      </c>
      <c r="Q437" s="53" t="s">
        <v>45</v>
      </c>
      <c r="R437" s="14">
        <f t="shared" si="8"/>
        <v>720</v>
      </c>
      <c r="S437" s="14">
        <v>0</v>
      </c>
      <c r="T437" s="14">
        <v>180</v>
      </c>
      <c r="U437" s="14">
        <v>0</v>
      </c>
      <c r="V437" s="14">
        <v>0</v>
      </c>
      <c r="W437" s="14">
        <v>180</v>
      </c>
      <c r="X437" s="14">
        <v>0</v>
      </c>
      <c r="Y437" s="14">
        <v>0</v>
      </c>
      <c r="Z437" s="14">
        <v>180</v>
      </c>
      <c r="AA437" s="14">
        <v>0</v>
      </c>
      <c r="AB437" s="14">
        <v>0</v>
      </c>
      <c r="AC437" s="14">
        <v>180</v>
      </c>
      <c r="AD437" s="14">
        <v>0</v>
      </c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  <c r="IV437" s="39"/>
      <c r="IW437" s="39"/>
      <c r="IX437" s="39"/>
      <c r="IY437" s="39"/>
      <c r="IZ437" s="39"/>
      <c r="JA437" s="39"/>
      <c r="JB437" s="39"/>
      <c r="JC437" s="39"/>
      <c r="JD437" s="39"/>
      <c r="JE437" s="39"/>
      <c r="JF437" s="39"/>
      <c r="JG437" s="39"/>
      <c r="JH437" s="39"/>
      <c r="JI437" s="39"/>
      <c r="JJ437" s="39"/>
      <c r="JK437" s="39"/>
      <c r="JL437" s="39"/>
      <c r="JM437" s="39"/>
      <c r="JN437" s="39"/>
      <c r="JO437" s="39"/>
      <c r="JP437" s="39"/>
      <c r="JQ437" s="39"/>
      <c r="JR437" s="39"/>
      <c r="JS437" s="39"/>
      <c r="JT437" s="39"/>
      <c r="JU437" s="39"/>
      <c r="JV437" s="39"/>
      <c r="JW437" s="39"/>
      <c r="JX437" s="39"/>
      <c r="JY437" s="39"/>
      <c r="JZ437" s="39"/>
      <c r="KA437" s="39"/>
      <c r="KB437" s="39"/>
      <c r="KC437" s="39"/>
      <c r="KD437" s="39"/>
      <c r="KE437" s="39"/>
      <c r="KF437" s="39"/>
      <c r="KG437" s="39"/>
      <c r="KH437" s="39"/>
      <c r="KI437" s="39"/>
      <c r="KJ437" s="39"/>
      <c r="KK437" s="39"/>
      <c r="KL437" s="39"/>
      <c r="KM437" s="39"/>
      <c r="KN437" s="39"/>
      <c r="KO437" s="39"/>
      <c r="KP437" s="39"/>
      <c r="KQ437" s="39"/>
      <c r="KR437" s="39"/>
      <c r="KS437" s="39"/>
      <c r="KT437" s="39"/>
      <c r="KU437" s="39"/>
      <c r="KV437" s="39"/>
      <c r="KW437" s="39"/>
      <c r="KX437" s="39"/>
      <c r="KY437" s="39"/>
      <c r="KZ437" s="39"/>
      <c r="LA437" s="39"/>
      <c r="LB437" s="39"/>
      <c r="LC437" s="39"/>
      <c r="LD437" s="39"/>
      <c r="LE437" s="39"/>
      <c r="LF437" s="39"/>
      <c r="LG437" s="39"/>
      <c r="LH437" s="39"/>
      <c r="LI437" s="39"/>
      <c r="LJ437" s="39"/>
      <c r="LK437" s="39"/>
      <c r="LL437" s="39"/>
      <c r="LM437" s="39"/>
      <c r="LN437" s="39"/>
      <c r="LO437" s="39"/>
      <c r="LP437" s="39"/>
      <c r="LQ437" s="39"/>
      <c r="LR437" s="39"/>
      <c r="LS437" s="39"/>
      <c r="LT437" s="39"/>
      <c r="LU437" s="39"/>
      <c r="LV437" s="39"/>
      <c r="LW437" s="39"/>
      <c r="LX437" s="39"/>
      <c r="LY437" s="39"/>
      <c r="LZ437" s="39"/>
      <c r="MA437" s="39"/>
      <c r="MB437" s="39"/>
      <c r="MC437" s="39"/>
      <c r="MD437" s="39"/>
      <c r="ME437" s="39"/>
      <c r="MF437" s="39"/>
      <c r="MG437" s="39"/>
      <c r="MH437" s="39"/>
      <c r="MI437" s="39"/>
      <c r="MJ437" s="39"/>
      <c r="MK437" s="39"/>
      <c r="ML437" s="39"/>
      <c r="MM437" s="39"/>
      <c r="MN437" s="39"/>
      <c r="MO437" s="39"/>
      <c r="MP437" s="39"/>
      <c r="MQ437" s="39"/>
      <c r="MR437" s="39"/>
      <c r="MS437" s="39"/>
      <c r="MT437" s="39"/>
      <c r="MU437" s="39"/>
      <c r="MV437" s="39"/>
      <c r="MW437" s="39"/>
      <c r="MX437" s="39"/>
      <c r="MY437" s="39"/>
      <c r="MZ437" s="39"/>
      <c r="NA437" s="39"/>
      <c r="NB437" s="39"/>
      <c r="NC437" s="39"/>
      <c r="ND437" s="39"/>
      <c r="NE437" s="39"/>
      <c r="NF437" s="39"/>
      <c r="NG437" s="39"/>
      <c r="NH437" s="39"/>
      <c r="NI437" s="39"/>
      <c r="NJ437" s="39"/>
      <c r="NK437" s="39"/>
      <c r="NL437" s="39"/>
      <c r="NM437" s="39"/>
      <c r="NN437" s="39"/>
      <c r="NO437" s="39"/>
      <c r="NP437" s="39"/>
      <c r="NQ437" s="39"/>
      <c r="NR437" s="39"/>
      <c r="NS437" s="39"/>
      <c r="NT437" s="39"/>
      <c r="NU437" s="39"/>
      <c r="NV437" s="39"/>
      <c r="NW437" s="39"/>
      <c r="NX437" s="39"/>
      <c r="NY437" s="39"/>
      <c r="NZ437" s="39"/>
      <c r="OA437" s="39"/>
      <c r="OB437" s="39"/>
      <c r="OC437" s="39"/>
      <c r="OD437" s="39"/>
      <c r="OE437" s="39"/>
      <c r="OF437" s="39"/>
      <c r="OG437" s="39"/>
      <c r="OH437" s="39"/>
      <c r="OI437" s="39"/>
      <c r="OJ437" s="39"/>
      <c r="OK437" s="39"/>
      <c r="OL437" s="39"/>
      <c r="OM437" s="39"/>
      <c r="ON437" s="39"/>
      <c r="OO437" s="39"/>
      <c r="OP437" s="39"/>
      <c r="OQ437" s="39"/>
      <c r="OR437" s="39"/>
      <c r="OS437" s="39"/>
      <c r="OT437" s="39"/>
      <c r="OU437" s="39"/>
      <c r="OV437" s="39"/>
      <c r="OW437" s="39"/>
      <c r="OX437" s="39"/>
      <c r="OY437" s="39"/>
      <c r="OZ437" s="39"/>
      <c r="PA437" s="39"/>
      <c r="PB437" s="39"/>
      <c r="PC437" s="39"/>
      <c r="PD437" s="39"/>
      <c r="PE437" s="39"/>
      <c r="PF437" s="39"/>
      <c r="PG437" s="39"/>
      <c r="PH437" s="39"/>
      <c r="PI437" s="39"/>
      <c r="PJ437" s="39"/>
      <c r="PK437" s="39"/>
      <c r="PL437" s="39"/>
      <c r="PM437" s="39"/>
      <c r="PN437" s="39"/>
      <c r="PO437" s="39"/>
      <c r="PP437" s="39"/>
      <c r="PQ437" s="39"/>
      <c r="PR437" s="39"/>
      <c r="PS437" s="39"/>
      <c r="PT437" s="39"/>
      <c r="PU437" s="39"/>
      <c r="PV437" s="39"/>
      <c r="PW437" s="39"/>
      <c r="PX437" s="39"/>
      <c r="PY437" s="39"/>
      <c r="PZ437" s="39"/>
      <c r="QA437" s="39"/>
      <c r="QB437" s="39"/>
      <c r="QC437" s="39"/>
      <c r="QD437" s="39"/>
      <c r="QE437" s="39"/>
      <c r="QF437" s="39"/>
      <c r="QG437" s="39"/>
      <c r="QH437" s="39"/>
      <c r="QI437" s="39"/>
      <c r="QJ437" s="39"/>
      <c r="QK437" s="39"/>
      <c r="QL437" s="39"/>
      <c r="QM437" s="39"/>
      <c r="QN437" s="39"/>
      <c r="QO437" s="39"/>
      <c r="QP437" s="39"/>
      <c r="QQ437" s="39"/>
      <c r="QR437" s="39"/>
      <c r="QS437" s="39"/>
      <c r="QT437" s="39"/>
      <c r="QU437" s="39"/>
      <c r="QV437" s="39"/>
      <c r="QW437" s="39"/>
      <c r="QX437" s="39"/>
      <c r="QY437" s="39"/>
      <c r="QZ437" s="39"/>
      <c r="RA437" s="39"/>
      <c r="RB437" s="39"/>
      <c r="RC437" s="39"/>
      <c r="RD437" s="39"/>
      <c r="RE437" s="39"/>
      <c r="RF437" s="39"/>
      <c r="RG437" s="39"/>
      <c r="RH437" s="39"/>
      <c r="RI437" s="39"/>
      <c r="RJ437" s="39"/>
      <c r="RK437" s="39"/>
      <c r="RL437" s="39"/>
      <c r="RM437" s="39"/>
      <c r="RN437" s="39"/>
      <c r="RO437" s="39"/>
      <c r="RP437" s="39"/>
      <c r="RQ437" s="39"/>
      <c r="RR437" s="39"/>
      <c r="RS437" s="39"/>
      <c r="RT437" s="39"/>
      <c r="RU437" s="39"/>
      <c r="RV437" s="39"/>
      <c r="RW437" s="39"/>
      <c r="RX437" s="39"/>
      <c r="RY437" s="39"/>
      <c r="RZ437" s="39"/>
      <c r="SA437" s="39"/>
      <c r="SB437" s="39"/>
      <c r="SC437" s="39"/>
      <c r="SD437" s="39"/>
      <c r="SE437" s="39"/>
      <c r="SF437" s="39"/>
      <c r="SG437" s="39"/>
      <c r="SH437" s="39"/>
      <c r="SI437" s="39"/>
      <c r="SJ437" s="39"/>
      <c r="SK437" s="39"/>
      <c r="SL437" s="39"/>
      <c r="SM437" s="39"/>
      <c r="SN437" s="39"/>
      <c r="SO437" s="39"/>
      <c r="SP437" s="39"/>
      <c r="SQ437" s="39"/>
      <c r="SR437" s="39"/>
      <c r="SS437" s="39"/>
      <c r="ST437" s="39"/>
      <c r="SU437" s="39"/>
      <c r="SV437" s="39"/>
      <c r="SW437" s="39"/>
      <c r="SX437" s="39"/>
      <c r="SY437" s="39"/>
      <c r="SZ437" s="39"/>
      <c r="TA437" s="39"/>
      <c r="TB437" s="39"/>
      <c r="TC437" s="39"/>
      <c r="TD437" s="39"/>
      <c r="TE437" s="39"/>
      <c r="TF437" s="39"/>
      <c r="TG437" s="39"/>
      <c r="TH437" s="39"/>
      <c r="TI437" s="39"/>
      <c r="TJ437" s="39"/>
      <c r="TK437" s="39"/>
      <c r="TL437" s="39"/>
      <c r="TM437" s="39"/>
      <c r="TN437" s="39"/>
      <c r="TO437" s="39"/>
      <c r="TP437" s="39"/>
      <c r="TQ437" s="39"/>
      <c r="TR437" s="39"/>
      <c r="TS437" s="39"/>
      <c r="TT437" s="39"/>
      <c r="TU437" s="39"/>
      <c r="TV437" s="39"/>
      <c r="TW437" s="39"/>
      <c r="TX437" s="39"/>
      <c r="TY437" s="39"/>
      <c r="TZ437" s="39"/>
      <c r="UA437" s="39"/>
      <c r="UB437" s="39"/>
      <c r="UC437" s="39"/>
      <c r="UD437" s="39"/>
      <c r="UE437" s="39"/>
      <c r="UF437" s="39"/>
      <c r="UG437" s="39"/>
      <c r="UH437" s="39"/>
      <c r="UI437" s="39"/>
      <c r="UJ437" s="39"/>
      <c r="UK437" s="39"/>
      <c r="UL437" s="39"/>
      <c r="UM437" s="39"/>
      <c r="UN437" s="39"/>
      <c r="UO437" s="39"/>
      <c r="UP437" s="39"/>
      <c r="UQ437" s="39"/>
      <c r="UR437" s="39"/>
      <c r="US437" s="39"/>
      <c r="UT437" s="39"/>
      <c r="UU437" s="39"/>
      <c r="UV437" s="39"/>
      <c r="UW437" s="39"/>
      <c r="UX437" s="39"/>
      <c r="UY437" s="39"/>
      <c r="UZ437" s="39"/>
      <c r="VA437" s="39"/>
      <c r="VB437" s="39"/>
      <c r="VC437" s="39"/>
      <c r="VD437" s="39"/>
      <c r="VE437" s="39"/>
      <c r="VF437" s="39"/>
      <c r="VG437" s="39"/>
      <c r="VH437" s="39"/>
      <c r="VI437" s="39"/>
      <c r="VJ437" s="39"/>
      <c r="VK437" s="39"/>
      <c r="VL437" s="39"/>
      <c r="VM437" s="39"/>
      <c r="VN437" s="39"/>
      <c r="VO437" s="39"/>
      <c r="VP437" s="39"/>
      <c r="VQ437" s="39"/>
      <c r="VR437" s="39"/>
      <c r="VS437" s="39"/>
      <c r="VT437" s="39"/>
      <c r="VU437" s="39"/>
      <c r="VV437" s="39"/>
      <c r="VW437" s="39"/>
      <c r="VX437" s="39"/>
      <c r="VY437" s="39"/>
      <c r="VZ437" s="39"/>
      <c r="WA437" s="39"/>
      <c r="WB437" s="39"/>
      <c r="WC437" s="39"/>
      <c r="WD437" s="39"/>
      <c r="WE437" s="39"/>
      <c r="WF437" s="39"/>
      <c r="WG437" s="39"/>
      <c r="WH437" s="39"/>
      <c r="WI437" s="39"/>
      <c r="WJ437" s="39"/>
      <c r="WK437" s="39"/>
      <c r="WL437" s="39"/>
      <c r="WM437" s="39"/>
      <c r="WN437" s="39"/>
      <c r="WO437" s="39"/>
      <c r="WP437" s="39"/>
      <c r="WQ437" s="39"/>
      <c r="WR437" s="39"/>
      <c r="WS437" s="39"/>
      <c r="WT437" s="39"/>
      <c r="WU437" s="39"/>
      <c r="WV437" s="39"/>
      <c r="WW437" s="39"/>
      <c r="WX437" s="39"/>
      <c r="WY437" s="39"/>
      <c r="WZ437" s="39"/>
      <c r="XA437" s="39"/>
      <c r="XB437" s="39"/>
      <c r="XC437" s="39"/>
      <c r="XD437" s="39"/>
      <c r="XE437" s="39"/>
      <c r="XF437" s="39"/>
      <c r="XG437" s="39"/>
      <c r="XH437" s="39"/>
      <c r="XI437" s="39"/>
      <c r="XJ437" s="39"/>
      <c r="XK437" s="39"/>
      <c r="XL437" s="39"/>
      <c r="XM437" s="39"/>
      <c r="XN437" s="39"/>
      <c r="XO437" s="39"/>
      <c r="XP437" s="39"/>
      <c r="XQ437" s="39"/>
      <c r="XR437" s="39"/>
      <c r="XS437" s="39"/>
      <c r="XT437" s="39"/>
      <c r="XU437" s="39"/>
      <c r="XV437" s="39"/>
      <c r="XW437" s="39"/>
      <c r="XX437" s="39"/>
      <c r="XY437" s="39"/>
      <c r="XZ437" s="39"/>
      <c r="YA437" s="39"/>
      <c r="YB437" s="39"/>
      <c r="YC437" s="39"/>
      <c r="YD437" s="39"/>
      <c r="YE437" s="39"/>
      <c r="YF437" s="39"/>
      <c r="YG437" s="39"/>
      <c r="YH437" s="39"/>
      <c r="YI437" s="39"/>
      <c r="YJ437" s="39"/>
      <c r="YK437" s="39"/>
      <c r="YL437" s="39"/>
      <c r="YM437" s="39"/>
      <c r="YN437" s="39"/>
      <c r="YO437" s="39"/>
      <c r="YP437" s="39"/>
      <c r="YQ437" s="39"/>
      <c r="YR437" s="39"/>
      <c r="YS437" s="39"/>
      <c r="YT437" s="39"/>
      <c r="YU437" s="39"/>
      <c r="YV437" s="39"/>
      <c r="YW437" s="39"/>
      <c r="YX437" s="39"/>
      <c r="YY437" s="39"/>
      <c r="YZ437" s="39"/>
      <c r="ZA437" s="39"/>
      <c r="ZB437" s="39"/>
      <c r="ZC437" s="39"/>
      <c r="ZD437" s="39"/>
      <c r="ZE437" s="39"/>
      <c r="ZF437" s="39"/>
      <c r="ZG437" s="39"/>
      <c r="ZH437" s="39"/>
      <c r="ZI437" s="39"/>
      <c r="ZJ437" s="39"/>
      <c r="ZK437" s="39"/>
      <c r="ZL437" s="39"/>
      <c r="ZM437" s="39"/>
      <c r="ZN437" s="39"/>
      <c r="ZO437" s="39"/>
      <c r="ZP437" s="39"/>
      <c r="ZQ437" s="39"/>
      <c r="ZR437" s="39"/>
      <c r="ZS437" s="39"/>
      <c r="ZT437" s="39"/>
      <c r="ZU437" s="39"/>
      <c r="ZV437" s="39"/>
      <c r="ZW437" s="39"/>
      <c r="ZX437" s="39"/>
    </row>
    <row r="438" spans="1:700" s="41" customFormat="1" ht="12" customHeight="1" x14ac:dyDescent="0.25">
      <c r="A438" s="128" t="s">
        <v>36</v>
      </c>
      <c r="B438" s="15" t="s">
        <v>37</v>
      </c>
      <c r="C438" s="15" t="s">
        <v>37</v>
      </c>
      <c r="D438" s="5" t="s">
        <v>38</v>
      </c>
      <c r="E438" s="6" t="s">
        <v>229</v>
      </c>
      <c r="F438" s="5" t="s">
        <v>38</v>
      </c>
      <c r="G438" s="6" t="s">
        <v>40</v>
      </c>
      <c r="H438" s="8">
        <v>21101</v>
      </c>
      <c r="I438" s="70" t="s">
        <v>46</v>
      </c>
      <c r="J438" s="9" t="s">
        <v>441</v>
      </c>
      <c r="K438" s="9" t="s">
        <v>16356</v>
      </c>
      <c r="L438" s="11"/>
      <c r="M438" s="8" t="s">
        <v>43</v>
      </c>
      <c r="N438" s="12" t="s">
        <v>16255</v>
      </c>
      <c r="O438" s="13">
        <v>10</v>
      </c>
      <c r="P438" s="14">
        <v>40</v>
      </c>
      <c r="Q438" s="53" t="s">
        <v>45</v>
      </c>
      <c r="R438" s="14">
        <f t="shared" ref="R438:R479" si="9">P438*O438</f>
        <v>400</v>
      </c>
      <c r="S438" s="14">
        <v>0</v>
      </c>
      <c r="T438" s="14">
        <v>100</v>
      </c>
      <c r="U438" s="14">
        <v>0</v>
      </c>
      <c r="V438" s="14">
        <v>0</v>
      </c>
      <c r="W438" s="14">
        <v>80</v>
      </c>
      <c r="X438" s="14">
        <v>0</v>
      </c>
      <c r="Y438" s="14">
        <v>0</v>
      </c>
      <c r="Z438" s="14">
        <v>100</v>
      </c>
      <c r="AA438" s="14">
        <v>0</v>
      </c>
      <c r="AB438" s="14">
        <v>0</v>
      </c>
      <c r="AC438" s="14">
        <v>120</v>
      </c>
      <c r="AD438" s="14">
        <v>0</v>
      </c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  <c r="IV438" s="39"/>
      <c r="IW438" s="39"/>
      <c r="IX438" s="39"/>
      <c r="IY438" s="39"/>
      <c r="IZ438" s="39"/>
      <c r="JA438" s="39"/>
      <c r="JB438" s="39"/>
      <c r="JC438" s="39"/>
      <c r="JD438" s="39"/>
      <c r="JE438" s="39"/>
      <c r="JF438" s="39"/>
      <c r="JG438" s="39"/>
      <c r="JH438" s="39"/>
      <c r="JI438" s="39"/>
      <c r="JJ438" s="39"/>
      <c r="JK438" s="39"/>
      <c r="JL438" s="39"/>
      <c r="JM438" s="39"/>
      <c r="JN438" s="39"/>
      <c r="JO438" s="39"/>
      <c r="JP438" s="39"/>
      <c r="JQ438" s="39"/>
      <c r="JR438" s="39"/>
      <c r="JS438" s="39"/>
      <c r="JT438" s="39"/>
      <c r="JU438" s="39"/>
      <c r="JV438" s="39"/>
      <c r="JW438" s="39"/>
      <c r="JX438" s="39"/>
      <c r="JY438" s="39"/>
      <c r="JZ438" s="39"/>
      <c r="KA438" s="39"/>
      <c r="KB438" s="39"/>
      <c r="KC438" s="39"/>
      <c r="KD438" s="39"/>
      <c r="KE438" s="39"/>
      <c r="KF438" s="39"/>
      <c r="KG438" s="39"/>
      <c r="KH438" s="39"/>
      <c r="KI438" s="39"/>
      <c r="KJ438" s="39"/>
      <c r="KK438" s="39"/>
      <c r="KL438" s="39"/>
      <c r="KM438" s="39"/>
      <c r="KN438" s="39"/>
      <c r="KO438" s="39"/>
      <c r="KP438" s="39"/>
      <c r="KQ438" s="39"/>
      <c r="KR438" s="39"/>
      <c r="KS438" s="39"/>
      <c r="KT438" s="39"/>
      <c r="KU438" s="39"/>
      <c r="KV438" s="39"/>
      <c r="KW438" s="39"/>
      <c r="KX438" s="39"/>
      <c r="KY438" s="39"/>
      <c r="KZ438" s="39"/>
      <c r="LA438" s="39"/>
      <c r="LB438" s="39"/>
      <c r="LC438" s="39"/>
      <c r="LD438" s="39"/>
      <c r="LE438" s="39"/>
      <c r="LF438" s="39"/>
      <c r="LG438" s="39"/>
      <c r="LH438" s="39"/>
      <c r="LI438" s="39"/>
      <c r="LJ438" s="39"/>
      <c r="LK438" s="39"/>
      <c r="LL438" s="39"/>
      <c r="LM438" s="39"/>
      <c r="LN438" s="39"/>
      <c r="LO438" s="39"/>
      <c r="LP438" s="39"/>
      <c r="LQ438" s="39"/>
      <c r="LR438" s="39"/>
      <c r="LS438" s="39"/>
      <c r="LT438" s="39"/>
      <c r="LU438" s="39"/>
      <c r="LV438" s="39"/>
      <c r="LW438" s="39"/>
      <c r="LX438" s="39"/>
      <c r="LY438" s="39"/>
      <c r="LZ438" s="39"/>
      <c r="MA438" s="39"/>
      <c r="MB438" s="39"/>
      <c r="MC438" s="39"/>
      <c r="MD438" s="39"/>
      <c r="ME438" s="39"/>
      <c r="MF438" s="39"/>
      <c r="MG438" s="39"/>
      <c r="MH438" s="39"/>
      <c r="MI438" s="39"/>
      <c r="MJ438" s="39"/>
      <c r="MK438" s="39"/>
      <c r="ML438" s="39"/>
      <c r="MM438" s="39"/>
      <c r="MN438" s="39"/>
      <c r="MO438" s="39"/>
      <c r="MP438" s="39"/>
      <c r="MQ438" s="39"/>
      <c r="MR438" s="39"/>
      <c r="MS438" s="39"/>
      <c r="MT438" s="39"/>
      <c r="MU438" s="39"/>
      <c r="MV438" s="39"/>
      <c r="MW438" s="39"/>
      <c r="MX438" s="39"/>
      <c r="MY438" s="39"/>
      <c r="MZ438" s="39"/>
      <c r="NA438" s="39"/>
      <c r="NB438" s="39"/>
      <c r="NC438" s="39"/>
      <c r="ND438" s="39"/>
      <c r="NE438" s="39"/>
      <c r="NF438" s="39"/>
      <c r="NG438" s="39"/>
      <c r="NH438" s="39"/>
      <c r="NI438" s="39"/>
      <c r="NJ438" s="39"/>
      <c r="NK438" s="39"/>
      <c r="NL438" s="39"/>
      <c r="NM438" s="39"/>
      <c r="NN438" s="39"/>
      <c r="NO438" s="39"/>
      <c r="NP438" s="39"/>
      <c r="NQ438" s="39"/>
      <c r="NR438" s="39"/>
      <c r="NS438" s="39"/>
      <c r="NT438" s="39"/>
      <c r="NU438" s="39"/>
      <c r="NV438" s="39"/>
      <c r="NW438" s="39"/>
      <c r="NX438" s="39"/>
      <c r="NY438" s="39"/>
      <c r="NZ438" s="39"/>
      <c r="OA438" s="39"/>
      <c r="OB438" s="39"/>
      <c r="OC438" s="39"/>
      <c r="OD438" s="39"/>
      <c r="OE438" s="39"/>
      <c r="OF438" s="39"/>
      <c r="OG438" s="39"/>
      <c r="OH438" s="39"/>
      <c r="OI438" s="39"/>
      <c r="OJ438" s="39"/>
      <c r="OK438" s="39"/>
      <c r="OL438" s="39"/>
      <c r="OM438" s="39"/>
      <c r="ON438" s="39"/>
      <c r="OO438" s="39"/>
      <c r="OP438" s="39"/>
      <c r="OQ438" s="39"/>
      <c r="OR438" s="39"/>
      <c r="OS438" s="39"/>
      <c r="OT438" s="39"/>
      <c r="OU438" s="39"/>
      <c r="OV438" s="39"/>
      <c r="OW438" s="39"/>
      <c r="OX438" s="39"/>
      <c r="OY438" s="39"/>
      <c r="OZ438" s="39"/>
      <c r="PA438" s="39"/>
      <c r="PB438" s="39"/>
      <c r="PC438" s="39"/>
      <c r="PD438" s="39"/>
      <c r="PE438" s="39"/>
      <c r="PF438" s="39"/>
      <c r="PG438" s="39"/>
      <c r="PH438" s="39"/>
      <c r="PI438" s="39"/>
      <c r="PJ438" s="39"/>
      <c r="PK438" s="39"/>
      <c r="PL438" s="39"/>
      <c r="PM438" s="39"/>
      <c r="PN438" s="39"/>
      <c r="PO438" s="39"/>
      <c r="PP438" s="39"/>
      <c r="PQ438" s="39"/>
      <c r="PR438" s="39"/>
      <c r="PS438" s="39"/>
      <c r="PT438" s="39"/>
      <c r="PU438" s="39"/>
      <c r="PV438" s="39"/>
      <c r="PW438" s="39"/>
      <c r="PX438" s="39"/>
      <c r="PY438" s="39"/>
      <c r="PZ438" s="39"/>
      <c r="QA438" s="39"/>
      <c r="QB438" s="39"/>
      <c r="QC438" s="39"/>
      <c r="QD438" s="39"/>
      <c r="QE438" s="39"/>
      <c r="QF438" s="39"/>
      <c r="QG438" s="39"/>
      <c r="QH438" s="39"/>
      <c r="QI438" s="39"/>
      <c r="QJ438" s="39"/>
      <c r="QK438" s="39"/>
      <c r="QL438" s="39"/>
      <c r="QM438" s="39"/>
      <c r="QN438" s="39"/>
      <c r="QO438" s="39"/>
      <c r="QP438" s="39"/>
      <c r="QQ438" s="39"/>
      <c r="QR438" s="39"/>
      <c r="QS438" s="39"/>
      <c r="QT438" s="39"/>
      <c r="QU438" s="39"/>
      <c r="QV438" s="39"/>
      <c r="QW438" s="39"/>
      <c r="QX438" s="39"/>
      <c r="QY438" s="39"/>
      <c r="QZ438" s="39"/>
      <c r="RA438" s="39"/>
      <c r="RB438" s="39"/>
      <c r="RC438" s="39"/>
      <c r="RD438" s="39"/>
      <c r="RE438" s="39"/>
      <c r="RF438" s="39"/>
      <c r="RG438" s="39"/>
      <c r="RH438" s="39"/>
      <c r="RI438" s="39"/>
      <c r="RJ438" s="39"/>
      <c r="RK438" s="39"/>
      <c r="RL438" s="39"/>
      <c r="RM438" s="39"/>
      <c r="RN438" s="39"/>
      <c r="RO438" s="39"/>
      <c r="RP438" s="39"/>
      <c r="RQ438" s="39"/>
      <c r="RR438" s="39"/>
      <c r="RS438" s="39"/>
      <c r="RT438" s="39"/>
      <c r="RU438" s="39"/>
      <c r="RV438" s="39"/>
      <c r="RW438" s="39"/>
      <c r="RX438" s="39"/>
      <c r="RY438" s="39"/>
      <c r="RZ438" s="39"/>
      <c r="SA438" s="39"/>
      <c r="SB438" s="39"/>
      <c r="SC438" s="39"/>
      <c r="SD438" s="39"/>
      <c r="SE438" s="39"/>
      <c r="SF438" s="39"/>
      <c r="SG438" s="39"/>
      <c r="SH438" s="39"/>
      <c r="SI438" s="39"/>
      <c r="SJ438" s="39"/>
      <c r="SK438" s="39"/>
      <c r="SL438" s="39"/>
      <c r="SM438" s="39"/>
      <c r="SN438" s="39"/>
      <c r="SO438" s="39"/>
      <c r="SP438" s="39"/>
      <c r="SQ438" s="39"/>
      <c r="SR438" s="39"/>
      <c r="SS438" s="39"/>
      <c r="ST438" s="39"/>
      <c r="SU438" s="39"/>
      <c r="SV438" s="39"/>
      <c r="SW438" s="39"/>
      <c r="SX438" s="39"/>
      <c r="SY438" s="39"/>
      <c r="SZ438" s="39"/>
      <c r="TA438" s="39"/>
      <c r="TB438" s="39"/>
      <c r="TC438" s="39"/>
      <c r="TD438" s="39"/>
      <c r="TE438" s="39"/>
      <c r="TF438" s="39"/>
      <c r="TG438" s="39"/>
      <c r="TH438" s="39"/>
      <c r="TI438" s="39"/>
      <c r="TJ438" s="39"/>
      <c r="TK438" s="39"/>
      <c r="TL438" s="39"/>
      <c r="TM438" s="39"/>
      <c r="TN438" s="39"/>
      <c r="TO438" s="39"/>
      <c r="TP438" s="39"/>
      <c r="TQ438" s="39"/>
      <c r="TR438" s="39"/>
      <c r="TS438" s="39"/>
      <c r="TT438" s="39"/>
      <c r="TU438" s="39"/>
      <c r="TV438" s="39"/>
      <c r="TW438" s="39"/>
      <c r="TX438" s="39"/>
      <c r="TY438" s="39"/>
      <c r="TZ438" s="39"/>
      <c r="UA438" s="39"/>
      <c r="UB438" s="39"/>
      <c r="UC438" s="39"/>
      <c r="UD438" s="39"/>
      <c r="UE438" s="39"/>
      <c r="UF438" s="39"/>
      <c r="UG438" s="39"/>
      <c r="UH438" s="39"/>
      <c r="UI438" s="39"/>
      <c r="UJ438" s="39"/>
      <c r="UK438" s="39"/>
      <c r="UL438" s="39"/>
      <c r="UM438" s="39"/>
      <c r="UN438" s="39"/>
      <c r="UO438" s="39"/>
      <c r="UP438" s="39"/>
      <c r="UQ438" s="39"/>
      <c r="UR438" s="39"/>
      <c r="US438" s="39"/>
      <c r="UT438" s="39"/>
      <c r="UU438" s="39"/>
      <c r="UV438" s="39"/>
      <c r="UW438" s="39"/>
      <c r="UX438" s="39"/>
      <c r="UY438" s="39"/>
      <c r="UZ438" s="39"/>
      <c r="VA438" s="39"/>
      <c r="VB438" s="39"/>
      <c r="VC438" s="39"/>
      <c r="VD438" s="39"/>
      <c r="VE438" s="39"/>
      <c r="VF438" s="39"/>
      <c r="VG438" s="39"/>
      <c r="VH438" s="39"/>
      <c r="VI438" s="39"/>
      <c r="VJ438" s="39"/>
      <c r="VK438" s="39"/>
      <c r="VL438" s="39"/>
      <c r="VM438" s="39"/>
      <c r="VN438" s="39"/>
      <c r="VO438" s="39"/>
      <c r="VP438" s="39"/>
      <c r="VQ438" s="39"/>
      <c r="VR438" s="39"/>
      <c r="VS438" s="39"/>
      <c r="VT438" s="39"/>
      <c r="VU438" s="39"/>
      <c r="VV438" s="39"/>
      <c r="VW438" s="39"/>
      <c r="VX438" s="39"/>
      <c r="VY438" s="39"/>
      <c r="VZ438" s="39"/>
      <c r="WA438" s="39"/>
      <c r="WB438" s="39"/>
      <c r="WC438" s="39"/>
      <c r="WD438" s="39"/>
      <c r="WE438" s="39"/>
      <c r="WF438" s="39"/>
      <c r="WG438" s="39"/>
      <c r="WH438" s="39"/>
      <c r="WI438" s="39"/>
      <c r="WJ438" s="39"/>
      <c r="WK438" s="39"/>
      <c r="WL438" s="39"/>
      <c r="WM438" s="39"/>
      <c r="WN438" s="39"/>
      <c r="WO438" s="39"/>
      <c r="WP438" s="39"/>
      <c r="WQ438" s="39"/>
      <c r="WR438" s="39"/>
      <c r="WS438" s="39"/>
      <c r="WT438" s="39"/>
      <c r="WU438" s="39"/>
      <c r="WV438" s="39"/>
      <c r="WW438" s="39"/>
      <c r="WX438" s="39"/>
      <c r="WY438" s="39"/>
      <c r="WZ438" s="39"/>
      <c r="XA438" s="39"/>
      <c r="XB438" s="39"/>
      <c r="XC438" s="39"/>
      <c r="XD438" s="39"/>
      <c r="XE438" s="39"/>
      <c r="XF438" s="39"/>
      <c r="XG438" s="39"/>
      <c r="XH438" s="39"/>
      <c r="XI438" s="39"/>
      <c r="XJ438" s="39"/>
      <c r="XK438" s="39"/>
      <c r="XL438" s="39"/>
      <c r="XM438" s="39"/>
      <c r="XN438" s="39"/>
      <c r="XO438" s="39"/>
      <c r="XP438" s="39"/>
      <c r="XQ438" s="39"/>
      <c r="XR438" s="39"/>
      <c r="XS438" s="39"/>
      <c r="XT438" s="39"/>
      <c r="XU438" s="39"/>
      <c r="XV438" s="39"/>
      <c r="XW438" s="39"/>
      <c r="XX438" s="39"/>
      <c r="XY438" s="39"/>
      <c r="XZ438" s="39"/>
      <c r="YA438" s="39"/>
      <c r="YB438" s="39"/>
      <c r="YC438" s="39"/>
      <c r="YD438" s="39"/>
      <c r="YE438" s="39"/>
      <c r="YF438" s="39"/>
      <c r="YG438" s="39"/>
      <c r="YH438" s="39"/>
      <c r="YI438" s="39"/>
      <c r="YJ438" s="39"/>
      <c r="YK438" s="39"/>
      <c r="YL438" s="39"/>
      <c r="YM438" s="39"/>
      <c r="YN438" s="39"/>
      <c r="YO438" s="39"/>
      <c r="YP438" s="39"/>
      <c r="YQ438" s="39"/>
      <c r="YR438" s="39"/>
      <c r="YS438" s="39"/>
      <c r="YT438" s="39"/>
      <c r="YU438" s="39"/>
      <c r="YV438" s="39"/>
      <c r="YW438" s="39"/>
      <c r="YX438" s="39"/>
      <c r="YY438" s="39"/>
      <c r="YZ438" s="39"/>
      <c r="ZA438" s="39"/>
      <c r="ZB438" s="39"/>
      <c r="ZC438" s="39"/>
      <c r="ZD438" s="39"/>
      <c r="ZE438" s="39"/>
      <c r="ZF438" s="39"/>
      <c r="ZG438" s="39"/>
      <c r="ZH438" s="39"/>
      <c r="ZI438" s="39"/>
      <c r="ZJ438" s="39"/>
      <c r="ZK438" s="39"/>
      <c r="ZL438" s="39"/>
      <c r="ZM438" s="39"/>
      <c r="ZN438" s="39"/>
      <c r="ZO438" s="39"/>
      <c r="ZP438" s="39"/>
      <c r="ZQ438" s="39"/>
      <c r="ZR438" s="39"/>
      <c r="ZS438" s="39"/>
      <c r="ZT438" s="39"/>
      <c r="ZU438" s="39"/>
      <c r="ZV438" s="39"/>
      <c r="ZW438" s="39"/>
      <c r="ZX438" s="39"/>
    </row>
    <row r="439" spans="1:700" s="41" customFormat="1" ht="12" customHeight="1" x14ac:dyDescent="0.25">
      <c r="A439" s="128" t="s">
        <v>36</v>
      </c>
      <c r="B439" s="15" t="s">
        <v>37</v>
      </c>
      <c r="C439" s="15" t="s">
        <v>37</v>
      </c>
      <c r="D439" s="5" t="s">
        <v>38</v>
      </c>
      <c r="E439" s="6" t="s">
        <v>229</v>
      </c>
      <c r="F439" s="5" t="s">
        <v>38</v>
      </c>
      <c r="G439" s="6" t="s">
        <v>40</v>
      </c>
      <c r="H439" s="8">
        <v>21101</v>
      </c>
      <c r="I439" s="70" t="s">
        <v>46</v>
      </c>
      <c r="J439" s="9" t="s">
        <v>442</v>
      </c>
      <c r="K439" s="9" t="s">
        <v>16357</v>
      </c>
      <c r="L439" s="11"/>
      <c r="M439" s="8" t="s">
        <v>43</v>
      </c>
      <c r="N439" s="12" t="s">
        <v>16255</v>
      </c>
      <c r="O439" s="13">
        <v>10</v>
      </c>
      <c r="P439" s="14">
        <v>40</v>
      </c>
      <c r="Q439" s="53" t="s">
        <v>45</v>
      </c>
      <c r="R439" s="14">
        <f t="shared" si="9"/>
        <v>400</v>
      </c>
      <c r="S439" s="14">
        <v>0</v>
      </c>
      <c r="T439" s="14">
        <v>100</v>
      </c>
      <c r="U439" s="14">
        <v>0</v>
      </c>
      <c r="V439" s="14">
        <v>0</v>
      </c>
      <c r="W439" s="14">
        <v>80</v>
      </c>
      <c r="X439" s="14">
        <v>0</v>
      </c>
      <c r="Y439" s="14">
        <v>0</v>
      </c>
      <c r="Z439" s="14">
        <v>100</v>
      </c>
      <c r="AA439" s="14">
        <v>0</v>
      </c>
      <c r="AB439" s="14">
        <v>0</v>
      </c>
      <c r="AC439" s="14">
        <v>120</v>
      </c>
      <c r="AD439" s="14">
        <v>0</v>
      </c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  <c r="IV439" s="39"/>
      <c r="IW439" s="39"/>
      <c r="IX439" s="39"/>
      <c r="IY439" s="39"/>
      <c r="IZ439" s="39"/>
      <c r="JA439" s="39"/>
      <c r="JB439" s="39"/>
      <c r="JC439" s="39"/>
      <c r="JD439" s="39"/>
      <c r="JE439" s="39"/>
      <c r="JF439" s="39"/>
      <c r="JG439" s="39"/>
      <c r="JH439" s="39"/>
      <c r="JI439" s="39"/>
      <c r="JJ439" s="39"/>
      <c r="JK439" s="39"/>
      <c r="JL439" s="39"/>
      <c r="JM439" s="39"/>
      <c r="JN439" s="39"/>
      <c r="JO439" s="39"/>
      <c r="JP439" s="39"/>
      <c r="JQ439" s="39"/>
      <c r="JR439" s="39"/>
      <c r="JS439" s="39"/>
      <c r="JT439" s="39"/>
      <c r="JU439" s="39"/>
      <c r="JV439" s="39"/>
      <c r="JW439" s="39"/>
      <c r="JX439" s="39"/>
      <c r="JY439" s="39"/>
      <c r="JZ439" s="39"/>
      <c r="KA439" s="39"/>
      <c r="KB439" s="39"/>
      <c r="KC439" s="39"/>
      <c r="KD439" s="39"/>
      <c r="KE439" s="39"/>
      <c r="KF439" s="39"/>
      <c r="KG439" s="39"/>
      <c r="KH439" s="39"/>
      <c r="KI439" s="39"/>
      <c r="KJ439" s="39"/>
      <c r="KK439" s="39"/>
      <c r="KL439" s="39"/>
      <c r="KM439" s="39"/>
      <c r="KN439" s="39"/>
      <c r="KO439" s="39"/>
      <c r="KP439" s="39"/>
      <c r="KQ439" s="39"/>
      <c r="KR439" s="39"/>
      <c r="KS439" s="39"/>
      <c r="KT439" s="39"/>
      <c r="KU439" s="39"/>
      <c r="KV439" s="39"/>
      <c r="KW439" s="39"/>
      <c r="KX439" s="39"/>
      <c r="KY439" s="39"/>
      <c r="KZ439" s="39"/>
      <c r="LA439" s="39"/>
      <c r="LB439" s="39"/>
      <c r="LC439" s="39"/>
      <c r="LD439" s="39"/>
      <c r="LE439" s="39"/>
      <c r="LF439" s="39"/>
      <c r="LG439" s="39"/>
      <c r="LH439" s="39"/>
      <c r="LI439" s="39"/>
      <c r="LJ439" s="39"/>
      <c r="LK439" s="39"/>
      <c r="LL439" s="39"/>
      <c r="LM439" s="39"/>
      <c r="LN439" s="39"/>
      <c r="LO439" s="39"/>
      <c r="LP439" s="39"/>
      <c r="LQ439" s="39"/>
      <c r="LR439" s="39"/>
      <c r="LS439" s="39"/>
      <c r="LT439" s="39"/>
      <c r="LU439" s="39"/>
      <c r="LV439" s="39"/>
      <c r="LW439" s="39"/>
      <c r="LX439" s="39"/>
      <c r="LY439" s="39"/>
      <c r="LZ439" s="39"/>
      <c r="MA439" s="39"/>
      <c r="MB439" s="39"/>
      <c r="MC439" s="39"/>
      <c r="MD439" s="39"/>
      <c r="ME439" s="39"/>
      <c r="MF439" s="39"/>
      <c r="MG439" s="39"/>
      <c r="MH439" s="39"/>
      <c r="MI439" s="39"/>
      <c r="MJ439" s="39"/>
      <c r="MK439" s="39"/>
      <c r="ML439" s="39"/>
      <c r="MM439" s="39"/>
      <c r="MN439" s="39"/>
      <c r="MO439" s="39"/>
      <c r="MP439" s="39"/>
      <c r="MQ439" s="39"/>
      <c r="MR439" s="39"/>
      <c r="MS439" s="39"/>
      <c r="MT439" s="39"/>
      <c r="MU439" s="39"/>
      <c r="MV439" s="39"/>
      <c r="MW439" s="39"/>
      <c r="MX439" s="39"/>
      <c r="MY439" s="39"/>
      <c r="MZ439" s="39"/>
      <c r="NA439" s="39"/>
      <c r="NB439" s="39"/>
      <c r="NC439" s="39"/>
      <c r="ND439" s="39"/>
      <c r="NE439" s="39"/>
      <c r="NF439" s="39"/>
      <c r="NG439" s="39"/>
      <c r="NH439" s="39"/>
      <c r="NI439" s="39"/>
      <c r="NJ439" s="39"/>
      <c r="NK439" s="39"/>
      <c r="NL439" s="39"/>
      <c r="NM439" s="39"/>
      <c r="NN439" s="39"/>
      <c r="NO439" s="39"/>
      <c r="NP439" s="39"/>
      <c r="NQ439" s="39"/>
      <c r="NR439" s="39"/>
      <c r="NS439" s="39"/>
      <c r="NT439" s="39"/>
      <c r="NU439" s="39"/>
      <c r="NV439" s="39"/>
      <c r="NW439" s="39"/>
      <c r="NX439" s="39"/>
      <c r="NY439" s="39"/>
      <c r="NZ439" s="39"/>
      <c r="OA439" s="39"/>
      <c r="OB439" s="39"/>
      <c r="OC439" s="39"/>
      <c r="OD439" s="39"/>
      <c r="OE439" s="39"/>
      <c r="OF439" s="39"/>
      <c r="OG439" s="39"/>
      <c r="OH439" s="39"/>
      <c r="OI439" s="39"/>
      <c r="OJ439" s="39"/>
      <c r="OK439" s="39"/>
      <c r="OL439" s="39"/>
      <c r="OM439" s="39"/>
      <c r="ON439" s="39"/>
      <c r="OO439" s="39"/>
      <c r="OP439" s="39"/>
      <c r="OQ439" s="39"/>
      <c r="OR439" s="39"/>
      <c r="OS439" s="39"/>
      <c r="OT439" s="39"/>
      <c r="OU439" s="39"/>
      <c r="OV439" s="39"/>
      <c r="OW439" s="39"/>
      <c r="OX439" s="39"/>
      <c r="OY439" s="39"/>
      <c r="OZ439" s="39"/>
      <c r="PA439" s="39"/>
      <c r="PB439" s="39"/>
      <c r="PC439" s="39"/>
      <c r="PD439" s="39"/>
      <c r="PE439" s="39"/>
      <c r="PF439" s="39"/>
      <c r="PG439" s="39"/>
      <c r="PH439" s="39"/>
      <c r="PI439" s="39"/>
      <c r="PJ439" s="39"/>
      <c r="PK439" s="39"/>
      <c r="PL439" s="39"/>
      <c r="PM439" s="39"/>
      <c r="PN439" s="39"/>
      <c r="PO439" s="39"/>
      <c r="PP439" s="39"/>
      <c r="PQ439" s="39"/>
      <c r="PR439" s="39"/>
      <c r="PS439" s="39"/>
      <c r="PT439" s="39"/>
      <c r="PU439" s="39"/>
      <c r="PV439" s="39"/>
      <c r="PW439" s="39"/>
      <c r="PX439" s="39"/>
      <c r="PY439" s="39"/>
      <c r="PZ439" s="39"/>
      <c r="QA439" s="39"/>
      <c r="QB439" s="39"/>
      <c r="QC439" s="39"/>
      <c r="QD439" s="39"/>
      <c r="QE439" s="39"/>
      <c r="QF439" s="39"/>
      <c r="QG439" s="39"/>
      <c r="QH439" s="39"/>
      <c r="QI439" s="39"/>
      <c r="QJ439" s="39"/>
      <c r="QK439" s="39"/>
      <c r="QL439" s="39"/>
      <c r="QM439" s="39"/>
      <c r="QN439" s="39"/>
      <c r="QO439" s="39"/>
      <c r="QP439" s="39"/>
      <c r="QQ439" s="39"/>
      <c r="QR439" s="39"/>
      <c r="QS439" s="39"/>
      <c r="QT439" s="39"/>
      <c r="QU439" s="39"/>
      <c r="QV439" s="39"/>
      <c r="QW439" s="39"/>
      <c r="QX439" s="39"/>
      <c r="QY439" s="39"/>
      <c r="QZ439" s="39"/>
      <c r="RA439" s="39"/>
      <c r="RB439" s="39"/>
      <c r="RC439" s="39"/>
      <c r="RD439" s="39"/>
      <c r="RE439" s="39"/>
      <c r="RF439" s="39"/>
      <c r="RG439" s="39"/>
      <c r="RH439" s="39"/>
      <c r="RI439" s="39"/>
      <c r="RJ439" s="39"/>
      <c r="RK439" s="39"/>
      <c r="RL439" s="39"/>
      <c r="RM439" s="39"/>
      <c r="RN439" s="39"/>
      <c r="RO439" s="39"/>
      <c r="RP439" s="39"/>
      <c r="RQ439" s="39"/>
      <c r="RR439" s="39"/>
      <c r="RS439" s="39"/>
      <c r="RT439" s="39"/>
      <c r="RU439" s="39"/>
      <c r="RV439" s="39"/>
      <c r="RW439" s="39"/>
      <c r="RX439" s="39"/>
      <c r="RY439" s="39"/>
      <c r="RZ439" s="39"/>
      <c r="SA439" s="39"/>
      <c r="SB439" s="39"/>
      <c r="SC439" s="39"/>
      <c r="SD439" s="39"/>
      <c r="SE439" s="39"/>
      <c r="SF439" s="39"/>
      <c r="SG439" s="39"/>
      <c r="SH439" s="39"/>
      <c r="SI439" s="39"/>
      <c r="SJ439" s="39"/>
      <c r="SK439" s="39"/>
      <c r="SL439" s="39"/>
      <c r="SM439" s="39"/>
      <c r="SN439" s="39"/>
      <c r="SO439" s="39"/>
      <c r="SP439" s="39"/>
      <c r="SQ439" s="39"/>
      <c r="SR439" s="39"/>
      <c r="SS439" s="39"/>
      <c r="ST439" s="39"/>
      <c r="SU439" s="39"/>
      <c r="SV439" s="39"/>
      <c r="SW439" s="39"/>
      <c r="SX439" s="39"/>
      <c r="SY439" s="39"/>
      <c r="SZ439" s="39"/>
      <c r="TA439" s="39"/>
      <c r="TB439" s="39"/>
      <c r="TC439" s="39"/>
      <c r="TD439" s="39"/>
      <c r="TE439" s="39"/>
      <c r="TF439" s="39"/>
      <c r="TG439" s="39"/>
      <c r="TH439" s="39"/>
      <c r="TI439" s="39"/>
      <c r="TJ439" s="39"/>
      <c r="TK439" s="39"/>
      <c r="TL439" s="39"/>
      <c r="TM439" s="39"/>
      <c r="TN439" s="39"/>
      <c r="TO439" s="39"/>
      <c r="TP439" s="39"/>
      <c r="TQ439" s="39"/>
      <c r="TR439" s="39"/>
      <c r="TS439" s="39"/>
      <c r="TT439" s="39"/>
      <c r="TU439" s="39"/>
      <c r="TV439" s="39"/>
      <c r="TW439" s="39"/>
      <c r="TX439" s="39"/>
      <c r="TY439" s="39"/>
      <c r="TZ439" s="39"/>
      <c r="UA439" s="39"/>
      <c r="UB439" s="39"/>
      <c r="UC439" s="39"/>
      <c r="UD439" s="39"/>
      <c r="UE439" s="39"/>
      <c r="UF439" s="39"/>
      <c r="UG439" s="39"/>
      <c r="UH439" s="39"/>
      <c r="UI439" s="39"/>
      <c r="UJ439" s="39"/>
      <c r="UK439" s="39"/>
      <c r="UL439" s="39"/>
      <c r="UM439" s="39"/>
      <c r="UN439" s="39"/>
      <c r="UO439" s="39"/>
      <c r="UP439" s="39"/>
      <c r="UQ439" s="39"/>
      <c r="UR439" s="39"/>
      <c r="US439" s="39"/>
      <c r="UT439" s="39"/>
      <c r="UU439" s="39"/>
      <c r="UV439" s="39"/>
      <c r="UW439" s="39"/>
      <c r="UX439" s="39"/>
      <c r="UY439" s="39"/>
      <c r="UZ439" s="39"/>
      <c r="VA439" s="39"/>
      <c r="VB439" s="39"/>
      <c r="VC439" s="39"/>
      <c r="VD439" s="39"/>
      <c r="VE439" s="39"/>
      <c r="VF439" s="39"/>
      <c r="VG439" s="39"/>
      <c r="VH439" s="39"/>
      <c r="VI439" s="39"/>
      <c r="VJ439" s="39"/>
      <c r="VK439" s="39"/>
      <c r="VL439" s="39"/>
      <c r="VM439" s="39"/>
      <c r="VN439" s="39"/>
      <c r="VO439" s="39"/>
      <c r="VP439" s="39"/>
      <c r="VQ439" s="39"/>
      <c r="VR439" s="39"/>
      <c r="VS439" s="39"/>
      <c r="VT439" s="39"/>
      <c r="VU439" s="39"/>
      <c r="VV439" s="39"/>
      <c r="VW439" s="39"/>
      <c r="VX439" s="39"/>
      <c r="VY439" s="39"/>
      <c r="VZ439" s="39"/>
      <c r="WA439" s="39"/>
      <c r="WB439" s="39"/>
      <c r="WC439" s="39"/>
      <c r="WD439" s="39"/>
      <c r="WE439" s="39"/>
      <c r="WF439" s="39"/>
      <c r="WG439" s="39"/>
      <c r="WH439" s="39"/>
      <c r="WI439" s="39"/>
      <c r="WJ439" s="39"/>
      <c r="WK439" s="39"/>
      <c r="WL439" s="39"/>
      <c r="WM439" s="39"/>
      <c r="WN439" s="39"/>
      <c r="WO439" s="39"/>
      <c r="WP439" s="39"/>
      <c r="WQ439" s="39"/>
      <c r="WR439" s="39"/>
      <c r="WS439" s="39"/>
      <c r="WT439" s="39"/>
      <c r="WU439" s="39"/>
      <c r="WV439" s="39"/>
      <c r="WW439" s="39"/>
      <c r="WX439" s="39"/>
      <c r="WY439" s="39"/>
      <c r="WZ439" s="39"/>
      <c r="XA439" s="39"/>
      <c r="XB439" s="39"/>
      <c r="XC439" s="39"/>
      <c r="XD439" s="39"/>
      <c r="XE439" s="39"/>
      <c r="XF439" s="39"/>
      <c r="XG439" s="39"/>
      <c r="XH439" s="39"/>
      <c r="XI439" s="39"/>
      <c r="XJ439" s="39"/>
      <c r="XK439" s="39"/>
      <c r="XL439" s="39"/>
      <c r="XM439" s="39"/>
      <c r="XN439" s="39"/>
      <c r="XO439" s="39"/>
      <c r="XP439" s="39"/>
      <c r="XQ439" s="39"/>
      <c r="XR439" s="39"/>
      <c r="XS439" s="39"/>
      <c r="XT439" s="39"/>
      <c r="XU439" s="39"/>
      <c r="XV439" s="39"/>
      <c r="XW439" s="39"/>
      <c r="XX439" s="39"/>
      <c r="XY439" s="39"/>
      <c r="XZ439" s="39"/>
      <c r="YA439" s="39"/>
      <c r="YB439" s="39"/>
      <c r="YC439" s="39"/>
      <c r="YD439" s="39"/>
      <c r="YE439" s="39"/>
      <c r="YF439" s="39"/>
      <c r="YG439" s="39"/>
      <c r="YH439" s="39"/>
      <c r="YI439" s="39"/>
      <c r="YJ439" s="39"/>
      <c r="YK439" s="39"/>
      <c r="YL439" s="39"/>
      <c r="YM439" s="39"/>
      <c r="YN439" s="39"/>
      <c r="YO439" s="39"/>
      <c r="YP439" s="39"/>
      <c r="YQ439" s="39"/>
      <c r="YR439" s="39"/>
      <c r="YS439" s="39"/>
      <c r="YT439" s="39"/>
      <c r="YU439" s="39"/>
      <c r="YV439" s="39"/>
      <c r="YW439" s="39"/>
      <c r="YX439" s="39"/>
      <c r="YY439" s="39"/>
      <c r="YZ439" s="39"/>
      <c r="ZA439" s="39"/>
      <c r="ZB439" s="39"/>
      <c r="ZC439" s="39"/>
      <c r="ZD439" s="39"/>
      <c r="ZE439" s="39"/>
      <c r="ZF439" s="39"/>
      <c r="ZG439" s="39"/>
      <c r="ZH439" s="39"/>
      <c r="ZI439" s="39"/>
      <c r="ZJ439" s="39"/>
      <c r="ZK439" s="39"/>
      <c r="ZL439" s="39"/>
      <c r="ZM439" s="39"/>
      <c r="ZN439" s="39"/>
      <c r="ZO439" s="39"/>
      <c r="ZP439" s="39"/>
      <c r="ZQ439" s="39"/>
      <c r="ZR439" s="39"/>
      <c r="ZS439" s="39"/>
      <c r="ZT439" s="39"/>
      <c r="ZU439" s="39"/>
      <c r="ZV439" s="39"/>
      <c r="ZW439" s="39"/>
      <c r="ZX439" s="39"/>
    </row>
    <row r="440" spans="1:700" s="41" customFormat="1" ht="12" customHeight="1" x14ac:dyDescent="0.25">
      <c r="A440" s="128" t="s">
        <v>36</v>
      </c>
      <c r="B440" s="15" t="s">
        <v>37</v>
      </c>
      <c r="C440" s="15" t="s">
        <v>37</v>
      </c>
      <c r="D440" s="5" t="s">
        <v>38</v>
      </c>
      <c r="E440" s="6" t="s">
        <v>229</v>
      </c>
      <c r="F440" s="5" t="s">
        <v>38</v>
      </c>
      <c r="G440" s="6" t="s">
        <v>40</v>
      </c>
      <c r="H440" s="8">
        <v>21101</v>
      </c>
      <c r="I440" s="70" t="s">
        <v>46</v>
      </c>
      <c r="J440" s="110" t="s">
        <v>412</v>
      </c>
      <c r="K440" s="9" t="s">
        <v>245</v>
      </c>
      <c r="L440" s="11"/>
      <c r="M440" s="8" t="s">
        <v>43</v>
      </c>
      <c r="N440" s="12" t="s">
        <v>16255</v>
      </c>
      <c r="O440" s="13">
        <v>50</v>
      </c>
      <c r="P440" s="14">
        <v>25</v>
      </c>
      <c r="Q440" s="53" t="s">
        <v>45</v>
      </c>
      <c r="R440" s="14">
        <f t="shared" si="9"/>
        <v>1250</v>
      </c>
      <c r="S440" s="14">
        <v>0</v>
      </c>
      <c r="T440" s="14">
        <v>375</v>
      </c>
      <c r="U440" s="14">
        <v>0</v>
      </c>
      <c r="V440" s="14">
        <v>0</v>
      </c>
      <c r="W440" s="14">
        <v>250</v>
      </c>
      <c r="X440" s="14">
        <v>0</v>
      </c>
      <c r="Y440" s="14">
        <v>0</v>
      </c>
      <c r="Z440" s="14">
        <v>250</v>
      </c>
      <c r="AA440" s="14">
        <v>0</v>
      </c>
      <c r="AB440" s="14">
        <v>0</v>
      </c>
      <c r="AC440" s="14">
        <v>375</v>
      </c>
      <c r="AD440" s="14">
        <v>0</v>
      </c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  <c r="IV440" s="39"/>
      <c r="IW440" s="39"/>
      <c r="IX440" s="39"/>
      <c r="IY440" s="39"/>
      <c r="IZ440" s="39"/>
      <c r="JA440" s="39"/>
      <c r="JB440" s="39"/>
      <c r="JC440" s="39"/>
      <c r="JD440" s="39"/>
      <c r="JE440" s="39"/>
      <c r="JF440" s="39"/>
      <c r="JG440" s="39"/>
      <c r="JH440" s="39"/>
      <c r="JI440" s="39"/>
      <c r="JJ440" s="39"/>
      <c r="JK440" s="39"/>
      <c r="JL440" s="39"/>
      <c r="JM440" s="39"/>
      <c r="JN440" s="39"/>
      <c r="JO440" s="39"/>
      <c r="JP440" s="39"/>
      <c r="JQ440" s="39"/>
      <c r="JR440" s="39"/>
      <c r="JS440" s="39"/>
      <c r="JT440" s="39"/>
      <c r="JU440" s="39"/>
      <c r="JV440" s="39"/>
      <c r="JW440" s="39"/>
      <c r="JX440" s="39"/>
      <c r="JY440" s="39"/>
      <c r="JZ440" s="39"/>
      <c r="KA440" s="39"/>
      <c r="KB440" s="39"/>
      <c r="KC440" s="39"/>
      <c r="KD440" s="39"/>
      <c r="KE440" s="39"/>
      <c r="KF440" s="39"/>
      <c r="KG440" s="39"/>
      <c r="KH440" s="39"/>
      <c r="KI440" s="39"/>
      <c r="KJ440" s="39"/>
      <c r="KK440" s="39"/>
      <c r="KL440" s="39"/>
      <c r="KM440" s="39"/>
      <c r="KN440" s="39"/>
      <c r="KO440" s="39"/>
      <c r="KP440" s="39"/>
      <c r="KQ440" s="39"/>
      <c r="KR440" s="39"/>
      <c r="KS440" s="39"/>
      <c r="KT440" s="39"/>
      <c r="KU440" s="39"/>
      <c r="KV440" s="39"/>
      <c r="KW440" s="39"/>
      <c r="KX440" s="39"/>
      <c r="KY440" s="39"/>
      <c r="KZ440" s="39"/>
      <c r="LA440" s="39"/>
      <c r="LB440" s="39"/>
      <c r="LC440" s="39"/>
      <c r="LD440" s="39"/>
      <c r="LE440" s="39"/>
      <c r="LF440" s="39"/>
      <c r="LG440" s="39"/>
      <c r="LH440" s="39"/>
      <c r="LI440" s="39"/>
      <c r="LJ440" s="39"/>
      <c r="LK440" s="39"/>
      <c r="LL440" s="39"/>
      <c r="LM440" s="39"/>
      <c r="LN440" s="39"/>
      <c r="LO440" s="39"/>
      <c r="LP440" s="39"/>
      <c r="LQ440" s="39"/>
      <c r="LR440" s="39"/>
      <c r="LS440" s="39"/>
      <c r="LT440" s="39"/>
      <c r="LU440" s="39"/>
      <c r="LV440" s="39"/>
      <c r="LW440" s="39"/>
      <c r="LX440" s="39"/>
      <c r="LY440" s="39"/>
      <c r="LZ440" s="39"/>
      <c r="MA440" s="39"/>
      <c r="MB440" s="39"/>
      <c r="MC440" s="39"/>
      <c r="MD440" s="39"/>
      <c r="ME440" s="39"/>
      <c r="MF440" s="39"/>
      <c r="MG440" s="39"/>
      <c r="MH440" s="39"/>
      <c r="MI440" s="39"/>
      <c r="MJ440" s="39"/>
      <c r="MK440" s="39"/>
      <c r="ML440" s="39"/>
      <c r="MM440" s="39"/>
      <c r="MN440" s="39"/>
      <c r="MO440" s="39"/>
      <c r="MP440" s="39"/>
      <c r="MQ440" s="39"/>
      <c r="MR440" s="39"/>
      <c r="MS440" s="39"/>
      <c r="MT440" s="39"/>
      <c r="MU440" s="39"/>
      <c r="MV440" s="39"/>
      <c r="MW440" s="39"/>
      <c r="MX440" s="39"/>
      <c r="MY440" s="39"/>
      <c r="MZ440" s="39"/>
      <c r="NA440" s="39"/>
      <c r="NB440" s="39"/>
      <c r="NC440" s="39"/>
      <c r="ND440" s="39"/>
      <c r="NE440" s="39"/>
      <c r="NF440" s="39"/>
      <c r="NG440" s="39"/>
      <c r="NH440" s="39"/>
      <c r="NI440" s="39"/>
      <c r="NJ440" s="39"/>
      <c r="NK440" s="39"/>
      <c r="NL440" s="39"/>
      <c r="NM440" s="39"/>
      <c r="NN440" s="39"/>
      <c r="NO440" s="39"/>
      <c r="NP440" s="39"/>
      <c r="NQ440" s="39"/>
      <c r="NR440" s="39"/>
      <c r="NS440" s="39"/>
      <c r="NT440" s="39"/>
      <c r="NU440" s="39"/>
      <c r="NV440" s="39"/>
      <c r="NW440" s="39"/>
      <c r="NX440" s="39"/>
      <c r="NY440" s="39"/>
      <c r="NZ440" s="39"/>
      <c r="OA440" s="39"/>
      <c r="OB440" s="39"/>
      <c r="OC440" s="39"/>
      <c r="OD440" s="39"/>
      <c r="OE440" s="39"/>
      <c r="OF440" s="39"/>
      <c r="OG440" s="39"/>
      <c r="OH440" s="39"/>
      <c r="OI440" s="39"/>
      <c r="OJ440" s="39"/>
      <c r="OK440" s="39"/>
      <c r="OL440" s="39"/>
      <c r="OM440" s="39"/>
      <c r="ON440" s="39"/>
      <c r="OO440" s="39"/>
      <c r="OP440" s="39"/>
      <c r="OQ440" s="39"/>
      <c r="OR440" s="39"/>
      <c r="OS440" s="39"/>
      <c r="OT440" s="39"/>
      <c r="OU440" s="39"/>
      <c r="OV440" s="39"/>
      <c r="OW440" s="39"/>
      <c r="OX440" s="39"/>
      <c r="OY440" s="39"/>
      <c r="OZ440" s="39"/>
      <c r="PA440" s="39"/>
      <c r="PB440" s="39"/>
      <c r="PC440" s="39"/>
      <c r="PD440" s="39"/>
      <c r="PE440" s="39"/>
      <c r="PF440" s="39"/>
      <c r="PG440" s="39"/>
      <c r="PH440" s="39"/>
      <c r="PI440" s="39"/>
      <c r="PJ440" s="39"/>
      <c r="PK440" s="39"/>
      <c r="PL440" s="39"/>
      <c r="PM440" s="39"/>
      <c r="PN440" s="39"/>
      <c r="PO440" s="39"/>
      <c r="PP440" s="39"/>
      <c r="PQ440" s="39"/>
      <c r="PR440" s="39"/>
      <c r="PS440" s="39"/>
      <c r="PT440" s="39"/>
      <c r="PU440" s="39"/>
      <c r="PV440" s="39"/>
      <c r="PW440" s="39"/>
      <c r="PX440" s="39"/>
      <c r="PY440" s="39"/>
      <c r="PZ440" s="39"/>
      <c r="QA440" s="39"/>
      <c r="QB440" s="39"/>
      <c r="QC440" s="39"/>
      <c r="QD440" s="39"/>
      <c r="QE440" s="39"/>
      <c r="QF440" s="39"/>
      <c r="QG440" s="39"/>
      <c r="QH440" s="39"/>
      <c r="QI440" s="39"/>
      <c r="QJ440" s="39"/>
      <c r="QK440" s="39"/>
      <c r="QL440" s="39"/>
      <c r="QM440" s="39"/>
      <c r="QN440" s="39"/>
      <c r="QO440" s="39"/>
      <c r="QP440" s="39"/>
      <c r="QQ440" s="39"/>
      <c r="QR440" s="39"/>
      <c r="QS440" s="39"/>
      <c r="QT440" s="39"/>
      <c r="QU440" s="39"/>
      <c r="QV440" s="39"/>
      <c r="QW440" s="39"/>
      <c r="QX440" s="39"/>
      <c r="QY440" s="39"/>
      <c r="QZ440" s="39"/>
      <c r="RA440" s="39"/>
      <c r="RB440" s="39"/>
      <c r="RC440" s="39"/>
      <c r="RD440" s="39"/>
      <c r="RE440" s="39"/>
      <c r="RF440" s="39"/>
      <c r="RG440" s="39"/>
      <c r="RH440" s="39"/>
      <c r="RI440" s="39"/>
      <c r="RJ440" s="39"/>
      <c r="RK440" s="39"/>
      <c r="RL440" s="39"/>
      <c r="RM440" s="39"/>
      <c r="RN440" s="39"/>
      <c r="RO440" s="39"/>
      <c r="RP440" s="39"/>
      <c r="RQ440" s="39"/>
      <c r="RR440" s="39"/>
      <c r="RS440" s="39"/>
      <c r="RT440" s="39"/>
      <c r="RU440" s="39"/>
      <c r="RV440" s="39"/>
      <c r="RW440" s="39"/>
      <c r="RX440" s="39"/>
      <c r="RY440" s="39"/>
      <c r="RZ440" s="39"/>
      <c r="SA440" s="39"/>
      <c r="SB440" s="39"/>
      <c r="SC440" s="39"/>
      <c r="SD440" s="39"/>
      <c r="SE440" s="39"/>
      <c r="SF440" s="39"/>
      <c r="SG440" s="39"/>
      <c r="SH440" s="39"/>
      <c r="SI440" s="39"/>
      <c r="SJ440" s="39"/>
      <c r="SK440" s="39"/>
      <c r="SL440" s="39"/>
      <c r="SM440" s="39"/>
      <c r="SN440" s="39"/>
      <c r="SO440" s="39"/>
      <c r="SP440" s="39"/>
      <c r="SQ440" s="39"/>
      <c r="SR440" s="39"/>
      <c r="SS440" s="39"/>
      <c r="ST440" s="39"/>
      <c r="SU440" s="39"/>
      <c r="SV440" s="39"/>
      <c r="SW440" s="39"/>
      <c r="SX440" s="39"/>
      <c r="SY440" s="39"/>
      <c r="SZ440" s="39"/>
      <c r="TA440" s="39"/>
      <c r="TB440" s="39"/>
      <c r="TC440" s="39"/>
      <c r="TD440" s="39"/>
      <c r="TE440" s="39"/>
      <c r="TF440" s="39"/>
      <c r="TG440" s="39"/>
      <c r="TH440" s="39"/>
      <c r="TI440" s="39"/>
      <c r="TJ440" s="39"/>
      <c r="TK440" s="39"/>
      <c r="TL440" s="39"/>
      <c r="TM440" s="39"/>
      <c r="TN440" s="39"/>
      <c r="TO440" s="39"/>
      <c r="TP440" s="39"/>
      <c r="TQ440" s="39"/>
      <c r="TR440" s="39"/>
      <c r="TS440" s="39"/>
      <c r="TT440" s="39"/>
      <c r="TU440" s="39"/>
      <c r="TV440" s="39"/>
      <c r="TW440" s="39"/>
      <c r="TX440" s="39"/>
      <c r="TY440" s="39"/>
      <c r="TZ440" s="39"/>
      <c r="UA440" s="39"/>
      <c r="UB440" s="39"/>
      <c r="UC440" s="39"/>
      <c r="UD440" s="39"/>
      <c r="UE440" s="39"/>
      <c r="UF440" s="39"/>
      <c r="UG440" s="39"/>
      <c r="UH440" s="39"/>
      <c r="UI440" s="39"/>
      <c r="UJ440" s="39"/>
      <c r="UK440" s="39"/>
      <c r="UL440" s="39"/>
      <c r="UM440" s="39"/>
      <c r="UN440" s="39"/>
      <c r="UO440" s="39"/>
      <c r="UP440" s="39"/>
      <c r="UQ440" s="39"/>
      <c r="UR440" s="39"/>
      <c r="US440" s="39"/>
      <c r="UT440" s="39"/>
      <c r="UU440" s="39"/>
      <c r="UV440" s="39"/>
      <c r="UW440" s="39"/>
      <c r="UX440" s="39"/>
      <c r="UY440" s="39"/>
      <c r="UZ440" s="39"/>
      <c r="VA440" s="39"/>
      <c r="VB440" s="39"/>
      <c r="VC440" s="39"/>
      <c r="VD440" s="39"/>
      <c r="VE440" s="39"/>
      <c r="VF440" s="39"/>
      <c r="VG440" s="39"/>
      <c r="VH440" s="39"/>
      <c r="VI440" s="39"/>
      <c r="VJ440" s="39"/>
      <c r="VK440" s="39"/>
      <c r="VL440" s="39"/>
      <c r="VM440" s="39"/>
      <c r="VN440" s="39"/>
      <c r="VO440" s="39"/>
      <c r="VP440" s="39"/>
      <c r="VQ440" s="39"/>
      <c r="VR440" s="39"/>
      <c r="VS440" s="39"/>
      <c r="VT440" s="39"/>
      <c r="VU440" s="39"/>
      <c r="VV440" s="39"/>
      <c r="VW440" s="39"/>
      <c r="VX440" s="39"/>
      <c r="VY440" s="39"/>
      <c r="VZ440" s="39"/>
      <c r="WA440" s="39"/>
      <c r="WB440" s="39"/>
      <c r="WC440" s="39"/>
      <c r="WD440" s="39"/>
      <c r="WE440" s="39"/>
      <c r="WF440" s="39"/>
      <c r="WG440" s="39"/>
      <c r="WH440" s="39"/>
      <c r="WI440" s="39"/>
      <c r="WJ440" s="39"/>
      <c r="WK440" s="39"/>
      <c r="WL440" s="39"/>
      <c r="WM440" s="39"/>
      <c r="WN440" s="39"/>
      <c r="WO440" s="39"/>
      <c r="WP440" s="39"/>
      <c r="WQ440" s="39"/>
      <c r="WR440" s="39"/>
      <c r="WS440" s="39"/>
      <c r="WT440" s="39"/>
      <c r="WU440" s="39"/>
      <c r="WV440" s="39"/>
      <c r="WW440" s="39"/>
      <c r="WX440" s="39"/>
      <c r="WY440" s="39"/>
      <c r="WZ440" s="39"/>
      <c r="XA440" s="39"/>
      <c r="XB440" s="39"/>
      <c r="XC440" s="39"/>
      <c r="XD440" s="39"/>
      <c r="XE440" s="39"/>
      <c r="XF440" s="39"/>
      <c r="XG440" s="39"/>
      <c r="XH440" s="39"/>
      <c r="XI440" s="39"/>
      <c r="XJ440" s="39"/>
      <c r="XK440" s="39"/>
      <c r="XL440" s="39"/>
      <c r="XM440" s="39"/>
      <c r="XN440" s="39"/>
      <c r="XO440" s="39"/>
      <c r="XP440" s="39"/>
      <c r="XQ440" s="39"/>
      <c r="XR440" s="39"/>
      <c r="XS440" s="39"/>
      <c r="XT440" s="39"/>
      <c r="XU440" s="39"/>
      <c r="XV440" s="39"/>
      <c r="XW440" s="39"/>
      <c r="XX440" s="39"/>
      <c r="XY440" s="39"/>
      <c r="XZ440" s="39"/>
      <c r="YA440" s="39"/>
      <c r="YB440" s="39"/>
      <c r="YC440" s="39"/>
      <c r="YD440" s="39"/>
      <c r="YE440" s="39"/>
      <c r="YF440" s="39"/>
      <c r="YG440" s="39"/>
      <c r="YH440" s="39"/>
      <c r="YI440" s="39"/>
      <c r="YJ440" s="39"/>
      <c r="YK440" s="39"/>
      <c r="YL440" s="39"/>
      <c r="YM440" s="39"/>
      <c r="YN440" s="39"/>
      <c r="YO440" s="39"/>
      <c r="YP440" s="39"/>
      <c r="YQ440" s="39"/>
      <c r="YR440" s="39"/>
      <c r="YS440" s="39"/>
      <c r="YT440" s="39"/>
      <c r="YU440" s="39"/>
      <c r="YV440" s="39"/>
      <c r="YW440" s="39"/>
      <c r="YX440" s="39"/>
      <c r="YY440" s="39"/>
      <c r="YZ440" s="39"/>
      <c r="ZA440" s="39"/>
      <c r="ZB440" s="39"/>
      <c r="ZC440" s="39"/>
      <c r="ZD440" s="39"/>
      <c r="ZE440" s="39"/>
      <c r="ZF440" s="39"/>
      <c r="ZG440" s="39"/>
      <c r="ZH440" s="39"/>
      <c r="ZI440" s="39"/>
      <c r="ZJ440" s="39"/>
      <c r="ZK440" s="39"/>
      <c r="ZL440" s="39"/>
      <c r="ZM440" s="39"/>
      <c r="ZN440" s="39"/>
      <c r="ZO440" s="39"/>
      <c r="ZP440" s="39"/>
      <c r="ZQ440" s="39"/>
      <c r="ZR440" s="39"/>
      <c r="ZS440" s="39"/>
      <c r="ZT440" s="39"/>
      <c r="ZU440" s="39"/>
      <c r="ZV440" s="39"/>
      <c r="ZW440" s="39"/>
      <c r="ZX440" s="39"/>
    </row>
    <row r="441" spans="1:700" s="41" customFormat="1" ht="12" customHeight="1" x14ac:dyDescent="0.25">
      <c r="A441" s="128" t="s">
        <v>36</v>
      </c>
      <c r="B441" s="15" t="s">
        <v>37</v>
      </c>
      <c r="C441" s="15" t="s">
        <v>37</v>
      </c>
      <c r="D441" s="5" t="s">
        <v>38</v>
      </c>
      <c r="E441" s="6" t="s">
        <v>229</v>
      </c>
      <c r="F441" s="5" t="s">
        <v>38</v>
      </c>
      <c r="G441" s="6" t="s">
        <v>40</v>
      </c>
      <c r="H441" s="8">
        <v>21101</v>
      </c>
      <c r="I441" s="70" t="s">
        <v>46</v>
      </c>
      <c r="J441" s="110" t="s">
        <v>413</v>
      </c>
      <c r="K441" s="9" t="s">
        <v>246</v>
      </c>
      <c r="L441" s="11"/>
      <c r="M441" s="8" t="s">
        <v>43</v>
      </c>
      <c r="N441" s="12" t="s">
        <v>16255</v>
      </c>
      <c r="O441" s="13">
        <v>50</v>
      </c>
      <c r="P441" s="14">
        <v>25</v>
      </c>
      <c r="Q441" s="53" t="s">
        <v>45</v>
      </c>
      <c r="R441" s="14">
        <f t="shared" si="9"/>
        <v>1250</v>
      </c>
      <c r="S441" s="14">
        <v>0</v>
      </c>
      <c r="T441" s="14">
        <v>375</v>
      </c>
      <c r="U441" s="14">
        <v>0</v>
      </c>
      <c r="V441" s="14">
        <v>0</v>
      </c>
      <c r="W441" s="14">
        <v>250</v>
      </c>
      <c r="X441" s="14">
        <v>0</v>
      </c>
      <c r="Y441" s="14">
        <v>0</v>
      </c>
      <c r="Z441" s="14">
        <v>250</v>
      </c>
      <c r="AA441" s="14">
        <v>0</v>
      </c>
      <c r="AB441" s="14">
        <v>0</v>
      </c>
      <c r="AC441" s="14">
        <v>375</v>
      </c>
      <c r="AD441" s="14">
        <v>0</v>
      </c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  <c r="IV441" s="39"/>
      <c r="IW441" s="39"/>
      <c r="IX441" s="39"/>
      <c r="IY441" s="39"/>
      <c r="IZ441" s="39"/>
      <c r="JA441" s="39"/>
      <c r="JB441" s="39"/>
      <c r="JC441" s="39"/>
      <c r="JD441" s="39"/>
      <c r="JE441" s="39"/>
      <c r="JF441" s="39"/>
      <c r="JG441" s="39"/>
      <c r="JH441" s="39"/>
      <c r="JI441" s="39"/>
      <c r="JJ441" s="39"/>
      <c r="JK441" s="39"/>
      <c r="JL441" s="39"/>
      <c r="JM441" s="39"/>
      <c r="JN441" s="39"/>
      <c r="JO441" s="39"/>
      <c r="JP441" s="39"/>
      <c r="JQ441" s="39"/>
      <c r="JR441" s="39"/>
      <c r="JS441" s="39"/>
      <c r="JT441" s="39"/>
      <c r="JU441" s="39"/>
      <c r="JV441" s="39"/>
      <c r="JW441" s="39"/>
      <c r="JX441" s="39"/>
      <c r="JY441" s="39"/>
      <c r="JZ441" s="39"/>
      <c r="KA441" s="39"/>
      <c r="KB441" s="39"/>
      <c r="KC441" s="39"/>
      <c r="KD441" s="39"/>
      <c r="KE441" s="39"/>
      <c r="KF441" s="39"/>
      <c r="KG441" s="39"/>
      <c r="KH441" s="39"/>
      <c r="KI441" s="39"/>
      <c r="KJ441" s="39"/>
      <c r="KK441" s="39"/>
      <c r="KL441" s="39"/>
      <c r="KM441" s="39"/>
      <c r="KN441" s="39"/>
      <c r="KO441" s="39"/>
      <c r="KP441" s="39"/>
      <c r="KQ441" s="39"/>
      <c r="KR441" s="39"/>
      <c r="KS441" s="39"/>
      <c r="KT441" s="39"/>
      <c r="KU441" s="39"/>
      <c r="KV441" s="39"/>
      <c r="KW441" s="39"/>
      <c r="KX441" s="39"/>
      <c r="KY441" s="39"/>
      <c r="KZ441" s="39"/>
      <c r="LA441" s="39"/>
      <c r="LB441" s="39"/>
      <c r="LC441" s="39"/>
      <c r="LD441" s="39"/>
      <c r="LE441" s="39"/>
      <c r="LF441" s="39"/>
      <c r="LG441" s="39"/>
      <c r="LH441" s="39"/>
      <c r="LI441" s="39"/>
      <c r="LJ441" s="39"/>
      <c r="LK441" s="39"/>
      <c r="LL441" s="39"/>
      <c r="LM441" s="39"/>
      <c r="LN441" s="39"/>
      <c r="LO441" s="39"/>
      <c r="LP441" s="39"/>
      <c r="LQ441" s="39"/>
      <c r="LR441" s="39"/>
      <c r="LS441" s="39"/>
      <c r="LT441" s="39"/>
      <c r="LU441" s="39"/>
      <c r="LV441" s="39"/>
      <c r="LW441" s="39"/>
      <c r="LX441" s="39"/>
      <c r="LY441" s="39"/>
      <c r="LZ441" s="39"/>
      <c r="MA441" s="39"/>
      <c r="MB441" s="39"/>
      <c r="MC441" s="39"/>
      <c r="MD441" s="39"/>
      <c r="ME441" s="39"/>
      <c r="MF441" s="39"/>
      <c r="MG441" s="39"/>
      <c r="MH441" s="39"/>
      <c r="MI441" s="39"/>
      <c r="MJ441" s="39"/>
      <c r="MK441" s="39"/>
      <c r="ML441" s="39"/>
      <c r="MM441" s="39"/>
      <c r="MN441" s="39"/>
      <c r="MO441" s="39"/>
      <c r="MP441" s="39"/>
      <c r="MQ441" s="39"/>
      <c r="MR441" s="39"/>
      <c r="MS441" s="39"/>
      <c r="MT441" s="39"/>
      <c r="MU441" s="39"/>
      <c r="MV441" s="39"/>
      <c r="MW441" s="39"/>
      <c r="MX441" s="39"/>
      <c r="MY441" s="39"/>
      <c r="MZ441" s="39"/>
      <c r="NA441" s="39"/>
      <c r="NB441" s="39"/>
      <c r="NC441" s="39"/>
      <c r="ND441" s="39"/>
      <c r="NE441" s="39"/>
      <c r="NF441" s="39"/>
      <c r="NG441" s="39"/>
      <c r="NH441" s="39"/>
      <c r="NI441" s="39"/>
      <c r="NJ441" s="39"/>
      <c r="NK441" s="39"/>
      <c r="NL441" s="39"/>
      <c r="NM441" s="39"/>
      <c r="NN441" s="39"/>
      <c r="NO441" s="39"/>
      <c r="NP441" s="39"/>
      <c r="NQ441" s="39"/>
      <c r="NR441" s="39"/>
      <c r="NS441" s="39"/>
      <c r="NT441" s="39"/>
      <c r="NU441" s="39"/>
      <c r="NV441" s="39"/>
      <c r="NW441" s="39"/>
      <c r="NX441" s="39"/>
      <c r="NY441" s="39"/>
      <c r="NZ441" s="39"/>
      <c r="OA441" s="39"/>
      <c r="OB441" s="39"/>
      <c r="OC441" s="39"/>
      <c r="OD441" s="39"/>
      <c r="OE441" s="39"/>
      <c r="OF441" s="39"/>
      <c r="OG441" s="39"/>
      <c r="OH441" s="39"/>
      <c r="OI441" s="39"/>
      <c r="OJ441" s="39"/>
      <c r="OK441" s="39"/>
      <c r="OL441" s="39"/>
      <c r="OM441" s="39"/>
      <c r="ON441" s="39"/>
      <c r="OO441" s="39"/>
      <c r="OP441" s="39"/>
      <c r="OQ441" s="39"/>
      <c r="OR441" s="39"/>
      <c r="OS441" s="39"/>
      <c r="OT441" s="39"/>
      <c r="OU441" s="39"/>
      <c r="OV441" s="39"/>
      <c r="OW441" s="39"/>
      <c r="OX441" s="39"/>
      <c r="OY441" s="39"/>
      <c r="OZ441" s="39"/>
      <c r="PA441" s="39"/>
      <c r="PB441" s="39"/>
      <c r="PC441" s="39"/>
      <c r="PD441" s="39"/>
      <c r="PE441" s="39"/>
      <c r="PF441" s="39"/>
      <c r="PG441" s="39"/>
      <c r="PH441" s="39"/>
      <c r="PI441" s="39"/>
      <c r="PJ441" s="39"/>
      <c r="PK441" s="39"/>
      <c r="PL441" s="39"/>
      <c r="PM441" s="39"/>
      <c r="PN441" s="39"/>
      <c r="PO441" s="39"/>
      <c r="PP441" s="39"/>
      <c r="PQ441" s="39"/>
      <c r="PR441" s="39"/>
      <c r="PS441" s="39"/>
      <c r="PT441" s="39"/>
      <c r="PU441" s="39"/>
      <c r="PV441" s="39"/>
      <c r="PW441" s="39"/>
      <c r="PX441" s="39"/>
      <c r="PY441" s="39"/>
      <c r="PZ441" s="39"/>
      <c r="QA441" s="39"/>
      <c r="QB441" s="39"/>
      <c r="QC441" s="39"/>
      <c r="QD441" s="39"/>
      <c r="QE441" s="39"/>
      <c r="QF441" s="39"/>
      <c r="QG441" s="39"/>
      <c r="QH441" s="39"/>
      <c r="QI441" s="39"/>
      <c r="QJ441" s="39"/>
      <c r="QK441" s="39"/>
      <c r="QL441" s="39"/>
      <c r="QM441" s="39"/>
      <c r="QN441" s="39"/>
      <c r="QO441" s="39"/>
      <c r="QP441" s="39"/>
      <c r="QQ441" s="39"/>
      <c r="QR441" s="39"/>
      <c r="QS441" s="39"/>
      <c r="QT441" s="39"/>
      <c r="QU441" s="39"/>
      <c r="QV441" s="39"/>
      <c r="QW441" s="39"/>
      <c r="QX441" s="39"/>
      <c r="QY441" s="39"/>
      <c r="QZ441" s="39"/>
      <c r="RA441" s="39"/>
      <c r="RB441" s="39"/>
      <c r="RC441" s="39"/>
      <c r="RD441" s="39"/>
      <c r="RE441" s="39"/>
      <c r="RF441" s="39"/>
      <c r="RG441" s="39"/>
      <c r="RH441" s="39"/>
      <c r="RI441" s="39"/>
      <c r="RJ441" s="39"/>
      <c r="RK441" s="39"/>
      <c r="RL441" s="39"/>
      <c r="RM441" s="39"/>
      <c r="RN441" s="39"/>
      <c r="RO441" s="39"/>
      <c r="RP441" s="39"/>
      <c r="RQ441" s="39"/>
      <c r="RR441" s="39"/>
      <c r="RS441" s="39"/>
      <c r="RT441" s="39"/>
      <c r="RU441" s="39"/>
      <c r="RV441" s="39"/>
      <c r="RW441" s="39"/>
      <c r="RX441" s="39"/>
      <c r="RY441" s="39"/>
      <c r="RZ441" s="39"/>
      <c r="SA441" s="39"/>
      <c r="SB441" s="39"/>
      <c r="SC441" s="39"/>
      <c r="SD441" s="39"/>
      <c r="SE441" s="39"/>
      <c r="SF441" s="39"/>
      <c r="SG441" s="39"/>
      <c r="SH441" s="39"/>
      <c r="SI441" s="39"/>
      <c r="SJ441" s="39"/>
      <c r="SK441" s="39"/>
      <c r="SL441" s="39"/>
      <c r="SM441" s="39"/>
      <c r="SN441" s="39"/>
      <c r="SO441" s="39"/>
      <c r="SP441" s="39"/>
      <c r="SQ441" s="39"/>
      <c r="SR441" s="39"/>
      <c r="SS441" s="39"/>
      <c r="ST441" s="39"/>
      <c r="SU441" s="39"/>
      <c r="SV441" s="39"/>
      <c r="SW441" s="39"/>
      <c r="SX441" s="39"/>
      <c r="SY441" s="39"/>
      <c r="SZ441" s="39"/>
      <c r="TA441" s="39"/>
      <c r="TB441" s="39"/>
      <c r="TC441" s="39"/>
      <c r="TD441" s="39"/>
      <c r="TE441" s="39"/>
      <c r="TF441" s="39"/>
      <c r="TG441" s="39"/>
      <c r="TH441" s="39"/>
      <c r="TI441" s="39"/>
      <c r="TJ441" s="39"/>
      <c r="TK441" s="39"/>
      <c r="TL441" s="39"/>
      <c r="TM441" s="39"/>
      <c r="TN441" s="39"/>
      <c r="TO441" s="39"/>
      <c r="TP441" s="39"/>
      <c r="TQ441" s="39"/>
      <c r="TR441" s="39"/>
      <c r="TS441" s="39"/>
      <c r="TT441" s="39"/>
      <c r="TU441" s="39"/>
      <c r="TV441" s="39"/>
      <c r="TW441" s="39"/>
      <c r="TX441" s="39"/>
      <c r="TY441" s="39"/>
      <c r="TZ441" s="39"/>
      <c r="UA441" s="39"/>
      <c r="UB441" s="39"/>
      <c r="UC441" s="39"/>
      <c r="UD441" s="39"/>
      <c r="UE441" s="39"/>
      <c r="UF441" s="39"/>
      <c r="UG441" s="39"/>
      <c r="UH441" s="39"/>
      <c r="UI441" s="39"/>
      <c r="UJ441" s="39"/>
      <c r="UK441" s="39"/>
      <c r="UL441" s="39"/>
      <c r="UM441" s="39"/>
      <c r="UN441" s="39"/>
      <c r="UO441" s="39"/>
      <c r="UP441" s="39"/>
      <c r="UQ441" s="39"/>
      <c r="UR441" s="39"/>
      <c r="US441" s="39"/>
      <c r="UT441" s="39"/>
      <c r="UU441" s="39"/>
      <c r="UV441" s="39"/>
      <c r="UW441" s="39"/>
      <c r="UX441" s="39"/>
      <c r="UY441" s="39"/>
      <c r="UZ441" s="39"/>
      <c r="VA441" s="39"/>
      <c r="VB441" s="39"/>
      <c r="VC441" s="39"/>
      <c r="VD441" s="39"/>
      <c r="VE441" s="39"/>
      <c r="VF441" s="39"/>
      <c r="VG441" s="39"/>
      <c r="VH441" s="39"/>
      <c r="VI441" s="39"/>
      <c r="VJ441" s="39"/>
      <c r="VK441" s="39"/>
      <c r="VL441" s="39"/>
      <c r="VM441" s="39"/>
      <c r="VN441" s="39"/>
      <c r="VO441" s="39"/>
      <c r="VP441" s="39"/>
      <c r="VQ441" s="39"/>
      <c r="VR441" s="39"/>
      <c r="VS441" s="39"/>
      <c r="VT441" s="39"/>
      <c r="VU441" s="39"/>
      <c r="VV441" s="39"/>
      <c r="VW441" s="39"/>
      <c r="VX441" s="39"/>
      <c r="VY441" s="39"/>
      <c r="VZ441" s="39"/>
      <c r="WA441" s="39"/>
      <c r="WB441" s="39"/>
      <c r="WC441" s="39"/>
      <c r="WD441" s="39"/>
      <c r="WE441" s="39"/>
      <c r="WF441" s="39"/>
      <c r="WG441" s="39"/>
      <c r="WH441" s="39"/>
      <c r="WI441" s="39"/>
      <c r="WJ441" s="39"/>
      <c r="WK441" s="39"/>
      <c r="WL441" s="39"/>
      <c r="WM441" s="39"/>
      <c r="WN441" s="39"/>
      <c r="WO441" s="39"/>
      <c r="WP441" s="39"/>
      <c r="WQ441" s="39"/>
      <c r="WR441" s="39"/>
      <c r="WS441" s="39"/>
      <c r="WT441" s="39"/>
      <c r="WU441" s="39"/>
      <c r="WV441" s="39"/>
      <c r="WW441" s="39"/>
      <c r="WX441" s="39"/>
      <c r="WY441" s="39"/>
      <c r="WZ441" s="39"/>
      <c r="XA441" s="39"/>
      <c r="XB441" s="39"/>
      <c r="XC441" s="39"/>
      <c r="XD441" s="39"/>
      <c r="XE441" s="39"/>
      <c r="XF441" s="39"/>
      <c r="XG441" s="39"/>
      <c r="XH441" s="39"/>
      <c r="XI441" s="39"/>
      <c r="XJ441" s="39"/>
      <c r="XK441" s="39"/>
      <c r="XL441" s="39"/>
      <c r="XM441" s="39"/>
      <c r="XN441" s="39"/>
      <c r="XO441" s="39"/>
      <c r="XP441" s="39"/>
      <c r="XQ441" s="39"/>
      <c r="XR441" s="39"/>
      <c r="XS441" s="39"/>
      <c r="XT441" s="39"/>
      <c r="XU441" s="39"/>
      <c r="XV441" s="39"/>
      <c r="XW441" s="39"/>
      <c r="XX441" s="39"/>
      <c r="XY441" s="39"/>
      <c r="XZ441" s="39"/>
      <c r="YA441" s="39"/>
      <c r="YB441" s="39"/>
      <c r="YC441" s="39"/>
      <c r="YD441" s="39"/>
      <c r="YE441" s="39"/>
      <c r="YF441" s="39"/>
      <c r="YG441" s="39"/>
      <c r="YH441" s="39"/>
      <c r="YI441" s="39"/>
      <c r="YJ441" s="39"/>
      <c r="YK441" s="39"/>
      <c r="YL441" s="39"/>
      <c r="YM441" s="39"/>
      <c r="YN441" s="39"/>
      <c r="YO441" s="39"/>
      <c r="YP441" s="39"/>
      <c r="YQ441" s="39"/>
      <c r="YR441" s="39"/>
      <c r="YS441" s="39"/>
      <c r="YT441" s="39"/>
      <c r="YU441" s="39"/>
      <c r="YV441" s="39"/>
      <c r="YW441" s="39"/>
      <c r="YX441" s="39"/>
      <c r="YY441" s="39"/>
      <c r="YZ441" s="39"/>
      <c r="ZA441" s="39"/>
      <c r="ZB441" s="39"/>
      <c r="ZC441" s="39"/>
      <c r="ZD441" s="39"/>
      <c r="ZE441" s="39"/>
      <c r="ZF441" s="39"/>
      <c r="ZG441" s="39"/>
      <c r="ZH441" s="39"/>
      <c r="ZI441" s="39"/>
      <c r="ZJ441" s="39"/>
      <c r="ZK441" s="39"/>
      <c r="ZL441" s="39"/>
      <c r="ZM441" s="39"/>
      <c r="ZN441" s="39"/>
      <c r="ZO441" s="39"/>
      <c r="ZP441" s="39"/>
      <c r="ZQ441" s="39"/>
      <c r="ZR441" s="39"/>
      <c r="ZS441" s="39"/>
      <c r="ZT441" s="39"/>
      <c r="ZU441" s="39"/>
      <c r="ZV441" s="39"/>
      <c r="ZW441" s="39"/>
      <c r="ZX441" s="39"/>
    </row>
    <row r="442" spans="1:700" s="41" customFormat="1" ht="12" customHeight="1" x14ac:dyDescent="0.25">
      <c r="A442" s="128" t="s">
        <v>36</v>
      </c>
      <c r="B442" s="15" t="s">
        <v>37</v>
      </c>
      <c r="C442" s="15" t="s">
        <v>37</v>
      </c>
      <c r="D442" s="5" t="s">
        <v>38</v>
      </c>
      <c r="E442" s="6" t="s">
        <v>229</v>
      </c>
      <c r="F442" s="5" t="s">
        <v>38</v>
      </c>
      <c r="G442" s="6" t="s">
        <v>40</v>
      </c>
      <c r="H442" s="8">
        <v>21101</v>
      </c>
      <c r="I442" s="70" t="s">
        <v>46</v>
      </c>
      <c r="J442" s="9" t="s">
        <v>1368</v>
      </c>
      <c r="K442" s="9" t="s">
        <v>16358</v>
      </c>
      <c r="L442" s="11"/>
      <c r="M442" s="8" t="s">
        <v>43</v>
      </c>
      <c r="N442" s="12" t="s">
        <v>877</v>
      </c>
      <c r="O442" s="13">
        <v>12</v>
      </c>
      <c r="P442" s="14">
        <v>68</v>
      </c>
      <c r="Q442" s="53" t="s">
        <v>45</v>
      </c>
      <c r="R442" s="14">
        <f t="shared" si="9"/>
        <v>816</v>
      </c>
      <c r="S442" s="14">
        <v>0</v>
      </c>
      <c r="T442" s="14">
        <v>204</v>
      </c>
      <c r="U442" s="14">
        <v>0</v>
      </c>
      <c r="V442" s="14">
        <v>0</v>
      </c>
      <c r="W442" s="14">
        <v>204</v>
      </c>
      <c r="X442" s="14">
        <v>0</v>
      </c>
      <c r="Y442" s="14">
        <v>0</v>
      </c>
      <c r="Z442" s="14">
        <v>204</v>
      </c>
      <c r="AA442" s="14">
        <v>0</v>
      </c>
      <c r="AB442" s="14">
        <v>0</v>
      </c>
      <c r="AC442" s="14">
        <v>204</v>
      </c>
      <c r="AD442" s="14">
        <v>0</v>
      </c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  <c r="IV442" s="39"/>
      <c r="IW442" s="39"/>
      <c r="IX442" s="39"/>
      <c r="IY442" s="39"/>
      <c r="IZ442" s="39"/>
      <c r="JA442" s="39"/>
      <c r="JB442" s="39"/>
      <c r="JC442" s="39"/>
      <c r="JD442" s="39"/>
      <c r="JE442" s="39"/>
      <c r="JF442" s="39"/>
      <c r="JG442" s="39"/>
      <c r="JH442" s="39"/>
      <c r="JI442" s="39"/>
      <c r="JJ442" s="39"/>
      <c r="JK442" s="39"/>
      <c r="JL442" s="39"/>
      <c r="JM442" s="39"/>
      <c r="JN442" s="39"/>
      <c r="JO442" s="39"/>
      <c r="JP442" s="39"/>
      <c r="JQ442" s="39"/>
      <c r="JR442" s="39"/>
      <c r="JS442" s="39"/>
      <c r="JT442" s="39"/>
      <c r="JU442" s="39"/>
      <c r="JV442" s="39"/>
      <c r="JW442" s="39"/>
      <c r="JX442" s="39"/>
      <c r="JY442" s="39"/>
      <c r="JZ442" s="39"/>
      <c r="KA442" s="39"/>
      <c r="KB442" s="39"/>
      <c r="KC442" s="39"/>
      <c r="KD442" s="39"/>
      <c r="KE442" s="39"/>
      <c r="KF442" s="39"/>
      <c r="KG442" s="39"/>
      <c r="KH442" s="39"/>
      <c r="KI442" s="39"/>
      <c r="KJ442" s="39"/>
      <c r="KK442" s="39"/>
      <c r="KL442" s="39"/>
      <c r="KM442" s="39"/>
      <c r="KN442" s="39"/>
      <c r="KO442" s="39"/>
      <c r="KP442" s="39"/>
      <c r="KQ442" s="39"/>
      <c r="KR442" s="39"/>
      <c r="KS442" s="39"/>
      <c r="KT442" s="39"/>
      <c r="KU442" s="39"/>
      <c r="KV442" s="39"/>
      <c r="KW442" s="39"/>
      <c r="KX442" s="39"/>
      <c r="KY442" s="39"/>
      <c r="KZ442" s="39"/>
      <c r="LA442" s="39"/>
      <c r="LB442" s="39"/>
      <c r="LC442" s="39"/>
      <c r="LD442" s="39"/>
      <c r="LE442" s="39"/>
      <c r="LF442" s="39"/>
      <c r="LG442" s="39"/>
      <c r="LH442" s="39"/>
      <c r="LI442" s="39"/>
      <c r="LJ442" s="39"/>
      <c r="LK442" s="39"/>
      <c r="LL442" s="39"/>
      <c r="LM442" s="39"/>
      <c r="LN442" s="39"/>
      <c r="LO442" s="39"/>
      <c r="LP442" s="39"/>
      <c r="LQ442" s="39"/>
      <c r="LR442" s="39"/>
      <c r="LS442" s="39"/>
      <c r="LT442" s="39"/>
      <c r="LU442" s="39"/>
      <c r="LV442" s="39"/>
      <c r="LW442" s="39"/>
      <c r="LX442" s="39"/>
      <c r="LY442" s="39"/>
      <c r="LZ442" s="39"/>
      <c r="MA442" s="39"/>
      <c r="MB442" s="39"/>
      <c r="MC442" s="39"/>
      <c r="MD442" s="39"/>
      <c r="ME442" s="39"/>
      <c r="MF442" s="39"/>
      <c r="MG442" s="39"/>
      <c r="MH442" s="39"/>
      <c r="MI442" s="39"/>
      <c r="MJ442" s="39"/>
      <c r="MK442" s="39"/>
      <c r="ML442" s="39"/>
      <c r="MM442" s="39"/>
      <c r="MN442" s="39"/>
      <c r="MO442" s="39"/>
      <c r="MP442" s="39"/>
      <c r="MQ442" s="39"/>
      <c r="MR442" s="39"/>
      <c r="MS442" s="39"/>
      <c r="MT442" s="39"/>
      <c r="MU442" s="39"/>
      <c r="MV442" s="39"/>
      <c r="MW442" s="39"/>
      <c r="MX442" s="39"/>
      <c r="MY442" s="39"/>
      <c r="MZ442" s="39"/>
      <c r="NA442" s="39"/>
      <c r="NB442" s="39"/>
      <c r="NC442" s="39"/>
      <c r="ND442" s="39"/>
      <c r="NE442" s="39"/>
      <c r="NF442" s="39"/>
      <c r="NG442" s="39"/>
      <c r="NH442" s="39"/>
      <c r="NI442" s="39"/>
      <c r="NJ442" s="39"/>
      <c r="NK442" s="39"/>
      <c r="NL442" s="39"/>
      <c r="NM442" s="39"/>
      <c r="NN442" s="39"/>
      <c r="NO442" s="39"/>
      <c r="NP442" s="39"/>
      <c r="NQ442" s="39"/>
      <c r="NR442" s="39"/>
      <c r="NS442" s="39"/>
      <c r="NT442" s="39"/>
      <c r="NU442" s="39"/>
      <c r="NV442" s="39"/>
      <c r="NW442" s="39"/>
      <c r="NX442" s="39"/>
      <c r="NY442" s="39"/>
      <c r="NZ442" s="39"/>
      <c r="OA442" s="39"/>
      <c r="OB442" s="39"/>
      <c r="OC442" s="39"/>
      <c r="OD442" s="39"/>
      <c r="OE442" s="39"/>
      <c r="OF442" s="39"/>
      <c r="OG442" s="39"/>
      <c r="OH442" s="39"/>
      <c r="OI442" s="39"/>
      <c r="OJ442" s="39"/>
      <c r="OK442" s="39"/>
      <c r="OL442" s="39"/>
      <c r="OM442" s="39"/>
      <c r="ON442" s="39"/>
      <c r="OO442" s="39"/>
      <c r="OP442" s="39"/>
      <c r="OQ442" s="39"/>
      <c r="OR442" s="39"/>
      <c r="OS442" s="39"/>
      <c r="OT442" s="39"/>
      <c r="OU442" s="39"/>
      <c r="OV442" s="39"/>
      <c r="OW442" s="39"/>
      <c r="OX442" s="39"/>
      <c r="OY442" s="39"/>
      <c r="OZ442" s="39"/>
      <c r="PA442" s="39"/>
      <c r="PB442" s="39"/>
      <c r="PC442" s="39"/>
      <c r="PD442" s="39"/>
      <c r="PE442" s="39"/>
      <c r="PF442" s="39"/>
      <c r="PG442" s="39"/>
      <c r="PH442" s="39"/>
      <c r="PI442" s="39"/>
      <c r="PJ442" s="39"/>
      <c r="PK442" s="39"/>
      <c r="PL442" s="39"/>
      <c r="PM442" s="39"/>
      <c r="PN442" s="39"/>
      <c r="PO442" s="39"/>
      <c r="PP442" s="39"/>
      <c r="PQ442" s="39"/>
      <c r="PR442" s="39"/>
      <c r="PS442" s="39"/>
      <c r="PT442" s="39"/>
      <c r="PU442" s="39"/>
      <c r="PV442" s="39"/>
      <c r="PW442" s="39"/>
      <c r="PX442" s="39"/>
      <c r="PY442" s="39"/>
      <c r="PZ442" s="39"/>
      <c r="QA442" s="39"/>
      <c r="QB442" s="39"/>
      <c r="QC442" s="39"/>
      <c r="QD442" s="39"/>
      <c r="QE442" s="39"/>
      <c r="QF442" s="39"/>
      <c r="QG442" s="39"/>
      <c r="QH442" s="39"/>
      <c r="QI442" s="39"/>
      <c r="QJ442" s="39"/>
      <c r="QK442" s="39"/>
      <c r="QL442" s="39"/>
      <c r="QM442" s="39"/>
      <c r="QN442" s="39"/>
      <c r="QO442" s="39"/>
      <c r="QP442" s="39"/>
      <c r="QQ442" s="39"/>
      <c r="QR442" s="39"/>
      <c r="QS442" s="39"/>
      <c r="QT442" s="39"/>
      <c r="QU442" s="39"/>
      <c r="QV442" s="39"/>
      <c r="QW442" s="39"/>
      <c r="QX442" s="39"/>
      <c r="QY442" s="39"/>
      <c r="QZ442" s="39"/>
      <c r="RA442" s="39"/>
      <c r="RB442" s="39"/>
      <c r="RC442" s="39"/>
      <c r="RD442" s="39"/>
      <c r="RE442" s="39"/>
      <c r="RF442" s="39"/>
      <c r="RG442" s="39"/>
      <c r="RH442" s="39"/>
      <c r="RI442" s="39"/>
      <c r="RJ442" s="39"/>
      <c r="RK442" s="39"/>
      <c r="RL442" s="39"/>
      <c r="RM442" s="39"/>
      <c r="RN442" s="39"/>
      <c r="RO442" s="39"/>
      <c r="RP442" s="39"/>
      <c r="RQ442" s="39"/>
      <c r="RR442" s="39"/>
      <c r="RS442" s="39"/>
      <c r="RT442" s="39"/>
      <c r="RU442" s="39"/>
      <c r="RV442" s="39"/>
      <c r="RW442" s="39"/>
      <c r="RX442" s="39"/>
      <c r="RY442" s="39"/>
      <c r="RZ442" s="39"/>
      <c r="SA442" s="39"/>
      <c r="SB442" s="39"/>
      <c r="SC442" s="39"/>
      <c r="SD442" s="39"/>
      <c r="SE442" s="39"/>
      <c r="SF442" s="39"/>
      <c r="SG442" s="39"/>
      <c r="SH442" s="39"/>
      <c r="SI442" s="39"/>
      <c r="SJ442" s="39"/>
      <c r="SK442" s="39"/>
      <c r="SL442" s="39"/>
      <c r="SM442" s="39"/>
      <c r="SN442" s="39"/>
      <c r="SO442" s="39"/>
      <c r="SP442" s="39"/>
      <c r="SQ442" s="39"/>
      <c r="SR442" s="39"/>
      <c r="SS442" s="39"/>
      <c r="ST442" s="39"/>
      <c r="SU442" s="39"/>
      <c r="SV442" s="39"/>
      <c r="SW442" s="39"/>
      <c r="SX442" s="39"/>
      <c r="SY442" s="39"/>
      <c r="SZ442" s="39"/>
      <c r="TA442" s="39"/>
      <c r="TB442" s="39"/>
      <c r="TC442" s="39"/>
      <c r="TD442" s="39"/>
      <c r="TE442" s="39"/>
      <c r="TF442" s="39"/>
      <c r="TG442" s="39"/>
      <c r="TH442" s="39"/>
      <c r="TI442" s="39"/>
      <c r="TJ442" s="39"/>
      <c r="TK442" s="39"/>
      <c r="TL442" s="39"/>
      <c r="TM442" s="39"/>
      <c r="TN442" s="39"/>
      <c r="TO442" s="39"/>
      <c r="TP442" s="39"/>
      <c r="TQ442" s="39"/>
      <c r="TR442" s="39"/>
      <c r="TS442" s="39"/>
      <c r="TT442" s="39"/>
      <c r="TU442" s="39"/>
      <c r="TV442" s="39"/>
      <c r="TW442" s="39"/>
      <c r="TX442" s="39"/>
      <c r="TY442" s="39"/>
      <c r="TZ442" s="39"/>
      <c r="UA442" s="39"/>
      <c r="UB442" s="39"/>
      <c r="UC442" s="39"/>
      <c r="UD442" s="39"/>
      <c r="UE442" s="39"/>
      <c r="UF442" s="39"/>
      <c r="UG442" s="39"/>
      <c r="UH442" s="39"/>
      <c r="UI442" s="39"/>
      <c r="UJ442" s="39"/>
      <c r="UK442" s="39"/>
      <c r="UL442" s="39"/>
      <c r="UM442" s="39"/>
      <c r="UN442" s="39"/>
      <c r="UO442" s="39"/>
      <c r="UP442" s="39"/>
      <c r="UQ442" s="39"/>
      <c r="UR442" s="39"/>
      <c r="US442" s="39"/>
      <c r="UT442" s="39"/>
      <c r="UU442" s="39"/>
      <c r="UV442" s="39"/>
      <c r="UW442" s="39"/>
      <c r="UX442" s="39"/>
      <c r="UY442" s="39"/>
      <c r="UZ442" s="39"/>
      <c r="VA442" s="39"/>
      <c r="VB442" s="39"/>
      <c r="VC442" s="39"/>
      <c r="VD442" s="39"/>
      <c r="VE442" s="39"/>
      <c r="VF442" s="39"/>
      <c r="VG442" s="39"/>
      <c r="VH442" s="39"/>
      <c r="VI442" s="39"/>
      <c r="VJ442" s="39"/>
      <c r="VK442" s="39"/>
      <c r="VL442" s="39"/>
      <c r="VM442" s="39"/>
      <c r="VN442" s="39"/>
      <c r="VO442" s="39"/>
      <c r="VP442" s="39"/>
      <c r="VQ442" s="39"/>
      <c r="VR442" s="39"/>
      <c r="VS442" s="39"/>
      <c r="VT442" s="39"/>
      <c r="VU442" s="39"/>
      <c r="VV442" s="39"/>
      <c r="VW442" s="39"/>
      <c r="VX442" s="39"/>
      <c r="VY442" s="39"/>
      <c r="VZ442" s="39"/>
      <c r="WA442" s="39"/>
      <c r="WB442" s="39"/>
      <c r="WC442" s="39"/>
      <c r="WD442" s="39"/>
      <c r="WE442" s="39"/>
      <c r="WF442" s="39"/>
      <c r="WG442" s="39"/>
      <c r="WH442" s="39"/>
      <c r="WI442" s="39"/>
      <c r="WJ442" s="39"/>
      <c r="WK442" s="39"/>
      <c r="WL442" s="39"/>
      <c r="WM442" s="39"/>
      <c r="WN442" s="39"/>
      <c r="WO442" s="39"/>
      <c r="WP442" s="39"/>
      <c r="WQ442" s="39"/>
      <c r="WR442" s="39"/>
      <c r="WS442" s="39"/>
      <c r="WT442" s="39"/>
      <c r="WU442" s="39"/>
      <c r="WV442" s="39"/>
      <c r="WW442" s="39"/>
      <c r="WX442" s="39"/>
      <c r="WY442" s="39"/>
      <c r="WZ442" s="39"/>
      <c r="XA442" s="39"/>
      <c r="XB442" s="39"/>
      <c r="XC442" s="39"/>
      <c r="XD442" s="39"/>
      <c r="XE442" s="39"/>
      <c r="XF442" s="39"/>
      <c r="XG442" s="39"/>
      <c r="XH442" s="39"/>
      <c r="XI442" s="39"/>
      <c r="XJ442" s="39"/>
      <c r="XK442" s="39"/>
      <c r="XL442" s="39"/>
      <c r="XM442" s="39"/>
      <c r="XN442" s="39"/>
      <c r="XO442" s="39"/>
      <c r="XP442" s="39"/>
      <c r="XQ442" s="39"/>
      <c r="XR442" s="39"/>
      <c r="XS442" s="39"/>
      <c r="XT442" s="39"/>
      <c r="XU442" s="39"/>
      <c r="XV442" s="39"/>
      <c r="XW442" s="39"/>
      <c r="XX442" s="39"/>
      <c r="XY442" s="39"/>
      <c r="XZ442" s="39"/>
      <c r="YA442" s="39"/>
      <c r="YB442" s="39"/>
      <c r="YC442" s="39"/>
      <c r="YD442" s="39"/>
      <c r="YE442" s="39"/>
      <c r="YF442" s="39"/>
      <c r="YG442" s="39"/>
      <c r="YH442" s="39"/>
      <c r="YI442" s="39"/>
      <c r="YJ442" s="39"/>
      <c r="YK442" s="39"/>
      <c r="YL442" s="39"/>
      <c r="YM442" s="39"/>
      <c r="YN442" s="39"/>
      <c r="YO442" s="39"/>
      <c r="YP442" s="39"/>
      <c r="YQ442" s="39"/>
      <c r="YR442" s="39"/>
      <c r="YS442" s="39"/>
      <c r="YT442" s="39"/>
      <c r="YU442" s="39"/>
      <c r="YV442" s="39"/>
      <c r="YW442" s="39"/>
      <c r="YX442" s="39"/>
      <c r="YY442" s="39"/>
      <c r="YZ442" s="39"/>
      <c r="ZA442" s="39"/>
      <c r="ZB442" s="39"/>
      <c r="ZC442" s="39"/>
      <c r="ZD442" s="39"/>
      <c r="ZE442" s="39"/>
      <c r="ZF442" s="39"/>
      <c r="ZG442" s="39"/>
      <c r="ZH442" s="39"/>
      <c r="ZI442" s="39"/>
      <c r="ZJ442" s="39"/>
      <c r="ZK442" s="39"/>
      <c r="ZL442" s="39"/>
      <c r="ZM442" s="39"/>
      <c r="ZN442" s="39"/>
      <c r="ZO442" s="39"/>
      <c r="ZP442" s="39"/>
      <c r="ZQ442" s="39"/>
      <c r="ZR442" s="39"/>
      <c r="ZS442" s="39"/>
      <c r="ZT442" s="39"/>
      <c r="ZU442" s="39"/>
      <c r="ZV442" s="39"/>
      <c r="ZW442" s="39"/>
      <c r="ZX442" s="39"/>
    </row>
    <row r="443" spans="1:700" s="41" customFormat="1" ht="12" customHeight="1" x14ac:dyDescent="0.25">
      <c r="A443" s="128" t="s">
        <v>36</v>
      </c>
      <c r="B443" s="15" t="s">
        <v>37</v>
      </c>
      <c r="C443" s="15" t="s">
        <v>37</v>
      </c>
      <c r="D443" s="5" t="s">
        <v>38</v>
      </c>
      <c r="E443" s="6" t="s">
        <v>229</v>
      </c>
      <c r="F443" s="5" t="s">
        <v>38</v>
      </c>
      <c r="G443" s="6" t="s">
        <v>40</v>
      </c>
      <c r="H443" s="8">
        <v>21101</v>
      </c>
      <c r="I443" s="70" t="s">
        <v>46</v>
      </c>
      <c r="J443" s="9" t="s">
        <v>684</v>
      </c>
      <c r="K443" s="9" t="s">
        <v>2123</v>
      </c>
      <c r="L443" s="11"/>
      <c r="M443" s="8" t="s">
        <v>43</v>
      </c>
      <c r="N443" s="12" t="s">
        <v>877</v>
      </c>
      <c r="O443" s="13">
        <v>12</v>
      </c>
      <c r="P443" s="14">
        <v>120</v>
      </c>
      <c r="Q443" s="53" t="s">
        <v>45</v>
      </c>
      <c r="R443" s="14">
        <f t="shared" si="9"/>
        <v>1440</v>
      </c>
      <c r="S443" s="14">
        <v>0</v>
      </c>
      <c r="T443" s="14">
        <v>360</v>
      </c>
      <c r="U443" s="14">
        <v>0</v>
      </c>
      <c r="V443" s="14">
        <v>0</v>
      </c>
      <c r="W443" s="14">
        <v>360</v>
      </c>
      <c r="X443" s="14">
        <v>0</v>
      </c>
      <c r="Y443" s="14">
        <v>0</v>
      </c>
      <c r="Z443" s="14">
        <v>360</v>
      </c>
      <c r="AA443" s="14">
        <v>0</v>
      </c>
      <c r="AB443" s="14">
        <v>0</v>
      </c>
      <c r="AC443" s="14">
        <v>360</v>
      </c>
      <c r="AD443" s="14">
        <v>0</v>
      </c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  <c r="IV443" s="39"/>
      <c r="IW443" s="39"/>
      <c r="IX443" s="39"/>
      <c r="IY443" s="39"/>
      <c r="IZ443" s="39"/>
      <c r="JA443" s="39"/>
      <c r="JB443" s="39"/>
      <c r="JC443" s="39"/>
      <c r="JD443" s="39"/>
      <c r="JE443" s="39"/>
      <c r="JF443" s="39"/>
      <c r="JG443" s="39"/>
      <c r="JH443" s="39"/>
      <c r="JI443" s="39"/>
      <c r="JJ443" s="39"/>
      <c r="JK443" s="39"/>
      <c r="JL443" s="39"/>
      <c r="JM443" s="39"/>
      <c r="JN443" s="39"/>
      <c r="JO443" s="39"/>
      <c r="JP443" s="39"/>
      <c r="JQ443" s="39"/>
      <c r="JR443" s="39"/>
      <c r="JS443" s="39"/>
      <c r="JT443" s="39"/>
      <c r="JU443" s="39"/>
      <c r="JV443" s="39"/>
      <c r="JW443" s="39"/>
      <c r="JX443" s="39"/>
      <c r="JY443" s="39"/>
      <c r="JZ443" s="39"/>
      <c r="KA443" s="39"/>
      <c r="KB443" s="39"/>
      <c r="KC443" s="39"/>
      <c r="KD443" s="39"/>
      <c r="KE443" s="39"/>
      <c r="KF443" s="39"/>
      <c r="KG443" s="39"/>
      <c r="KH443" s="39"/>
      <c r="KI443" s="39"/>
      <c r="KJ443" s="39"/>
      <c r="KK443" s="39"/>
      <c r="KL443" s="39"/>
      <c r="KM443" s="39"/>
      <c r="KN443" s="39"/>
      <c r="KO443" s="39"/>
      <c r="KP443" s="39"/>
      <c r="KQ443" s="39"/>
      <c r="KR443" s="39"/>
      <c r="KS443" s="39"/>
      <c r="KT443" s="39"/>
      <c r="KU443" s="39"/>
      <c r="KV443" s="39"/>
      <c r="KW443" s="39"/>
      <c r="KX443" s="39"/>
      <c r="KY443" s="39"/>
      <c r="KZ443" s="39"/>
      <c r="LA443" s="39"/>
      <c r="LB443" s="39"/>
      <c r="LC443" s="39"/>
      <c r="LD443" s="39"/>
      <c r="LE443" s="39"/>
      <c r="LF443" s="39"/>
      <c r="LG443" s="39"/>
      <c r="LH443" s="39"/>
      <c r="LI443" s="39"/>
      <c r="LJ443" s="39"/>
      <c r="LK443" s="39"/>
      <c r="LL443" s="39"/>
      <c r="LM443" s="39"/>
      <c r="LN443" s="39"/>
      <c r="LO443" s="39"/>
      <c r="LP443" s="39"/>
      <c r="LQ443" s="39"/>
      <c r="LR443" s="39"/>
      <c r="LS443" s="39"/>
      <c r="LT443" s="39"/>
      <c r="LU443" s="39"/>
      <c r="LV443" s="39"/>
      <c r="LW443" s="39"/>
      <c r="LX443" s="39"/>
      <c r="LY443" s="39"/>
      <c r="LZ443" s="39"/>
      <c r="MA443" s="39"/>
      <c r="MB443" s="39"/>
      <c r="MC443" s="39"/>
      <c r="MD443" s="39"/>
      <c r="ME443" s="39"/>
      <c r="MF443" s="39"/>
      <c r="MG443" s="39"/>
      <c r="MH443" s="39"/>
      <c r="MI443" s="39"/>
      <c r="MJ443" s="39"/>
      <c r="MK443" s="39"/>
      <c r="ML443" s="39"/>
      <c r="MM443" s="39"/>
      <c r="MN443" s="39"/>
      <c r="MO443" s="39"/>
      <c r="MP443" s="39"/>
      <c r="MQ443" s="39"/>
      <c r="MR443" s="39"/>
      <c r="MS443" s="39"/>
      <c r="MT443" s="39"/>
      <c r="MU443" s="39"/>
      <c r="MV443" s="39"/>
      <c r="MW443" s="39"/>
      <c r="MX443" s="39"/>
      <c r="MY443" s="39"/>
      <c r="MZ443" s="39"/>
      <c r="NA443" s="39"/>
      <c r="NB443" s="39"/>
      <c r="NC443" s="39"/>
      <c r="ND443" s="39"/>
      <c r="NE443" s="39"/>
      <c r="NF443" s="39"/>
      <c r="NG443" s="39"/>
      <c r="NH443" s="39"/>
      <c r="NI443" s="39"/>
      <c r="NJ443" s="39"/>
      <c r="NK443" s="39"/>
      <c r="NL443" s="39"/>
      <c r="NM443" s="39"/>
      <c r="NN443" s="39"/>
      <c r="NO443" s="39"/>
      <c r="NP443" s="39"/>
      <c r="NQ443" s="39"/>
      <c r="NR443" s="39"/>
      <c r="NS443" s="39"/>
      <c r="NT443" s="39"/>
      <c r="NU443" s="39"/>
      <c r="NV443" s="39"/>
      <c r="NW443" s="39"/>
      <c r="NX443" s="39"/>
      <c r="NY443" s="39"/>
      <c r="NZ443" s="39"/>
      <c r="OA443" s="39"/>
      <c r="OB443" s="39"/>
      <c r="OC443" s="39"/>
      <c r="OD443" s="39"/>
      <c r="OE443" s="39"/>
      <c r="OF443" s="39"/>
      <c r="OG443" s="39"/>
      <c r="OH443" s="39"/>
      <c r="OI443" s="39"/>
      <c r="OJ443" s="39"/>
      <c r="OK443" s="39"/>
      <c r="OL443" s="39"/>
      <c r="OM443" s="39"/>
      <c r="ON443" s="39"/>
      <c r="OO443" s="39"/>
      <c r="OP443" s="39"/>
      <c r="OQ443" s="39"/>
      <c r="OR443" s="39"/>
      <c r="OS443" s="39"/>
      <c r="OT443" s="39"/>
      <c r="OU443" s="39"/>
      <c r="OV443" s="39"/>
      <c r="OW443" s="39"/>
      <c r="OX443" s="39"/>
      <c r="OY443" s="39"/>
      <c r="OZ443" s="39"/>
      <c r="PA443" s="39"/>
      <c r="PB443" s="39"/>
      <c r="PC443" s="39"/>
      <c r="PD443" s="39"/>
      <c r="PE443" s="39"/>
      <c r="PF443" s="39"/>
      <c r="PG443" s="39"/>
      <c r="PH443" s="39"/>
      <c r="PI443" s="39"/>
      <c r="PJ443" s="39"/>
      <c r="PK443" s="39"/>
      <c r="PL443" s="39"/>
      <c r="PM443" s="39"/>
      <c r="PN443" s="39"/>
      <c r="PO443" s="39"/>
      <c r="PP443" s="39"/>
      <c r="PQ443" s="39"/>
      <c r="PR443" s="39"/>
      <c r="PS443" s="39"/>
      <c r="PT443" s="39"/>
      <c r="PU443" s="39"/>
      <c r="PV443" s="39"/>
      <c r="PW443" s="39"/>
      <c r="PX443" s="39"/>
      <c r="PY443" s="39"/>
      <c r="PZ443" s="39"/>
      <c r="QA443" s="39"/>
      <c r="QB443" s="39"/>
      <c r="QC443" s="39"/>
      <c r="QD443" s="39"/>
      <c r="QE443" s="39"/>
      <c r="QF443" s="39"/>
      <c r="QG443" s="39"/>
      <c r="QH443" s="39"/>
      <c r="QI443" s="39"/>
      <c r="QJ443" s="39"/>
      <c r="QK443" s="39"/>
      <c r="QL443" s="39"/>
      <c r="QM443" s="39"/>
      <c r="QN443" s="39"/>
      <c r="QO443" s="39"/>
      <c r="QP443" s="39"/>
      <c r="QQ443" s="39"/>
      <c r="QR443" s="39"/>
      <c r="QS443" s="39"/>
      <c r="QT443" s="39"/>
      <c r="QU443" s="39"/>
      <c r="QV443" s="39"/>
      <c r="QW443" s="39"/>
      <c r="QX443" s="39"/>
      <c r="QY443" s="39"/>
      <c r="QZ443" s="39"/>
      <c r="RA443" s="39"/>
      <c r="RB443" s="39"/>
      <c r="RC443" s="39"/>
      <c r="RD443" s="39"/>
      <c r="RE443" s="39"/>
      <c r="RF443" s="39"/>
      <c r="RG443" s="39"/>
      <c r="RH443" s="39"/>
      <c r="RI443" s="39"/>
      <c r="RJ443" s="39"/>
      <c r="RK443" s="39"/>
      <c r="RL443" s="39"/>
      <c r="RM443" s="39"/>
      <c r="RN443" s="39"/>
      <c r="RO443" s="39"/>
      <c r="RP443" s="39"/>
      <c r="RQ443" s="39"/>
      <c r="RR443" s="39"/>
      <c r="RS443" s="39"/>
      <c r="RT443" s="39"/>
      <c r="RU443" s="39"/>
      <c r="RV443" s="39"/>
      <c r="RW443" s="39"/>
      <c r="RX443" s="39"/>
      <c r="RY443" s="39"/>
      <c r="RZ443" s="39"/>
      <c r="SA443" s="39"/>
      <c r="SB443" s="39"/>
      <c r="SC443" s="39"/>
      <c r="SD443" s="39"/>
      <c r="SE443" s="39"/>
      <c r="SF443" s="39"/>
      <c r="SG443" s="39"/>
      <c r="SH443" s="39"/>
      <c r="SI443" s="39"/>
      <c r="SJ443" s="39"/>
      <c r="SK443" s="39"/>
      <c r="SL443" s="39"/>
      <c r="SM443" s="39"/>
      <c r="SN443" s="39"/>
      <c r="SO443" s="39"/>
      <c r="SP443" s="39"/>
      <c r="SQ443" s="39"/>
      <c r="SR443" s="39"/>
      <c r="SS443" s="39"/>
      <c r="ST443" s="39"/>
      <c r="SU443" s="39"/>
      <c r="SV443" s="39"/>
      <c r="SW443" s="39"/>
      <c r="SX443" s="39"/>
      <c r="SY443" s="39"/>
      <c r="SZ443" s="39"/>
      <c r="TA443" s="39"/>
      <c r="TB443" s="39"/>
      <c r="TC443" s="39"/>
      <c r="TD443" s="39"/>
      <c r="TE443" s="39"/>
      <c r="TF443" s="39"/>
      <c r="TG443" s="39"/>
      <c r="TH443" s="39"/>
      <c r="TI443" s="39"/>
      <c r="TJ443" s="39"/>
      <c r="TK443" s="39"/>
      <c r="TL443" s="39"/>
      <c r="TM443" s="39"/>
      <c r="TN443" s="39"/>
      <c r="TO443" s="39"/>
      <c r="TP443" s="39"/>
      <c r="TQ443" s="39"/>
      <c r="TR443" s="39"/>
      <c r="TS443" s="39"/>
      <c r="TT443" s="39"/>
      <c r="TU443" s="39"/>
      <c r="TV443" s="39"/>
      <c r="TW443" s="39"/>
      <c r="TX443" s="39"/>
      <c r="TY443" s="39"/>
      <c r="TZ443" s="39"/>
      <c r="UA443" s="39"/>
      <c r="UB443" s="39"/>
      <c r="UC443" s="39"/>
      <c r="UD443" s="39"/>
      <c r="UE443" s="39"/>
      <c r="UF443" s="39"/>
      <c r="UG443" s="39"/>
      <c r="UH443" s="39"/>
      <c r="UI443" s="39"/>
      <c r="UJ443" s="39"/>
      <c r="UK443" s="39"/>
      <c r="UL443" s="39"/>
      <c r="UM443" s="39"/>
      <c r="UN443" s="39"/>
      <c r="UO443" s="39"/>
      <c r="UP443" s="39"/>
      <c r="UQ443" s="39"/>
      <c r="UR443" s="39"/>
      <c r="US443" s="39"/>
      <c r="UT443" s="39"/>
      <c r="UU443" s="39"/>
      <c r="UV443" s="39"/>
      <c r="UW443" s="39"/>
      <c r="UX443" s="39"/>
      <c r="UY443" s="39"/>
      <c r="UZ443" s="39"/>
      <c r="VA443" s="39"/>
      <c r="VB443" s="39"/>
      <c r="VC443" s="39"/>
      <c r="VD443" s="39"/>
      <c r="VE443" s="39"/>
      <c r="VF443" s="39"/>
      <c r="VG443" s="39"/>
      <c r="VH443" s="39"/>
      <c r="VI443" s="39"/>
      <c r="VJ443" s="39"/>
      <c r="VK443" s="39"/>
      <c r="VL443" s="39"/>
      <c r="VM443" s="39"/>
      <c r="VN443" s="39"/>
      <c r="VO443" s="39"/>
      <c r="VP443" s="39"/>
      <c r="VQ443" s="39"/>
      <c r="VR443" s="39"/>
      <c r="VS443" s="39"/>
      <c r="VT443" s="39"/>
      <c r="VU443" s="39"/>
      <c r="VV443" s="39"/>
      <c r="VW443" s="39"/>
      <c r="VX443" s="39"/>
      <c r="VY443" s="39"/>
      <c r="VZ443" s="39"/>
      <c r="WA443" s="39"/>
      <c r="WB443" s="39"/>
      <c r="WC443" s="39"/>
      <c r="WD443" s="39"/>
      <c r="WE443" s="39"/>
      <c r="WF443" s="39"/>
      <c r="WG443" s="39"/>
      <c r="WH443" s="39"/>
      <c r="WI443" s="39"/>
      <c r="WJ443" s="39"/>
      <c r="WK443" s="39"/>
      <c r="WL443" s="39"/>
      <c r="WM443" s="39"/>
      <c r="WN443" s="39"/>
      <c r="WO443" s="39"/>
      <c r="WP443" s="39"/>
      <c r="WQ443" s="39"/>
      <c r="WR443" s="39"/>
      <c r="WS443" s="39"/>
      <c r="WT443" s="39"/>
      <c r="WU443" s="39"/>
      <c r="WV443" s="39"/>
      <c r="WW443" s="39"/>
      <c r="WX443" s="39"/>
      <c r="WY443" s="39"/>
      <c r="WZ443" s="39"/>
      <c r="XA443" s="39"/>
      <c r="XB443" s="39"/>
      <c r="XC443" s="39"/>
      <c r="XD443" s="39"/>
      <c r="XE443" s="39"/>
      <c r="XF443" s="39"/>
      <c r="XG443" s="39"/>
      <c r="XH443" s="39"/>
      <c r="XI443" s="39"/>
      <c r="XJ443" s="39"/>
      <c r="XK443" s="39"/>
      <c r="XL443" s="39"/>
      <c r="XM443" s="39"/>
      <c r="XN443" s="39"/>
      <c r="XO443" s="39"/>
      <c r="XP443" s="39"/>
      <c r="XQ443" s="39"/>
      <c r="XR443" s="39"/>
      <c r="XS443" s="39"/>
      <c r="XT443" s="39"/>
      <c r="XU443" s="39"/>
      <c r="XV443" s="39"/>
      <c r="XW443" s="39"/>
      <c r="XX443" s="39"/>
      <c r="XY443" s="39"/>
      <c r="XZ443" s="39"/>
      <c r="YA443" s="39"/>
      <c r="YB443" s="39"/>
      <c r="YC443" s="39"/>
      <c r="YD443" s="39"/>
      <c r="YE443" s="39"/>
      <c r="YF443" s="39"/>
      <c r="YG443" s="39"/>
      <c r="YH443" s="39"/>
      <c r="YI443" s="39"/>
      <c r="YJ443" s="39"/>
      <c r="YK443" s="39"/>
      <c r="YL443" s="39"/>
      <c r="YM443" s="39"/>
      <c r="YN443" s="39"/>
      <c r="YO443" s="39"/>
      <c r="YP443" s="39"/>
      <c r="YQ443" s="39"/>
      <c r="YR443" s="39"/>
      <c r="YS443" s="39"/>
      <c r="YT443" s="39"/>
      <c r="YU443" s="39"/>
      <c r="YV443" s="39"/>
      <c r="YW443" s="39"/>
      <c r="YX443" s="39"/>
      <c r="YY443" s="39"/>
      <c r="YZ443" s="39"/>
      <c r="ZA443" s="39"/>
      <c r="ZB443" s="39"/>
      <c r="ZC443" s="39"/>
      <c r="ZD443" s="39"/>
      <c r="ZE443" s="39"/>
      <c r="ZF443" s="39"/>
      <c r="ZG443" s="39"/>
      <c r="ZH443" s="39"/>
      <c r="ZI443" s="39"/>
      <c r="ZJ443" s="39"/>
      <c r="ZK443" s="39"/>
      <c r="ZL443" s="39"/>
      <c r="ZM443" s="39"/>
      <c r="ZN443" s="39"/>
      <c r="ZO443" s="39"/>
      <c r="ZP443" s="39"/>
      <c r="ZQ443" s="39"/>
      <c r="ZR443" s="39"/>
      <c r="ZS443" s="39"/>
      <c r="ZT443" s="39"/>
      <c r="ZU443" s="39"/>
      <c r="ZV443" s="39"/>
      <c r="ZW443" s="39"/>
      <c r="ZX443" s="39"/>
    </row>
    <row r="444" spans="1:700" s="41" customFormat="1" ht="12" customHeight="1" x14ac:dyDescent="0.25">
      <c r="A444" s="128" t="s">
        <v>36</v>
      </c>
      <c r="B444" s="15" t="s">
        <v>37</v>
      </c>
      <c r="C444" s="15" t="s">
        <v>37</v>
      </c>
      <c r="D444" s="5" t="s">
        <v>38</v>
      </c>
      <c r="E444" s="6" t="s">
        <v>229</v>
      </c>
      <c r="F444" s="5" t="s">
        <v>38</v>
      </c>
      <c r="G444" s="6" t="s">
        <v>40</v>
      </c>
      <c r="H444" s="8">
        <v>21101</v>
      </c>
      <c r="I444" s="70" t="s">
        <v>46</v>
      </c>
      <c r="J444" s="9" t="s">
        <v>2129</v>
      </c>
      <c r="K444" s="9" t="s">
        <v>196</v>
      </c>
      <c r="L444" s="11"/>
      <c r="M444" s="8" t="s">
        <v>43</v>
      </c>
      <c r="N444" s="12" t="s">
        <v>877</v>
      </c>
      <c r="O444" s="13">
        <v>30</v>
      </c>
      <c r="P444" s="14">
        <v>125</v>
      </c>
      <c r="Q444" s="53" t="s">
        <v>45</v>
      </c>
      <c r="R444" s="14">
        <f t="shared" si="9"/>
        <v>3750</v>
      </c>
      <c r="S444" s="14">
        <v>0</v>
      </c>
      <c r="T444" s="14">
        <v>1250</v>
      </c>
      <c r="U444" s="14">
        <v>0</v>
      </c>
      <c r="V444" s="14">
        <v>0</v>
      </c>
      <c r="W444" s="14">
        <v>1250</v>
      </c>
      <c r="X444" s="14">
        <v>0</v>
      </c>
      <c r="Y444" s="14">
        <v>0</v>
      </c>
      <c r="Z444" s="14">
        <v>625</v>
      </c>
      <c r="AA444" s="14">
        <v>0</v>
      </c>
      <c r="AB444" s="14">
        <v>0</v>
      </c>
      <c r="AC444" s="14">
        <v>625</v>
      </c>
      <c r="AD444" s="14">
        <v>0</v>
      </c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  <c r="IV444" s="39"/>
      <c r="IW444" s="39"/>
      <c r="IX444" s="39"/>
      <c r="IY444" s="39"/>
      <c r="IZ444" s="39"/>
      <c r="JA444" s="39"/>
      <c r="JB444" s="39"/>
      <c r="JC444" s="39"/>
      <c r="JD444" s="39"/>
      <c r="JE444" s="39"/>
      <c r="JF444" s="39"/>
      <c r="JG444" s="39"/>
      <c r="JH444" s="39"/>
      <c r="JI444" s="39"/>
      <c r="JJ444" s="39"/>
      <c r="JK444" s="39"/>
      <c r="JL444" s="39"/>
      <c r="JM444" s="39"/>
      <c r="JN444" s="39"/>
      <c r="JO444" s="39"/>
      <c r="JP444" s="39"/>
      <c r="JQ444" s="39"/>
      <c r="JR444" s="39"/>
      <c r="JS444" s="39"/>
      <c r="JT444" s="39"/>
      <c r="JU444" s="39"/>
      <c r="JV444" s="39"/>
      <c r="JW444" s="39"/>
      <c r="JX444" s="39"/>
      <c r="JY444" s="39"/>
      <c r="JZ444" s="39"/>
      <c r="KA444" s="39"/>
      <c r="KB444" s="39"/>
      <c r="KC444" s="39"/>
      <c r="KD444" s="39"/>
      <c r="KE444" s="39"/>
      <c r="KF444" s="39"/>
      <c r="KG444" s="39"/>
      <c r="KH444" s="39"/>
      <c r="KI444" s="39"/>
      <c r="KJ444" s="39"/>
      <c r="KK444" s="39"/>
      <c r="KL444" s="39"/>
      <c r="KM444" s="39"/>
      <c r="KN444" s="39"/>
      <c r="KO444" s="39"/>
      <c r="KP444" s="39"/>
      <c r="KQ444" s="39"/>
      <c r="KR444" s="39"/>
      <c r="KS444" s="39"/>
      <c r="KT444" s="39"/>
      <c r="KU444" s="39"/>
      <c r="KV444" s="39"/>
      <c r="KW444" s="39"/>
      <c r="KX444" s="39"/>
      <c r="KY444" s="39"/>
      <c r="KZ444" s="39"/>
      <c r="LA444" s="39"/>
      <c r="LB444" s="39"/>
      <c r="LC444" s="39"/>
      <c r="LD444" s="39"/>
      <c r="LE444" s="39"/>
      <c r="LF444" s="39"/>
      <c r="LG444" s="39"/>
      <c r="LH444" s="39"/>
      <c r="LI444" s="39"/>
      <c r="LJ444" s="39"/>
      <c r="LK444" s="39"/>
      <c r="LL444" s="39"/>
      <c r="LM444" s="39"/>
      <c r="LN444" s="39"/>
      <c r="LO444" s="39"/>
      <c r="LP444" s="39"/>
      <c r="LQ444" s="39"/>
      <c r="LR444" s="39"/>
      <c r="LS444" s="39"/>
      <c r="LT444" s="39"/>
      <c r="LU444" s="39"/>
      <c r="LV444" s="39"/>
      <c r="LW444" s="39"/>
      <c r="LX444" s="39"/>
      <c r="LY444" s="39"/>
      <c r="LZ444" s="39"/>
      <c r="MA444" s="39"/>
      <c r="MB444" s="39"/>
      <c r="MC444" s="39"/>
      <c r="MD444" s="39"/>
      <c r="ME444" s="39"/>
      <c r="MF444" s="39"/>
      <c r="MG444" s="39"/>
      <c r="MH444" s="39"/>
      <c r="MI444" s="39"/>
      <c r="MJ444" s="39"/>
      <c r="MK444" s="39"/>
      <c r="ML444" s="39"/>
      <c r="MM444" s="39"/>
      <c r="MN444" s="39"/>
      <c r="MO444" s="39"/>
      <c r="MP444" s="39"/>
      <c r="MQ444" s="39"/>
      <c r="MR444" s="39"/>
      <c r="MS444" s="39"/>
      <c r="MT444" s="39"/>
      <c r="MU444" s="39"/>
      <c r="MV444" s="39"/>
      <c r="MW444" s="39"/>
      <c r="MX444" s="39"/>
      <c r="MY444" s="39"/>
      <c r="MZ444" s="39"/>
      <c r="NA444" s="39"/>
      <c r="NB444" s="39"/>
      <c r="NC444" s="39"/>
      <c r="ND444" s="39"/>
      <c r="NE444" s="39"/>
      <c r="NF444" s="39"/>
      <c r="NG444" s="39"/>
      <c r="NH444" s="39"/>
      <c r="NI444" s="39"/>
      <c r="NJ444" s="39"/>
      <c r="NK444" s="39"/>
      <c r="NL444" s="39"/>
      <c r="NM444" s="39"/>
      <c r="NN444" s="39"/>
      <c r="NO444" s="39"/>
      <c r="NP444" s="39"/>
      <c r="NQ444" s="39"/>
      <c r="NR444" s="39"/>
      <c r="NS444" s="39"/>
      <c r="NT444" s="39"/>
      <c r="NU444" s="39"/>
      <c r="NV444" s="39"/>
      <c r="NW444" s="39"/>
      <c r="NX444" s="39"/>
      <c r="NY444" s="39"/>
      <c r="NZ444" s="39"/>
      <c r="OA444" s="39"/>
      <c r="OB444" s="39"/>
      <c r="OC444" s="39"/>
      <c r="OD444" s="39"/>
      <c r="OE444" s="39"/>
      <c r="OF444" s="39"/>
      <c r="OG444" s="39"/>
      <c r="OH444" s="39"/>
      <c r="OI444" s="39"/>
      <c r="OJ444" s="39"/>
      <c r="OK444" s="39"/>
      <c r="OL444" s="39"/>
      <c r="OM444" s="39"/>
      <c r="ON444" s="39"/>
      <c r="OO444" s="39"/>
      <c r="OP444" s="39"/>
      <c r="OQ444" s="39"/>
      <c r="OR444" s="39"/>
      <c r="OS444" s="39"/>
      <c r="OT444" s="39"/>
      <c r="OU444" s="39"/>
      <c r="OV444" s="39"/>
      <c r="OW444" s="39"/>
      <c r="OX444" s="39"/>
      <c r="OY444" s="39"/>
      <c r="OZ444" s="39"/>
      <c r="PA444" s="39"/>
      <c r="PB444" s="39"/>
      <c r="PC444" s="39"/>
      <c r="PD444" s="39"/>
      <c r="PE444" s="39"/>
      <c r="PF444" s="39"/>
      <c r="PG444" s="39"/>
      <c r="PH444" s="39"/>
      <c r="PI444" s="39"/>
      <c r="PJ444" s="39"/>
      <c r="PK444" s="39"/>
      <c r="PL444" s="39"/>
      <c r="PM444" s="39"/>
      <c r="PN444" s="39"/>
      <c r="PO444" s="39"/>
      <c r="PP444" s="39"/>
      <c r="PQ444" s="39"/>
      <c r="PR444" s="39"/>
      <c r="PS444" s="39"/>
      <c r="PT444" s="39"/>
      <c r="PU444" s="39"/>
      <c r="PV444" s="39"/>
      <c r="PW444" s="39"/>
      <c r="PX444" s="39"/>
      <c r="PY444" s="39"/>
      <c r="PZ444" s="39"/>
      <c r="QA444" s="39"/>
      <c r="QB444" s="39"/>
      <c r="QC444" s="39"/>
      <c r="QD444" s="39"/>
      <c r="QE444" s="39"/>
      <c r="QF444" s="39"/>
      <c r="QG444" s="39"/>
      <c r="QH444" s="39"/>
      <c r="QI444" s="39"/>
      <c r="QJ444" s="39"/>
      <c r="QK444" s="39"/>
      <c r="QL444" s="39"/>
      <c r="QM444" s="39"/>
      <c r="QN444" s="39"/>
      <c r="QO444" s="39"/>
      <c r="QP444" s="39"/>
      <c r="QQ444" s="39"/>
      <c r="QR444" s="39"/>
      <c r="QS444" s="39"/>
      <c r="QT444" s="39"/>
      <c r="QU444" s="39"/>
      <c r="QV444" s="39"/>
      <c r="QW444" s="39"/>
      <c r="QX444" s="39"/>
      <c r="QY444" s="39"/>
      <c r="QZ444" s="39"/>
      <c r="RA444" s="39"/>
      <c r="RB444" s="39"/>
      <c r="RC444" s="39"/>
      <c r="RD444" s="39"/>
      <c r="RE444" s="39"/>
      <c r="RF444" s="39"/>
      <c r="RG444" s="39"/>
      <c r="RH444" s="39"/>
      <c r="RI444" s="39"/>
      <c r="RJ444" s="39"/>
      <c r="RK444" s="39"/>
      <c r="RL444" s="39"/>
      <c r="RM444" s="39"/>
      <c r="RN444" s="39"/>
      <c r="RO444" s="39"/>
      <c r="RP444" s="39"/>
      <c r="RQ444" s="39"/>
      <c r="RR444" s="39"/>
      <c r="RS444" s="39"/>
      <c r="RT444" s="39"/>
      <c r="RU444" s="39"/>
      <c r="RV444" s="39"/>
      <c r="RW444" s="39"/>
      <c r="RX444" s="39"/>
      <c r="RY444" s="39"/>
      <c r="RZ444" s="39"/>
      <c r="SA444" s="39"/>
      <c r="SB444" s="39"/>
      <c r="SC444" s="39"/>
      <c r="SD444" s="39"/>
      <c r="SE444" s="39"/>
      <c r="SF444" s="39"/>
      <c r="SG444" s="39"/>
      <c r="SH444" s="39"/>
      <c r="SI444" s="39"/>
      <c r="SJ444" s="39"/>
      <c r="SK444" s="39"/>
      <c r="SL444" s="39"/>
      <c r="SM444" s="39"/>
      <c r="SN444" s="39"/>
      <c r="SO444" s="39"/>
      <c r="SP444" s="39"/>
      <c r="SQ444" s="39"/>
      <c r="SR444" s="39"/>
      <c r="SS444" s="39"/>
      <c r="ST444" s="39"/>
      <c r="SU444" s="39"/>
      <c r="SV444" s="39"/>
      <c r="SW444" s="39"/>
      <c r="SX444" s="39"/>
      <c r="SY444" s="39"/>
      <c r="SZ444" s="39"/>
      <c r="TA444" s="39"/>
      <c r="TB444" s="39"/>
      <c r="TC444" s="39"/>
      <c r="TD444" s="39"/>
      <c r="TE444" s="39"/>
      <c r="TF444" s="39"/>
      <c r="TG444" s="39"/>
      <c r="TH444" s="39"/>
      <c r="TI444" s="39"/>
      <c r="TJ444" s="39"/>
      <c r="TK444" s="39"/>
      <c r="TL444" s="39"/>
      <c r="TM444" s="39"/>
      <c r="TN444" s="39"/>
      <c r="TO444" s="39"/>
      <c r="TP444" s="39"/>
      <c r="TQ444" s="39"/>
      <c r="TR444" s="39"/>
      <c r="TS444" s="39"/>
      <c r="TT444" s="39"/>
      <c r="TU444" s="39"/>
      <c r="TV444" s="39"/>
      <c r="TW444" s="39"/>
      <c r="TX444" s="39"/>
      <c r="TY444" s="39"/>
      <c r="TZ444" s="39"/>
      <c r="UA444" s="39"/>
      <c r="UB444" s="39"/>
      <c r="UC444" s="39"/>
      <c r="UD444" s="39"/>
      <c r="UE444" s="39"/>
      <c r="UF444" s="39"/>
      <c r="UG444" s="39"/>
      <c r="UH444" s="39"/>
      <c r="UI444" s="39"/>
      <c r="UJ444" s="39"/>
      <c r="UK444" s="39"/>
      <c r="UL444" s="39"/>
      <c r="UM444" s="39"/>
      <c r="UN444" s="39"/>
      <c r="UO444" s="39"/>
      <c r="UP444" s="39"/>
      <c r="UQ444" s="39"/>
      <c r="UR444" s="39"/>
      <c r="US444" s="39"/>
      <c r="UT444" s="39"/>
      <c r="UU444" s="39"/>
      <c r="UV444" s="39"/>
      <c r="UW444" s="39"/>
      <c r="UX444" s="39"/>
      <c r="UY444" s="39"/>
      <c r="UZ444" s="39"/>
      <c r="VA444" s="39"/>
      <c r="VB444" s="39"/>
      <c r="VC444" s="39"/>
      <c r="VD444" s="39"/>
      <c r="VE444" s="39"/>
      <c r="VF444" s="39"/>
      <c r="VG444" s="39"/>
      <c r="VH444" s="39"/>
      <c r="VI444" s="39"/>
      <c r="VJ444" s="39"/>
      <c r="VK444" s="39"/>
      <c r="VL444" s="39"/>
      <c r="VM444" s="39"/>
      <c r="VN444" s="39"/>
      <c r="VO444" s="39"/>
      <c r="VP444" s="39"/>
      <c r="VQ444" s="39"/>
      <c r="VR444" s="39"/>
      <c r="VS444" s="39"/>
      <c r="VT444" s="39"/>
      <c r="VU444" s="39"/>
      <c r="VV444" s="39"/>
      <c r="VW444" s="39"/>
      <c r="VX444" s="39"/>
      <c r="VY444" s="39"/>
      <c r="VZ444" s="39"/>
      <c r="WA444" s="39"/>
      <c r="WB444" s="39"/>
      <c r="WC444" s="39"/>
      <c r="WD444" s="39"/>
      <c r="WE444" s="39"/>
      <c r="WF444" s="39"/>
      <c r="WG444" s="39"/>
      <c r="WH444" s="39"/>
      <c r="WI444" s="39"/>
      <c r="WJ444" s="39"/>
      <c r="WK444" s="39"/>
      <c r="WL444" s="39"/>
      <c r="WM444" s="39"/>
      <c r="WN444" s="39"/>
      <c r="WO444" s="39"/>
      <c r="WP444" s="39"/>
      <c r="WQ444" s="39"/>
      <c r="WR444" s="39"/>
      <c r="WS444" s="39"/>
      <c r="WT444" s="39"/>
      <c r="WU444" s="39"/>
      <c r="WV444" s="39"/>
      <c r="WW444" s="39"/>
      <c r="WX444" s="39"/>
      <c r="WY444" s="39"/>
      <c r="WZ444" s="39"/>
      <c r="XA444" s="39"/>
      <c r="XB444" s="39"/>
      <c r="XC444" s="39"/>
      <c r="XD444" s="39"/>
      <c r="XE444" s="39"/>
      <c r="XF444" s="39"/>
      <c r="XG444" s="39"/>
      <c r="XH444" s="39"/>
      <c r="XI444" s="39"/>
      <c r="XJ444" s="39"/>
      <c r="XK444" s="39"/>
      <c r="XL444" s="39"/>
      <c r="XM444" s="39"/>
      <c r="XN444" s="39"/>
      <c r="XO444" s="39"/>
      <c r="XP444" s="39"/>
      <c r="XQ444" s="39"/>
      <c r="XR444" s="39"/>
      <c r="XS444" s="39"/>
      <c r="XT444" s="39"/>
      <c r="XU444" s="39"/>
      <c r="XV444" s="39"/>
      <c r="XW444" s="39"/>
      <c r="XX444" s="39"/>
      <c r="XY444" s="39"/>
      <c r="XZ444" s="39"/>
      <c r="YA444" s="39"/>
      <c r="YB444" s="39"/>
      <c r="YC444" s="39"/>
      <c r="YD444" s="39"/>
      <c r="YE444" s="39"/>
      <c r="YF444" s="39"/>
      <c r="YG444" s="39"/>
      <c r="YH444" s="39"/>
      <c r="YI444" s="39"/>
      <c r="YJ444" s="39"/>
      <c r="YK444" s="39"/>
      <c r="YL444" s="39"/>
      <c r="YM444" s="39"/>
      <c r="YN444" s="39"/>
      <c r="YO444" s="39"/>
      <c r="YP444" s="39"/>
      <c r="YQ444" s="39"/>
      <c r="YR444" s="39"/>
      <c r="YS444" s="39"/>
      <c r="YT444" s="39"/>
      <c r="YU444" s="39"/>
      <c r="YV444" s="39"/>
      <c r="YW444" s="39"/>
      <c r="YX444" s="39"/>
      <c r="YY444" s="39"/>
      <c r="YZ444" s="39"/>
      <c r="ZA444" s="39"/>
      <c r="ZB444" s="39"/>
      <c r="ZC444" s="39"/>
      <c r="ZD444" s="39"/>
      <c r="ZE444" s="39"/>
      <c r="ZF444" s="39"/>
      <c r="ZG444" s="39"/>
      <c r="ZH444" s="39"/>
      <c r="ZI444" s="39"/>
      <c r="ZJ444" s="39"/>
      <c r="ZK444" s="39"/>
      <c r="ZL444" s="39"/>
      <c r="ZM444" s="39"/>
      <c r="ZN444" s="39"/>
      <c r="ZO444" s="39"/>
      <c r="ZP444" s="39"/>
      <c r="ZQ444" s="39"/>
      <c r="ZR444" s="39"/>
      <c r="ZS444" s="39"/>
      <c r="ZT444" s="39"/>
      <c r="ZU444" s="39"/>
      <c r="ZV444" s="39"/>
      <c r="ZW444" s="39"/>
      <c r="ZX444" s="39"/>
    </row>
    <row r="445" spans="1:700" s="41" customFormat="1" ht="12" customHeight="1" x14ac:dyDescent="0.25">
      <c r="A445" s="128" t="s">
        <v>36</v>
      </c>
      <c r="B445" s="15" t="s">
        <v>37</v>
      </c>
      <c r="C445" s="15" t="s">
        <v>37</v>
      </c>
      <c r="D445" s="5" t="s">
        <v>38</v>
      </c>
      <c r="E445" s="6" t="s">
        <v>229</v>
      </c>
      <c r="F445" s="5" t="s">
        <v>38</v>
      </c>
      <c r="G445" s="6" t="s">
        <v>40</v>
      </c>
      <c r="H445" s="8">
        <v>21101</v>
      </c>
      <c r="I445" s="70" t="s">
        <v>46</v>
      </c>
      <c r="J445" s="9" t="s">
        <v>2292</v>
      </c>
      <c r="K445" s="9" t="s">
        <v>2293</v>
      </c>
      <c r="L445" s="11"/>
      <c r="M445" s="8" t="s">
        <v>43</v>
      </c>
      <c r="N445" s="12" t="s">
        <v>877</v>
      </c>
      <c r="O445" s="13">
        <v>4</v>
      </c>
      <c r="P445" s="14">
        <v>178</v>
      </c>
      <c r="Q445" s="53" t="s">
        <v>45</v>
      </c>
      <c r="R445" s="14">
        <f t="shared" si="9"/>
        <v>712</v>
      </c>
      <c r="S445" s="14">
        <v>0</v>
      </c>
      <c r="T445" s="14">
        <v>178</v>
      </c>
      <c r="U445" s="14">
        <v>0</v>
      </c>
      <c r="V445" s="14">
        <v>0</v>
      </c>
      <c r="W445" s="14">
        <v>178</v>
      </c>
      <c r="X445" s="14">
        <v>0</v>
      </c>
      <c r="Y445" s="14">
        <v>0</v>
      </c>
      <c r="Z445" s="14">
        <v>178</v>
      </c>
      <c r="AA445" s="14">
        <v>0</v>
      </c>
      <c r="AB445" s="14">
        <v>0</v>
      </c>
      <c r="AC445" s="14">
        <v>178</v>
      </c>
      <c r="AD445" s="14">
        <v>0</v>
      </c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  <c r="IV445" s="39"/>
      <c r="IW445" s="39"/>
      <c r="IX445" s="39"/>
      <c r="IY445" s="39"/>
      <c r="IZ445" s="39"/>
      <c r="JA445" s="39"/>
      <c r="JB445" s="39"/>
      <c r="JC445" s="39"/>
      <c r="JD445" s="39"/>
      <c r="JE445" s="39"/>
      <c r="JF445" s="39"/>
      <c r="JG445" s="39"/>
      <c r="JH445" s="39"/>
      <c r="JI445" s="39"/>
      <c r="JJ445" s="39"/>
      <c r="JK445" s="39"/>
      <c r="JL445" s="39"/>
      <c r="JM445" s="39"/>
      <c r="JN445" s="39"/>
      <c r="JO445" s="39"/>
      <c r="JP445" s="39"/>
      <c r="JQ445" s="39"/>
      <c r="JR445" s="39"/>
      <c r="JS445" s="39"/>
      <c r="JT445" s="39"/>
      <c r="JU445" s="39"/>
      <c r="JV445" s="39"/>
      <c r="JW445" s="39"/>
      <c r="JX445" s="39"/>
      <c r="JY445" s="39"/>
      <c r="JZ445" s="39"/>
      <c r="KA445" s="39"/>
      <c r="KB445" s="39"/>
      <c r="KC445" s="39"/>
      <c r="KD445" s="39"/>
      <c r="KE445" s="39"/>
      <c r="KF445" s="39"/>
      <c r="KG445" s="39"/>
      <c r="KH445" s="39"/>
      <c r="KI445" s="39"/>
      <c r="KJ445" s="39"/>
      <c r="KK445" s="39"/>
      <c r="KL445" s="39"/>
      <c r="KM445" s="39"/>
      <c r="KN445" s="39"/>
      <c r="KO445" s="39"/>
      <c r="KP445" s="39"/>
      <c r="KQ445" s="39"/>
      <c r="KR445" s="39"/>
      <c r="KS445" s="39"/>
      <c r="KT445" s="39"/>
      <c r="KU445" s="39"/>
      <c r="KV445" s="39"/>
      <c r="KW445" s="39"/>
      <c r="KX445" s="39"/>
      <c r="KY445" s="39"/>
      <c r="KZ445" s="39"/>
      <c r="LA445" s="39"/>
      <c r="LB445" s="39"/>
      <c r="LC445" s="39"/>
      <c r="LD445" s="39"/>
      <c r="LE445" s="39"/>
      <c r="LF445" s="39"/>
      <c r="LG445" s="39"/>
      <c r="LH445" s="39"/>
      <c r="LI445" s="39"/>
      <c r="LJ445" s="39"/>
      <c r="LK445" s="39"/>
      <c r="LL445" s="39"/>
      <c r="LM445" s="39"/>
      <c r="LN445" s="39"/>
      <c r="LO445" s="39"/>
      <c r="LP445" s="39"/>
      <c r="LQ445" s="39"/>
      <c r="LR445" s="39"/>
      <c r="LS445" s="39"/>
      <c r="LT445" s="39"/>
      <c r="LU445" s="39"/>
      <c r="LV445" s="39"/>
      <c r="LW445" s="39"/>
      <c r="LX445" s="39"/>
      <c r="LY445" s="39"/>
      <c r="LZ445" s="39"/>
      <c r="MA445" s="39"/>
      <c r="MB445" s="39"/>
      <c r="MC445" s="39"/>
      <c r="MD445" s="39"/>
      <c r="ME445" s="39"/>
      <c r="MF445" s="39"/>
      <c r="MG445" s="39"/>
      <c r="MH445" s="39"/>
      <c r="MI445" s="39"/>
      <c r="MJ445" s="39"/>
      <c r="MK445" s="39"/>
      <c r="ML445" s="39"/>
      <c r="MM445" s="39"/>
      <c r="MN445" s="39"/>
      <c r="MO445" s="39"/>
      <c r="MP445" s="39"/>
      <c r="MQ445" s="39"/>
      <c r="MR445" s="39"/>
      <c r="MS445" s="39"/>
      <c r="MT445" s="39"/>
      <c r="MU445" s="39"/>
      <c r="MV445" s="39"/>
      <c r="MW445" s="39"/>
      <c r="MX445" s="39"/>
      <c r="MY445" s="39"/>
      <c r="MZ445" s="39"/>
      <c r="NA445" s="39"/>
      <c r="NB445" s="39"/>
      <c r="NC445" s="39"/>
      <c r="ND445" s="39"/>
      <c r="NE445" s="39"/>
      <c r="NF445" s="39"/>
      <c r="NG445" s="39"/>
      <c r="NH445" s="39"/>
      <c r="NI445" s="39"/>
      <c r="NJ445" s="39"/>
      <c r="NK445" s="39"/>
      <c r="NL445" s="39"/>
      <c r="NM445" s="39"/>
      <c r="NN445" s="39"/>
      <c r="NO445" s="39"/>
      <c r="NP445" s="39"/>
      <c r="NQ445" s="39"/>
      <c r="NR445" s="39"/>
      <c r="NS445" s="39"/>
      <c r="NT445" s="39"/>
      <c r="NU445" s="39"/>
      <c r="NV445" s="39"/>
      <c r="NW445" s="39"/>
      <c r="NX445" s="39"/>
      <c r="NY445" s="39"/>
      <c r="NZ445" s="39"/>
      <c r="OA445" s="39"/>
      <c r="OB445" s="39"/>
      <c r="OC445" s="39"/>
      <c r="OD445" s="39"/>
      <c r="OE445" s="39"/>
      <c r="OF445" s="39"/>
      <c r="OG445" s="39"/>
      <c r="OH445" s="39"/>
      <c r="OI445" s="39"/>
      <c r="OJ445" s="39"/>
      <c r="OK445" s="39"/>
      <c r="OL445" s="39"/>
      <c r="OM445" s="39"/>
      <c r="ON445" s="39"/>
      <c r="OO445" s="39"/>
      <c r="OP445" s="39"/>
      <c r="OQ445" s="39"/>
      <c r="OR445" s="39"/>
      <c r="OS445" s="39"/>
      <c r="OT445" s="39"/>
      <c r="OU445" s="39"/>
      <c r="OV445" s="39"/>
      <c r="OW445" s="39"/>
      <c r="OX445" s="39"/>
      <c r="OY445" s="39"/>
      <c r="OZ445" s="39"/>
      <c r="PA445" s="39"/>
      <c r="PB445" s="39"/>
      <c r="PC445" s="39"/>
      <c r="PD445" s="39"/>
      <c r="PE445" s="39"/>
      <c r="PF445" s="39"/>
      <c r="PG445" s="39"/>
      <c r="PH445" s="39"/>
      <c r="PI445" s="39"/>
      <c r="PJ445" s="39"/>
      <c r="PK445" s="39"/>
      <c r="PL445" s="39"/>
      <c r="PM445" s="39"/>
      <c r="PN445" s="39"/>
      <c r="PO445" s="39"/>
      <c r="PP445" s="39"/>
      <c r="PQ445" s="39"/>
      <c r="PR445" s="39"/>
      <c r="PS445" s="39"/>
      <c r="PT445" s="39"/>
      <c r="PU445" s="39"/>
      <c r="PV445" s="39"/>
      <c r="PW445" s="39"/>
      <c r="PX445" s="39"/>
      <c r="PY445" s="39"/>
      <c r="PZ445" s="39"/>
      <c r="QA445" s="39"/>
      <c r="QB445" s="39"/>
      <c r="QC445" s="39"/>
      <c r="QD445" s="39"/>
      <c r="QE445" s="39"/>
      <c r="QF445" s="39"/>
      <c r="QG445" s="39"/>
      <c r="QH445" s="39"/>
      <c r="QI445" s="39"/>
      <c r="QJ445" s="39"/>
      <c r="QK445" s="39"/>
      <c r="QL445" s="39"/>
      <c r="QM445" s="39"/>
      <c r="QN445" s="39"/>
      <c r="QO445" s="39"/>
      <c r="QP445" s="39"/>
      <c r="QQ445" s="39"/>
      <c r="QR445" s="39"/>
      <c r="QS445" s="39"/>
      <c r="QT445" s="39"/>
      <c r="QU445" s="39"/>
      <c r="QV445" s="39"/>
      <c r="QW445" s="39"/>
      <c r="QX445" s="39"/>
      <c r="QY445" s="39"/>
      <c r="QZ445" s="39"/>
      <c r="RA445" s="39"/>
      <c r="RB445" s="39"/>
      <c r="RC445" s="39"/>
      <c r="RD445" s="39"/>
      <c r="RE445" s="39"/>
      <c r="RF445" s="39"/>
      <c r="RG445" s="39"/>
      <c r="RH445" s="39"/>
      <c r="RI445" s="39"/>
      <c r="RJ445" s="39"/>
      <c r="RK445" s="39"/>
      <c r="RL445" s="39"/>
      <c r="RM445" s="39"/>
      <c r="RN445" s="39"/>
      <c r="RO445" s="39"/>
      <c r="RP445" s="39"/>
      <c r="RQ445" s="39"/>
      <c r="RR445" s="39"/>
      <c r="RS445" s="39"/>
      <c r="RT445" s="39"/>
      <c r="RU445" s="39"/>
      <c r="RV445" s="39"/>
      <c r="RW445" s="39"/>
      <c r="RX445" s="39"/>
      <c r="RY445" s="39"/>
      <c r="RZ445" s="39"/>
      <c r="SA445" s="39"/>
      <c r="SB445" s="39"/>
      <c r="SC445" s="39"/>
      <c r="SD445" s="39"/>
      <c r="SE445" s="39"/>
      <c r="SF445" s="39"/>
      <c r="SG445" s="39"/>
      <c r="SH445" s="39"/>
      <c r="SI445" s="39"/>
      <c r="SJ445" s="39"/>
      <c r="SK445" s="39"/>
      <c r="SL445" s="39"/>
      <c r="SM445" s="39"/>
      <c r="SN445" s="39"/>
      <c r="SO445" s="39"/>
      <c r="SP445" s="39"/>
      <c r="SQ445" s="39"/>
      <c r="SR445" s="39"/>
      <c r="SS445" s="39"/>
      <c r="ST445" s="39"/>
      <c r="SU445" s="39"/>
      <c r="SV445" s="39"/>
      <c r="SW445" s="39"/>
      <c r="SX445" s="39"/>
      <c r="SY445" s="39"/>
      <c r="SZ445" s="39"/>
      <c r="TA445" s="39"/>
      <c r="TB445" s="39"/>
      <c r="TC445" s="39"/>
      <c r="TD445" s="39"/>
      <c r="TE445" s="39"/>
      <c r="TF445" s="39"/>
      <c r="TG445" s="39"/>
      <c r="TH445" s="39"/>
      <c r="TI445" s="39"/>
      <c r="TJ445" s="39"/>
      <c r="TK445" s="39"/>
      <c r="TL445" s="39"/>
      <c r="TM445" s="39"/>
      <c r="TN445" s="39"/>
      <c r="TO445" s="39"/>
      <c r="TP445" s="39"/>
      <c r="TQ445" s="39"/>
      <c r="TR445" s="39"/>
      <c r="TS445" s="39"/>
      <c r="TT445" s="39"/>
      <c r="TU445" s="39"/>
      <c r="TV445" s="39"/>
      <c r="TW445" s="39"/>
      <c r="TX445" s="39"/>
      <c r="TY445" s="39"/>
      <c r="TZ445" s="39"/>
      <c r="UA445" s="39"/>
      <c r="UB445" s="39"/>
      <c r="UC445" s="39"/>
      <c r="UD445" s="39"/>
      <c r="UE445" s="39"/>
      <c r="UF445" s="39"/>
      <c r="UG445" s="39"/>
      <c r="UH445" s="39"/>
      <c r="UI445" s="39"/>
      <c r="UJ445" s="39"/>
      <c r="UK445" s="39"/>
      <c r="UL445" s="39"/>
      <c r="UM445" s="39"/>
      <c r="UN445" s="39"/>
      <c r="UO445" s="39"/>
      <c r="UP445" s="39"/>
      <c r="UQ445" s="39"/>
      <c r="UR445" s="39"/>
      <c r="US445" s="39"/>
      <c r="UT445" s="39"/>
      <c r="UU445" s="39"/>
      <c r="UV445" s="39"/>
      <c r="UW445" s="39"/>
      <c r="UX445" s="39"/>
      <c r="UY445" s="39"/>
      <c r="UZ445" s="39"/>
      <c r="VA445" s="39"/>
      <c r="VB445" s="39"/>
      <c r="VC445" s="39"/>
      <c r="VD445" s="39"/>
      <c r="VE445" s="39"/>
      <c r="VF445" s="39"/>
      <c r="VG445" s="39"/>
      <c r="VH445" s="39"/>
      <c r="VI445" s="39"/>
      <c r="VJ445" s="39"/>
      <c r="VK445" s="39"/>
      <c r="VL445" s="39"/>
      <c r="VM445" s="39"/>
      <c r="VN445" s="39"/>
      <c r="VO445" s="39"/>
      <c r="VP445" s="39"/>
      <c r="VQ445" s="39"/>
      <c r="VR445" s="39"/>
      <c r="VS445" s="39"/>
      <c r="VT445" s="39"/>
      <c r="VU445" s="39"/>
      <c r="VV445" s="39"/>
      <c r="VW445" s="39"/>
      <c r="VX445" s="39"/>
      <c r="VY445" s="39"/>
      <c r="VZ445" s="39"/>
      <c r="WA445" s="39"/>
      <c r="WB445" s="39"/>
      <c r="WC445" s="39"/>
      <c r="WD445" s="39"/>
      <c r="WE445" s="39"/>
      <c r="WF445" s="39"/>
      <c r="WG445" s="39"/>
      <c r="WH445" s="39"/>
      <c r="WI445" s="39"/>
      <c r="WJ445" s="39"/>
      <c r="WK445" s="39"/>
      <c r="WL445" s="39"/>
      <c r="WM445" s="39"/>
      <c r="WN445" s="39"/>
      <c r="WO445" s="39"/>
      <c r="WP445" s="39"/>
      <c r="WQ445" s="39"/>
      <c r="WR445" s="39"/>
      <c r="WS445" s="39"/>
      <c r="WT445" s="39"/>
      <c r="WU445" s="39"/>
      <c r="WV445" s="39"/>
      <c r="WW445" s="39"/>
      <c r="WX445" s="39"/>
      <c r="WY445" s="39"/>
      <c r="WZ445" s="39"/>
      <c r="XA445" s="39"/>
      <c r="XB445" s="39"/>
      <c r="XC445" s="39"/>
      <c r="XD445" s="39"/>
      <c r="XE445" s="39"/>
      <c r="XF445" s="39"/>
      <c r="XG445" s="39"/>
      <c r="XH445" s="39"/>
      <c r="XI445" s="39"/>
      <c r="XJ445" s="39"/>
      <c r="XK445" s="39"/>
      <c r="XL445" s="39"/>
      <c r="XM445" s="39"/>
      <c r="XN445" s="39"/>
      <c r="XO445" s="39"/>
      <c r="XP445" s="39"/>
      <c r="XQ445" s="39"/>
      <c r="XR445" s="39"/>
      <c r="XS445" s="39"/>
      <c r="XT445" s="39"/>
      <c r="XU445" s="39"/>
      <c r="XV445" s="39"/>
      <c r="XW445" s="39"/>
      <c r="XX445" s="39"/>
      <c r="XY445" s="39"/>
      <c r="XZ445" s="39"/>
      <c r="YA445" s="39"/>
      <c r="YB445" s="39"/>
      <c r="YC445" s="39"/>
      <c r="YD445" s="39"/>
      <c r="YE445" s="39"/>
      <c r="YF445" s="39"/>
      <c r="YG445" s="39"/>
      <c r="YH445" s="39"/>
      <c r="YI445" s="39"/>
      <c r="YJ445" s="39"/>
      <c r="YK445" s="39"/>
      <c r="YL445" s="39"/>
      <c r="YM445" s="39"/>
      <c r="YN445" s="39"/>
      <c r="YO445" s="39"/>
      <c r="YP445" s="39"/>
      <c r="YQ445" s="39"/>
      <c r="YR445" s="39"/>
      <c r="YS445" s="39"/>
      <c r="YT445" s="39"/>
      <c r="YU445" s="39"/>
      <c r="YV445" s="39"/>
      <c r="YW445" s="39"/>
      <c r="YX445" s="39"/>
      <c r="YY445" s="39"/>
      <c r="YZ445" s="39"/>
      <c r="ZA445" s="39"/>
      <c r="ZB445" s="39"/>
      <c r="ZC445" s="39"/>
      <c r="ZD445" s="39"/>
      <c r="ZE445" s="39"/>
      <c r="ZF445" s="39"/>
      <c r="ZG445" s="39"/>
      <c r="ZH445" s="39"/>
      <c r="ZI445" s="39"/>
      <c r="ZJ445" s="39"/>
      <c r="ZK445" s="39"/>
      <c r="ZL445" s="39"/>
      <c r="ZM445" s="39"/>
      <c r="ZN445" s="39"/>
      <c r="ZO445" s="39"/>
      <c r="ZP445" s="39"/>
      <c r="ZQ445" s="39"/>
      <c r="ZR445" s="39"/>
      <c r="ZS445" s="39"/>
      <c r="ZT445" s="39"/>
      <c r="ZU445" s="39"/>
      <c r="ZV445" s="39"/>
      <c r="ZW445" s="39"/>
      <c r="ZX445" s="39"/>
    </row>
    <row r="446" spans="1:700" s="41" customFormat="1" ht="12" customHeight="1" x14ac:dyDescent="0.25">
      <c r="A446" s="128" t="s">
        <v>36</v>
      </c>
      <c r="B446" s="15" t="s">
        <v>37</v>
      </c>
      <c r="C446" s="15" t="s">
        <v>37</v>
      </c>
      <c r="D446" s="5" t="s">
        <v>38</v>
      </c>
      <c r="E446" s="6" t="s">
        <v>229</v>
      </c>
      <c r="F446" s="5" t="s">
        <v>38</v>
      </c>
      <c r="G446" s="6" t="s">
        <v>40</v>
      </c>
      <c r="H446" s="8">
        <v>21101</v>
      </c>
      <c r="I446" s="70" t="s">
        <v>46</v>
      </c>
      <c r="J446" s="9" t="s">
        <v>1519</v>
      </c>
      <c r="K446" s="9" t="s">
        <v>16305</v>
      </c>
      <c r="L446" s="11"/>
      <c r="M446" s="8" t="s">
        <v>43</v>
      </c>
      <c r="N446" s="12" t="s">
        <v>877</v>
      </c>
      <c r="O446" s="13">
        <v>10</v>
      </c>
      <c r="P446" s="14">
        <v>48</v>
      </c>
      <c r="Q446" s="53" t="s">
        <v>45</v>
      </c>
      <c r="R446" s="14">
        <f t="shared" si="9"/>
        <v>480</v>
      </c>
      <c r="S446" s="14">
        <v>0</v>
      </c>
      <c r="T446" s="14">
        <v>144</v>
      </c>
      <c r="U446" s="14">
        <v>0</v>
      </c>
      <c r="V446" s="14">
        <v>0</v>
      </c>
      <c r="W446" s="14">
        <v>96</v>
      </c>
      <c r="X446" s="14">
        <v>0</v>
      </c>
      <c r="Y446" s="14">
        <v>0</v>
      </c>
      <c r="Z446" s="14">
        <v>144</v>
      </c>
      <c r="AA446" s="14">
        <v>0</v>
      </c>
      <c r="AB446" s="14">
        <v>0</v>
      </c>
      <c r="AC446" s="14">
        <v>96</v>
      </c>
      <c r="AD446" s="14">
        <v>0</v>
      </c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  <c r="IV446" s="39"/>
      <c r="IW446" s="39"/>
      <c r="IX446" s="39"/>
      <c r="IY446" s="39"/>
      <c r="IZ446" s="39"/>
      <c r="JA446" s="39"/>
      <c r="JB446" s="39"/>
      <c r="JC446" s="39"/>
      <c r="JD446" s="39"/>
      <c r="JE446" s="39"/>
      <c r="JF446" s="39"/>
      <c r="JG446" s="39"/>
      <c r="JH446" s="39"/>
      <c r="JI446" s="39"/>
      <c r="JJ446" s="39"/>
      <c r="JK446" s="39"/>
      <c r="JL446" s="39"/>
      <c r="JM446" s="39"/>
      <c r="JN446" s="39"/>
      <c r="JO446" s="39"/>
      <c r="JP446" s="39"/>
      <c r="JQ446" s="39"/>
      <c r="JR446" s="39"/>
      <c r="JS446" s="39"/>
      <c r="JT446" s="39"/>
      <c r="JU446" s="39"/>
      <c r="JV446" s="39"/>
      <c r="JW446" s="39"/>
      <c r="JX446" s="39"/>
      <c r="JY446" s="39"/>
      <c r="JZ446" s="39"/>
      <c r="KA446" s="39"/>
      <c r="KB446" s="39"/>
      <c r="KC446" s="39"/>
      <c r="KD446" s="39"/>
      <c r="KE446" s="39"/>
      <c r="KF446" s="39"/>
      <c r="KG446" s="39"/>
      <c r="KH446" s="39"/>
      <c r="KI446" s="39"/>
      <c r="KJ446" s="39"/>
      <c r="KK446" s="39"/>
      <c r="KL446" s="39"/>
      <c r="KM446" s="39"/>
      <c r="KN446" s="39"/>
      <c r="KO446" s="39"/>
      <c r="KP446" s="39"/>
      <c r="KQ446" s="39"/>
      <c r="KR446" s="39"/>
      <c r="KS446" s="39"/>
      <c r="KT446" s="39"/>
      <c r="KU446" s="39"/>
      <c r="KV446" s="39"/>
      <c r="KW446" s="39"/>
      <c r="KX446" s="39"/>
      <c r="KY446" s="39"/>
      <c r="KZ446" s="39"/>
      <c r="LA446" s="39"/>
      <c r="LB446" s="39"/>
      <c r="LC446" s="39"/>
      <c r="LD446" s="39"/>
      <c r="LE446" s="39"/>
      <c r="LF446" s="39"/>
      <c r="LG446" s="39"/>
      <c r="LH446" s="39"/>
      <c r="LI446" s="39"/>
      <c r="LJ446" s="39"/>
      <c r="LK446" s="39"/>
      <c r="LL446" s="39"/>
      <c r="LM446" s="39"/>
      <c r="LN446" s="39"/>
      <c r="LO446" s="39"/>
      <c r="LP446" s="39"/>
      <c r="LQ446" s="39"/>
      <c r="LR446" s="39"/>
      <c r="LS446" s="39"/>
      <c r="LT446" s="39"/>
      <c r="LU446" s="39"/>
      <c r="LV446" s="39"/>
      <c r="LW446" s="39"/>
      <c r="LX446" s="39"/>
      <c r="LY446" s="39"/>
      <c r="LZ446" s="39"/>
      <c r="MA446" s="39"/>
      <c r="MB446" s="39"/>
      <c r="MC446" s="39"/>
      <c r="MD446" s="39"/>
      <c r="ME446" s="39"/>
      <c r="MF446" s="39"/>
      <c r="MG446" s="39"/>
      <c r="MH446" s="39"/>
      <c r="MI446" s="39"/>
      <c r="MJ446" s="39"/>
      <c r="MK446" s="39"/>
      <c r="ML446" s="39"/>
      <c r="MM446" s="39"/>
      <c r="MN446" s="39"/>
      <c r="MO446" s="39"/>
      <c r="MP446" s="39"/>
      <c r="MQ446" s="39"/>
      <c r="MR446" s="39"/>
      <c r="MS446" s="39"/>
      <c r="MT446" s="39"/>
      <c r="MU446" s="39"/>
      <c r="MV446" s="39"/>
      <c r="MW446" s="39"/>
      <c r="MX446" s="39"/>
      <c r="MY446" s="39"/>
      <c r="MZ446" s="39"/>
      <c r="NA446" s="39"/>
      <c r="NB446" s="39"/>
      <c r="NC446" s="39"/>
      <c r="ND446" s="39"/>
      <c r="NE446" s="39"/>
      <c r="NF446" s="39"/>
      <c r="NG446" s="39"/>
      <c r="NH446" s="39"/>
      <c r="NI446" s="39"/>
      <c r="NJ446" s="39"/>
      <c r="NK446" s="39"/>
      <c r="NL446" s="39"/>
      <c r="NM446" s="39"/>
      <c r="NN446" s="39"/>
      <c r="NO446" s="39"/>
      <c r="NP446" s="39"/>
      <c r="NQ446" s="39"/>
      <c r="NR446" s="39"/>
      <c r="NS446" s="39"/>
      <c r="NT446" s="39"/>
      <c r="NU446" s="39"/>
      <c r="NV446" s="39"/>
      <c r="NW446" s="39"/>
      <c r="NX446" s="39"/>
      <c r="NY446" s="39"/>
      <c r="NZ446" s="39"/>
      <c r="OA446" s="39"/>
      <c r="OB446" s="39"/>
      <c r="OC446" s="39"/>
      <c r="OD446" s="39"/>
      <c r="OE446" s="39"/>
      <c r="OF446" s="39"/>
      <c r="OG446" s="39"/>
      <c r="OH446" s="39"/>
      <c r="OI446" s="39"/>
      <c r="OJ446" s="39"/>
      <c r="OK446" s="39"/>
      <c r="OL446" s="39"/>
      <c r="OM446" s="39"/>
      <c r="ON446" s="39"/>
      <c r="OO446" s="39"/>
      <c r="OP446" s="39"/>
      <c r="OQ446" s="39"/>
      <c r="OR446" s="39"/>
      <c r="OS446" s="39"/>
      <c r="OT446" s="39"/>
      <c r="OU446" s="39"/>
      <c r="OV446" s="39"/>
      <c r="OW446" s="39"/>
      <c r="OX446" s="39"/>
      <c r="OY446" s="39"/>
      <c r="OZ446" s="39"/>
      <c r="PA446" s="39"/>
      <c r="PB446" s="39"/>
      <c r="PC446" s="39"/>
      <c r="PD446" s="39"/>
      <c r="PE446" s="39"/>
      <c r="PF446" s="39"/>
      <c r="PG446" s="39"/>
      <c r="PH446" s="39"/>
      <c r="PI446" s="39"/>
      <c r="PJ446" s="39"/>
      <c r="PK446" s="39"/>
      <c r="PL446" s="39"/>
      <c r="PM446" s="39"/>
      <c r="PN446" s="39"/>
      <c r="PO446" s="39"/>
      <c r="PP446" s="39"/>
      <c r="PQ446" s="39"/>
      <c r="PR446" s="39"/>
      <c r="PS446" s="39"/>
      <c r="PT446" s="39"/>
      <c r="PU446" s="39"/>
      <c r="PV446" s="39"/>
      <c r="PW446" s="39"/>
      <c r="PX446" s="39"/>
      <c r="PY446" s="39"/>
      <c r="PZ446" s="39"/>
      <c r="QA446" s="39"/>
      <c r="QB446" s="39"/>
      <c r="QC446" s="39"/>
      <c r="QD446" s="39"/>
      <c r="QE446" s="39"/>
      <c r="QF446" s="39"/>
      <c r="QG446" s="39"/>
      <c r="QH446" s="39"/>
      <c r="QI446" s="39"/>
      <c r="QJ446" s="39"/>
      <c r="QK446" s="39"/>
      <c r="QL446" s="39"/>
      <c r="QM446" s="39"/>
      <c r="QN446" s="39"/>
      <c r="QO446" s="39"/>
      <c r="QP446" s="39"/>
      <c r="QQ446" s="39"/>
      <c r="QR446" s="39"/>
      <c r="QS446" s="39"/>
      <c r="QT446" s="39"/>
      <c r="QU446" s="39"/>
      <c r="QV446" s="39"/>
      <c r="QW446" s="39"/>
      <c r="QX446" s="39"/>
      <c r="QY446" s="39"/>
      <c r="QZ446" s="39"/>
      <c r="RA446" s="39"/>
      <c r="RB446" s="39"/>
      <c r="RC446" s="39"/>
      <c r="RD446" s="39"/>
      <c r="RE446" s="39"/>
      <c r="RF446" s="39"/>
      <c r="RG446" s="39"/>
      <c r="RH446" s="39"/>
      <c r="RI446" s="39"/>
      <c r="RJ446" s="39"/>
      <c r="RK446" s="39"/>
      <c r="RL446" s="39"/>
      <c r="RM446" s="39"/>
      <c r="RN446" s="39"/>
      <c r="RO446" s="39"/>
      <c r="RP446" s="39"/>
      <c r="RQ446" s="39"/>
      <c r="RR446" s="39"/>
      <c r="RS446" s="39"/>
      <c r="RT446" s="39"/>
      <c r="RU446" s="39"/>
      <c r="RV446" s="39"/>
      <c r="RW446" s="39"/>
      <c r="RX446" s="39"/>
      <c r="RY446" s="39"/>
      <c r="RZ446" s="39"/>
      <c r="SA446" s="39"/>
      <c r="SB446" s="39"/>
      <c r="SC446" s="39"/>
      <c r="SD446" s="39"/>
      <c r="SE446" s="39"/>
      <c r="SF446" s="39"/>
      <c r="SG446" s="39"/>
      <c r="SH446" s="39"/>
      <c r="SI446" s="39"/>
      <c r="SJ446" s="39"/>
      <c r="SK446" s="39"/>
      <c r="SL446" s="39"/>
      <c r="SM446" s="39"/>
      <c r="SN446" s="39"/>
      <c r="SO446" s="39"/>
      <c r="SP446" s="39"/>
      <c r="SQ446" s="39"/>
      <c r="SR446" s="39"/>
      <c r="SS446" s="39"/>
      <c r="ST446" s="39"/>
      <c r="SU446" s="39"/>
      <c r="SV446" s="39"/>
      <c r="SW446" s="39"/>
      <c r="SX446" s="39"/>
      <c r="SY446" s="39"/>
      <c r="SZ446" s="39"/>
      <c r="TA446" s="39"/>
      <c r="TB446" s="39"/>
      <c r="TC446" s="39"/>
      <c r="TD446" s="39"/>
      <c r="TE446" s="39"/>
      <c r="TF446" s="39"/>
      <c r="TG446" s="39"/>
      <c r="TH446" s="39"/>
      <c r="TI446" s="39"/>
      <c r="TJ446" s="39"/>
      <c r="TK446" s="39"/>
      <c r="TL446" s="39"/>
      <c r="TM446" s="39"/>
      <c r="TN446" s="39"/>
      <c r="TO446" s="39"/>
      <c r="TP446" s="39"/>
      <c r="TQ446" s="39"/>
      <c r="TR446" s="39"/>
      <c r="TS446" s="39"/>
      <c r="TT446" s="39"/>
      <c r="TU446" s="39"/>
      <c r="TV446" s="39"/>
      <c r="TW446" s="39"/>
      <c r="TX446" s="39"/>
      <c r="TY446" s="39"/>
      <c r="TZ446" s="39"/>
      <c r="UA446" s="39"/>
      <c r="UB446" s="39"/>
      <c r="UC446" s="39"/>
      <c r="UD446" s="39"/>
      <c r="UE446" s="39"/>
      <c r="UF446" s="39"/>
      <c r="UG446" s="39"/>
      <c r="UH446" s="39"/>
      <c r="UI446" s="39"/>
      <c r="UJ446" s="39"/>
      <c r="UK446" s="39"/>
      <c r="UL446" s="39"/>
      <c r="UM446" s="39"/>
      <c r="UN446" s="39"/>
      <c r="UO446" s="39"/>
      <c r="UP446" s="39"/>
      <c r="UQ446" s="39"/>
      <c r="UR446" s="39"/>
      <c r="US446" s="39"/>
      <c r="UT446" s="39"/>
      <c r="UU446" s="39"/>
      <c r="UV446" s="39"/>
      <c r="UW446" s="39"/>
      <c r="UX446" s="39"/>
      <c r="UY446" s="39"/>
      <c r="UZ446" s="39"/>
      <c r="VA446" s="39"/>
      <c r="VB446" s="39"/>
      <c r="VC446" s="39"/>
      <c r="VD446" s="39"/>
      <c r="VE446" s="39"/>
      <c r="VF446" s="39"/>
      <c r="VG446" s="39"/>
      <c r="VH446" s="39"/>
      <c r="VI446" s="39"/>
      <c r="VJ446" s="39"/>
      <c r="VK446" s="39"/>
      <c r="VL446" s="39"/>
      <c r="VM446" s="39"/>
      <c r="VN446" s="39"/>
      <c r="VO446" s="39"/>
      <c r="VP446" s="39"/>
      <c r="VQ446" s="39"/>
      <c r="VR446" s="39"/>
      <c r="VS446" s="39"/>
      <c r="VT446" s="39"/>
      <c r="VU446" s="39"/>
      <c r="VV446" s="39"/>
      <c r="VW446" s="39"/>
      <c r="VX446" s="39"/>
      <c r="VY446" s="39"/>
      <c r="VZ446" s="39"/>
      <c r="WA446" s="39"/>
      <c r="WB446" s="39"/>
      <c r="WC446" s="39"/>
      <c r="WD446" s="39"/>
      <c r="WE446" s="39"/>
      <c r="WF446" s="39"/>
      <c r="WG446" s="39"/>
      <c r="WH446" s="39"/>
      <c r="WI446" s="39"/>
      <c r="WJ446" s="39"/>
      <c r="WK446" s="39"/>
      <c r="WL446" s="39"/>
      <c r="WM446" s="39"/>
      <c r="WN446" s="39"/>
      <c r="WO446" s="39"/>
      <c r="WP446" s="39"/>
      <c r="WQ446" s="39"/>
      <c r="WR446" s="39"/>
      <c r="WS446" s="39"/>
      <c r="WT446" s="39"/>
      <c r="WU446" s="39"/>
      <c r="WV446" s="39"/>
      <c r="WW446" s="39"/>
      <c r="WX446" s="39"/>
      <c r="WY446" s="39"/>
      <c r="WZ446" s="39"/>
      <c r="XA446" s="39"/>
      <c r="XB446" s="39"/>
      <c r="XC446" s="39"/>
      <c r="XD446" s="39"/>
      <c r="XE446" s="39"/>
      <c r="XF446" s="39"/>
      <c r="XG446" s="39"/>
      <c r="XH446" s="39"/>
      <c r="XI446" s="39"/>
      <c r="XJ446" s="39"/>
      <c r="XK446" s="39"/>
      <c r="XL446" s="39"/>
      <c r="XM446" s="39"/>
      <c r="XN446" s="39"/>
      <c r="XO446" s="39"/>
      <c r="XP446" s="39"/>
      <c r="XQ446" s="39"/>
      <c r="XR446" s="39"/>
      <c r="XS446" s="39"/>
      <c r="XT446" s="39"/>
      <c r="XU446" s="39"/>
      <c r="XV446" s="39"/>
      <c r="XW446" s="39"/>
      <c r="XX446" s="39"/>
      <c r="XY446" s="39"/>
      <c r="XZ446" s="39"/>
      <c r="YA446" s="39"/>
      <c r="YB446" s="39"/>
      <c r="YC446" s="39"/>
      <c r="YD446" s="39"/>
      <c r="YE446" s="39"/>
      <c r="YF446" s="39"/>
      <c r="YG446" s="39"/>
      <c r="YH446" s="39"/>
      <c r="YI446" s="39"/>
      <c r="YJ446" s="39"/>
      <c r="YK446" s="39"/>
      <c r="YL446" s="39"/>
      <c r="YM446" s="39"/>
      <c r="YN446" s="39"/>
      <c r="YO446" s="39"/>
      <c r="YP446" s="39"/>
      <c r="YQ446" s="39"/>
      <c r="YR446" s="39"/>
      <c r="YS446" s="39"/>
      <c r="YT446" s="39"/>
      <c r="YU446" s="39"/>
      <c r="YV446" s="39"/>
      <c r="YW446" s="39"/>
      <c r="YX446" s="39"/>
      <c r="YY446" s="39"/>
      <c r="YZ446" s="39"/>
      <c r="ZA446" s="39"/>
      <c r="ZB446" s="39"/>
      <c r="ZC446" s="39"/>
      <c r="ZD446" s="39"/>
      <c r="ZE446" s="39"/>
      <c r="ZF446" s="39"/>
      <c r="ZG446" s="39"/>
      <c r="ZH446" s="39"/>
      <c r="ZI446" s="39"/>
      <c r="ZJ446" s="39"/>
      <c r="ZK446" s="39"/>
      <c r="ZL446" s="39"/>
      <c r="ZM446" s="39"/>
      <c r="ZN446" s="39"/>
      <c r="ZO446" s="39"/>
      <c r="ZP446" s="39"/>
      <c r="ZQ446" s="39"/>
      <c r="ZR446" s="39"/>
      <c r="ZS446" s="39"/>
      <c r="ZT446" s="39"/>
      <c r="ZU446" s="39"/>
      <c r="ZV446" s="39"/>
      <c r="ZW446" s="39"/>
      <c r="ZX446" s="39"/>
    </row>
    <row r="447" spans="1:700" s="41" customFormat="1" ht="12" customHeight="1" x14ac:dyDescent="0.25">
      <c r="A447" s="128" t="s">
        <v>36</v>
      </c>
      <c r="B447" s="15" t="s">
        <v>37</v>
      </c>
      <c r="C447" s="15" t="s">
        <v>37</v>
      </c>
      <c r="D447" s="5" t="s">
        <v>38</v>
      </c>
      <c r="E447" s="6" t="s">
        <v>229</v>
      </c>
      <c r="F447" s="5" t="s">
        <v>38</v>
      </c>
      <c r="G447" s="6" t="s">
        <v>40</v>
      </c>
      <c r="H447" s="8">
        <v>21101</v>
      </c>
      <c r="I447" s="70" t="s">
        <v>46</v>
      </c>
      <c r="J447" s="9" t="s">
        <v>1957</v>
      </c>
      <c r="K447" s="9" t="s">
        <v>79</v>
      </c>
      <c r="L447" s="11"/>
      <c r="M447" s="8" t="s">
        <v>43</v>
      </c>
      <c r="N447" s="12" t="s">
        <v>877</v>
      </c>
      <c r="O447" s="13">
        <v>20</v>
      </c>
      <c r="P447" s="14">
        <v>38</v>
      </c>
      <c r="Q447" s="53" t="s">
        <v>45</v>
      </c>
      <c r="R447" s="14">
        <f t="shared" si="9"/>
        <v>760</v>
      </c>
      <c r="S447" s="14">
        <v>0</v>
      </c>
      <c r="T447" s="14">
        <v>190</v>
      </c>
      <c r="U447" s="14">
        <v>0</v>
      </c>
      <c r="V447" s="14">
        <v>0</v>
      </c>
      <c r="W447" s="14">
        <v>190</v>
      </c>
      <c r="X447" s="14">
        <v>0</v>
      </c>
      <c r="Y447" s="14">
        <v>0</v>
      </c>
      <c r="Z447" s="14">
        <v>190</v>
      </c>
      <c r="AA447" s="14">
        <v>0</v>
      </c>
      <c r="AB447" s="14">
        <v>0</v>
      </c>
      <c r="AC447" s="14">
        <v>190</v>
      </c>
      <c r="AD447" s="14">
        <v>0</v>
      </c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  <c r="IV447" s="39"/>
      <c r="IW447" s="39"/>
      <c r="IX447" s="39"/>
      <c r="IY447" s="39"/>
      <c r="IZ447" s="39"/>
      <c r="JA447" s="39"/>
      <c r="JB447" s="39"/>
      <c r="JC447" s="39"/>
      <c r="JD447" s="39"/>
      <c r="JE447" s="39"/>
      <c r="JF447" s="39"/>
      <c r="JG447" s="39"/>
      <c r="JH447" s="39"/>
      <c r="JI447" s="39"/>
      <c r="JJ447" s="39"/>
      <c r="JK447" s="39"/>
      <c r="JL447" s="39"/>
      <c r="JM447" s="39"/>
      <c r="JN447" s="39"/>
      <c r="JO447" s="39"/>
      <c r="JP447" s="39"/>
      <c r="JQ447" s="39"/>
      <c r="JR447" s="39"/>
      <c r="JS447" s="39"/>
      <c r="JT447" s="39"/>
      <c r="JU447" s="39"/>
      <c r="JV447" s="39"/>
      <c r="JW447" s="39"/>
      <c r="JX447" s="39"/>
      <c r="JY447" s="39"/>
      <c r="JZ447" s="39"/>
      <c r="KA447" s="39"/>
      <c r="KB447" s="39"/>
      <c r="KC447" s="39"/>
      <c r="KD447" s="39"/>
      <c r="KE447" s="39"/>
      <c r="KF447" s="39"/>
      <c r="KG447" s="39"/>
      <c r="KH447" s="39"/>
      <c r="KI447" s="39"/>
      <c r="KJ447" s="39"/>
      <c r="KK447" s="39"/>
      <c r="KL447" s="39"/>
      <c r="KM447" s="39"/>
      <c r="KN447" s="39"/>
      <c r="KO447" s="39"/>
      <c r="KP447" s="39"/>
      <c r="KQ447" s="39"/>
      <c r="KR447" s="39"/>
      <c r="KS447" s="39"/>
      <c r="KT447" s="39"/>
      <c r="KU447" s="39"/>
      <c r="KV447" s="39"/>
      <c r="KW447" s="39"/>
      <c r="KX447" s="39"/>
      <c r="KY447" s="39"/>
      <c r="KZ447" s="39"/>
      <c r="LA447" s="39"/>
      <c r="LB447" s="39"/>
      <c r="LC447" s="39"/>
      <c r="LD447" s="39"/>
      <c r="LE447" s="39"/>
      <c r="LF447" s="39"/>
      <c r="LG447" s="39"/>
      <c r="LH447" s="39"/>
      <c r="LI447" s="39"/>
      <c r="LJ447" s="39"/>
      <c r="LK447" s="39"/>
      <c r="LL447" s="39"/>
      <c r="LM447" s="39"/>
      <c r="LN447" s="39"/>
      <c r="LO447" s="39"/>
      <c r="LP447" s="39"/>
      <c r="LQ447" s="39"/>
      <c r="LR447" s="39"/>
      <c r="LS447" s="39"/>
      <c r="LT447" s="39"/>
      <c r="LU447" s="39"/>
      <c r="LV447" s="39"/>
      <c r="LW447" s="39"/>
      <c r="LX447" s="39"/>
      <c r="LY447" s="39"/>
      <c r="LZ447" s="39"/>
      <c r="MA447" s="39"/>
      <c r="MB447" s="39"/>
      <c r="MC447" s="39"/>
      <c r="MD447" s="39"/>
      <c r="ME447" s="39"/>
      <c r="MF447" s="39"/>
      <c r="MG447" s="39"/>
      <c r="MH447" s="39"/>
      <c r="MI447" s="39"/>
      <c r="MJ447" s="39"/>
      <c r="MK447" s="39"/>
      <c r="ML447" s="39"/>
      <c r="MM447" s="39"/>
      <c r="MN447" s="39"/>
      <c r="MO447" s="39"/>
      <c r="MP447" s="39"/>
      <c r="MQ447" s="39"/>
      <c r="MR447" s="39"/>
      <c r="MS447" s="39"/>
      <c r="MT447" s="39"/>
      <c r="MU447" s="39"/>
      <c r="MV447" s="39"/>
      <c r="MW447" s="39"/>
      <c r="MX447" s="39"/>
      <c r="MY447" s="39"/>
      <c r="MZ447" s="39"/>
      <c r="NA447" s="39"/>
      <c r="NB447" s="39"/>
      <c r="NC447" s="39"/>
      <c r="ND447" s="39"/>
      <c r="NE447" s="39"/>
      <c r="NF447" s="39"/>
      <c r="NG447" s="39"/>
      <c r="NH447" s="39"/>
      <c r="NI447" s="39"/>
      <c r="NJ447" s="39"/>
      <c r="NK447" s="39"/>
      <c r="NL447" s="39"/>
      <c r="NM447" s="39"/>
      <c r="NN447" s="39"/>
      <c r="NO447" s="39"/>
      <c r="NP447" s="39"/>
      <c r="NQ447" s="39"/>
      <c r="NR447" s="39"/>
      <c r="NS447" s="39"/>
      <c r="NT447" s="39"/>
      <c r="NU447" s="39"/>
      <c r="NV447" s="39"/>
      <c r="NW447" s="39"/>
      <c r="NX447" s="39"/>
      <c r="NY447" s="39"/>
      <c r="NZ447" s="39"/>
      <c r="OA447" s="39"/>
      <c r="OB447" s="39"/>
      <c r="OC447" s="39"/>
      <c r="OD447" s="39"/>
      <c r="OE447" s="39"/>
      <c r="OF447" s="39"/>
      <c r="OG447" s="39"/>
      <c r="OH447" s="39"/>
      <c r="OI447" s="39"/>
      <c r="OJ447" s="39"/>
      <c r="OK447" s="39"/>
      <c r="OL447" s="39"/>
      <c r="OM447" s="39"/>
      <c r="ON447" s="39"/>
      <c r="OO447" s="39"/>
      <c r="OP447" s="39"/>
      <c r="OQ447" s="39"/>
      <c r="OR447" s="39"/>
      <c r="OS447" s="39"/>
      <c r="OT447" s="39"/>
      <c r="OU447" s="39"/>
      <c r="OV447" s="39"/>
      <c r="OW447" s="39"/>
      <c r="OX447" s="39"/>
      <c r="OY447" s="39"/>
      <c r="OZ447" s="39"/>
      <c r="PA447" s="39"/>
      <c r="PB447" s="39"/>
      <c r="PC447" s="39"/>
      <c r="PD447" s="39"/>
      <c r="PE447" s="39"/>
      <c r="PF447" s="39"/>
      <c r="PG447" s="39"/>
      <c r="PH447" s="39"/>
      <c r="PI447" s="39"/>
      <c r="PJ447" s="39"/>
      <c r="PK447" s="39"/>
      <c r="PL447" s="39"/>
      <c r="PM447" s="39"/>
      <c r="PN447" s="39"/>
      <c r="PO447" s="39"/>
      <c r="PP447" s="39"/>
      <c r="PQ447" s="39"/>
      <c r="PR447" s="39"/>
      <c r="PS447" s="39"/>
      <c r="PT447" s="39"/>
      <c r="PU447" s="39"/>
      <c r="PV447" s="39"/>
      <c r="PW447" s="39"/>
      <c r="PX447" s="39"/>
      <c r="PY447" s="39"/>
      <c r="PZ447" s="39"/>
      <c r="QA447" s="39"/>
      <c r="QB447" s="39"/>
      <c r="QC447" s="39"/>
      <c r="QD447" s="39"/>
      <c r="QE447" s="39"/>
      <c r="QF447" s="39"/>
      <c r="QG447" s="39"/>
      <c r="QH447" s="39"/>
      <c r="QI447" s="39"/>
      <c r="QJ447" s="39"/>
      <c r="QK447" s="39"/>
      <c r="QL447" s="39"/>
      <c r="QM447" s="39"/>
      <c r="QN447" s="39"/>
      <c r="QO447" s="39"/>
      <c r="QP447" s="39"/>
      <c r="QQ447" s="39"/>
      <c r="QR447" s="39"/>
      <c r="QS447" s="39"/>
      <c r="QT447" s="39"/>
      <c r="QU447" s="39"/>
      <c r="QV447" s="39"/>
      <c r="QW447" s="39"/>
      <c r="QX447" s="39"/>
      <c r="QY447" s="39"/>
      <c r="QZ447" s="39"/>
      <c r="RA447" s="39"/>
      <c r="RB447" s="39"/>
      <c r="RC447" s="39"/>
      <c r="RD447" s="39"/>
      <c r="RE447" s="39"/>
      <c r="RF447" s="39"/>
      <c r="RG447" s="39"/>
      <c r="RH447" s="39"/>
      <c r="RI447" s="39"/>
      <c r="RJ447" s="39"/>
      <c r="RK447" s="39"/>
      <c r="RL447" s="39"/>
      <c r="RM447" s="39"/>
      <c r="RN447" s="39"/>
      <c r="RO447" s="39"/>
      <c r="RP447" s="39"/>
      <c r="RQ447" s="39"/>
      <c r="RR447" s="39"/>
      <c r="RS447" s="39"/>
      <c r="RT447" s="39"/>
      <c r="RU447" s="39"/>
      <c r="RV447" s="39"/>
      <c r="RW447" s="39"/>
      <c r="RX447" s="39"/>
      <c r="RY447" s="39"/>
      <c r="RZ447" s="39"/>
      <c r="SA447" s="39"/>
      <c r="SB447" s="39"/>
      <c r="SC447" s="39"/>
      <c r="SD447" s="39"/>
      <c r="SE447" s="39"/>
      <c r="SF447" s="39"/>
      <c r="SG447" s="39"/>
      <c r="SH447" s="39"/>
      <c r="SI447" s="39"/>
      <c r="SJ447" s="39"/>
      <c r="SK447" s="39"/>
      <c r="SL447" s="39"/>
      <c r="SM447" s="39"/>
      <c r="SN447" s="39"/>
      <c r="SO447" s="39"/>
      <c r="SP447" s="39"/>
      <c r="SQ447" s="39"/>
      <c r="SR447" s="39"/>
      <c r="SS447" s="39"/>
      <c r="ST447" s="39"/>
      <c r="SU447" s="39"/>
      <c r="SV447" s="39"/>
      <c r="SW447" s="39"/>
      <c r="SX447" s="39"/>
      <c r="SY447" s="39"/>
      <c r="SZ447" s="39"/>
      <c r="TA447" s="39"/>
      <c r="TB447" s="39"/>
      <c r="TC447" s="39"/>
      <c r="TD447" s="39"/>
      <c r="TE447" s="39"/>
      <c r="TF447" s="39"/>
      <c r="TG447" s="39"/>
      <c r="TH447" s="39"/>
      <c r="TI447" s="39"/>
      <c r="TJ447" s="39"/>
      <c r="TK447" s="39"/>
      <c r="TL447" s="39"/>
      <c r="TM447" s="39"/>
      <c r="TN447" s="39"/>
      <c r="TO447" s="39"/>
      <c r="TP447" s="39"/>
      <c r="TQ447" s="39"/>
      <c r="TR447" s="39"/>
      <c r="TS447" s="39"/>
      <c r="TT447" s="39"/>
      <c r="TU447" s="39"/>
      <c r="TV447" s="39"/>
      <c r="TW447" s="39"/>
      <c r="TX447" s="39"/>
      <c r="TY447" s="39"/>
      <c r="TZ447" s="39"/>
      <c r="UA447" s="39"/>
      <c r="UB447" s="39"/>
      <c r="UC447" s="39"/>
      <c r="UD447" s="39"/>
      <c r="UE447" s="39"/>
      <c r="UF447" s="39"/>
      <c r="UG447" s="39"/>
      <c r="UH447" s="39"/>
      <c r="UI447" s="39"/>
      <c r="UJ447" s="39"/>
      <c r="UK447" s="39"/>
      <c r="UL447" s="39"/>
      <c r="UM447" s="39"/>
      <c r="UN447" s="39"/>
      <c r="UO447" s="39"/>
      <c r="UP447" s="39"/>
      <c r="UQ447" s="39"/>
      <c r="UR447" s="39"/>
      <c r="US447" s="39"/>
      <c r="UT447" s="39"/>
      <c r="UU447" s="39"/>
      <c r="UV447" s="39"/>
      <c r="UW447" s="39"/>
      <c r="UX447" s="39"/>
      <c r="UY447" s="39"/>
      <c r="UZ447" s="39"/>
      <c r="VA447" s="39"/>
      <c r="VB447" s="39"/>
      <c r="VC447" s="39"/>
      <c r="VD447" s="39"/>
      <c r="VE447" s="39"/>
      <c r="VF447" s="39"/>
      <c r="VG447" s="39"/>
      <c r="VH447" s="39"/>
      <c r="VI447" s="39"/>
      <c r="VJ447" s="39"/>
      <c r="VK447" s="39"/>
      <c r="VL447" s="39"/>
      <c r="VM447" s="39"/>
      <c r="VN447" s="39"/>
      <c r="VO447" s="39"/>
      <c r="VP447" s="39"/>
      <c r="VQ447" s="39"/>
      <c r="VR447" s="39"/>
      <c r="VS447" s="39"/>
      <c r="VT447" s="39"/>
      <c r="VU447" s="39"/>
      <c r="VV447" s="39"/>
      <c r="VW447" s="39"/>
      <c r="VX447" s="39"/>
      <c r="VY447" s="39"/>
      <c r="VZ447" s="39"/>
      <c r="WA447" s="39"/>
      <c r="WB447" s="39"/>
      <c r="WC447" s="39"/>
      <c r="WD447" s="39"/>
      <c r="WE447" s="39"/>
      <c r="WF447" s="39"/>
      <c r="WG447" s="39"/>
      <c r="WH447" s="39"/>
      <c r="WI447" s="39"/>
      <c r="WJ447" s="39"/>
      <c r="WK447" s="39"/>
      <c r="WL447" s="39"/>
      <c r="WM447" s="39"/>
      <c r="WN447" s="39"/>
      <c r="WO447" s="39"/>
      <c r="WP447" s="39"/>
      <c r="WQ447" s="39"/>
      <c r="WR447" s="39"/>
      <c r="WS447" s="39"/>
      <c r="WT447" s="39"/>
      <c r="WU447" s="39"/>
      <c r="WV447" s="39"/>
      <c r="WW447" s="39"/>
      <c r="WX447" s="39"/>
      <c r="WY447" s="39"/>
      <c r="WZ447" s="39"/>
      <c r="XA447" s="39"/>
      <c r="XB447" s="39"/>
      <c r="XC447" s="39"/>
      <c r="XD447" s="39"/>
      <c r="XE447" s="39"/>
      <c r="XF447" s="39"/>
      <c r="XG447" s="39"/>
      <c r="XH447" s="39"/>
      <c r="XI447" s="39"/>
      <c r="XJ447" s="39"/>
      <c r="XK447" s="39"/>
      <c r="XL447" s="39"/>
      <c r="XM447" s="39"/>
      <c r="XN447" s="39"/>
      <c r="XO447" s="39"/>
      <c r="XP447" s="39"/>
      <c r="XQ447" s="39"/>
      <c r="XR447" s="39"/>
      <c r="XS447" s="39"/>
      <c r="XT447" s="39"/>
      <c r="XU447" s="39"/>
      <c r="XV447" s="39"/>
      <c r="XW447" s="39"/>
      <c r="XX447" s="39"/>
      <c r="XY447" s="39"/>
      <c r="XZ447" s="39"/>
      <c r="YA447" s="39"/>
      <c r="YB447" s="39"/>
      <c r="YC447" s="39"/>
      <c r="YD447" s="39"/>
      <c r="YE447" s="39"/>
      <c r="YF447" s="39"/>
      <c r="YG447" s="39"/>
      <c r="YH447" s="39"/>
      <c r="YI447" s="39"/>
      <c r="YJ447" s="39"/>
      <c r="YK447" s="39"/>
      <c r="YL447" s="39"/>
      <c r="YM447" s="39"/>
      <c r="YN447" s="39"/>
      <c r="YO447" s="39"/>
      <c r="YP447" s="39"/>
      <c r="YQ447" s="39"/>
      <c r="YR447" s="39"/>
      <c r="YS447" s="39"/>
      <c r="YT447" s="39"/>
      <c r="YU447" s="39"/>
      <c r="YV447" s="39"/>
      <c r="YW447" s="39"/>
      <c r="YX447" s="39"/>
      <c r="YY447" s="39"/>
      <c r="YZ447" s="39"/>
      <c r="ZA447" s="39"/>
      <c r="ZB447" s="39"/>
      <c r="ZC447" s="39"/>
      <c r="ZD447" s="39"/>
      <c r="ZE447" s="39"/>
      <c r="ZF447" s="39"/>
      <c r="ZG447" s="39"/>
      <c r="ZH447" s="39"/>
      <c r="ZI447" s="39"/>
      <c r="ZJ447" s="39"/>
      <c r="ZK447" s="39"/>
      <c r="ZL447" s="39"/>
      <c r="ZM447" s="39"/>
      <c r="ZN447" s="39"/>
      <c r="ZO447" s="39"/>
      <c r="ZP447" s="39"/>
      <c r="ZQ447" s="39"/>
      <c r="ZR447" s="39"/>
      <c r="ZS447" s="39"/>
      <c r="ZT447" s="39"/>
      <c r="ZU447" s="39"/>
      <c r="ZV447" s="39"/>
      <c r="ZW447" s="39"/>
      <c r="ZX447" s="39"/>
    </row>
    <row r="448" spans="1:700" s="41" customFormat="1" ht="12" customHeight="1" x14ac:dyDescent="0.25">
      <c r="A448" s="128" t="s">
        <v>36</v>
      </c>
      <c r="B448" s="15" t="s">
        <v>37</v>
      </c>
      <c r="C448" s="15" t="s">
        <v>37</v>
      </c>
      <c r="D448" s="5" t="s">
        <v>38</v>
      </c>
      <c r="E448" s="6" t="s">
        <v>229</v>
      </c>
      <c r="F448" s="5" t="s">
        <v>38</v>
      </c>
      <c r="G448" s="6" t="s">
        <v>40</v>
      </c>
      <c r="H448" s="8">
        <v>21101</v>
      </c>
      <c r="I448" s="70" t="s">
        <v>46</v>
      </c>
      <c r="J448" s="39" t="s">
        <v>1962</v>
      </c>
      <c r="K448" s="9" t="s">
        <v>1963</v>
      </c>
      <c r="L448" s="11"/>
      <c r="M448" s="8" t="s">
        <v>43</v>
      </c>
      <c r="N448" s="12" t="s">
        <v>877</v>
      </c>
      <c r="O448" s="13">
        <v>10</v>
      </c>
      <c r="P448" s="14">
        <v>28</v>
      </c>
      <c r="Q448" s="53" t="s">
        <v>45</v>
      </c>
      <c r="R448" s="14">
        <f t="shared" si="9"/>
        <v>280</v>
      </c>
      <c r="S448" s="14">
        <v>0</v>
      </c>
      <c r="T448" s="14">
        <v>168</v>
      </c>
      <c r="U448" s="14">
        <v>0</v>
      </c>
      <c r="V448" s="14">
        <v>0</v>
      </c>
      <c r="W448" s="14">
        <v>56</v>
      </c>
      <c r="X448" s="14">
        <v>0</v>
      </c>
      <c r="Y448" s="14">
        <v>0</v>
      </c>
      <c r="Z448" s="14">
        <v>28</v>
      </c>
      <c r="AA448" s="14">
        <v>0</v>
      </c>
      <c r="AB448" s="14">
        <v>0</v>
      </c>
      <c r="AC448" s="14">
        <v>28</v>
      </c>
      <c r="AD448" s="14">
        <v>0</v>
      </c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  <c r="IV448" s="39"/>
      <c r="IW448" s="39"/>
      <c r="IX448" s="39"/>
      <c r="IY448" s="39"/>
      <c r="IZ448" s="39"/>
      <c r="JA448" s="39"/>
      <c r="JB448" s="39"/>
      <c r="JC448" s="39"/>
      <c r="JD448" s="39"/>
      <c r="JE448" s="39"/>
      <c r="JF448" s="39"/>
      <c r="JG448" s="39"/>
      <c r="JH448" s="39"/>
      <c r="JI448" s="39"/>
      <c r="JJ448" s="39"/>
      <c r="JK448" s="39"/>
      <c r="JL448" s="39"/>
      <c r="JM448" s="39"/>
      <c r="JN448" s="39"/>
      <c r="JO448" s="39"/>
      <c r="JP448" s="39"/>
      <c r="JQ448" s="39"/>
      <c r="JR448" s="39"/>
      <c r="JS448" s="39"/>
      <c r="JT448" s="39"/>
      <c r="JU448" s="39"/>
      <c r="JV448" s="39"/>
      <c r="JW448" s="39"/>
      <c r="JX448" s="39"/>
      <c r="JY448" s="39"/>
      <c r="JZ448" s="39"/>
      <c r="KA448" s="39"/>
      <c r="KB448" s="39"/>
      <c r="KC448" s="39"/>
      <c r="KD448" s="39"/>
      <c r="KE448" s="39"/>
      <c r="KF448" s="39"/>
      <c r="KG448" s="39"/>
      <c r="KH448" s="39"/>
      <c r="KI448" s="39"/>
      <c r="KJ448" s="39"/>
      <c r="KK448" s="39"/>
      <c r="KL448" s="39"/>
      <c r="KM448" s="39"/>
      <c r="KN448" s="39"/>
      <c r="KO448" s="39"/>
      <c r="KP448" s="39"/>
      <c r="KQ448" s="39"/>
      <c r="KR448" s="39"/>
      <c r="KS448" s="39"/>
      <c r="KT448" s="39"/>
      <c r="KU448" s="39"/>
      <c r="KV448" s="39"/>
      <c r="KW448" s="39"/>
      <c r="KX448" s="39"/>
      <c r="KY448" s="39"/>
      <c r="KZ448" s="39"/>
      <c r="LA448" s="39"/>
      <c r="LB448" s="39"/>
      <c r="LC448" s="39"/>
      <c r="LD448" s="39"/>
      <c r="LE448" s="39"/>
      <c r="LF448" s="39"/>
      <c r="LG448" s="39"/>
      <c r="LH448" s="39"/>
      <c r="LI448" s="39"/>
      <c r="LJ448" s="39"/>
      <c r="LK448" s="39"/>
      <c r="LL448" s="39"/>
      <c r="LM448" s="39"/>
      <c r="LN448" s="39"/>
      <c r="LO448" s="39"/>
      <c r="LP448" s="39"/>
      <c r="LQ448" s="39"/>
      <c r="LR448" s="39"/>
      <c r="LS448" s="39"/>
      <c r="LT448" s="39"/>
      <c r="LU448" s="39"/>
      <c r="LV448" s="39"/>
      <c r="LW448" s="39"/>
      <c r="LX448" s="39"/>
      <c r="LY448" s="39"/>
      <c r="LZ448" s="39"/>
      <c r="MA448" s="39"/>
      <c r="MB448" s="39"/>
      <c r="MC448" s="39"/>
      <c r="MD448" s="39"/>
      <c r="ME448" s="39"/>
      <c r="MF448" s="39"/>
      <c r="MG448" s="39"/>
      <c r="MH448" s="39"/>
      <c r="MI448" s="39"/>
      <c r="MJ448" s="39"/>
      <c r="MK448" s="39"/>
      <c r="ML448" s="39"/>
      <c r="MM448" s="39"/>
      <c r="MN448" s="39"/>
      <c r="MO448" s="39"/>
      <c r="MP448" s="39"/>
      <c r="MQ448" s="39"/>
      <c r="MR448" s="39"/>
      <c r="MS448" s="39"/>
      <c r="MT448" s="39"/>
      <c r="MU448" s="39"/>
      <c r="MV448" s="39"/>
      <c r="MW448" s="39"/>
      <c r="MX448" s="39"/>
      <c r="MY448" s="39"/>
      <c r="MZ448" s="39"/>
      <c r="NA448" s="39"/>
      <c r="NB448" s="39"/>
      <c r="NC448" s="39"/>
      <c r="ND448" s="39"/>
      <c r="NE448" s="39"/>
      <c r="NF448" s="39"/>
      <c r="NG448" s="39"/>
      <c r="NH448" s="39"/>
      <c r="NI448" s="39"/>
      <c r="NJ448" s="39"/>
      <c r="NK448" s="39"/>
      <c r="NL448" s="39"/>
      <c r="NM448" s="39"/>
      <c r="NN448" s="39"/>
      <c r="NO448" s="39"/>
      <c r="NP448" s="39"/>
      <c r="NQ448" s="39"/>
      <c r="NR448" s="39"/>
      <c r="NS448" s="39"/>
      <c r="NT448" s="39"/>
      <c r="NU448" s="39"/>
      <c r="NV448" s="39"/>
      <c r="NW448" s="39"/>
      <c r="NX448" s="39"/>
      <c r="NY448" s="39"/>
      <c r="NZ448" s="39"/>
      <c r="OA448" s="39"/>
      <c r="OB448" s="39"/>
      <c r="OC448" s="39"/>
      <c r="OD448" s="39"/>
      <c r="OE448" s="39"/>
      <c r="OF448" s="39"/>
      <c r="OG448" s="39"/>
      <c r="OH448" s="39"/>
      <c r="OI448" s="39"/>
      <c r="OJ448" s="39"/>
      <c r="OK448" s="39"/>
      <c r="OL448" s="39"/>
      <c r="OM448" s="39"/>
      <c r="ON448" s="39"/>
      <c r="OO448" s="39"/>
      <c r="OP448" s="39"/>
      <c r="OQ448" s="39"/>
      <c r="OR448" s="39"/>
      <c r="OS448" s="39"/>
      <c r="OT448" s="39"/>
      <c r="OU448" s="39"/>
      <c r="OV448" s="39"/>
      <c r="OW448" s="39"/>
      <c r="OX448" s="39"/>
      <c r="OY448" s="39"/>
      <c r="OZ448" s="39"/>
      <c r="PA448" s="39"/>
      <c r="PB448" s="39"/>
      <c r="PC448" s="39"/>
      <c r="PD448" s="39"/>
      <c r="PE448" s="39"/>
      <c r="PF448" s="39"/>
      <c r="PG448" s="39"/>
      <c r="PH448" s="39"/>
      <c r="PI448" s="39"/>
      <c r="PJ448" s="39"/>
      <c r="PK448" s="39"/>
      <c r="PL448" s="39"/>
      <c r="PM448" s="39"/>
      <c r="PN448" s="39"/>
      <c r="PO448" s="39"/>
      <c r="PP448" s="39"/>
      <c r="PQ448" s="39"/>
      <c r="PR448" s="39"/>
      <c r="PS448" s="39"/>
      <c r="PT448" s="39"/>
      <c r="PU448" s="39"/>
      <c r="PV448" s="39"/>
      <c r="PW448" s="39"/>
      <c r="PX448" s="39"/>
      <c r="PY448" s="39"/>
      <c r="PZ448" s="39"/>
      <c r="QA448" s="39"/>
      <c r="QB448" s="39"/>
      <c r="QC448" s="39"/>
      <c r="QD448" s="39"/>
      <c r="QE448" s="39"/>
      <c r="QF448" s="39"/>
      <c r="QG448" s="39"/>
      <c r="QH448" s="39"/>
      <c r="QI448" s="39"/>
      <c r="QJ448" s="39"/>
      <c r="QK448" s="39"/>
      <c r="QL448" s="39"/>
      <c r="QM448" s="39"/>
      <c r="QN448" s="39"/>
      <c r="QO448" s="39"/>
      <c r="QP448" s="39"/>
      <c r="QQ448" s="39"/>
      <c r="QR448" s="39"/>
      <c r="QS448" s="39"/>
      <c r="QT448" s="39"/>
      <c r="QU448" s="39"/>
      <c r="QV448" s="39"/>
      <c r="QW448" s="39"/>
      <c r="QX448" s="39"/>
      <c r="QY448" s="39"/>
      <c r="QZ448" s="39"/>
      <c r="RA448" s="39"/>
      <c r="RB448" s="39"/>
      <c r="RC448" s="39"/>
      <c r="RD448" s="39"/>
      <c r="RE448" s="39"/>
      <c r="RF448" s="39"/>
      <c r="RG448" s="39"/>
      <c r="RH448" s="39"/>
      <c r="RI448" s="39"/>
      <c r="RJ448" s="39"/>
      <c r="RK448" s="39"/>
      <c r="RL448" s="39"/>
      <c r="RM448" s="39"/>
      <c r="RN448" s="39"/>
      <c r="RO448" s="39"/>
      <c r="RP448" s="39"/>
      <c r="RQ448" s="39"/>
      <c r="RR448" s="39"/>
      <c r="RS448" s="39"/>
      <c r="RT448" s="39"/>
      <c r="RU448" s="39"/>
      <c r="RV448" s="39"/>
      <c r="RW448" s="39"/>
      <c r="RX448" s="39"/>
      <c r="RY448" s="39"/>
      <c r="RZ448" s="39"/>
      <c r="SA448" s="39"/>
      <c r="SB448" s="39"/>
      <c r="SC448" s="39"/>
      <c r="SD448" s="39"/>
      <c r="SE448" s="39"/>
      <c r="SF448" s="39"/>
      <c r="SG448" s="39"/>
      <c r="SH448" s="39"/>
      <c r="SI448" s="39"/>
      <c r="SJ448" s="39"/>
      <c r="SK448" s="39"/>
      <c r="SL448" s="39"/>
      <c r="SM448" s="39"/>
      <c r="SN448" s="39"/>
      <c r="SO448" s="39"/>
      <c r="SP448" s="39"/>
      <c r="SQ448" s="39"/>
      <c r="SR448" s="39"/>
      <c r="SS448" s="39"/>
      <c r="ST448" s="39"/>
      <c r="SU448" s="39"/>
      <c r="SV448" s="39"/>
      <c r="SW448" s="39"/>
      <c r="SX448" s="39"/>
      <c r="SY448" s="39"/>
      <c r="SZ448" s="39"/>
      <c r="TA448" s="39"/>
      <c r="TB448" s="39"/>
      <c r="TC448" s="39"/>
      <c r="TD448" s="39"/>
      <c r="TE448" s="39"/>
      <c r="TF448" s="39"/>
      <c r="TG448" s="39"/>
      <c r="TH448" s="39"/>
      <c r="TI448" s="39"/>
      <c r="TJ448" s="39"/>
      <c r="TK448" s="39"/>
      <c r="TL448" s="39"/>
      <c r="TM448" s="39"/>
      <c r="TN448" s="39"/>
      <c r="TO448" s="39"/>
      <c r="TP448" s="39"/>
      <c r="TQ448" s="39"/>
      <c r="TR448" s="39"/>
      <c r="TS448" s="39"/>
      <c r="TT448" s="39"/>
      <c r="TU448" s="39"/>
      <c r="TV448" s="39"/>
      <c r="TW448" s="39"/>
      <c r="TX448" s="39"/>
      <c r="TY448" s="39"/>
      <c r="TZ448" s="39"/>
      <c r="UA448" s="39"/>
      <c r="UB448" s="39"/>
      <c r="UC448" s="39"/>
      <c r="UD448" s="39"/>
      <c r="UE448" s="39"/>
      <c r="UF448" s="39"/>
      <c r="UG448" s="39"/>
      <c r="UH448" s="39"/>
      <c r="UI448" s="39"/>
      <c r="UJ448" s="39"/>
      <c r="UK448" s="39"/>
      <c r="UL448" s="39"/>
      <c r="UM448" s="39"/>
      <c r="UN448" s="39"/>
      <c r="UO448" s="39"/>
      <c r="UP448" s="39"/>
      <c r="UQ448" s="39"/>
      <c r="UR448" s="39"/>
      <c r="US448" s="39"/>
      <c r="UT448" s="39"/>
      <c r="UU448" s="39"/>
      <c r="UV448" s="39"/>
      <c r="UW448" s="39"/>
      <c r="UX448" s="39"/>
      <c r="UY448" s="39"/>
      <c r="UZ448" s="39"/>
      <c r="VA448" s="39"/>
      <c r="VB448" s="39"/>
      <c r="VC448" s="39"/>
      <c r="VD448" s="39"/>
      <c r="VE448" s="39"/>
      <c r="VF448" s="39"/>
      <c r="VG448" s="39"/>
      <c r="VH448" s="39"/>
      <c r="VI448" s="39"/>
      <c r="VJ448" s="39"/>
      <c r="VK448" s="39"/>
      <c r="VL448" s="39"/>
      <c r="VM448" s="39"/>
      <c r="VN448" s="39"/>
      <c r="VO448" s="39"/>
      <c r="VP448" s="39"/>
      <c r="VQ448" s="39"/>
      <c r="VR448" s="39"/>
      <c r="VS448" s="39"/>
      <c r="VT448" s="39"/>
      <c r="VU448" s="39"/>
      <c r="VV448" s="39"/>
      <c r="VW448" s="39"/>
      <c r="VX448" s="39"/>
      <c r="VY448" s="39"/>
      <c r="VZ448" s="39"/>
      <c r="WA448" s="39"/>
      <c r="WB448" s="39"/>
      <c r="WC448" s="39"/>
      <c r="WD448" s="39"/>
      <c r="WE448" s="39"/>
      <c r="WF448" s="39"/>
      <c r="WG448" s="39"/>
      <c r="WH448" s="39"/>
      <c r="WI448" s="39"/>
      <c r="WJ448" s="39"/>
      <c r="WK448" s="39"/>
      <c r="WL448" s="39"/>
      <c r="WM448" s="39"/>
      <c r="WN448" s="39"/>
      <c r="WO448" s="39"/>
      <c r="WP448" s="39"/>
      <c r="WQ448" s="39"/>
      <c r="WR448" s="39"/>
      <c r="WS448" s="39"/>
      <c r="WT448" s="39"/>
      <c r="WU448" s="39"/>
      <c r="WV448" s="39"/>
      <c r="WW448" s="39"/>
      <c r="WX448" s="39"/>
      <c r="WY448" s="39"/>
      <c r="WZ448" s="39"/>
      <c r="XA448" s="39"/>
      <c r="XB448" s="39"/>
      <c r="XC448" s="39"/>
      <c r="XD448" s="39"/>
      <c r="XE448" s="39"/>
      <c r="XF448" s="39"/>
      <c r="XG448" s="39"/>
      <c r="XH448" s="39"/>
      <c r="XI448" s="39"/>
      <c r="XJ448" s="39"/>
      <c r="XK448" s="39"/>
      <c r="XL448" s="39"/>
      <c r="XM448" s="39"/>
      <c r="XN448" s="39"/>
      <c r="XO448" s="39"/>
      <c r="XP448" s="39"/>
      <c r="XQ448" s="39"/>
      <c r="XR448" s="39"/>
      <c r="XS448" s="39"/>
      <c r="XT448" s="39"/>
      <c r="XU448" s="39"/>
      <c r="XV448" s="39"/>
      <c r="XW448" s="39"/>
      <c r="XX448" s="39"/>
      <c r="XY448" s="39"/>
      <c r="XZ448" s="39"/>
      <c r="YA448" s="39"/>
      <c r="YB448" s="39"/>
      <c r="YC448" s="39"/>
      <c r="YD448" s="39"/>
      <c r="YE448" s="39"/>
      <c r="YF448" s="39"/>
      <c r="YG448" s="39"/>
      <c r="YH448" s="39"/>
      <c r="YI448" s="39"/>
      <c r="YJ448" s="39"/>
      <c r="YK448" s="39"/>
      <c r="YL448" s="39"/>
      <c r="YM448" s="39"/>
      <c r="YN448" s="39"/>
      <c r="YO448" s="39"/>
      <c r="YP448" s="39"/>
      <c r="YQ448" s="39"/>
      <c r="YR448" s="39"/>
      <c r="YS448" s="39"/>
      <c r="YT448" s="39"/>
      <c r="YU448" s="39"/>
      <c r="YV448" s="39"/>
      <c r="YW448" s="39"/>
      <c r="YX448" s="39"/>
      <c r="YY448" s="39"/>
      <c r="YZ448" s="39"/>
      <c r="ZA448" s="39"/>
      <c r="ZB448" s="39"/>
      <c r="ZC448" s="39"/>
      <c r="ZD448" s="39"/>
      <c r="ZE448" s="39"/>
      <c r="ZF448" s="39"/>
      <c r="ZG448" s="39"/>
      <c r="ZH448" s="39"/>
      <c r="ZI448" s="39"/>
      <c r="ZJ448" s="39"/>
      <c r="ZK448" s="39"/>
      <c r="ZL448" s="39"/>
      <c r="ZM448" s="39"/>
      <c r="ZN448" s="39"/>
      <c r="ZO448" s="39"/>
      <c r="ZP448" s="39"/>
      <c r="ZQ448" s="39"/>
      <c r="ZR448" s="39"/>
      <c r="ZS448" s="39"/>
      <c r="ZT448" s="39"/>
      <c r="ZU448" s="39"/>
      <c r="ZV448" s="39"/>
      <c r="ZW448" s="39"/>
      <c r="ZX448" s="39"/>
    </row>
    <row r="449" spans="1:700" s="41" customFormat="1" ht="12" customHeight="1" x14ac:dyDescent="0.25">
      <c r="A449" s="128" t="s">
        <v>36</v>
      </c>
      <c r="B449" s="15" t="s">
        <v>37</v>
      </c>
      <c r="C449" s="15" t="s">
        <v>37</v>
      </c>
      <c r="D449" s="5" t="s">
        <v>38</v>
      </c>
      <c r="E449" s="6" t="s">
        <v>229</v>
      </c>
      <c r="F449" s="5" t="s">
        <v>38</v>
      </c>
      <c r="G449" s="6" t="s">
        <v>40</v>
      </c>
      <c r="H449" s="8">
        <v>21101</v>
      </c>
      <c r="I449" s="70" t="s">
        <v>46</v>
      </c>
      <c r="J449" s="9" t="s">
        <v>1960</v>
      </c>
      <c r="K449" s="9" t="s">
        <v>93</v>
      </c>
      <c r="L449" s="11"/>
      <c r="M449" s="8" t="s">
        <v>43</v>
      </c>
      <c r="N449" s="12" t="s">
        <v>877</v>
      </c>
      <c r="O449" s="13">
        <v>10</v>
      </c>
      <c r="P449" s="14">
        <v>35</v>
      </c>
      <c r="Q449" s="53" t="s">
        <v>45</v>
      </c>
      <c r="R449" s="14">
        <f t="shared" si="9"/>
        <v>350</v>
      </c>
      <c r="S449" s="14">
        <v>0</v>
      </c>
      <c r="T449" s="14">
        <v>105</v>
      </c>
      <c r="U449" s="14">
        <v>0</v>
      </c>
      <c r="V449" s="14">
        <v>0</v>
      </c>
      <c r="W449" s="14">
        <v>70</v>
      </c>
      <c r="X449" s="14">
        <v>0</v>
      </c>
      <c r="Y449" s="14">
        <v>0</v>
      </c>
      <c r="Z449" s="14">
        <v>105</v>
      </c>
      <c r="AA449" s="14">
        <v>0</v>
      </c>
      <c r="AB449" s="14">
        <v>0</v>
      </c>
      <c r="AC449" s="14">
        <v>70</v>
      </c>
      <c r="AD449" s="14">
        <v>0</v>
      </c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  <c r="IV449" s="39"/>
      <c r="IW449" s="39"/>
      <c r="IX449" s="39"/>
      <c r="IY449" s="39"/>
      <c r="IZ449" s="39"/>
      <c r="JA449" s="39"/>
      <c r="JB449" s="39"/>
      <c r="JC449" s="39"/>
      <c r="JD449" s="39"/>
      <c r="JE449" s="39"/>
      <c r="JF449" s="39"/>
      <c r="JG449" s="39"/>
      <c r="JH449" s="39"/>
      <c r="JI449" s="39"/>
      <c r="JJ449" s="39"/>
      <c r="JK449" s="39"/>
      <c r="JL449" s="39"/>
      <c r="JM449" s="39"/>
      <c r="JN449" s="39"/>
      <c r="JO449" s="39"/>
      <c r="JP449" s="39"/>
      <c r="JQ449" s="39"/>
      <c r="JR449" s="39"/>
      <c r="JS449" s="39"/>
      <c r="JT449" s="39"/>
      <c r="JU449" s="39"/>
      <c r="JV449" s="39"/>
      <c r="JW449" s="39"/>
      <c r="JX449" s="39"/>
      <c r="JY449" s="39"/>
      <c r="JZ449" s="39"/>
      <c r="KA449" s="39"/>
      <c r="KB449" s="39"/>
      <c r="KC449" s="39"/>
      <c r="KD449" s="39"/>
      <c r="KE449" s="39"/>
      <c r="KF449" s="39"/>
      <c r="KG449" s="39"/>
      <c r="KH449" s="39"/>
      <c r="KI449" s="39"/>
      <c r="KJ449" s="39"/>
      <c r="KK449" s="39"/>
      <c r="KL449" s="39"/>
      <c r="KM449" s="39"/>
      <c r="KN449" s="39"/>
      <c r="KO449" s="39"/>
      <c r="KP449" s="39"/>
      <c r="KQ449" s="39"/>
      <c r="KR449" s="39"/>
      <c r="KS449" s="39"/>
      <c r="KT449" s="39"/>
      <c r="KU449" s="39"/>
      <c r="KV449" s="39"/>
      <c r="KW449" s="39"/>
      <c r="KX449" s="39"/>
      <c r="KY449" s="39"/>
      <c r="KZ449" s="39"/>
      <c r="LA449" s="39"/>
      <c r="LB449" s="39"/>
      <c r="LC449" s="39"/>
      <c r="LD449" s="39"/>
      <c r="LE449" s="39"/>
      <c r="LF449" s="39"/>
      <c r="LG449" s="39"/>
      <c r="LH449" s="39"/>
      <c r="LI449" s="39"/>
      <c r="LJ449" s="39"/>
      <c r="LK449" s="39"/>
      <c r="LL449" s="39"/>
      <c r="LM449" s="39"/>
      <c r="LN449" s="39"/>
      <c r="LO449" s="39"/>
      <c r="LP449" s="39"/>
      <c r="LQ449" s="39"/>
      <c r="LR449" s="39"/>
      <c r="LS449" s="39"/>
      <c r="LT449" s="39"/>
      <c r="LU449" s="39"/>
      <c r="LV449" s="39"/>
      <c r="LW449" s="39"/>
      <c r="LX449" s="39"/>
      <c r="LY449" s="39"/>
      <c r="LZ449" s="39"/>
      <c r="MA449" s="39"/>
      <c r="MB449" s="39"/>
      <c r="MC449" s="39"/>
      <c r="MD449" s="39"/>
      <c r="ME449" s="39"/>
      <c r="MF449" s="39"/>
      <c r="MG449" s="39"/>
      <c r="MH449" s="39"/>
      <c r="MI449" s="39"/>
      <c r="MJ449" s="39"/>
      <c r="MK449" s="39"/>
      <c r="ML449" s="39"/>
      <c r="MM449" s="39"/>
      <c r="MN449" s="39"/>
      <c r="MO449" s="39"/>
      <c r="MP449" s="39"/>
      <c r="MQ449" s="39"/>
      <c r="MR449" s="39"/>
      <c r="MS449" s="39"/>
      <c r="MT449" s="39"/>
      <c r="MU449" s="39"/>
      <c r="MV449" s="39"/>
      <c r="MW449" s="39"/>
      <c r="MX449" s="39"/>
      <c r="MY449" s="39"/>
      <c r="MZ449" s="39"/>
      <c r="NA449" s="39"/>
      <c r="NB449" s="39"/>
      <c r="NC449" s="39"/>
      <c r="ND449" s="39"/>
      <c r="NE449" s="39"/>
      <c r="NF449" s="39"/>
      <c r="NG449" s="39"/>
      <c r="NH449" s="39"/>
      <c r="NI449" s="39"/>
      <c r="NJ449" s="39"/>
      <c r="NK449" s="39"/>
      <c r="NL449" s="39"/>
      <c r="NM449" s="39"/>
      <c r="NN449" s="39"/>
      <c r="NO449" s="39"/>
      <c r="NP449" s="39"/>
      <c r="NQ449" s="39"/>
      <c r="NR449" s="39"/>
      <c r="NS449" s="39"/>
      <c r="NT449" s="39"/>
      <c r="NU449" s="39"/>
      <c r="NV449" s="39"/>
      <c r="NW449" s="39"/>
      <c r="NX449" s="39"/>
      <c r="NY449" s="39"/>
      <c r="NZ449" s="39"/>
      <c r="OA449" s="39"/>
      <c r="OB449" s="39"/>
      <c r="OC449" s="39"/>
      <c r="OD449" s="39"/>
      <c r="OE449" s="39"/>
      <c r="OF449" s="39"/>
      <c r="OG449" s="39"/>
      <c r="OH449" s="39"/>
      <c r="OI449" s="39"/>
      <c r="OJ449" s="39"/>
      <c r="OK449" s="39"/>
      <c r="OL449" s="39"/>
      <c r="OM449" s="39"/>
      <c r="ON449" s="39"/>
      <c r="OO449" s="39"/>
      <c r="OP449" s="39"/>
      <c r="OQ449" s="39"/>
      <c r="OR449" s="39"/>
      <c r="OS449" s="39"/>
      <c r="OT449" s="39"/>
      <c r="OU449" s="39"/>
      <c r="OV449" s="39"/>
      <c r="OW449" s="39"/>
      <c r="OX449" s="39"/>
      <c r="OY449" s="39"/>
      <c r="OZ449" s="39"/>
      <c r="PA449" s="39"/>
      <c r="PB449" s="39"/>
      <c r="PC449" s="39"/>
      <c r="PD449" s="39"/>
      <c r="PE449" s="39"/>
      <c r="PF449" s="39"/>
      <c r="PG449" s="39"/>
      <c r="PH449" s="39"/>
      <c r="PI449" s="39"/>
      <c r="PJ449" s="39"/>
      <c r="PK449" s="39"/>
      <c r="PL449" s="39"/>
      <c r="PM449" s="39"/>
      <c r="PN449" s="39"/>
      <c r="PO449" s="39"/>
      <c r="PP449" s="39"/>
      <c r="PQ449" s="39"/>
      <c r="PR449" s="39"/>
      <c r="PS449" s="39"/>
      <c r="PT449" s="39"/>
      <c r="PU449" s="39"/>
      <c r="PV449" s="39"/>
      <c r="PW449" s="39"/>
      <c r="PX449" s="39"/>
      <c r="PY449" s="39"/>
      <c r="PZ449" s="39"/>
      <c r="QA449" s="39"/>
      <c r="QB449" s="39"/>
      <c r="QC449" s="39"/>
      <c r="QD449" s="39"/>
      <c r="QE449" s="39"/>
      <c r="QF449" s="39"/>
      <c r="QG449" s="39"/>
      <c r="QH449" s="39"/>
      <c r="QI449" s="39"/>
      <c r="QJ449" s="39"/>
      <c r="QK449" s="39"/>
      <c r="QL449" s="39"/>
      <c r="QM449" s="39"/>
      <c r="QN449" s="39"/>
      <c r="QO449" s="39"/>
      <c r="QP449" s="39"/>
      <c r="QQ449" s="39"/>
      <c r="QR449" s="39"/>
      <c r="QS449" s="39"/>
      <c r="QT449" s="39"/>
      <c r="QU449" s="39"/>
      <c r="QV449" s="39"/>
      <c r="QW449" s="39"/>
      <c r="QX449" s="39"/>
      <c r="QY449" s="39"/>
      <c r="QZ449" s="39"/>
      <c r="RA449" s="39"/>
      <c r="RB449" s="39"/>
      <c r="RC449" s="39"/>
      <c r="RD449" s="39"/>
      <c r="RE449" s="39"/>
      <c r="RF449" s="39"/>
      <c r="RG449" s="39"/>
      <c r="RH449" s="39"/>
      <c r="RI449" s="39"/>
      <c r="RJ449" s="39"/>
      <c r="RK449" s="39"/>
      <c r="RL449" s="39"/>
      <c r="RM449" s="39"/>
      <c r="RN449" s="39"/>
      <c r="RO449" s="39"/>
      <c r="RP449" s="39"/>
      <c r="RQ449" s="39"/>
      <c r="RR449" s="39"/>
      <c r="RS449" s="39"/>
      <c r="RT449" s="39"/>
      <c r="RU449" s="39"/>
      <c r="RV449" s="39"/>
      <c r="RW449" s="39"/>
      <c r="RX449" s="39"/>
      <c r="RY449" s="39"/>
      <c r="RZ449" s="39"/>
      <c r="SA449" s="39"/>
      <c r="SB449" s="39"/>
      <c r="SC449" s="39"/>
      <c r="SD449" s="39"/>
      <c r="SE449" s="39"/>
      <c r="SF449" s="39"/>
      <c r="SG449" s="39"/>
      <c r="SH449" s="39"/>
      <c r="SI449" s="39"/>
      <c r="SJ449" s="39"/>
      <c r="SK449" s="39"/>
      <c r="SL449" s="39"/>
      <c r="SM449" s="39"/>
      <c r="SN449" s="39"/>
      <c r="SO449" s="39"/>
      <c r="SP449" s="39"/>
      <c r="SQ449" s="39"/>
      <c r="SR449" s="39"/>
      <c r="SS449" s="39"/>
      <c r="ST449" s="39"/>
      <c r="SU449" s="39"/>
      <c r="SV449" s="39"/>
      <c r="SW449" s="39"/>
      <c r="SX449" s="39"/>
      <c r="SY449" s="39"/>
      <c r="SZ449" s="39"/>
      <c r="TA449" s="39"/>
      <c r="TB449" s="39"/>
      <c r="TC449" s="39"/>
      <c r="TD449" s="39"/>
      <c r="TE449" s="39"/>
      <c r="TF449" s="39"/>
      <c r="TG449" s="39"/>
      <c r="TH449" s="39"/>
      <c r="TI449" s="39"/>
      <c r="TJ449" s="39"/>
      <c r="TK449" s="39"/>
      <c r="TL449" s="39"/>
      <c r="TM449" s="39"/>
      <c r="TN449" s="39"/>
      <c r="TO449" s="39"/>
      <c r="TP449" s="39"/>
      <c r="TQ449" s="39"/>
      <c r="TR449" s="39"/>
      <c r="TS449" s="39"/>
      <c r="TT449" s="39"/>
      <c r="TU449" s="39"/>
      <c r="TV449" s="39"/>
      <c r="TW449" s="39"/>
      <c r="TX449" s="39"/>
      <c r="TY449" s="39"/>
      <c r="TZ449" s="39"/>
      <c r="UA449" s="39"/>
      <c r="UB449" s="39"/>
      <c r="UC449" s="39"/>
      <c r="UD449" s="39"/>
      <c r="UE449" s="39"/>
      <c r="UF449" s="39"/>
      <c r="UG449" s="39"/>
      <c r="UH449" s="39"/>
      <c r="UI449" s="39"/>
      <c r="UJ449" s="39"/>
      <c r="UK449" s="39"/>
      <c r="UL449" s="39"/>
      <c r="UM449" s="39"/>
      <c r="UN449" s="39"/>
      <c r="UO449" s="39"/>
      <c r="UP449" s="39"/>
      <c r="UQ449" s="39"/>
      <c r="UR449" s="39"/>
      <c r="US449" s="39"/>
      <c r="UT449" s="39"/>
      <c r="UU449" s="39"/>
      <c r="UV449" s="39"/>
      <c r="UW449" s="39"/>
      <c r="UX449" s="39"/>
      <c r="UY449" s="39"/>
      <c r="UZ449" s="39"/>
      <c r="VA449" s="39"/>
      <c r="VB449" s="39"/>
      <c r="VC449" s="39"/>
      <c r="VD449" s="39"/>
      <c r="VE449" s="39"/>
      <c r="VF449" s="39"/>
      <c r="VG449" s="39"/>
      <c r="VH449" s="39"/>
      <c r="VI449" s="39"/>
      <c r="VJ449" s="39"/>
      <c r="VK449" s="39"/>
      <c r="VL449" s="39"/>
      <c r="VM449" s="39"/>
      <c r="VN449" s="39"/>
      <c r="VO449" s="39"/>
      <c r="VP449" s="39"/>
      <c r="VQ449" s="39"/>
      <c r="VR449" s="39"/>
      <c r="VS449" s="39"/>
      <c r="VT449" s="39"/>
      <c r="VU449" s="39"/>
      <c r="VV449" s="39"/>
      <c r="VW449" s="39"/>
      <c r="VX449" s="39"/>
      <c r="VY449" s="39"/>
      <c r="VZ449" s="39"/>
      <c r="WA449" s="39"/>
      <c r="WB449" s="39"/>
      <c r="WC449" s="39"/>
      <c r="WD449" s="39"/>
      <c r="WE449" s="39"/>
      <c r="WF449" s="39"/>
      <c r="WG449" s="39"/>
      <c r="WH449" s="39"/>
      <c r="WI449" s="39"/>
      <c r="WJ449" s="39"/>
      <c r="WK449" s="39"/>
      <c r="WL449" s="39"/>
      <c r="WM449" s="39"/>
      <c r="WN449" s="39"/>
      <c r="WO449" s="39"/>
      <c r="WP449" s="39"/>
      <c r="WQ449" s="39"/>
      <c r="WR449" s="39"/>
      <c r="WS449" s="39"/>
      <c r="WT449" s="39"/>
      <c r="WU449" s="39"/>
      <c r="WV449" s="39"/>
      <c r="WW449" s="39"/>
      <c r="WX449" s="39"/>
      <c r="WY449" s="39"/>
      <c r="WZ449" s="39"/>
      <c r="XA449" s="39"/>
      <c r="XB449" s="39"/>
      <c r="XC449" s="39"/>
      <c r="XD449" s="39"/>
      <c r="XE449" s="39"/>
      <c r="XF449" s="39"/>
      <c r="XG449" s="39"/>
      <c r="XH449" s="39"/>
      <c r="XI449" s="39"/>
      <c r="XJ449" s="39"/>
      <c r="XK449" s="39"/>
      <c r="XL449" s="39"/>
      <c r="XM449" s="39"/>
      <c r="XN449" s="39"/>
      <c r="XO449" s="39"/>
      <c r="XP449" s="39"/>
      <c r="XQ449" s="39"/>
      <c r="XR449" s="39"/>
      <c r="XS449" s="39"/>
      <c r="XT449" s="39"/>
      <c r="XU449" s="39"/>
      <c r="XV449" s="39"/>
      <c r="XW449" s="39"/>
      <c r="XX449" s="39"/>
      <c r="XY449" s="39"/>
      <c r="XZ449" s="39"/>
      <c r="YA449" s="39"/>
      <c r="YB449" s="39"/>
      <c r="YC449" s="39"/>
      <c r="YD449" s="39"/>
      <c r="YE449" s="39"/>
      <c r="YF449" s="39"/>
      <c r="YG449" s="39"/>
      <c r="YH449" s="39"/>
      <c r="YI449" s="39"/>
      <c r="YJ449" s="39"/>
      <c r="YK449" s="39"/>
      <c r="YL449" s="39"/>
      <c r="YM449" s="39"/>
      <c r="YN449" s="39"/>
      <c r="YO449" s="39"/>
      <c r="YP449" s="39"/>
      <c r="YQ449" s="39"/>
      <c r="YR449" s="39"/>
      <c r="YS449" s="39"/>
      <c r="YT449" s="39"/>
      <c r="YU449" s="39"/>
      <c r="YV449" s="39"/>
      <c r="YW449" s="39"/>
      <c r="YX449" s="39"/>
      <c r="YY449" s="39"/>
      <c r="YZ449" s="39"/>
      <c r="ZA449" s="39"/>
      <c r="ZB449" s="39"/>
      <c r="ZC449" s="39"/>
      <c r="ZD449" s="39"/>
      <c r="ZE449" s="39"/>
      <c r="ZF449" s="39"/>
      <c r="ZG449" s="39"/>
      <c r="ZH449" s="39"/>
      <c r="ZI449" s="39"/>
      <c r="ZJ449" s="39"/>
      <c r="ZK449" s="39"/>
      <c r="ZL449" s="39"/>
      <c r="ZM449" s="39"/>
      <c r="ZN449" s="39"/>
      <c r="ZO449" s="39"/>
      <c r="ZP449" s="39"/>
      <c r="ZQ449" s="39"/>
      <c r="ZR449" s="39"/>
      <c r="ZS449" s="39"/>
      <c r="ZT449" s="39"/>
      <c r="ZU449" s="39"/>
      <c r="ZV449" s="39"/>
      <c r="ZW449" s="39"/>
      <c r="ZX449" s="39"/>
    </row>
    <row r="450" spans="1:700" s="41" customFormat="1" ht="12" customHeight="1" x14ac:dyDescent="0.25">
      <c r="A450" s="128" t="s">
        <v>36</v>
      </c>
      <c r="B450" s="15" t="s">
        <v>37</v>
      </c>
      <c r="C450" s="15" t="s">
        <v>37</v>
      </c>
      <c r="D450" s="5" t="s">
        <v>38</v>
      </c>
      <c r="E450" s="6" t="s">
        <v>229</v>
      </c>
      <c r="F450" s="5" t="s">
        <v>38</v>
      </c>
      <c r="G450" s="6" t="s">
        <v>40</v>
      </c>
      <c r="H450" s="8">
        <v>21101</v>
      </c>
      <c r="I450" s="70" t="s">
        <v>46</v>
      </c>
      <c r="J450" s="9" t="s">
        <v>1954</v>
      </c>
      <c r="K450" s="9" t="s">
        <v>58</v>
      </c>
      <c r="L450" s="11"/>
      <c r="M450" s="8" t="s">
        <v>43</v>
      </c>
      <c r="N450" s="12" t="s">
        <v>877</v>
      </c>
      <c r="O450" s="13">
        <v>10</v>
      </c>
      <c r="P450" s="14">
        <v>35</v>
      </c>
      <c r="Q450" s="53" t="s">
        <v>45</v>
      </c>
      <c r="R450" s="14">
        <f t="shared" si="9"/>
        <v>350</v>
      </c>
      <c r="S450" s="14">
        <v>0</v>
      </c>
      <c r="T450" s="14">
        <v>105</v>
      </c>
      <c r="U450" s="14">
        <v>0</v>
      </c>
      <c r="V450" s="14">
        <v>0</v>
      </c>
      <c r="W450" s="14">
        <v>70</v>
      </c>
      <c r="X450" s="14">
        <v>0</v>
      </c>
      <c r="Y450" s="14">
        <v>0</v>
      </c>
      <c r="Z450" s="14">
        <v>105</v>
      </c>
      <c r="AA450" s="14">
        <v>0</v>
      </c>
      <c r="AB450" s="14">
        <v>0</v>
      </c>
      <c r="AC450" s="14">
        <v>70</v>
      </c>
      <c r="AD450" s="14">
        <v>0</v>
      </c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  <c r="IV450" s="39"/>
      <c r="IW450" s="39"/>
      <c r="IX450" s="39"/>
      <c r="IY450" s="39"/>
      <c r="IZ450" s="39"/>
      <c r="JA450" s="39"/>
      <c r="JB450" s="39"/>
      <c r="JC450" s="39"/>
      <c r="JD450" s="39"/>
      <c r="JE450" s="39"/>
      <c r="JF450" s="39"/>
      <c r="JG450" s="39"/>
      <c r="JH450" s="39"/>
      <c r="JI450" s="39"/>
      <c r="JJ450" s="39"/>
      <c r="JK450" s="39"/>
      <c r="JL450" s="39"/>
      <c r="JM450" s="39"/>
      <c r="JN450" s="39"/>
      <c r="JO450" s="39"/>
      <c r="JP450" s="39"/>
      <c r="JQ450" s="39"/>
      <c r="JR450" s="39"/>
      <c r="JS450" s="39"/>
      <c r="JT450" s="39"/>
      <c r="JU450" s="39"/>
      <c r="JV450" s="39"/>
      <c r="JW450" s="39"/>
      <c r="JX450" s="39"/>
      <c r="JY450" s="39"/>
      <c r="JZ450" s="39"/>
      <c r="KA450" s="39"/>
      <c r="KB450" s="39"/>
      <c r="KC450" s="39"/>
      <c r="KD450" s="39"/>
      <c r="KE450" s="39"/>
      <c r="KF450" s="39"/>
      <c r="KG450" s="39"/>
      <c r="KH450" s="39"/>
      <c r="KI450" s="39"/>
      <c r="KJ450" s="39"/>
      <c r="KK450" s="39"/>
      <c r="KL450" s="39"/>
      <c r="KM450" s="39"/>
      <c r="KN450" s="39"/>
      <c r="KO450" s="39"/>
      <c r="KP450" s="39"/>
      <c r="KQ450" s="39"/>
      <c r="KR450" s="39"/>
      <c r="KS450" s="39"/>
      <c r="KT450" s="39"/>
      <c r="KU450" s="39"/>
      <c r="KV450" s="39"/>
      <c r="KW450" s="39"/>
      <c r="KX450" s="39"/>
      <c r="KY450" s="39"/>
      <c r="KZ450" s="39"/>
      <c r="LA450" s="39"/>
      <c r="LB450" s="39"/>
      <c r="LC450" s="39"/>
      <c r="LD450" s="39"/>
      <c r="LE450" s="39"/>
      <c r="LF450" s="39"/>
      <c r="LG450" s="39"/>
      <c r="LH450" s="39"/>
      <c r="LI450" s="39"/>
      <c r="LJ450" s="39"/>
      <c r="LK450" s="39"/>
      <c r="LL450" s="39"/>
      <c r="LM450" s="39"/>
      <c r="LN450" s="39"/>
      <c r="LO450" s="39"/>
      <c r="LP450" s="39"/>
      <c r="LQ450" s="39"/>
      <c r="LR450" s="39"/>
      <c r="LS450" s="39"/>
      <c r="LT450" s="39"/>
      <c r="LU450" s="39"/>
      <c r="LV450" s="39"/>
      <c r="LW450" s="39"/>
      <c r="LX450" s="39"/>
      <c r="LY450" s="39"/>
      <c r="LZ450" s="39"/>
      <c r="MA450" s="39"/>
      <c r="MB450" s="39"/>
      <c r="MC450" s="39"/>
      <c r="MD450" s="39"/>
      <c r="ME450" s="39"/>
      <c r="MF450" s="39"/>
      <c r="MG450" s="39"/>
      <c r="MH450" s="39"/>
      <c r="MI450" s="39"/>
      <c r="MJ450" s="39"/>
      <c r="MK450" s="39"/>
      <c r="ML450" s="39"/>
      <c r="MM450" s="39"/>
      <c r="MN450" s="39"/>
      <c r="MO450" s="39"/>
      <c r="MP450" s="39"/>
      <c r="MQ450" s="39"/>
      <c r="MR450" s="39"/>
      <c r="MS450" s="39"/>
      <c r="MT450" s="39"/>
      <c r="MU450" s="39"/>
      <c r="MV450" s="39"/>
      <c r="MW450" s="39"/>
      <c r="MX450" s="39"/>
      <c r="MY450" s="39"/>
      <c r="MZ450" s="39"/>
      <c r="NA450" s="39"/>
      <c r="NB450" s="39"/>
      <c r="NC450" s="39"/>
      <c r="ND450" s="39"/>
      <c r="NE450" s="39"/>
      <c r="NF450" s="39"/>
      <c r="NG450" s="39"/>
      <c r="NH450" s="39"/>
      <c r="NI450" s="39"/>
      <c r="NJ450" s="39"/>
      <c r="NK450" s="39"/>
      <c r="NL450" s="39"/>
      <c r="NM450" s="39"/>
      <c r="NN450" s="39"/>
      <c r="NO450" s="39"/>
      <c r="NP450" s="39"/>
      <c r="NQ450" s="39"/>
      <c r="NR450" s="39"/>
      <c r="NS450" s="39"/>
      <c r="NT450" s="39"/>
      <c r="NU450" s="39"/>
      <c r="NV450" s="39"/>
      <c r="NW450" s="39"/>
      <c r="NX450" s="39"/>
      <c r="NY450" s="39"/>
      <c r="NZ450" s="39"/>
      <c r="OA450" s="39"/>
      <c r="OB450" s="39"/>
      <c r="OC450" s="39"/>
      <c r="OD450" s="39"/>
      <c r="OE450" s="39"/>
      <c r="OF450" s="39"/>
      <c r="OG450" s="39"/>
      <c r="OH450" s="39"/>
      <c r="OI450" s="39"/>
      <c r="OJ450" s="39"/>
      <c r="OK450" s="39"/>
      <c r="OL450" s="39"/>
      <c r="OM450" s="39"/>
      <c r="ON450" s="39"/>
      <c r="OO450" s="39"/>
      <c r="OP450" s="39"/>
      <c r="OQ450" s="39"/>
      <c r="OR450" s="39"/>
      <c r="OS450" s="39"/>
      <c r="OT450" s="39"/>
      <c r="OU450" s="39"/>
      <c r="OV450" s="39"/>
      <c r="OW450" s="39"/>
      <c r="OX450" s="39"/>
      <c r="OY450" s="39"/>
      <c r="OZ450" s="39"/>
      <c r="PA450" s="39"/>
      <c r="PB450" s="39"/>
      <c r="PC450" s="39"/>
      <c r="PD450" s="39"/>
      <c r="PE450" s="39"/>
      <c r="PF450" s="39"/>
      <c r="PG450" s="39"/>
      <c r="PH450" s="39"/>
      <c r="PI450" s="39"/>
      <c r="PJ450" s="39"/>
      <c r="PK450" s="39"/>
      <c r="PL450" s="39"/>
      <c r="PM450" s="39"/>
      <c r="PN450" s="39"/>
      <c r="PO450" s="39"/>
      <c r="PP450" s="39"/>
      <c r="PQ450" s="39"/>
      <c r="PR450" s="39"/>
      <c r="PS450" s="39"/>
      <c r="PT450" s="39"/>
      <c r="PU450" s="39"/>
      <c r="PV450" s="39"/>
      <c r="PW450" s="39"/>
      <c r="PX450" s="39"/>
      <c r="PY450" s="39"/>
      <c r="PZ450" s="39"/>
      <c r="QA450" s="39"/>
      <c r="QB450" s="39"/>
      <c r="QC450" s="39"/>
      <c r="QD450" s="39"/>
      <c r="QE450" s="39"/>
      <c r="QF450" s="39"/>
      <c r="QG450" s="39"/>
      <c r="QH450" s="39"/>
      <c r="QI450" s="39"/>
      <c r="QJ450" s="39"/>
      <c r="QK450" s="39"/>
      <c r="QL450" s="39"/>
      <c r="QM450" s="39"/>
      <c r="QN450" s="39"/>
      <c r="QO450" s="39"/>
      <c r="QP450" s="39"/>
      <c r="QQ450" s="39"/>
      <c r="QR450" s="39"/>
      <c r="QS450" s="39"/>
      <c r="QT450" s="39"/>
      <c r="QU450" s="39"/>
      <c r="QV450" s="39"/>
      <c r="QW450" s="39"/>
      <c r="QX450" s="39"/>
      <c r="QY450" s="39"/>
      <c r="QZ450" s="39"/>
      <c r="RA450" s="39"/>
      <c r="RB450" s="39"/>
      <c r="RC450" s="39"/>
      <c r="RD450" s="39"/>
      <c r="RE450" s="39"/>
      <c r="RF450" s="39"/>
      <c r="RG450" s="39"/>
      <c r="RH450" s="39"/>
      <c r="RI450" s="39"/>
      <c r="RJ450" s="39"/>
      <c r="RK450" s="39"/>
      <c r="RL450" s="39"/>
      <c r="RM450" s="39"/>
      <c r="RN450" s="39"/>
      <c r="RO450" s="39"/>
      <c r="RP450" s="39"/>
      <c r="RQ450" s="39"/>
      <c r="RR450" s="39"/>
      <c r="RS450" s="39"/>
      <c r="RT450" s="39"/>
      <c r="RU450" s="39"/>
      <c r="RV450" s="39"/>
      <c r="RW450" s="39"/>
      <c r="RX450" s="39"/>
      <c r="RY450" s="39"/>
      <c r="RZ450" s="39"/>
      <c r="SA450" s="39"/>
      <c r="SB450" s="39"/>
      <c r="SC450" s="39"/>
      <c r="SD450" s="39"/>
      <c r="SE450" s="39"/>
      <c r="SF450" s="39"/>
      <c r="SG450" s="39"/>
      <c r="SH450" s="39"/>
      <c r="SI450" s="39"/>
      <c r="SJ450" s="39"/>
      <c r="SK450" s="39"/>
      <c r="SL450" s="39"/>
      <c r="SM450" s="39"/>
      <c r="SN450" s="39"/>
      <c r="SO450" s="39"/>
      <c r="SP450" s="39"/>
      <c r="SQ450" s="39"/>
      <c r="SR450" s="39"/>
      <c r="SS450" s="39"/>
      <c r="ST450" s="39"/>
      <c r="SU450" s="39"/>
      <c r="SV450" s="39"/>
      <c r="SW450" s="39"/>
      <c r="SX450" s="39"/>
      <c r="SY450" s="39"/>
      <c r="SZ450" s="39"/>
      <c r="TA450" s="39"/>
      <c r="TB450" s="39"/>
      <c r="TC450" s="39"/>
      <c r="TD450" s="39"/>
      <c r="TE450" s="39"/>
      <c r="TF450" s="39"/>
      <c r="TG450" s="39"/>
      <c r="TH450" s="39"/>
      <c r="TI450" s="39"/>
      <c r="TJ450" s="39"/>
      <c r="TK450" s="39"/>
      <c r="TL450" s="39"/>
      <c r="TM450" s="39"/>
      <c r="TN450" s="39"/>
      <c r="TO450" s="39"/>
      <c r="TP450" s="39"/>
      <c r="TQ450" s="39"/>
      <c r="TR450" s="39"/>
      <c r="TS450" s="39"/>
      <c r="TT450" s="39"/>
      <c r="TU450" s="39"/>
      <c r="TV450" s="39"/>
      <c r="TW450" s="39"/>
      <c r="TX450" s="39"/>
      <c r="TY450" s="39"/>
      <c r="TZ450" s="39"/>
      <c r="UA450" s="39"/>
      <c r="UB450" s="39"/>
      <c r="UC450" s="39"/>
      <c r="UD450" s="39"/>
      <c r="UE450" s="39"/>
      <c r="UF450" s="39"/>
      <c r="UG450" s="39"/>
      <c r="UH450" s="39"/>
      <c r="UI450" s="39"/>
      <c r="UJ450" s="39"/>
      <c r="UK450" s="39"/>
      <c r="UL450" s="39"/>
      <c r="UM450" s="39"/>
      <c r="UN450" s="39"/>
      <c r="UO450" s="39"/>
      <c r="UP450" s="39"/>
      <c r="UQ450" s="39"/>
      <c r="UR450" s="39"/>
      <c r="US450" s="39"/>
      <c r="UT450" s="39"/>
      <c r="UU450" s="39"/>
      <c r="UV450" s="39"/>
      <c r="UW450" s="39"/>
      <c r="UX450" s="39"/>
      <c r="UY450" s="39"/>
      <c r="UZ450" s="39"/>
      <c r="VA450" s="39"/>
      <c r="VB450" s="39"/>
      <c r="VC450" s="39"/>
      <c r="VD450" s="39"/>
      <c r="VE450" s="39"/>
      <c r="VF450" s="39"/>
      <c r="VG450" s="39"/>
      <c r="VH450" s="39"/>
      <c r="VI450" s="39"/>
      <c r="VJ450" s="39"/>
      <c r="VK450" s="39"/>
      <c r="VL450" s="39"/>
      <c r="VM450" s="39"/>
      <c r="VN450" s="39"/>
      <c r="VO450" s="39"/>
      <c r="VP450" s="39"/>
      <c r="VQ450" s="39"/>
      <c r="VR450" s="39"/>
      <c r="VS450" s="39"/>
      <c r="VT450" s="39"/>
      <c r="VU450" s="39"/>
      <c r="VV450" s="39"/>
      <c r="VW450" s="39"/>
      <c r="VX450" s="39"/>
      <c r="VY450" s="39"/>
      <c r="VZ450" s="39"/>
      <c r="WA450" s="39"/>
      <c r="WB450" s="39"/>
      <c r="WC450" s="39"/>
      <c r="WD450" s="39"/>
      <c r="WE450" s="39"/>
      <c r="WF450" s="39"/>
      <c r="WG450" s="39"/>
      <c r="WH450" s="39"/>
      <c r="WI450" s="39"/>
      <c r="WJ450" s="39"/>
      <c r="WK450" s="39"/>
      <c r="WL450" s="39"/>
      <c r="WM450" s="39"/>
      <c r="WN450" s="39"/>
      <c r="WO450" s="39"/>
      <c r="WP450" s="39"/>
      <c r="WQ450" s="39"/>
      <c r="WR450" s="39"/>
      <c r="WS450" s="39"/>
      <c r="WT450" s="39"/>
      <c r="WU450" s="39"/>
      <c r="WV450" s="39"/>
      <c r="WW450" s="39"/>
      <c r="WX450" s="39"/>
      <c r="WY450" s="39"/>
      <c r="WZ450" s="39"/>
      <c r="XA450" s="39"/>
      <c r="XB450" s="39"/>
      <c r="XC450" s="39"/>
      <c r="XD450" s="39"/>
      <c r="XE450" s="39"/>
      <c r="XF450" s="39"/>
      <c r="XG450" s="39"/>
      <c r="XH450" s="39"/>
      <c r="XI450" s="39"/>
      <c r="XJ450" s="39"/>
      <c r="XK450" s="39"/>
      <c r="XL450" s="39"/>
      <c r="XM450" s="39"/>
      <c r="XN450" s="39"/>
      <c r="XO450" s="39"/>
      <c r="XP450" s="39"/>
      <c r="XQ450" s="39"/>
      <c r="XR450" s="39"/>
      <c r="XS450" s="39"/>
      <c r="XT450" s="39"/>
      <c r="XU450" s="39"/>
      <c r="XV450" s="39"/>
      <c r="XW450" s="39"/>
      <c r="XX450" s="39"/>
      <c r="XY450" s="39"/>
      <c r="XZ450" s="39"/>
      <c r="YA450" s="39"/>
      <c r="YB450" s="39"/>
      <c r="YC450" s="39"/>
      <c r="YD450" s="39"/>
      <c r="YE450" s="39"/>
      <c r="YF450" s="39"/>
      <c r="YG450" s="39"/>
      <c r="YH450" s="39"/>
      <c r="YI450" s="39"/>
      <c r="YJ450" s="39"/>
      <c r="YK450" s="39"/>
      <c r="YL450" s="39"/>
      <c r="YM450" s="39"/>
      <c r="YN450" s="39"/>
      <c r="YO450" s="39"/>
      <c r="YP450" s="39"/>
      <c r="YQ450" s="39"/>
      <c r="YR450" s="39"/>
      <c r="YS450" s="39"/>
      <c r="YT450" s="39"/>
      <c r="YU450" s="39"/>
      <c r="YV450" s="39"/>
      <c r="YW450" s="39"/>
      <c r="YX450" s="39"/>
      <c r="YY450" s="39"/>
      <c r="YZ450" s="39"/>
      <c r="ZA450" s="39"/>
      <c r="ZB450" s="39"/>
      <c r="ZC450" s="39"/>
      <c r="ZD450" s="39"/>
      <c r="ZE450" s="39"/>
      <c r="ZF450" s="39"/>
      <c r="ZG450" s="39"/>
      <c r="ZH450" s="39"/>
      <c r="ZI450" s="39"/>
      <c r="ZJ450" s="39"/>
      <c r="ZK450" s="39"/>
      <c r="ZL450" s="39"/>
      <c r="ZM450" s="39"/>
      <c r="ZN450" s="39"/>
      <c r="ZO450" s="39"/>
      <c r="ZP450" s="39"/>
      <c r="ZQ450" s="39"/>
      <c r="ZR450" s="39"/>
      <c r="ZS450" s="39"/>
      <c r="ZT450" s="39"/>
      <c r="ZU450" s="39"/>
      <c r="ZV450" s="39"/>
      <c r="ZW450" s="39"/>
      <c r="ZX450" s="39"/>
    </row>
    <row r="451" spans="1:700" s="41" customFormat="1" ht="12" customHeight="1" x14ac:dyDescent="0.25">
      <c r="A451" s="128" t="s">
        <v>36</v>
      </c>
      <c r="B451" s="15" t="s">
        <v>37</v>
      </c>
      <c r="C451" s="15" t="s">
        <v>37</v>
      </c>
      <c r="D451" s="5" t="s">
        <v>38</v>
      </c>
      <c r="E451" s="6" t="s">
        <v>229</v>
      </c>
      <c r="F451" s="5" t="s">
        <v>38</v>
      </c>
      <c r="G451" s="6" t="s">
        <v>40</v>
      </c>
      <c r="H451" s="8">
        <v>33604</v>
      </c>
      <c r="I451" s="75" t="s">
        <v>254</v>
      </c>
      <c r="J451" s="9"/>
      <c r="K451" s="9" t="s">
        <v>16359</v>
      </c>
      <c r="L451" s="11"/>
      <c r="M451" s="8" t="s">
        <v>43</v>
      </c>
      <c r="N451" s="12" t="s">
        <v>16255</v>
      </c>
      <c r="O451" s="13">
        <v>3333</v>
      </c>
      <c r="P451" s="14">
        <v>3</v>
      </c>
      <c r="Q451" s="53" t="s">
        <v>45</v>
      </c>
      <c r="R451" s="14">
        <v>10000</v>
      </c>
      <c r="S451" s="14">
        <v>0</v>
      </c>
      <c r="T451" s="14">
        <v>0</v>
      </c>
      <c r="U451" s="14">
        <v>5000</v>
      </c>
      <c r="V451" s="14">
        <v>0</v>
      </c>
      <c r="W451" s="14">
        <v>5000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  <c r="AC451" s="14">
        <v>0</v>
      </c>
      <c r="AD451" s="14">
        <v>0</v>
      </c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  <c r="IV451" s="39"/>
      <c r="IW451" s="39"/>
      <c r="IX451" s="39"/>
      <c r="IY451" s="39"/>
      <c r="IZ451" s="39"/>
      <c r="JA451" s="39"/>
      <c r="JB451" s="39"/>
      <c r="JC451" s="39"/>
      <c r="JD451" s="39"/>
      <c r="JE451" s="39"/>
      <c r="JF451" s="39"/>
      <c r="JG451" s="39"/>
      <c r="JH451" s="39"/>
      <c r="JI451" s="39"/>
      <c r="JJ451" s="39"/>
      <c r="JK451" s="39"/>
      <c r="JL451" s="39"/>
      <c r="JM451" s="39"/>
      <c r="JN451" s="39"/>
      <c r="JO451" s="39"/>
      <c r="JP451" s="39"/>
      <c r="JQ451" s="39"/>
      <c r="JR451" s="39"/>
      <c r="JS451" s="39"/>
      <c r="JT451" s="39"/>
      <c r="JU451" s="39"/>
      <c r="JV451" s="39"/>
      <c r="JW451" s="39"/>
      <c r="JX451" s="39"/>
      <c r="JY451" s="39"/>
      <c r="JZ451" s="39"/>
      <c r="KA451" s="39"/>
      <c r="KB451" s="39"/>
      <c r="KC451" s="39"/>
      <c r="KD451" s="39"/>
      <c r="KE451" s="39"/>
      <c r="KF451" s="39"/>
      <c r="KG451" s="39"/>
      <c r="KH451" s="39"/>
      <c r="KI451" s="39"/>
      <c r="KJ451" s="39"/>
      <c r="KK451" s="39"/>
      <c r="KL451" s="39"/>
      <c r="KM451" s="39"/>
      <c r="KN451" s="39"/>
      <c r="KO451" s="39"/>
      <c r="KP451" s="39"/>
      <c r="KQ451" s="39"/>
      <c r="KR451" s="39"/>
      <c r="KS451" s="39"/>
      <c r="KT451" s="39"/>
      <c r="KU451" s="39"/>
      <c r="KV451" s="39"/>
      <c r="KW451" s="39"/>
      <c r="KX451" s="39"/>
      <c r="KY451" s="39"/>
      <c r="KZ451" s="39"/>
      <c r="LA451" s="39"/>
      <c r="LB451" s="39"/>
      <c r="LC451" s="39"/>
      <c r="LD451" s="39"/>
      <c r="LE451" s="39"/>
      <c r="LF451" s="39"/>
      <c r="LG451" s="39"/>
      <c r="LH451" s="39"/>
      <c r="LI451" s="39"/>
      <c r="LJ451" s="39"/>
      <c r="LK451" s="39"/>
      <c r="LL451" s="39"/>
      <c r="LM451" s="39"/>
      <c r="LN451" s="39"/>
      <c r="LO451" s="39"/>
      <c r="LP451" s="39"/>
      <c r="LQ451" s="39"/>
      <c r="LR451" s="39"/>
      <c r="LS451" s="39"/>
      <c r="LT451" s="39"/>
      <c r="LU451" s="39"/>
      <c r="LV451" s="39"/>
      <c r="LW451" s="39"/>
      <c r="LX451" s="39"/>
      <c r="LY451" s="39"/>
      <c r="LZ451" s="39"/>
      <c r="MA451" s="39"/>
      <c r="MB451" s="39"/>
      <c r="MC451" s="39"/>
      <c r="MD451" s="39"/>
      <c r="ME451" s="39"/>
      <c r="MF451" s="39"/>
      <c r="MG451" s="39"/>
      <c r="MH451" s="39"/>
      <c r="MI451" s="39"/>
      <c r="MJ451" s="39"/>
      <c r="MK451" s="39"/>
      <c r="ML451" s="39"/>
      <c r="MM451" s="39"/>
      <c r="MN451" s="39"/>
      <c r="MO451" s="39"/>
      <c r="MP451" s="39"/>
      <c r="MQ451" s="39"/>
      <c r="MR451" s="39"/>
      <c r="MS451" s="39"/>
      <c r="MT451" s="39"/>
      <c r="MU451" s="39"/>
      <c r="MV451" s="39"/>
      <c r="MW451" s="39"/>
      <c r="MX451" s="39"/>
      <c r="MY451" s="39"/>
      <c r="MZ451" s="39"/>
      <c r="NA451" s="39"/>
      <c r="NB451" s="39"/>
      <c r="NC451" s="39"/>
      <c r="ND451" s="39"/>
      <c r="NE451" s="39"/>
      <c r="NF451" s="39"/>
      <c r="NG451" s="39"/>
      <c r="NH451" s="39"/>
      <c r="NI451" s="39"/>
      <c r="NJ451" s="39"/>
      <c r="NK451" s="39"/>
      <c r="NL451" s="39"/>
      <c r="NM451" s="39"/>
      <c r="NN451" s="39"/>
      <c r="NO451" s="39"/>
      <c r="NP451" s="39"/>
      <c r="NQ451" s="39"/>
      <c r="NR451" s="39"/>
      <c r="NS451" s="39"/>
      <c r="NT451" s="39"/>
      <c r="NU451" s="39"/>
      <c r="NV451" s="39"/>
      <c r="NW451" s="39"/>
      <c r="NX451" s="39"/>
      <c r="NY451" s="39"/>
      <c r="NZ451" s="39"/>
      <c r="OA451" s="39"/>
      <c r="OB451" s="39"/>
      <c r="OC451" s="39"/>
      <c r="OD451" s="39"/>
      <c r="OE451" s="39"/>
      <c r="OF451" s="39"/>
      <c r="OG451" s="39"/>
      <c r="OH451" s="39"/>
      <c r="OI451" s="39"/>
      <c r="OJ451" s="39"/>
      <c r="OK451" s="39"/>
      <c r="OL451" s="39"/>
      <c r="OM451" s="39"/>
      <c r="ON451" s="39"/>
      <c r="OO451" s="39"/>
      <c r="OP451" s="39"/>
      <c r="OQ451" s="39"/>
      <c r="OR451" s="39"/>
      <c r="OS451" s="39"/>
      <c r="OT451" s="39"/>
      <c r="OU451" s="39"/>
      <c r="OV451" s="39"/>
      <c r="OW451" s="39"/>
      <c r="OX451" s="39"/>
      <c r="OY451" s="39"/>
      <c r="OZ451" s="39"/>
      <c r="PA451" s="39"/>
      <c r="PB451" s="39"/>
      <c r="PC451" s="39"/>
      <c r="PD451" s="39"/>
      <c r="PE451" s="39"/>
      <c r="PF451" s="39"/>
      <c r="PG451" s="39"/>
      <c r="PH451" s="39"/>
      <c r="PI451" s="39"/>
      <c r="PJ451" s="39"/>
      <c r="PK451" s="39"/>
      <c r="PL451" s="39"/>
      <c r="PM451" s="39"/>
      <c r="PN451" s="39"/>
      <c r="PO451" s="39"/>
      <c r="PP451" s="39"/>
      <c r="PQ451" s="39"/>
      <c r="PR451" s="39"/>
      <c r="PS451" s="39"/>
      <c r="PT451" s="39"/>
      <c r="PU451" s="39"/>
      <c r="PV451" s="39"/>
      <c r="PW451" s="39"/>
      <c r="PX451" s="39"/>
      <c r="PY451" s="39"/>
      <c r="PZ451" s="39"/>
      <c r="QA451" s="39"/>
      <c r="QB451" s="39"/>
      <c r="QC451" s="39"/>
      <c r="QD451" s="39"/>
      <c r="QE451" s="39"/>
      <c r="QF451" s="39"/>
      <c r="QG451" s="39"/>
      <c r="QH451" s="39"/>
      <c r="QI451" s="39"/>
      <c r="QJ451" s="39"/>
      <c r="QK451" s="39"/>
      <c r="QL451" s="39"/>
      <c r="QM451" s="39"/>
      <c r="QN451" s="39"/>
      <c r="QO451" s="39"/>
      <c r="QP451" s="39"/>
      <c r="QQ451" s="39"/>
      <c r="QR451" s="39"/>
      <c r="QS451" s="39"/>
      <c r="QT451" s="39"/>
      <c r="QU451" s="39"/>
      <c r="QV451" s="39"/>
      <c r="QW451" s="39"/>
      <c r="QX451" s="39"/>
      <c r="QY451" s="39"/>
      <c r="QZ451" s="39"/>
      <c r="RA451" s="39"/>
      <c r="RB451" s="39"/>
      <c r="RC451" s="39"/>
      <c r="RD451" s="39"/>
      <c r="RE451" s="39"/>
      <c r="RF451" s="39"/>
      <c r="RG451" s="39"/>
      <c r="RH451" s="39"/>
      <c r="RI451" s="39"/>
      <c r="RJ451" s="39"/>
      <c r="RK451" s="39"/>
      <c r="RL451" s="39"/>
      <c r="RM451" s="39"/>
      <c r="RN451" s="39"/>
      <c r="RO451" s="39"/>
      <c r="RP451" s="39"/>
      <c r="RQ451" s="39"/>
      <c r="RR451" s="39"/>
      <c r="RS451" s="39"/>
      <c r="RT451" s="39"/>
      <c r="RU451" s="39"/>
      <c r="RV451" s="39"/>
      <c r="RW451" s="39"/>
      <c r="RX451" s="39"/>
      <c r="RY451" s="39"/>
      <c r="RZ451" s="39"/>
      <c r="SA451" s="39"/>
      <c r="SB451" s="39"/>
      <c r="SC451" s="39"/>
      <c r="SD451" s="39"/>
      <c r="SE451" s="39"/>
      <c r="SF451" s="39"/>
      <c r="SG451" s="39"/>
      <c r="SH451" s="39"/>
      <c r="SI451" s="39"/>
      <c r="SJ451" s="39"/>
      <c r="SK451" s="39"/>
      <c r="SL451" s="39"/>
      <c r="SM451" s="39"/>
      <c r="SN451" s="39"/>
      <c r="SO451" s="39"/>
      <c r="SP451" s="39"/>
      <c r="SQ451" s="39"/>
      <c r="SR451" s="39"/>
      <c r="SS451" s="39"/>
      <c r="ST451" s="39"/>
      <c r="SU451" s="39"/>
      <c r="SV451" s="39"/>
      <c r="SW451" s="39"/>
      <c r="SX451" s="39"/>
      <c r="SY451" s="39"/>
      <c r="SZ451" s="39"/>
      <c r="TA451" s="39"/>
      <c r="TB451" s="39"/>
      <c r="TC451" s="39"/>
      <c r="TD451" s="39"/>
      <c r="TE451" s="39"/>
      <c r="TF451" s="39"/>
      <c r="TG451" s="39"/>
      <c r="TH451" s="39"/>
      <c r="TI451" s="39"/>
      <c r="TJ451" s="39"/>
      <c r="TK451" s="39"/>
      <c r="TL451" s="39"/>
      <c r="TM451" s="39"/>
      <c r="TN451" s="39"/>
      <c r="TO451" s="39"/>
      <c r="TP451" s="39"/>
      <c r="TQ451" s="39"/>
      <c r="TR451" s="39"/>
      <c r="TS451" s="39"/>
      <c r="TT451" s="39"/>
      <c r="TU451" s="39"/>
      <c r="TV451" s="39"/>
      <c r="TW451" s="39"/>
      <c r="TX451" s="39"/>
      <c r="TY451" s="39"/>
      <c r="TZ451" s="39"/>
      <c r="UA451" s="39"/>
      <c r="UB451" s="39"/>
      <c r="UC451" s="39"/>
      <c r="UD451" s="39"/>
      <c r="UE451" s="39"/>
      <c r="UF451" s="39"/>
      <c r="UG451" s="39"/>
      <c r="UH451" s="39"/>
      <c r="UI451" s="39"/>
      <c r="UJ451" s="39"/>
      <c r="UK451" s="39"/>
      <c r="UL451" s="39"/>
      <c r="UM451" s="39"/>
      <c r="UN451" s="39"/>
      <c r="UO451" s="39"/>
      <c r="UP451" s="39"/>
      <c r="UQ451" s="39"/>
      <c r="UR451" s="39"/>
      <c r="US451" s="39"/>
      <c r="UT451" s="39"/>
      <c r="UU451" s="39"/>
      <c r="UV451" s="39"/>
      <c r="UW451" s="39"/>
      <c r="UX451" s="39"/>
      <c r="UY451" s="39"/>
      <c r="UZ451" s="39"/>
      <c r="VA451" s="39"/>
      <c r="VB451" s="39"/>
      <c r="VC451" s="39"/>
      <c r="VD451" s="39"/>
      <c r="VE451" s="39"/>
      <c r="VF451" s="39"/>
      <c r="VG451" s="39"/>
      <c r="VH451" s="39"/>
      <c r="VI451" s="39"/>
      <c r="VJ451" s="39"/>
      <c r="VK451" s="39"/>
      <c r="VL451" s="39"/>
      <c r="VM451" s="39"/>
      <c r="VN451" s="39"/>
      <c r="VO451" s="39"/>
      <c r="VP451" s="39"/>
      <c r="VQ451" s="39"/>
      <c r="VR451" s="39"/>
      <c r="VS451" s="39"/>
      <c r="VT451" s="39"/>
      <c r="VU451" s="39"/>
      <c r="VV451" s="39"/>
      <c r="VW451" s="39"/>
      <c r="VX451" s="39"/>
      <c r="VY451" s="39"/>
      <c r="VZ451" s="39"/>
      <c r="WA451" s="39"/>
      <c r="WB451" s="39"/>
      <c r="WC451" s="39"/>
      <c r="WD451" s="39"/>
      <c r="WE451" s="39"/>
      <c r="WF451" s="39"/>
      <c r="WG451" s="39"/>
      <c r="WH451" s="39"/>
      <c r="WI451" s="39"/>
      <c r="WJ451" s="39"/>
      <c r="WK451" s="39"/>
      <c r="WL451" s="39"/>
      <c r="WM451" s="39"/>
      <c r="WN451" s="39"/>
      <c r="WO451" s="39"/>
      <c r="WP451" s="39"/>
      <c r="WQ451" s="39"/>
      <c r="WR451" s="39"/>
      <c r="WS451" s="39"/>
      <c r="WT451" s="39"/>
      <c r="WU451" s="39"/>
      <c r="WV451" s="39"/>
      <c r="WW451" s="39"/>
      <c r="WX451" s="39"/>
      <c r="WY451" s="39"/>
      <c r="WZ451" s="39"/>
      <c r="XA451" s="39"/>
      <c r="XB451" s="39"/>
      <c r="XC451" s="39"/>
      <c r="XD451" s="39"/>
      <c r="XE451" s="39"/>
      <c r="XF451" s="39"/>
      <c r="XG451" s="39"/>
      <c r="XH451" s="39"/>
      <c r="XI451" s="39"/>
      <c r="XJ451" s="39"/>
      <c r="XK451" s="39"/>
      <c r="XL451" s="39"/>
      <c r="XM451" s="39"/>
      <c r="XN451" s="39"/>
      <c r="XO451" s="39"/>
      <c r="XP451" s="39"/>
      <c r="XQ451" s="39"/>
      <c r="XR451" s="39"/>
      <c r="XS451" s="39"/>
      <c r="XT451" s="39"/>
      <c r="XU451" s="39"/>
      <c r="XV451" s="39"/>
      <c r="XW451" s="39"/>
      <c r="XX451" s="39"/>
      <c r="XY451" s="39"/>
      <c r="XZ451" s="39"/>
      <c r="YA451" s="39"/>
      <c r="YB451" s="39"/>
      <c r="YC451" s="39"/>
      <c r="YD451" s="39"/>
      <c r="YE451" s="39"/>
      <c r="YF451" s="39"/>
      <c r="YG451" s="39"/>
      <c r="YH451" s="39"/>
      <c r="YI451" s="39"/>
      <c r="YJ451" s="39"/>
      <c r="YK451" s="39"/>
      <c r="YL451" s="39"/>
      <c r="YM451" s="39"/>
      <c r="YN451" s="39"/>
      <c r="YO451" s="39"/>
      <c r="YP451" s="39"/>
      <c r="YQ451" s="39"/>
      <c r="YR451" s="39"/>
      <c r="YS451" s="39"/>
      <c r="YT451" s="39"/>
      <c r="YU451" s="39"/>
      <c r="YV451" s="39"/>
      <c r="YW451" s="39"/>
      <c r="YX451" s="39"/>
      <c r="YY451" s="39"/>
      <c r="YZ451" s="39"/>
      <c r="ZA451" s="39"/>
      <c r="ZB451" s="39"/>
      <c r="ZC451" s="39"/>
      <c r="ZD451" s="39"/>
      <c r="ZE451" s="39"/>
      <c r="ZF451" s="39"/>
      <c r="ZG451" s="39"/>
      <c r="ZH451" s="39"/>
      <c r="ZI451" s="39"/>
      <c r="ZJ451" s="39"/>
      <c r="ZK451" s="39"/>
      <c r="ZL451" s="39"/>
      <c r="ZM451" s="39"/>
      <c r="ZN451" s="39"/>
      <c r="ZO451" s="39"/>
      <c r="ZP451" s="39"/>
      <c r="ZQ451" s="39"/>
      <c r="ZR451" s="39"/>
      <c r="ZS451" s="39"/>
      <c r="ZT451" s="39"/>
      <c r="ZU451" s="39"/>
      <c r="ZV451" s="39"/>
      <c r="ZW451" s="39"/>
      <c r="ZX451" s="39"/>
    </row>
    <row r="452" spans="1:700" s="41" customFormat="1" ht="12" customHeight="1" x14ac:dyDescent="0.25">
      <c r="A452" s="128" t="s">
        <v>36</v>
      </c>
      <c r="B452" s="15" t="s">
        <v>37</v>
      </c>
      <c r="C452" s="15" t="s">
        <v>37</v>
      </c>
      <c r="D452" s="5" t="s">
        <v>38</v>
      </c>
      <c r="E452" s="6" t="s">
        <v>229</v>
      </c>
      <c r="F452" s="5" t="s">
        <v>38</v>
      </c>
      <c r="G452" s="6" t="s">
        <v>40</v>
      </c>
      <c r="H452" s="8">
        <v>21601</v>
      </c>
      <c r="I452" s="70" t="s">
        <v>46</v>
      </c>
      <c r="J452" s="110" t="s">
        <v>5891</v>
      </c>
      <c r="K452" s="9" t="s">
        <v>16360</v>
      </c>
      <c r="L452" s="11"/>
      <c r="M452" s="8" t="s">
        <v>43</v>
      </c>
      <c r="N452" s="12" t="s">
        <v>16255</v>
      </c>
      <c r="O452" s="13">
        <v>40</v>
      </c>
      <c r="P452" s="14">
        <v>120</v>
      </c>
      <c r="Q452" s="53" t="s">
        <v>45</v>
      </c>
      <c r="R452" s="14">
        <f t="shared" si="9"/>
        <v>4800</v>
      </c>
      <c r="S452" s="14">
        <v>0</v>
      </c>
      <c r="T452" s="14">
        <v>1200</v>
      </c>
      <c r="U452" s="14">
        <v>0</v>
      </c>
      <c r="V452" s="14">
        <v>0</v>
      </c>
      <c r="W452" s="14">
        <v>1200</v>
      </c>
      <c r="X452" s="14">
        <v>0</v>
      </c>
      <c r="Y452" s="14">
        <v>0</v>
      </c>
      <c r="Z452" s="14">
        <v>1200</v>
      </c>
      <c r="AA452" s="14">
        <v>0</v>
      </c>
      <c r="AB452" s="14">
        <v>0</v>
      </c>
      <c r="AC452" s="14">
        <v>1200</v>
      </c>
      <c r="AD452" s="14">
        <v>0</v>
      </c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  <c r="IV452" s="39"/>
      <c r="IW452" s="39"/>
      <c r="IX452" s="39"/>
      <c r="IY452" s="39"/>
      <c r="IZ452" s="39"/>
      <c r="JA452" s="39"/>
      <c r="JB452" s="39"/>
      <c r="JC452" s="39"/>
      <c r="JD452" s="39"/>
      <c r="JE452" s="39"/>
      <c r="JF452" s="39"/>
      <c r="JG452" s="39"/>
      <c r="JH452" s="39"/>
      <c r="JI452" s="39"/>
      <c r="JJ452" s="39"/>
      <c r="JK452" s="39"/>
      <c r="JL452" s="39"/>
      <c r="JM452" s="39"/>
      <c r="JN452" s="39"/>
      <c r="JO452" s="39"/>
      <c r="JP452" s="39"/>
      <c r="JQ452" s="39"/>
      <c r="JR452" s="39"/>
      <c r="JS452" s="39"/>
      <c r="JT452" s="39"/>
      <c r="JU452" s="39"/>
      <c r="JV452" s="39"/>
      <c r="JW452" s="39"/>
      <c r="JX452" s="39"/>
      <c r="JY452" s="39"/>
      <c r="JZ452" s="39"/>
      <c r="KA452" s="39"/>
      <c r="KB452" s="39"/>
      <c r="KC452" s="39"/>
      <c r="KD452" s="39"/>
      <c r="KE452" s="39"/>
      <c r="KF452" s="39"/>
      <c r="KG452" s="39"/>
      <c r="KH452" s="39"/>
      <c r="KI452" s="39"/>
      <c r="KJ452" s="39"/>
      <c r="KK452" s="39"/>
      <c r="KL452" s="39"/>
      <c r="KM452" s="39"/>
      <c r="KN452" s="39"/>
      <c r="KO452" s="39"/>
      <c r="KP452" s="39"/>
      <c r="KQ452" s="39"/>
      <c r="KR452" s="39"/>
      <c r="KS452" s="39"/>
      <c r="KT452" s="39"/>
      <c r="KU452" s="39"/>
      <c r="KV452" s="39"/>
      <c r="KW452" s="39"/>
      <c r="KX452" s="39"/>
      <c r="KY452" s="39"/>
      <c r="KZ452" s="39"/>
      <c r="LA452" s="39"/>
      <c r="LB452" s="39"/>
      <c r="LC452" s="39"/>
      <c r="LD452" s="39"/>
      <c r="LE452" s="39"/>
      <c r="LF452" s="39"/>
      <c r="LG452" s="39"/>
      <c r="LH452" s="39"/>
      <c r="LI452" s="39"/>
      <c r="LJ452" s="39"/>
      <c r="LK452" s="39"/>
      <c r="LL452" s="39"/>
      <c r="LM452" s="39"/>
      <c r="LN452" s="39"/>
      <c r="LO452" s="39"/>
      <c r="LP452" s="39"/>
      <c r="LQ452" s="39"/>
      <c r="LR452" s="39"/>
      <c r="LS452" s="39"/>
      <c r="LT452" s="39"/>
      <c r="LU452" s="39"/>
      <c r="LV452" s="39"/>
      <c r="LW452" s="39"/>
      <c r="LX452" s="39"/>
      <c r="LY452" s="39"/>
      <c r="LZ452" s="39"/>
      <c r="MA452" s="39"/>
      <c r="MB452" s="39"/>
      <c r="MC452" s="39"/>
      <c r="MD452" s="39"/>
      <c r="ME452" s="39"/>
      <c r="MF452" s="39"/>
      <c r="MG452" s="39"/>
      <c r="MH452" s="39"/>
      <c r="MI452" s="39"/>
      <c r="MJ452" s="39"/>
      <c r="MK452" s="39"/>
      <c r="ML452" s="39"/>
      <c r="MM452" s="39"/>
      <c r="MN452" s="39"/>
      <c r="MO452" s="39"/>
      <c r="MP452" s="39"/>
      <c r="MQ452" s="39"/>
      <c r="MR452" s="39"/>
      <c r="MS452" s="39"/>
      <c r="MT452" s="39"/>
      <c r="MU452" s="39"/>
      <c r="MV452" s="39"/>
      <c r="MW452" s="39"/>
      <c r="MX452" s="39"/>
      <c r="MY452" s="39"/>
      <c r="MZ452" s="39"/>
      <c r="NA452" s="39"/>
      <c r="NB452" s="39"/>
      <c r="NC452" s="39"/>
      <c r="ND452" s="39"/>
      <c r="NE452" s="39"/>
      <c r="NF452" s="39"/>
      <c r="NG452" s="39"/>
      <c r="NH452" s="39"/>
      <c r="NI452" s="39"/>
      <c r="NJ452" s="39"/>
      <c r="NK452" s="39"/>
      <c r="NL452" s="39"/>
      <c r="NM452" s="39"/>
      <c r="NN452" s="39"/>
      <c r="NO452" s="39"/>
      <c r="NP452" s="39"/>
      <c r="NQ452" s="39"/>
      <c r="NR452" s="39"/>
      <c r="NS452" s="39"/>
      <c r="NT452" s="39"/>
      <c r="NU452" s="39"/>
      <c r="NV452" s="39"/>
      <c r="NW452" s="39"/>
      <c r="NX452" s="39"/>
      <c r="NY452" s="39"/>
      <c r="NZ452" s="39"/>
      <c r="OA452" s="39"/>
      <c r="OB452" s="39"/>
      <c r="OC452" s="39"/>
      <c r="OD452" s="39"/>
      <c r="OE452" s="39"/>
      <c r="OF452" s="39"/>
      <c r="OG452" s="39"/>
      <c r="OH452" s="39"/>
      <c r="OI452" s="39"/>
      <c r="OJ452" s="39"/>
      <c r="OK452" s="39"/>
      <c r="OL452" s="39"/>
      <c r="OM452" s="39"/>
      <c r="ON452" s="39"/>
      <c r="OO452" s="39"/>
      <c r="OP452" s="39"/>
      <c r="OQ452" s="39"/>
      <c r="OR452" s="39"/>
      <c r="OS452" s="39"/>
      <c r="OT452" s="39"/>
      <c r="OU452" s="39"/>
      <c r="OV452" s="39"/>
      <c r="OW452" s="39"/>
      <c r="OX452" s="39"/>
      <c r="OY452" s="39"/>
      <c r="OZ452" s="39"/>
      <c r="PA452" s="39"/>
      <c r="PB452" s="39"/>
      <c r="PC452" s="39"/>
      <c r="PD452" s="39"/>
      <c r="PE452" s="39"/>
      <c r="PF452" s="39"/>
      <c r="PG452" s="39"/>
      <c r="PH452" s="39"/>
      <c r="PI452" s="39"/>
      <c r="PJ452" s="39"/>
      <c r="PK452" s="39"/>
      <c r="PL452" s="39"/>
      <c r="PM452" s="39"/>
      <c r="PN452" s="39"/>
      <c r="PO452" s="39"/>
      <c r="PP452" s="39"/>
      <c r="PQ452" s="39"/>
      <c r="PR452" s="39"/>
      <c r="PS452" s="39"/>
      <c r="PT452" s="39"/>
      <c r="PU452" s="39"/>
      <c r="PV452" s="39"/>
      <c r="PW452" s="39"/>
      <c r="PX452" s="39"/>
      <c r="PY452" s="39"/>
      <c r="PZ452" s="39"/>
      <c r="QA452" s="39"/>
      <c r="QB452" s="39"/>
      <c r="QC452" s="39"/>
      <c r="QD452" s="39"/>
      <c r="QE452" s="39"/>
      <c r="QF452" s="39"/>
      <c r="QG452" s="39"/>
      <c r="QH452" s="39"/>
      <c r="QI452" s="39"/>
      <c r="QJ452" s="39"/>
      <c r="QK452" s="39"/>
      <c r="QL452" s="39"/>
      <c r="QM452" s="39"/>
      <c r="QN452" s="39"/>
      <c r="QO452" s="39"/>
      <c r="QP452" s="39"/>
      <c r="QQ452" s="39"/>
      <c r="QR452" s="39"/>
      <c r="QS452" s="39"/>
      <c r="QT452" s="39"/>
      <c r="QU452" s="39"/>
      <c r="QV452" s="39"/>
      <c r="QW452" s="39"/>
      <c r="QX452" s="39"/>
      <c r="QY452" s="39"/>
      <c r="QZ452" s="39"/>
      <c r="RA452" s="39"/>
      <c r="RB452" s="39"/>
      <c r="RC452" s="39"/>
      <c r="RD452" s="39"/>
      <c r="RE452" s="39"/>
      <c r="RF452" s="39"/>
      <c r="RG452" s="39"/>
      <c r="RH452" s="39"/>
      <c r="RI452" s="39"/>
      <c r="RJ452" s="39"/>
      <c r="RK452" s="39"/>
      <c r="RL452" s="39"/>
      <c r="RM452" s="39"/>
      <c r="RN452" s="39"/>
      <c r="RO452" s="39"/>
      <c r="RP452" s="39"/>
      <c r="RQ452" s="39"/>
      <c r="RR452" s="39"/>
      <c r="RS452" s="39"/>
      <c r="RT452" s="39"/>
      <c r="RU452" s="39"/>
      <c r="RV452" s="39"/>
      <c r="RW452" s="39"/>
      <c r="RX452" s="39"/>
      <c r="RY452" s="39"/>
      <c r="RZ452" s="39"/>
      <c r="SA452" s="39"/>
      <c r="SB452" s="39"/>
      <c r="SC452" s="39"/>
      <c r="SD452" s="39"/>
      <c r="SE452" s="39"/>
      <c r="SF452" s="39"/>
      <c r="SG452" s="39"/>
      <c r="SH452" s="39"/>
      <c r="SI452" s="39"/>
      <c r="SJ452" s="39"/>
      <c r="SK452" s="39"/>
      <c r="SL452" s="39"/>
      <c r="SM452" s="39"/>
      <c r="SN452" s="39"/>
      <c r="SO452" s="39"/>
      <c r="SP452" s="39"/>
      <c r="SQ452" s="39"/>
      <c r="SR452" s="39"/>
      <c r="SS452" s="39"/>
      <c r="ST452" s="39"/>
      <c r="SU452" s="39"/>
      <c r="SV452" s="39"/>
      <c r="SW452" s="39"/>
      <c r="SX452" s="39"/>
      <c r="SY452" s="39"/>
      <c r="SZ452" s="39"/>
      <c r="TA452" s="39"/>
      <c r="TB452" s="39"/>
      <c r="TC452" s="39"/>
      <c r="TD452" s="39"/>
      <c r="TE452" s="39"/>
      <c r="TF452" s="39"/>
      <c r="TG452" s="39"/>
      <c r="TH452" s="39"/>
      <c r="TI452" s="39"/>
      <c r="TJ452" s="39"/>
      <c r="TK452" s="39"/>
      <c r="TL452" s="39"/>
      <c r="TM452" s="39"/>
      <c r="TN452" s="39"/>
      <c r="TO452" s="39"/>
      <c r="TP452" s="39"/>
      <c r="TQ452" s="39"/>
      <c r="TR452" s="39"/>
      <c r="TS452" s="39"/>
      <c r="TT452" s="39"/>
      <c r="TU452" s="39"/>
      <c r="TV452" s="39"/>
      <c r="TW452" s="39"/>
      <c r="TX452" s="39"/>
      <c r="TY452" s="39"/>
      <c r="TZ452" s="39"/>
      <c r="UA452" s="39"/>
      <c r="UB452" s="39"/>
      <c r="UC452" s="39"/>
      <c r="UD452" s="39"/>
      <c r="UE452" s="39"/>
      <c r="UF452" s="39"/>
      <c r="UG452" s="39"/>
      <c r="UH452" s="39"/>
      <c r="UI452" s="39"/>
      <c r="UJ452" s="39"/>
      <c r="UK452" s="39"/>
      <c r="UL452" s="39"/>
      <c r="UM452" s="39"/>
      <c r="UN452" s="39"/>
      <c r="UO452" s="39"/>
      <c r="UP452" s="39"/>
      <c r="UQ452" s="39"/>
      <c r="UR452" s="39"/>
      <c r="US452" s="39"/>
      <c r="UT452" s="39"/>
      <c r="UU452" s="39"/>
      <c r="UV452" s="39"/>
      <c r="UW452" s="39"/>
      <c r="UX452" s="39"/>
      <c r="UY452" s="39"/>
      <c r="UZ452" s="39"/>
      <c r="VA452" s="39"/>
      <c r="VB452" s="39"/>
      <c r="VC452" s="39"/>
      <c r="VD452" s="39"/>
      <c r="VE452" s="39"/>
      <c r="VF452" s="39"/>
      <c r="VG452" s="39"/>
      <c r="VH452" s="39"/>
      <c r="VI452" s="39"/>
      <c r="VJ452" s="39"/>
      <c r="VK452" s="39"/>
      <c r="VL452" s="39"/>
      <c r="VM452" s="39"/>
      <c r="VN452" s="39"/>
      <c r="VO452" s="39"/>
      <c r="VP452" s="39"/>
      <c r="VQ452" s="39"/>
      <c r="VR452" s="39"/>
      <c r="VS452" s="39"/>
      <c r="VT452" s="39"/>
      <c r="VU452" s="39"/>
      <c r="VV452" s="39"/>
      <c r="VW452" s="39"/>
      <c r="VX452" s="39"/>
      <c r="VY452" s="39"/>
      <c r="VZ452" s="39"/>
      <c r="WA452" s="39"/>
      <c r="WB452" s="39"/>
      <c r="WC452" s="39"/>
      <c r="WD452" s="39"/>
      <c r="WE452" s="39"/>
      <c r="WF452" s="39"/>
      <c r="WG452" s="39"/>
      <c r="WH452" s="39"/>
      <c r="WI452" s="39"/>
      <c r="WJ452" s="39"/>
      <c r="WK452" s="39"/>
      <c r="WL452" s="39"/>
      <c r="WM452" s="39"/>
      <c r="WN452" s="39"/>
      <c r="WO452" s="39"/>
      <c r="WP452" s="39"/>
      <c r="WQ452" s="39"/>
      <c r="WR452" s="39"/>
      <c r="WS452" s="39"/>
      <c r="WT452" s="39"/>
      <c r="WU452" s="39"/>
      <c r="WV452" s="39"/>
      <c r="WW452" s="39"/>
      <c r="WX452" s="39"/>
      <c r="WY452" s="39"/>
      <c r="WZ452" s="39"/>
      <c r="XA452" s="39"/>
      <c r="XB452" s="39"/>
      <c r="XC452" s="39"/>
      <c r="XD452" s="39"/>
      <c r="XE452" s="39"/>
      <c r="XF452" s="39"/>
      <c r="XG452" s="39"/>
      <c r="XH452" s="39"/>
      <c r="XI452" s="39"/>
      <c r="XJ452" s="39"/>
      <c r="XK452" s="39"/>
      <c r="XL452" s="39"/>
      <c r="XM452" s="39"/>
      <c r="XN452" s="39"/>
      <c r="XO452" s="39"/>
      <c r="XP452" s="39"/>
      <c r="XQ452" s="39"/>
      <c r="XR452" s="39"/>
      <c r="XS452" s="39"/>
      <c r="XT452" s="39"/>
      <c r="XU452" s="39"/>
      <c r="XV452" s="39"/>
      <c r="XW452" s="39"/>
      <c r="XX452" s="39"/>
      <c r="XY452" s="39"/>
      <c r="XZ452" s="39"/>
      <c r="YA452" s="39"/>
      <c r="YB452" s="39"/>
      <c r="YC452" s="39"/>
      <c r="YD452" s="39"/>
      <c r="YE452" s="39"/>
      <c r="YF452" s="39"/>
      <c r="YG452" s="39"/>
      <c r="YH452" s="39"/>
      <c r="YI452" s="39"/>
      <c r="YJ452" s="39"/>
      <c r="YK452" s="39"/>
      <c r="YL452" s="39"/>
      <c r="YM452" s="39"/>
      <c r="YN452" s="39"/>
      <c r="YO452" s="39"/>
      <c r="YP452" s="39"/>
      <c r="YQ452" s="39"/>
      <c r="YR452" s="39"/>
      <c r="YS452" s="39"/>
      <c r="YT452" s="39"/>
      <c r="YU452" s="39"/>
      <c r="YV452" s="39"/>
      <c r="YW452" s="39"/>
      <c r="YX452" s="39"/>
      <c r="YY452" s="39"/>
      <c r="YZ452" s="39"/>
      <c r="ZA452" s="39"/>
      <c r="ZB452" s="39"/>
      <c r="ZC452" s="39"/>
      <c r="ZD452" s="39"/>
      <c r="ZE452" s="39"/>
      <c r="ZF452" s="39"/>
      <c r="ZG452" s="39"/>
      <c r="ZH452" s="39"/>
      <c r="ZI452" s="39"/>
      <c r="ZJ452" s="39"/>
      <c r="ZK452" s="39"/>
      <c r="ZL452" s="39"/>
      <c r="ZM452" s="39"/>
      <c r="ZN452" s="39"/>
      <c r="ZO452" s="39"/>
      <c r="ZP452" s="39"/>
      <c r="ZQ452" s="39"/>
      <c r="ZR452" s="39"/>
      <c r="ZS452" s="39"/>
      <c r="ZT452" s="39"/>
      <c r="ZU452" s="39"/>
      <c r="ZV452" s="39"/>
      <c r="ZW452" s="39"/>
      <c r="ZX452" s="39"/>
    </row>
    <row r="453" spans="1:700" s="41" customFormat="1" ht="12" customHeight="1" x14ac:dyDescent="0.25">
      <c r="A453" s="128" t="s">
        <v>36</v>
      </c>
      <c r="B453" s="15" t="s">
        <v>37</v>
      </c>
      <c r="C453" s="15" t="s">
        <v>37</v>
      </c>
      <c r="D453" s="5" t="s">
        <v>38</v>
      </c>
      <c r="E453" s="6" t="s">
        <v>229</v>
      </c>
      <c r="F453" s="5" t="s">
        <v>38</v>
      </c>
      <c r="G453" s="6" t="s">
        <v>40</v>
      </c>
      <c r="H453" s="8">
        <v>21601</v>
      </c>
      <c r="I453" s="70" t="s">
        <v>16361</v>
      </c>
      <c r="J453" s="110" t="s">
        <v>5637</v>
      </c>
      <c r="K453" s="9" t="s">
        <v>16362</v>
      </c>
      <c r="L453" s="11"/>
      <c r="M453" s="8" t="s">
        <v>43</v>
      </c>
      <c r="N453" s="12" t="s">
        <v>16255</v>
      </c>
      <c r="O453" s="13">
        <v>8</v>
      </c>
      <c r="P453" s="14">
        <v>155</v>
      </c>
      <c r="Q453" s="53" t="s">
        <v>45</v>
      </c>
      <c r="R453" s="14">
        <f t="shared" si="9"/>
        <v>1240</v>
      </c>
      <c r="S453" s="14">
        <v>0</v>
      </c>
      <c r="T453" s="14">
        <v>310</v>
      </c>
      <c r="U453" s="14">
        <v>0</v>
      </c>
      <c r="V453" s="14">
        <v>0</v>
      </c>
      <c r="W453" s="14">
        <v>310</v>
      </c>
      <c r="X453" s="14">
        <v>0</v>
      </c>
      <c r="Y453" s="14">
        <v>0</v>
      </c>
      <c r="Z453" s="14">
        <v>310</v>
      </c>
      <c r="AA453" s="14">
        <v>0</v>
      </c>
      <c r="AB453" s="14">
        <v>0</v>
      </c>
      <c r="AC453" s="14">
        <v>310</v>
      </c>
      <c r="AD453" s="14">
        <v>0</v>
      </c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  <c r="IV453" s="39"/>
      <c r="IW453" s="39"/>
      <c r="IX453" s="39"/>
      <c r="IY453" s="39"/>
      <c r="IZ453" s="39"/>
      <c r="JA453" s="39"/>
      <c r="JB453" s="39"/>
      <c r="JC453" s="39"/>
      <c r="JD453" s="39"/>
      <c r="JE453" s="39"/>
      <c r="JF453" s="39"/>
      <c r="JG453" s="39"/>
      <c r="JH453" s="39"/>
      <c r="JI453" s="39"/>
      <c r="JJ453" s="39"/>
      <c r="JK453" s="39"/>
      <c r="JL453" s="39"/>
      <c r="JM453" s="39"/>
      <c r="JN453" s="39"/>
      <c r="JO453" s="39"/>
      <c r="JP453" s="39"/>
      <c r="JQ453" s="39"/>
      <c r="JR453" s="39"/>
      <c r="JS453" s="39"/>
      <c r="JT453" s="39"/>
      <c r="JU453" s="39"/>
      <c r="JV453" s="39"/>
      <c r="JW453" s="39"/>
      <c r="JX453" s="39"/>
      <c r="JY453" s="39"/>
      <c r="JZ453" s="39"/>
      <c r="KA453" s="39"/>
      <c r="KB453" s="39"/>
      <c r="KC453" s="39"/>
      <c r="KD453" s="39"/>
      <c r="KE453" s="39"/>
      <c r="KF453" s="39"/>
      <c r="KG453" s="39"/>
      <c r="KH453" s="39"/>
      <c r="KI453" s="39"/>
      <c r="KJ453" s="39"/>
      <c r="KK453" s="39"/>
      <c r="KL453" s="39"/>
      <c r="KM453" s="39"/>
      <c r="KN453" s="39"/>
      <c r="KO453" s="39"/>
      <c r="KP453" s="39"/>
      <c r="KQ453" s="39"/>
      <c r="KR453" s="39"/>
      <c r="KS453" s="39"/>
      <c r="KT453" s="39"/>
      <c r="KU453" s="39"/>
      <c r="KV453" s="39"/>
      <c r="KW453" s="39"/>
      <c r="KX453" s="39"/>
      <c r="KY453" s="39"/>
      <c r="KZ453" s="39"/>
      <c r="LA453" s="39"/>
      <c r="LB453" s="39"/>
      <c r="LC453" s="39"/>
      <c r="LD453" s="39"/>
      <c r="LE453" s="39"/>
      <c r="LF453" s="39"/>
      <c r="LG453" s="39"/>
      <c r="LH453" s="39"/>
      <c r="LI453" s="39"/>
      <c r="LJ453" s="39"/>
      <c r="LK453" s="39"/>
      <c r="LL453" s="39"/>
      <c r="LM453" s="39"/>
      <c r="LN453" s="39"/>
      <c r="LO453" s="39"/>
      <c r="LP453" s="39"/>
      <c r="LQ453" s="39"/>
      <c r="LR453" s="39"/>
      <c r="LS453" s="39"/>
      <c r="LT453" s="39"/>
      <c r="LU453" s="39"/>
      <c r="LV453" s="39"/>
      <c r="LW453" s="39"/>
      <c r="LX453" s="39"/>
      <c r="LY453" s="39"/>
      <c r="LZ453" s="39"/>
      <c r="MA453" s="39"/>
      <c r="MB453" s="39"/>
      <c r="MC453" s="39"/>
      <c r="MD453" s="39"/>
      <c r="ME453" s="39"/>
      <c r="MF453" s="39"/>
      <c r="MG453" s="39"/>
      <c r="MH453" s="39"/>
      <c r="MI453" s="39"/>
      <c r="MJ453" s="39"/>
      <c r="MK453" s="39"/>
      <c r="ML453" s="39"/>
      <c r="MM453" s="39"/>
      <c r="MN453" s="39"/>
      <c r="MO453" s="39"/>
      <c r="MP453" s="39"/>
      <c r="MQ453" s="39"/>
      <c r="MR453" s="39"/>
      <c r="MS453" s="39"/>
      <c r="MT453" s="39"/>
      <c r="MU453" s="39"/>
      <c r="MV453" s="39"/>
      <c r="MW453" s="39"/>
      <c r="MX453" s="39"/>
      <c r="MY453" s="39"/>
      <c r="MZ453" s="39"/>
      <c r="NA453" s="39"/>
      <c r="NB453" s="39"/>
      <c r="NC453" s="39"/>
      <c r="ND453" s="39"/>
      <c r="NE453" s="39"/>
      <c r="NF453" s="39"/>
      <c r="NG453" s="39"/>
      <c r="NH453" s="39"/>
      <c r="NI453" s="39"/>
      <c r="NJ453" s="39"/>
      <c r="NK453" s="39"/>
      <c r="NL453" s="39"/>
      <c r="NM453" s="39"/>
      <c r="NN453" s="39"/>
      <c r="NO453" s="39"/>
      <c r="NP453" s="39"/>
      <c r="NQ453" s="39"/>
      <c r="NR453" s="39"/>
      <c r="NS453" s="39"/>
      <c r="NT453" s="39"/>
      <c r="NU453" s="39"/>
      <c r="NV453" s="39"/>
      <c r="NW453" s="39"/>
      <c r="NX453" s="39"/>
      <c r="NY453" s="39"/>
      <c r="NZ453" s="39"/>
      <c r="OA453" s="39"/>
      <c r="OB453" s="39"/>
      <c r="OC453" s="39"/>
      <c r="OD453" s="39"/>
      <c r="OE453" s="39"/>
      <c r="OF453" s="39"/>
      <c r="OG453" s="39"/>
      <c r="OH453" s="39"/>
      <c r="OI453" s="39"/>
      <c r="OJ453" s="39"/>
      <c r="OK453" s="39"/>
      <c r="OL453" s="39"/>
      <c r="OM453" s="39"/>
      <c r="ON453" s="39"/>
      <c r="OO453" s="39"/>
      <c r="OP453" s="39"/>
      <c r="OQ453" s="39"/>
      <c r="OR453" s="39"/>
      <c r="OS453" s="39"/>
      <c r="OT453" s="39"/>
      <c r="OU453" s="39"/>
      <c r="OV453" s="39"/>
      <c r="OW453" s="39"/>
      <c r="OX453" s="39"/>
      <c r="OY453" s="39"/>
      <c r="OZ453" s="39"/>
      <c r="PA453" s="39"/>
      <c r="PB453" s="39"/>
      <c r="PC453" s="39"/>
      <c r="PD453" s="39"/>
      <c r="PE453" s="39"/>
      <c r="PF453" s="39"/>
      <c r="PG453" s="39"/>
      <c r="PH453" s="39"/>
      <c r="PI453" s="39"/>
      <c r="PJ453" s="39"/>
      <c r="PK453" s="39"/>
      <c r="PL453" s="39"/>
      <c r="PM453" s="39"/>
      <c r="PN453" s="39"/>
      <c r="PO453" s="39"/>
      <c r="PP453" s="39"/>
      <c r="PQ453" s="39"/>
      <c r="PR453" s="39"/>
      <c r="PS453" s="39"/>
      <c r="PT453" s="39"/>
      <c r="PU453" s="39"/>
      <c r="PV453" s="39"/>
      <c r="PW453" s="39"/>
      <c r="PX453" s="39"/>
      <c r="PY453" s="39"/>
      <c r="PZ453" s="39"/>
      <c r="QA453" s="39"/>
      <c r="QB453" s="39"/>
      <c r="QC453" s="39"/>
      <c r="QD453" s="39"/>
      <c r="QE453" s="39"/>
      <c r="QF453" s="39"/>
      <c r="QG453" s="39"/>
      <c r="QH453" s="39"/>
      <c r="QI453" s="39"/>
      <c r="QJ453" s="39"/>
      <c r="QK453" s="39"/>
      <c r="QL453" s="39"/>
      <c r="QM453" s="39"/>
      <c r="QN453" s="39"/>
      <c r="QO453" s="39"/>
      <c r="QP453" s="39"/>
      <c r="QQ453" s="39"/>
      <c r="QR453" s="39"/>
      <c r="QS453" s="39"/>
      <c r="QT453" s="39"/>
      <c r="QU453" s="39"/>
      <c r="QV453" s="39"/>
      <c r="QW453" s="39"/>
      <c r="QX453" s="39"/>
      <c r="QY453" s="39"/>
      <c r="QZ453" s="39"/>
      <c r="RA453" s="39"/>
      <c r="RB453" s="39"/>
      <c r="RC453" s="39"/>
      <c r="RD453" s="39"/>
      <c r="RE453" s="39"/>
      <c r="RF453" s="39"/>
      <c r="RG453" s="39"/>
      <c r="RH453" s="39"/>
      <c r="RI453" s="39"/>
      <c r="RJ453" s="39"/>
      <c r="RK453" s="39"/>
      <c r="RL453" s="39"/>
      <c r="RM453" s="39"/>
      <c r="RN453" s="39"/>
      <c r="RO453" s="39"/>
      <c r="RP453" s="39"/>
      <c r="RQ453" s="39"/>
      <c r="RR453" s="39"/>
      <c r="RS453" s="39"/>
      <c r="RT453" s="39"/>
      <c r="RU453" s="39"/>
      <c r="RV453" s="39"/>
      <c r="RW453" s="39"/>
      <c r="RX453" s="39"/>
      <c r="RY453" s="39"/>
      <c r="RZ453" s="39"/>
      <c r="SA453" s="39"/>
      <c r="SB453" s="39"/>
      <c r="SC453" s="39"/>
      <c r="SD453" s="39"/>
      <c r="SE453" s="39"/>
      <c r="SF453" s="39"/>
      <c r="SG453" s="39"/>
      <c r="SH453" s="39"/>
      <c r="SI453" s="39"/>
      <c r="SJ453" s="39"/>
      <c r="SK453" s="39"/>
      <c r="SL453" s="39"/>
      <c r="SM453" s="39"/>
      <c r="SN453" s="39"/>
      <c r="SO453" s="39"/>
      <c r="SP453" s="39"/>
      <c r="SQ453" s="39"/>
      <c r="SR453" s="39"/>
      <c r="SS453" s="39"/>
      <c r="ST453" s="39"/>
      <c r="SU453" s="39"/>
      <c r="SV453" s="39"/>
      <c r="SW453" s="39"/>
      <c r="SX453" s="39"/>
      <c r="SY453" s="39"/>
      <c r="SZ453" s="39"/>
      <c r="TA453" s="39"/>
      <c r="TB453" s="39"/>
      <c r="TC453" s="39"/>
      <c r="TD453" s="39"/>
      <c r="TE453" s="39"/>
      <c r="TF453" s="39"/>
      <c r="TG453" s="39"/>
      <c r="TH453" s="39"/>
      <c r="TI453" s="39"/>
      <c r="TJ453" s="39"/>
      <c r="TK453" s="39"/>
      <c r="TL453" s="39"/>
      <c r="TM453" s="39"/>
      <c r="TN453" s="39"/>
      <c r="TO453" s="39"/>
      <c r="TP453" s="39"/>
      <c r="TQ453" s="39"/>
      <c r="TR453" s="39"/>
      <c r="TS453" s="39"/>
      <c r="TT453" s="39"/>
      <c r="TU453" s="39"/>
      <c r="TV453" s="39"/>
      <c r="TW453" s="39"/>
      <c r="TX453" s="39"/>
      <c r="TY453" s="39"/>
      <c r="TZ453" s="39"/>
      <c r="UA453" s="39"/>
      <c r="UB453" s="39"/>
      <c r="UC453" s="39"/>
      <c r="UD453" s="39"/>
      <c r="UE453" s="39"/>
      <c r="UF453" s="39"/>
      <c r="UG453" s="39"/>
      <c r="UH453" s="39"/>
      <c r="UI453" s="39"/>
      <c r="UJ453" s="39"/>
      <c r="UK453" s="39"/>
      <c r="UL453" s="39"/>
      <c r="UM453" s="39"/>
      <c r="UN453" s="39"/>
      <c r="UO453" s="39"/>
      <c r="UP453" s="39"/>
      <c r="UQ453" s="39"/>
      <c r="UR453" s="39"/>
      <c r="US453" s="39"/>
      <c r="UT453" s="39"/>
      <c r="UU453" s="39"/>
      <c r="UV453" s="39"/>
      <c r="UW453" s="39"/>
      <c r="UX453" s="39"/>
      <c r="UY453" s="39"/>
      <c r="UZ453" s="39"/>
      <c r="VA453" s="39"/>
      <c r="VB453" s="39"/>
      <c r="VC453" s="39"/>
      <c r="VD453" s="39"/>
      <c r="VE453" s="39"/>
      <c r="VF453" s="39"/>
      <c r="VG453" s="39"/>
      <c r="VH453" s="39"/>
      <c r="VI453" s="39"/>
      <c r="VJ453" s="39"/>
      <c r="VK453" s="39"/>
      <c r="VL453" s="39"/>
      <c r="VM453" s="39"/>
      <c r="VN453" s="39"/>
      <c r="VO453" s="39"/>
      <c r="VP453" s="39"/>
      <c r="VQ453" s="39"/>
      <c r="VR453" s="39"/>
      <c r="VS453" s="39"/>
      <c r="VT453" s="39"/>
      <c r="VU453" s="39"/>
      <c r="VV453" s="39"/>
      <c r="VW453" s="39"/>
      <c r="VX453" s="39"/>
      <c r="VY453" s="39"/>
      <c r="VZ453" s="39"/>
      <c r="WA453" s="39"/>
      <c r="WB453" s="39"/>
      <c r="WC453" s="39"/>
      <c r="WD453" s="39"/>
      <c r="WE453" s="39"/>
      <c r="WF453" s="39"/>
      <c r="WG453" s="39"/>
      <c r="WH453" s="39"/>
      <c r="WI453" s="39"/>
      <c r="WJ453" s="39"/>
      <c r="WK453" s="39"/>
      <c r="WL453" s="39"/>
      <c r="WM453" s="39"/>
      <c r="WN453" s="39"/>
      <c r="WO453" s="39"/>
      <c r="WP453" s="39"/>
      <c r="WQ453" s="39"/>
      <c r="WR453" s="39"/>
      <c r="WS453" s="39"/>
      <c r="WT453" s="39"/>
      <c r="WU453" s="39"/>
      <c r="WV453" s="39"/>
      <c r="WW453" s="39"/>
      <c r="WX453" s="39"/>
      <c r="WY453" s="39"/>
      <c r="WZ453" s="39"/>
      <c r="XA453" s="39"/>
      <c r="XB453" s="39"/>
      <c r="XC453" s="39"/>
      <c r="XD453" s="39"/>
      <c r="XE453" s="39"/>
      <c r="XF453" s="39"/>
      <c r="XG453" s="39"/>
      <c r="XH453" s="39"/>
      <c r="XI453" s="39"/>
      <c r="XJ453" s="39"/>
      <c r="XK453" s="39"/>
      <c r="XL453" s="39"/>
      <c r="XM453" s="39"/>
      <c r="XN453" s="39"/>
      <c r="XO453" s="39"/>
      <c r="XP453" s="39"/>
      <c r="XQ453" s="39"/>
      <c r="XR453" s="39"/>
      <c r="XS453" s="39"/>
      <c r="XT453" s="39"/>
      <c r="XU453" s="39"/>
      <c r="XV453" s="39"/>
      <c r="XW453" s="39"/>
      <c r="XX453" s="39"/>
      <c r="XY453" s="39"/>
      <c r="XZ453" s="39"/>
      <c r="YA453" s="39"/>
      <c r="YB453" s="39"/>
      <c r="YC453" s="39"/>
      <c r="YD453" s="39"/>
      <c r="YE453" s="39"/>
      <c r="YF453" s="39"/>
      <c r="YG453" s="39"/>
      <c r="YH453" s="39"/>
      <c r="YI453" s="39"/>
      <c r="YJ453" s="39"/>
      <c r="YK453" s="39"/>
      <c r="YL453" s="39"/>
      <c r="YM453" s="39"/>
      <c r="YN453" s="39"/>
      <c r="YO453" s="39"/>
      <c r="YP453" s="39"/>
      <c r="YQ453" s="39"/>
      <c r="YR453" s="39"/>
      <c r="YS453" s="39"/>
      <c r="YT453" s="39"/>
      <c r="YU453" s="39"/>
      <c r="YV453" s="39"/>
      <c r="YW453" s="39"/>
      <c r="YX453" s="39"/>
      <c r="YY453" s="39"/>
      <c r="YZ453" s="39"/>
      <c r="ZA453" s="39"/>
      <c r="ZB453" s="39"/>
      <c r="ZC453" s="39"/>
      <c r="ZD453" s="39"/>
      <c r="ZE453" s="39"/>
      <c r="ZF453" s="39"/>
      <c r="ZG453" s="39"/>
      <c r="ZH453" s="39"/>
      <c r="ZI453" s="39"/>
      <c r="ZJ453" s="39"/>
      <c r="ZK453" s="39"/>
      <c r="ZL453" s="39"/>
      <c r="ZM453" s="39"/>
      <c r="ZN453" s="39"/>
      <c r="ZO453" s="39"/>
      <c r="ZP453" s="39"/>
      <c r="ZQ453" s="39"/>
      <c r="ZR453" s="39"/>
      <c r="ZS453" s="39"/>
      <c r="ZT453" s="39"/>
      <c r="ZU453" s="39"/>
      <c r="ZV453" s="39"/>
      <c r="ZW453" s="39"/>
      <c r="ZX453" s="39"/>
    </row>
    <row r="454" spans="1:700" s="41" customFormat="1" ht="12" customHeight="1" x14ac:dyDescent="0.25">
      <c r="A454" s="128" t="s">
        <v>36</v>
      </c>
      <c r="B454" s="15" t="s">
        <v>37</v>
      </c>
      <c r="C454" s="15" t="s">
        <v>37</v>
      </c>
      <c r="D454" s="5" t="s">
        <v>38</v>
      </c>
      <c r="E454" s="6" t="s">
        <v>229</v>
      </c>
      <c r="F454" s="5" t="s">
        <v>38</v>
      </c>
      <c r="G454" s="6" t="s">
        <v>40</v>
      </c>
      <c r="H454" s="8">
        <v>21601</v>
      </c>
      <c r="I454" s="70" t="s">
        <v>16361</v>
      </c>
      <c r="J454" s="110" t="s">
        <v>5734</v>
      </c>
      <c r="K454" s="9" t="s">
        <v>16363</v>
      </c>
      <c r="L454" s="11"/>
      <c r="M454" s="8" t="s">
        <v>43</v>
      </c>
      <c r="N454" s="12" t="s">
        <v>16255</v>
      </c>
      <c r="O454" s="13">
        <v>80</v>
      </c>
      <c r="P454" s="14">
        <v>60</v>
      </c>
      <c r="Q454" s="53" t="s">
        <v>45</v>
      </c>
      <c r="R454" s="14">
        <f t="shared" si="9"/>
        <v>4800</v>
      </c>
      <c r="S454" s="14">
        <v>0</v>
      </c>
      <c r="T454" s="14">
        <v>1200</v>
      </c>
      <c r="U454" s="14">
        <v>0</v>
      </c>
      <c r="V454" s="14">
        <v>0</v>
      </c>
      <c r="W454" s="14">
        <v>1200</v>
      </c>
      <c r="X454" s="14">
        <v>0</v>
      </c>
      <c r="Y454" s="14">
        <v>0</v>
      </c>
      <c r="Z454" s="14">
        <v>1200</v>
      </c>
      <c r="AA454" s="14">
        <v>0</v>
      </c>
      <c r="AB454" s="14">
        <v>0</v>
      </c>
      <c r="AC454" s="14">
        <v>1200</v>
      </c>
      <c r="AD454" s="14">
        <v>0</v>
      </c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  <c r="IV454" s="39"/>
      <c r="IW454" s="39"/>
      <c r="IX454" s="39"/>
      <c r="IY454" s="39"/>
      <c r="IZ454" s="39"/>
      <c r="JA454" s="39"/>
      <c r="JB454" s="39"/>
      <c r="JC454" s="39"/>
      <c r="JD454" s="39"/>
      <c r="JE454" s="39"/>
      <c r="JF454" s="39"/>
      <c r="JG454" s="39"/>
      <c r="JH454" s="39"/>
      <c r="JI454" s="39"/>
      <c r="JJ454" s="39"/>
      <c r="JK454" s="39"/>
      <c r="JL454" s="39"/>
      <c r="JM454" s="39"/>
      <c r="JN454" s="39"/>
      <c r="JO454" s="39"/>
      <c r="JP454" s="39"/>
      <c r="JQ454" s="39"/>
      <c r="JR454" s="39"/>
      <c r="JS454" s="39"/>
      <c r="JT454" s="39"/>
      <c r="JU454" s="39"/>
      <c r="JV454" s="39"/>
      <c r="JW454" s="39"/>
      <c r="JX454" s="39"/>
      <c r="JY454" s="39"/>
      <c r="JZ454" s="39"/>
      <c r="KA454" s="39"/>
      <c r="KB454" s="39"/>
      <c r="KC454" s="39"/>
      <c r="KD454" s="39"/>
      <c r="KE454" s="39"/>
      <c r="KF454" s="39"/>
      <c r="KG454" s="39"/>
      <c r="KH454" s="39"/>
      <c r="KI454" s="39"/>
      <c r="KJ454" s="39"/>
      <c r="KK454" s="39"/>
      <c r="KL454" s="39"/>
      <c r="KM454" s="39"/>
      <c r="KN454" s="39"/>
      <c r="KO454" s="39"/>
      <c r="KP454" s="39"/>
      <c r="KQ454" s="39"/>
      <c r="KR454" s="39"/>
      <c r="KS454" s="39"/>
      <c r="KT454" s="39"/>
      <c r="KU454" s="39"/>
      <c r="KV454" s="39"/>
      <c r="KW454" s="39"/>
      <c r="KX454" s="39"/>
      <c r="KY454" s="39"/>
      <c r="KZ454" s="39"/>
      <c r="LA454" s="39"/>
      <c r="LB454" s="39"/>
      <c r="LC454" s="39"/>
      <c r="LD454" s="39"/>
      <c r="LE454" s="39"/>
      <c r="LF454" s="39"/>
      <c r="LG454" s="39"/>
      <c r="LH454" s="39"/>
      <c r="LI454" s="39"/>
      <c r="LJ454" s="39"/>
      <c r="LK454" s="39"/>
      <c r="LL454" s="39"/>
      <c r="LM454" s="39"/>
      <c r="LN454" s="39"/>
      <c r="LO454" s="39"/>
      <c r="LP454" s="39"/>
      <c r="LQ454" s="39"/>
      <c r="LR454" s="39"/>
      <c r="LS454" s="39"/>
      <c r="LT454" s="39"/>
      <c r="LU454" s="39"/>
      <c r="LV454" s="39"/>
      <c r="LW454" s="39"/>
      <c r="LX454" s="39"/>
      <c r="LY454" s="39"/>
      <c r="LZ454" s="39"/>
      <c r="MA454" s="39"/>
      <c r="MB454" s="39"/>
      <c r="MC454" s="39"/>
      <c r="MD454" s="39"/>
      <c r="ME454" s="39"/>
      <c r="MF454" s="39"/>
      <c r="MG454" s="39"/>
      <c r="MH454" s="39"/>
      <c r="MI454" s="39"/>
      <c r="MJ454" s="39"/>
      <c r="MK454" s="39"/>
      <c r="ML454" s="39"/>
      <c r="MM454" s="39"/>
      <c r="MN454" s="39"/>
      <c r="MO454" s="39"/>
      <c r="MP454" s="39"/>
      <c r="MQ454" s="39"/>
      <c r="MR454" s="39"/>
      <c r="MS454" s="39"/>
      <c r="MT454" s="39"/>
      <c r="MU454" s="39"/>
      <c r="MV454" s="39"/>
      <c r="MW454" s="39"/>
      <c r="MX454" s="39"/>
      <c r="MY454" s="39"/>
      <c r="MZ454" s="39"/>
      <c r="NA454" s="39"/>
      <c r="NB454" s="39"/>
      <c r="NC454" s="39"/>
      <c r="ND454" s="39"/>
      <c r="NE454" s="39"/>
      <c r="NF454" s="39"/>
      <c r="NG454" s="39"/>
      <c r="NH454" s="39"/>
      <c r="NI454" s="39"/>
      <c r="NJ454" s="39"/>
      <c r="NK454" s="39"/>
      <c r="NL454" s="39"/>
      <c r="NM454" s="39"/>
      <c r="NN454" s="39"/>
      <c r="NO454" s="39"/>
      <c r="NP454" s="39"/>
      <c r="NQ454" s="39"/>
      <c r="NR454" s="39"/>
      <c r="NS454" s="39"/>
      <c r="NT454" s="39"/>
      <c r="NU454" s="39"/>
      <c r="NV454" s="39"/>
      <c r="NW454" s="39"/>
      <c r="NX454" s="39"/>
      <c r="NY454" s="39"/>
      <c r="NZ454" s="39"/>
      <c r="OA454" s="39"/>
      <c r="OB454" s="39"/>
      <c r="OC454" s="39"/>
      <c r="OD454" s="39"/>
      <c r="OE454" s="39"/>
      <c r="OF454" s="39"/>
      <c r="OG454" s="39"/>
      <c r="OH454" s="39"/>
      <c r="OI454" s="39"/>
      <c r="OJ454" s="39"/>
      <c r="OK454" s="39"/>
      <c r="OL454" s="39"/>
      <c r="OM454" s="39"/>
      <c r="ON454" s="39"/>
      <c r="OO454" s="39"/>
      <c r="OP454" s="39"/>
      <c r="OQ454" s="39"/>
      <c r="OR454" s="39"/>
      <c r="OS454" s="39"/>
      <c r="OT454" s="39"/>
      <c r="OU454" s="39"/>
      <c r="OV454" s="39"/>
      <c r="OW454" s="39"/>
      <c r="OX454" s="39"/>
      <c r="OY454" s="39"/>
      <c r="OZ454" s="39"/>
      <c r="PA454" s="39"/>
      <c r="PB454" s="39"/>
      <c r="PC454" s="39"/>
      <c r="PD454" s="39"/>
      <c r="PE454" s="39"/>
      <c r="PF454" s="39"/>
      <c r="PG454" s="39"/>
      <c r="PH454" s="39"/>
      <c r="PI454" s="39"/>
      <c r="PJ454" s="39"/>
      <c r="PK454" s="39"/>
      <c r="PL454" s="39"/>
      <c r="PM454" s="39"/>
      <c r="PN454" s="39"/>
      <c r="PO454" s="39"/>
      <c r="PP454" s="39"/>
      <c r="PQ454" s="39"/>
      <c r="PR454" s="39"/>
      <c r="PS454" s="39"/>
      <c r="PT454" s="39"/>
      <c r="PU454" s="39"/>
      <c r="PV454" s="39"/>
      <c r="PW454" s="39"/>
      <c r="PX454" s="39"/>
      <c r="PY454" s="39"/>
      <c r="PZ454" s="39"/>
      <c r="QA454" s="39"/>
      <c r="QB454" s="39"/>
      <c r="QC454" s="39"/>
      <c r="QD454" s="39"/>
      <c r="QE454" s="39"/>
      <c r="QF454" s="39"/>
      <c r="QG454" s="39"/>
      <c r="QH454" s="39"/>
      <c r="QI454" s="39"/>
      <c r="QJ454" s="39"/>
      <c r="QK454" s="39"/>
      <c r="QL454" s="39"/>
      <c r="QM454" s="39"/>
      <c r="QN454" s="39"/>
      <c r="QO454" s="39"/>
      <c r="QP454" s="39"/>
      <c r="QQ454" s="39"/>
      <c r="QR454" s="39"/>
      <c r="QS454" s="39"/>
      <c r="QT454" s="39"/>
      <c r="QU454" s="39"/>
      <c r="QV454" s="39"/>
      <c r="QW454" s="39"/>
      <c r="QX454" s="39"/>
      <c r="QY454" s="39"/>
      <c r="QZ454" s="39"/>
      <c r="RA454" s="39"/>
      <c r="RB454" s="39"/>
      <c r="RC454" s="39"/>
      <c r="RD454" s="39"/>
      <c r="RE454" s="39"/>
      <c r="RF454" s="39"/>
      <c r="RG454" s="39"/>
      <c r="RH454" s="39"/>
      <c r="RI454" s="39"/>
      <c r="RJ454" s="39"/>
      <c r="RK454" s="39"/>
      <c r="RL454" s="39"/>
      <c r="RM454" s="39"/>
      <c r="RN454" s="39"/>
      <c r="RO454" s="39"/>
      <c r="RP454" s="39"/>
      <c r="RQ454" s="39"/>
      <c r="RR454" s="39"/>
      <c r="RS454" s="39"/>
      <c r="RT454" s="39"/>
      <c r="RU454" s="39"/>
      <c r="RV454" s="39"/>
      <c r="RW454" s="39"/>
      <c r="RX454" s="39"/>
      <c r="RY454" s="39"/>
      <c r="RZ454" s="39"/>
      <c r="SA454" s="39"/>
      <c r="SB454" s="39"/>
      <c r="SC454" s="39"/>
      <c r="SD454" s="39"/>
      <c r="SE454" s="39"/>
      <c r="SF454" s="39"/>
      <c r="SG454" s="39"/>
      <c r="SH454" s="39"/>
      <c r="SI454" s="39"/>
      <c r="SJ454" s="39"/>
      <c r="SK454" s="39"/>
      <c r="SL454" s="39"/>
      <c r="SM454" s="39"/>
      <c r="SN454" s="39"/>
      <c r="SO454" s="39"/>
      <c r="SP454" s="39"/>
      <c r="SQ454" s="39"/>
      <c r="SR454" s="39"/>
      <c r="SS454" s="39"/>
      <c r="ST454" s="39"/>
      <c r="SU454" s="39"/>
      <c r="SV454" s="39"/>
      <c r="SW454" s="39"/>
      <c r="SX454" s="39"/>
      <c r="SY454" s="39"/>
      <c r="SZ454" s="39"/>
      <c r="TA454" s="39"/>
      <c r="TB454" s="39"/>
      <c r="TC454" s="39"/>
      <c r="TD454" s="39"/>
      <c r="TE454" s="39"/>
      <c r="TF454" s="39"/>
      <c r="TG454" s="39"/>
      <c r="TH454" s="39"/>
      <c r="TI454" s="39"/>
      <c r="TJ454" s="39"/>
      <c r="TK454" s="39"/>
      <c r="TL454" s="39"/>
      <c r="TM454" s="39"/>
      <c r="TN454" s="39"/>
      <c r="TO454" s="39"/>
      <c r="TP454" s="39"/>
      <c r="TQ454" s="39"/>
      <c r="TR454" s="39"/>
      <c r="TS454" s="39"/>
      <c r="TT454" s="39"/>
      <c r="TU454" s="39"/>
      <c r="TV454" s="39"/>
      <c r="TW454" s="39"/>
      <c r="TX454" s="39"/>
      <c r="TY454" s="39"/>
      <c r="TZ454" s="39"/>
      <c r="UA454" s="39"/>
      <c r="UB454" s="39"/>
      <c r="UC454" s="39"/>
      <c r="UD454" s="39"/>
      <c r="UE454" s="39"/>
      <c r="UF454" s="39"/>
      <c r="UG454" s="39"/>
      <c r="UH454" s="39"/>
      <c r="UI454" s="39"/>
      <c r="UJ454" s="39"/>
      <c r="UK454" s="39"/>
      <c r="UL454" s="39"/>
      <c r="UM454" s="39"/>
      <c r="UN454" s="39"/>
      <c r="UO454" s="39"/>
      <c r="UP454" s="39"/>
      <c r="UQ454" s="39"/>
      <c r="UR454" s="39"/>
      <c r="US454" s="39"/>
      <c r="UT454" s="39"/>
      <c r="UU454" s="39"/>
      <c r="UV454" s="39"/>
      <c r="UW454" s="39"/>
      <c r="UX454" s="39"/>
      <c r="UY454" s="39"/>
      <c r="UZ454" s="39"/>
      <c r="VA454" s="39"/>
      <c r="VB454" s="39"/>
      <c r="VC454" s="39"/>
      <c r="VD454" s="39"/>
      <c r="VE454" s="39"/>
      <c r="VF454" s="39"/>
      <c r="VG454" s="39"/>
      <c r="VH454" s="39"/>
      <c r="VI454" s="39"/>
      <c r="VJ454" s="39"/>
      <c r="VK454" s="39"/>
      <c r="VL454" s="39"/>
      <c r="VM454" s="39"/>
      <c r="VN454" s="39"/>
      <c r="VO454" s="39"/>
      <c r="VP454" s="39"/>
      <c r="VQ454" s="39"/>
      <c r="VR454" s="39"/>
      <c r="VS454" s="39"/>
      <c r="VT454" s="39"/>
      <c r="VU454" s="39"/>
      <c r="VV454" s="39"/>
      <c r="VW454" s="39"/>
      <c r="VX454" s="39"/>
      <c r="VY454" s="39"/>
      <c r="VZ454" s="39"/>
      <c r="WA454" s="39"/>
      <c r="WB454" s="39"/>
      <c r="WC454" s="39"/>
      <c r="WD454" s="39"/>
      <c r="WE454" s="39"/>
      <c r="WF454" s="39"/>
      <c r="WG454" s="39"/>
      <c r="WH454" s="39"/>
      <c r="WI454" s="39"/>
      <c r="WJ454" s="39"/>
      <c r="WK454" s="39"/>
      <c r="WL454" s="39"/>
      <c r="WM454" s="39"/>
      <c r="WN454" s="39"/>
      <c r="WO454" s="39"/>
      <c r="WP454" s="39"/>
      <c r="WQ454" s="39"/>
      <c r="WR454" s="39"/>
      <c r="WS454" s="39"/>
      <c r="WT454" s="39"/>
      <c r="WU454" s="39"/>
      <c r="WV454" s="39"/>
      <c r="WW454" s="39"/>
      <c r="WX454" s="39"/>
      <c r="WY454" s="39"/>
      <c r="WZ454" s="39"/>
      <c r="XA454" s="39"/>
      <c r="XB454" s="39"/>
      <c r="XC454" s="39"/>
      <c r="XD454" s="39"/>
      <c r="XE454" s="39"/>
      <c r="XF454" s="39"/>
      <c r="XG454" s="39"/>
      <c r="XH454" s="39"/>
      <c r="XI454" s="39"/>
      <c r="XJ454" s="39"/>
      <c r="XK454" s="39"/>
      <c r="XL454" s="39"/>
      <c r="XM454" s="39"/>
      <c r="XN454" s="39"/>
      <c r="XO454" s="39"/>
      <c r="XP454" s="39"/>
      <c r="XQ454" s="39"/>
      <c r="XR454" s="39"/>
      <c r="XS454" s="39"/>
      <c r="XT454" s="39"/>
      <c r="XU454" s="39"/>
      <c r="XV454" s="39"/>
      <c r="XW454" s="39"/>
      <c r="XX454" s="39"/>
      <c r="XY454" s="39"/>
      <c r="XZ454" s="39"/>
      <c r="YA454" s="39"/>
      <c r="YB454" s="39"/>
      <c r="YC454" s="39"/>
      <c r="YD454" s="39"/>
      <c r="YE454" s="39"/>
      <c r="YF454" s="39"/>
      <c r="YG454" s="39"/>
      <c r="YH454" s="39"/>
      <c r="YI454" s="39"/>
      <c r="YJ454" s="39"/>
      <c r="YK454" s="39"/>
      <c r="YL454" s="39"/>
      <c r="YM454" s="39"/>
      <c r="YN454" s="39"/>
      <c r="YO454" s="39"/>
      <c r="YP454" s="39"/>
      <c r="YQ454" s="39"/>
      <c r="YR454" s="39"/>
      <c r="YS454" s="39"/>
      <c r="YT454" s="39"/>
      <c r="YU454" s="39"/>
      <c r="YV454" s="39"/>
      <c r="YW454" s="39"/>
      <c r="YX454" s="39"/>
      <c r="YY454" s="39"/>
      <c r="YZ454" s="39"/>
      <c r="ZA454" s="39"/>
      <c r="ZB454" s="39"/>
      <c r="ZC454" s="39"/>
      <c r="ZD454" s="39"/>
      <c r="ZE454" s="39"/>
      <c r="ZF454" s="39"/>
      <c r="ZG454" s="39"/>
      <c r="ZH454" s="39"/>
      <c r="ZI454" s="39"/>
      <c r="ZJ454" s="39"/>
      <c r="ZK454" s="39"/>
      <c r="ZL454" s="39"/>
      <c r="ZM454" s="39"/>
      <c r="ZN454" s="39"/>
      <c r="ZO454" s="39"/>
      <c r="ZP454" s="39"/>
      <c r="ZQ454" s="39"/>
      <c r="ZR454" s="39"/>
      <c r="ZS454" s="39"/>
      <c r="ZT454" s="39"/>
      <c r="ZU454" s="39"/>
      <c r="ZV454" s="39"/>
      <c r="ZW454" s="39"/>
      <c r="ZX454" s="39"/>
    </row>
    <row r="455" spans="1:700" s="41" customFormat="1" ht="12" customHeight="1" x14ac:dyDescent="0.25">
      <c r="A455" s="128" t="s">
        <v>36</v>
      </c>
      <c r="B455" s="15" t="s">
        <v>37</v>
      </c>
      <c r="C455" s="15" t="s">
        <v>37</v>
      </c>
      <c r="D455" s="5" t="s">
        <v>38</v>
      </c>
      <c r="E455" s="6" t="s">
        <v>229</v>
      </c>
      <c r="F455" s="5" t="s">
        <v>38</v>
      </c>
      <c r="G455" s="6" t="s">
        <v>40</v>
      </c>
      <c r="H455" s="8">
        <v>21601</v>
      </c>
      <c r="I455" s="70" t="s">
        <v>16361</v>
      </c>
      <c r="J455" s="110" t="s">
        <v>5716</v>
      </c>
      <c r="K455" s="9" t="s">
        <v>248</v>
      </c>
      <c r="L455" s="11"/>
      <c r="M455" s="8" t="s">
        <v>43</v>
      </c>
      <c r="N455" s="12" t="s">
        <v>16255</v>
      </c>
      <c r="O455" s="13">
        <v>40</v>
      </c>
      <c r="P455" s="14">
        <v>56</v>
      </c>
      <c r="Q455" s="53" t="s">
        <v>45</v>
      </c>
      <c r="R455" s="14">
        <f t="shared" si="9"/>
        <v>2240</v>
      </c>
      <c r="S455" s="14">
        <v>0</v>
      </c>
      <c r="T455" s="14">
        <v>560</v>
      </c>
      <c r="U455" s="14">
        <v>0</v>
      </c>
      <c r="V455" s="14">
        <v>0</v>
      </c>
      <c r="W455" s="14">
        <v>560</v>
      </c>
      <c r="X455" s="14">
        <v>0</v>
      </c>
      <c r="Y455" s="14">
        <v>0</v>
      </c>
      <c r="Z455" s="14">
        <v>560</v>
      </c>
      <c r="AA455" s="14">
        <v>0</v>
      </c>
      <c r="AB455" s="14">
        <v>0</v>
      </c>
      <c r="AC455" s="14">
        <v>560</v>
      </c>
      <c r="AD455" s="14">
        <v>0</v>
      </c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  <c r="IV455" s="39"/>
      <c r="IW455" s="39"/>
      <c r="IX455" s="39"/>
      <c r="IY455" s="39"/>
      <c r="IZ455" s="39"/>
      <c r="JA455" s="39"/>
      <c r="JB455" s="39"/>
      <c r="JC455" s="39"/>
      <c r="JD455" s="39"/>
      <c r="JE455" s="39"/>
      <c r="JF455" s="39"/>
      <c r="JG455" s="39"/>
      <c r="JH455" s="39"/>
      <c r="JI455" s="39"/>
      <c r="JJ455" s="39"/>
      <c r="JK455" s="39"/>
      <c r="JL455" s="39"/>
      <c r="JM455" s="39"/>
      <c r="JN455" s="39"/>
      <c r="JO455" s="39"/>
      <c r="JP455" s="39"/>
      <c r="JQ455" s="39"/>
      <c r="JR455" s="39"/>
      <c r="JS455" s="39"/>
      <c r="JT455" s="39"/>
      <c r="JU455" s="39"/>
      <c r="JV455" s="39"/>
      <c r="JW455" s="39"/>
      <c r="JX455" s="39"/>
      <c r="JY455" s="39"/>
      <c r="JZ455" s="39"/>
      <c r="KA455" s="39"/>
      <c r="KB455" s="39"/>
      <c r="KC455" s="39"/>
      <c r="KD455" s="39"/>
      <c r="KE455" s="39"/>
      <c r="KF455" s="39"/>
      <c r="KG455" s="39"/>
      <c r="KH455" s="39"/>
      <c r="KI455" s="39"/>
      <c r="KJ455" s="39"/>
      <c r="KK455" s="39"/>
      <c r="KL455" s="39"/>
      <c r="KM455" s="39"/>
      <c r="KN455" s="39"/>
      <c r="KO455" s="39"/>
      <c r="KP455" s="39"/>
      <c r="KQ455" s="39"/>
      <c r="KR455" s="39"/>
      <c r="KS455" s="39"/>
      <c r="KT455" s="39"/>
      <c r="KU455" s="39"/>
      <c r="KV455" s="39"/>
      <c r="KW455" s="39"/>
      <c r="KX455" s="39"/>
      <c r="KY455" s="39"/>
      <c r="KZ455" s="39"/>
      <c r="LA455" s="39"/>
      <c r="LB455" s="39"/>
      <c r="LC455" s="39"/>
      <c r="LD455" s="39"/>
      <c r="LE455" s="39"/>
      <c r="LF455" s="39"/>
      <c r="LG455" s="39"/>
      <c r="LH455" s="39"/>
      <c r="LI455" s="39"/>
      <c r="LJ455" s="39"/>
      <c r="LK455" s="39"/>
      <c r="LL455" s="39"/>
      <c r="LM455" s="39"/>
      <c r="LN455" s="39"/>
      <c r="LO455" s="39"/>
      <c r="LP455" s="39"/>
      <c r="LQ455" s="39"/>
      <c r="LR455" s="39"/>
      <c r="LS455" s="39"/>
      <c r="LT455" s="39"/>
      <c r="LU455" s="39"/>
      <c r="LV455" s="39"/>
      <c r="LW455" s="39"/>
      <c r="LX455" s="39"/>
      <c r="LY455" s="39"/>
      <c r="LZ455" s="39"/>
      <c r="MA455" s="39"/>
      <c r="MB455" s="39"/>
      <c r="MC455" s="39"/>
      <c r="MD455" s="39"/>
      <c r="ME455" s="39"/>
      <c r="MF455" s="39"/>
      <c r="MG455" s="39"/>
      <c r="MH455" s="39"/>
      <c r="MI455" s="39"/>
      <c r="MJ455" s="39"/>
      <c r="MK455" s="39"/>
      <c r="ML455" s="39"/>
      <c r="MM455" s="39"/>
      <c r="MN455" s="39"/>
      <c r="MO455" s="39"/>
      <c r="MP455" s="39"/>
      <c r="MQ455" s="39"/>
      <c r="MR455" s="39"/>
      <c r="MS455" s="39"/>
      <c r="MT455" s="39"/>
      <c r="MU455" s="39"/>
      <c r="MV455" s="39"/>
      <c r="MW455" s="39"/>
      <c r="MX455" s="39"/>
      <c r="MY455" s="39"/>
      <c r="MZ455" s="39"/>
      <c r="NA455" s="39"/>
      <c r="NB455" s="39"/>
      <c r="NC455" s="39"/>
      <c r="ND455" s="39"/>
      <c r="NE455" s="39"/>
      <c r="NF455" s="39"/>
      <c r="NG455" s="39"/>
      <c r="NH455" s="39"/>
      <c r="NI455" s="39"/>
      <c r="NJ455" s="39"/>
      <c r="NK455" s="39"/>
      <c r="NL455" s="39"/>
      <c r="NM455" s="39"/>
      <c r="NN455" s="39"/>
      <c r="NO455" s="39"/>
      <c r="NP455" s="39"/>
      <c r="NQ455" s="39"/>
      <c r="NR455" s="39"/>
      <c r="NS455" s="39"/>
      <c r="NT455" s="39"/>
      <c r="NU455" s="39"/>
      <c r="NV455" s="39"/>
      <c r="NW455" s="39"/>
      <c r="NX455" s="39"/>
      <c r="NY455" s="39"/>
      <c r="NZ455" s="39"/>
      <c r="OA455" s="39"/>
      <c r="OB455" s="39"/>
      <c r="OC455" s="39"/>
      <c r="OD455" s="39"/>
      <c r="OE455" s="39"/>
      <c r="OF455" s="39"/>
      <c r="OG455" s="39"/>
      <c r="OH455" s="39"/>
      <c r="OI455" s="39"/>
      <c r="OJ455" s="39"/>
      <c r="OK455" s="39"/>
      <c r="OL455" s="39"/>
      <c r="OM455" s="39"/>
      <c r="ON455" s="39"/>
      <c r="OO455" s="39"/>
      <c r="OP455" s="39"/>
      <c r="OQ455" s="39"/>
      <c r="OR455" s="39"/>
      <c r="OS455" s="39"/>
      <c r="OT455" s="39"/>
      <c r="OU455" s="39"/>
      <c r="OV455" s="39"/>
      <c r="OW455" s="39"/>
      <c r="OX455" s="39"/>
      <c r="OY455" s="39"/>
      <c r="OZ455" s="39"/>
      <c r="PA455" s="39"/>
      <c r="PB455" s="39"/>
      <c r="PC455" s="39"/>
      <c r="PD455" s="39"/>
      <c r="PE455" s="39"/>
      <c r="PF455" s="39"/>
      <c r="PG455" s="39"/>
      <c r="PH455" s="39"/>
      <c r="PI455" s="39"/>
      <c r="PJ455" s="39"/>
      <c r="PK455" s="39"/>
      <c r="PL455" s="39"/>
      <c r="PM455" s="39"/>
      <c r="PN455" s="39"/>
      <c r="PO455" s="39"/>
      <c r="PP455" s="39"/>
      <c r="PQ455" s="39"/>
      <c r="PR455" s="39"/>
      <c r="PS455" s="39"/>
      <c r="PT455" s="39"/>
      <c r="PU455" s="39"/>
      <c r="PV455" s="39"/>
      <c r="PW455" s="39"/>
      <c r="PX455" s="39"/>
      <c r="PY455" s="39"/>
      <c r="PZ455" s="39"/>
      <c r="QA455" s="39"/>
      <c r="QB455" s="39"/>
      <c r="QC455" s="39"/>
      <c r="QD455" s="39"/>
      <c r="QE455" s="39"/>
      <c r="QF455" s="39"/>
      <c r="QG455" s="39"/>
      <c r="QH455" s="39"/>
      <c r="QI455" s="39"/>
      <c r="QJ455" s="39"/>
      <c r="QK455" s="39"/>
      <c r="QL455" s="39"/>
      <c r="QM455" s="39"/>
      <c r="QN455" s="39"/>
      <c r="QO455" s="39"/>
      <c r="QP455" s="39"/>
      <c r="QQ455" s="39"/>
      <c r="QR455" s="39"/>
      <c r="QS455" s="39"/>
      <c r="QT455" s="39"/>
      <c r="QU455" s="39"/>
      <c r="QV455" s="39"/>
      <c r="QW455" s="39"/>
      <c r="QX455" s="39"/>
      <c r="QY455" s="39"/>
      <c r="QZ455" s="39"/>
      <c r="RA455" s="39"/>
      <c r="RB455" s="39"/>
      <c r="RC455" s="39"/>
      <c r="RD455" s="39"/>
      <c r="RE455" s="39"/>
      <c r="RF455" s="39"/>
      <c r="RG455" s="39"/>
      <c r="RH455" s="39"/>
      <c r="RI455" s="39"/>
      <c r="RJ455" s="39"/>
      <c r="RK455" s="39"/>
      <c r="RL455" s="39"/>
      <c r="RM455" s="39"/>
      <c r="RN455" s="39"/>
      <c r="RO455" s="39"/>
      <c r="RP455" s="39"/>
      <c r="RQ455" s="39"/>
      <c r="RR455" s="39"/>
      <c r="RS455" s="39"/>
      <c r="RT455" s="39"/>
      <c r="RU455" s="39"/>
      <c r="RV455" s="39"/>
      <c r="RW455" s="39"/>
      <c r="RX455" s="39"/>
      <c r="RY455" s="39"/>
      <c r="RZ455" s="39"/>
      <c r="SA455" s="39"/>
      <c r="SB455" s="39"/>
      <c r="SC455" s="39"/>
      <c r="SD455" s="39"/>
      <c r="SE455" s="39"/>
      <c r="SF455" s="39"/>
      <c r="SG455" s="39"/>
      <c r="SH455" s="39"/>
      <c r="SI455" s="39"/>
      <c r="SJ455" s="39"/>
      <c r="SK455" s="39"/>
      <c r="SL455" s="39"/>
      <c r="SM455" s="39"/>
      <c r="SN455" s="39"/>
      <c r="SO455" s="39"/>
      <c r="SP455" s="39"/>
      <c r="SQ455" s="39"/>
      <c r="SR455" s="39"/>
      <c r="SS455" s="39"/>
      <c r="ST455" s="39"/>
      <c r="SU455" s="39"/>
      <c r="SV455" s="39"/>
      <c r="SW455" s="39"/>
      <c r="SX455" s="39"/>
      <c r="SY455" s="39"/>
      <c r="SZ455" s="39"/>
      <c r="TA455" s="39"/>
      <c r="TB455" s="39"/>
      <c r="TC455" s="39"/>
      <c r="TD455" s="39"/>
      <c r="TE455" s="39"/>
      <c r="TF455" s="39"/>
      <c r="TG455" s="39"/>
      <c r="TH455" s="39"/>
      <c r="TI455" s="39"/>
      <c r="TJ455" s="39"/>
      <c r="TK455" s="39"/>
      <c r="TL455" s="39"/>
      <c r="TM455" s="39"/>
      <c r="TN455" s="39"/>
      <c r="TO455" s="39"/>
      <c r="TP455" s="39"/>
      <c r="TQ455" s="39"/>
      <c r="TR455" s="39"/>
      <c r="TS455" s="39"/>
      <c r="TT455" s="39"/>
      <c r="TU455" s="39"/>
      <c r="TV455" s="39"/>
      <c r="TW455" s="39"/>
      <c r="TX455" s="39"/>
      <c r="TY455" s="39"/>
      <c r="TZ455" s="39"/>
      <c r="UA455" s="39"/>
      <c r="UB455" s="39"/>
      <c r="UC455" s="39"/>
      <c r="UD455" s="39"/>
      <c r="UE455" s="39"/>
      <c r="UF455" s="39"/>
      <c r="UG455" s="39"/>
      <c r="UH455" s="39"/>
      <c r="UI455" s="39"/>
      <c r="UJ455" s="39"/>
      <c r="UK455" s="39"/>
      <c r="UL455" s="39"/>
      <c r="UM455" s="39"/>
      <c r="UN455" s="39"/>
      <c r="UO455" s="39"/>
      <c r="UP455" s="39"/>
      <c r="UQ455" s="39"/>
      <c r="UR455" s="39"/>
      <c r="US455" s="39"/>
      <c r="UT455" s="39"/>
      <c r="UU455" s="39"/>
      <c r="UV455" s="39"/>
      <c r="UW455" s="39"/>
      <c r="UX455" s="39"/>
      <c r="UY455" s="39"/>
      <c r="UZ455" s="39"/>
      <c r="VA455" s="39"/>
      <c r="VB455" s="39"/>
      <c r="VC455" s="39"/>
      <c r="VD455" s="39"/>
      <c r="VE455" s="39"/>
      <c r="VF455" s="39"/>
      <c r="VG455" s="39"/>
      <c r="VH455" s="39"/>
      <c r="VI455" s="39"/>
      <c r="VJ455" s="39"/>
      <c r="VK455" s="39"/>
      <c r="VL455" s="39"/>
      <c r="VM455" s="39"/>
      <c r="VN455" s="39"/>
      <c r="VO455" s="39"/>
      <c r="VP455" s="39"/>
      <c r="VQ455" s="39"/>
      <c r="VR455" s="39"/>
      <c r="VS455" s="39"/>
      <c r="VT455" s="39"/>
      <c r="VU455" s="39"/>
      <c r="VV455" s="39"/>
      <c r="VW455" s="39"/>
      <c r="VX455" s="39"/>
      <c r="VY455" s="39"/>
      <c r="VZ455" s="39"/>
      <c r="WA455" s="39"/>
      <c r="WB455" s="39"/>
      <c r="WC455" s="39"/>
      <c r="WD455" s="39"/>
      <c r="WE455" s="39"/>
      <c r="WF455" s="39"/>
      <c r="WG455" s="39"/>
      <c r="WH455" s="39"/>
      <c r="WI455" s="39"/>
      <c r="WJ455" s="39"/>
      <c r="WK455" s="39"/>
      <c r="WL455" s="39"/>
      <c r="WM455" s="39"/>
      <c r="WN455" s="39"/>
      <c r="WO455" s="39"/>
      <c r="WP455" s="39"/>
      <c r="WQ455" s="39"/>
      <c r="WR455" s="39"/>
      <c r="WS455" s="39"/>
      <c r="WT455" s="39"/>
      <c r="WU455" s="39"/>
      <c r="WV455" s="39"/>
      <c r="WW455" s="39"/>
      <c r="WX455" s="39"/>
      <c r="WY455" s="39"/>
      <c r="WZ455" s="39"/>
      <c r="XA455" s="39"/>
      <c r="XB455" s="39"/>
      <c r="XC455" s="39"/>
      <c r="XD455" s="39"/>
      <c r="XE455" s="39"/>
      <c r="XF455" s="39"/>
      <c r="XG455" s="39"/>
      <c r="XH455" s="39"/>
      <c r="XI455" s="39"/>
      <c r="XJ455" s="39"/>
      <c r="XK455" s="39"/>
      <c r="XL455" s="39"/>
      <c r="XM455" s="39"/>
      <c r="XN455" s="39"/>
      <c r="XO455" s="39"/>
      <c r="XP455" s="39"/>
      <c r="XQ455" s="39"/>
      <c r="XR455" s="39"/>
      <c r="XS455" s="39"/>
      <c r="XT455" s="39"/>
      <c r="XU455" s="39"/>
      <c r="XV455" s="39"/>
      <c r="XW455" s="39"/>
      <c r="XX455" s="39"/>
      <c r="XY455" s="39"/>
      <c r="XZ455" s="39"/>
      <c r="YA455" s="39"/>
      <c r="YB455" s="39"/>
      <c r="YC455" s="39"/>
      <c r="YD455" s="39"/>
      <c r="YE455" s="39"/>
      <c r="YF455" s="39"/>
      <c r="YG455" s="39"/>
      <c r="YH455" s="39"/>
      <c r="YI455" s="39"/>
      <c r="YJ455" s="39"/>
      <c r="YK455" s="39"/>
      <c r="YL455" s="39"/>
      <c r="YM455" s="39"/>
      <c r="YN455" s="39"/>
      <c r="YO455" s="39"/>
      <c r="YP455" s="39"/>
      <c r="YQ455" s="39"/>
      <c r="YR455" s="39"/>
      <c r="YS455" s="39"/>
      <c r="YT455" s="39"/>
      <c r="YU455" s="39"/>
      <c r="YV455" s="39"/>
      <c r="YW455" s="39"/>
      <c r="YX455" s="39"/>
      <c r="YY455" s="39"/>
      <c r="YZ455" s="39"/>
      <c r="ZA455" s="39"/>
      <c r="ZB455" s="39"/>
      <c r="ZC455" s="39"/>
      <c r="ZD455" s="39"/>
      <c r="ZE455" s="39"/>
      <c r="ZF455" s="39"/>
      <c r="ZG455" s="39"/>
      <c r="ZH455" s="39"/>
      <c r="ZI455" s="39"/>
      <c r="ZJ455" s="39"/>
      <c r="ZK455" s="39"/>
      <c r="ZL455" s="39"/>
      <c r="ZM455" s="39"/>
      <c r="ZN455" s="39"/>
      <c r="ZO455" s="39"/>
      <c r="ZP455" s="39"/>
      <c r="ZQ455" s="39"/>
      <c r="ZR455" s="39"/>
      <c r="ZS455" s="39"/>
      <c r="ZT455" s="39"/>
      <c r="ZU455" s="39"/>
      <c r="ZV455" s="39"/>
      <c r="ZW455" s="39"/>
      <c r="ZX455" s="39"/>
    </row>
    <row r="456" spans="1:700" s="41" customFormat="1" ht="12" customHeight="1" x14ac:dyDescent="0.25">
      <c r="A456" s="128" t="s">
        <v>36</v>
      </c>
      <c r="B456" s="15" t="s">
        <v>37</v>
      </c>
      <c r="C456" s="15" t="s">
        <v>37</v>
      </c>
      <c r="D456" s="5" t="s">
        <v>38</v>
      </c>
      <c r="E456" s="6" t="s">
        <v>229</v>
      </c>
      <c r="F456" s="5" t="s">
        <v>38</v>
      </c>
      <c r="G456" s="6" t="s">
        <v>40</v>
      </c>
      <c r="H456" s="8">
        <v>21601</v>
      </c>
      <c r="I456" s="70" t="s">
        <v>16361</v>
      </c>
      <c r="J456" s="110" t="s">
        <v>5921</v>
      </c>
      <c r="K456" s="9" t="s">
        <v>16364</v>
      </c>
      <c r="L456" s="11"/>
      <c r="M456" s="8" t="s">
        <v>43</v>
      </c>
      <c r="N456" s="12" t="s">
        <v>16255</v>
      </c>
      <c r="O456" s="13">
        <v>16</v>
      </c>
      <c r="P456" s="14">
        <v>32</v>
      </c>
      <c r="Q456" s="53" t="s">
        <v>45</v>
      </c>
      <c r="R456" s="14">
        <f t="shared" si="9"/>
        <v>512</v>
      </c>
      <c r="S456" s="14">
        <v>0</v>
      </c>
      <c r="T456" s="14">
        <v>128</v>
      </c>
      <c r="U456" s="14">
        <v>0</v>
      </c>
      <c r="V456" s="14">
        <v>0</v>
      </c>
      <c r="W456" s="14">
        <v>128</v>
      </c>
      <c r="X456" s="14">
        <v>0</v>
      </c>
      <c r="Y456" s="14">
        <v>0</v>
      </c>
      <c r="Z456" s="14">
        <v>128</v>
      </c>
      <c r="AA456" s="14">
        <v>0</v>
      </c>
      <c r="AB456" s="14">
        <v>0</v>
      </c>
      <c r="AC456" s="14">
        <v>127</v>
      </c>
      <c r="AD456" s="14">
        <v>0</v>
      </c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  <c r="IN456" s="39"/>
      <c r="IO456" s="39"/>
      <c r="IP456" s="39"/>
      <c r="IQ456" s="39"/>
      <c r="IR456" s="39"/>
      <c r="IS456" s="39"/>
      <c r="IT456" s="39"/>
      <c r="IU456" s="39"/>
      <c r="IV456" s="39"/>
      <c r="IW456" s="39"/>
      <c r="IX456" s="39"/>
      <c r="IY456" s="39"/>
      <c r="IZ456" s="39"/>
      <c r="JA456" s="39"/>
      <c r="JB456" s="39"/>
      <c r="JC456" s="39"/>
      <c r="JD456" s="39"/>
      <c r="JE456" s="39"/>
      <c r="JF456" s="39"/>
      <c r="JG456" s="39"/>
      <c r="JH456" s="39"/>
      <c r="JI456" s="39"/>
      <c r="JJ456" s="39"/>
      <c r="JK456" s="39"/>
      <c r="JL456" s="39"/>
      <c r="JM456" s="39"/>
      <c r="JN456" s="39"/>
      <c r="JO456" s="39"/>
      <c r="JP456" s="39"/>
      <c r="JQ456" s="39"/>
      <c r="JR456" s="39"/>
      <c r="JS456" s="39"/>
      <c r="JT456" s="39"/>
      <c r="JU456" s="39"/>
      <c r="JV456" s="39"/>
      <c r="JW456" s="39"/>
      <c r="JX456" s="39"/>
      <c r="JY456" s="39"/>
      <c r="JZ456" s="39"/>
      <c r="KA456" s="39"/>
      <c r="KB456" s="39"/>
      <c r="KC456" s="39"/>
      <c r="KD456" s="39"/>
      <c r="KE456" s="39"/>
      <c r="KF456" s="39"/>
      <c r="KG456" s="39"/>
      <c r="KH456" s="39"/>
      <c r="KI456" s="39"/>
      <c r="KJ456" s="39"/>
      <c r="KK456" s="39"/>
      <c r="KL456" s="39"/>
      <c r="KM456" s="39"/>
      <c r="KN456" s="39"/>
      <c r="KO456" s="39"/>
      <c r="KP456" s="39"/>
      <c r="KQ456" s="39"/>
      <c r="KR456" s="39"/>
      <c r="KS456" s="39"/>
      <c r="KT456" s="39"/>
      <c r="KU456" s="39"/>
      <c r="KV456" s="39"/>
      <c r="KW456" s="39"/>
      <c r="KX456" s="39"/>
      <c r="KY456" s="39"/>
      <c r="KZ456" s="39"/>
      <c r="LA456" s="39"/>
      <c r="LB456" s="39"/>
      <c r="LC456" s="39"/>
      <c r="LD456" s="39"/>
      <c r="LE456" s="39"/>
      <c r="LF456" s="39"/>
      <c r="LG456" s="39"/>
      <c r="LH456" s="39"/>
      <c r="LI456" s="39"/>
      <c r="LJ456" s="39"/>
      <c r="LK456" s="39"/>
      <c r="LL456" s="39"/>
      <c r="LM456" s="39"/>
      <c r="LN456" s="39"/>
      <c r="LO456" s="39"/>
      <c r="LP456" s="39"/>
      <c r="LQ456" s="39"/>
      <c r="LR456" s="39"/>
      <c r="LS456" s="39"/>
      <c r="LT456" s="39"/>
      <c r="LU456" s="39"/>
      <c r="LV456" s="39"/>
      <c r="LW456" s="39"/>
      <c r="LX456" s="39"/>
      <c r="LY456" s="39"/>
      <c r="LZ456" s="39"/>
      <c r="MA456" s="39"/>
      <c r="MB456" s="39"/>
      <c r="MC456" s="39"/>
      <c r="MD456" s="39"/>
      <c r="ME456" s="39"/>
      <c r="MF456" s="39"/>
      <c r="MG456" s="39"/>
      <c r="MH456" s="39"/>
      <c r="MI456" s="39"/>
      <c r="MJ456" s="39"/>
      <c r="MK456" s="39"/>
      <c r="ML456" s="39"/>
      <c r="MM456" s="39"/>
      <c r="MN456" s="39"/>
      <c r="MO456" s="39"/>
      <c r="MP456" s="39"/>
      <c r="MQ456" s="39"/>
      <c r="MR456" s="39"/>
      <c r="MS456" s="39"/>
      <c r="MT456" s="39"/>
      <c r="MU456" s="39"/>
      <c r="MV456" s="39"/>
      <c r="MW456" s="39"/>
      <c r="MX456" s="39"/>
      <c r="MY456" s="39"/>
      <c r="MZ456" s="39"/>
      <c r="NA456" s="39"/>
      <c r="NB456" s="39"/>
      <c r="NC456" s="39"/>
      <c r="ND456" s="39"/>
      <c r="NE456" s="39"/>
      <c r="NF456" s="39"/>
      <c r="NG456" s="39"/>
      <c r="NH456" s="39"/>
      <c r="NI456" s="39"/>
      <c r="NJ456" s="39"/>
      <c r="NK456" s="39"/>
      <c r="NL456" s="39"/>
      <c r="NM456" s="39"/>
      <c r="NN456" s="39"/>
      <c r="NO456" s="39"/>
      <c r="NP456" s="39"/>
      <c r="NQ456" s="39"/>
      <c r="NR456" s="39"/>
      <c r="NS456" s="39"/>
      <c r="NT456" s="39"/>
      <c r="NU456" s="39"/>
      <c r="NV456" s="39"/>
      <c r="NW456" s="39"/>
      <c r="NX456" s="39"/>
      <c r="NY456" s="39"/>
      <c r="NZ456" s="39"/>
      <c r="OA456" s="39"/>
      <c r="OB456" s="39"/>
      <c r="OC456" s="39"/>
      <c r="OD456" s="39"/>
      <c r="OE456" s="39"/>
      <c r="OF456" s="39"/>
      <c r="OG456" s="39"/>
      <c r="OH456" s="39"/>
      <c r="OI456" s="39"/>
      <c r="OJ456" s="39"/>
      <c r="OK456" s="39"/>
      <c r="OL456" s="39"/>
      <c r="OM456" s="39"/>
      <c r="ON456" s="39"/>
      <c r="OO456" s="39"/>
      <c r="OP456" s="39"/>
      <c r="OQ456" s="39"/>
      <c r="OR456" s="39"/>
      <c r="OS456" s="39"/>
      <c r="OT456" s="39"/>
      <c r="OU456" s="39"/>
      <c r="OV456" s="39"/>
      <c r="OW456" s="39"/>
      <c r="OX456" s="39"/>
      <c r="OY456" s="39"/>
      <c r="OZ456" s="39"/>
      <c r="PA456" s="39"/>
      <c r="PB456" s="39"/>
      <c r="PC456" s="39"/>
      <c r="PD456" s="39"/>
      <c r="PE456" s="39"/>
      <c r="PF456" s="39"/>
      <c r="PG456" s="39"/>
      <c r="PH456" s="39"/>
      <c r="PI456" s="39"/>
      <c r="PJ456" s="39"/>
      <c r="PK456" s="39"/>
      <c r="PL456" s="39"/>
      <c r="PM456" s="39"/>
      <c r="PN456" s="39"/>
      <c r="PO456" s="39"/>
      <c r="PP456" s="39"/>
      <c r="PQ456" s="39"/>
      <c r="PR456" s="39"/>
      <c r="PS456" s="39"/>
      <c r="PT456" s="39"/>
      <c r="PU456" s="39"/>
      <c r="PV456" s="39"/>
      <c r="PW456" s="39"/>
      <c r="PX456" s="39"/>
      <c r="PY456" s="39"/>
      <c r="PZ456" s="39"/>
      <c r="QA456" s="39"/>
      <c r="QB456" s="39"/>
      <c r="QC456" s="39"/>
      <c r="QD456" s="39"/>
      <c r="QE456" s="39"/>
      <c r="QF456" s="39"/>
      <c r="QG456" s="39"/>
      <c r="QH456" s="39"/>
      <c r="QI456" s="39"/>
      <c r="QJ456" s="39"/>
      <c r="QK456" s="39"/>
      <c r="QL456" s="39"/>
      <c r="QM456" s="39"/>
      <c r="QN456" s="39"/>
      <c r="QO456" s="39"/>
      <c r="QP456" s="39"/>
      <c r="QQ456" s="39"/>
      <c r="QR456" s="39"/>
      <c r="QS456" s="39"/>
      <c r="QT456" s="39"/>
      <c r="QU456" s="39"/>
      <c r="QV456" s="39"/>
      <c r="QW456" s="39"/>
      <c r="QX456" s="39"/>
      <c r="QY456" s="39"/>
      <c r="QZ456" s="39"/>
      <c r="RA456" s="39"/>
      <c r="RB456" s="39"/>
      <c r="RC456" s="39"/>
      <c r="RD456" s="39"/>
      <c r="RE456" s="39"/>
      <c r="RF456" s="39"/>
      <c r="RG456" s="39"/>
      <c r="RH456" s="39"/>
      <c r="RI456" s="39"/>
      <c r="RJ456" s="39"/>
      <c r="RK456" s="39"/>
      <c r="RL456" s="39"/>
      <c r="RM456" s="39"/>
      <c r="RN456" s="39"/>
      <c r="RO456" s="39"/>
      <c r="RP456" s="39"/>
      <c r="RQ456" s="39"/>
      <c r="RR456" s="39"/>
      <c r="RS456" s="39"/>
      <c r="RT456" s="39"/>
      <c r="RU456" s="39"/>
      <c r="RV456" s="39"/>
      <c r="RW456" s="39"/>
      <c r="RX456" s="39"/>
      <c r="RY456" s="39"/>
      <c r="RZ456" s="39"/>
      <c r="SA456" s="39"/>
      <c r="SB456" s="39"/>
      <c r="SC456" s="39"/>
      <c r="SD456" s="39"/>
      <c r="SE456" s="39"/>
      <c r="SF456" s="39"/>
      <c r="SG456" s="39"/>
      <c r="SH456" s="39"/>
      <c r="SI456" s="39"/>
      <c r="SJ456" s="39"/>
      <c r="SK456" s="39"/>
      <c r="SL456" s="39"/>
      <c r="SM456" s="39"/>
      <c r="SN456" s="39"/>
      <c r="SO456" s="39"/>
      <c r="SP456" s="39"/>
      <c r="SQ456" s="39"/>
      <c r="SR456" s="39"/>
      <c r="SS456" s="39"/>
      <c r="ST456" s="39"/>
      <c r="SU456" s="39"/>
      <c r="SV456" s="39"/>
      <c r="SW456" s="39"/>
      <c r="SX456" s="39"/>
      <c r="SY456" s="39"/>
      <c r="SZ456" s="39"/>
      <c r="TA456" s="39"/>
      <c r="TB456" s="39"/>
      <c r="TC456" s="39"/>
      <c r="TD456" s="39"/>
      <c r="TE456" s="39"/>
      <c r="TF456" s="39"/>
      <c r="TG456" s="39"/>
      <c r="TH456" s="39"/>
      <c r="TI456" s="39"/>
      <c r="TJ456" s="39"/>
      <c r="TK456" s="39"/>
      <c r="TL456" s="39"/>
      <c r="TM456" s="39"/>
      <c r="TN456" s="39"/>
      <c r="TO456" s="39"/>
      <c r="TP456" s="39"/>
      <c r="TQ456" s="39"/>
      <c r="TR456" s="39"/>
      <c r="TS456" s="39"/>
      <c r="TT456" s="39"/>
      <c r="TU456" s="39"/>
      <c r="TV456" s="39"/>
      <c r="TW456" s="39"/>
      <c r="TX456" s="39"/>
      <c r="TY456" s="39"/>
      <c r="TZ456" s="39"/>
      <c r="UA456" s="39"/>
      <c r="UB456" s="39"/>
      <c r="UC456" s="39"/>
      <c r="UD456" s="39"/>
      <c r="UE456" s="39"/>
      <c r="UF456" s="39"/>
      <c r="UG456" s="39"/>
      <c r="UH456" s="39"/>
      <c r="UI456" s="39"/>
      <c r="UJ456" s="39"/>
      <c r="UK456" s="39"/>
      <c r="UL456" s="39"/>
      <c r="UM456" s="39"/>
      <c r="UN456" s="39"/>
      <c r="UO456" s="39"/>
      <c r="UP456" s="39"/>
      <c r="UQ456" s="39"/>
      <c r="UR456" s="39"/>
      <c r="US456" s="39"/>
      <c r="UT456" s="39"/>
      <c r="UU456" s="39"/>
      <c r="UV456" s="39"/>
      <c r="UW456" s="39"/>
      <c r="UX456" s="39"/>
      <c r="UY456" s="39"/>
      <c r="UZ456" s="39"/>
      <c r="VA456" s="39"/>
      <c r="VB456" s="39"/>
      <c r="VC456" s="39"/>
      <c r="VD456" s="39"/>
      <c r="VE456" s="39"/>
      <c r="VF456" s="39"/>
      <c r="VG456" s="39"/>
      <c r="VH456" s="39"/>
      <c r="VI456" s="39"/>
      <c r="VJ456" s="39"/>
      <c r="VK456" s="39"/>
      <c r="VL456" s="39"/>
      <c r="VM456" s="39"/>
      <c r="VN456" s="39"/>
      <c r="VO456" s="39"/>
      <c r="VP456" s="39"/>
      <c r="VQ456" s="39"/>
      <c r="VR456" s="39"/>
      <c r="VS456" s="39"/>
      <c r="VT456" s="39"/>
      <c r="VU456" s="39"/>
      <c r="VV456" s="39"/>
      <c r="VW456" s="39"/>
      <c r="VX456" s="39"/>
      <c r="VY456" s="39"/>
      <c r="VZ456" s="39"/>
      <c r="WA456" s="39"/>
      <c r="WB456" s="39"/>
      <c r="WC456" s="39"/>
      <c r="WD456" s="39"/>
      <c r="WE456" s="39"/>
      <c r="WF456" s="39"/>
      <c r="WG456" s="39"/>
      <c r="WH456" s="39"/>
      <c r="WI456" s="39"/>
      <c r="WJ456" s="39"/>
      <c r="WK456" s="39"/>
      <c r="WL456" s="39"/>
      <c r="WM456" s="39"/>
      <c r="WN456" s="39"/>
      <c r="WO456" s="39"/>
      <c r="WP456" s="39"/>
      <c r="WQ456" s="39"/>
      <c r="WR456" s="39"/>
      <c r="WS456" s="39"/>
      <c r="WT456" s="39"/>
      <c r="WU456" s="39"/>
      <c r="WV456" s="39"/>
      <c r="WW456" s="39"/>
      <c r="WX456" s="39"/>
      <c r="WY456" s="39"/>
      <c r="WZ456" s="39"/>
      <c r="XA456" s="39"/>
      <c r="XB456" s="39"/>
      <c r="XC456" s="39"/>
      <c r="XD456" s="39"/>
      <c r="XE456" s="39"/>
      <c r="XF456" s="39"/>
      <c r="XG456" s="39"/>
      <c r="XH456" s="39"/>
      <c r="XI456" s="39"/>
      <c r="XJ456" s="39"/>
      <c r="XK456" s="39"/>
      <c r="XL456" s="39"/>
      <c r="XM456" s="39"/>
      <c r="XN456" s="39"/>
      <c r="XO456" s="39"/>
      <c r="XP456" s="39"/>
      <c r="XQ456" s="39"/>
      <c r="XR456" s="39"/>
      <c r="XS456" s="39"/>
      <c r="XT456" s="39"/>
      <c r="XU456" s="39"/>
      <c r="XV456" s="39"/>
      <c r="XW456" s="39"/>
      <c r="XX456" s="39"/>
      <c r="XY456" s="39"/>
      <c r="XZ456" s="39"/>
      <c r="YA456" s="39"/>
      <c r="YB456" s="39"/>
      <c r="YC456" s="39"/>
      <c r="YD456" s="39"/>
      <c r="YE456" s="39"/>
      <c r="YF456" s="39"/>
      <c r="YG456" s="39"/>
      <c r="YH456" s="39"/>
      <c r="YI456" s="39"/>
      <c r="YJ456" s="39"/>
      <c r="YK456" s="39"/>
      <c r="YL456" s="39"/>
      <c r="YM456" s="39"/>
      <c r="YN456" s="39"/>
      <c r="YO456" s="39"/>
      <c r="YP456" s="39"/>
      <c r="YQ456" s="39"/>
      <c r="YR456" s="39"/>
      <c r="YS456" s="39"/>
      <c r="YT456" s="39"/>
      <c r="YU456" s="39"/>
      <c r="YV456" s="39"/>
      <c r="YW456" s="39"/>
      <c r="YX456" s="39"/>
      <c r="YY456" s="39"/>
      <c r="YZ456" s="39"/>
      <c r="ZA456" s="39"/>
      <c r="ZB456" s="39"/>
      <c r="ZC456" s="39"/>
      <c r="ZD456" s="39"/>
      <c r="ZE456" s="39"/>
      <c r="ZF456" s="39"/>
      <c r="ZG456" s="39"/>
      <c r="ZH456" s="39"/>
      <c r="ZI456" s="39"/>
      <c r="ZJ456" s="39"/>
      <c r="ZK456" s="39"/>
      <c r="ZL456" s="39"/>
      <c r="ZM456" s="39"/>
      <c r="ZN456" s="39"/>
      <c r="ZO456" s="39"/>
      <c r="ZP456" s="39"/>
      <c r="ZQ456" s="39"/>
      <c r="ZR456" s="39"/>
      <c r="ZS456" s="39"/>
      <c r="ZT456" s="39"/>
      <c r="ZU456" s="39"/>
      <c r="ZV456" s="39"/>
      <c r="ZW456" s="39"/>
      <c r="ZX456" s="39"/>
    </row>
    <row r="457" spans="1:700" s="41" customFormat="1" ht="12" customHeight="1" x14ac:dyDescent="0.25">
      <c r="A457" s="128" t="s">
        <v>36</v>
      </c>
      <c r="B457" s="15" t="s">
        <v>37</v>
      </c>
      <c r="C457" s="15" t="s">
        <v>37</v>
      </c>
      <c r="D457" s="5" t="s">
        <v>38</v>
      </c>
      <c r="E457" s="6" t="s">
        <v>229</v>
      </c>
      <c r="F457" s="5" t="s">
        <v>38</v>
      </c>
      <c r="G457" s="6" t="s">
        <v>40</v>
      </c>
      <c r="H457" s="8">
        <v>21601</v>
      </c>
      <c r="I457" s="70" t="s">
        <v>16361</v>
      </c>
      <c r="J457" s="110" t="s">
        <v>5812</v>
      </c>
      <c r="K457" s="9" t="s">
        <v>16365</v>
      </c>
      <c r="L457" s="11"/>
      <c r="M457" s="8" t="s">
        <v>43</v>
      </c>
      <c r="N457" s="12" t="s">
        <v>2955</v>
      </c>
      <c r="O457" s="13">
        <v>4</v>
      </c>
      <c r="P457" s="14">
        <v>120</v>
      </c>
      <c r="Q457" s="53" t="s">
        <v>45</v>
      </c>
      <c r="R457" s="14">
        <f t="shared" si="9"/>
        <v>480</v>
      </c>
      <c r="S457" s="14">
        <v>0</v>
      </c>
      <c r="T457" s="14">
        <v>120</v>
      </c>
      <c r="U457" s="14">
        <v>0</v>
      </c>
      <c r="V457" s="14">
        <v>0</v>
      </c>
      <c r="W457" s="14">
        <v>120</v>
      </c>
      <c r="X457" s="14">
        <v>0</v>
      </c>
      <c r="Y457" s="14">
        <v>0</v>
      </c>
      <c r="Z457" s="14">
        <v>120</v>
      </c>
      <c r="AA457" s="14">
        <v>0</v>
      </c>
      <c r="AB457" s="14">
        <v>0</v>
      </c>
      <c r="AC457" s="14">
        <v>120</v>
      </c>
      <c r="AD457" s="14">
        <v>0</v>
      </c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  <c r="IN457" s="39"/>
      <c r="IO457" s="39"/>
      <c r="IP457" s="39"/>
      <c r="IQ457" s="39"/>
      <c r="IR457" s="39"/>
      <c r="IS457" s="39"/>
      <c r="IT457" s="39"/>
      <c r="IU457" s="39"/>
      <c r="IV457" s="39"/>
      <c r="IW457" s="39"/>
      <c r="IX457" s="39"/>
      <c r="IY457" s="39"/>
      <c r="IZ457" s="39"/>
      <c r="JA457" s="39"/>
      <c r="JB457" s="39"/>
      <c r="JC457" s="39"/>
      <c r="JD457" s="39"/>
      <c r="JE457" s="39"/>
      <c r="JF457" s="39"/>
      <c r="JG457" s="39"/>
      <c r="JH457" s="39"/>
      <c r="JI457" s="39"/>
      <c r="JJ457" s="39"/>
      <c r="JK457" s="39"/>
      <c r="JL457" s="39"/>
      <c r="JM457" s="39"/>
      <c r="JN457" s="39"/>
      <c r="JO457" s="39"/>
      <c r="JP457" s="39"/>
      <c r="JQ457" s="39"/>
      <c r="JR457" s="39"/>
      <c r="JS457" s="39"/>
      <c r="JT457" s="39"/>
      <c r="JU457" s="39"/>
      <c r="JV457" s="39"/>
      <c r="JW457" s="39"/>
      <c r="JX457" s="39"/>
      <c r="JY457" s="39"/>
      <c r="JZ457" s="39"/>
      <c r="KA457" s="39"/>
      <c r="KB457" s="39"/>
      <c r="KC457" s="39"/>
      <c r="KD457" s="39"/>
      <c r="KE457" s="39"/>
      <c r="KF457" s="39"/>
      <c r="KG457" s="39"/>
      <c r="KH457" s="39"/>
      <c r="KI457" s="39"/>
      <c r="KJ457" s="39"/>
      <c r="KK457" s="39"/>
      <c r="KL457" s="39"/>
      <c r="KM457" s="39"/>
      <c r="KN457" s="39"/>
      <c r="KO457" s="39"/>
      <c r="KP457" s="39"/>
      <c r="KQ457" s="39"/>
      <c r="KR457" s="39"/>
      <c r="KS457" s="39"/>
      <c r="KT457" s="39"/>
      <c r="KU457" s="39"/>
      <c r="KV457" s="39"/>
      <c r="KW457" s="39"/>
      <c r="KX457" s="39"/>
      <c r="KY457" s="39"/>
      <c r="KZ457" s="39"/>
      <c r="LA457" s="39"/>
      <c r="LB457" s="39"/>
      <c r="LC457" s="39"/>
      <c r="LD457" s="39"/>
      <c r="LE457" s="39"/>
      <c r="LF457" s="39"/>
      <c r="LG457" s="39"/>
      <c r="LH457" s="39"/>
      <c r="LI457" s="39"/>
      <c r="LJ457" s="39"/>
      <c r="LK457" s="39"/>
      <c r="LL457" s="39"/>
      <c r="LM457" s="39"/>
      <c r="LN457" s="39"/>
      <c r="LO457" s="39"/>
      <c r="LP457" s="39"/>
      <c r="LQ457" s="39"/>
      <c r="LR457" s="39"/>
      <c r="LS457" s="39"/>
      <c r="LT457" s="39"/>
      <c r="LU457" s="39"/>
      <c r="LV457" s="39"/>
      <c r="LW457" s="39"/>
      <c r="LX457" s="39"/>
      <c r="LY457" s="39"/>
      <c r="LZ457" s="39"/>
      <c r="MA457" s="39"/>
      <c r="MB457" s="39"/>
      <c r="MC457" s="39"/>
      <c r="MD457" s="39"/>
      <c r="ME457" s="39"/>
      <c r="MF457" s="39"/>
      <c r="MG457" s="39"/>
      <c r="MH457" s="39"/>
      <c r="MI457" s="39"/>
      <c r="MJ457" s="39"/>
      <c r="MK457" s="39"/>
      <c r="ML457" s="39"/>
      <c r="MM457" s="39"/>
      <c r="MN457" s="39"/>
      <c r="MO457" s="39"/>
      <c r="MP457" s="39"/>
      <c r="MQ457" s="39"/>
      <c r="MR457" s="39"/>
      <c r="MS457" s="39"/>
      <c r="MT457" s="39"/>
      <c r="MU457" s="39"/>
      <c r="MV457" s="39"/>
      <c r="MW457" s="39"/>
      <c r="MX457" s="39"/>
      <c r="MY457" s="39"/>
      <c r="MZ457" s="39"/>
      <c r="NA457" s="39"/>
      <c r="NB457" s="39"/>
      <c r="NC457" s="39"/>
      <c r="ND457" s="39"/>
      <c r="NE457" s="39"/>
      <c r="NF457" s="39"/>
      <c r="NG457" s="39"/>
      <c r="NH457" s="39"/>
      <c r="NI457" s="39"/>
      <c r="NJ457" s="39"/>
      <c r="NK457" s="39"/>
      <c r="NL457" s="39"/>
      <c r="NM457" s="39"/>
      <c r="NN457" s="39"/>
      <c r="NO457" s="39"/>
      <c r="NP457" s="39"/>
      <c r="NQ457" s="39"/>
      <c r="NR457" s="39"/>
      <c r="NS457" s="39"/>
      <c r="NT457" s="39"/>
      <c r="NU457" s="39"/>
      <c r="NV457" s="39"/>
      <c r="NW457" s="39"/>
      <c r="NX457" s="39"/>
      <c r="NY457" s="39"/>
      <c r="NZ457" s="39"/>
      <c r="OA457" s="39"/>
      <c r="OB457" s="39"/>
      <c r="OC457" s="39"/>
      <c r="OD457" s="39"/>
      <c r="OE457" s="39"/>
      <c r="OF457" s="39"/>
      <c r="OG457" s="39"/>
      <c r="OH457" s="39"/>
      <c r="OI457" s="39"/>
      <c r="OJ457" s="39"/>
      <c r="OK457" s="39"/>
      <c r="OL457" s="39"/>
      <c r="OM457" s="39"/>
      <c r="ON457" s="39"/>
      <c r="OO457" s="39"/>
      <c r="OP457" s="39"/>
      <c r="OQ457" s="39"/>
      <c r="OR457" s="39"/>
      <c r="OS457" s="39"/>
      <c r="OT457" s="39"/>
      <c r="OU457" s="39"/>
      <c r="OV457" s="39"/>
      <c r="OW457" s="39"/>
      <c r="OX457" s="39"/>
      <c r="OY457" s="39"/>
      <c r="OZ457" s="39"/>
      <c r="PA457" s="39"/>
      <c r="PB457" s="39"/>
      <c r="PC457" s="39"/>
      <c r="PD457" s="39"/>
      <c r="PE457" s="39"/>
      <c r="PF457" s="39"/>
      <c r="PG457" s="39"/>
      <c r="PH457" s="39"/>
      <c r="PI457" s="39"/>
      <c r="PJ457" s="39"/>
      <c r="PK457" s="39"/>
      <c r="PL457" s="39"/>
      <c r="PM457" s="39"/>
      <c r="PN457" s="39"/>
      <c r="PO457" s="39"/>
      <c r="PP457" s="39"/>
      <c r="PQ457" s="39"/>
      <c r="PR457" s="39"/>
      <c r="PS457" s="39"/>
      <c r="PT457" s="39"/>
      <c r="PU457" s="39"/>
      <c r="PV457" s="39"/>
      <c r="PW457" s="39"/>
      <c r="PX457" s="39"/>
      <c r="PY457" s="39"/>
      <c r="PZ457" s="39"/>
      <c r="QA457" s="39"/>
      <c r="QB457" s="39"/>
      <c r="QC457" s="39"/>
      <c r="QD457" s="39"/>
      <c r="QE457" s="39"/>
      <c r="QF457" s="39"/>
      <c r="QG457" s="39"/>
      <c r="QH457" s="39"/>
      <c r="QI457" s="39"/>
      <c r="QJ457" s="39"/>
      <c r="QK457" s="39"/>
      <c r="QL457" s="39"/>
      <c r="QM457" s="39"/>
      <c r="QN457" s="39"/>
      <c r="QO457" s="39"/>
      <c r="QP457" s="39"/>
      <c r="QQ457" s="39"/>
      <c r="QR457" s="39"/>
      <c r="QS457" s="39"/>
      <c r="QT457" s="39"/>
      <c r="QU457" s="39"/>
      <c r="QV457" s="39"/>
      <c r="QW457" s="39"/>
      <c r="QX457" s="39"/>
      <c r="QY457" s="39"/>
      <c r="QZ457" s="39"/>
      <c r="RA457" s="39"/>
      <c r="RB457" s="39"/>
      <c r="RC457" s="39"/>
      <c r="RD457" s="39"/>
      <c r="RE457" s="39"/>
      <c r="RF457" s="39"/>
      <c r="RG457" s="39"/>
      <c r="RH457" s="39"/>
      <c r="RI457" s="39"/>
      <c r="RJ457" s="39"/>
      <c r="RK457" s="39"/>
      <c r="RL457" s="39"/>
      <c r="RM457" s="39"/>
      <c r="RN457" s="39"/>
      <c r="RO457" s="39"/>
      <c r="RP457" s="39"/>
      <c r="RQ457" s="39"/>
      <c r="RR457" s="39"/>
      <c r="RS457" s="39"/>
      <c r="RT457" s="39"/>
      <c r="RU457" s="39"/>
      <c r="RV457" s="39"/>
      <c r="RW457" s="39"/>
      <c r="RX457" s="39"/>
      <c r="RY457" s="39"/>
      <c r="RZ457" s="39"/>
      <c r="SA457" s="39"/>
      <c r="SB457" s="39"/>
      <c r="SC457" s="39"/>
      <c r="SD457" s="39"/>
      <c r="SE457" s="39"/>
      <c r="SF457" s="39"/>
      <c r="SG457" s="39"/>
      <c r="SH457" s="39"/>
      <c r="SI457" s="39"/>
      <c r="SJ457" s="39"/>
      <c r="SK457" s="39"/>
      <c r="SL457" s="39"/>
      <c r="SM457" s="39"/>
      <c r="SN457" s="39"/>
      <c r="SO457" s="39"/>
      <c r="SP457" s="39"/>
      <c r="SQ457" s="39"/>
      <c r="SR457" s="39"/>
      <c r="SS457" s="39"/>
      <c r="ST457" s="39"/>
      <c r="SU457" s="39"/>
      <c r="SV457" s="39"/>
      <c r="SW457" s="39"/>
      <c r="SX457" s="39"/>
      <c r="SY457" s="39"/>
      <c r="SZ457" s="39"/>
      <c r="TA457" s="39"/>
      <c r="TB457" s="39"/>
      <c r="TC457" s="39"/>
      <c r="TD457" s="39"/>
      <c r="TE457" s="39"/>
      <c r="TF457" s="39"/>
      <c r="TG457" s="39"/>
      <c r="TH457" s="39"/>
      <c r="TI457" s="39"/>
      <c r="TJ457" s="39"/>
      <c r="TK457" s="39"/>
      <c r="TL457" s="39"/>
      <c r="TM457" s="39"/>
      <c r="TN457" s="39"/>
      <c r="TO457" s="39"/>
      <c r="TP457" s="39"/>
      <c r="TQ457" s="39"/>
      <c r="TR457" s="39"/>
      <c r="TS457" s="39"/>
      <c r="TT457" s="39"/>
      <c r="TU457" s="39"/>
      <c r="TV457" s="39"/>
      <c r="TW457" s="39"/>
      <c r="TX457" s="39"/>
      <c r="TY457" s="39"/>
      <c r="TZ457" s="39"/>
      <c r="UA457" s="39"/>
      <c r="UB457" s="39"/>
      <c r="UC457" s="39"/>
      <c r="UD457" s="39"/>
      <c r="UE457" s="39"/>
      <c r="UF457" s="39"/>
      <c r="UG457" s="39"/>
      <c r="UH457" s="39"/>
      <c r="UI457" s="39"/>
      <c r="UJ457" s="39"/>
      <c r="UK457" s="39"/>
      <c r="UL457" s="39"/>
      <c r="UM457" s="39"/>
      <c r="UN457" s="39"/>
      <c r="UO457" s="39"/>
      <c r="UP457" s="39"/>
      <c r="UQ457" s="39"/>
      <c r="UR457" s="39"/>
      <c r="US457" s="39"/>
      <c r="UT457" s="39"/>
      <c r="UU457" s="39"/>
      <c r="UV457" s="39"/>
      <c r="UW457" s="39"/>
      <c r="UX457" s="39"/>
      <c r="UY457" s="39"/>
      <c r="UZ457" s="39"/>
      <c r="VA457" s="39"/>
      <c r="VB457" s="39"/>
      <c r="VC457" s="39"/>
      <c r="VD457" s="39"/>
      <c r="VE457" s="39"/>
      <c r="VF457" s="39"/>
      <c r="VG457" s="39"/>
      <c r="VH457" s="39"/>
      <c r="VI457" s="39"/>
      <c r="VJ457" s="39"/>
      <c r="VK457" s="39"/>
      <c r="VL457" s="39"/>
      <c r="VM457" s="39"/>
      <c r="VN457" s="39"/>
      <c r="VO457" s="39"/>
      <c r="VP457" s="39"/>
      <c r="VQ457" s="39"/>
      <c r="VR457" s="39"/>
      <c r="VS457" s="39"/>
      <c r="VT457" s="39"/>
      <c r="VU457" s="39"/>
      <c r="VV457" s="39"/>
      <c r="VW457" s="39"/>
      <c r="VX457" s="39"/>
      <c r="VY457" s="39"/>
      <c r="VZ457" s="39"/>
      <c r="WA457" s="39"/>
      <c r="WB457" s="39"/>
      <c r="WC457" s="39"/>
      <c r="WD457" s="39"/>
      <c r="WE457" s="39"/>
      <c r="WF457" s="39"/>
      <c r="WG457" s="39"/>
      <c r="WH457" s="39"/>
      <c r="WI457" s="39"/>
      <c r="WJ457" s="39"/>
      <c r="WK457" s="39"/>
      <c r="WL457" s="39"/>
      <c r="WM457" s="39"/>
      <c r="WN457" s="39"/>
      <c r="WO457" s="39"/>
      <c r="WP457" s="39"/>
      <c r="WQ457" s="39"/>
      <c r="WR457" s="39"/>
      <c r="WS457" s="39"/>
      <c r="WT457" s="39"/>
      <c r="WU457" s="39"/>
      <c r="WV457" s="39"/>
      <c r="WW457" s="39"/>
      <c r="WX457" s="39"/>
      <c r="WY457" s="39"/>
      <c r="WZ457" s="39"/>
      <c r="XA457" s="39"/>
      <c r="XB457" s="39"/>
      <c r="XC457" s="39"/>
      <c r="XD457" s="39"/>
      <c r="XE457" s="39"/>
      <c r="XF457" s="39"/>
      <c r="XG457" s="39"/>
      <c r="XH457" s="39"/>
      <c r="XI457" s="39"/>
      <c r="XJ457" s="39"/>
      <c r="XK457" s="39"/>
      <c r="XL457" s="39"/>
      <c r="XM457" s="39"/>
      <c r="XN457" s="39"/>
      <c r="XO457" s="39"/>
      <c r="XP457" s="39"/>
      <c r="XQ457" s="39"/>
      <c r="XR457" s="39"/>
      <c r="XS457" s="39"/>
      <c r="XT457" s="39"/>
      <c r="XU457" s="39"/>
      <c r="XV457" s="39"/>
      <c r="XW457" s="39"/>
      <c r="XX457" s="39"/>
      <c r="XY457" s="39"/>
      <c r="XZ457" s="39"/>
      <c r="YA457" s="39"/>
      <c r="YB457" s="39"/>
      <c r="YC457" s="39"/>
      <c r="YD457" s="39"/>
      <c r="YE457" s="39"/>
      <c r="YF457" s="39"/>
      <c r="YG457" s="39"/>
      <c r="YH457" s="39"/>
      <c r="YI457" s="39"/>
      <c r="YJ457" s="39"/>
      <c r="YK457" s="39"/>
      <c r="YL457" s="39"/>
      <c r="YM457" s="39"/>
      <c r="YN457" s="39"/>
      <c r="YO457" s="39"/>
      <c r="YP457" s="39"/>
      <c r="YQ457" s="39"/>
      <c r="YR457" s="39"/>
      <c r="YS457" s="39"/>
      <c r="YT457" s="39"/>
      <c r="YU457" s="39"/>
      <c r="YV457" s="39"/>
      <c r="YW457" s="39"/>
      <c r="YX457" s="39"/>
      <c r="YY457" s="39"/>
      <c r="YZ457" s="39"/>
      <c r="ZA457" s="39"/>
      <c r="ZB457" s="39"/>
      <c r="ZC457" s="39"/>
      <c r="ZD457" s="39"/>
      <c r="ZE457" s="39"/>
      <c r="ZF457" s="39"/>
      <c r="ZG457" s="39"/>
      <c r="ZH457" s="39"/>
      <c r="ZI457" s="39"/>
      <c r="ZJ457" s="39"/>
      <c r="ZK457" s="39"/>
      <c r="ZL457" s="39"/>
      <c r="ZM457" s="39"/>
      <c r="ZN457" s="39"/>
      <c r="ZO457" s="39"/>
      <c r="ZP457" s="39"/>
      <c r="ZQ457" s="39"/>
      <c r="ZR457" s="39"/>
      <c r="ZS457" s="39"/>
      <c r="ZT457" s="39"/>
      <c r="ZU457" s="39"/>
      <c r="ZV457" s="39"/>
      <c r="ZW457" s="39"/>
      <c r="ZX457" s="39"/>
    </row>
    <row r="458" spans="1:700" s="41" customFormat="1" ht="12" customHeight="1" x14ac:dyDescent="0.25">
      <c r="A458" s="128" t="s">
        <v>36</v>
      </c>
      <c r="B458" s="15" t="s">
        <v>37</v>
      </c>
      <c r="C458" s="15" t="s">
        <v>37</v>
      </c>
      <c r="D458" s="5" t="s">
        <v>38</v>
      </c>
      <c r="E458" s="6" t="s">
        <v>229</v>
      </c>
      <c r="F458" s="5" t="s">
        <v>38</v>
      </c>
      <c r="G458" s="6" t="s">
        <v>40</v>
      </c>
      <c r="H458" s="8">
        <v>21601</v>
      </c>
      <c r="I458" s="70" t="s">
        <v>16361</v>
      </c>
      <c r="J458" s="110" t="s">
        <v>5810</v>
      </c>
      <c r="K458" s="9" t="s">
        <v>16366</v>
      </c>
      <c r="L458" s="11"/>
      <c r="M458" s="8" t="s">
        <v>43</v>
      </c>
      <c r="N458" s="12" t="s">
        <v>2955</v>
      </c>
      <c r="O458" s="13">
        <v>6</v>
      </c>
      <c r="P458" s="14">
        <v>120</v>
      </c>
      <c r="Q458" s="53" t="s">
        <v>45</v>
      </c>
      <c r="R458" s="14">
        <f t="shared" si="9"/>
        <v>720</v>
      </c>
      <c r="S458" s="14">
        <v>0</v>
      </c>
      <c r="T458" s="14">
        <v>120</v>
      </c>
      <c r="U458" s="14">
        <v>0</v>
      </c>
      <c r="V458" s="14">
        <v>0</v>
      </c>
      <c r="W458" s="14">
        <v>120</v>
      </c>
      <c r="X458" s="14">
        <v>0</v>
      </c>
      <c r="Y458" s="14">
        <v>0</v>
      </c>
      <c r="Z458" s="14">
        <v>240</v>
      </c>
      <c r="AA458" s="14">
        <v>0</v>
      </c>
      <c r="AB458" s="14">
        <v>0</v>
      </c>
      <c r="AC458" s="14">
        <v>240</v>
      </c>
      <c r="AD458" s="14">
        <v>0</v>
      </c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  <c r="IB458" s="39"/>
      <c r="IC458" s="39"/>
      <c r="ID458" s="39"/>
      <c r="IE458" s="39"/>
      <c r="IF458" s="39"/>
      <c r="IG458" s="39"/>
      <c r="IH458" s="39"/>
      <c r="II458" s="39"/>
      <c r="IJ458" s="39"/>
      <c r="IK458" s="39"/>
      <c r="IL458" s="39"/>
      <c r="IM458" s="39"/>
      <c r="IN458" s="39"/>
      <c r="IO458" s="39"/>
      <c r="IP458" s="39"/>
      <c r="IQ458" s="39"/>
      <c r="IR458" s="39"/>
      <c r="IS458" s="39"/>
      <c r="IT458" s="39"/>
      <c r="IU458" s="39"/>
      <c r="IV458" s="39"/>
      <c r="IW458" s="39"/>
      <c r="IX458" s="39"/>
      <c r="IY458" s="39"/>
      <c r="IZ458" s="39"/>
      <c r="JA458" s="39"/>
      <c r="JB458" s="39"/>
      <c r="JC458" s="39"/>
      <c r="JD458" s="39"/>
      <c r="JE458" s="39"/>
      <c r="JF458" s="39"/>
      <c r="JG458" s="39"/>
      <c r="JH458" s="39"/>
      <c r="JI458" s="39"/>
      <c r="JJ458" s="39"/>
      <c r="JK458" s="39"/>
      <c r="JL458" s="39"/>
      <c r="JM458" s="39"/>
      <c r="JN458" s="39"/>
      <c r="JO458" s="39"/>
      <c r="JP458" s="39"/>
      <c r="JQ458" s="39"/>
      <c r="JR458" s="39"/>
      <c r="JS458" s="39"/>
      <c r="JT458" s="39"/>
      <c r="JU458" s="39"/>
      <c r="JV458" s="39"/>
      <c r="JW458" s="39"/>
      <c r="JX458" s="39"/>
      <c r="JY458" s="39"/>
      <c r="JZ458" s="39"/>
      <c r="KA458" s="39"/>
      <c r="KB458" s="39"/>
      <c r="KC458" s="39"/>
      <c r="KD458" s="39"/>
      <c r="KE458" s="39"/>
      <c r="KF458" s="39"/>
      <c r="KG458" s="39"/>
      <c r="KH458" s="39"/>
      <c r="KI458" s="39"/>
      <c r="KJ458" s="39"/>
      <c r="KK458" s="39"/>
      <c r="KL458" s="39"/>
      <c r="KM458" s="39"/>
      <c r="KN458" s="39"/>
      <c r="KO458" s="39"/>
      <c r="KP458" s="39"/>
      <c r="KQ458" s="39"/>
      <c r="KR458" s="39"/>
      <c r="KS458" s="39"/>
      <c r="KT458" s="39"/>
      <c r="KU458" s="39"/>
      <c r="KV458" s="39"/>
      <c r="KW458" s="39"/>
      <c r="KX458" s="39"/>
      <c r="KY458" s="39"/>
      <c r="KZ458" s="39"/>
      <c r="LA458" s="39"/>
      <c r="LB458" s="39"/>
      <c r="LC458" s="39"/>
      <c r="LD458" s="39"/>
      <c r="LE458" s="39"/>
      <c r="LF458" s="39"/>
      <c r="LG458" s="39"/>
      <c r="LH458" s="39"/>
      <c r="LI458" s="39"/>
      <c r="LJ458" s="39"/>
      <c r="LK458" s="39"/>
      <c r="LL458" s="39"/>
      <c r="LM458" s="39"/>
      <c r="LN458" s="39"/>
      <c r="LO458" s="39"/>
      <c r="LP458" s="39"/>
      <c r="LQ458" s="39"/>
      <c r="LR458" s="39"/>
      <c r="LS458" s="39"/>
      <c r="LT458" s="39"/>
      <c r="LU458" s="39"/>
      <c r="LV458" s="39"/>
      <c r="LW458" s="39"/>
      <c r="LX458" s="39"/>
      <c r="LY458" s="39"/>
      <c r="LZ458" s="39"/>
      <c r="MA458" s="39"/>
      <c r="MB458" s="39"/>
      <c r="MC458" s="39"/>
      <c r="MD458" s="39"/>
      <c r="ME458" s="39"/>
      <c r="MF458" s="39"/>
      <c r="MG458" s="39"/>
      <c r="MH458" s="39"/>
      <c r="MI458" s="39"/>
      <c r="MJ458" s="39"/>
      <c r="MK458" s="39"/>
      <c r="ML458" s="39"/>
      <c r="MM458" s="39"/>
      <c r="MN458" s="39"/>
      <c r="MO458" s="39"/>
      <c r="MP458" s="39"/>
      <c r="MQ458" s="39"/>
      <c r="MR458" s="39"/>
      <c r="MS458" s="39"/>
      <c r="MT458" s="39"/>
      <c r="MU458" s="39"/>
      <c r="MV458" s="39"/>
      <c r="MW458" s="39"/>
      <c r="MX458" s="39"/>
      <c r="MY458" s="39"/>
      <c r="MZ458" s="39"/>
      <c r="NA458" s="39"/>
      <c r="NB458" s="39"/>
      <c r="NC458" s="39"/>
      <c r="ND458" s="39"/>
      <c r="NE458" s="39"/>
      <c r="NF458" s="39"/>
      <c r="NG458" s="39"/>
      <c r="NH458" s="39"/>
      <c r="NI458" s="39"/>
      <c r="NJ458" s="39"/>
      <c r="NK458" s="39"/>
      <c r="NL458" s="39"/>
      <c r="NM458" s="39"/>
      <c r="NN458" s="39"/>
      <c r="NO458" s="39"/>
      <c r="NP458" s="39"/>
      <c r="NQ458" s="39"/>
      <c r="NR458" s="39"/>
      <c r="NS458" s="39"/>
      <c r="NT458" s="39"/>
      <c r="NU458" s="39"/>
      <c r="NV458" s="39"/>
      <c r="NW458" s="39"/>
      <c r="NX458" s="39"/>
      <c r="NY458" s="39"/>
      <c r="NZ458" s="39"/>
      <c r="OA458" s="39"/>
      <c r="OB458" s="39"/>
      <c r="OC458" s="39"/>
      <c r="OD458" s="39"/>
      <c r="OE458" s="39"/>
      <c r="OF458" s="39"/>
      <c r="OG458" s="39"/>
      <c r="OH458" s="39"/>
      <c r="OI458" s="39"/>
      <c r="OJ458" s="39"/>
      <c r="OK458" s="39"/>
      <c r="OL458" s="39"/>
      <c r="OM458" s="39"/>
      <c r="ON458" s="39"/>
      <c r="OO458" s="39"/>
      <c r="OP458" s="39"/>
      <c r="OQ458" s="39"/>
      <c r="OR458" s="39"/>
      <c r="OS458" s="39"/>
      <c r="OT458" s="39"/>
      <c r="OU458" s="39"/>
      <c r="OV458" s="39"/>
      <c r="OW458" s="39"/>
      <c r="OX458" s="39"/>
      <c r="OY458" s="39"/>
      <c r="OZ458" s="39"/>
      <c r="PA458" s="39"/>
      <c r="PB458" s="39"/>
      <c r="PC458" s="39"/>
      <c r="PD458" s="39"/>
      <c r="PE458" s="39"/>
      <c r="PF458" s="39"/>
      <c r="PG458" s="39"/>
      <c r="PH458" s="39"/>
      <c r="PI458" s="39"/>
      <c r="PJ458" s="39"/>
      <c r="PK458" s="39"/>
      <c r="PL458" s="39"/>
      <c r="PM458" s="39"/>
      <c r="PN458" s="39"/>
      <c r="PO458" s="39"/>
      <c r="PP458" s="39"/>
      <c r="PQ458" s="39"/>
      <c r="PR458" s="39"/>
      <c r="PS458" s="39"/>
      <c r="PT458" s="39"/>
      <c r="PU458" s="39"/>
      <c r="PV458" s="39"/>
      <c r="PW458" s="39"/>
      <c r="PX458" s="39"/>
      <c r="PY458" s="39"/>
      <c r="PZ458" s="39"/>
      <c r="QA458" s="39"/>
      <c r="QB458" s="39"/>
      <c r="QC458" s="39"/>
      <c r="QD458" s="39"/>
      <c r="QE458" s="39"/>
      <c r="QF458" s="39"/>
      <c r="QG458" s="39"/>
      <c r="QH458" s="39"/>
      <c r="QI458" s="39"/>
      <c r="QJ458" s="39"/>
      <c r="QK458" s="39"/>
      <c r="QL458" s="39"/>
      <c r="QM458" s="39"/>
      <c r="QN458" s="39"/>
      <c r="QO458" s="39"/>
      <c r="QP458" s="39"/>
      <c r="QQ458" s="39"/>
      <c r="QR458" s="39"/>
      <c r="QS458" s="39"/>
      <c r="QT458" s="39"/>
      <c r="QU458" s="39"/>
      <c r="QV458" s="39"/>
      <c r="QW458" s="39"/>
      <c r="QX458" s="39"/>
      <c r="QY458" s="39"/>
      <c r="QZ458" s="39"/>
      <c r="RA458" s="39"/>
      <c r="RB458" s="39"/>
      <c r="RC458" s="39"/>
      <c r="RD458" s="39"/>
      <c r="RE458" s="39"/>
      <c r="RF458" s="39"/>
      <c r="RG458" s="39"/>
      <c r="RH458" s="39"/>
      <c r="RI458" s="39"/>
      <c r="RJ458" s="39"/>
      <c r="RK458" s="39"/>
      <c r="RL458" s="39"/>
      <c r="RM458" s="39"/>
      <c r="RN458" s="39"/>
      <c r="RO458" s="39"/>
      <c r="RP458" s="39"/>
      <c r="RQ458" s="39"/>
      <c r="RR458" s="39"/>
      <c r="RS458" s="39"/>
      <c r="RT458" s="39"/>
      <c r="RU458" s="39"/>
      <c r="RV458" s="39"/>
      <c r="RW458" s="39"/>
      <c r="RX458" s="39"/>
      <c r="RY458" s="39"/>
      <c r="RZ458" s="39"/>
      <c r="SA458" s="39"/>
      <c r="SB458" s="39"/>
      <c r="SC458" s="39"/>
      <c r="SD458" s="39"/>
      <c r="SE458" s="39"/>
      <c r="SF458" s="39"/>
      <c r="SG458" s="39"/>
      <c r="SH458" s="39"/>
      <c r="SI458" s="39"/>
      <c r="SJ458" s="39"/>
      <c r="SK458" s="39"/>
      <c r="SL458" s="39"/>
      <c r="SM458" s="39"/>
      <c r="SN458" s="39"/>
      <c r="SO458" s="39"/>
      <c r="SP458" s="39"/>
      <c r="SQ458" s="39"/>
      <c r="SR458" s="39"/>
      <c r="SS458" s="39"/>
      <c r="ST458" s="39"/>
      <c r="SU458" s="39"/>
      <c r="SV458" s="39"/>
      <c r="SW458" s="39"/>
      <c r="SX458" s="39"/>
      <c r="SY458" s="39"/>
      <c r="SZ458" s="39"/>
      <c r="TA458" s="39"/>
      <c r="TB458" s="39"/>
      <c r="TC458" s="39"/>
      <c r="TD458" s="39"/>
      <c r="TE458" s="39"/>
      <c r="TF458" s="39"/>
      <c r="TG458" s="39"/>
      <c r="TH458" s="39"/>
      <c r="TI458" s="39"/>
      <c r="TJ458" s="39"/>
      <c r="TK458" s="39"/>
      <c r="TL458" s="39"/>
      <c r="TM458" s="39"/>
      <c r="TN458" s="39"/>
      <c r="TO458" s="39"/>
      <c r="TP458" s="39"/>
      <c r="TQ458" s="39"/>
      <c r="TR458" s="39"/>
      <c r="TS458" s="39"/>
      <c r="TT458" s="39"/>
      <c r="TU458" s="39"/>
      <c r="TV458" s="39"/>
      <c r="TW458" s="39"/>
      <c r="TX458" s="39"/>
      <c r="TY458" s="39"/>
      <c r="TZ458" s="39"/>
      <c r="UA458" s="39"/>
      <c r="UB458" s="39"/>
      <c r="UC458" s="39"/>
      <c r="UD458" s="39"/>
      <c r="UE458" s="39"/>
      <c r="UF458" s="39"/>
      <c r="UG458" s="39"/>
      <c r="UH458" s="39"/>
      <c r="UI458" s="39"/>
      <c r="UJ458" s="39"/>
      <c r="UK458" s="39"/>
      <c r="UL458" s="39"/>
      <c r="UM458" s="39"/>
      <c r="UN458" s="39"/>
      <c r="UO458" s="39"/>
      <c r="UP458" s="39"/>
      <c r="UQ458" s="39"/>
      <c r="UR458" s="39"/>
      <c r="US458" s="39"/>
      <c r="UT458" s="39"/>
      <c r="UU458" s="39"/>
      <c r="UV458" s="39"/>
      <c r="UW458" s="39"/>
      <c r="UX458" s="39"/>
      <c r="UY458" s="39"/>
      <c r="UZ458" s="39"/>
      <c r="VA458" s="39"/>
      <c r="VB458" s="39"/>
      <c r="VC458" s="39"/>
      <c r="VD458" s="39"/>
      <c r="VE458" s="39"/>
      <c r="VF458" s="39"/>
      <c r="VG458" s="39"/>
      <c r="VH458" s="39"/>
      <c r="VI458" s="39"/>
      <c r="VJ458" s="39"/>
      <c r="VK458" s="39"/>
      <c r="VL458" s="39"/>
      <c r="VM458" s="39"/>
      <c r="VN458" s="39"/>
      <c r="VO458" s="39"/>
      <c r="VP458" s="39"/>
      <c r="VQ458" s="39"/>
      <c r="VR458" s="39"/>
      <c r="VS458" s="39"/>
      <c r="VT458" s="39"/>
      <c r="VU458" s="39"/>
      <c r="VV458" s="39"/>
      <c r="VW458" s="39"/>
      <c r="VX458" s="39"/>
      <c r="VY458" s="39"/>
      <c r="VZ458" s="39"/>
      <c r="WA458" s="39"/>
      <c r="WB458" s="39"/>
      <c r="WC458" s="39"/>
      <c r="WD458" s="39"/>
      <c r="WE458" s="39"/>
      <c r="WF458" s="39"/>
      <c r="WG458" s="39"/>
      <c r="WH458" s="39"/>
      <c r="WI458" s="39"/>
      <c r="WJ458" s="39"/>
      <c r="WK458" s="39"/>
      <c r="WL458" s="39"/>
      <c r="WM458" s="39"/>
      <c r="WN458" s="39"/>
      <c r="WO458" s="39"/>
      <c r="WP458" s="39"/>
      <c r="WQ458" s="39"/>
      <c r="WR458" s="39"/>
      <c r="WS458" s="39"/>
      <c r="WT458" s="39"/>
      <c r="WU458" s="39"/>
      <c r="WV458" s="39"/>
      <c r="WW458" s="39"/>
      <c r="WX458" s="39"/>
      <c r="WY458" s="39"/>
      <c r="WZ458" s="39"/>
      <c r="XA458" s="39"/>
      <c r="XB458" s="39"/>
      <c r="XC458" s="39"/>
      <c r="XD458" s="39"/>
      <c r="XE458" s="39"/>
      <c r="XF458" s="39"/>
      <c r="XG458" s="39"/>
      <c r="XH458" s="39"/>
      <c r="XI458" s="39"/>
      <c r="XJ458" s="39"/>
      <c r="XK458" s="39"/>
      <c r="XL458" s="39"/>
      <c r="XM458" s="39"/>
      <c r="XN458" s="39"/>
      <c r="XO458" s="39"/>
      <c r="XP458" s="39"/>
      <c r="XQ458" s="39"/>
      <c r="XR458" s="39"/>
      <c r="XS458" s="39"/>
      <c r="XT458" s="39"/>
      <c r="XU458" s="39"/>
      <c r="XV458" s="39"/>
      <c r="XW458" s="39"/>
      <c r="XX458" s="39"/>
      <c r="XY458" s="39"/>
      <c r="XZ458" s="39"/>
      <c r="YA458" s="39"/>
      <c r="YB458" s="39"/>
      <c r="YC458" s="39"/>
      <c r="YD458" s="39"/>
      <c r="YE458" s="39"/>
      <c r="YF458" s="39"/>
      <c r="YG458" s="39"/>
      <c r="YH458" s="39"/>
      <c r="YI458" s="39"/>
      <c r="YJ458" s="39"/>
      <c r="YK458" s="39"/>
      <c r="YL458" s="39"/>
      <c r="YM458" s="39"/>
      <c r="YN458" s="39"/>
      <c r="YO458" s="39"/>
      <c r="YP458" s="39"/>
      <c r="YQ458" s="39"/>
      <c r="YR458" s="39"/>
      <c r="YS458" s="39"/>
      <c r="YT458" s="39"/>
      <c r="YU458" s="39"/>
      <c r="YV458" s="39"/>
      <c r="YW458" s="39"/>
      <c r="YX458" s="39"/>
      <c r="YY458" s="39"/>
      <c r="YZ458" s="39"/>
      <c r="ZA458" s="39"/>
      <c r="ZB458" s="39"/>
      <c r="ZC458" s="39"/>
      <c r="ZD458" s="39"/>
      <c r="ZE458" s="39"/>
      <c r="ZF458" s="39"/>
      <c r="ZG458" s="39"/>
      <c r="ZH458" s="39"/>
      <c r="ZI458" s="39"/>
      <c r="ZJ458" s="39"/>
      <c r="ZK458" s="39"/>
      <c r="ZL458" s="39"/>
      <c r="ZM458" s="39"/>
      <c r="ZN458" s="39"/>
      <c r="ZO458" s="39"/>
      <c r="ZP458" s="39"/>
      <c r="ZQ458" s="39"/>
      <c r="ZR458" s="39"/>
      <c r="ZS458" s="39"/>
      <c r="ZT458" s="39"/>
      <c r="ZU458" s="39"/>
      <c r="ZV458" s="39"/>
      <c r="ZW458" s="39"/>
      <c r="ZX458" s="39"/>
    </row>
    <row r="459" spans="1:700" s="41" customFormat="1" ht="12" customHeight="1" x14ac:dyDescent="0.25">
      <c r="A459" s="128" t="s">
        <v>36</v>
      </c>
      <c r="B459" s="15" t="s">
        <v>37</v>
      </c>
      <c r="C459" s="15" t="s">
        <v>37</v>
      </c>
      <c r="D459" s="5" t="s">
        <v>38</v>
      </c>
      <c r="E459" s="6" t="s">
        <v>229</v>
      </c>
      <c r="F459" s="5" t="s">
        <v>38</v>
      </c>
      <c r="G459" s="6" t="s">
        <v>40</v>
      </c>
      <c r="H459" s="8">
        <v>21601</v>
      </c>
      <c r="I459" s="70" t="s">
        <v>16361</v>
      </c>
      <c r="J459" s="110" t="s">
        <v>5726</v>
      </c>
      <c r="K459" s="9" t="s">
        <v>16367</v>
      </c>
      <c r="L459" s="11"/>
      <c r="M459" s="8" t="s">
        <v>43</v>
      </c>
      <c r="N459" s="12" t="s">
        <v>16255</v>
      </c>
      <c r="O459" s="13">
        <v>115</v>
      </c>
      <c r="P459" s="14">
        <v>20</v>
      </c>
      <c r="Q459" s="53" t="s">
        <v>45</v>
      </c>
      <c r="R459" s="14">
        <f t="shared" si="9"/>
        <v>2300</v>
      </c>
      <c r="S459" s="14">
        <v>0</v>
      </c>
      <c r="T459" s="14">
        <v>575</v>
      </c>
      <c r="U459" s="14">
        <v>0</v>
      </c>
      <c r="V459" s="14">
        <v>0</v>
      </c>
      <c r="W459" s="14">
        <v>575</v>
      </c>
      <c r="X459" s="14">
        <v>0</v>
      </c>
      <c r="Y459" s="14">
        <v>0</v>
      </c>
      <c r="Z459" s="14">
        <v>575</v>
      </c>
      <c r="AA459" s="14">
        <v>0</v>
      </c>
      <c r="AB459" s="14">
        <v>0</v>
      </c>
      <c r="AC459" s="14">
        <v>575</v>
      </c>
      <c r="AD459" s="14">
        <v>0</v>
      </c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  <c r="IB459" s="39"/>
      <c r="IC459" s="39"/>
      <c r="ID459" s="39"/>
      <c r="IE459" s="39"/>
      <c r="IF459" s="39"/>
      <c r="IG459" s="39"/>
      <c r="IH459" s="39"/>
      <c r="II459" s="39"/>
      <c r="IJ459" s="39"/>
      <c r="IK459" s="39"/>
      <c r="IL459" s="39"/>
      <c r="IM459" s="39"/>
      <c r="IN459" s="39"/>
      <c r="IO459" s="39"/>
      <c r="IP459" s="39"/>
      <c r="IQ459" s="39"/>
      <c r="IR459" s="39"/>
      <c r="IS459" s="39"/>
      <c r="IT459" s="39"/>
      <c r="IU459" s="39"/>
      <c r="IV459" s="39"/>
      <c r="IW459" s="39"/>
      <c r="IX459" s="39"/>
      <c r="IY459" s="39"/>
      <c r="IZ459" s="39"/>
      <c r="JA459" s="39"/>
      <c r="JB459" s="39"/>
      <c r="JC459" s="39"/>
      <c r="JD459" s="39"/>
      <c r="JE459" s="39"/>
      <c r="JF459" s="39"/>
      <c r="JG459" s="39"/>
      <c r="JH459" s="39"/>
      <c r="JI459" s="39"/>
      <c r="JJ459" s="39"/>
      <c r="JK459" s="39"/>
      <c r="JL459" s="39"/>
      <c r="JM459" s="39"/>
      <c r="JN459" s="39"/>
      <c r="JO459" s="39"/>
      <c r="JP459" s="39"/>
      <c r="JQ459" s="39"/>
      <c r="JR459" s="39"/>
      <c r="JS459" s="39"/>
      <c r="JT459" s="39"/>
      <c r="JU459" s="39"/>
      <c r="JV459" s="39"/>
      <c r="JW459" s="39"/>
      <c r="JX459" s="39"/>
      <c r="JY459" s="39"/>
      <c r="JZ459" s="39"/>
      <c r="KA459" s="39"/>
      <c r="KB459" s="39"/>
      <c r="KC459" s="39"/>
      <c r="KD459" s="39"/>
      <c r="KE459" s="39"/>
      <c r="KF459" s="39"/>
      <c r="KG459" s="39"/>
      <c r="KH459" s="39"/>
      <c r="KI459" s="39"/>
      <c r="KJ459" s="39"/>
      <c r="KK459" s="39"/>
      <c r="KL459" s="39"/>
      <c r="KM459" s="39"/>
      <c r="KN459" s="39"/>
      <c r="KO459" s="39"/>
      <c r="KP459" s="39"/>
      <c r="KQ459" s="39"/>
      <c r="KR459" s="39"/>
      <c r="KS459" s="39"/>
      <c r="KT459" s="39"/>
      <c r="KU459" s="39"/>
      <c r="KV459" s="39"/>
      <c r="KW459" s="39"/>
      <c r="KX459" s="39"/>
      <c r="KY459" s="39"/>
      <c r="KZ459" s="39"/>
      <c r="LA459" s="39"/>
      <c r="LB459" s="39"/>
      <c r="LC459" s="39"/>
      <c r="LD459" s="39"/>
      <c r="LE459" s="39"/>
      <c r="LF459" s="39"/>
      <c r="LG459" s="39"/>
      <c r="LH459" s="39"/>
      <c r="LI459" s="39"/>
      <c r="LJ459" s="39"/>
      <c r="LK459" s="39"/>
      <c r="LL459" s="39"/>
      <c r="LM459" s="39"/>
      <c r="LN459" s="39"/>
      <c r="LO459" s="39"/>
      <c r="LP459" s="39"/>
      <c r="LQ459" s="39"/>
      <c r="LR459" s="39"/>
      <c r="LS459" s="39"/>
      <c r="LT459" s="39"/>
      <c r="LU459" s="39"/>
      <c r="LV459" s="39"/>
      <c r="LW459" s="39"/>
      <c r="LX459" s="39"/>
      <c r="LY459" s="39"/>
      <c r="LZ459" s="39"/>
      <c r="MA459" s="39"/>
      <c r="MB459" s="39"/>
      <c r="MC459" s="39"/>
      <c r="MD459" s="39"/>
      <c r="ME459" s="39"/>
      <c r="MF459" s="39"/>
      <c r="MG459" s="39"/>
      <c r="MH459" s="39"/>
      <c r="MI459" s="39"/>
      <c r="MJ459" s="39"/>
      <c r="MK459" s="39"/>
      <c r="ML459" s="39"/>
      <c r="MM459" s="39"/>
      <c r="MN459" s="39"/>
      <c r="MO459" s="39"/>
      <c r="MP459" s="39"/>
      <c r="MQ459" s="39"/>
      <c r="MR459" s="39"/>
      <c r="MS459" s="39"/>
      <c r="MT459" s="39"/>
      <c r="MU459" s="39"/>
      <c r="MV459" s="39"/>
      <c r="MW459" s="39"/>
      <c r="MX459" s="39"/>
      <c r="MY459" s="39"/>
      <c r="MZ459" s="39"/>
      <c r="NA459" s="39"/>
      <c r="NB459" s="39"/>
      <c r="NC459" s="39"/>
      <c r="ND459" s="39"/>
      <c r="NE459" s="39"/>
      <c r="NF459" s="39"/>
      <c r="NG459" s="39"/>
      <c r="NH459" s="39"/>
      <c r="NI459" s="39"/>
      <c r="NJ459" s="39"/>
      <c r="NK459" s="39"/>
      <c r="NL459" s="39"/>
      <c r="NM459" s="39"/>
      <c r="NN459" s="39"/>
      <c r="NO459" s="39"/>
      <c r="NP459" s="39"/>
      <c r="NQ459" s="39"/>
      <c r="NR459" s="39"/>
      <c r="NS459" s="39"/>
      <c r="NT459" s="39"/>
      <c r="NU459" s="39"/>
      <c r="NV459" s="39"/>
      <c r="NW459" s="39"/>
      <c r="NX459" s="39"/>
      <c r="NY459" s="39"/>
      <c r="NZ459" s="39"/>
      <c r="OA459" s="39"/>
      <c r="OB459" s="39"/>
      <c r="OC459" s="39"/>
      <c r="OD459" s="39"/>
      <c r="OE459" s="39"/>
      <c r="OF459" s="39"/>
      <c r="OG459" s="39"/>
      <c r="OH459" s="39"/>
      <c r="OI459" s="39"/>
      <c r="OJ459" s="39"/>
      <c r="OK459" s="39"/>
      <c r="OL459" s="39"/>
      <c r="OM459" s="39"/>
      <c r="ON459" s="39"/>
      <c r="OO459" s="39"/>
      <c r="OP459" s="39"/>
      <c r="OQ459" s="39"/>
      <c r="OR459" s="39"/>
      <c r="OS459" s="39"/>
      <c r="OT459" s="39"/>
      <c r="OU459" s="39"/>
      <c r="OV459" s="39"/>
      <c r="OW459" s="39"/>
      <c r="OX459" s="39"/>
      <c r="OY459" s="39"/>
      <c r="OZ459" s="39"/>
      <c r="PA459" s="39"/>
      <c r="PB459" s="39"/>
      <c r="PC459" s="39"/>
      <c r="PD459" s="39"/>
      <c r="PE459" s="39"/>
      <c r="PF459" s="39"/>
      <c r="PG459" s="39"/>
      <c r="PH459" s="39"/>
      <c r="PI459" s="39"/>
      <c r="PJ459" s="39"/>
      <c r="PK459" s="39"/>
      <c r="PL459" s="39"/>
      <c r="PM459" s="39"/>
      <c r="PN459" s="39"/>
      <c r="PO459" s="39"/>
      <c r="PP459" s="39"/>
      <c r="PQ459" s="39"/>
      <c r="PR459" s="39"/>
      <c r="PS459" s="39"/>
      <c r="PT459" s="39"/>
      <c r="PU459" s="39"/>
      <c r="PV459" s="39"/>
      <c r="PW459" s="39"/>
      <c r="PX459" s="39"/>
      <c r="PY459" s="39"/>
      <c r="PZ459" s="39"/>
      <c r="QA459" s="39"/>
      <c r="QB459" s="39"/>
      <c r="QC459" s="39"/>
      <c r="QD459" s="39"/>
      <c r="QE459" s="39"/>
      <c r="QF459" s="39"/>
      <c r="QG459" s="39"/>
      <c r="QH459" s="39"/>
      <c r="QI459" s="39"/>
      <c r="QJ459" s="39"/>
      <c r="QK459" s="39"/>
      <c r="QL459" s="39"/>
      <c r="QM459" s="39"/>
      <c r="QN459" s="39"/>
      <c r="QO459" s="39"/>
      <c r="QP459" s="39"/>
      <c r="QQ459" s="39"/>
      <c r="QR459" s="39"/>
      <c r="QS459" s="39"/>
      <c r="QT459" s="39"/>
      <c r="QU459" s="39"/>
      <c r="QV459" s="39"/>
      <c r="QW459" s="39"/>
      <c r="QX459" s="39"/>
      <c r="QY459" s="39"/>
      <c r="QZ459" s="39"/>
      <c r="RA459" s="39"/>
      <c r="RB459" s="39"/>
      <c r="RC459" s="39"/>
      <c r="RD459" s="39"/>
      <c r="RE459" s="39"/>
      <c r="RF459" s="39"/>
      <c r="RG459" s="39"/>
      <c r="RH459" s="39"/>
      <c r="RI459" s="39"/>
      <c r="RJ459" s="39"/>
      <c r="RK459" s="39"/>
      <c r="RL459" s="39"/>
      <c r="RM459" s="39"/>
      <c r="RN459" s="39"/>
      <c r="RO459" s="39"/>
      <c r="RP459" s="39"/>
      <c r="RQ459" s="39"/>
      <c r="RR459" s="39"/>
      <c r="RS459" s="39"/>
      <c r="RT459" s="39"/>
      <c r="RU459" s="39"/>
      <c r="RV459" s="39"/>
      <c r="RW459" s="39"/>
      <c r="RX459" s="39"/>
      <c r="RY459" s="39"/>
      <c r="RZ459" s="39"/>
      <c r="SA459" s="39"/>
      <c r="SB459" s="39"/>
      <c r="SC459" s="39"/>
      <c r="SD459" s="39"/>
      <c r="SE459" s="39"/>
      <c r="SF459" s="39"/>
      <c r="SG459" s="39"/>
      <c r="SH459" s="39"/>
      <c r="SI459" s="39"/>
      <c r="SJ459" s="39"/>
      <c r="SK459" s="39"/>
      <c r="SL459" s="39"/>
      <c r="SM459" s="39"/>
      <c r="SN459" s="39"/>
      <c r="SO459" s="39"/>
      <c r="SP459" s="39"/>
      <c r="SQ459" s="39"/>
      <c r="SR459" s="39"/>
      <c r="SS459" s="39"/>
      <c r="ST459" s="39"/>
      <c r="SU459" s="39"/>
      <c r="SV459" s="39"/>
      <c r="SW459" s="39"/>
      <c r="SX459" s="39"/>
      <c r="SY459" s="39"/>
      <c r="SZ459" s="39"/>
      <c r="TA459" s="39"/>
      <c r="TB459" s="39"/>
      <c r="TC459" s="39"/>
      <c r="TD459" s="39"/>
      <c r="TE459" s="39"/>
      <c r="TF459" s="39"/>
      <c r="TG459" s="39"/>
      <c r="TH459" s="39"/>
      <c r="TI459" s="39"/>
      <c r="TJ459" s="39"/>
      <c r="TK459" s="39"/>
      <c r="TL459" s="39"/>
      <c r="TM459" s="39"/>
      <c r="TN459" s="39"/>
      <c r="TO459" s="39"/>
      <c r="TP459" s="39"/>
      <c r="TQ459" s="39"/>
      <c r="TR459" s="39"/>
      <c r="TS459" s="39"/>
      <c r="TT459" s="39"/>
      <c r="TU459" s="39"/>
      <c r="TV459" s="39"/>
      <c r="TW459" s="39"/>
      <c r="TX459" s="39"/>
      <c r="TY459" s="39"/>
      <c r="TZ459" s="39"/>
      <c r="UA459" s="39"/>
      <c r="UB459" s="39"/>
      <c r="UC459" s="39"/>
      <c r="UD459" s="39"/>
      <c r="UE459" s="39"/>
      <c r="UF459" s="39"/>
      <c r="UG459" s="39"/>
      <c r="UH459" s="39"/>
      <c r="UI459" s="39"/>
      <c r="UJ459" s="39"/>
      <c r="UK459" s="39"/>
      <c r="UL459" s="39"/>
      <c r="UM459" s="39"/>
      <c r="UN459" s="39"/>
      <c r="UO459" s="39"/>
      <c r="UP459" s="39"/>
      <c r="UQ459" s="39"/>
      <c r="UR459" s="39"/>
      <c r="US459" s="39"/>
      <c r="UT459" s="39"/>
      <c r="UU459" s="39"/>
      <c r="UV459" s="39"/>
      <c r="UW459" s="39"/>
      <c r="UX459" s="39"/>
      <c r="UY459" s="39"/>
      <c r="UZ459" s="39"/>
      <c r="VA459" s="39"/>
      <c r="VB459" s="39"/>
      <c r="VC459" s="39"/>
      <c r="VD459" s="39"/>
      <c r="VE459" s="39"/>
      <c r="VF459" s="39"/>
      <c r="VG459" s="39"/>
      <c r="VH459" s="39"/>
      <c r="VI459" s="39"/>
      <c r="VJ459" s="39"/>
      <c r="VK459" s="39"/>
      <c r="VL459" s="39"/>
      <c r="VM459" s="39"/>
      <c r="VN459" s="39"/>
      <c r="VO459" s="39"/>
      <c r="VP459" s="39"/>
      <c r="VQ459" s="39"/>
      <c r="VR459" s="39"/>
      <c r="VS459" s="39"/>
      <c r="VT459" s="39"/>
      <c r="VU459" s="39"/>
      <c r="VV459" s="39"/>
      <c r="VW459" s="39"/>
      <c r="VX459" s="39"/>
      <c r="VY459" s="39"/>
      <c r="VZ459" s="39"/>
      <c r="WA459" s="39"/>
      <c r="WB459" s="39"/>
      <c r="WC459" s="39"/>
      <c r="WD459" s="39"/>
      <c r="WE459" s="39"/>
      <c r="WF459" s="39"/>
      <c r="WG459" s="39"/>
      <c r="WH459" s="39"/>
      <c r="WI459" s="39"/>
      <c r="WJ459" s="39"/>
      <c r="WK459" s="39"/>
      <c r="WL459" s="39"/>
      <c r="WM459" s="39"/>
      <c r="WN459" s="39"/>
      <c r="WO459" s="39"/>
      <c r="WP459" s="39"/>
      <c r="WQ459" s="39"/>
      <c r="WR459" s="39"/>
      <c r="WS459" s="39"/>
      <c r="WT459" s="39"/>
      <c r="WU459" s="39"/>
      <c r="WV459" s="39"/>
      <c r="WW459" s="39"/>
      <c r="WX459" s="39"/>
      <c r="WY459" s="39"/>
      <c r="WZ459" s="39"/>
      <c r="XA459" s="39"/>
      <c r="XB459" s="39"/>
      <c r="XC459" s="39"/>
      <c r="XD459" s="39"/>
      <c r="XE459" s="39"/>
      <c r="XF459" s="39"/>
      <c r="XG459" s="39"/>
      <c r="XH459" s="39"/>
      <c r="XI459" s="39"/>
      <c r="XJ459" s="39"/>
      <c r="XK459" s="39"/>
      <c r="XL459" s="39"/>
      <c r="XM459" s="39"/>
      <c r="XN459" s="39"/>
      <c r="XO459" s="39"/>
      <c r="XP459" s="39"/>
      <c r="XQ459" s="39"/>
      <c r="XR459" s="39"/>
      <c r="XS459" s="39"/>
      <c r="XT459" s="39"/>
      <c r="XU459" s="39"/>
      <c r="XV459" s="39"/>
      <c r="XW459" s="39"/>
      <c r="XX459" s="39"/>
      <c r="XY459" s="39"/>
      <c r="XZ459" s="39"/>
      <c r="YA459" s="39"/>
      <c r="YB459" s="39"/>
      <c r="YC459" s="39"/>
      <c r="YD459" s="39"/>
      <c r="YE459" s="39"/>
      <c r="YF459" s="39"/>
      <c r="YG459" s="39"/>
      <c r="YH459" s="39"/>
      <c r="YI459" s="39"/>
      <c r="YJ459" s="39"/>
      <c r="YK459" s="39"/>
      <c r="YL459" s="39"/>
      <c r="YM459" s="39"/>
      <c r="YN459" s="39"/>
      <c r="YO459" s="39"/>
      <c r="YP459" s="39"/>
      <c r="YQ459" s="39"/>
      <c r="YR459" s="39"/>
      <c r="YS459" s="39"/>
      <c r="YT459" s="39"/>
      <c r="YU459" s="39"/>
      <c r="YV459" s="39"/>
      <c r="YW459" s="39"/>
      <c r="YX459" s="39"/>
      <c r="YY459" s="39"/>
      <c r="YZ459" s="39"/>
      <c r="ZA459" s="39"/>
      <c r="ZB459" s="39"/>
      <c r="ZC459" s="39"/>
      <c r="ZD459" s="39"/>
      <c r="ZE459" s="39"/>
      <c r="ZF459" s="39"/>
      <c r="ZG459" s="39"/>
      <c r="ZH459" s="39"/>
      <c r="ZI459" s="39"/>
      <c r="ZJ459" s="39"/>
      <c r="ZK459" s="39"/>
      <c r="ZL459" s="39"/>
      <c r="ZM459" s="39"/>
      <c r="ZN459" s="39"/>
      <c r="ZO459" s="39"/>
      <c r="ZP459" s="39"/>
      <c r="ZQ459" s="39"/>
      <c r="ZR459" s="39"/>
      <c r="ZS459" s="39"/>
      <c r="ZT459" s="39"/>
      <c r="ZU459" s="39"/>
      <c r="ZV459" s="39"/>
      <c r="ZW459" s="39"/>
      <c r="ZX459" s="39"/>
    </row>
    <row r="460" spans="1:700" s="41" customFormat="1" ht="12" customHeight="1" x14ac:dyDescent="0.25">
      <c r="A460" s="128" t="s">
        <v>36</v>
      </c>
      <c r="B460" s="15" t="s">
        <v>37</v>
      </c>
      <c r="C460" s="15" t="s">
        <v>37</v>
      </c>
      <c r="D460" s="5" t="s">
        <v>38</v>
      </c>
      <c r="E460" s="6" t="s">
        <v>229</v>
      </c>
      <c r="F460" s="5" t="s">
        <v>38</v>
      </c>
      <c r="G460" s="6" t="s">
        <v>40</v>
      </c>
      <c r="H460" s="8">
        <v>21601</v>
      </c>
      <c r="I460" s="70" t="s">
        <v>16361</v>
      </c>
      <c r="J460" s="110" t="s">
        <v>5729</v>
      </c>
      <c r="K460" s="9" t="s">
        <v>16368</v>
      </c>
      <c r="L460" s="11"/>
      <c r="M460" s="8" t="s">
        <v>43</v>
      </c>
      <c r="N460" s="12" t="s">
        <v>16255</v>
      </c>
      <c r="O460" s="13">
        <v>70</v>
      </c>
      <c r="P460" s="14">
        <v>35</v>
      </c>
      <c r="Q460" s="53" t="s">
        <v>45</v>
      </c>
      <c r="R460" s="14">
        <f t="shared" si="9"/>
        <v>2450</v>
      </c>
      <c r="S460" s="14">
        <v>0</v>
      </c>
      <c r="T460" s="14">
        <v>700</v>
      </c>
      <c r="U460" s="14">
        <v>0</v>
      </c>
      <c r="V460" s="14">
        <v>0</v>
      </c>
      <c r="W460" s="14">
        <v>525</v>
      </c>
      <c r="X460" s="14">
        <v>0</v>
      </c>
      <c r="Y460" s="14">
        <v>0</v>
      </c>
      <c r="Z460" s="14">
        <v>700</v>
      </c>
      <c r="AA460" s="14">
        <v>0</v>
      </c>
      <c r="AB460" s="14">
        <v>0</v>
      </c>
      <c r="AC460" s="14">
        <v>525</v>
      </c>
      <c r="AD460" s="14">
        <v>0</v>
      </c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  <c r="IB460" s="39"/>
      <c r="IC460" s="39"/>
      <c r="ID460" s="39"/>
      <c r="IE460" s="39"/>
      <c r="IF460" s="39"/>
      <c r="IG460" s="39"/>
      <c r="IH460" s="39"/>
      <c r="II460" s="39"/>
      <c r="IJ460" s="39"/>
      <c r="IK460" s="39"/>
      <c r="IL460" s="39"/>
      <c r="IM460" s="39"/>
      <c r="IN460" s="39"/>
      <c r="IO460" s="39"/>
      <c r="IP460" s="39"/>
      <c r="IQ460" s="39"/>
      <c r="IR460" s="39"/>
      <c r="IS460" s="39"/>
      <c r="IT460" s="39"/>
      <c r="IU460" s="39"/>
      <c r="IV460" s="39"/>
      <c r="IW460" s="39"/>
      <c r="IX460" s="39"/>
      <c r="IY460" s="39"/>
      <c r="IZ460" s="39"/>
      <c r="JA460" s="39"/>
      <c r="JB460" s="39"/>
      <c r="JC460" s="39"/>
      <c r="JD460" s="39"/>
      <c r="JE460" s="39"/>
      <c r="JF460" s="39"/>
      <c r="JG460" s="39"/>
      <c r="JH460" s="39"/>
      <c r="JI460" s="39"/>
      <c r="JJ460" s="39"/>
      <c r="JK460" s="39"/>
      <c r="JL460" s="39"/>
      <c r="JM460" s="39"/>
      <c r="JN460" s="39"/>
      <c r="JO460" s="39"/>
      <c r="JP460" s="39"/>
      <c r="JQ460" s="39"/>
      <c r="JR460" s="39"/>
      <c r="JS460" s="39"/>
      <c r="JT460" s="39"/>
      <c r="JU460" s="39"/>
      <c r="JV460" s="39"/>
      <c r="JW460" s="39"/>
      <c r="JX460" s="39"/>
      <c r="JY460" s="39"/>
      <c r="JZ460" s="39"/>
      <c r="KA460" s="39"/>
      <c r="KB460" s="39"/>
      <c r="KC460" s="39"/>
      <c r="KD460" s="39"/>
      <c r="KE460" s="39"/>
      <c r="KF460" s="39"/>
      <c r="KG460" s="39"/>
      <c r="KH460" s="39"/>
      <c r="KI460" s="39"/>
      <c r="KJ460" s="39"/>
      <c r="KK460" s="39"/>
      <c r="KL460" s="39"/>
      <c r="KM460" s="39"/>
      <c r="KN460" s="39"/>
      <c r="KO460" s="39"/>
      <c r="KP460" s="39"/>
      <c r="KQ460" s="39"/>
      <c r="KR460" s="39"/>
      <c r="KS460" s="39"/>
      <c r="KT460" s="39"/>
      <c r="KU460" s="39"/>
      <c r="KV460" s="39"/>
      <c r="KW460" s="39"/>
      <c r="KX460" s="39"/>
      <c r="KY460" s="39"/>
      <c r="KZ460" s="39"/>
      <c r="LA460" s="39"/>
      <c r="LB460" s="39"/>
      <c r="LC460" s="39"/>
      <c r="LD460" s="39"/>
      <c r="LE460" s="39"/>
      <c r="LF460" s="39"/>
      <c r="LG460" s="39"/>
      <c r="LH460" s="39"/>
      <c r="LI460" s="39"/>
      <c r="LJ460" s="39"/>
      <c r="LK460" s="39"/>
      <c r="LL460" s="39"/>
      <c r="LM460" s="39"/>
      <c r="LN460" s="39"/>
      <c r="LO460" s="39"/>
      <c r="LP460" s="39"/>
      <c r="LQ460" s="39"/>
      <c r="LR460" s="39"/>
      <c r="LS460" s="39"/>
      <c r="LT460" s="39"/>
      <c r="LU460" s="39"/>
      <c r="LV460" s="39"/>
      <c r="LW460" s="39"/>
      <c r="LX460" s="39"/>
      <c r="LY460" s="39"/>
      <c r="LZ460" s="39"/>
      <c r="MA460" s="39"/>
      <c r="MB460" s="39"/>
      <c r="MC460" s="39"/>
      <c r="MD460" s="39"/>
      <c r="ME460" s="39"/>
      <c r="MF460" s="39"/>
      <c r="MG460" s="39"/>
      <c r="MH460" s="39"/>
      <c r="MI460" s="39"/>
      <c r="MJ460" s="39"/>
      <c r="MK460" s="39"/>
      <c r="ML460" s="39"/>
      <c r="MM460" s="39"/>
      <c r="MN460" s="39"/>
      <c r="MO460" s="39"/>
      <c r="MP460" s="39"/>
      <c r="MQ460" s="39"/>
      <c r="MR460" s="39"/>
      <c r="MS460" s="39"/>
      <c r="MT460" s="39"/>
      <c r="MU460" s="39"/>
      <c r="MV460" s="39"/>
      <c r="MW460" s="39"/>
      <c r="MX460" s="39"/>
      <c r="MY460" s="39"/>
      <c r="MZ460" s="39"/>
      <c r="NA460" s="39"/>
      <c r="NB460" s="39"/>
      <c r="NC460" s="39"/>
      <c r="ND460" s="39"/>
      <c r="NE460" s="39"/>
      <c r="NF460" s="39"/>
      <c r="NG460" s="39"/>
      <c r="NH460" s="39"/>
      <c r="NI460" s="39"/>
      <c r="NJ460" s="39"/>
      <c r="NK460" s="39"/>
      <c r="NL460" s="39"/>
      <c r="NM460" s="39"/>
      <c r="NN460" s="39"/>
      <c r="NO460" s="39"/>
      <c r="NP460" s="39"/>
      <c r="NQ460" s="39"/>
      <c r="NR460" s="39"/>
      <c r="NS460" s="39"/>
      <c r="NT460" s="39"/>
      <c r="NU460" s="39"/>
      <c r="NV460" s="39"/>
      <c r="NW460" s="39"/>
      <c r="NX460" s="39"/>
      <c r="NY460" s="39"/>
      <c r="NZ460" s="39"/>
      <c r="OA460" s="39"/>
      <c r="OB460" s="39"/>
      <c r="OC460" s="39"/>
      <c r="OD460" s="39"/>
      <c r="OE460" s="39"/>
      <c r="OF460" s="39"/>
      <c r="OG460" s="39"/>
      <c r="OH460" s="39"/>
      <c r="OI460" s="39"/>
      <c r="OJ460" s="39"/>
      <c r="OK460" s="39"/>
      <c r="OL460" s="39"/>
      <c r="OM460" s="39"/>
      <c r="ON460" s="39"/>
      <c r="OO460" s="39"/>
      <c r="OP460" s="39"/>
      <c r="OQ460" s="39"/>
      <c r="OR460" s="39"/>
      <c r="OS460" s="39"/>
      <c r="OT460" s="39"/>
      <c r="OU460" s="39"/>
      <c r="OV460" s="39"/>
      <c r="OW460" s="39"/>
      <c r="OX460" s="39"/>
      <c r="OY460" s="39"/>
      <c r="OZ460" s="39"/>
      <c r="PA460" s="39"/>
      <c r="PB460" s="39"/>
      <c r="PC460" s="39"/>
      <c r="PD460" s="39"/>
      <c r="PE460" s="39"/>
      <c r="PF460" s="39"/>
      <c r="PG460" s="39"/>
      <c r="PH460" s="39"/>
      <c r="PI460" s="39"/>
      <c r="PJ460" s="39"/>
      <c r="PK460" s="39"/>
      <c r="PL460" s="39"/>
      <c r="PM460" s="39"/>
      <c r="PN460" s="39"/>
      <c r="PO460" s="39"/>
      <c r="PP460" s="39"/>
      <c r="PQ460" s="39"/>
      <c r="PR460" s="39"/>
      <c r="PS460" s="39"/>
      <c r="PT460" s="39"/>
      <c r="PU460" s="39"/>
      <c r="PV460" s="39"/>
      <c r="PW460" s="39"/>
      <c r="PX460" s="39"/>
      <c r="PY460" s="39"/>
      <c r="PZ460" s="39"/>
      <c r="QA460" s="39"/>
      <c r="QB460" s="39"/>
      <c r="QC460" s="39"/>
      <c r="QD460" s="39"/>
      <c r="QE460" s="39"/>
      <c r="QF460" s="39"/>
      <c r="QG460" s="39"/>
      <c r="QH460" s="39"/>
      <c r="QI460" s="39"/>
      <c r="QJ460" s="39"/>
      <c r="QK460" s="39"/>
      <c r="QL460" s="39"/>
      <c r="QM460" s="39"/>
      <c r="QN460" s="39"/>
      <c r="QO460" s="39"/>
      <c r="QP460" s="39"/>
      <c r="QQ460" s="39"/>
      <c r="QR460" s="39"/>
      <c r="QS460" s="39"/>
      <c r="QT460" s="39"/>
      <c r="QU460" s="39"/>
      <c r="QV460" s="39"/>
      <c r="QW460" s="39"/>
      <c r="QX460" s="39"/>
      <c r="QY460" s="39"/>
      <c r="QZ460" s="39"/>
      <c r="RA460" s="39"/>
      <c r="RB460" s="39"/>
      <c r="RC460" s="39"/>
      <c r="RD460" s="39"/>
      <c r="RE460" s="39"/>
      <c r="RF460" s="39"/>
      <c r="RG460" s="39"/>
      <c r="RH460" s="39"/>
      <c r="RI460" s="39"/>
      <c r="RJ460" s="39"/>
      <c r="RK460" s="39"/>
      <c r="RL460" s="39"/>
      <c r="RM460" s="39"/>
      <c r="RN460" s="39"/>
      <c r="RO460" s="39"/>
      <c r="RP460" s="39"/>
      <c r="RQ460" s="39"/>
      <c r="RR460" s="39"/>
      <c r="RS460" s="39"/>
      <c r="RT460" s="39"/>
      <c r="RU460" s="39"/>
      <c r="RV460" s="39"/>
      <c r="RW460" s="39"/>
      <c r="RX460" s="39"/>
      <c r="RY460" s="39"/>
      <c r="RZ460" s="39"/>
      <c r="SA460" s="39"/>
      <c r="SB460" s="39"/>
      <c r="SC460" s="39"/>
      <c r="SD460" s="39"/>
      <c r="SE460" s="39"/>
      <c r="SF460" s="39"/>
      <c r="SG460" s="39"/>
      <c r="SH460" s="39"/>
      <c r="SI460" s="39"/>
      <c r="SJ460" s="39"/>
      <c r="SK460" s="39"/>
      <c r="SL460" s="39"/>
      <c r="SM460" s="39"/>
      <c r="SN460" s="39"/>
      <c r="SO460" s="39"/>
      <c r="SP460" s="39"/>
      <c r="SQ460" s="39"/>
      <c r="SR460" s="39"/>
      <c r="SS460" s="39"/>
      <c r="ST460" s="39"/>
      <c r="SU460" s="39"/>
      <c r="SV460" s="39"/>
      <c r="SW460" s="39"/>
      <c r="SX460" s="39"/>
      <c r="SY460" s="39"/>
      <c r="SZ460" s="39"/>
      <c r="TA460" s="39"/>
      <c r="TB460" s="39"/>
      <c r="TC460" s="39"/>
      <c r="TD460" s="39"/>
      <c r="TE460" s="39"/>
      <c r="TF460" s="39"/>
      <c r="TG460" s="39"/>
      <c r="TH460" s="39"/>
      <c r="TI460" s="39"/>
      <c r="TJ460" s="39"/>
      <c r="TK460" s="39"/>
      <c r="TL460" s="39"/>
      <c r="TM460" s="39"/>
      <c r="TN460" s="39"/>
      <c r="TO460" s="39"/>
      <c r="TP460" s="39"/>
      <c r="TQ460" s="39"/>
      <c r="TR460" s="39"/>
      <c r="TS460" s="39"/>
      <c r="TT460" s="39"/>
      <c r="TU460" s="39"/>
      <c r="TV460" s="39"/>
      <c r="TW460" s="39"/>
      <c r="TX460" s="39"/>
      <c r="TY460" s="39"/>
      <c r="TZ460" s="39"/>
      <c r="UA460" s="39"/>
      <c r="UB460" s="39"/>
      <c r="UC460" s="39"/>
      <c r="UD460" s="39"/>
      <c r="UE460" s="39"/>
      <c r="UF460" s="39"/>
      <c r="UG460" s="39"/>
      <c r="UH460" s="39"/>
      <c r="UI460" s="39"/>
      <c r="UJ460" s="39"/>
      <c r="UK460" s="39"/>
      <c r="UL460" s="39"/>
      <c r="UM460" s="39"/>
      <c r="UN460" s="39"/>
      <c r="UO460" s="39"/>
      <c r="UP460" s="39"/>
      <c r="UQ460" s="39"/>
      <c r="UR460" s="39"/>
      <c r="US460" s="39"/>
      <c r="UT460" s="39"/>
      <c r="UU460" s="39"/>
      <c r="UV460" s="39"/>
      <c r="UW460" s="39"/>
      <c r="UX460" s="39"/>
      <c r="UY460" s="39"/>
      <c r="UZ460" s="39"/>
      <c r="VA460" s="39"/>
      <c r="VB460" s="39"/>
      <c r="VC460" s="39"/>
      <c r="VD460" s="39"/>
      <c r="VE460" s="39"/>
      <c r="VF460" s="39"/>
      <c r="VG460" s="39"/>
      <c r="VH460" s="39"/>
      <c r="VI460" s="39"/>
      <c r="VJ460" s="39"/>
      <c r="VK460" s="39"/>
      <c r="VL460" s="39"/>
      <c r="VM460" s="39"/>
      <c r="VN460" s="39"/>
      <c r="VO460" s="39"/>
      <c r="VP460" s="39"/>
      <c r="VQ460" s="39"/>
      <c r="VR460" s="39"/>
      <c r="VS460" s="39"/>
      <c r="VT460" s="39"/>
      <c r="VU460" s="39"/>
      <c r="VV460" s="39"/>
      <c r="VW460" s="39"/>
      <c r="VX460" s="39"/>
      <c r="VY460" s="39"/>
      <c r="VZ460" s="39"/>
      <c r="WA460" s="39"/>
      <c r="WB460" s="39"/>
      <c r="WC460" s="39"/>
      <c r="WD460" s="39"/>
      <c r="WE460" s="39"/>
      <c r="WF460" s="39"/>
      <c r="WG460" s="39"/>
      <c r="WH460" s="39"/>
      <c r="WI460" s="39"/>
      <c r="WJ460" s="39"/>
      <c r="WK460" s="39"/>
      <c r="WL460" s="39"/>
      <c r="WM460" s="39"/>
      <c r="WN460" s="39"/>
      <c r="WO460" s="39"/>
      <c r="WP460" s="39"/>
      <c r="WQ460" s="39"/>
      <c r="WR460" s="39"/>
      <c r="WS460" s="39"/>
      <c r="WT460" s="39"/>
      <c r="WU460" s="39"/>
      <c r="WV460" s="39"/>
      <c r="WW460" s="39"/>
      <c r="WX460" s="39"/>
      <c r="WY460" s="39"/>
      <c r="WZ460" s="39"/>
      <c r="XA460" s="39"/>
      <c r="XB460" s="39"/>
      <c r="XC460" s="39"/>
      <c r="XD460" s="39"/>
      <c r="XE460" s="39"/>
      <c r="XF460" s="39"/>
      <c r="XG460" s="39"/>
      <c r="XH460" s="39"/>
      <c r="XI460" s="39"/>
      <c r="XJ460" s="39"/>
      <c r="XK460" s="39"/>
      <c r="XL460" s="39"/>
      <c r="XM460" s="39"/>
      <c r="XN460" s="39"/>
      <c r="XO460" s="39"/>
      <c r="XP460" s="39"/>
      <c r="XQ460" s="39"/>
      <c r="XR460" s="39"/>
      <c r="XS460" s="39"/>
      <c r="XT460" s="39"/>
      <c r="XU460" s="39"/>
      <c r="XV460" s="39"/>
      <c r="XW460" s="39"/>
      <c r="XX460" s="39"/>
      <c r="XY460" s="39"/>
      <c r="XZ460" s="39"/>
      <c r="YA460" s="39"/>
      <c r="YB460" s="39"/>
      <c r="YC460" s="39"/>
      <c r="YD460" s="39"/>
      <c r="YE460" s="39"/>
      <c r="YF460" s="39"/>
      <c r="YG460" s="39"/>
      <c r="YH460" s="39"/>
      <c r="YI460" s="39"/>
      <c r="YJ460" s="39"/>
      <c r="YK460" s="39"/>
      <c r="YL460" s="39"/>
      <c r="YM460" s="39"/>
      <c r="YN460" s="39"/>
      <c r="YO460" s="39"/>
      <c r="YP460" s="39"/>
      <c r="YQ460" s="39"/>
      <c r="YR460" s="39"/>
      <c r="YS460" s="39"/>
      <c r="YT460" s="39"/>
      <c r="YU460" s="39"/>
      <c r="YV460" s="39"/>
      <c r="YW460" s="39"/>
      <c r="YX460" s="39"/>
      <c r="YY460" s="39"/>
      <c r="YZ460" s="39"/>
      <c r="ZA460" s="39"/>
      <c r="ZB460" s="39"/>
      <c r="ZC460" s="39"/>
      <c r="ZD460" s="39"/>
      <c r="ZE460" s="39"/>
      <c r="ZF460" s="39"/>
      <c r="ZG460" s="39"/>
      <c r="ZH460" s="39"/>
      <c r="ZI460" s="39"/>
      <c r="ZJ460" s="39"/>
      <c r="ZK460" s="39"/>
      <c r="ZL460" s="39"/>
      <c r="ZM460" s="39"/>
      <c r="ZN460" s="39"/>
      <c r="ZO460" s="39"/>
      <c r="ZP460" s="39"/>
      <c r="ZQ460" s="39"/>
      <c r="ZR460" s="39"/>
      <c r="ZS460" s="39"/>
      <c r="ZT460" s="39"/>
      <c r="ZU460" s="39"/>
      <c r="ZV460" s="39"/>
      <c r="ZW460" s="39"/>
      <c r="ZX460" s="39"/>
    </row>
    <row r="461" spans="1:700" s="41" customFormat="1" ht="12" customHeight="1" x14ac:dyDescent="0.25">
      <c r="A461" s="128" t="s">
        <v>36</v>
      </c>
      <c r="B461" s="15" t="s">
        <v>37</v>
      </c>
      <c r="C461" s="15" t="s">
        <v>37</v>
      </c>
      <c r="D461" s="5" t="s">
        <v>38</v>
      </c>
      <c r="E461" s="6" t="s">
        <v>229</v>
      </c>
      <c r="F461" s="5" t="s">
        <v>38</v>
      </c>
      <c r="G461" s="6" t="s">
        <v>40</v>
      </c>
      <c r="H461" s="8">
        <v>21601</v>
      </c>
      <c r="I461" s="70" t="s">
        <v>16361</v>
      </c>
      <c r="J461" s="110" t="s">
        <v>5886</v>
      </c>
      <c r="K461" s="9" t="s">
        <v>16369</v>
      </c>
      <c r="L461" s="11"/>
      <c r="M461" s="8" t="s">
        <v>43</v>
      </c>
      <c r="N461" s="12" t="s">
        <v>877</v>
      </c>
      <c r="O461" s="13">
        <v>40</v>
      </c>
      <c r="P461" s="14">
        <v>40</v>
      </c>
      <c r="Q461" s="53" t="s">
        <v>45</v>
      </c>
      <c r="R461" s="14">
        <f t="shared" si="9"/>
        <v>1600</v>
      </c>
      <c r="S461" s="14">
        <v>0</v>
      </c>
      <c r="T461" s="14">
        <v>400</v>
      </c>
      <c r="U461" s="14">
        <v>0</v>
      </c>
      <c r="V461" s="14">
        <v>0</v>
      </c>
      <c r="W461" s="14">
        <v>400</v>
      </c>
      <c r="X461" s="14">
        <v>0</v>
      </c>
      <c r="Y461" s="14">
        <v>0</v>
      </c>
      <c r="Z461" s="14">
        <v>400</v>
      </c>
      <c r="AA461" s="14">
        <v>0</v>
      </c>
      <c r="AB461" s="14">
        <v>0</v>
      </c>
      <c r="AC461" s="14">
        <v>400</v>
      </c>
      <c r="AD461" s="14">
        <v>0</v>
      </c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  <c r="IB461" s="39"/>
      <c r="IC461" s="39"/>
      <c r="ID461" s="39"/>
      <c r="IE461" s="39"/>
      <c r="IF461" s="39"/>
      <c r="IG461" s="39"/>
      <c r="IH461" s="39"/>
      <c r="II461" s="39"/>
      <c r="IJ461" s="39"/>
      <c r="IK461" s="39"/>
      <c r="IL461" s="39"/>
      <c r="IM461" s="39"/>
      <c r="IN461" s="39"/>
      <c r="IO461" s="39"/>
      <c r="IP461" s="39"/>
      <c r="IQ461" s="39"/>
      <c r="IR461" s="39"/>
      <c r="IS461" s="39"/>
      <c r="IT461" s="39"/>
      <c r="IU461" s="39"/>
      <c r="IV461" s="39"/>
      <c r="IW461" s="39"/>
      <c r="IX461" s="39"/>
      <c r="IY461" s="39"/>
      <c r="IZ461" s="39"/>
      <c r="JA461" s="39"/>
      <c r="JB461" s="39"/>
      <c r="JC461" s="39"/>
      <c r="JD461" s="39"/>
      <c r="JE461" s="39"/>
      <c r="JF461" s="39"/>
      <c r="JG461" s="39"/>
      <c r="JH461" s="39"/>
      <c r="JI461" s="39"/>
      <c r="JJ461" s="39"/>
      <c r="JK461" s="39"/>
      <c r="JL461" s="39"/>
      <c r="JM461" s="39"/>
      <c r="JN461" s="39"/>
      <c r="JO461" s="39"/>
      <c r="JP461" s="39"/>
      <c r="JQ461" s="39"/>
      <c r="JR461" s="39"/>
      <c r="JS461" s="39"/>
      <c r="JT461" s="39"/>
      <c r="JU461" s="39"/>
      <c r="JV461" s="39"/>
      <c r="JW461" s="39"/>
      <c r="JX461" s="39"/>
      <c r="JY461" s="39"/>
      <c r="JZ461" s="39"/>
      <c r="KA461" s="39"/>
      <c r="KB461" s="39"/>
      <c r="KC461" s="39"/>
      <c r="KD461" s="39"/>
      <c r="KE461" s="39"/>
      <c r="KF461" s="39"/>
      <c r="KG461" s="39"/>
      <c r="KH461" s="39"/>
      <c r="KI461" s="39"/>
      <c r="KJ461" s="39"/>
      <c r="KK461" s="39"/>
      <c r="KL461" s="39"/>
      <c r="KM461" s="39"/>
      <c r="KN461" s="39"/>
      <c r="KO461" s="39"/>
      <c r="KP461" s="39"/>
      <c r="KQ461" s="39"/>
      <c r="KR461" s="39"/>
      <c r="KS461" s="39"/>
      <c r="KT461" s="39"/>
      <c r="KU461" s="39"/>
      <c r="KV461" s="39"/>
      <c r="KW461" s="39"/>
      <c r="KX461" s="39"/>
      <c r="KY461" s="39"/>
      <c r="KZ461" s="39"/>
      <c r="LA461" s="39"/>
      <c r="LB461" s="39"/>
      <c r="LC461" s="39"/>
      <c r="LD461" s="39"/>
      <c r="LE461" s="39"/>
      <c r="LF461" s="39"/>
      <c r="LG461" s="39"/>
      <c r="LH461" s="39"/>
      <c r="LI461" s="39"/>
      <c r="LJ461" s="39"/>
      <c r="LK461" s="39"/>
      <c r="LL461" s="39"/>
      <c r="LM461" s="39"/>
      <c r="LN461" s="39"/>
      <c r="LO461" s="39"/>
      <c r="LP461" s="39"/>
      <c r="LQ461" s="39"/>
      <c r="LR461" s="39"/>
      <c r="LS461" s="39"/>
      <c r="LT461" s="39"/>
      <c r="LU461" s="39"/>
      <c r="LV461" s="39"/>
      <c r="LW461" s="39"/>
      <c r="LX461" s="39"/>
      <c r="LY461" s="39"/>
      <c r="LZ461" s="39"/>
      <c r="MA461" s="39"/>
      <c r="MB461" s="39"/>
      <c r="MC461" s="39"/>
      <c r="MD461" s="39"/>
      <c r="ME461" s="39"/>
      <c r="MF461" s="39"/>
      <c r="MG461" s="39"/>
      <c r="MH461" s="39"/>
      <c r="MI461" s="39"/>
      <c r="MJ461" s="39"/>
      <c r="MK461" s="39"/>
      <c r="ML461" s="39"/>
      <c r="MM461" s="39"/>
      <c r="MN461" s="39"/>
      <c r="MO461" s="39"/>
      <c r="MP461" s="39"/>
      <c r="MQ461" s="39"/>
      <c r="MR461" s="39"/>
      <c r="MS461" s="39"/>
      <c r="MT461" s="39"/>
      <c r="MU461" s="39"/>
      <c r="MV461" s="39"/>
      <c r="MW461" s="39"/>
      <c r="MX461" s="39"/>
      <c r="MY461" s="39"/>
      <c r="MZ461" s="39"/>
      <c r="NA461" s="39"/>
      <c r="NB461" s="39"/>
      <c r="NC461" s="39"/>
      <c r="ND461" s="39"/>
      <c r="NE461" s="39"/>
      <c r="NF461" s="39"/>
      <c r="NG461" s="39"/>
      <c r="NH461" s="39"/>
      <c r="NI461" s="39"/>
      <c r="NJ461" s="39"/>
      <c r="NK461" s="39"/>
      <c r="NL461" s="39"/>
      <c r="NM461" s="39"/>
      <c r="NN461" s="39"/>
      <c r="NO461" s="39"/>
      <c r="NP461" s="39"/>
      <c r="NQ461" s="39"/>
      <c r="NR461" s="39"/>
      <c r="NS461" s="39"/>
      <c r="NT461" s="39"/>
      <c r="NU461" s="39"/>
      <c r="NV461" s="39"/>
      <c r="NW461" s="39"/>
      <c r="NX461" s="39"/>
      <c r="NY461" s="39"/>
      <c r="NZ461" s="39"/>
      <c r="OA461" s="39"/>
      <c r="OB461" s="39"/>
      <c r="OC461" s="39"/>
      <c r="OD461" s="39"/>
      <c r="OE461" s="39"/>
      <c r="OF461" s="39"/>
      <c r="OG461" s="39"/>
      <c r="OH461" s="39"/>
      <c r="OI461" s="39"/>
      <c r="OJ461" s="39"/>
      <c r="OK461" s="39"/>
      <c r="OL461" s="39"/>
      <c r="OM461" s="39"/>
      <c r="ON461" s="39"/>
      <c r="OO461" s="39"/>
      <c r="OP461" s="39"/>
      <c r="OQ461" s="39"/>
      <c r="OR461" s="39"/>
      <c r="OS461" s="39"/>
      <c r="OT461" s="39"/>
      <c r="OU461" s="39"/>
      <c r="OV461" s="39"/>
      <c r="OW461" s="39"/>
      <c r="OX461" s="39"/>
      <c r="OY461" s="39"/>
      <c r="OZ461" s="39"/>
      <c r="PA461" s="39"/>
      <c r="PB461" s="39"/>
      <c r="PC461" s="39"/>
      <c r="PD461" s="39"/>
      <c r="PE461" s="39"/>
      <c r="PF461" s="39"/>
      <c r="PG461" s="39"/>
      <c r="PH461" s="39"/>
      <c r="PI461" s="39"/>
      <c r="PJ461" s="39"/>
      <c r="PK461" s="39"/>
      <c r="PL461" s="39"/>
      <c r="PM461" s="39"/>
      <c r="PN461" s="39"/>
      <c r="PO461" s="39"/>
      <c r="PP461" s="39"/>
      <c r="PQ461" s="39"/>
      <c r="PR461" s="39"/>
      <c r="PS461" s="39"/>
      <c r="PT461" s="39"/>
      <c r="PU461" s="39"/>
      <c r="PV461" s="39"/>
      <c r="PW461" s="39"/>
      <c r="PX461" s="39"/>
      <c r="PY461" s="39"/>
      <c r="PZ461" s="39"/>
      <c r="QA461" s="39"/>
      <c r="QB461" s="39"/>
      <c r="QC461" s="39"/>
      <c r="QD461" s="39"/>
      <c r="QE461" s="39"/>
      <c r="QF461" s="39"/>
      <c r="QG461" s="39"/>
      <c r="QH461" s="39"/>
      <c r="QI461" s="39"/>
      <c r="QJ461" s="39"/>
      <c r="QK461" s="39"/>
      <c r="QL461" s="39"/>
      <c r="QM461" s="39"/>
      <c r="QN461" s="39"/>
      <c r="QO461" s="39"/>
      <c r="QP461" s="39"/>
      <c r="QQ461" s="39"/>
      <c r="QR461" s="39"/>
      <c r="QS461" s="39"/>
      <c r="QT461" s="39"/>
      <c r="QU461" s="39"/>
      <c r="QV461" s="39"/>
      <c r="QW461" s="39"/>
      <c r="QX461" s="39"/>
      <c r="QY461" s="39"/>
      <c r="QZ461" s="39"/>
      <c r="RA461" s="39"/>
      <c r="RB461" s="39"/>
      <c r="RC461" s="39"/>
      <c r="RD461" s="39"/>
      <c r="RE461" s="39"/>
      <c r="RF461" s="39"/>
      <c r="RG461" s="39"/>
      <c r="RH461" s="39"/>
      <c r="RI461" s="39"/>
      <c r="RJ461" s="39"/>
      <c r="RK461" s="39"/>
      <c r="RL461" s="39"/>
      <c r="RM461" s="39"/>
      <c r="RN461" s="39"/>
      <c r="RO461" s="39"/>
      <c r="RP461" s="39"/>
      <c r="RQ461" s="39"/>
      <c r="RR461" s="39"/>
      <c r="RS461" s="39"/>
      <c r="RT461" s="39"/>
      <c r="RU461" s="39"/>
      <c r="RV461" s="39"/>
      <c r="RW461" s="39"/>
      <c r="RX461" s="39"/>
      <c r="RY461" s="39"/>
      <c r="RZ461" s="39"/>
      <c r="SA461" s="39"/>
      <c r="SB461" s="39"/>
      <c r="SC461" s="39"/>
      <c r="SD461" s="39"/>
      <c r="SE461" s="39"/>
      <c r="SF461" s="39"/>
      <c r="SG461" s="39"/>
      <c r="SH461" s="39"/>
      <c r="SI461" s="39"/>
      <c r="SJ461" s="39"/>
      <c r="SK461" s="39"/>
      <c r="SL461" s="39"/>
      <c r="SM461" s="39"/>
      <c r="SN461" s="39"/>
      <c r="SO461" s="39"/>
      <c r="SP461" s="39"/>
      <c r="SQ461" s="39"/>
      <c r="SR461" s="39"/>
      <c r="SS461" s="39"/>
      <c r="ST461" s="39"/>
      <c r="SU461" s="39"/>
      <c r="SV461" s="39"/>
      <c r="SW461" s="39"/>
      <c r="SX461" s="39"/>
      <c r="SY461" s="39"/>
      <c r="SZ461" s="39"/>
      <c r="TA461" s="39"/>
      <c r="TB461" s="39"/>
      <c r="TC461" s="39"/>
      <c r="TD461" s="39"/>
      <c r="TE461" s="39"/>
      <c r="TF461" s="39"/>
      <c r="TG461" s="39"/>
      <c r="TH461" s="39"/>
      <c r="TI461" s="39"/>
      <c r="TJ461" s="39"/>
      <c r="TK461" s="39"/>
      <c r="TL461" s="39"/>
      <c r="TM461" s="39"/>
      <c r="TN461" s="39"/>
      <c r="TO461" s="39"/>
      <c r="TP461" s="39"/>
      <c r="TQ461" s="39"/>
      <c r="TR461" s="39"/>
      <c r="TS461" s="39"/>
      <c r="TT461" s="39"/>
      <c r="TU461" s="39"/>
      <c r="TV461" s="39"/>
      <c r="TW461" s="39"/>
      <c r="TX461" s="39"/>
      <c r="TY461" s="39"/>
      <c r="TZ461" s="39"/>
      <c r="UA461" s="39"/>
      <c r="UB461" s="39"/>
      <c r="UC461" s="39"/>
      <c r="UD461" s="39"/>
      <c r="UE461" s="39"/>
      <c r="UF461" s="39"/>
      <c r="UG461" s="39"/>
      <c r="UH461" s="39"/>
      <c r="UI461" s="39"/>
      <c r="UJ461" s="39"/>
      <c r="UK461" s="39"/>
      <c r="UL461" s="39"/>
      <c r="UM461" s="39"/>
      <c r="UN461" s="39"/>
      <c r="UO461" s="39"/>
      <c r="UP461" s="39"/>
      <c r="UQ461" s="39"/>
      <c r="UR461" s="39"/>
      <c r="US461" s="39"/>
      <c r="UT461" s="39"/>
      <c r="UU461" s="39"/>
      <c r="UV461" s="39"/>
      <c r="UW461" s="39"/>
      <c r="UX461" s="39"/>
      <c r="UY461" s="39"/>
      <c r="UZ461" s="39"/>
      <c r="VA461" s="39"/>
      <c r="VB461" s="39"/>
      <c r="VC461" s="39"/>
      <c r="VD461" s="39"/>
      <c r="VE461" s="39"/>
      <c r="VF461" s="39"/>
      <c r="VG461" s="39"/>
      <c r="VH461" s="39"/>
      <c r="VI461" s="39"/>
      <c r="VJ461" s="39"/>
      <c r="VK461" s="39"/>
      <c r="VL461" s="39"/>
      <c r="VM461" s="39"/>
      <c r="VN461" s="39"/>
      <c r="VO461" s="39"/>
      <c r="VP461" s="39"/>
      <c r="VQ461" s="39"/>
      <c r="VR461" s="39"/>
      <c r="VS461" s="39"/>
      <c r="VT461" s="39"/>
      <c r="VU461" s="39"/>
      <c r="VV461" s="39"/>
      <c r="VW461" s="39"/>
      <c r="VX461" s="39"/>
      <c r="VY461" s="39"/>
      <c r="VZ461" s="39"/>
      <c r="WA461" s="39"/>
      <c r="WB461" s="39"/>
      <c r="WC461" s="39"/>
      <c r="WD461" s="39"/>
      <c r="WE461" s="39"/>
      <c r="WF461" s="39"/>
      <c r="WG461" s="39"/>
      <c r="WH461" s="39"/>
      <c r="WI461" s="39"/>
      <c r="WJ461" s="39"/>
      <c r="WK461" s="39"/>
      <c r="WL461" s="39"/>
      <c r="WM461" s="39"/>
      <c r="WN461" s="39"/>
      <c r="WO461" s="39"/>
      <c r="WP461" s="39"/>
      <c r="WQ461" s="39"/>
      <c r="WR461" s="39"/>
      <c r="WS461" s="39"/>
      <c r="WT461" s="39"/>
      <c r="WU461" s="39"/>
      <c r="WV461" s="39"/>
      <c r="WW461" s="39"/>
      <c r="WX461" s="39"/>
      <c r="WY461" s="39"/>
      <c r="WZ461" s="39"/>
      <c r="XA461" s="39"/>
      <c r="XB461" s="39"/>
      <c r="XC461" s="39"/>
      <c r="XD461" s="39"/>
      <c r="XE461" s="39"/>
      <c r="XF461" s="39"/>
      <c r="XG461" s="39"/>
      <c r="XH461" s="39"/>
      <c r="XI461" s="39"/>
      <c r="XJ461" s="39"/>
      <c r="XK461" s="39"/>
      <c r="XL461" s="39"/>
      <c r="XM461" s="39"/>
      <c r="XN461" s="39"/>
      <c r="XO461" s="39"/>
      <c r="XP461" s="39"/>
      <c r="XQ461" s="39"/>
      <c r="XR461" s="39"/>
      <c r="XS461" s="39"/>
      <c r="XT461" s="39"/>
      <c r="XU461" s="39"/>
      <c r="XV461" s="39"/>
      <c r="XW461" s="39"/>
      <c r="XX461" s="39"/>
      <c r="XY461" s="39"/>
      <c r="XZ461" s="39"/>
      <c r="YA461" s="39"/>
      <c r="YB461" s="39"/>
      <c r="YC461" s="39"/>
      <c r="YD461" s="39"/>
      <c r="YE461" s="39"/>
      <c r="YF461" s="39"/>
      <c r="YG461" s="39"/>
      <c r="YH461" s="39"/>
      <c r="YI461" s="39"/>
      <c r="YJ461" s="39"/>
      <c r="YK461" s="39"/>
      <c r="YL461" s="39"/>
      <c r="YM461" s="39"/>
      <c r="YN461" s="39"/>
      <c r="YO461" s="39"/>
      <c r="YP461" s="39"/>
      <c r="YQ461" s="39"/>
      <c r="YR461" s="39"/>
      <c r="YS461" s="39"/>
      <c r="YT461" s="39"/>
      <c r="YU461" s="39"/>
      <c r="YV461" s="39"/>
      <c r="YW461" s="39"/>
      <c r="YX461" s="39"/>
      <c r="YY461" s="39"/>
      <c r="YZ461" s="39"/>
      <c r="ZA461" s="39"/>
      <c r="ZB461" s="39"/>
      <c r="ZC461" s="39"/>
      <c r="ZD461" s="39"/>
      <c r="ZE461" s="39"/>
      <c r="ZF461" s="39"/>
      <c r="ZG461" s="39"/>
      <c r="ZH461" s="39"/>
      <c r="ZI461" s="39"/>
      <c r="ZJ461" s="39"/>
      <c r="ZK461" s="39"/>
      <c r="ZL461" s="39"/>
      <c r="ZM461" s="39"/>
      <c r="ZN461" s="39"/>
      <c r="ZO461" s="39"/>
      <c r="ZP461" s="39"/>
      <c r="ZQ461" s="39"/>
      <c r="ZR461" s="39"/>
      <c r="ZS461" s="39"/>
      <c r="ZT461" s="39"/>
      <c r="ZU461" s="39"/>
      <c r="ZV461" s="39"/>
      <c r="ZW461" s="39"/>
      <c r="ZX461" s="39"/>
    </row>
    <row r="462" spans="1:700" s="41" customFormat="1" ht="12" customHeight="1" x14ac:dyDescent="0.25">
      <c r="A462" s="128" t="s">
        <v>36</v>
      </c>
      <c r="B462" s="15" t="s">
        <v>37</v>
      </c>
      <c r="C462" s="15" t="s">
        <v>37</v>
      </c>
      <c r="D462" s="5" t="s">
        <v>38</v>
      </c>
      <c r="E462" s="6" t="s">
        <v>229</v>
      </c>
      <c r="F462" s="5" t="s">
        <v>38</v>
      </c>
      <c r="G462" s="6" t="s">
        <v>40</v>
      </c>
      <c r="H462" s="8">
        <v>21601</v>
      </c>
      <c r="I462" s="70" t="s">
        <v>16361</v>
      </c>
      <c r="J462" s="110" t="s">
        <v>5885</v>
      </c>
      <c r="K462" s="9" t="s">
        <v>16370</v>
      </c>
      <c r="L462" s="11"/>
      <c r="M462" s="8" t="s">
        <v>43</v>
      </c>
      <c r="N462" s="12" t="s">
        <v>877</v>
      </c>
      <c r="O462" s="13">
        <v>40</v>
      </c>
      <c r="P462" s="14">
        <v>35</v>
      </c>
      <c r="Q462" s="53" t="s">
        <v>45</v>
      </c>
      <c r="R462" s="14">
        <f t="shared" si="9"/>
        <v>1400</v>
      </c>
      <c r="S462" s="14">
        <v>0</v>
      </c>
      <c r="T462" s="14">
        <v>350</v>
      </c>
      <c r="U462" s="14">
        <v>0</v>
      </c>
      <c r="V462" s="14">
        <v>0</v>
      </c>
      <c r="W462" s="14">
        <v>350</v>
      </c>
      <c r="X462" s="14">
        <v>0</v>
      </c>
      <c r="Y462" s="14">
        <v>0</v>
      </c>
      <c r="Z462" s="14">
        <v>350</v>
      </c>
      <c r="AA462" s="14">
        <v>0</v>
      </c>
      <c r="AB462" s="14">
        <v>0</v>
      </c>
      <c r="AC462" s="14">
        <v>350</v>
      </c>
      <c r="AD462" s="14">
        <v>0</v>
      </c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  <c r="IN462" s="39"/>
      <c r="IO462" s="39"/>
      <c r="IP462" s="39"/>
      <c r="IQ462" s="39"/>
      <c r="IR462" s="39"/>
      <c r="IS462" s="39"/>
      <c r="IT462" s="39"/>
      <c r="IU462" s="39"/>
      <c r="IV462" s="39"/>
      <c r="IW462" s="39"/>
      <c r="IX462" s="39"/>
      <c r="IY462" s="39"/>
      <c r="IZ462" s="39"/>
      <c r="JA462" s="39"/>
      <c r="JB462" s="39"/>
      <c r="JC462" s="39"/>
      <c r="JD462" s="39"/>
      <c r="JE462" s="39"/>
      <c r="JF462" s="39"/>
      <c r="JG462" s="39"/>
      <c r="JH462" s="39"/>
      <c r="JI462" s="39"/>
      <c r="JJ462" s="39"/>
      <c r="JK462" s="39"/>
      <c r="JL462" s="39"/>
      <c r="JM462" s="39"/>
      <c r="JN462" s="39"/>
      <c r="JO462" s="39"/>
      <c r="JP462" s="39"/>
      <c r="JQ462" s="39"/>
      <c r="JR462" s="39"/>
      <c r="JS462" s="39"/>
      <c r="JT462" s="39"/>
      <c r="JU462" s="39"/>
      <c r="JV462" s="39"/>
      <c r="JW462" s="39"/>
      <c r="JX462" s="39"/>
      <c r="JY462" s="39"/>
      <c r="JZ462" s="39"/>
      <c r="KA462" s="39"/>
      <c r="KB462" s="39"/>
      <c r="KC462" s="39"/>
      <c r="KD462" s="39"/>
      <c r="KE462" s="39"/>
      <c r="KF462" s="39"/>
      <c r="KG462" s="39"/>
      <c r="KH462" s="39"/>
      <c r="KI462" s="39"/>
      <c r="KJ462" s="39"/>
      <c r="KK462" s="39"/>
      <c r="KL462" s="39"/>
      <c r="KM462" s="39"/>
      <c r="KN462" s="39"/>
      <c r="KO462" s="39"/>
      <c r="KP462" s="39"/>
      <c r="KQ462" s="39"/>
      <c r="KR462" s="39"/>
      <c r="KS462" s="39"/>
      <c r="KT462" s="39"/>
      <c r="KU462" s="39"/>
      <c r="KV462" s="39"/>
      <c r="KW462" s="39"/>
      <c r="KX462" s="39"/>
      <c r="KY462" s="39"/>
      <c r="KZ462" s="39"/>
      <c r="LA462" s="39"/>
      <c r="LB462" s="39"/>
      <c r="LC462" s="39"/>
      <c r="LD462" s="39"/>
      <c r="LE462" s="39"/>
      <c r="LF462" s="39"/>
      <c r="LG462" s="39"/>
      <c r="LH462" s="39"/>
      <c r="LI462" s="39"/>
      <c r="LJ462" s="39"/>
      <c r="LK462" s="39"/>
      <c r="LL462" s="39"/>
      <c r="LM462" s="39"/>
      <c r="LN462" s="39"/>
      <c r="LO462" s="39"/>
      <c r="LP462" s="39"/>
      <c r="LQ462" s="39"/>
      <c r="LR462" s="39"/>
      <c r="LS462" s="39"/>
      <c r="LT462" s="39"/>
      <c r="LU462" s="39"/>
      <c r="LV462" s="39"/>
      <c r="LW462" s="39"/>
      <c r="LX462" s="39"/>
      <c r="LY462" s="39"/>
      <c r="LZ462" s="39"/>
      <c r="MA462" s="39"/>
      <c r="MB462" s="39"/>
      <c r="MC462" s="39"/>
      <c r="MD462" s="39"/>
      <c r="ME462" s="39"/>
      <c r="MF462" s="39"/>
      <c r="MG462" s="39"/>
      <c r="MH462" s="39"/>
      <c r="MI462" s="39"/>
      <c r="MJ462" s="39"/>
      <c r="MK462" s="39"/>
      <c r="ML462" s="39"/>
      <c r="MM462" s="39"/>
      <c r="MN462" s="39"/>
      <c r="MO462" s="39"/>
      <c r="MP462" s="39"/>
      <c r="MQ462" s="39"/>
      <c r="MR462" s="39"/>
      <c r="MS462" s="39"/>
      <c r="MT462" s="39"/>
      <c r="MU462" s="39"/>
      <c r="MV462" s="39"/>
      <c r="MW462" s="39"/>
      <c r="MX462" s="39"/>
      <c r="MY462" s="39"/>
      <c r="MZ462" s="39"/>
      <c r="NA462" s="39"/>
      <c r="NB462" s="39"/>
      <c r="NC462" s="39"/>
      <c r="ND462" s="39"/>
      <c r="NE462" s="39"/>
      <c r="NF462" s="39"/>
      <c r="NG462" s="39"/>
      <c r="NH462" s="39"/>
      <c r="NI462" s="39"/>
      <c r="NJ462" s="39"/>
      <c r="NK462" s="39"/>
      <c r="NL462" s="39"/>
      <c r="NM462" s="39"/>
      <c r="NN462" s="39"/>
      <c r="NO462" s="39"/>
      <c r="NP462" s="39"/>
      <c r="NQ462" s="39"/>
      <c r="NR462" s="39"/>
      <c r="NS462" s="39"/>
      <c r="NT462" s="39"/>
      <c r="NU462" s="39"/>
      <c r="NV462" s="39"/>
      <c r="NW462" s="39"/>
      <c r="NX462" s="39"/>
      <c r="NY462" s="39"/>
      <c r="NZ462" s="39"/>
      <c r="OA462" s="39"/>
      <c r="OB462" s="39"/>
      <c r="OC462" s="39"/>
      <c r="OD462" s="39"/>
      <c r="OE462" s="39"/>
      <c r="OF462" s="39"/>
      <c r="OG462" s="39"/>
      <c r="OH462" s="39"/>
      <c r="OI462" s="39"/>
      <c r="OJ462" s="39"/>
      <c r="OK462" s="39"/>
      <c r="OL462" s="39"/>
      <c r="OM462" s="39"/>
      <c r="ON462" s="39"/>
      <c r="OO462" s="39"/>
      <c r="OP462" s="39"/>
      <c r="OQ462" s="39"/>
      <c r="OR462" s="39"/>
      <c r="OS462" s="39"/>
      <c r="OT462" s="39"/>
      <c r="OU462" s="39"/>
      <c r="OV462" s="39"/>
      <c r="OW462" s="39"/>
      <c r="OX462" s="39"/>
      <c r="OY462" s="39"/>
      <c r="OZ462" s="39"/>
      <c r="PA462" s="39"/>
      <c r="PB462" s="39"/>
      <c r="PC462" s="39"/>
      <c r="PD462" s="39"/>
      <c r="PE462" s="39"/>
      <c r="PF462" s="39"/>
      <c r="PG462" s="39"/>
      <c r="PH462" s="39"/>
      <c r="PI462" s="39"/>
      <c r="PJ462" s="39"/>
      <c r="PK462" s="39"/>
      <c r="PL462" s="39"/>
      <c r="PM462" s="39"/>
      <c r="PN462" s="39"/>
      <c r="PO462" s="39"/>
      <c r="PP462" s="39"/>
      <c r="PQ462" s="39"/>
      <c r="PR462" s="39"/>
      <c r="PS462" s="39"/>
      <c r="PT462" s="39"/>
      <c r="PU462" s="39"/>
      <c r="PV462" s="39"/>
      <c r="PW462" s="39"/>
      <c r="PX462" s="39"/>
      <c r="PY462" s="39"/>
      <c r="PZ462" s="39"/>
      <c r="QA462" s="39"/>
      <c r="QB462" s="39"/>
      <c r="QC462" s="39"/>
      <c r="QD462" s="39"/>
      <c r="QE462" s="39"/>
      <c r="QF462" s="39"/>
      <c r="QG462" s="39"/>
      <c r="QH462" s="39"/>
      <c r="QI462" s="39"/>
      <c r="QJ462" s="39"/>
      <c r="QK462" s="39"/>
      <c r="QL462" s="39"/>
      <c r="QM462" s="39"/>
      <c r="QN462" s="39"/>
      <c r="QO462" s="39"/>
      <c r="QP462" s="39"/>
      <c r="QQ462" s="39"/>
      <c r="QR462" s="39"/>
      <c r="QS462" s="39"/>
      <c r="QT462" s="39"/>
      <c r="QU462" s="39"/>
      <c r="QV462" s="39"/>
      <c r="QW462" s="39"/>
      <c r="QX462" s="39"/>
      <c r="QY462" s="39"/>
      <c r="QZ462" s="39"/>
      <c r="RA462" s="39"/>
      <c r="RB462" s="39"/>
      <c r="RC462" s="39"/>
      <c r="RD462" s="39"/>
      <c r="RE462" s="39"/>
      <c r="RF462" s="39"/>
      <c r="RG462" s="39"/>
      <c r="RH462" s="39"/>
      <c r="RI462" s="39"/>
      <c r="RJ462" s="39"/>
      <c r="RK462" s="39"/>
      <c r="RL462" s="39"/>
      <c r="RM462" s="39"/>
      <c r="RN462" s="39"/>
      <c r="RO462" s="39"/>
      <c r="RP462" s="39"/>
      <c r="RQ462" s="39"/>
      <c r="RR462" s="39"/>
      <c r="RS462" s="39"/>
      <c r="RT462" s="39"/>
      <c r="RU462" s="39"/>
      <c r="RV462" s="39"/>
      <c r="RW462" s="39"/>
      <c r="RX462" s="39"/>
      <c r="RY462" s="39"/>
      <c r="RZ462" s="39"/>
      <c r="SA462" s="39"/>
      <c r="SB462" s="39"/>
      <c r="SC462" s="39"/>
      <c r="SD462" s="39"/>
      <c r="SE462" s="39"/>
      <c r="SF462" s="39"/>
      <c r="SG462" s="39"/>
      <c r="SH462" s="39"/>
      <c r="SI462" s="39"/>
      <c r="SJ462" s="39"/>
      <c r="SK462" s="39"/>
      <c r="SL462" s="39"/>
      <c r="SM462" s="39"/>
      <c r="SN462" s="39"/>
      <c r="SO462" s="39"/>
      <c r="SP462" s="39"/>
      <c r="SQ462" s="39"/>
      <c r="SR462" s="39"/>
      <c r="SS462" s="39"/>
      <c r="ST462" s="39"/>
      <c r="SU462" s="39"/>
      <c r="SV462" s="39"/>
      <c r="SW462" s="39"/>
      <c r="SX462" s="39"/>
      <c r="SY462" s="39"/>
      <c r="SZ462" s="39"/>
      <c r="TA462" s="39"/>
      <c r="TB462" s="39"/>
      <c r="TC462" s="39"/>
      <c r="TD462" s="39"/>
      <c r="TE462" s="39"/>
      <c r="TF462" s="39"/>
      <c r="TG462" s="39"/>
      <c r="TH462" s="39"/>
      <c r="TI462" s="39"/>
      <c r="TJ462" s="39"/>
      <c r="TK462" s="39"/>
      <c r="TL462" s="39"/>
      <c r="TM462" s="39"/>
      <c r="TN462" s="39"/>
      <c r="TO462" s="39"/>
      <c r="TP462" s="39"/>
      <c r="TQ462" s="39"/>
      <c r="TR462" s="39"/>
      <c r="TS462" s="39"/>
      <c r="TT462" s="39"/>
      <c r="TU462" s="39"/>
      <c r="TV462" s="39"/>
      <c r="TW462" s="39"/>
      <c r="TX462" s="39"/>
      <c r="TY462" s="39"/>
      <c r="TZ462" s="39"/>
      <c r="UA462" s="39"/>
      <c r="UB462" s="39"/>
      <c r="UC462" s="39"/>
      <c r="UD462" s="39"/>
      <c r="UE462" s="39"/>
      <c r="UF462" s="39"/>
      <c r="UG462" s="39"/>
      <c r="UH462" s="39"/>
      <c r="UI462" s="39"/>
      <c r="UJ462" s="39"/>
      <c r="UK462" s="39"/>
      <c r="UL462" s="39"/>
      <c r="UM462" s="39"/>
      <c r="UN462" s="39"/>
      <c r="UO462" s="39"/>
      <c r="UP462" s="39"/>
      <c r="UQ462" s="39"/>
      <c r="UR462" s="39"/>
      <c r="US462" s="39"/>
      <c r="UT462" s="39"/>
      <c r="UU462" s="39"/>
      <c r="UV462" s="39"/>
      <c r="UW462" s="39"/>
      <c r="UX462" s="39"/>
      <c r="UY462" s="39"/>
      <c r="UZ462" s="39"/>
      <c r="VA462" s="39"/>
      <c r="VB462" s="39"/>
      <c r="VC462" s="39"/>
      <c r="VD462" s="39"/>
      <c r="VE462" s="39"/>
      <c r="VF462" s="39"/>
      <c r="VG462" s="39"/>
      <c r="VH462" s="39"/>
      <c r="VI462" s="39"/>
      <c r="VJ462" s="39"/>
      <c r="VK462" s="39"/>
      <c r="VL462" s="39"/>
      <c r="VM462" s="39"/>
      <c r="VN462" s="39"/>
      <c r="VO462" s="39"/>
      <c r="VP462" s="39"/>
      <c r="VQ462" s="39"/>
      <c r="VR462" s="39"/>
      <c r="VS462" s="39"/>
      <c r="VT462" s="39"/>
      <c r="VU462" s="39"/>
      <c r="VV462" s="39"/>
      <c r="VW462" s="39"/>
      <c r="VX462" s="39"/>
      <c r="VY462" s="39"/>
      <c r="VZ462" s="39"/>
      <c r="WA462" s="39"/>
      <c r="WB462" s="39"/>
      <c r="WC462" s="39"/>
      <c r="WD462" s="39"/>
      <c r="WE462" s="39"/>
      <c r="WF462" s="39"/>
      <c r="WG462" s="39"/>
      <c r="WH462" s="39"/>
      <c r="WI462" s="39"/>
      <c r="WJ462" s="39"/>
      <c r="WK462" s="39"/>
      <c r="WL462" s="39"/>
      <c r="WM462" s="39"/>
      <c r="WN462" s="39"/>
      <c r="WO462" s="39"/>
      <c r="WP462" s="39"/>
      <c r="WQ462" s="39"/>
      <c r="WR462" s="39"/>
      <c r="WS462" s="39"/>
      <c r="WT462" s="39"/>
      <c r="WU462" s="39"/>
      <c r="WV462" s="39"/>
      <c r="WW462" s="39"/>
      <c r="WX462" s="39"/>
      <c r="WY462" s="39"/>
      <c r="WZ462" s="39"/>
      <c r="XA462" s="39"/>
      <c r="XB462" s="39"/>
      <c r="XC462" s="39"/>
      <c r="XD462" s="39"/>
      <c r="XE462" s="39"/>
      <c r="XF462" s="39"/>
      <c r="XG462" s="39"/>
      <c r="XH462" s="39"/>
      <c r="XI462" s="39"/>
      <c r="XJ462" s="39"/>
      <c r="XK462" s="39"/>
      <c r="XL462" s="39"/>
      <c r="XM462" s="39"/>
      <c r="XN462" s="39"/>
      <c r="XO462" s="39"/>
      <c r="XP462" s="39"/>
      <c r="XQ462" s="39"/>
      <c r="XR462" s="39"/>
      <c r="XS462" s="39"/>
      <c r="XT462" s="39"/>
      <c r="XU462" s="39"/>
      <c r="XV462" s="39"/>
      <c r="XW462" s="39"/>
      <c r="XX462" s="39"/>
      <c r="XY462" s="39"/>
      <c r="XZ462" s="39"/>
      <c r="YA462" s="39"/>
      <c r="YB462" s="39"/>
      <c r="YC462" s="39"/>
      <c r="YD462" s="39"/>
      <c r="YE462" s="39"/>
      <c r="YF462" s="39"/>
      <c r="YG462" s="39"/>
      <c r="YH462" s="39"/>
      <c r="YI462" s="39"/>
      <c r="YJ462" s="39"/>
      <c r="YK462" s="39"/>
      <c r="YL462" s="39"/>
      <c r="YM462" s="39"/>
      <c r="YN462" s="39"/>
      <c r="YO462" s="39"/>
      <c r="YP462" s="39"/>
      <c r="YQ462" s="39"/>
      <c r="YR462" s="39"/>
      <c r="YS462" s="39"/>
      <c r="YT462" s="39"/>
      <c r="YU462" s="39"/>
      <c r="YV462" s="39"/>
      <c r="YW462" s="39"/>
      <c r="YX462" s="39"/>
      <c r="YY462" s="39"/>
      <c r="YZ462" s="39"/>
      <c r="ZA462" s="39"/>
      <c r="ZB462" s="39"/>
      <c r="ZC462" s="39"/>
      <c r="ZD462" s="39"/>
      <c r="ZE462" s="39"/>
      <c r="ZF462" s="39"/>
      <c r="ZG462" s="39"/>
      <c r="ZH462" s="39"/>
      <c r="ZI462" s="39"/>
      <c r="ZJ462" s="39"/>
      <c r="ZK462" s="39"/>
      <c r="ZL462" s="39"/>
      <c r="ZM462" s="39"/>
      <c r="ZN462" s="39"/>
      <c r="ZO462" s="39"/>
      <c r="ZP462" s="39"/>
      <c r="ZQ462" s="39"/>
      <c r="ZR462" s="39"/>
      <c r="ZS462" s="39"/>
      <c r="ZT462" s="39"/>
      <c r="ZU462" s="39"/>
      <c r="ZV462" s="39"/>
      <c r="ZW462" s="39"/>
      <c r="ZX462" s="39"/>
    </row>
    <row r="463" spans="1:700" s="41" customFormat="1" ht="12" customHeight="1" x14ac:dyDescent="0.25">
      <c r="A463" s="128" t="s">
        <v>36</v>
      </c>
      <c r="B463" s="15" t="s">
        <v>37</v>
      </c>
      <c r="C463" s="15" t="s">
        <v>37</v>
      </c>
      <c r="D463" s="5" t="s">
        <v>38</v>
      </c>
      <c r="E463" s="6" t="s">
        <v>229</v>
      </c>
      <c r="F463" s="5" t="s">
        <v>38</v>
      </c>
      <c r="G463" s="6" t="s">
        <v>40</v>
      </c>
      <c r="H463" s="8">
        <v>21601</v>
      </c>
      <c r="I463" s="70" t="s">
        <v>16361</v>
      </c>
      <c r="J463" s="107" t="s">
        <v>5780</v>
      </c>
      <c r="K463" s="9" t="s">
        <v>16371</v>
      </c>
      <c r="L463" s="11"/>
      <c r="M463" s="8" t="s">
        <v>43</v>
      </c>
      <c r="N463" s="12" t="s">
        <v>877</v>
      </c>
      <c r="O463" s="13">
        <v>6</v>
      </c>
      <c r="P463" s="14">
        <v>40</v>
      </c>
      <c r="Q463" s="53" t="s">
        <v>45</v>
      </c>
      <c r="R463" s="14">
        <f t="shared" si="9"/>
        <v>240</v>
      </c>
      <c r="S463" s="14">
        <v>0</v>
      </c>
      <c r="T463" s="14">
        <v>40</v>
      </c>
      <c r="U463" s="14">
        <v>0</v>
      </c>
      <c r="V463" s="14">
        <v>0</v>
      </c>
      <c r="W463" s="14">
        <v>40</v>
      </c>
      <c r="X463" s="14">
        <v>0</v>
      </c>
      <c r="Y463" s="14">
        <v>0</v>
      </c>
      <c r="Z463" s="14">
        <v>80</v>
      </c>
      <c r="AA463" s="14">
        <v>0</v>
      </c>
      <c r="AB463" s="14">
        <v>0</v>
      </c>
      <c r="AC463" s="14">
        <v>80</v>
      </c>
      <c r="AD463" s="14">
        <v>0</v>
      </c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  <c r="IB463" s="39"/>
      <c r="IC463" s="39"/>
      <c r="ID463" s="39"/>
      <c r="IE463" s="39"/>
      <c r="IF463" s="39"/>
      <c r="IG463" s="39"/>
      <c r="IH463" s="39"/>
      <c r="II463" s="39"/>
      <c r="IJ463" s="39"/>
      <c r="IK463" s="39"/>
      <c r="IL463" s="39"/>
      <c r="IM463" s="39"/>
      <c r="IN463" s="39"/>
      <c r="IO463" s="39"/>
      <c r="IP463" s="39"/>
      <c r="IQ463" s="39"/>
      <c r="IR463" s="39"/>
      <c r="IS463" s="39"/>
      <c r="IT463" s="39"/>
      <c r="IU463" s="39"/>
      <c r="IV463" s="39"/>
      <c r="IW463" s="39"/>
      <c r="IX463" s="39"/>
      <c r="IY463" s="39"/>
      <c r="IZ463" s="39"/>
      <c r="JA463" s="39"/>
      <c r="JB463" s="39"/>
      <c r="JC463" s="39"/>
      <c r="JD463" s="39"/>
      <c r="JE463" s="39"/>
      <c r="JF463" s="39"/>
      <c r="JG463" s="39"/>
      <c r="JH463" s="39"/>
      <c r="JI463" s="39"/>
      <c r="JJ463" s="39"/>
      <c r="JK463" s="39"/>
      <c r="JL463" s="39"/>
      <c r="JM463" s="39"/>
      <c r="JN463" s="39"/>
      <c r="JO463" s="39"/>
      <c r="JP463" s="39"/>
      <c r="JQ463" s="39"/>
      <c r="JR463" s="39"/>
      <c r="JS463" s="39"/>
      <c r="JT463" s="39"/>
      <c r="JU463" s="39"/>
      <c r="JV463" s="39"/>
      <c r="JW463" s="39"/>
      <c r="JX463" s="39"/>
      <c r="JY463" s="39"/>
      <c r="JZ463" s="39"/>
      <c r="KA463" s="39"/>
      <c r="KB463" s="39"/>
      <c r="KC463" s="39"/>
      <c r="KD463" s="39"/>
      <c r="KE463" s="39"/>
      <c r="KF463" s="39"/>
      <c r="KG463" s="39"/>
      <c r="KH463" s="39"/>
      <c r="KI463" s="39"/>
      <c r="KJ463" s="39"/>
      <c r="KK463" s="39"/>
      <c r="KL463" s="39"/>
      <c r="KM463" s="39"/>
      <c r="KN463" s="39"/>
      <c r="KO463" s="39"/>
      <c r="KP463" s="39"/>
      <c r="KQ463" s="39"/>
      <c r="KR463" s="39"/>
      <c r="KS463" s="39"/>
      <c r="KT463" s="39"/>
      <c r="KU463" s="39"/>
      <c r="KV463" s="39"/>
      <c r="KW463" s="39"/>
      <c r="KX463" s="39"/>
      <c r="KY463" s="39"/>
      <c r="KZ463" s="39"/>
      <c r="LA463" s="39"/>
      <c r="LB463" s="39"/>
      <c r="LC463" s="39"/>
      <c r="LD463" s="39"/>
      <c r="LE463" s="39"/>
      <c r="LF463" s="39"/>
      <c r="LG463" s="39"/>
      <c r="LH463" s="39"/>
      <c r="LI463" s="39"/>
      <c r="LJ463" s="39"/>
      <c r="LK463" s="39"/>
      <c r="LL463" s="39"/>
      <c r="LM463" s="39"/>
      <c r="LN463" s="39"/>
      <c r="LO463" s="39"/>
      <c r="LP463" s="39"/>
      <c r="LQ463" s="39"/>
      <c r="LR463" s="39"/>
      <c r="LS463" s="39"/>
      <c r="LT463" s="39"/>
      <c r="LU463" s="39"/>
      <c r="LV463" s="39"/>
      <c r="LW463" s="39"/>
      <c r="LX463" s="39"/>
      <c r="LY463" s="39"/>
      <c r="LZ463" s="39"/>
      <c r="MA463" s="39"/>
      <c r="MB463" s="39"/>
      <c r="MC463" s="39"/>
      <c r="MD463" s="39"/>
      <c r="ME463" s="39"/>
      <c r="MF463" s="39"/>
      <c r="MG463" s="39"/>
      <c r="MH463" s="39"/>
      <c r="MI463" s="39"/>
      <c r="MJ463" s="39"/>
      <c r="MK463" s="39"/>
      <c r="ML463" s="39"/>
      <c r="MM463" s="39"/>
      <c r="MN463" s="39"/>
      <c r="MO463" s="39"/>
      <c r="MP463" s="39"/>
      <c r="MQ463" s="39"/>
      <c r="MR463" s="39"/>
      <c r="MS463" s="39"/>
      <c r="MT463" s="39"/>
      <c r="MU463" s="39"/>
      <c r="MV463" s="39"/>
      <c r="MW463" s="39"/>
      <c r="MX463" s="39"/>
      <c r="MY463" s="39"/>
      <c r="MZ463" s="39"/>
      <c r="NA463" s="39"/>
      <c r="NB463" s="39"/>
      <c r="NC463" s="39"/>
      <c r="ND463" s="39"/>
      <c r="NE463" s="39"/>
      <c r="NF463" s="39"/>
      <c r="NG463" s="39"/>
      <c r="NH463" s="39"/>
      <c r="NI463" s="39"/>
      <c r="NJ463" s="39"/>
      <c r="NK463" s="39"/>
      <c r="NL463" s="39"/>
      <c r="NM463" s="39"/>
      <c r="NN463" s="39"/>
      <c r="NO463" s="39"/>
      <c r="NP463" s="39"/>
      <c r="NQ463" s="39"/>
      <c r="NR463" s="39"/>
      <c r="NS463" s="39"/>
      <c r="NT463" s="39"/>
      <c r="NU463" s="39"/>
      <c r="NV463" s="39"/>
      <c r="NW463" s="39"/>
      <c r="NX463" s="39"/>
      <c r="NY463" s="39"/>
      <c r="NZ463" s="39"/>
      <c r="OA463" s="39"/>
      <c r="OB463" s="39"/>
      <c r="OC463" s="39"/>
      <c r="OD463" s="39"/>
      <c r="OE463" s="39"/>
      <c r="OF463" s="39"/>
      <c r="OG463" s="39"/>
      <c r="OH463" s="39"/>
      <c r="OI463" s="39"/>
      <c r="OJ463" s="39"/>
      <c r="OK463" s="39"/>
      <c r="OL463" s="39"/>
      <c r="OM463" s="39"/>
      <c r="ON463" s="39"/>
      <c r="OO463" s="39"/>
      <c r="OP463" s="39"/>
      <c r="OQ463" s="39"/>
      <c r="OR463" s="39"/>
      <c r="OS463" s="39"/>
      <c r="OT463" s="39"/>
      <c r="OU463" s="39"/>
      <c r="OV463" s="39"/>
      <c r="OW463" s="39"/>
      <c r="OX463" s="39"/>
      <c r="OY463" s="39"/>
      <c r="OZ463" s="39"/>
      <c r="PA463" s="39"/>
      <c r="PB463" s="39"/>
      <c r="PC463" s="39"/>
      <c r="PD463" s="39"/>
      <c r="PE463" s="39"/>
      <c r="PF463" s="39"/>
      <c r="PG463" s="39"/>
      <c r="PH463" s="39"/>
      <c r="PI463" s="39"/>
      <c r="PJ463" s="39"/>
      <c r="PK463" s="39"/>
      <c r="PL463" s="39"/>
      <c r="PM463" s="39"/>
      <c r="PN463" s="39"/>
      <c r="PO463" s="39"/>
      <c r="PP463" s="39"/>
      <c r="PQ463" s="39"/>
      <c r="PR463" s="39"/>
      <c r="PS463" s="39"/>
      <c r="PT463" s="39"/>
      <c r="PU463" s="39"/>
      <c r="PV463" s="39"/>
      <c r="PW463" s="39"/>
      <c r="PX463" s="39"/>
      <c r="PY463" s="39"/>
      <c r="PZ463" s="39"/>
      <c r="QA463" s="39"/>
      <c r="QB463" s="39"/>
      <c r="QC463" s="39"/>
      <c r="QD463" s="39"/>
      <c r="QE463" s="39"/>
      <c r="QF463" s="39"/>
      <c r="QG463" s="39"/>
      <c r="QH463" s="39"/>
      <c r="QI463" s="39"/>
      <c r="QJ463" s="39"/>
      <c r="QK463" s="39"/>
      <c r="QL463" s="39"/>
      <c r="QM463" s="39"/>
      <c r="QN463" s="39"/>
      <c r="QO463" s="39"/>
      <c r="QP463" s="39"/>
      <c r="QQ463" s="39"/>
      <c r="QR463" s="39"/>
      <c r="QS463" s="39"/>
      <c r="QT463" s="39"/>
      <c r="QU463" s="39"/>
      <c r="QV463" s="39"/>
      <c r="QW463" s="39"/>
      <c r="QX463" s="39"/>
      <c r="QY463" s="39"/>
      <c r="QZ463" s="39"/>
      <c r="RA463" s="39"/>
      <c r="RB463" s="39"/>
      <c r="RC463" s="39"/>
      <c r="RD463" s="39"/>
      <c r="RE463" s="39"/>
      <c r="RF463" s="39"/>
      <c r="RG463" s="39"/>
      <c r="RH463" s="39"/>
      <c r="RI463" s="39"/>
      <c r="RJ463" s="39"/>
      <c r="RK463" s="39"/>
      <c r="RL463" s="39"/>
      <c r="RM463" s="39"/>
      <c r="RN463" s="39"/>
      <c r="RO463" s="39"/>
      <c r="RP463" s="39"/>
      <c r="RQ463" s="39"/>
      <c r="RR463" s="39"/>
      <c r="RS463" s="39"/>
      <c r="RT463" s="39"/>
      <c r="RU463" s="39"/>
      <c r="RV463" s="39"/>
      <c r="RW463" s="39"/>
      <c r="RX463" s="39"/>
      <c r="RY463" s="39"/>
      <c r="RZ463" s="39"/>
      <c r="SA463" s="39"/>
      <c r="SB463" s="39"/>
      <c r="SC463" s="39"/>
      <c r="SD463" s="39"/>
      <c r="SE463" s="39"/>
      <c r="SF463" s="39"/>
      <c r="SG463" s="39"/>
      <c r="SH463" s="39"/>
      <c r="SI463" s="39"/>
      <c r="SJ463" s="39"/>
      <c r="SK463" s="39"/>
      <c r="SL463" s="39"/>
      <c r="SM463" s="39"/>
      <c r="SN463" s="39"/>
      <c r="SO463" s="39"/>
      <c r="SP463" s="39"/>
      <c r="SQ463" s="39"/>
      <c r="SR463" s="39"/>
      <c r="SS463" s="39"/>
      <c r="ST463" s="39"/>
      <c r="SU463" s="39"/>
      <c r="SV463" s="39"/>
      <c r="SW463" s="39"/>
      <c r="SX463" s="39"/>
      <c r="SY463" s="39"/>
      <c r="SZ463" s="39"/>
      <c r="TA463" s="39"/>
      <c r="TB463" s="39"/>
      <c r="TC463" s="39"/>
      <c r="TD463" s="39"/>
      <c r="TE463" s="39"/>
      <c r="TF463" s="39"/>
      <c r="TG463" s="39"/>
      <c r="TH463" s="39"/>
      <c r="TI463" s="39"/>
      <c r="TJ463" s="39"/>
      <c r="TK463" s="39"/>
      <c r="TL463" s="39"/>
      <c r="TM463" s="39"/>
      <c r="TN463" s="39"/>
      <c r="TO463" s="39"/>
      <c r="TP463" s="39"/>
      <c r="TQ463" s="39"/>
      <c r="TR463" s="39"/>
      <c r="TS463" s="39"/>
      <c r="TT463" s="39"/>
      <c r="TU463" s="39"/>
      <c r="TV463" s="39"/>
      <c r="TW463" s="39"/>
      <c r="TX463" s="39"/>
      <c r="TY463" s="39"/>
      <c r="TZ463" s="39"/>
      <c r="UA463" s="39"/>
      <c r="UB463" s="39"/>
      <c r="UC463" s="39"/>
      <c r="UD463" s="39"/>
      <c r="UE463" s="39"/>
      <c r="UF463" s="39"/>
      <c r="UG463" s="39"/>
      <c r="UH463" s="39"/>
      <c r="UI463" s="39"/>
      <c r="UJ463" s="39"/>
      <c r="UK463" s="39"/>
      <c r="UL463" s="39"/>
      <c r="UM463" s="39"/>
      <c r="UN463" s="39"/>
      <c r="UO463" s="39"/>
      <c r="UP463" s="39"/>
      <c r="UQ463" s="39"/>
      <c r="UR463" s="39"/>
      <c r="US463" s="39"/>
      <c r="UT463" s="39"/>
      <c r="UU463" s="39"/>
      <c r="UV463" s="39"/>
      <c r="UW463" s="39"/>
      <c r="UX463" s="39"/>
      <c r="UY463" s="39"/>
      <c r="UZ463" s="39"/>
      <c r="VA463" s="39"/>
      <c r="VB463" s="39"/>
      <c r="VC463" s="39"/>
      <c r="VD463" s="39"/>
      <c r="VE463" s="39"/>
      <c r="VF463" s="39"/>
      <c r="VG463" s="39"/>
      <c r="VH463" s="39"/>
      <c r="VI463" s="39"/>
      <c r="VJ463" s="39"/>
      <c r="VK463" s="39"/>
      <c r="VL463" s="39"/>
      <c r="VM463" s="39"/>
      <c r="VN463" s="39"/>
      <c r="VO463" s="39"/>
      <c r="VP463" s="39"/>
      <c r="VQ463" s="39"/>
      <c r="VR463" s="39"/>
      <c r="VS463" s="39"/>
      <c r="VT463" s="39"/>
      <c r="VU463" s="39"/>
      <c r="VV463" s="39"/>
      <c r="VW463" s="39"/>
      <c r="VX463" s="39"/>
      <c r="VY463" s="39"/>
      <c r="VZ463" s="39"/>
      <c r="WA463" s="39"/>
      <c r="WB463" s="39"/>
      <c r="WC463" s="39"/>
      <c r="WD463" s="39"/>
      <c r="WE463" s="39"/>
      <c r="WF463" s="39"/>
      <c r="WG463" s="39"/>
      <c r="WH463" s="39"/>
      <c r="WI463" s="39"/>
      <c r="WJ463" s="39"/>
      <c r="WK463" s="39"/>
      <c r="WL463" s="39"/>
      <c r="WM463" s="39"/>
      <c r="WN463" s="39"/>
      <c r="WO463" s="39"/>
      <c r="WP463" s="39"/>
      <c r="WQ463" s="39"/>
      <c r="WR463" s="39"/>
      <c r="WS463" s="39"/>
      <c r="WT463" s="39"/>
      <c r="WU463" s="39"/>
      <c r="WV463" s="39"/>
      <c r="WW463" s="39"/>
      <c r="WX463" s="39"/>
      <c r="WY463" s="39"/>
      <c r="WZ463" s="39"/>
      <c r="XA463" s="39"/>
      <c r="XB463" s="39"/>
      <c r="XC463" s="39"/>
      <c r="XD463" s="39"/>
      <c r="XE463" s="39"/>
      <c r="XF463" s="39"/>
      <c r="XG463" s="39"/>
      <c r="XH463" s="39"/>
      <c r="XI463" s="39"/>
      <c r="XJ463" s="39"/>
      <c r="XK463" s="39"/>
      <c r="XL463" s="39"/>
      <c r="XM463" s="39"/>
      <c r="XN463" s="39"/>
      <c r="XO463" s="39"/>
      <c r="XP463" s="39"/>
      <c r="XQ463" s="39"/>
      <c r="XR463" s="39"/>
      <c r="XS463" s="39"/>
      <c r="XT463" s="39"/>
      <c r="XU463" s="39"/>
      <c r="XV463" s="39"/>
      <c r="XW463" s="39"/>
      <c r="XX463" s="39"/>
      <c r="XY463" s="39"/>
      <c r="XZ463" s="39"/>
      <c r="YA463" s="39"/>
      <c r="YB463" s="39"/>
      <c r="YC463" s="39"/>
      <c r="YD463" s="39"/>
      <c r="YE463" s="39"/>
      <c r="YF463" s="39"/>
      <c r="YG463" s="39"/>
      <c r="YH463" s="39"/>
      <c r="YI463" s="39"/>
      <c r="YJ463" s="39"/>
      <c r="YK463" s="39"/>
      <c r="YL463" s="39"/>
      <c r="YM463" s="39"/>
      <c r="YN463" s="39"/>
      <c r="YO463" s="39"/>
      <c r="YP463" s="39"/>
      <c r="YQ463" s="39"/>
      <c r="YR463" s="39"/>
      <c r="YS463" s="39"/>
      <c r="YT463" s="39"/>
      <c r="YU463" s="39"/>
      <c r="YV463" s="39"/>
      <c r="YW463" s="39"/>
      <c r="YX463" s="39"/>
      <c r="YY463" s="39"/>
      <c r="YZ463" s="39"/>
      <c r="ZA463" s="39"/>
      <c r="ZB463" s="39"/>
      <c r="ZC463" s="39"/>
      <c r="ZD463" s="39"/>
      <c r="ZE463" s="39"/>
      <c r="ZF463" s="39"/>
      <c r="ZG463" s="39"/>
      <c r="ZH463" s="39"/>
      <c r="ZI463" s="39"/>
      <c r="ZJ463" s="39"/>
      <c r="ZK463" s="39"/>
      <c r="ZL463" s="39"/>
      <c r="ZM463" s="39"/>
      <c r="ZN463" s="39"/>
      <c r="ZO463" s="39"/>
      <c r="ZP463" s="39"/>
      <c r="ZQ463" s="39"/>
      <c r="ZR463" s="39"/>
      <c r="ZS463" s="39"/>
      <c r="ZT463" s="39"/>
      <c r="ZU463" s="39"/>
      <c r="ZV463" s="39"/>
      <c r="ZW463" s="39"/>
      <c r="ZX463" s="39"/>
    </row>
    <row r="464" spans="1:700" s="41" customFormat="1" ht="12" customHeight="1" x14ac:dyDescent="0.25">
      <c r="A464" s="128" t="s">
        <v>36</v>
      </c>
      <c r="B464" s="15" t="s">
        <v>37</v>
      </c>
      <c r="C464" s="15" t="s">
        <v>37</v>
      </c>
      <c r="D464" s="5" t="s">
        <v>38</v>
      </c>
      <c r="E464" s="6" t="s">
        <v>229</v>
      </c>
      <c r="F464" s="5" t="s">
        <v>38</v>
      </c>
      <c r="G464" s="6" t="s">
        <v>40</v>
      </c>
      <c r="H464" s="8">
        <v>21601</v>
      </c>
      <c r="I464" s="70" t="s">
        <v>16361</v>
      </c>
      <c r="J464" s="110" t="s">
        <v>5981</v>
      </c>
      <c r="K464" s="9" t="s">
        <v>277</v>
      </c>
      <c r="L464" s="11"/>
      <c r="M464" s="8" t="s">
        <v>43</v>
      </c>
      <c r="N464" s="12" t="s">
        <v>2955</v>
      </c>
      <c r="O464" s="13">
        <v>8</v>
      </c>
      <c r="P464" s="14">
        <v>150</v>
      </c>
      <c r="Q464" s="53" t="s">
        <v>45</v>
      </c>
      <c r="R464" s="14">
        <f t="shared" si="9"/>
        <v>1200</v>
      </c>
      <c r="S464" s="14">
        <v>0</v>
      </c>
      <c r="T464" s="14">
        <v>300</v>
      </c>
      <c r="U464" s="14">
        <v>0</v>
      </c>
      <c r="V464" s="14">
        <v>0</v>
      </c>
      <c r="W464" s="14">
        <v>300</v>
      </c>
      <c r="X464" s="14">
        <v>0</v>
      </c>
      <c r="Y464" s="14">
        <v>0</v>
      </c>
      <c r="Z464" s="14">
        <v>300</v>
      </c>
      <c r="AA464" s="14">
        <v>0</v>
      </c>
      <c r="AB464" s="14">
        <v>0</v>
      </c>
      <c r="AC464" s="14">
        <v>300</v>
      </c>
      <c r="AD464" s="14">
        <v>0</v>
      </c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  <c r="IB464" s="39"/>
      <c r="IC464" s="39"/>
      <c r="ID464" s="39"/>
      <c r="IE464" s="39"/>
      <c r="IF464" s="39"/>
      <c r="IG464" s="39"/>
      <c r="IH464" s="39"/>
      <c r="II464" s="39"/>
      <c r="IJ464" s="39"/>
      <c r="IK464" s="39"/>
      <c r="IL464" s="39"/>
      <c r="IM464" s="39"/>
      <c r="IN464" s="39"/>
      <c r="IO464" s="39"/>
      <c r="IP464" s="39"/>
      <c r="IQ464" s="39"/>
      <c r="IR464" s="39"/>
      <c r="IS464" s="39"/>
      <c r="IT464" s="39"/>
      <c r="IU464" s="39"/>
      <c r="IV464" s="39"/>
      <c r="IW464" s="39"/>
      <c r="IX464" s="39"/>
      <c r="IY464" s="39"/>
      <c r="IZ464" s="39"/>
      <c r="JA464" s="39"/>
      <c r="JB464" s="39"/>
      <c r="JC464" s="39"/>
      <c r="JD464" s="39"/>
      <c r="JE464" s="39"/>
      <c r="JF464" s="39"/>
      <c r="JG464" s="39"/>
      <c r="JH464" s="39"/>
      <c r="JI464" s="39"/>
      <c r="JJ464" s="39"/>
      <c r="JK464" s="39"/>
      <c r="JL464" s="39"/>
      <c r="JM464" s="39"/>
      <c r="JN464" s="39"/>
      <c r="JO464" s="39"/>
      <c r="JP464" s="39"/>
      <c r="JQ464" s="39"/>
      <c r="JR464" s="39"/>
      <c r="JS464" s="39"/>
      <c r="JT464" s="39"/>
      <c r="JU464" s="39"/>
      <c r="JV464" s="39"/>
      <c r="JW464" s="39"/>
      <c r="JX464" s="39"/>
      <c r="JY464" s="39"/>
      <c r="JZ464" s="39"/>
      <c r="KA464" s="39"/>
      <c r="KB464" s="39"/>
      <c r="KC464" s="39"/>
      <c r="KD464" s="39"/>
      <c r="KE464" s="39"/>
      <c r="KF464" s="39"/>
      <c r="KG464" s="39"/>
      <c r="KH464" s="39"/>
      <c r="KI464" s="39"/>
      <c r="KJ464" s="39"/>
      <c r="KK464" s="39"/>
      <c r="KL464" s="39"/>
      <c r="KM464" s="39"/>
      <c r="KN464" s="39"/>
      <c r="KO464" s="39"/>
      <c r="KP464" s="39"/>
      <c r="KQ464" s="39"/>
      <c r="KR464" s="39"/>
      <c r="KS464" s="39"/>
      <c r="KT464" s="39"/>
      <c r="KU464" s="39"/>
      <c r="KV464" s="39"/>
      <c r="KW464" s="39"/>
      <c r="KX464" s="39"/>
      <c r="KY464" s="39"/>
      <c r="KZ464" s="39"/>
      <c r="LA464" s="39"/>
      <c r="LB464" s="39"/>
      <c r="LC464" s="39"/>
      <c r="LD464" s="39"/>
      <c r="LE464" s="39"/>
      <c r="LF464" s="39"/>
      <c r="LG464" s="39"/>
      <c r="LH464" s="39"/>
      <c r="LI464" s="39"/>
      <c r="LJ464" s="39"/>
      <c r="LK464" s="39"/>
      <c r="LL464" s="39"/>
      <c r="LM464" s="39"/>
      <c r="LN464" s="39"/>
      <c r="LO464" s="39"/>
      <c r="LP464" s="39"/>
      <c r="LQ464" s="39"/>
      <c r="LR464" s="39"/>
      <c r="LS464" s="39"/>
      <c r="LT464" s="39"/>
      <c r="LU464" s="39"/>
      <c r="LV464" s="39"/>
      <c r="LW464" s="39"/>
      <c r="LX464" s="39"/>
      <c r="LY464" s="39"/>
      <c r="LZ464" s="39"/>
      <c r="MA464" s="39"/>
      <c r="MB464" s="39"/>
      <c r="MC464" s="39"/>
      <c r="MD464" s="39"/>
      <c r="ME464" s="39"/>
      <c r="MF464" s="39"/>
      <c r="MG464" s="39"/>
      <c r="MH464" s="39"/>
      <c r="MI464" s="39"/>
      <c r="MJ464" s="39"/>
      <c r="MK464" s="39"/>
      <c r="ML464" s="39"/>
      <c r="MM464" s="39"/>
      <c r="MN464" s="39"/>
      <c r="MO464" s="39"/>
      <c r="MP464" s="39"/>
      <c r="MQ464" s="39"/>
      <c r="MR464" s="39"/>
      <c r="MS464" s="39"/>
      <c r="MT464" s="39"/>
      <c r="MU464" s="39"/>
      <c r="MV464" s="39"/>
      <c r="MW464" s="39"/>
      <c r="MX464" s="39"/>
      <c r="MY464" s="39"/>
      <c r="MZ464" s="39"/>
      <c r="NA464" s="39"/>
      <c r="NB464" s="39"/>
      <c r="NC464" s="39"/>
      <c r="ND464" s="39"/>
      <c r="NE464" s="39"/>
      <c r="NF464" s="39"/>
      <c r="NG464" s="39"/>
      <c r="NH464" s="39"/>
      <c r="NI464" s="39"/>
      <c r="NJ464" s="39"/>
      <c r="NK464" s="39"/>
      <c r="NL464" s="39"/>
      <c r="NM464" s="39"/>
      <c r="NN464" s="39"/>
      <c r="NO464" s="39"/>
      <c r="NP464" s="39"/>
      <c r="NQ464" s="39"/>
      <c r="NR464" s="39"/>
      <c r="NS464" s="39"/>
      <c r="NT464" s="39"/>
      <c r="NU464" s="39"/>
      <c r="NV464" s="39"/>
      <c r="NW464" s="39"/>
      <c r="NX464" s="39"/>
      <c r="NY464" s="39"/>
      <c r="NZ464" s="39"/>
      <c r="OA464" s="39"/>
      <c r="OB464" s="39"/>
      <c r="OC464" s="39"/>
      <c r="OD464" s="39"/>
      <c r="OE464" s="39"/>
      <c r="OF464" s="39"/>
      <c r="OG464" s="39"/>
      <c r="OH464" s="39"/>
      <c r="OI464" s="39"/>
      <c r="OJ464" s="39"/>
      <c r="OK464" s="39"/>
      <c r="OL464" s="39"/>
      <c r="OM464" s="39"/>
      <c r="ON464" s="39"/>
      <c r="OO464" s="39"/>
      <c r="OP464" s="39"/>
      <c r="OQ464" s="39"/>
      <c r="OR464" s="39"/>
      <c r="OS464" s="39"/>
      <c r="OT464" s="39"/>
      <c r="OU464" s="39"/>
      <c r="OV464" s="39"/>
      <c r="OW464" s="39"/>
      <c r="OX464" s="39"/>
      <c r="OY464" s="39"/>
      <c r="OZ464" s="39"/>
      <c r="PA464" s="39"/>
      <c r="PB464" s="39"/>
      <c r="PC464" s="39"/>
      <c r="PD464" s="39"/>
      <c r="PE464" s="39"/>
      <c r="PF464" s="39"/>
      <c r="PG464" s="39"/>
      <c r="PH464" s="39"/>
      <c r="PI464" s="39"/>
      <c r="PJ464" s="39"/>
      <c r="PK464" s="39"/>
      <c r="PL464" s="39"/>
      <c r="PM464" s="39"/>
      <c r="PN464" s="39"/>
      <c r="PO464" s="39"/>
      <c r="PP464" s="39"/>
      <c r="PQ464" s="39"/>
      <c r="PR464" s="39"/>
      <c r="PS464" s="39"/>
      <c r="PT464" s="39"/>
      <c r="PU464" s="39"/>
      <c r="PV464" s="39"/>
      <c r="PW464" s="39"/>
      <c r="PX464" s="39"/>
      <c r="PY464" s="39"/>
      <c r="PZ464" s="39"/>
      <c r="QA464" s="39"/>
      <c r="QB464" s="39"/>
      <c r="QC464" s="39"/>
      <c r="QD464" s="39"/>
      <c r="QE464" s="39"/>
      <c r="QF464" s="39"/>
      <c r="QG464" s="39"/>
      <c r="QH464" s="39"/>
      <c r="QI464" s="39"/>
      <c r="QJ464" s="39"/>
      <c r="QK464" s="39"/>
      <c r="QL464" s="39"/>
      <c r="QM464" s="39"/>
      <c r="QN464" s="39"/>
      <c r="QO464" s="39"/>
      <c r="QP464" s="39"/>
      <c r="QQ464" s="39"/>
      <c r="QR464" s="39"/>
      <c r="QS464" s="39"/>
      <c r="QT464" s="39"/>
      <c r="QU464" s="39"/>
      <c r="QV464" s="39"/>
      <c r="QW464" s="39"/>
      <c r="QX464" s="39"/>
      <c r="QY464" s="39"/>
      <c r="QZ464" s="39"/>
      <c r="RA464" s="39"/>
      <c r="RB464" s="39"/>
      <c r="RC464" s="39"/>
      <c r="RD464" s="39"/>
      <c r="RE464" s="39"/>
      <c r="RF464" s="39"/>
      <c r="RG464" s="39"/>
      <c r="RH464" s="39"/>
      <c r="RI464" s="39"/>
      <c r="RJ464" s="39"/>
      <c r="RK464" s="39"/>
      <c r="RL464" s="39"/>
      <c r="RM464" s="39"/>
      <c r="RN464" s="39"/>
      <c r="RO464" s="39"/>
      <c r="RP464" s="39"/>
      <c r="RQ464" s="39"/>
      <c r="RR464" s="39"/>
      <c r="RS464" s="39"/>
      <c r="RT464" s="39"/>
      <c r="RU464" s="39"/>
      <c r="RV464" s="39"/>
      <c r="RW464" s="39"/>
      <c r="RX464" s="39"/>
      <c r="RY464" s="39"/>
      <c r="RZ464" s="39"/>
      <c r="SA464" s="39"/>
      <c r="SB464" s="39"/>
      <c r="SC464" s="39"/>
      <c r="SD464" s="39"/>
      <c r="SE464" s="39"/>
      <c r="SF464" s="39"/>
      <c r="SG464" s="39"/>
      <c r="SH464" s="39"/>
      <c r="SI464" s="39"/>
      <c r="SJ464" s="39"/>
      <c r="SK464" s="39"/>
      <c r="SL464" s="39"/>
      <c r="SM464" s="39"/>
      <c r="SN464" s="39"/>
      <c r="SO464" s="39"/>
      <c r="SP464" s="39"/>
      <c r="SQ464" s="39"/>
      <c r="SR464" s="39"/>
      <c r="SS464" s="39"/>
      <c r="ST464" s="39"/>
      <c r="SU464" s="39"/>
      <c r="SV464" s="39"/>
      <c r="SW464" s="39"/>
      <c r="SX464" s="39"/>
      <c r="SY464" s="39"/>
      <c r="SZ464" s="39"/>
      <c r="TA464" s="39"/>
      <c r="TB464" s="39"/>
      <c r="TC464" s="39"/>
      <c r="TD464" s="39"/>
      <c r="TE464" s="39"/>
      <c r="TF464" s="39"/>
      <c r="TG464" s="39"/>
      <c r="TH464" s="39"/>
      <c r="TI464" s="39"/>
      <c r="TJ464" s="39"/>
      <c r="TK464" s="39"/>
      <c r="TL464" s="39"/>
      <c r="TM464" s="39"/>
      <c r="TN464" s="39"/>
      <c r="TO464" s="39"/>
      <c r="TP464" s="39"/>
      <c r="TQ464" s="39"/>
      <c r="TR464" s="39"/>
      <c r="TS464" s="39"/>
      <c r="TT464" s="39"/>
      <c r="TU464" s="39"/>
      <c r="TV464" s="39"/>
      <c r="TW464" s="39"/>
      <c r="TX464" s="39"/>
      <c r="TY464" s="39"/>
      <c r="TZ464" s="39"/>
      <c r="UA464" s="39"/>
      <c r="UB464" s="39"/>
      <c r="UC464" s="39"/>
      <c r="UD464" s="39"/>
      <c r="UE464" s="39"/>
      <c r="UF464" s="39"/>
      <c r="UG464" s="39"/>
      <c r="UH464" s="39"/>
      <c r="UI464" s="39"/>
      <c r="UJ464" s="39"/>
      <c r="UK464" s="39"/>
      <c r="UL464" s="39"/>
      <c r="UM464" s="39"/>
      <c r="UN464" s="39"/>
      <c r="UO464" s="39"/>
      <c r="UP464" s="39"/>
      <c r="UQ464" s="39"/>
      <c r="UR464" s="39"/>
      <c r="US464" s="39"/>
      <c r="UT464" s="39"/>
      <c r="UU464" s="39"/>
      <c r="UV464" s="39"/>
      <c r="UW464" s="39"/>
      <c r="UX464" s="39"/>
      <c r="UY464" s="39"/>
      <c r="UZ464" s="39"/>
      <c r="VA464" s="39"/>
      <c r="VB464" s="39"/>
      <c r="VC464" s="39"/>
      <c r="VD464" s="39"/>
      <c r="VE464" s="39"/>
      <c r="VF464" s="39"/>
      <c r="VG464" s="39"/>
      <c r="VH464" s="39"/>
      <c r="VI464" s="39"/>
      <c r="VJ464" s="39"/>
      <c r="VK464" s="39"/>
      <c r="VL464" s="39"/>
      <c r="VM464" s="39"/>
      <c r="VN464" s="39"/>
      <c r="VO464" s="39"/>
      <c r="VP464" s="39"/>
      <c r="VQ464" s="39"/>
      <c r="VR464" s="39"/>
      <c r="VS464" s="39"/>
      <c r="VT464" s="39"/>
      <c r="VU464" s="39"/>
      <c r="VV464" s="39"/>
      <c r="VW464" s="39"/>
      <c r="VX464" s="39"/>
      <c r="VY464" s="39"/>
      <c r="VZ464" s="39"/>
      <c r="WA464" s="39"/>
      <c r="WB464" s="39"/>
      <c r="WC464" s="39"/>
      <c r="WD464" s="39"/>
      <c r="WE464" s="39"/>
      <c r="WF464" s="39"/>
      <c r="WG464" s="39"/>
      <c r="WH464" s="39"/>
      <c r="WI464" s="39"/>
      <c r="WJ464" s="39"/>
      <c r="WK464" s="39"/>
      <c r="WL464" s="39"/>
      <c r="WM464" s="39"/>
      <c r="WN464" s="39"/>
      <c r="WO464" s="39"/>
      <c r="WP464" s="39"/>
      <c r="WQ464" s="39"/>
      <c r="WR464" s="39"/>
      <c r="WS464" s="39"/>
      <c r="WT464" s="39"/>
      <c r="WU464" s="39"/>
      <c r="WV464" s="39"/>
      <c r="WW464" s="39"/>
      <c r="WX464" s="39"/>
      <c r="WY464" s="39"/>
      <c r="WZ464" s="39"/>
      <c r="XA464" s="39"/>
      <c r="XB464" s="39"/>
      <c r="XC464" s="39"/>
      <c r="XD464" s="39"/>
      <c r="XE464" s="39"/>
      <c r="XF464" s="39"/>
      <c r="XG464" s="39"/>
      <c r="XH464" s="39"/>
      <c r="XI464" s="39"/>
      <c r="XJ464" s="39"/>
      <c r="XK464" s="39"/>
      <c r="XL464" s="39"/>
      <c r="XM464" s="39"/>
      <c r="XN464" s="39"/>
      <c r="XO464" s="39"/>
      <c r="XP464" s="39"/>
      <c r="XQ464" s="39"/>
      <c r="XR464" s="39"/>
      <c r="XS464" s="39"/>
      <c r="XT464" s="39"/>
      <c r="XU464" s="39"/>
      <c r="XV464" s="39"/>
      <c r="XW464" s="39"/>
      <c r="XX464" s="39"/>
      <c r="XY464" s="39"/>
      <c r="XZ464" s="39"/>
      <c r="YA464" s="39"/>
      <c r="YB464" s="39"/>
      <c r="YC464" s="39"/>
      <c r="YD464" s="39"/>
      <c r="YE464" s="39"/>
      <c r="YF464" s="39"/>
      <c r="YG464" s="39"/>
      <c r="YH464" s="39"/>
      <c r="YI464" s="39"/>
      <c r="YJ464" s="39"/>
      <c r="YK464" s="39"/>
      <c r="YL464" s="39"/>
      <c r="YM464" s="39"/>
      <c r="YN464" s="39"/>
      <c r="YO464" s="39"/>
      <c r="YP464" s="39"/>
      <c r="YQ464" s="39"/>
      <c r="YR464" s="39"/>
      <c r="YS464" s="39"/>
      <c r="YT464" s="39"/>
      <c r="YU464" s="39"/>
      <c r="YV464" s="39"/>
      <c r="YW464" s="39"/>
      <c r="YX464" s="39"/>
      <c r="YY464" s="39"/>
      <c r="YZ464" s="39"/>
      <c r="ZA464" s="39"/>
      <c r="ZB464" s="39"/>
      <c r="ZC464" s="39"/>
      <c r="ZD464" s="39"/>
      <c r="ZE464" s="39"/>
      <c r="ZF464" s="39"/>
      <c r="ZG464" s="39"/>
      <c r="ZH464" s="39"/>
      <c r="ZI464" s="39"/>
      <c r="ZJ464" s="39"/>
      <c r="ZK464" s="39"/>
      <c r="ZL464" s="39"/>
      <c r="ZM464" s="39"/>
      <c r="ZN464" s="39"/>
      <c r="ZO464" s="39"/>
      <c r="ZP464" s="39"/>
      <c r="ZQ464" s="39"/>
      <c r="ZR464" s="39"/>
      <c r="ZS464" s="39"/>
      <c r="ZT464" s="39"/>
      <c r="ZU464" s="39"/>
      <c r="ZV464" s="39"/>
      <c r="ZW464" s="39"/>
      <c r="ZX464" s="39"/>
    </row>
    <row r="465" spans="1:700" s="41" customFormat="1" ht="12" customHeight="1" x14ac:dyDescent="0.25">
      <c r="A465" s="128" t="s">
        <v>36</v>
      </c>
      <c r="B465" s="15" t="s">
        <v>37</v>
      </c>
      <c r="C465" s="15" t="s">
        <v>37</v>
      </c>
      <c r="D465" s="5" t="s">
        <v>38</v>
      </c>
      <c r="E465" s="6" t="s">
        <v>229</v>
      </c>
      <c r="F465" s="5" t="s">
        <v>38</v>
      </c>
      <c r="G465" s="6" t="s">
        <v>40</v>
      </c>
      <c r="H465" s="8">
        <v>21401</v>
      </c>
      <c r="I465" s="70" t="s">
        <v>213</v>
      </c>
      <c r="J465" s="107" t="s">
        <v>3150</v>
      </c>
      <c r="K465" s="9" t="s">
        <v>244</v>
      </c>
      <c r="L465" s="11"/>
      <c r="M465" s="8" t="s">
        <v>43</v>
      </c>
      <c r="N465" s="12" t="s">
        <v>16255</v>
      </c>
      <c r="O465" s="13">
        <v>8</v>
      </c>
      <c r="P465" s="14">
        <v>125</v>
      </c>
      <c r="Q465" s="53" t="s">
        <v>45</v>
      </c>
      <c r="R465" s="14">
        <f t="shared" si="9"/>
        <v>1000</v>
      </c>
      <c r="S465" s="14">
        <v>0</v>
      </c>
      <c r="T465" s="14">
        <v>0</v>
      </c>
      <c r="U465" s="14">
        <v>1000</v>
      </c>
      <c r="V465" s="14">
        <v>0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  <c r="AC465" s="14">
        <v>0</v>
      </c>
      <c r="AD465" s="14">
        <v>0</v>
      </c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  <c r="IN465" s="39"/>
      <c r="IO465" s="39"/>
      <c r="IP465" s="39"/>
      <c r="IQ465" s="39"/>
      <c r="IR465" s="39"/>
      <c r="IS465" s="39"/>
      <c r="IT465" s="39"/>
      <c r="IU465" s="39"/>
      <c r="IV465" s="39"/>
      <c r="IW465" s="39"/>
      <c r="IX465" s="39"/>
      <c r="IY465" s="39"/>
      <c r="IZ465" s="39"/>
      <c r="JA465" s="39"/>
      <c r="JB465" s="39"/>
      <c r="JC465" s="39"/>
      <c r="JD465" s="39"/>
      <c r="JE465" s="39"/>
      <c r="JF465" s="39"/>
      <c r="JG465" s="39"/>
      <c r="JH465" s="39"/>
      <c r="JI465" s="39"/>
      <c r="JJ465" s="39"/>
      <c r="JK465" s="39"/>
      <c r="JL465" s="39"/>
      <c r="JM465" s="39"/>
      <c r="JN465" s="39"/>
      <c r="JO465" s="39"/>
      <c r="JP465" s="39"/>
      <c r="JQ465" s="39"/>
      <c r="JR465" s="39"/>
      <c r="JS465" s="39"/>
      <c r="JT465" s="39"/>
      <c r="JU465" s="39"/>
      <c r="JV465" s="39"/>
      <c r="JW465" s="39"/>
      <c r="JX465" s="39"/>
      <c r="JY465" s="39"/>
      <c r="JZ465" s="39"/>
      <c r="KA465" s="39"/>
      <c r="KB465" s="39"/>
      <c r="KC465" s="39"/>
      <c r="KD465" s="39"/>
      <c r="KE465" s="39"/>
      <c r="KF465" s="39"/>
      <c r="KG465" s="39"/>
      <c r="KH465" s="39"/>
      <c r="KI465" s="39"/>
      <c r="KJ465" s="39"/>
      <c r="KK465" s="39"/>
      <c r="KL465" s="39"/>
      <c r="KM465" s="39"/>
      <c r="KN465" s="39"/>
      <c r="KO465" s="39"/>
      <c r="KP465" s="39"/>
      <c r="KQ465" s="39"/>
      <c r="KR465" s="39"/>
      <c r="KS465" s="39"/>
      <c r="KT465" s="39"/>
      <c r="KU465" s="39"/>
      <c r="KV465" s="39"/>
      <c r="KW465" s="39"/>
      <c r="KX465" s="39"/>
      <c r="KY465" s="39"/>
      <c r="KZ465" s="39"/>
      <c r="LA465" s="39"/>
      <c r="LB465" s="39"/>
      <c r="LC465" s="39"/>
      <c r="LD465" s="39"/>
      <c r="LE465" s="39"/>
      <c r="LF465" s="39"/>
      <c r="LG465" s="39"/>
      <c r="LH465" s="39"/>
      <c r="LI465" s="39"/>
      <c r="LJ465" s="39"/>
      <c r="LK465" s="39"/>
      <c r="LL465" s="39"/>
      <c r="LM465" s="39"/>
      <c r="LN465" s="39"/>
      <c r="LO465" s="39"/>
      <c r="LP465" s="39"/>
      <c r="LQ465" s="39"/>
      <c r="LR465" s="39"/>
      <c r="LS465" s="39"/>
      <c r="LT465" s="39"/>
      <c r="LU465" s="39"/>
      <c r="LV465" s="39"/>
      <c r="LW465" s="39"/>
      <c r="LX465" s="39"/>
      <c r="LY465" s="39"/>
      <c r="LZ465" s="39"/>
      <c r="MA465" s="39"/>
      <c r="MB465" s="39"/>
      <c r="MC465" s="39"/>
      <c r="MD465" s="39"/>
      <c r="ME465" s="39"/>
      <c r="MF465" s="39"/>
      <c r="MG465" s="39"/>
      <c r="MH465" s="39"/>
      <c r="MI465" s="39"/>
      <c r="MJ465" s="39"/>
      <c r="MK465" s="39"/>
      <c r="ML465" s="39"/>
      <c r="MM465" s="39"/>
      <c r="MN465" s="39"/>
      <c r="MO465" s="39"/>
      <c r="MP465" s="39"/>
      <c r="MQ465" s="39"/>
      <c r="MR465" s="39"/>
      <c r="MS465" s="39"/>
      <c r="MT465" s="39"/>
      <c r="MU465" s="39"/>
      <c r="MV465" s="39"/>
      <c r="MW465" s="39"/>
      <c r="MX465" s="39"/>
      <c r="MY465" s="39"/>
      <c r="MZ465" s="39"/>
      <c r="NA465" s="39"/>
      <c r="NB465" s="39"/>
      <c r="NC465" s="39"/>
      <c r="ND465" s="39"/>
      <c r="NE465" s="39"/>
      <c r="NF465" s="39"/>
      <c r="NG465" s="39"/>
      <c r="NH465" s="39"/>
      <c r="NI465" s="39"/>
      <c r="NJ465" s="39"/>
      <c r="NK465" s="39"/>
      <c r="NL465" s="39"/>
      <c r="NM465" s="39"/>
      <c r="NN465" s="39"/>
      <c r="NO465" s="39"/>
      <c r="NP465" s="39"/>
      <c r="NQ465" s="39"/>
      <c r="NR465" s="39"/>
      <c r="NS465" s="39"/>
      <c r="NT465" s="39"/>
      <c r="NU465" s="39"/>
      <c r="NV465" s="39"/>
      <c r="NW465" s="39"/>
      <c r="NX465" s="39"/>
      <c r="NY465" s="39"/>
      <c r="NZ465" s="39"/>
      <c r="OA465" s="39"/>
      <c r="OB465" s="39"/>
      <c r="OC465" s="39"/>
      <c r="OD465" s="39"/>
      <c r="OE465" s="39"/>
      <c r="OF465" s="39"/>
      <c r="OG465" s="39"/>
      <c r="OH465" s="39"/>
      <c r="OI465" s="39"/>
      <c r="OJ465" s="39"/>
      <c r="OK465" s="39"/>
      <c r="OL465" s="39"/>
      <c r="OM465" s="39"/>
      <c r="ON465" s="39"/>
      <c r="OO465" s="39"/>
      <c r="OP465" s="39"/>
      <c r="OQ465" s="39"/>
      <c r="OR465" s="39"/>
      <c r="OS465" s="39"/>
      <c r="OT465" s="39"/>
      <c r="OU465" s="39"/>
      <c r="OV465" s="39"/>
      <c r="OW465" s="39"/>
      <c r="OX465" s="39"/>
      <c r="OY465" s="39"/>
      <c r="OZ465" s="39"/>
      <c r="PA465" s="39"/>
      <c r="PB465" s="39"/>
      <c r="PC465" s="39"/>
      <c r="PD465" s="39"/>
      <c r="PE465" s="39"/>
      <c r="PF465" s="39"/>
      <c r="PG465" s="39"/>
      <c r="PH465" s="39"/>
      <c r="PI465" s="39"/>
      <c r="PJ465" s="39"/>
      <c r="PK465" s="39"/>
      <c r="PL465" s="39"/>
      <c r="PM465" s="39"/>
      <c r="PN465" s="39"/>
      <c r="PO465" s="39"/>
      <c r="PP465" s="39"/>
      <c r="PQ465" s="39"/>
      <c r="PR465" s="39"/>
      <c r="PS465" s="39"/>
      <c r="PT465" s="39"/>
      <c r="PU465" s="39"/>
      <c r="PV465" s="39"/>
      <c r="PW465" s="39"/>
      <c r="PX465" s="39"/>
      <c r="PY465" s="39"/>
      <c r="PZ465" s="39"/>
      <c r="QA465" s="39"/>
      <c r="QB465" s="39"/>
      <c r="QC465" s="39"/>
      <c r="QD465" s="39"/>
      <c r="QE465" s="39"/>
      <c r="QF465" s="39"/>
      <c r="QG465" s="39"/>
      <c r="QH465" s="39"/>
      <c r="QI465" s="39"/>
      <c r="QJ465" s="39"/>
      <c r="QK465" s="39"/>
      <c r="QL465" s="39"/>
      <c r="QM465" s="39"/>
      <c r="QN465" s="39"/>
      <c r="QO465" s="39"/>
      <c r="QP465" s="39"/>
      <c r="QQ465" s="39"/>
      <c r="QR465" s="39"/>
      <c r="QS465" s="39"/>
      <c r="QT465" s="39"/>
      <c r="QU465" s="39"/>
      <c r="QV465" s="39"/>
      <c r="QW465" s="39"/>
      <c r="QX465" s="39"/>
      <c r="QY465" s="39"/>
      <c r="QZ465" s="39"/>
      <c r="RA465" s="39"/>
      <c r="RB465" s="39"/>
      <c r="RC465" s="39"/>
      <c r="RD465" s="39"/>
      <c r="RE465" s="39"/>
      <c r="RF465" s="39"/>
      <c r="RG465" s="39"/>
      <c r="RH465" s="39"/>
      <c r="RI465" s="39"/>
      <c r="RJ465" s="39"/>
      <c r="RK465" s="39"/>
      <c r="RL465" s="39"/>
      <c r="RM465" s="39"/>
      <c r="RN465" s="39"/>
      <c r="RO465" s="39"/>
      <c r="RP465" s="39"/>
      <c r="RQ465" s="39"/>
      <c r="RR465" s="39"/>
      <c r="RS465" s="39"/>
      <c r="RT465" s="39"/>
      <c r="RU465" s="39"/>
      <c r="RV465" s="39"/>
      <c r="RW465" s="39"/>
      <c r="RX465" s="39"/>
      <c r="RY465" s="39"/>
      <c r="RZ465" s="39"/>
      <c r="SA465" s="39"/>
      <c r="SB465" s="39"/>
      <c r="SC465" s="39"/>
      <c r="SD465" s="39"/>
      <c r="SE465" s="39"/>
      <c r="SF465" s="39"/>
      <c r="SG465" s="39"/>
      <c r="SH465" s="39"/>
      <c r="SI465" s="39"/>
      <c r="SJ465" s="39"/>
      <c r="SK465" s="39"/>
      <c r="SL465" s="39"/>
      <c r="SM465" s="39"/>
      <c r="SN465" s="39"/>
      <c r="SO465" s="39"/>
      <c r="SP465" s="39"/>
      <c r="SQ465" s="39"/>
      <c r="SR465" s="39"/>
      <c r="SS465" s="39"/>
      <c r="ST465" s="39"/>
      <c r="SU465" s="39"/>
      <c r="SV465" s="39"/>
      <c r="SW465" s="39"/>
      <c r="SX465" s="39"/>
      <c r="SY465" s="39"/>
      <c r="SZ465" s="39"/>
      <c r="TA465" s="39"/>
      <c r="TB465" s="39"/>
      <c r="TC465" s="39"/>
      <c r="TD465" s="39"/>
      <c r="TE465" s="39"/>
      <c r="TF465" s="39"/>
      <c r="TG465" s="39"/>
      <c r="TH465" s="39"/>
      <c r="TI465" s="39"/>
      <c r="TJ465" s="39"/>
      <c r="TK465" s="39"/>
      <c r="TL465" s="39"/>
      <c r="TM465" s="39"/>
      <c r="TN465" s="39"/>
      <c r="TO465" s="39"/>
      <c r="TP465" s="39"/>
      <c r="TQ465" s="39"/>
      <c r="TR465" s="39"/>
      <c r="TS465" s="39"/>
      <c r="TT465" s="39"/>
      <c r="TU465" s="39"/>
      <c r="TV465" s="39"/>
      <c r="TW465" s="39"/>
      <c r="TX465" s="39"/>
      <c r="TY465" s="39"/>
      <c r="TZ465" s="39"/>
      <c r="UA465" s="39"/>
      <c r="UB465" s="39"/>
      <c r="UC465" s="39"/>
      <c r="UD465" s="39"/>
      <c r="UE465" s="39"/>
      <c r="UF465" s="39"/>
      <c r="UG465" s="39"/>
      <c r="UH465" s="39"/>
      <c r="UI465" s="39"/>
      <c r="UJ465" s="39"/>
      <c r="UK465" s="39"/>
      <c r="UL465" s="39"/>
      <c r="UM465" s="39"/>
      <c r="UN465" s="39"/>
      <c r="UO465" s="39"/>
      <c r="UP465" s="39"/>
      <c r="UQ465" s="39"/>
      <c r="UR465" s="39"/>
      <c r="US465" s="39"/>
      <c r="UT465" s="39"/>
      <c r="UU465" s="39"/>
      <c r="UV465" s="39"/>
      <c r="UW465" s="39"/>
      <c r="UX465" s="39"/>
      <c r="UY465" s="39"/>
      <c r="UZ465" s="39"/>
      <c r="VA465" s="39"/>
      <c r="VB465" s="39"/>
      <c r="VC465" s="39"/>
      <c r="VD465" s="39"/>
      <c r="VE465" s="39"/>
      <c r="VF465" s="39"/>
      <c r="VG465" s="39"/>
      <c r="VH465" s="39"/>
      <c r="VI465" s="39"/>
      <c r="VJ465" s="39"/>
      <c r="VK465" s="39"/>
      <c r="VL465" s="39"/>
      <c r="VM465" s="39"/>
      <c r="VN465" s="39"/>
      <c r="VO465" s="39"/>
      <c r="VP465" s="39"/>
      <c r="VQ465" s="39"/>
      <c r="VR465" s="39"/>
      <c r="VS465" s="39"/>
      <c r="VT465" s="39"/>
      <c r="VU465" s="39"/>
      <c r="VV465" s="39"/>
      <c r="VW465" s="39"/>
      <c r="VX465" s="39"/>
      <c r="VY465" s="39"/>
      <c r="VZ465" s="39"/>
      <c r="WA465" s="39"/>
      <c r="WB465" s="39"/>
      <c r="WC465" s="39"/>
      <c r="WD465" s="39"/>
      <c r="WE465" s="39"/>
      <c r="WF465" s="39"/>
      <c r="WG465" s="39"/>
      <c r="WH465" s="39"/>
      <c r="WI465" s="39"/>
      <c r="WJ465" s="39"/>
      <c r="WK465" s="39"/>
      <c r="WL465" s="39"/>
      <c r="WM465" s="39"/>
      <c r="WN465" s="39"/>
      <c r="WO465" s="39"/>
      <c r="WP465" s="39"/>
      <c r="WQ465" s="39"/>
      <c r="WR465" s="39"/>
      <c r="WS465" s="39"/>
      <c r="WT465" s="39"/>
      <c r="WU465" s="39"/>
      <c r="WV465" s="39"/>
      <c r="WW465" s="39"/>
      <c r="WX465" s="39"/>
      <c r="WY465" s="39"/>
      <c r="WZ465" s="39"/>
      <c r="XA465" s="39"/>
      <c r="XB465" s="39"/>
      <c r="XC465" s="39"/>
      <c r="XD465" s="39"/>
      <c r="XE465" s="39"/>
      <c r="XF465" s="39"/>
      <c r="XG465" s="39"/>
      <c r="XH465" s="39"/>
      <c r="XI465" s="39"/>
      <c r="XJ465" s="39"/>
      <c r="XK465" s="39"/>
      <c r="XL465" s="39"/>
      <c r="XM465" s="39"/>
      <c r="XN465" s="39"/>
      <c r="XO465" s="39"/>
      <c r="XP465" s="39"/>
      <c r="XQ465" s="39"/>
      <c r="XR465" s="39"/>
      <c r="XS465" s="39"/>
      <c r="XT465" s="39"/>
      <c r="XU465" s="39"/>
      <c r="XV465" s="39"/>
      <c r="XW465" s="39"/>
      <c r="XX465" s="39"/>
      <c r="XY465" s="39"/>
      <c r="XZ465" s="39"/>
      <c r="YA465" s="39"/>
      <c r="YB465" s="39"/>
      <c r="YC465" s="39"/>
      <c r="YD465" s="39"/>
      <c r="YE465" s="39"/>
      <c r="YF465" s="39"/>
      <c r="YG465" s="39"/>
      <c r="YH465" s="39"/>
      <c r="YI465" s="39"/>
      <c r="YJ465" s="39"/>
      <c r="YK465" s="39"/>
      <c r="YL465" s="39"/>
      <c r="YM465" s="39"/>
      <c r="YN465" s="39"/>
      <c r="YO465" s="39"/>
      <c r="YP465" s="39"/>
      <c r="YQ465" s="39"/>
      <c r="YR465" s="39"/>
      <c r="YS465" s="39"/>
      <c r="YT465" s="39"/>
      <c r="YU465" s="39"/>
      <c r="YV465" s="39"/>
      <c r="YW465" s="39"/>
      <c r="YX465" s="39"/>
      <c r="YY465" s="39"/>
      <c r="YZ465" s="39"/>
      <c r="ZA465" s="39"/>
      <c r="ZB465" s="39"/>
      <c r="ZC465" s="39"/>
      <c r="ZD465" s="39"/>
      <c r="ZE465" s="39"/>
      <c r="ZF465" s="39"/>
      <c r="ZG465" s="39"/>
      <c r="ZH465" s="39"/>
      <c r="ZI465" s="39"/>
      <c r="ZJ465" s="39"/>
      <c r="ZK465" s="39"/>
      <c r="ZL465" s="39"/>
      <c r="ZM465" s="39"/>
      <c r="ZN465" s="39"/>
      <c r="ZO465" s="39"/>
      <c r="ZP465" s="39"/>
      <c r="ZQ465" s="39"/>
      <c r="ZR465" s="39"/>
      <c r="ZS465" s="39"/>
      <c r="ZT465" s="39"/>
      <c r="ZU465" s="39"/>
      <c r="ZV465" s="39"/>
      <c r="ZW465" s="39"/>
      <c r="ZX465" s="39"/>
    </row>
    <row r="466" spans="1:700" s="41" customFormat="1" ht="12" customHeight="1" x14ac:dyDescent="0.25">
      <c r="A466" s="128" t="s">
        <v>36</v>
      </c>
      <c r="B466" s="15" t="s">
        <v>37</v>
      </c>
      <c r="C466" s="15" t="s">
        <v>37</v>
      </c>
      <c r="D466" s="5" t="s">
        <v>38</v>
      </c>
      <c r="E466" s="6" t="s">
        <v>229</v>
      </c>
      <c r="F466" s="5" t="s">
        <v>38</v>
      </c>
      <c r="G466" s="6" t="s">
        <v>40</v>
      </c>
      <c r="H466" s="8">
        <v>22103</v>
      </c>
      <c r="I466" s="70" t="s">
        <v>263</v>
      </c>
      <c r="J466" s="110" t="s">
        <v>6095</v>
      </c>
      <c r="K466" s="9" t="s">
        <v>262</v>
      </c>
      <c r="L466" s="11"/>
      <c r="M466" s="8" t="s">
        <v>43</v>
      </c>
      <c r="N466" s="12" t="s">
        <v>16372</v>
      </c>
      <c r="O466" s="13">
        <v>13</v>
      </c>
      <c r="P466" s="14">
        <v>1250</v>
      </c>
      <c r="Q466" s="53" t="s">
        <v>45</v>
      </c>
      <c r="R466" s="14">
        <f t="shared" si="9"/>
        <v>16250</v>
      </c>
      <c r="S466" s="14">
        <v>0</v>
      </c>
      <c r="T466" s="14">
        <v>5000</v>
      </c>
      <c r="U466" s="14">
        <v>5000</v>
      </c>
      <c r="V466" s="62">
        <v>0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6250</v>
      </c>
      <c r="AC466" s="14">
        <v>0</v>
      </c>
      <c r="AD466" s="14">
        <v>0</v>
      </c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  <c r="IN466" s="39"/>
      <c r="IO466" s="39"/>
      <c r="IP466" s="39"/>
      <c r="IQ466" s="39"/>
      <c r="IR466" s="39"/>
      <c r="IS466" s="39"/>
      <c r="IT466" s="39"/>
      <c r="IU466" s="39"/>
      <c r="IV466" s="39"/>
      <c r="IW466" s="39"/>
      <c r="IX466" s="39"/>
      <c r="IY466" s="39"/>
      <c r="IZ466" s="39"/>
      <c r="JA466" s="39"/>
      <c r="JB466" s="39"/>
      <c r="JC466" s="39"/>
      <c r="JD466" s="39"/>
      <c r="JE466" s="39"/>
      <c r="JF466" s="39"/>
      <c r="JG466" s="39"/>
      <c r="JH466" s="39"/>
      <c r="JI466" s="39"/>
      <c r="JJ466" s="39"/>
      <c r="JK466" s="39"/>
      <c r="JL466" s="39"/>
      <c r="JM466" s="39"/>
      <c r="JN466" s="39"/>
      <c r="JO466" s="39"/>
      <c r="JP466" s="39"/>
      <c r="JQ466" s="39"/>
      <c r="JR466" s="39"/>
      <c r="JS466" s="39"/>
      <c r="JT466" s="39"/>
      <c r="JU466" s="39"/>
      <c r="JV466" s="39"/>
      <c r="JW466" s="39"/>
      <c r="JX466" s="39"/>
      <c r="JY466" s="39"/>
      <c r="JZ466" s="39"/>
      <c r="KA466" s="39"/>
      <c r="KB466" s="39"/>
      <c r="KC466" s="39"/>
      <c r="KD466" s="39"/>
      <c r="KE466" s="39"/>
      <c r="KF466" s="39"/>
      <c r="KG466" s="39"/>
      <c r="KH466" s="39"/>
      <c r="KI466" s="39"/>
      <c r="KJ466" s="39"/>
      <c r="KK466" s="39"/>
      <c r="KL466" s="39"/>
      <c r="KM466" s="39"/>
      <c r="KN466" s="39"/>
      <c r="KO466" s="39"/>
      <c r="KP466" s="39"/>
      <c r="KQ466" s="39"/>
      <c r="KR466" s="39"/>
      <c r="KS466" s="39"/>
      <c r="KT466" s="39"/>
      <c r="KU466" s="39"/>
      <c r="KV466" s="39"/>
      <c r="KW466" s="39"/>
      <c r="KX466" s="39"/>
      <c r="KY466" s="39"/>
      <c r="KZ466" s="39"/>
      <c r="LA466" s="39"/>
      <c r="LB466" s="39"/>
      <c r="LC466" s="39"/>
      <c r="LD466" s="39"/>
      <c r="LE466" s="39"/>
      <c r="LF466" s="39"/>
      <c r="LG466" s="39"/>
      <c r="LH466" s="39"/>
      <c r="LI466" s="39"/>
      <c r="LJ466" s="39"/>
      <c r="LK466" s="39"/>
      <c r="LL466" s="39"/>
      <c r="LM466" s="39"/>
      <c r="LN466" s="39"/>
      <c r="LO466" s="39"/>
      <c r="LP466" s="39"/>
      <c r="LQ466" s="39"/>
      <c r="LR466" s="39"/>
      <c r="LS466" s="39"/>
      <c r="LT466" s="39"/>
      <c r="LU466" s="39"/>
      <c r="LV466" s="39"/>
      <c r="LW466" s="39"/>
      <c r="LX466" s="39"/>
      <c r="LY466" s="39"/>
      <c r="LZ466" s="39"/>
      <c r="MA466" s="39"/>
      <c r="MB466" s="39"/>
      <c r="MC466" s="39"/>
      <c r="MD466" s="39"/>
      <c r="ME466" s="39"/>
      <c r="MF466" s="39"/>
      <c r="MG466" s="39"/>
      <c r="MH466" s="39"/>
      <c r="MI466" s="39"/>
      <c r="MJ466" s="39"/>
      <c r="MK466" s="39"/>
      <c r="ML466" s="39"/>
      <c r="MM466" s="39"/>
      <c r="MN466" s="39"/>
      <c r="MO466" s="39"/>
      <c r="MP466" s="39"/>
      <c r="MQ466" s="39"/>
      <c r="MR466" s="39"/>
      <c r="MS466" s="39"/>
      <c r="MT466" s="39"/>
      <c r="MU466" s="39"/>
      <c r="MV466" s="39"/>
      <c r="MW466" s="39"/>
      <c r="MX466" s="39"/>
      <c r="MY466" s="39"/>
      <c r="MZ466" s="39"/>
      <c r="NA466" s="39"/>
      <c r="NB466" s="39"/>
      <c r="NC466" s="39"/>
      <c r="ND466" s="39"/>
      <c r="NE466" s="39"/>
      <c r="NF466" s="39"/>
      <c r="NG466" s="39"/>
      <c r="NH466" s="39"/>
      <c r="NI466" s="39"/>
      <c r="NJ466" s="39"/>
      <c r="NK466" s="39"/>
      <c r="NL466" s="39"/>
      <c r="NM466" s="39"/>
      <c r="NN466" s="39"/>
      <c r="NO466" s="39"/>
      <c r="NP466" s="39"/>
      <c r="NQ466" s="39"/>
      <c r="NR466" s="39"/>
      <c r="NS466" s="39"/>
      <c r="NT466" s="39"/>
      <c r="NU466" s="39"/>
      <c r="NV466" s="39"/>
      <c r="NW466" s="39"/>
      <c r="NX466" s="39"/>
      <c r="NY466" s="39"/>
      <c r="NZ466" s="39"/>
      <c r="OA466" s="39"/>
      <c r="OB466" s="39"/>
      <c r="OC466" s="39"/>
      <c r="OD466" s="39"/>
      <c r="OE466" s="39"/>
      <c r="OF466" s="39"/>
      <c r="OG466" s="39"/>
      <c r="OH466" s="39"/>
      <c r="OI466" s="39"/>
      <c r="OJ466" s="39"/>
      <c r="OK466" s="39"/>
      <c r="OL466" s="39"/>
      <c r="OM466" s="39"/>
      <c r="ON466" s="39"/>
      <c r="OO466" s="39"/>
      <c r="OP466" s="39"/>
      <c r="OQ466" s="39"/>
      <c r="OR466" s="39"/>
      <c r="OS466" s="39"/>
      <c r="OT466" s="39"/>
      <c r="OU466" s="39"/>
      <c r="OV466" s="39"/>
      <c r="OW466" s="39"/>
      <c r="OX466" s="39"/>
      <c r="OY466" s="39"/>
      <c r="OZ466" s="39"/>
      <c r="PA466" s="39"/>
      <c r="PB466" s="39"/>
      <c r="PC466" s="39"/>
      <c r="PD466" s="39"/>
      <c r="PE466" s="39"/>
      <c r="PF466" s="39"/>
      <c r="PG466" s="39"/>
      <c r="PH466" s="39"/>
      <c r="PI466" s="39"/>
      <c r="PJ466" s="39"/>
      <c r="PK466" s="39"/>
      <c r="PL466" s="39"/>
      <c r="PM466" s="39"/>
      <c r="PN466" s="39"/>
      <c r="PO466" s="39"/>
      <c r="PP466" s="39"/>
      <c r="PQ466" s="39"/>
      <c r="PR466" s="39"/>
      <c r="PS466" s="39"/>
      <c r="PT466" s="39"/>
      <c r="PU466" s="39"/>
      <c r="PV466" s="39"/>
      <c r="PW466" s="39"/>
      <c r="PX466" s="39"/>
      <c r="PY466" s="39"/>
      <c r="PZ466" s="39"/>
      <c r="QA466" s="39"/>
      <c r="QB466" s="39"/>
      <c r="QC466" s="39"/>
      <c r="QD466" s="39"/>
      <c r="QE466" s="39"/>
      <c r="QF466" s="39"/>
      <c r="QG466" s="39"/>
      <c r="QH466" s="39"/>
      <c r="QI466" s="39"/>
      <c r="QJ466" s="39"/>
      <c r="QK466" s="39"/>
      <c r="QL466" s="39"/>
      <c r="QM466" s="39"/>
      <c r="QN466" s="39"/>
      <c r="QO466" s="39"/>
      <c r="QP466" s="39"/>
      <c r="QQ466" s="39"/>
      <c r="QR466" s="39"/>
      <c r="QS466" s="39"/>
      <c r="QT466" s="39"/>
      <c r="QU466" s="39"/>
      <c r="QV466" s="39"/>
      <c r="QW466" s="39"/>
      <c r="QX466" s="39"/>
      <c r="QY466" s="39"/>
      <c r="QZ466" s="39"/>
      <c r="RA466" s="39"/>
      <c r="RB466" s="39"/>
      <c r="RC466" s="39"/>
      <c r="RD466" s="39"/>
      <c r="RE466" s="39"/>
      <c r="RF466" s="39"/>
      <c r="RG466" s="39"/>
      <c r="RH466" s="39"/>
      <c r="RI466" s="39"/>
      <c r="RJ466" s="39"/>
      <c r="RK466" s="39"/>
      <c r="RL466" s="39"/>
      <c r="RM466" s="39"/>
      <c r="RN466" s="39"/>
      <c r="RO466" s="39"/>
      <c r="RP466" s="39"/>
      <c r="RQ466" s="39"/>
      <c r="RR466" s="39"/>
      <c r="RS466" s="39"/>
      <c r="RT466" s="39"/>
      <c r="RU466" s="39"/>
      <c r="RV466" s="39"/>
      <c r="RW466" s="39"/>
      <c r="RX466" s="39"/>
      <c r="RY466" s="39"/>
      <c r="RZ466" s="39"/>
      <c r="SA466" s="39"/>
      <c r="SB466" s="39"/>
      <c r="SC466" s="39"/>
      <c r="SD466" s="39"/>
      <c r="SE466" s="39"/>
      <c r="SF466" s="39"/>
      <c r="SG466" s="39"/>
      <c r="SH466" s="39"/>
      <c r="SI466" s="39"/>
      <c r="SJ466" s="39"/>
      <c r="SK466" s="39"/>
      <c r="SL466" s="39"/>
      <c r="SM466" s="39"/>
      <c r="SN466" s="39"/>
      <c r="SO466" s="39"/>
      <c r="SP466" s="39"/>
      <c r="SQ466" s="39"/>
      <c r="SR466" s="39"/>
      <c r="SS466" s="39"/>
      <c r="ST466" s="39"/>
      <c r="SU466" s="39"/>
      <c r="SV466" s="39"/>
      <c r="SW466" s="39"/>
      <c r="SX466" s="39"/>
      <c r="SY466" s="39"/>
      <c r="SZ466" s="39"/>
      <c r="TA466" s="39"/>
      <c r="TB466" s="39"/>
      <c r="TC466" s="39"/>
      <c r="TD466" s="39"/>
      <c r="TE466" s="39"/>
      <c r="TF466" s="39"/>
      <c r="TG466" s="39"/>
      <c r="TH466" s="39"/>
      <c r="TI466" s="39"/>
      <c r="TJ466" s="39"/>
      <c r="TK466" s="39"/>
      <c r="TL466" s="39"/>
      <c r="TM466" s="39"/>
      <c r="TN466" s="39"/>
      <c r="TO466" s="39"/>
      <c r="TP466" s="39"/>
      <c r="TQ466" s="39"/>
      <c r="TR466" s="39"/>
      <c r="TS466" s="39"/>
      <c r="TT466" s="39"/>
      <c r="TU466" s="39"/>
      <c r="TV466" s="39"/>
      <c r="TW466" s="39"/>
      <c r="TX466" s="39"/>
      <c r="TY466" s="39"/>
      <c r="TZ466" s="39"/>
      <c r="UA466" s="39"/>
      <c r="UB466" s="39"/>
      <c r="UC466" s="39"/>
      <c r="UD466" s="39"/>
      <c r="UE466" s="39"/>
      <c r="UF466" s="39"/>
      <c r="UG466" s="39"/>
      <c r="UH466" s="39"/>
      <c r="UI466" s="39"/>
      <c r="UJ466" s="39"/>
      <c r="UK466" s="39"/>
      <c r="UL466" s="39"/>
      <c r="UM466" s="39"/>
      <c r="UN466" s="39"/>
      <c r="UO466" s="39"/>
      <c r="UP466" s="39"/>
      <c r="UQ466" s="39"/>
      <c r="UR466" s="39"/>
      <c r="US466" s="39"/>
      <c r="UT466" s="39"/>
      <c r="UU466" s="39"/>
      <c r="UV466" s="39"/>
      <c r="UW466" s="39"/>
      <c r="UX466" s="39"/>
      <c r="UY466" s="39"/>
      <c r="UZ466" s="39"/>
      <c r="VA466" s="39"/>
      <c r="VB466" s="39"/>
      <c r="VC466" s="39"/>
      <c r="VD466" s="39"/>
      <c r="VE466" s="39"/>
      <c r="VF466" s="39"/>
      <c r="VG466" s="39"/>
      <c r="VH466" s="39"/>
      <c r="VI466" s="39"/>
      <c r="VJ466" s="39"/>
      <c r="VK466" s="39"/>
      <c r="VL466" s="39"/>
      <c r="VM466" s="39"/>
      <c r="VN466" s="39"/>
      <c r="VO466" s="39"/>
      <c r="VP466" s="39"/>
      <c r="VQ466" s="39"/>
      <c r="VR466" s="39"/>
      <c r="VS466" s="39"/>
      <c r="VT466" s="39"/>
      <c r="VU466" s="39"/>
      <c r="VV466" s="39"/>
      <c r="VW466" s="39"/>
      <c r="VX466" s="39"/>
      <c r="VY466" s="39"/>
      <c r="VZ466" s="39"/>
      <c r="WA466" s="39"/>
      <c r="WB466" s="39"/>
      <c r="WC466" s="39"/>
      <c r="WD466" s="39"/>
      <c r="WE466" s="39"/>
      <c r="WF466" s="39"/>
      <c r="WG466" s="39"/>
      <c r="WH466" s="39"/>
      <c r="WI466" s="39"/>
      <c r="WJ466" s="39"/>
      <c r="WK466" s="39"/>
      <c r="WL466" s="39"/>
      <c r="WM466" s="39"/>
      <c r="WN466" s="39"/>
      <c r="WO466" s="39"/>
      <c r="WP466" s="39"/>
      <c r="WQ466" s="39"/>
      <c r="WR466" s="39"/>
      <c r="WS466" s="39"/>
      <c r="WT466" s="39"/>
      <c r="WU466" s="39"/>
      <c r="WV466" s="39"/>
      <c r="WW466" s="39"/>
      <c r="WX466" s="39"/>
      <c r="WY466" s="39"/>
      <c r="WZ466" s="39"/>
      <c r="XA466" s="39"/>
      <c r="XB466" s="39"/>
      <c r="XC466" s="39"/>
      <c r="XD466" s="39"/>
      <c r="XE466" s="39"/>
      <c r="XF466" s="39"/>
      <c r="XG466" s="39"/>
      <c r="XH466" s="39"/>
      <c r="XI466" s="39"/>
      <c r="XJ466" s="39"/>
      <c r="XK466" s="39"/>
      <c r="XL466" s="39"/>
      <c r="XM466" s="39"/>
      <c r="XN466" s="39"/>
      <c r="XO466" s="39"/>
      <c r="XP466" s="39"/>
      <c r="XQ466" s="39"/>
      <c r="XR466" s="39"/>
      <c r="XS466" s="39"/>
      <c r="XT466" s="39"/>
      <c r="XU466" s="39"/>
      <c r="XV466" s="39"/>
      <c r="XW466" s="39"/>
      <c r="XX466" s="39"/>
      <c r="XY466" s="39"/>
      <c r="XZ466" s="39"/>
      <c r="YA466" s="39"/>
      <c r="YB466" s="39"/>
      <c r="YC466" s="39"/>
      <c r="YD466" s="39"/>
      <c r="YE466" s="39"/>
      <c r="YF466" s="39"/>
      <c r="YG466" s="39"/>
      <c r="YH466" s="39"/>
      <c r="YI466" s="39"/>
      <c r="YJ466" s="39"/>
      <c r="YK466" s="39"/>
      <c r="YL466" s="39"/>
      <c r="YM466" s="39"/>
      <c r="YN466" s="39"/>
      <c r="YO466" s="39"/>
      <c r="YP466" s="39"/>
      <c r="YQ466" s="39"/>
      <c r="YR466" s="39"/>
      <c r="YS466" s="39"/>
      <c r="YT466" s="39"/>
      <c r="YU466" s="39"/>
      <c r="YV466" s="39"/>
      <c r="YW466" s="39"/>
      <c r="YX466" s="39"/>
      <c r="YY466" s="39"/>
      <c r="YZ466" s="39"/>
      <c r="ZA466" s="39"/>
      <c r="ZB466" s="39"/>
      <c r="ZC466" s="39"/>
      <c r="ZD466" s="39"/>
      <c r="ZE466" s="39"/>
      <c r="ZF466" s="39"/>
      <c r="ZG466" s="39"/>
      <c r="ZH466" s="39"/>
      <c r="ZI466" s="39"/>
      <c r="ZJ466" s="39"/>
      <c r="ZK466" s="39"/>
      <c r="ZL466" s="39"/>
      <c r="ZM466" s="39"/>
      <c r="ZN466" s="39"/>
      <c r="ZO466" s="39"/>
      <c r="ZP466" s="39"/>
      <c r="ZQ466" s="39"/>
      <c r="ZR466" s="39"/>
      <c r="ZS466" s="39"/>
      <c r="ZT466" s="39"/>
      <c r="ZU466" s="39"/>
      <c r="ZV466" s="39"/>
      <c r="ZW466" s="39"/>
      <c r="ZX466" s="39"/>
    </row>
    <row r="467" spans="1:700" s="41" customFormat="1" ht="12" customHeight="1" x14ac:dyDescent="0.25">
      <c r="A467" s="128" t="s">
        <v>36</v>
      </c>
      <c r="B467" s="15" t="s">
        <v>37</v>
      </c>
      <c r="C467" s="15" t="s">
        <v>37</v>
      </c>
      <c r="D467" s="5" t="s">
        <v>38</v>
      </c>
      <c r="E467" s="6" t="s">
        <v>229</v>
      </c>
      <c r="F467" s="5" t="s">
        <v>38</v>
      </c>
      <c r="G467" s="6" t="s">
        <v>40</v>
      </c>
      <c r="H467" s="8">
        <v>22104</v>
      </c>
      <c r="I467" s="75" t="s">
        <v>120</v>
      </c>
      <c r="J467" s="110" t="s">
        <v>6183</v>
      </c>
      <c r="K467" s="9" t="s">
        <v>16307</v>
      </c>
      <c r="L467" s="11"/>
      <c r="M467" s="8" t="s">
        <v>43</v>
      </c>
      <c r="N467" s="12" t="s">
        <v>16255</v>
      </c>
      <c r="O467" s="13">
        <v>4</v>
      </c>
      <c r="P467" s="14">
        <v>450</v>
      </c>
      <c r="Q467" s="53" t="s">
        <v>45</v>
      </c>
      <c r="R467" s="14">
        <f t="shared" si="9"/>
        <v>1800</v>
      </c>
      <c r="S467" s="14">
        <v>0</v>
      </c>
      <c r="T467" s="14">
        <v>450</v>
      </c>
      <c r="U467" s="14">
        <v>0</v>
      </c>
      <c r="V467" s="14">
        <v>0</v>
      </c>
      <c r="W467" s="14">
        <v>450</v>
      </c>
      <c r="X467" s="14">
        <v>0</v>
      </c>
      <c r="Y467" s="14">
        <v>0</v>
      </c>
      <c r="Z467" s="14">
        <v>450</v>
      </c>
      <c r="AA467" s="14">
        <v>0</v>
      </c>
      <c r="AB467" s="14">
        <v>0</v>
      </c>
      <c r="AC467" s="14">
        <v>450</v>
      </c>
      <c r="AD467" s="14">
        <v>0</v>
      </c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  <c r="IN467" s="39"/>
      <c r="IO467" s="39"/>
      <c r="IP467" s="39"/>
      <c r="IQ467" s="39"/>
      <c r="IR467" s="39"/>
      <c r="IS467" s="39"/>
      <c r="IT467" s="39"/>
      <c r="IU467" s="39"/>
      <c r="IV467" s="39"/>
      <c r="IW467" s="39"/>
      <c r="IX467" s="39"/>
      <c r="IY467" s="39"/>
      <c r="IZ467" s="39"/>
      <c r="JA467" s="39"/>
      <c r="JB467" s="39"/>
      <c r="JC467" s="39"/>
      <c r="JD467" s="39"/>
      <c r="JE467" s="39"/>
      <c r="JF467" s="39"/>
      <c r="JG467" s="39"/>
      <c r="JH467" s="39"/>
      <c r="JI467" s="39"/>
      <c r="JJ467" s="39"/>
      <c r="JK467" s="39"/>
      <c r="JL467" s="39"/>
      <c r="JM467" s="39"/>
      <c r="JN467" s="39"/>
      <c r="JO467" s="39"/>
      <c r="JP467" s="39"/>
      <c r="JQ467" s="39"/>
      <c r="JR467" s="39"/>
      <c r="JS467" s="39"/>
      <c r="JT467" s="39"/>
      <c r="JU467" s="39"/>
      <c r="JV467" s="39"/>
      <c r="JW467" s="39"/>
      <c r="JX467" s="39"/>
      <c r="JY467" s="39"/>
      <c r="JZ467" s="39"/>
      <c r="KA467" s="39"/>
      <c r="KB467" s="39"/>
      <c r="KC467" s="39"/>
      <c r="KD467" s="39"/>
      <c r="KE467" s="39"/>
      <c r="KF467" s="39"/>
      <c r="KG467" s="39"/>
      <c r="KH467" s="39"/>
      <c r="KI467" s="39"/>
      <c r="KJ467" s="39"/>
      <c r="KK467" s="39"/>
      <c r="KL467" s="39"/>
      <c r="KM467" s="39"/>
      <c r="KN467" s="39"/>
      <c r="KO467" s="39"/>
      <c r="KP467" s="39"/>
      <c r="KQ467" s="39"/>
      <c r="KR467" s="39"/>
      <c r="KS467" s="39"/>
      <c r="KT467" s="39"/>
      <c r="KU467" s="39"/>
      <c r="KV467" s="39"/>
      <c r="KW467" s="39"/>
      <c r="KX467" s="39"/>
      <c r="KY467" s="39"/>
      <c r="KZ467" s="39"/>
      <c r="LA467" s="39"/>
      <c r="LB467" s="39"/>
      <c r="LC467" s="39"/>
      <c r="LD467" s="39"/>
      <c r="LE467" s="39"/>
      <c r="LF467" s="39"/>
      <c r="LG467" s="39"/>
      <c r="LH467" s="39"/>
      <c r="LI467" s="39"/>
      <c r="LJ467" s="39"/>
      <c r="LK467" s="39"/>
      <c r="LL467" s="39"/>
      <c r="LM467" s="39"/>
      <c r="LN467" s="39"/>
      <c r="LO467" s="39"/>
      <c r="LP467" s="39"/>
      <c r="LQ467" s="39"/>
      <c r="LR467" s="39"/>
      <c r="LS467" s="39"/>
      <c r="LT467" s="39"/>
      <c r="LU467" s="39"/>
      <c r="LV467" s="39"/>
      <c r="LW467" s="39"/>
      <c r="LX467" s="39"/>
      <c r="LY467" s="39"/>
      <c r="LZ467" s="39"/>
      <c r="MA467" s="39"/>
      <c r="MB467" s="39"/>
      <c r="MC467" s="39"/>
      <c r="MD467" s="39"/>
      <c r="ME467" s="39"/>
      <c r="MF467" s="39"/>
      <c r="MG467" s="39"/>
      <c r="MH467" s="39"/>
      <c r="MI467" s="39"/>
      <c r="MJ467" s="39"/>
      <c r="MK467" s="39"/>
      <c r="ML467" s="39"/>
      <c r="MM467" s="39"/>
      <c r="MN467" s="39"/>
      <c r="MO467" s="39"/>
      <c r="MP467" s="39"/>
      <c r="MQ467" s="39"/>
      <c r="MR467" s="39"/>
      <c r="MS467" s="39"/>
      <c r="MT467" s="39"/>
      <c r="MU467" s="39"/>
      <c r="MV467" s="39"/>
      <c r="MW467" s="39"/>
      <c r="MX467" s="39"/>
      <c r="MY467" s="39"/>
      <c r="MZ467" s="39"/>
      <c r="NA467" s="39"/>
      <c r="NB467" s="39"/>
      <c r="NC467" s="39"/>
      <c r="ND467" s="39"/>
      <c r="NE467" s="39"/>
      <c r="NF467" s="39"/>
      <c r="NG467" s="39"/>
      <c r="NH467" s="39"/>
      <c r="NI467" s="39"/>
      <c r="NJ467" s="39"/>
      <c r="NK467" s="39"/>
      <c r="NL467" s="39"/>
      <c r="NM467" s="39"/>
      <c r="NN467" s="39"/>
      <c r="NO467" s="39"/>
      <c r="NP467" s="39"/>
      <c r="NQ467" s="39"/>
      <c r="NR467" s="39"/>
      <c r="NS467" s="39"/>
      <c r="NT467" s="39"/>
      <c r="NU467" s="39"/>
      <c r="NV467" s="39"/>
      <c r="NW467" s="39"/>
      <c r="NX467" s="39"/>
      <c r="NY467" s="39"/>
      <c r="NZ467" s="39"/>
      <c r="OA467" s="39"/>
      <c r="OB467" s="39"/>
      <c r="OC467" s="39"/>
      <c r="OD467" s="39"/>
      <c r="OE467" s="39"/>
      <c r="OF467" s="39"/>
      <c r="OG467" s="39"/>
      <c r="OH467" s="39"/>
      <c r="OI467" s="39"/>
      <c r="OJ467" s="39"/>
      <c r="OK467" s="39"/>
      <c r="OL467" s="39"/>
      <c r="OM467" s="39"/>
      <c r="ON467" s="39"/>
      <c r="OO467" s="39"/>
      <c r="OP467" s="39"/>
      <c r="OQ467" s="39"/>
      <c r="OR467" s="39"/>
      <c r="OS467" s="39"/>
      <c r="OT467" s="39"/>
      <c r="OU467" s="39"/>
      <c r="OV467" s="39"/>
      <c r="OW467" s="39"/>
      <c r="OX467" s="39"/>
      <c r="OY467" s="39"/>
      <c r="OZ467" s="39"/>
      <c r="PA467" s="39"/>
      <c r="PB467" s="39"/>
      <c r="PC467" s="39"/>
      <c r="PD467" s="39"/>
      <c r="PE467" s="39"/>
      <c r="PF467" s="39"/>
      <c r="PG467" s="39"/>
      <c r="PH467" s="39"/>
      <c r="PI467" s="39"/>
      <c r="PJ467" s="39"/>
      <c r="PK467" s="39"/>
      <c r="PL467" s="39"/>
      <c r="PM467" s="39"/>
      <c r="PN467" s="39"/>
      <c r="PO467" s="39"/>
      <c r="PP467" s="39"/>
      <c r="PQ467" s="39"/>
      <c r="PR467" s="39"/>
      <c r="PS467" s="39"/>
      <c r="PT467" s="39"/>
      <c r="PU467" s="39"/>
      <c r="PV467" s="39"/>
      <c r="PW467" s="39"/>
      <c r="PX467" s="39"/>
      <c r="PY467" s="39"/>
      <c r="PZ467" s="39"/>
      <c r="QA467" s="39"/>
      <c r="QB467" s="39"/>
      <c r="QC467" s="39"/>
      <c r="QD467" s="39"/>
      <c r="QE467" s="39"/>
      <c r="QF467" s="39"/>
      <c r="QG467" s="39"/>
      <c r="QH467" s="39"/>
      <c r="QI467" s="39"/>
      <c r="QJ467" s="39"/>
      <c r="QK467" s="39"/>
      <c r="QL467" s="39"/>
      <c r="QM467" s="39"/>
      <c r="QN467" s="39"/>
      <c r="QO467" s="39"/>
      <c r="QP467" s="39"/>
      <c r="QQ467" s="39"/>
      <c r="QR467" s="39"/>
      <c r="QS467" s="39"/>
      <c r="QT467" s="39"/>
      <c r="QU467" s="39"/>
      <c r="QV467" s="39"/>
      <c r="QW467" s="39"/>
      <c r="QX467" s="39"/>
      <c r="QY467" s="39"/>
      <c r="QZ467" s="39"/>
      <c r="RA467" s="39"/>
      <c r="RB467" s="39"/>
      <c r="RC467" s="39"/>
      <c r="RD467" s="39"/>
      <c r="RE467" s="39"/>
      <c r="RF467" s="39"/>
      <c r="RG467" s="39"/>
      <c r="RH467" s="39"/>
      <c r="RI467" s="39"/>
      <c r="RJ467" s="39"/>
      <c r="RK467" s="39"/>
      <c r="RL467" s="39"/>
      <c r="RM467" s="39"/>
      <c r="RN467" s="39"/>
      <c r="RO467" s="39"/>
      <c r="RP467" s="39"/>
      <c r="RQ467" s="39"/>
      <c r="RR467" s="39"/>
      <c r="RS467" s="39"/>
      <c r="RT467" s="39"/>
      <c r="RU467" s="39"/>
      <c r="RV467" s="39"/>
      <c r="RW467" s="39"/>
      <c r="RX467" s="39"/>
      <c r="RY467" s="39"/>
      <c r="RZ467" s="39"/>
      <c r="SA467" s="39"/>
      <c r="SB467" s="39"/>
      <c r="SC467" s="39"/>
      <c r="SD467" s="39"/>
      <c r="SE467" s="39"/>
      <c r="SF467" s="39"/>
      <c r="SG467" s="39"/>
      <c r="SH467" s="39"/>
      <c r="SI467" s="39"/>
      <c r="SJ467" s="39"/>
      <c r="SK467" s="39"/>
      <c r="SL467" s="39"/>
      <c r="SM467" s="39"/>
      <c r="SN467" s="39"/>
      <c r="SO467" s="39"/>
      <c r="SP467" s="39"/>
      <c r="SQ467" s="39"/>
      <c r="SR467" s="39"/>
      <c r="SS467" s="39"/>
      <c r="ST467" s="39"/>
      <c r="SU467" s="39"/>
      <c r="SV467" s="39"/>
      <c r="SW467" s="39"/>
      <c r="SX467" s="39"/>
      <c r="SY467" s="39"/>
      <c r="SZ467" s="39"/>
      <c r="TA467" s="39"/>
      <c r="TB467" s="39"/>
      <c r="TC467" s="39"/>
      <c r="TD467" s="39"/>
      <c r="TE467" s="39"/>
      <c r="TF467" s="39"/>
      <c r="TG467" s="39"/>
      <c r="TH467" s="39"/>
      <c r="TI467" s="39"/>
      <c r="TJ467" s="39"/>
      <c r="TK467" s="39"/>
      <c r="TL467" s="39"/>
      <c r="TM467" s="39"/>
      <c r="TN467" s="39"/>
      <c r="TO467" s="39"/>
      <c r="TP467" s="39"/>
      <c r="TQ467" s="39"/>
      <c r="TR467" s="39"/>
      <c r="TS467" s="39"/>
      <c r="TT467" s="39"/>
      <c r="TU467" s="39"/>
      <c r="TV467" s="39"/>
      <c r="TW467" s="39"/>
      <c r="TX467" s="39"/>
      <c r="TY467" s="39"/>
      <c r="TZ467" s="39"/>
      <c r="UA467" s="39"/>
      <c r="UB467" s="39"/>
      <c r="UC467" s="39"/>
      <c r="UD467" s="39"/>
      <c r="UE467" s="39"/>
      <c r="UF467" s="39"/>
      <c r="UG467" s="39"/>
      <c r="UH467" s="39"/>
      <c r="UI467" s="39"/>
      <c r="UJ467" s="39"/>
      <c r="UK467" s="39"/>
      <c r="UL467" s="39"/>
      <c r="UM467" s="39"/>
      <c r="UN467" s="39"/>
      <c r="UO467" s="39"/>
      <c r="UP467" s="39"/>
      <c r="UQ467" s="39"/>
      <c r="UR467" s="39"/>
      <c r="US467" s="39"/>
      <c r="UT467" s="39"/>
      <c r="UU467" s="39"/>
      <c r="UV467" s="39"/>
      <c r="UW467" s="39"/>
      <c r="UX467" s="39"/>
      <c r="UY467" s="39"/>
      <c r="UZ467" s="39"/>
      <c r="VA467" s="39"/>
      <c r="VB467" s="39"/>
      <c r="VC467" s="39"/>
      <c r="VD467" s="39"/>
      <c r="VE467" s="39"/>
      <c r="VF467" s="39"/>
      <c r="VG467" s="39"/>
      <c r="VH467" s="39"/>
      <c r="VI467" s="39"/>
      <c r="VJ467" s="39"/>
      <c r="VK467" s="39"/>
      <c r="VL467" s="39"/>
      <c r="VM467" s="39"/>
      <c r="VN467" s="39"/>
      <c r="VO467" s="39"/>
      <c r="VP467" s="39"/>
      <c r="VQ467" s="39"/>
      <c r="VR467" s="39"/>
      <c r="VS467" s="39"/>
      <c r="VT467" s="39"/>
      <c r="VU467" s="39"/>
      <c r="VV467" s="39"/>
      <c r="VW467" s="39"/>
      <c r="VX467" s="39"/>
      <c r="VY467" s="39"/>
      <c r="VZ467" s="39"/>
      <c r="WA467" s="39"/>
      <c r="WB467" s="39"/>
      <c r="WC467" s="39"/>
      <c r="WD467" s="39"/>
      <c r="WE467" s="39"/>
      <c r="WF467" s="39"/>
      <c r="WG467" s="39"/>
      <c r="WH467" s="39"/>
      <c r="WI467" s="39"/>
      <c r="WJ467" s="39"/>
      <c r="WK467" s="39"/>
      <c r="WL467" s="39"/>
      <c r="WM467" s="39"/>
      <c r="WN467" s="39"/>
      <c r="WO467" s="39"/>
      <c r="WP467" s="39"/>
      <c r="WQ467" s="39"/>
      <c r="WR467" s="39"/>
      <c r="WS467" s="39"/>
      <c r="WT467" s="39"/>
      <c r="WU467" s="39"/>
      <c r="WV467" s="39"/>
      <c r="WW467" s="39"/>
      <c r="WX467" s="39"/>
      <c r="WY467" s="39"/>
      <c r="WZ467" s="39"/>
      <c r="XA467" s="39"/>
      <c r="XB467" s="39"/>
      <c r="XC467" s="39"/>
      <c r="XD467" s="39"/>
      <c r="XE467" s="39"/>
      <c r="XF467" s="39"/>
      <c r="XG467" s="39"/>
      <c r="XH467" s="39"/>
      <c r="XI467" s="39"/>
      <c r="XJ467" s="39"/>
      <c r="XK467" s="39"/>
      <c r="XL467" s="39"/>
      <c r="XM467" s="39"/>
      <c r="XN467" s="39"/>
      <c r="XO467" s="39"/>
      <c r="XP467" s="39"/>
      <c r="XQ467" s="39"/>
      <c r="XR467" s="39"/>
      <c r="XS467" s="39"/>
      <c r="XT467" s="39"/>
      <c r="XU467" s="39"/>
      <c r="XV467" s="39"/>
      <c r="XW467" s="39"/>
      <c r="XX467" s="39"/>
      <c r="XY467" s="39"/>
      <c r="XZ467" s="39"/>
      <c r="YA467" s="39"/>
      <c r="YB467" s="39"/>
      <c r="YC467" s="39"/>
      <c r="YD467" s="39"/>
      <c r="YE467" s="39"/>
      <c r="YF467" s="39"/>
      <c r="YG467" s="39"/>
      <c r="YH467" s="39"/>
      <c r="YI467" s="39"/>
      <c r="YJ467" s="39"/>
      <c r="YK467" s="39"/>
      <c r="YL467" s="39"/>
      <c r="YM467" s="39"/>
      <c r="YN467" s="39"/>
      <c r="YO467" s="39"/>
      <c r="YP467" s="39"/>
      <c r="YQ467" s="39"/>
      <c r="YR467" s="39"/>
      <c r="YS467" s="39"/>
      <c r="YT467" s="39"/>
      <c r="YU467" s="39"/>
      <c r="YV467" s="39"/>
      <c r="YW467" s="39"/>
      <c r="YX467" s="39"/>
      <c r="YY467" s="39"/>
      <c r="YZ467" s="39"/>
      <c r="ZA467" s="39"/>
      <c r="ZB467" s="39"/>
      <c r="ZC467" s="39"/>
      <c r="ZD467" s="39"/>
      <c r="ZE467" s="39"/>
      <c r="ZF467" s="39"/>
      <c r="ZG467" s="39"/>
      <c r="ZH467" s="39"/>
      <c r="ZI467" s="39"/>
      <c r="ZJ467" s="39"/>
      <c r="ZK467" s="39"/>
      <c r="ZL467" s="39"/>
      <c r="ZM467" s="39"/>
      <c r="ZN467" s="39"/>
      <c r="ZO467" s="39"/>
      <c r="ZP467" s="39"/>
      <c r="ZQ467" s="39"/>
      <c r="ZR467" s="39"/>
      <c r="ZS467" s="39"/>
      <c r="ZT467" s="39"/>
      <c r="ZU467" s="39"/>
      <c r="ZV467" s="39"/>
      <c r="ZW467" s="39"/>
      <c r="ZX467" s="39"/>
    </row>
    <row r="468" spans="1:700" s="41" customFormat="1" ht="12" customHeight="1" x14ac:dyDescent="0.25">
      <c r="A468" s="128" t="s">
        <v>36</v>
      </c>
      <c r="B468" s="15" t="s">
        <v>37</v>
      </c>
      <c r="C468" s="15" t="s">
        <v>37</v>
      </c>
      <c r="D468" s="5" t="s">
        <v>38</v>
      </c>
      <c r="E468" s="6" t="s">
        <v>229</v>
      </c>
      <c r="F468" s="5" t="s">
        <v>38</v>
      </c>
      <c r="G468" s="6" t="s">
        <v>40</v>
      </c>
      <c r="H468" s="8">
        <v>22104</v>
      </c>
      <c r="I468" s="75" t="s">
        <v>120</v>
      </c>
      <c r="J468" s="9" t="s">
        <v>6132</v>
      </c>
      <c r="K468" s="9" t="s">
        <v>16308</v>
      </c>
      <c r="L468" s="11"/>
      <c r="M468" s="8" t="s">
        <v>43</v>
      </c>
      <c r="N468" s="12" t="s">
        <v>16288</v>
      </c>
      <c r="O468" s="13">
        <v>8</v>
      </c>
      <c r="P468" s="14">
        <v>35</v>
      </c>
      <c r="Q468" s="53" t="s">
        <v>45</v>
      </c>
      <c r="R468" s="14">
        <f t="shared" si="9"/>
        <v>280</v>
      </c>
      <c r="S468" s="14">
        <v>0</v>
      </c>
      <c r="T468" s="14">
        <v>70</v>
      </c>
      <c r="U468" s="14">
        <v>0</v>
      </c>
      <c r="V468" s="14">
        <v>0</v>
      </c>
      <c r="W468" s="14">
        <v>70</v>
      </c>
      <c r="X468" s="14">
        <v>0</v>
      </c>
      <c r="Y468" s="14">
        <v>0</v>
      </c>
      <c r="Z468" s="14">
        <v>70</v>
      </c>
      <c r="AA468" s="14">
        <v>0</v>
      </c>
      <c r="AB468" s="14">
        <v>0</v>
      </c>
      <c r="AC468" s="14">
        <v>70</v>
      </c>
      <c r="AD468" s="14">
        <v>0</v>
      </c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  <c r="IN468" s="39"/>
      <c r="IO468" s="39"/>
      <c r="IP468" s="39"/>
      <c r="IQ468" s="39"/>
      <c r="IR468" s="39"/>
      <c r="IS468" s="39"/>
      <c r="IT468" s="39"/>
      <c r="IU468" s="39"/>
      <c r="IV468" s="39"/>
      <c r="IW468" s="39"/>
      <c r="IX468" s="39"/>
      <c r="IY468" s="39"/>
      <c r="IZ468" s="39"/>
      <c r="JA468" s="39"/>
      <c r="JB468" s="39"/>
      <c r="JC468" s="39"/>
      <c r="JD468" s="39"/>
      <c r="JE468" s="39"/>
      <c r="JF468" s="39"/>
      <c r="JG468" s="39"/>
      <c r="JH468" s="39"/>
      <c r="JI468" s="39"/>
      <c r="JJ468" s="39"/>
      <c r="JK468" s="39"/>
      <c r="JL468" s="39"/>
      <c r="JM468" s="39"/>
      <c r="JN468" s="39"/>
      <c r="JO468" s="39"/>
      <c r="JP468" s="39"/>
      <c r="JQ468" s="39"/>
      <c r="JR468" s="39"/>
      <c r="JS468" s="39"/>
      <c r="JT468" s="39"/>
      <c r="JU468" s="39"/>
      <c r="JV468" s="39"/>
      <c r="JW468" s="39"/>
      <c r="JX468" s="39"/>
      <c r="JY468" s="39"/>
      <c r="JZ468" s="39"/>
      <c r="KA468" s="39"/>
      <c r="KB468" s="39"/>
      <c r="KC468" s="39"/>
      <c r="KD468" s="39"/>
      <c r="KE468" s="39"/>
      <c r="KF468" s="39"/>
      <c r="KG468" s="39"/>
      <c r="KH468" s="39"/>
      <c r="KI468" s="39"/>
      <c r="KJ468" s="39"/>
      <c r="KK468" s="39"/>
      <c r="KL468" s="39"/>
      <c r="KM468" s="39"/>
      <c r="KN468" s="39"/>
      <c r="KO468" s="39"/>
      <c r="KP468" s="39"/>
      <c r="KQ468" s="39"/>
      <c r="KR468" s="39"/>
      <c r="KS468" s="39"/>
      <c r="KT468" s="39"/>
      <c r="KU468" s="39"/>
      <c r="KV468" s="39"/>
      <c r="KW468" s="39"/>
      <c r="KX468" s="39"/>
      <c r="KY468" s="39"/>
      <c r="KZ468" s="39"/>
      <c r="LA468" s="39"/>
      <c r="LB468" s="39"/>
      <c r="LC468" s="39"/>
      <c r="LD468" s="39"/>
      <c r="LE468" s="39"/>
      <c r="LF468" s="39"/>
      <c r="LG468" s="39"/>
      <c r="LH468" s="39"/>
      <c r="LI468" s="39"/>
      <c r="LJ468" s="39"/>
      <c r="LK468" s="39"/>
      <c r="LL468" s="39"/>
      <c r="LM468" s="39"/>
      <c r="LN468" s="39"/>
      <c r="LO468" s="39"/>
      <c r="LP468" s="39"/>
      <c r="LQ468" s="39"/>
      <c r="LR468" s="39"/>
      <c r="LS468" s="39"/>
      <c r="LT468" s="39"/>
      <c r="LU468" s="39"/>
      <c r="LV468" s="39"/>
      <c r="LW468" s="39"/>
      <c r="LX468" s="39"/>
      <c r="LY468" s="39"/>
      <c r="LZ468" s="39"/>
      <c r="MA468" s="39"/>
      <c r="MB468" s="39"/>
      <c r="MC468" s="39"/>
      <c r="MD468" s="39"/>
      <c r="ME468" s="39"/>
      <c r="MF468" s="39"/>
      <c r="MG468" s="39"/>
      <c r="MH468" s="39"/>
      <c r="MI468" s="39"/>
      <c r="MJ468" s="39"/>
      <c r="MK468" s="39"/>
      <c r="ML468" s="39"/>
      <c r="MM468" s="39"/>
      <c r="MN468" s="39"/>
      <c r="MO468" s="39"/>
      <c r="MP468" s="39"/>
      <c r="MQ468" s="39"/>
      <c r="MR468" s="39"/>
      <c r="MS468" s="39"/>
      <c r="MT468" s="39"/>
      <c r="MU468" s="39"/>
      <c r="MV468" s="39"/>
      <c r="MW468" s="39"/>
      <c r="MX468" s="39"/>
      <c r="MY468" s="39"/>
      <c r="MZ468" s="39"/>
      <c r="NA468" s="39"/>
      <c r="NB468" s="39"/>
      <c r="NC468" s="39"/>
      <c r="ND468" s="39"/>
      <c r="NE468" s="39"/>
      <c r="NF468" s="39"/>
      <c r="NG468" s="39"/>
      <c r="NH468" s="39"/>
      <c r="NI468" s="39"/>
      <c r="NJ468" s="39"/>
      <c r="NK468" s="39"/>
      <c r="NL468" s="39"/>
      <c r="NM468" s="39"/>
      <c r="NN468" s="39"/>
      <c r="NO468" s="39"/>
      <c r="NP468" s="39"/>
      <c r="NQ468" s="39"/>
      <c r="NR468" s="39"/>
      <c r="NS468" s="39"/>
      <c r="NT468" s="39"/>
      <c r="NU468" s="39"/>
      <c r="NV468" s="39"/>
      <c r="NW468" s="39"/>
      <c r="NX468" s="39"/>
      <c r="NY468" s="39"/>
      <c r="NZ468" s="39"/>
      <c r="OA468" s="39"/>
      <c r="OB468" s="39"/>
      <c r="OC468" s="39"/>
      <c r="OD468" s="39"/>
      <c r="OE468" s="39"/>
      <c r="OF468" s="39"/>
      <c r="OG468" s="39"/>
      <c r="OH468" s="39"/>
      <c r="OI468" s="39"/>
      <c r="OJ468" s="39"/>
      <c r="OK468" s="39"/>
      <c r="OL468" s="39"/>
      <c r="OM468" s="39"/>
      <c r="ON468" s="39"/>
      <c r="OO468" s="39"/>
      <c r="OP468" s="39"/>
      <c r="OQ468" s="39"/>
      <c r="OR468" s="39"/>
      <c r="OS468" s="39"/>
      <c r="OT468" s="39"/>
      <c r="OU468" s="39"/>
      <c r="OV468" s="39"/>
      <c r="OW468" s="39"/>
      <c r="OX468" s="39"/>
      <c r="OY468" s="39"/>
      <c r="OZ468" s="39"/>
      <c r="PA468" s="39"/>
      <c r="PB468" s="39"/>
      <c r="PC468" s="39"/>
      <c r="PD468" s="39"/>
      <c r="PE468" s="39"/>
      <c r="PF468" s="39"/>
      <c r="PG468" s="39"/>
      <c r="PH468" s="39"/>
      <c r="PI468" s="39"/>
      <c r="PJ468" s="39"/>
      <c r="PK468" s="39"/>
      <c r="PL468" s="39"/>
      <c r="PM468" s="39"/>
      <c r="PN468" s="39"/>
      <c r="PO468" s="39"/>
      <c r="PP468" s="39"/>
      <c r="PQ468" s="39"/>
      <c r="PR468" s="39"/>
      <c r="PS468" s="39"/>
      <c r="PT468" s="39"/>
      <c r="PU468" s="39"/>
      <c r="PV468" s="39"/>
      <c r="PW468" s="39"/>
      <c r="PX468" s="39"/>
      <c r="PY468" s="39"/>
      <c r="PZ468" s="39"/>
      <c r="QA468" s="39"/>
      <c r="QB468" s="39"/>
      <c r="QC468" s="39"/>
      <c r="QD468" s="39"/>
      <c r="QE468" s="39"/>
      <c r="QF468" s="39"/>
      <c r="QG468" s="39"/>
      <c r="QH468" s="39"/>
      <c r="QI468" s="39"/>
      <c r="QJ468" s="39"/>
      <c r="QK468" s="39"/>
      <c r="QL468" s="39"/>
      <c r="QM468" s="39"/>
      <c r="QN468" s="39"/>
      <c r="QO468" s="39"/>
      <c r="QP468" s="39"/>
      <c r="QQ468" s="39"/>
      <c r="QR468" s="39"/>
      <c r="QS468" s="39"/>
      <c r="QT468" s="39"/>
      <c r="QU468" s="39"/>
      <c r="QV468" s="39"/>
      <c r="QW468" s="39"/>
      <c r="QX468" s="39"/>
      <c r="QY468" s="39"/>
      <c r="QZ468" s="39"/>
      <c r="RA468" s="39"/>
      <c r="RB468" s="39"/>
      <c r="RC468" s="39"/>
      <c r="RD468" s="39"/>
      <c r="RE468" s="39"/>
      <c r="RF468" s="39"/>
      <c r="RG468" s="39"/>
      <c r="RH468" s="39"/>
      <c r="RI468" s="39"/>
      <c r="RJ468" s="39"/>
      <c r="RK468" s="39"/>
      <c r="RL468" s="39"/>
      <c r="RM468" s="39"/>
      <c r="RN468" s="39"/>
      <c r="RO468" s="39"/>
      <c r="RP468" s="39"/>
      <c r="RQ468" s="39"/>
      <c r="RR468" s="39"/>
      <c r="RS468" s="39"/>
      <c r="RT468" s="39"/>
      <c r="RU468" s="39"/>
      <c r="RV468" s="39"/>
      <c r="RW468" s="39"/>
      <c r="RX468" s="39"/>
      <c r="RY468" s="39"/>
      <c r="RZ468" s="39"/>
      <c r="SA468" s="39"/>
      <c r="SB468" s="39"/>
      <c r="SC468" s="39"/>
      <c r="SD468" s="39"/>
      <c r="SE468" s="39"/>
      <c r="SF468" s="39"/>
      <c r="SG468" s="39"/>
      <c r="SH468" s="39"/>
      <c r="SI468" s="39"/>
      <c r="SJ468" s="39"/>
      <c r="SK468" s="39"/>
      <c r="SL468" s="39"/>
      <c r="SM468" s="39"/>
      <c r="SN468" s="39"/>
      <c r="SO468" s="39"/>
      <c r="SP468" s="39"/>
      <c r="SQ468" s="39"/>
      <c r="SR468" s="39"/>
      <c r="SS468" s="39"/>
      <c r="ST468" s="39"/>
      <c r="SU468" s="39"/>
      <c r="SV468" s="39"/>
      <c r="SW468" s="39"/>
      <c r="SX468" s="39"/>
      <c r="SY468" s="39"/>
      <c r="SZ468" s="39"/>
      <c r="TA468" s="39"/>
      <c r="TB468" s="39"/>
      <c r="TC468" s="39"/>
      <c r="TD468" s="39"/>
      <c r="TE468" s="39"/>
      <c r="TF468" s="39"/>
      <c r="TG468" s="39"/>
      <c r="TH468" s="39"/>
      <c r="TI468" s="39"/>
      <c r="TJ468" s="39"/>
      <c r="TK468" s="39"/>
      <c r="TL468" s="39"/>
      <c r="TM468" s="39"/>
      <c r="TN468" s="39"/>
      <c r="TO468" s="39"/>
      <c r="TP468" s="39"/>
      <c r="TQ468" s="39"/>
      <c r="TR468" s="39"/>
      <c r="TS468" s="39"/>
      <c r="TT468" s="39"/>
      <c r="TU468" s="39"/>
      <c r="TV468" s="39"/>
      <c r="TW468" s="39"/>
      <c r="TX468" s="39"/>
      <c r="TY468" s="39"/>
      <c r="TZ468" s="39"/>
      <c r="UA468" s="39"/>
      <c r="UB468" s="39"/>
      <c r="UC468" s="39"/>
      <c r="UD468" s="39"/>
      <c r="UE468" s="39"/>
      <c r="UF468" s="39"/>
      <c r="UG468" s="39"/>
      <c r="UH468" s="39"/>
      <c r="UI468" s="39"/>
      <c r="UJ468" s="39"/>
      <c r="UK468" s="39"/>
      <c r="UL468" s="39"/>
      <c r="UM468" s="39"/>
      <c r="UN468" s="39"/>
      <c r="UO468" s="39"/>
      <c r="UP468" s="39"/>
      <c r="UQ468" s="39"/>
      <c r="UR468" s="39"/>
      <c r="US468" s="39"/>
      <c r="UT468" s="39"/>
      <c r="UU468" s="39"/>
      <c r="UV468" s="39"/>
      <c r="UW468" s="39"/>
      <c r="UX468" s="39"/>
      <c r="UY468" s="39"/>
      <c r="UZ468" s="39"/>
      <c r="VA468" s="39"/>
      <c r="VB468" s="39"/>
      <c r="VC468" s="39"/>
      <c r="VD468" s="39"/>
      <c r="VE468" s="39"/>
      <c r="VF468" s="39"/>
      <c r="VG468" s="39"/>
      <c r="VH468" s="39"/>
      <c r="VI468" s="39"/>
      <c r="VJ468" s="39"/>
      <c r="VK468" s="39"/>
      <c r="VL468" s="39"/>
      <c r="VM468" s="39"/>
      <c r="VN468" s="39"/>
      <c r="VO468" s="39"/>
      <c r="VP468" s="39"/>
      <c r="VQ468" s="39"/>
      <c r="VR468" s="39"/>
      <c r="VS468" s="39"/>
      <c r="VT468" s="39"/>
      <c r="VU468" s="39"/>
      <c r="VV468" s="39"/>
      <c r="VW468" s="39"/>
      <c r="VX468" s="39"/>
      <c r="VY468" s="39"/>
      <c r="VZ468" s="39"/>
      <c r="WA468" s="39"/>
      <c r="WB468" s="39"/>
      <c r="WC468" s="39"/>
      <c r="WD468" s="39"/>
      <c r="WE468" s="39"/>
      <c r="WF468" s="39"/>
      <c r="WG468" s="39"/>
      <c r="WH468" s="39"/>
      <c r="WI468" s="39"/>
      <c r="WJ468" s="39"/>
      <c r="WK468" s="39"/>
      <c r="WL468" s="39"/>
      <c r="WM468" s="39"/>
      <c r="WN468" s="39"/>
      <c r="WO468" s="39"/>
      <c r="WP468" s="39"/>
      <c r="WQ468" s="39"/>
      <c r="WR468" s="39"/>
      <c r="WS468" s="39"/>
      <c r="WT468" s="39"/>
      <c r="WU468" s="39"/>
      <c r="WV468" s="39"/>
      <c r="WW468" s="39"/>
      <c r="WX468" s="39"/>
      <c r="WY468" s="39"/>
      <c r="WZ468" s="39"/>
      <c r="XA468" s="39"/>
      <c r="XB468" s="39"/>
      <c r="XC468" s="39"/>
      <c r="XD468" s="39"/>
      <c r="XE468" s="39"/>
      <c r="XF468" s="39"/>
      <c r="XG468" s="39"/>
      <c r="XH468" s="39"/>
      <c r="XI468" s="39"/>
      <c r="XJ468" s="39"/>
      <c r="XK468" s="39"/>
      <c r="XL468" s="39"/>
      <c r="XM468" s="39"/>
      <c r="XN468" s="39"/>
      <c r="XO468" s="39"/>
      <c r="XP468" s="39"/>
      <c r="XQ468" s="39"/>
      <c r="XR468" s="39"/>
      <c r="XS468" s="39"/>
      <c r="XT468" s="39"/>
      <c r="XU468" s="39"/>
      <c r="XV468" s="39"/>
      <c r="XW468" s="39"/>
      <c r="XX468" s="39"/>
      <c r="XY468" s="39"/>
      <c r="XZ468" s="39"/>
      <c r="YA468" s="39"/>
      <c r="YB468" s="39"/>
      <c r="YC468" s="39"/>
      <c r="YD468" s="39"/>
      <c r="YE468" s="39"/>
      <c r="YF468" s="39"/>
      <c r="YG468" s="39"/>
      <c r="YH468" s="39"/>
      <c r="YI468" s="39"/>
      <c r="YJ468" s="39"/>
      <c r="YK468" s="39"/>
      <c r="YL468" s="39"/>
      <c r="YM468" s="39"/>
      <c r="YN468" s="39"/>
      <c r="YO468" s="39"/>
      <c r="YP468" s="39"/>
      <c r="YQ468" s="39"/>
      <c r="YR468" s="39"/>
      <c r="YS468" s="39"/>
      <c r="YT468" s="39"/>
      <c r="YU468" s="39"/>
      <c r="YV468" s="39"/>
      <c r="YW468" s="39"/>
      <c r="YX468" s="39"/>
      <c r="YY468" s="39"/>
      <c r="YZ468" s="39"/>
      <c r="ZA468" s="39"/>
      <c r="ZB468" s="39"/>
      <c r="ZC468" s="39"/>
      <c r="ZD468" s="39"/>
      <c r="ZE468" s="39"/>
      <c r="ZF468" s="39"/>
      <c r="ZG468" s="39"/>
      <c r="ZH468" s="39"/>
      <c r="ZI468" s="39"/>
      <c r="ZJ468" s="39"/>
      <c r="ZK468" s="39"/>
      <c r="ZL468" s="39"/>
      <c r="ZM468" s="39"/>
      <c r="ZN468" s="39"/>
      <c r="ZO468" s="39"/>
      <c r="ZP468" s="39"/>
      <c r="ZQ468" s="39"/>
      <c r="ZR468" s="39"/>
      <c r="ZS468" s="39"/>
      <c r="ZT468" s="39"/>
      <c r="ZU468" s="39"/>
      <c r="ZV468" s="39"/>
      <c r="ZW468" s="39"/>
      <c r="ZX468" s="39"/>
    </row>
    <row r="469" spans="1:700" s="41" customFormat="1" ht="12" customHeight="1" x14ac:dyDescent="0.25">
      <c r="A469" s="128" t="s">
        <v>36</v>
      </c>
      <c r="B469" s="15" t="s">
        <v>37</v>
      </c>
      <c r="C469" s="15" t="s">
        <v>37</v>
      </c>
      <c r="D469" s="5" t="s">
        <v>38</v>
      </c>
      <c r="E469" s="6" t="s">
        <v>229</v>
      </c>
      <c r="F469" s="5" t="s">
        <v>38</v>
      </c>
      <c r="G469" s="6" t="s">
        <v>40</v>
      </c>
      <c r="H469" s="8">
        <v>22104</v>
      </c>
      <c r="I469" s="75" t="s">
        <v>120</v>
      </c>
      <c r="J469" s="19" t="s">
        <v>6137</v>
      </c>
      <c r="K469" s="9" t="s">
        <v>6327</v>
      </c>
      <c r="L469" s="11"/>
      <c r="M469" s="8" t="s">
        <v>43</v>
      </c>
      <c r="N469" s="12" t="s">
        <v>16255</v>
      </c>
      <c r="O469" s="13">
        <v>4</v>
      </c>
      <c r="P469" s="14">
        <v>350</v>
      </c>
      <c r="Q469" s="53" t="s">
        <v>45</v>
      </c>
      <c r="R469" s="14">
        <f t="shared" si="9"/>
        <v>1400</v>
      </c>
      <c r="S469" s="14">
        <v>0</v>
      </c>
      <c r="T469" s="14">
        <v>350</v>
      </c>
      <c r="U469" s="14">
        <v>0</v>
      </c>
      <c r="V469" s="14">
        <v>0</v>
      </c>
      <c r="W469" s="14">
        <v>350</v>
      </c>
      <c r="X469" s="14">
        <v>0</v>
      </c>
      <c r="Y469" s="14">
        <v>0</v>
      </c>
      <c r="Z469" s="14">
        <v>350</v>
      </c>
      <c r="AA469" s="14">
        <v>0</v>
      </c>
      <c r="AB469" s="14">
        <v>0</v>
      </c>
      <c r="AC469" s="14">
        <v>350</v>
      </c>
      <c r="AD469" s="14">
        <v>0</v>
      </c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  <c r="IN469" s="39"/>
      <c r="IO469" s="39"/>
      <c r="IP469" s="39"/>
      <c r="IQ469" s="39"/>
      <c r="IR469" s="39"/>
      <c r="IS469" s="39"/>
      <c r="IT469" s="39"/>
      <c r="IU469" s="39"/>
      <c r="IV469" s="39"/>
      <c r="IW469" s="39"/>
      <c r="IX469" s="39"/>
      <c r="IY469" s="39"/>
      <c r="IZ469" s="39"/>
      <c r="JA469" s="39"/>
      <c r="JB469" s="39"/>
      <c r="JC469" s="39"/>
      <c r="JD469" s="39"/>
      <c r="JE469" s="39"/>
      <c r="JF469" s="39"/>
      <c r="JG469" s="39"/>
      <c r="JH469" s="39"/>
      <c r="JI469" s="39"/>
      <c r="JJ469" s="39"/>
      <c r="JK469" s="39"/>
      <c r="JL469" s="39"/>
      <c r="JM469" s="39"/>
      <c r="JN469" s="39"/>
      <c r="JO469" s="39"/>
      <c r="JP469" s="39"/>
      <c r="JQ469" s="39"/>
      <c r="JR469" s="39"/>
      <c r="JS469" s="39"/>
      <c r="JT469" s="39"/>
      <c r="JU469" s="39"/>
      <c r="JV469" s="39"/>
      <c r="JW469" s="39"/>
      <c r="JX469" s="39"/>
      <c r="JY469" s="39"/>
      <c r="JZ469" s="39"/>
      <c r="KA469" s="39"/>
      <c r="KB469" s="39"/>
      <c r="KC469" s="39"/>
      <c r="KD469" s="39"/>
      <c r="KE469" s="39"/>
      <c r="KF469" s="39"/>
      <c r="KG469" s="39"/>
      <c r="KH469" s="39"/>
      <c r="KI469" s="39"/>
      <c r="KJ469" s="39"/>
      <c r="KK469" s="39"/>
      <c r="KL469" s="39"/>
      <c r="KM469" s="39"/>
      <c r="KN469" s="39"/>
      <c r="KO469" s="39"/>
      <c r="KP469" s="39"/>
      <c r="KQ469" s="39"/>
      <c r="KR469" s="39"/>
      <c r="KS469" s="39"/>
      <c r="KT469" s="39"/>
      <c r="KU469" s="39"/>
      <c r="KV469" s="39"/>
      <c r="KW469" s="39"/>
      <c r="KX469" s="39"/>
      <c r="KY469" s="39"/>
      <c r="KZ469" s="39"/>
      <c r="LA469" s="39"/>
      <c r="LB469" s="39"/>
      <c r="LC469" s="39"/>
      <c r="LD469" s="39"/>
      <c r="LE469" s="39"/>
      <c r="LF469" s="39"/>
      <c r="LG469" s="39"/>
      <c r="LH469" s="39"/>
      <c r="LI469" s="39"/>
      <c r="LJ469" s="39"/>
      <c r="LK469" s="39"/>
      <c r="LL469" s="39"/>
      <c r="LM469" s="39"/>
      <c r="LN469" s="39"/>
      <c r="LO469" s="39"/>
      <c r="LP469" s="39"/>
      <c r="LQ469" s="39"/>
      <c r="LR469" s="39"/>
      <c r="LS469" s="39"/>
      <c r="LT469" s="39"/>
      <c r="LU469" s="39"/>
      <c r="LV469" s="39"/>
      <c r="LW469" s="39"/>
      <c r="LX469" s="39"/>
      <c r="LY469" s="39"/>
      <c r="LZ469" s="39"/>
      <c r="MA469" s="39"/>
      <c r="MB469" s="39"/>
      <c r="MC469" s="39"/>
      <c r="MD469" s="39"/>
      <c r="ME469" s="39"/>
      <c r="MF469" s="39"/>
      <c r="MG469" s="39"/>
      <c r="MH469" s="39"/>
      <c r="MI469" s="39"/>
      <c r="MJ469" s="39"/>
      <c r="MK469" s="39"/>
      <c r="ML469" s="39"/>
      <c r="MM469" s="39"/>
      <c r="MN469" s="39"/>
      <c r="MO469" s="39"/>
      <c r="MP469" s="39"/>
      <c r="MQ469" s="39"/>
      <c r="MR469" s="39"/>
      <c r="MS469" s="39"/>
      <c r="MT469" s="39"/>
      <c r="MU469" s="39"/>
      <c r="MV469" s="39"/>
      <c r="MW469" s="39"/>
      <c r="MX469" s="39"/>
      <c r="MY469" s="39"/>
      <c r="MZ469" s="39"/>
      <c r="NA469" s="39"/>
      <c r="NB469" s="39"/>
      <c r="NC469" s="39"/>
      <c r="ND469" s="39"/>
      <c r="NE469" s="39"/>
      <c r="NF469" s="39"/>
      <c r="NG469" s="39"/>
      <c r="NH469" s="39"/>
      <c r="NI469" s="39"/>
      <c r="NJ469" s="39"/>
      <c r="NK469" s="39"/>
      <c r="NL469" s="39"/>
      <c r="NM469" s="39"/>
      <c r="NN469" s="39"/>
      <c r="NO469" s="39"/>
      <c r="NP469" s="39"/>
      <c r="NQ469" s="39"/>
      <c r="NR469" s="39"/>
      <c r="NS469" s="39"/>
      <c r="NT469" s="39"/>
      <c r="NU469" s="39"/>
      <c r="NV469" s="39"/>
      <c r="NW469" s="39"/>
      <c r="NX469" s="39"/>
      <c r="NY469" s="39"/>
      <c r="NZ469" s="39"/>
      <c r="OA469" s="39"/>
      <c r="OB469" s="39"/>
      <c r="OC469" s="39"/>
      <c r="OD469" s="39"/>
      <c r="OE469" s="39"/>
      <c r="OF469" s="39"/>
      <c r="OG469" s="39"/>
      <c r="OH469" s="39"/>
      <c r="OI469" s="39"/>
      <c r="OJ469" s="39"/>
      <c r="OK469" s="39"/>
      <c r="OL469" s="39"/>
      <c r="OM469" s="39"/>
      <c r="ON469" s="39"/>
      <c r="OO469" s="39"/>
      <c r="OP469" s="39"/>
      <c r="OQ469" s="39"/>
      <c r="OR469" s="39"/>
      <c r="OS469" s="39"/>
      <c r="OT469" s="39"/>
      <c r="OU469" s="39"/>
      <c r="OV469" s="39"/>
      <c r="OW469" s="39"/>
      <c r="OX469" s="39"/>
      <c r="OY469" s="39"/>
      <c r="OZ469" s="39"/>
      <c r="PA469" s="39"/>
      <c r="PB469" s="39"/>
      <c r="PC469" s="39"/>
      <c r="PD469" s="39"/>
      <c r="PE469" s="39"/>
      <c r="PF469" s="39"/>
      <c r="PG469" s="39"/>
      <c r="PH469" s="39"/>
      <c r="PI469" s="39"/>
      <c r="PJ469" s="39"/>
      <c r="PK469" s="39"/>
      <c r="PL469" s="39"/>
      <c r="PM469" s="39"/>
      <c r="PN469" s="39"/>
      <c r="PO469" s="39"/>
      <c r="PP469" s="39"/>
      <c r="PQ469" s="39"/>
      <c r="PR469" s="39"/>
      <c r="PS469" s="39"/>
      <c r="PT469" s="39"/>
      <c r="PU469" s="39"/>
      <c r="PV469" s="39"/>
      <c r="PW469" s="39"/>
      <c r="PX469" s="39"/>
      <c r="PY469" s="39"/>
      <c r="PZ469" s="39"/>
      <c r="QA469" s="39"/>
      <c r="QB469" s="39"/>
      <c r="QC469" s="39"/>
      <c r="QD469" s="39"/>
      <c r="QE469" s="39"/>
      <c r="QF469" s="39"/>
      <c r="QG469" s="39"/>
      <c r="QH469" s="39"/>
      <c r="QI469" s="39"/>
      <c r="QJ469" s="39"/>
      <c r="QK469" s="39"/>
      <c r="QL469" s="39"/>
      <c r="QM469" s="39"/>
      <c r="QN469" s="39"/>
      <c r="QO469" s="39"/>
      <c r="QP469" s="39"/>
      <c r="QQ469" s="39"/>
      <c r="QR469" s="39"/>
      <c r="QS469" s="39"/>
      <c r="QT469" s="39"/>
      <c r="QU469" s="39"/>
      <c r="QV469" s="39"/>
      <c r="QW469" s="39"/>
      <c r="QX469" s="39"/>
      <c r="QY469" s="39"/>
      <c r="QZ469" s="39"/>
      <c r="RA469" s="39"/>
      <c r="RB469" s="39"/>
      <c r="RC469" s="39"/>
      <c r="RD469" s="39"/>
      <c r="RE469" s="39"/>
      <c r="RF469" s="39"/>
      <c r="RG469" s="39"/>
      <c r="RH469" s="39"/>
      <c r="RI469" s="39"/>
      <c r="RJ469" s="39"/>
      <c r="RK469" s="39"/>
      <c r="RL469" s="39"/>
      <c r="RM469" s="39"/>
      <c r="RN469" s="39"/>
      <c r="RO469" s="39"/>
      <c r="RP469" s="39"/>
      <c r="RQ469" s="39"/>
      <c r="RR469" s="39"/>
      <c r="RS469" s="39"/>
      <c r="RT469" s="39"/>
      <c r="RU469" s="39"/>
      <c r="RV469" s="39"/>
      <c r="RW469" s="39"/>
      <c r="RX469" s="39"/>
      <c r="RY469" s="39"/>
      <c r="RZ469" s="39"/>
      <c r="SA469" s="39"/>
      <c r="SB469" s="39"/>
      <c r="SC469" s="39"/>
      <c r="SD469" s="39"/>
      <c r="SE469" s="39"/>
      <c r="SF469" s="39"/>
      <c r="SG469" s="39"/>
      <c r="SH469" s="39"/>
      <c r="SI469" s="39"/>
      <c r="SJ469" s="39"/>
      <c r="SK469" s="39"/>
      <c r="SL469" s="39"/>
      <c r="SM469" s="39"/>
      <c r="SN469" s="39"/>
      <c r="SO469" s="39"/>
      <c r="SP469" s="39"/>
      <c r="SQ469" s="39"/>
      <c r="SR469" s="39"/>
      <c r="SS469" s="39"/>
      <c r="ST469" s="39"/>
      <c r="SU469" s="39"/>
      <c r="SV469" s="39"/>
      <c r="SW469" s="39"/>
      <c r="SX469" s="39"/>
      <c r="SY469" s="39"/>
      <c r="SZ469" s="39"/>
      <c r="TA469" s="39"/>
      <c r="TB469" s="39"/>
      <c r="TC469" s="39"/>
      <c r="TD469" s="39"/>
      <c r="TE469" s="39"/>
      <c r="TF469" s="39"/>
      <c r="TG469" s="39"/>
      <c r="TH469" s="39"/>
      <c r="TI469" s="39"/>
      <c r="TJ469" s="39"/>
      <c r="TK469" s="39"/>
      <c r="TL469" s="39"/>
      <c r="TM469" s="39"/>
      <c r="TN469" s="39"/>
      <c r="TO469" s="39"/>
      <c r="TP469" s="39"/>
      <c r="TQ469" s="39"/>
      <c r="TR469" s="39"/>
      <c r="TS469" s="39"/>
      <c r="TT469" s="39"/>
      <c r="TU469" s="39"/>
      <c r="TV469" s="39"/>
      <c r="TW469" s="39"/>
      <c r="TX469" s="39"/>
      <c r="TY469" s="39"/>
      <c r="TZ469" s="39"/>
      <c r="UA469" s="39"/>
      <c r="UB469" s="39"/>
      <c r="UC469" s="39"/>
      <c r="UD469" s="39"/>
      <c r="UE469" s="39"/>
      <c r="UF469" s="39"/>
      <c r="UG469" s="39"/>
      <c r="UH469" s="39"/>
      <c r="UI469" s="39"/>
      <c r="UJ469" s="39"/>
      <c r="UK469" s="39"/>
      <c r="UL469" s="39"/>
      <c r="UM469" s="39"/>
      <c r="UN469" s="39"/>
      <c r="UO469" s="39"/>
      <c r="UP469" s="39"/>
      <c r="UQ469" s="39"/>
      <c r="UR469" s="39"/>
      <c r="US469" s="39"/>
      <c r="UT469" s="39"/>
      <c r="UU469" s="39"/>
      <c r="UV469" s="39"/>
      <c r="UW469" s="39"/>
      <c r="UX469" s="39"/>
      <c r="UY469" s="39"/>
      <c r="UZ469" s="39"/>
      <c r="VA469" s="39"/>
      <c r="VB469" s="39"/>
      <c r="VC469" s="39"/>
      <c r="VD469" s="39"/>
      <c r="VE469" s="39"/>
      <c r="VF469" s="39"/>
      <c r="VG469" s="39"/>
      <c r="VH469" s="39"/>
      <c r="VI469" s="39"/>
      <c r="VJ469" s="39"/>
      <c r="VK469" s="39"/>
      <c r="VL469" s="39"/>
      <c r="VM469" s="39"/>
      <c r="VN469" s="39"/>
      <c r="VO469" s="39"/>
      <c r="VP469" s="39"/>
      <c r="VQ469" s="39"/>
      <c r="VR469" s="39"/>
      <c r="VS469" s="39"/>
      <c r="VT469" s="39"/>
      <c r="VU469" s="39"/>
      <c r="VV469" s="39"/>
      <c r="VW469" s="39"/>
      <c r="VX469" s="39"/>
      <c r="VY469" s="39"/>
      <c r="VZ469" s="39"/>
      <c r="WA469" s="39"/>
      <c r="WB469" s="39"/>
      <c r="WC469" s="39"/>
      <c r="WD469" s="39"/>
      <c r="WE469" s="39"/>
      <c r="WF469" s="39"/>
      <c r="WG469" s="39"/>
      <c r="WH469" s="39"/>
      <c r="WI469" s="39"/>
      <c r="WJ469" s="39"/>
      <c r="WK469" s="39"/>
      <c r="WL469" s="39"/>
      <c r="WM469" s="39"/>
      <c r="WN469" s="39"/>
      <c r="WO469" s="39"/>
      <c r="WP469" s="39"/>
      <c r="WQ469" s="39"/>
      <c r="WR469" s="39"/>
      <c r="WS469" s="39"/>
      <c r="WT469" s="39"/>
      <c r="WU469" s="39"/>
      <c r="WV469" s="39"/>
      <c r="WW469" s="39"/>
      <c r="WX469" s="39"/>
      <c r="WY469" s="39"/>
      <c r="WZ469" s="39"/>
      <c r="XA469" s="39"/>
      <c r="XB469" s="39"/>
      <c r="XC469" s="39"/>
      <c r="XD469" s="39"/>
      <c r="XE469" s="39"/>
      <c r="XF469" s="39"/>
      <c r="XG469" s="39"/>
      <c r="XH469" s="39"/>
      <c r="XI469" s="39"/>
      <c r="XJ469" s="39"/>
      <c r="XK469" s="39"/>
      <c r="XL469" s="39"/>
      <c r="XM469" s="39"/>
      <c r="XN469" s="39"/>
      <c r="XO469" s="39"/>
      <c r="XP469" s="39"/>
      <c r="XQ469" s="39"/>
      <c r="XR469" s="39"/>
      <c r="XS469" s="39"/>
      <c r="XT469" s="39"/>
      <c r="XU469" s="39"/>
      <c r="XV469" s="39"/>
      <c r="XW469" s="39"/>
      <c r="XX469" s="39"/>
      <c r="XY469" s="39"/>
      <c r="XZ469" s="39"/>
      <c r="YA469" s="39"/>
      <c r="YB469" s="39"/>
      <c r="YC469" s="39"/>
      <c r="YD469" s="39"/>
      <c r="YE469" s="39"/>
      <c r="YF469" s="39"/>
      <c r="YG469" s="39"/>
      <c r="YH469" s="39"/>
      <c r="YI469" s="39"/>
      <c r="YJ469" s="39"/>
      <c r="YK469" s="39"/>
      <c r="YL469" s="39"/>
      <c r="YM469" s="39"/>
      <c r="YN469" s="39"/>
      <c r="YO469" s="39"/>
      <c r="YP469" s="39"/>
      <c r="YQ469" s="39"/>
      <c r="YR469" s="39"/>
      <c r="YS469" s="39"/>
      <c r="YT469" s="39"/>
      <c r="YU469" s="39"/>
      <c r="YV469" s="39"/>
      <c r="YW469" s="39"/>
      <c r="YX469" s="39"/>
      <c r="YY469" s="39"/>
      <c r="YZ469" s="39"/>
      <c r="ZA469" s="39"/>
      <c r="ZB469" s="39"/>
      <c r="ZC469" s="39"/>
      <c r="ZD469" s="39"/>
      <c r="ZE469" s="39"/>
      <c r="ZF469" s="39"/>
      <c r="ZG469" s="39"/>
      <c r="ZH469" s="39"/>
      <c r="ZI469" s="39"/>
      <c r="ZJ469" s="39"/>
      <c r="ZK469" s="39"/>
      <c r="ZL469" s="39"/>
      <c r="ZM469" s="39"/>
      <c r="ZN469" s="39"/>
      <c r="ZO469" s="39"/>
      <c r="ZP469" s="39"/>
      <c r="ZQ469" s="39"/>
      <c r="ZR469" s="39"/>
      <c r="ZS469" s="39"/>
      <c r="ZT469" s="39"/>
      <c r="ZU469" s="39"/>
      <c r="ZV469" s="39"/>
      <c r="ZW469" s="39"/>
      <c r="ZX469" s="39"/>
    </row>
    <row r="470" spans="1:700" s="41" customFormat="1" ht="12" customHeight="1" x14ac:dyDescent="0.25">
      <c r="A470" s="128" t="s">
        <v>36</v>
      </c>
      <c r="B470" s="15" t="s">
        <v>37</v>
      </c>
      <c r="C470" s="15" t="s">
        <v>37</v>
      </c>
      <c r="D470" s="5" t="s">
        <v>38</v>
      </c>
      <c r="E470" s="6" t="s">
        <v>229</v>
      </c>
      <c r="F470" s="5" t="s">
        <v>38</v>
      </c>
      <c r="G470" s="6" t="s">
        <v>40</v>
      </c>
      <c r="H470" s="8">
        <v>22104</v>
      </c>
      <c r="I470" s="75" t="s">
        <v>120</v>
      </c>
      <c r="J470" s="19" t="s">
        <v>15030</v>
      </c>
      <c r="K470" s="9" t="s">
        <v>15029</v>
      </c>
      <c r="L470" s="11"/>
      <c r="M470" s="8" t="s">
        <v>43</v>
      </c>
      <c r="N470" s="12" t="s">
        <v>877</v>
      </c>
      <c r="O470" s="13">
        <v>12</v>
      </c>
      <c r="P470" s="14">
        <v>200</v>
      </c>
      <c r="Q470" s="53" t="s">
        <v>45</v>
      </c>
      <c r="R470" s="14">
        <f t="shared" si="9"/>
        <v>2400</v>
      </c>
      <c r="S470" s="14">
        <v>0</v>
      </c>
      <c r="T470" s="14">
        <v>600</v>
      </c>
      <c r="U470" s="14">
        <v>0</v>
      </c>
      <c r="V470" s="14">
        <v>0</v>
      </c>
      <c r="W470" s="14">
        <v>600</v>
      </c>
      <c r="X470" s="14">
        <v>0</v>
      </c>
      <c r="Y470" s="14">
        <v>0</v>
      </c>
      <c r="Z470" s="14">
        <v>600</v>
      </c>
      <c r="AA470" s="14">
        <v>0</v>
      </c>
      <c r="AB470" s="14">
        <v>0</v>
      </c>
      <c r="AC470" s="14">
        <v>600</v>
      </c>
      <c r="AD470" s="14">
        <v>0</v>
      </c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  <c r="IN470" s="39"/>
      <c r="IO470" s="39"/>
      <c r="IP470" s="39"/>
      <c r="IQ470" s="39"/>
      <c r="IR470" s="39"/>
      <c r="IS470" s="39"/>
      <c r="IT470" s="39"/>
      <c r="IU470" s="39"/>
      <c r="IV470" s="39"/>
      <c r="IW470" s="39"/>
      <c r="IX470" s="39"/>
      <c r="IY470" s="39"/>
      <c r="IZ470" s="39"/>
      <c r="JA470" s="39"/>
      <c r="JB470" s="39"/>
      <c r="JC470" s="39"/>
      <c r="JD470" s="39"/>
      <c r="JE470" s="39"/>
      <c r="JF470" s="39"/>
      <c r="JG470" s="39"/>
      <c r="JH470" s="39"/>
      <c r="JI470" s="39"/>
      <c r="JJ470" s="39"/>
      <c r="JK470" s="39"/>
      <c r="JL470" s="39"/>
      <c r="JM470" s="39"/>
      <c r="JN470" s="39"/>
      <c r="JO470" s="39"/>
      <c r="JP470" s="39"/>
      <c r="JQ470" s="39"/>
      <c r="JR470" s="39"/>
      <c r="JS470" s="39"/>
      <c r="JT470" s="39"/>
      <c r="JU470" s="39"/>
      <c r="JV470" s="39"/>
      <c r="JW470" s="39"/>
      <c r="JX470" s="39"/>
      <c r="JY470" s="39"/>
      <c r="JZ470" s="39"/>
      <c r="KA470" s="39"/>
      <c r="KB470" s="39"/>
      <c r="KC470" s="39"/>
      <c r="KD470" s="39"/>
      <c r="KE470" s="39"/>
      <c r="KF470" s="39"/>
      <c r="KG470" s="39"/>
      <c r="KH470" s="39"/>
      <c r="KI470" s="39"/>
      <c r="KJ470" s="39"/>
      <c r="KK470" s="39"/>
      <c r="KL470" s="39"/>
      <c r="KM470" s="39"/>
      <c r="KN470" s="39"/>
      <c r="KO470" s="39"/>
      <c r="KP470" s="39"/>
      <c r="KQ470" s="39"/>
      <c r="KR470" s="39"/>
      <c r="KS470" s="39"/>
      <c r="KT470" s="39"/>
      <c r="KU470" s="39"/>
      <c r="KV470" s="39"/>
      <c r="KW470" s="39"/>
      <c r="KX470" s="39"/>
      <c r="KY470" s="39"/>
      <c r="KZ470" s="39"/>
      <c r="LA470" s="39"/>
      <c r="LB470" s="39"/>
      <c r="LC470" s="39"/>
      <c r="LD470" s="39"/>
      <c r="LE470" s="39"/>
      <c r="LF470" s="39"/>
      <c r="LG470" s="39"/>
      <c r="LH470" s="39"/>
      <c r="LI470" s="39"/>
      <c r="LJ470" s="39"/>
      <c r="LK470" s="39"/>
      <c r="LL470" s="39"/>
      <c r="LM470" s="39"/>
      <c r="LN470" s="39"/>
      <c r="LO470" s="39"/>
      <c r="LP470" s="39"/>
      <c r="LQ470" s="39"/>
      <c r="LR470" s="39"/>
      <c r="LS470" s="39"/>
      <c r="LT470" s="39"/>
      <c r="LU470" s="39"/>
      <c r="LV470" s="39"/>
      <c r="LW470" s="39"/>
      <c r="LX470" s="39"/>
      <c r="LY470" s="39"/>
      <c r="LZ470" s="39"/>
      <c r="MA470" s="39"/>
      <c r="MB470" s="39"/>
      <c r="MC470" s="39"/>
      <c r="MD470" s="39"/>
      <c r="ME470" s="39"/>
      <c r="MF470" s="39"/>
      <c r="MG470" s="39"/>
      <c r="MH470" s="39"/>
      <c r="MI470" s="39"/>
      <c r="MJ470" s="39"/>
      <c r="MK470" s="39"/>
      <c r="ML470" s="39"/>
      <c r="MM470" s="39"/>
      <c r="MN470" s="39"/>
      <c r="MO470" s="39"/>
      <c r="MP470" s="39"/>
      <c r="MQ470" s="39"/>
      <c r="MR470" s="39"/>
      <c r="MS470" s="39"/>
      <c r="MT470" s="39"/>
      <c r="MU470" s="39"/>
      <c r="MV470" s="39"/>
      <c r="MW470" s="39"/>
      <c r="MX470" s="39"/>
      <c r="MY470" s="39"/>
      <c r="MZ470" s="39"/>
      <c r="NA470" s="39"/>
      <c r="NB470" s="39"/>
      <c r="NC470" s="39"/>
      <c r="ND470" s="39"/>
      <c r="NE470" s="39"/>
      <c r="NF470" s="39"/>
      <c r="NG470" s="39"/>
      <c r="NH470" s="39"/>
      <c r="NI470" s="39"/>
      <c r="NJ470" s="39"/>
      <c r="NK470" s="39"/>
      <c r="NL470" s="39"/>
      <c r="NM470" s="39"/>
      <c r="NN470" s="39"/>
      <c r="NO470" s="39"/>
      <c r="NP470" s="39"/>
      <c r="NQ470" s="39"/>
      <c r="NR470" s="39"/>
      <c r="NS470" s="39"/>
      <c r="NT470" s="39"/>
      <c r="NU470" s="39"/>
      <c r="NV470" s="39"/>
      <c r="NW470" s="39"/>
      <c r="NX470" s="39"/>
      <c r="NY470" s="39"/>
      <c r="NZ470" s="39"/>
      <c r="OA470" s="39"/>
      <c r="OB470" s="39"/>
      <c r="OC470" s="39"/>
      <c r="OD470" s="39"/>
      <c r="OE470" s="39"/>
      <c r="OF470" s="39"/>
      <c r="OG470" s="39"/>
      <c r="OH470" s="39"/>
      <c r="OI470" s="39"/>
      <c r="OJ470" s="39"/>
      <c r="OK470" s="39"/>
      <c r="OL470" s="39"/>
      <c r="OM470" s="39"/>
      <c r="ON470" s="39"/>
      <c r="OO470" s="39"/>
      <c r="OP470" s="39"/>
      <c r="OQ470" s="39"/>
      <c r="OR470" s="39"/>
      <c r="OS470" s="39"/>
      <c r="OT470" s="39"/>
      <c r="OU470" s="39"/>
      <c r="OV470" s="39"/>
      <c r="OW470" s="39"/>
      <c r="OX470" s="39"/>
      <c r="OY470" s="39"/>
      <c r="OZ470" s="39"/>
      <c r="PA470" s="39"/>
      <c r="PB470" s="39"/>
      <c r="PC470" s="39"/>
      <c r="PD470" s="39"/>
      <c r="PE470" s="39"/>
      <c r="PF470" s="39"/>
      <c r="PG470" s="39"/>
      <c r="PH470" s="39"/>
      <c r="PI470" s="39"/>
      <c r="PJ470" s="39"/>
      <c r="PK470" s="39"/>
      <c r="PL470" s="39"/>
      <c r="PM470" s="39"/>
      <c r="PN470" s="39"/>
      <c r="PO470" s="39"/>
      <c r="PP470" s="39"/>
      <c r="PQ470" s="39"/>
      <c r="PR470" s="39"/>
      <c r="PS470" s="39"/>
      <c r="PT470" s="39"/>
      <c r="PU470" s="39"/>
      <c r="PV470" s="39"/>
      <c r="PW470" s="39"/>
      <c r="PX470" s="39"/>
      <c r="PY470" s="39"/>
      <c r="PZ470" s="39"/>
      <c r="QA470" s="39"/>
      <c r="QB470" s="39"/>
      <c r="QC470" s="39"/>
      <c r="QD470" s="39"/>
      <c r="QE470" s="39"/>
      <c r="QF470" s="39"/>
      <c r="QG470" s="39"/>
      <c r="QH470" s="39"/>
      <c r="QI470" s="39"/>
      <c r="QJ470" s="39"/>
      <c r="QK470" s="39"/>
      <c r="QL470" s="39"/>
      <c r="QM470" s="39"/>
      <c r="QN470" s="39"/>
      <c r="QO470" s="39"/>
      <c r="QP470" s="39"/>
      <c r="QQ470" s="39"/>
      <c r="QR470" s="39"/>
      <c r="QS470" s="39"/>
      <c r="QT470" s="39"/>
      <c r="QU470" s="39"/>
      <c r="QV470" s="39"/>
      <c r="QW470" s="39"/>
      <c r="QX470" s="39"/>
      <c r="QY470" s="39"/>
      <c r="QZ470" s="39"/>
      <c r="RA470" s="39"/>
      <c r="RB470" s="39"/>
      <c r="RC470" s="39"/>
      <c r="RD470" s="39"/>
      <c r="RE470" s="39"/>
      <c r="RF470" s="39"/>
      <c r="RG470" s="39"/>
      <c r="RH470" s="39"/>
      <c r="RI470" s="39"/>
      <c r="RJ470" s="39"/>
      <c r="RK470" s="39"/>
      <c r="RL470" s="39"/>
      <c r="RM470" s="39"/>
      <c r="RN470" s="39"/>
      <c r="RO470" s="39"/>
      <c r="RP470" s="39"/>
      <c r="RQ470" s="39"/>
      <c r="RR470" s="39"/>
      <c r="RS470" s="39"/>
      <c r="RT470" s="39"/>
      <c r="RU470" s="39"/>
      <c r="RV470" s="39"/>
      <c r="RW470" s="39"/>
      <c r="RX470" s="39"/>
      <c r="RY470" s="39"/>
      <c r="RZ470" s="39"/>
      <c r="SA470" s="39"/>
      <c r="SB470" s="39"/>
      <c r="SC470" s="39"/>
      <c r="SD470" s="39"/>
      <c r="SE470" s="39"/>
      <c r="SF470" s="39"/>
      <c r="SG470" s="39"/>
      <c r="SH470" s="39"/>
      <c r="SI470" s="39"/>
      <c r="SJ470" s="39"/>
      <c r="SK470" s="39"/>
      <c r="SL470" s="39"/>
      <c r="SM470" s="39"/>
      <c r="SN470" s="39"/>
      <c r="SO470" s="39"/>
      <c r="SP470" s="39"/>
      <c r="SQ470" s="39"/>
      <c r="SR470" s="39"/>
      <c r="SS470" s="39"/>
      <c r="ST470" s="39"/>
      <c r="SU470" s="39"/>
      <c r="SV470" s="39"/>
      <c r="SW470" s="39"/>
      <c r="SX470" s="39"/>
      <c r="SY470" s="39"/>
      <c r="SZ470" s="39"/>
      <c r="TA470" s="39"/>
      <c r="TB470" s="39"/>
      <c r="TC470" s="39"/>
      <c r="TD470" s="39"/>
      <c r="TE470" s="39"/>
      <c r="TF470" s="39"/>
      <c r="TG470" s="39"/>
      <c r="TH470" s="39"/>
      <c r="TI470" s="39"/>
      <c r="TJ470" s="39"/>
      <c r="TK470" s="39"/>
      <c r="TL470" s="39"/>
      <c r="TM470" s="39"/>
      <c r="TN470" s="39"/>
      <c r="TO470" s="39"/>
      <c r="TP470" s="39"/>
      <c r="TQ470" s="39"/>
      <c r="TR470" s="39"/>
      <c r="TS470" s="39"/>
      <c r="TT470" s="39"/>
      <c r="TU470" s="39"/>
      <c r="TV470" s="39"/>
      <c r="TW470" s="39"/>
      <c r="TX470" s="39"/>
      <c r="TY470" s="39"/>
      <c r="TZ470" s="39"/>
      <c r="UA470" s="39"/>
      <c r="UB470" s="39"/>
      <c r="UC470" s="39"/>
      <c r="UD470" s="39"/>
      <c r="UE470" s="39"/>
      <c r="UF470" s="39"/>
      <c r="UG470" s="39"/>
      <c r="UH470" s="39"/>
      <c r="UI470" s="39"/>
      <c r="UJ470" s="39"/>
      <c r="UK470" s="39"/>
      <c r="UL470" s="39"/>
      <c r="UM470" s="39"/>
      <c r="UN470" s="39"/>
      <c r="UO470" s="39"/>
      <c r="UP470" s="39"/>
      <c r="UQ470" s="39"/>
      <c r="UR470" s="39"/>
      <c r="US470" s="39"/>
      <c r="UT470" s="39"/>
      <c r="UU470" s="39"/>
      <c r="UV470" s="39"/>
      <c r="UW470" s="39"/>
      <c r="UX470" s="39"/>
      <c r="UY470" s="39"/>
      <c r="UZ470" s="39"/>
      <c r="VA470" s="39"/>
      <c r="VB470" s="39"/>
      <c r="VC470" s="39"/>
      <c r="VD470" s="39"/>
      <c r="VE470" s="39"/>
      <c r="VF470" s="39"/>
      <c r="VG470" s="39"/>
      <c r="VH470" s="39"/>
      <c r="VI470" s="39"/>
      <c r="VJ470" s="39"/>
      <c r="VK470" s="39"/>
      <c r="VL470" s="39"/>
      <c r="VM470" s="39"/>
      <c r="VN470" s="39"/>
      <c r="VO470" s="39"/>
      <c r="VP470" s="39"/>
      <c r="VQ470" s="39"/>
      <c r="VR470" s="39"/>
      <c r="VS470" s="39"/>
      <c r="VT470" s="39"/>
      <c r="VU470" s="39"/>
      <c r="VV470" s="39"/>
      <c r="VW470" s="39"/>
      <c r="VX470" s="39"/>
      <c r="VY470" s="39"/>
      <c r="VZ470" s="39"/>
      <c r="WA470" s="39"/>
      <c r="WB470" s="39"/>
      <c r="WC470" s="39"/>
      <c r="WD470" s="39"/>
      <c r="WE470" s="39"/>
      <c r="WF470" s="39"/>
      <c r="WG470" s="39"/>
      <c r="WH470" s="39"/>
      <c r="WI470" s="39"/>
      <c r="WJ470" s="39"/>
      <c r="WK470" s="39"/>
      <c r="WL470" s="39"/>
      <c r="WM470" s="39"/>
      <c r="WN470" s="39"/>
      <c r="WO470" s="39"/>
      <c r="WP470" s="39"/>
      <c r="WQ470" s="39"/>
      <c r="WR470" s="39"/>
      <c r="WS470" s="39"/>
      <c r="WT470" s="39"/>
      <c r="WU470" s="39"/>
      <c r="WV470" s="39"/>
      <c r="WW470" s="39"/>
      <c r="WX470" s="39"/>
      <c r="WY470" s="39"/>
      <c r="WZ470" s="39"/>
      <c r="XA470" s="39"/>
      <c r="XB470" s="39"/>
      <c r="XC470" s="39"/>
      <c r="XD470" s="39"/>
      <c r="XE470" s="39"/>
      <c r="XF470" s="39"/>
      <c r="XG470" s="39"/>
      <c r="XH470" s="39"/>
      <c r="XI470" s="39"/>
      <c r="XJ470" s="39"/>
      <c r="XK470" s="39"/>
      <c r="XL470" s="39"/>
      <c r="XM470" s="39"/>
      <c r="XN470" s="39"/>
      <c r="XO470" s="39"/>
      <c r="XP470" s="39"/>
      <c r="XQ470" s="39"/>
      <c r="XR470" s="39"/>
      <c r="XS470" s="39"/>
      <c r="XT470" s="39"/>
      <c r="XU470" s="39"/>
      <c r="XV470" s="39"/>
      <c r="XW470" s="39"/>
      <c r="XX470" s="39"/>
      <c r="XY470" s="39"/>
      <c r="XZ470" s="39"/>
      <c r="YA470" s="39"/>
      <c r="YB470" s="39"/>
      <c r="YC470" s="39"/>
      <c r="YD470" s="39"/>
      <c r="YE470" s="39"/>
      <c r="YF470" s="39"/>
      <c r="YG470" s="39"/>
      <c r="YH470" s="39"/>
      <c r="YI470" s="39"/>
      <c r="YJ470" s="39"/>
      <c r="YK470" s="39"/>
      <c r="YL470" s="39"/>
      <c r="YM470" s="39"/>
      <c r="YN470" s="39"/>
      <c r="YO470" s="39"/>
      <c r="YP470" s="39"/>
      <c r="YQ470" s="39"/>
      <c r="YR470" s="39"/>
      <c r="YS470" s="39"/>
      <c r="YT470" s="39"/>
      <c r="YU470" s="39"/>
      <c r="YV470" s="39"/>
      <c r="YW470" s="39"/>
      <c r="YX470" s="39"/>
      <c r="YY470" s="39"/>
      <c r="YZ470" s="39"/>
      <c r="ZA470" s="39"/>
      <c r="ZB470" s="39"/>
      <c r="ZC470" s="39"/>
      <c r="ZD470" s="39"/>
      <c r="ZE470" s="39"/>
      <c r="ZF470" s="39"/>
      <c r="ZG470" s="39"/>
      <c r="ZH470" s="39"/>
      <c r="ZI470" s="39"/>
      <c r="ZJ470" s="39"/>
      <c r="ZK470" s="39"/>
      <c r="ZL470" s="39"/>
      <c r="ZM470" s="39"/>
      <c r="ZN470" s="39"/>
      <c r="ZO470" s="39"/>
      <c r="ZP470" s="39"/>
      <c r="ZQ470" s="39"/>
      <c r="ZR470" s="39"/>
      <c r="ZS470" s="39"/>
      <c r="ZT470" s="39"/>
      <c r="ZU470" s="39"/>
      <c r="ZV470" s="39"/>
      <c r="ZW470" s="39"/>
      <c r="ZX470" s="39"/>
    </row>
    <row r="471" spans="1:700" s="41" customFormat="1" ht="12" customHeight="1" x14ac:dyDescent="0.25">
      <c r="A471" s="128" t="s">
        <v>36</v>
      </c>
      <c r="B471" s="15" t="s">
        <v>37</v>
      </c>
      <c r="C471" s="15" t="s">
        <v>37</v>
      </c>
      <c r="D471" s="5" t="s">
        <v>38</v>
      </c>
      <c r="E471" s="6" t="s">
        <v>229</v>
      </c>
      <c r="F471" s="5" t="s">
        <v>38</v>
      </c>
      <c r="G471" s="6" t="s">
        <v>40</v>
      </c>
      <c r="H471" s="8">
        <v>22104</v>
      </c>
      <c r="I471" s="75" t="s">
        <v>120</v>
      </c>
      <c r="J471" s="31" t="s">
        <v>6120</v>
      </c>
      <c r="K471" s="9" t="s">
        <v>218</v>
      </c>
      <c r="L471" s="11"/>
      <c r="M471" s="8" t="s">
        <v>43</v>
      </c>
      <c r="N471" s="12" t="s">
        <v>877</v>
      </c>
      <c r="O471" s="13">
        <v>12</v>
      </c>
      <c r="P471" s="14">
        <v>450</v>
      </c>
      <c r="Q471" s="53" t="s">
        <v>45</v>
      </c>
      <c r="R471" s="14">
        <f t="shared" si="9"/>
        <v>5400</v>
      </c>
      <c r="S471" s="14">
        <v>0</v>
      </c>
      <c r="T471" s="14">
        <v>1350</v>
      </c>
      <c r="U471" s="14">
        <v>0</v>
      </c>
      <c r="V471" s="14">
        <v>0</v>
      </c>
      <c r="W471" s="14">
        <v>1350</v>
      </c>
      <c r="X471" s="14">
        <v>0</v>
      </c>
      <c r="Y471" s="14">
        <v>0</v>
      </c>
      <c r="Z471" s="14">
        <v>1350</v>
      </c>
      <c r="AA471" s="14">
        <v>0</v>
      </c>
      <c r="AB471" s="14">
        <v>0</v>
      </c>
      <c r="AC471" s="14">
        <v>1350</v>
      </c>
      <c r="AD471" s="14">
        <v>0</v>
      </c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  <c r="IN471" s="39"/>
      <c r="IO471" s="39"/>
      <c r="IP471" s="39"/>
      <c r="IQ471" s="39"/>
      <c r="IR471" s="39"/>
      <c r="IS471" s="39"/>
      <c r="IT471" s="39"/>
      <c r="IU471" s="39"/>
      <c r="IV471" s="39"/>
      <c r="IW471" s="39"/>
      <c r="IX471" s="39"/>
      <c r="IY471" s="39"/>
      <c r="IZ471" s="39"/>
      <c r="JA471" s="39"/>
      <c r="JB471" s="39"/>
      <c r="JC471" s="39"/>
      <c r="JD471" s="39"/>
      <c r="JE471" s="39"/>
      <c r="JF471" s="39"/>
      <c r="JG471" s="39"/>
      <c r="JH471" s="39"/>
      <c r="JI471" s="39"/>
      <c r="JJ471" s="39"/>
      <c r="JK471" s="39"/>
      <c r="JL471" s="39"/>
      <c r="JM471" s="39"/>
      <c r="JN471" s="39"/>
      <c r="JO471" s="39"/>
      <c r="JP471" s="39"/>
      <c r="JQ471" s="39"/>
      <c r="JR471" s="39"/>
      <c r="JS471" s="39"/>
      <c r="JT471" s="39"/>
      <c r="JU471" s="39"/>
      <c r="JV471" s="39"/>
      <c r="JW471" s="39"/>
      <c r="JX471" s="39"/>
      <c r="JY471" s="39"/>
      <c r="JZ471" s="39"/>
      <c r="KA471" s="39"/>
      <c r="KB471" s="39"/>
      <c r="KC471" s="39"/>
      <c r="KD471" s="39"/>
      <c r="KE471" s="39"/>
      <c r="KF471" s="39"/>
      <c r="KG471" s="39"/>
      <c r="KH471" s="39"/>
      <c r="KI471" s="39"/>
      <c r="KJ471" s="39"/>
      <c r="KK471" s="39"/>
      <c r="KL471" s="39"/>
      <c r="KM471" s="39"/>
      <c r="KN471" s="39"/>
      <c r="KO471" s="39"/>
      <c r="KP471" s="39"/>
      <c r="KQ471" s="39"/>
      <c r="KR471" s="39"/>
      <c r="KS471" s="39"/>
      <c r="KT471" s="39"/>
      <c r="KU471" s="39"/>
      <c r="KV471" s="39"/>
      <c r="KW471" s="39"/>
      <c r="KX471" s="39"/>
      <c r="KY471" s="39"/>
      <c r="KZ471" s="39"/>
      <c r="LA471" s="39"/>
      <c r="LB471" s="39"/>
      <c r="LC471" s="39"/>
      <c r="LD471" s="39"/>
      <c r="LE471" s="39"/>
      <c r="LF471" s="39"/>
      <c r="LG471" s="39"/>
      <c r="LH471" s="39"/>
      <c r="LI471" s="39"/>
      <c r="LJ471" s="39"/>
      <c r="LK471" s="39"/>
      <c r="LL471" s="39"/>
      <c r="LM471" s="39"/>
      <c r="LN471" s="39"/>
      <c r="LO471" s="39"/>
      <c r="LP471" s="39"/>
      <c r="LQ471" s="39"/>
      <c r="LR471" s="39"/>
      <c r="LS471" s="39"/>
      <c r="LT471" s="39"/>
      <c r="LU471" s="39"/>
      <c r="LV471" s="39"/>
      <c r="LW471" s="39"/>
      <c r="LX471" s="39"/>
      <c r="LY471" s="39"/>
      <c r="LZ471" s="39"/>
      <c r="MA471" s="39"/>
      <c r="MB471" s="39"/>
      <c r="MC471" s="39"/>
      <c r="MD471" s="39"/>
      <c r="ME471" s="39"/>
      <c r="MF471" s="39"/>
      <c r="MG471" s="39"/>
      <c r="MH471" s="39"/>
      <c r="MI471" s="39"/>
      <c r="MJ471" s="39"/>
      <c r="MK471" s="39"/>
      <c r="ML471" s="39"/>
      <c r="MM471" s="39"/>
      <c r="MN471" s="39"/>
      <c r="MO471" s="39"/>
      <c r="MP471" s="39"/>
      <c r="MQ471" s="39"/>
      <c r="MR471" s="39"/>
      <c r="MS471" s="39"/>
      <c r="MT471" s="39"/>
      <c r="MU471" s="39"/>
      <c r="MV471" s="39"/>
      <c r="MW471" s="39"/>
      <c r="MX471" s="39"/>
      <c r="MY471" s="39"/>
      <c r="MZ471" s="39"/>
      <c r="NA471" s="39"/>
      <c r="NB471" s="39"/>
      <c r="NC471" s="39"/>
      <c r="ND471" s="39"/>
      <c r="NE471" s="39"/>
      <c r="NF471" s="39"/>
      <c r="NG471" s="39"/>
      <c r="NH471" s="39"/>
      <c r="NI471" s="39"/>
      <c r="NJ471" s="39"/>
      <c r="NK471" s="39"/>
      <c r="NL471" s="39"/>
      <c r="NM471" s="39"/>
      <c r="NN471" s="39"/>
      <c r="NO471" s="39"/>
      <c r="NP471" s="39"/>
      <c r="NQ471" s="39"/>
      <c r="NR471" s="39"/>
      <c r="NS471" s="39"/>
      <c r="NT471" s="39"/>
      <c r="NU471" s="39"/>
      <c r="NV471" s="39"/>
      <c r="NW471" s="39"/>
      <c r="NX471" s="39"/>
      <c r="NY471" s="39"/>
      <c r="NZ471" s="39"/>
      <c r="OA471" s="39"/>
      <c r="OB471" s="39"/>
      <c r="OC471" s="39"/>
      <c r="OD471" s="39"/>
      <c r="OE471" s="39"/>
      <c r="OF471" s="39"/>
      <c r="OG471" s="39"/>
      <c r="OH471" s="39"/>
      <c r="OI471" s="39"/>
      <c r="OJ471" s="39"/>
      <c r="OK471" s="39"/>
      <c r="OL471" s="39"/>
      <c r="OM471" s="39"/>
      <c r="ON471" s="39"/>
      <c r="OO471" s="39"/>
      <c r="OP471" s="39"/>
      <c r="OQ471" s="39"/>
      <c r="OR471" s="39"/>
      <c r="OS471" s="39"/>
      <c r="OT471" s="39"/>
      <c r="OU471" s="39"/>
      <c r="OV471" s="39"/>
      <c r="OW471" s="39"/>
      <c r="OX471" s="39"/>
      <c r="OY471" s="39"/>
      <c r="OZ471" s="39"/>
      <c r="PA471" s="39"/>
      <c r="PB471" s="39"/>
      <c r="PC471" s="39"/>
      <c r="PD471" s="39"/>
      <c r="PE471" s="39"/>
      <c r="PF471" s="39"/>
      <c r="PG471" s="39"/>
      <c r="PH471" s="39"/>
      <c r="PI471" s="39"/>
      <c r="PJ471" s="39"/>
      <c r="PK471" s="39"/>
      <c r="PL471" s="39"/>
      <c r="PM471" s="39"/>
      <c r="PN471" s="39"/>
      <c r="PO471" s="39"/>
      <c r="PP471" s="39"/>
      <c r="PQ471" s="39"/>
      <c r="PR471" s="39"/>
      <c r="PS471" s="39"/>
      <c r="PT471" s="39"/>
      <c r="PU471" s="39"/>
      <c r="PV471" s="39"/>
      <c r="PW471" s="39"/>
      <c r="PX471" s="39"/>
      <c r="PY471" s="39"/>
      <c r="PZ471" s="39"/>
      <c r="QA471" s="39"/>
      <c r="QB471" s="39"/>
      <c r="QC471" s="39"/>
      <c r="QD471" s="39"/>
      <c r="QE471" s="39"/>
      <c r="QF471" s="39"/>
      <c r="QG471" s="39"/>
      <c r="QH471" s="39"/>
      <c r="QI471" s="39"/>
      <c r="QJ471" s="39"/>
      <c r="QK471" s="39"/>
      <c r="QL471" s="39"/>
      <c r="QM471" s="39"/>
      <c r="QN471" s="39"/>
      <c r="QO471" s="39"/>
      <c r="QP471" s="39"/>
      <c r="QQ471" s="39"/>
      <c r="QR471" s="39"/>
      <c r="QS471" s="39"/>
      <c r="QT471" s="39"/>
      <c r="QU471" s="39"/>
      <c r="QV471" s="39"/>
      <c r="QW471" s="39"/>
      <c r="QX471" s="39"/>
      <c r="QY471" s="39"/>
      <c r="QZ471" s="39"/>
      <c r="RA471" s="39"/>
      <c r="RB471" s="39"/>
      <c r="RC471" s="39"/>
      <c r="RD471" s="39"/>
      <c r="RE471" s="39"/>
      <c r="RF471" s="39"/>
      <c r="RG471" s="39"/>
      <c r="RH471" s="39"/>
      <c r="RI471" s="39"/>
      <c r="RJ471" s="39"/>
      <c r="RK471" s="39"/>
      <c r="RL471" s="39"/>
      <c r="RM471" s="39"/>
      <c r="RN471" s="39"/>
      <c r="RO471" s="39"/>
      <c r="RP471" s="39"/>
      <c r="RQ471" s="39"/>
      <c r="RR471" s="39"/>
      <c r="RS471" s="39"/>
      <c r="RT471" s="39"/>
      <c r="RU471" s="39"/>
      <c r="RV471" s="39"/>
      <c r="RW471" s="39"/>
      <c r="RX471" s="39"/>
      <c r="RY471" s="39"/>
      <c r="RZ471" s="39"/>
      <c r="SA471" s="39"/>
      <c r="SB471" s="39"/>
      <c r="SC471" s="39"/>
      <c r="SD471" s="39"/>
      <c r="SE471" s="39"/>
      <c r="SF471" s="39"/>
      <c r="SG471" s="39"/>
      <c r="SH471" s="39"/>
      <c r="SI471" s="39"/>
      <c r="SJ471" s="39"/>
      <c r="SK471" s="39"/>
      <c r="SL471" s="39"/>
      <c r="SM471" s="39"/>
      <c r="SN471" s="39"/>
      <c r="SO471" s="39"/>
      <c r="SP471" s="39"/>
      <c r="SQ471" s="39"/>
      <c r="SR471" s="39"/>
      <c r="SS471" s="39"/>
      <c r="ST471" s="39"/>
      <c r="SU471" s="39"/>
      <c r="SV471" s="39"/>
      <c r="SW471" s="39"/>
      <c r="SX471" s="39"/>
      <c r="SY471" s="39"/>
      <c r="SZ471" s="39"/>
      <c r="TA471" s="39"/>
      <c r="TB471" s="39"/>
      <c r="TC471" s="39"/>
      <c r="TD471" s="39"/>
      <c r="TE471" s="39"/>
      <c r="TF471" s="39"/>
      <c r="TG471" s="39"/>
      <c r="TH471" s="39"/>
      <c r="TI471" s="39"/>
      <c r="TJ471" s="39"/>
      <c r="TK471" s="39"/>
      <c r="TL471" s="39"/>
      <c r="TM471" s="39"/>
      <c r="TN471" s="39"/>
      <c r="TO471" s="39"/>
      <c r="TP471" s="39"/>
      <c r="TQ471" s="39"/>
      <c r="TR471" s="39"/>
      <c r="TS471" s="39"/>
      <c r="TT471" s="39"/>
      <c r="TU471" s="39"/>
      <c r="TV471" s="39"/>
      <c r="TW471" s="39"/>
      <c r="TX471" s="39"/>
      <c r="TY471" s="39"/>
      <c r="TZ471" s="39"/>
      <c r="UA471" s="39"/>
      <c r="UB471" s="39"/>
      <c r="UC471" s="39"/>
      <c r="UD471" s="39"/>
      <c r="UE471" s="39"/>
      <c r="UF471" s="39"/>
      <c r="UG471" s="39"/>
      <c r="UH471" s="39"/>
      <c r="UI471" s="39"/>
      <c r="UJ471" s="39"/>
      <c r="UK471" s="39"/>
      <c r="UL471" s="39"/>
      <c r="UM471" s="39"/>
      <c r="UN471" s="39"/>
      <c r="UO471" s="39"/>
      <c r="UP471" s="39"/>
      <c r="UQ471" s="39"/>
      <c r="UR471" s="39"/>
      <c r="US471" s="39"/>
      <c r="UT471" s="39"/>
      <c r="UU471" s="39"/>
      <c r="UV471" s="39"/>
      <c r="UW471" s="39"/>
      <c r="UX471" s="39"/>
      <c r="UY471" s="39"/>
      <c r="UZ471" s="39"/>
      <c r="VA471" s="39"/>
      <c r="VB471" s="39"/>
      <c r="VC471" s="39"/>
      <c r="VD471" s="39"/>
      <c r="VE471" s="39"/>
      <c r="VF471" s="39"/>
      <c r="VG471" s="39"/>
      <c r="VH471" s="39"/>
      <c r="VI471" s="39"/>
      <c r="VJ471" s="39"/>
      <c r="VK471" s="39"/>
      <c r="VL471" s="39"/>
      <c r="VM471" s="39"/>
      <c r="VN471" s="39"/>
      <c r="VO471" s="39"/>
      <c r="VP471" s="39"/>
      <c r="VQ471" s="39"/>
      <c r="VR471" s="39"/>
      <c r="VS471" s="39"/>
      <c r="VT471" s="39"/>
      <c r="VU471" s="39"/>
      <c r="VV471" s="39"/>
      <c r="VW471" s="39"/>
      <c r="VX471" s="39"/>
      <c r="VY471" s="39"/>
      <c r="VZ471" s="39"/>
      <c r="WA471" s="39"/>
      <c r="WB471" s="39"/>
      <c r="WC471" s="39"/>
      <c r="WD471" s="39"/>
      <c r="WE471" s="39"/>
      <c r="WF471" s="39"/>
      <c r="WG471" s="39"/>
      <c r="WH471" s="39"/>
      <c r="WI471" s="39"/>
      <c r="WJ471" s="39"/>
      <c r="WK471" s="39"/>
      <c r="WL471" s="39"/>
      <c r="WM471" s="39"/>
      <c r="WN471" s="39"/>
      <c r="WO471" s="39"/>
      <c r="WP471" s="39"/>
      <c r="WQ471" s="39"/>
      <c r="WR471" s="39"/>
      <c r="WS471" s="39"/>
      <c r="WT471" s="39"/>
      <c r="WU471" s="39"/>
      <c r="WV471" s="39"/>
      <c r="WW471" s="39"/>
      <c r="WX471" s="39"/>
      <c r="WY471" s="39"/>
      <c r="WZ471" s="39"/>
      <c r="XA471" s="39"/>
      <c r="XB471" s="39"/>
      <c r="XC471" s="39"/>
      <c r="XD471" s="39"/>
      <c r="XE471" s="39"/>
      <c r="XF471" s="39"/>
      <c r="XG471" s="39"/>
      <c r="XH471" s="39"/>
      <c r="XI471" s="39"/>
      <c r="XJ471" s="39"/>
      <c r="XK471" s="39"/>
      <c r="XL471" s="39"/>
      <c r="XM471" s="39"/>
      <c r="XN471" s="39"/>
      <c r="XO471" s="39"/>
      <c r="XP471" s="39"/>
      <c r="XQ471" s="39"/>
      <c r="XR471" s="39"/>
      <c r="XS471" s="39"/>
      <c r="XT471" s="39"/>
      <c r="XU471" s="39"/>
      <c r="XV471" s="39"/>
      <c r="XW471" s="39"/>
      <c r="XX471" s="39"/>
      <c r="XY471" s="39"/>
      <c r="XZ471" s="39"/>
      <c r="YA471" s="39"/>
      <c r="YB471" s="39"/>
      <c r="YC471" s="39"/>
      <c r="YD471" s="39"/>
      <c r="YE471" s="39"/>
      <c r="YF471" s="39"/>
      <c r="YG471" s="39"/>
      <c r="YH471" s="39"/>
      <c r="YI471" s="39"/>
      <c r="YJ471" s="39"/>
      <c r="YK471" s="39"/>
      <c r="YL471" s="39"/>
      <c r="YM471" s="39"/>
      <c r="YN471" s="39"/>
      <c r="YO471" s="39"/>
      <c r="YP471" s="39"/>
      <c r="YQ471" s="39"/>
      <c r="YR471" s="39"/>
      <c r="YS471" s="39"/>
      <c r="YT471" s="39"/>
      <c r="YU471" s="39"/>
      <c r="YV471" s="39"/>
      <c r="YW471" s="39"/>
      <c r="YX471" s="39"/>
      <c r="YY471" s="39"/>
      <c r="YZ471" s="39"/>
      <c r="ZA471" s="39"/>
      <c r="ZB471" s="39"/>
      <c r="ZC471" s="39"/>
      <c r="ZD471" s="39"/>
      <c r="ZE471" s="39"/>
      <c r="ZF471" s="39"/>
      <c r="ZG471" s="39"/>
      <c r="ZH471" s="39"/>
      <c r="ZI471" s="39"/>
      <c r="ZJ471" s="39"/>
      <c r="ZK471" s="39"/>
      <c r="ZL471" s="39"/>
      <c r="ZM471" s="39"/>
      <c r="ZN471" s="39"/>
      <c r="ZO471" s="39"/>
      <c r="ZP471" s="39"/>
      <c r="ZQ471" s="39"/>
      <c r="ZR471" s="39"/>
      <c r="ZS471" s="39"/>
      <c r="ZT471" s="39"/>
      <c r="ZU471" s="39"/>
      <c r="ZV471" s="39"/>
      <c r="ZW471" s="39"/>
      <c r="ZX471" s="39"/>
    </row>
    <row r="472" spans="1:700" s="41" customFormat="1" ht="12" customHeight="1" x14ac:dyDescent="0.25">
      <c r="A472" s="128" t="s">
        <v>36</v>
      </c>
      <c r="B472" s="15" t="s">
        <v>37</v>
      </c>
      <c r="C472" s="15" t="s">
        <v>37</v>
      </c>
      <c r="D472" s="5" t="s">
        <v>38</v>
      </c>
      <c r="E472" s="6" t="s">
        <v>229</v>
      </c>
      <c r="F472" s="5" t="s">
        <v>38</v>
      </c>
      <c r="G472" s="6" t="s">
        <v>40</v>
      </c>
      <c r="H472" s="8">
        <v>22104</v>
      </c>
      <c r="I472" s="75" t="s">
        <v>120</v>
      </c>
      <c r="J472" s="19" t="s">
        <v>6140</v>
      </c>
      <c r="K472" s="9" t="s">
        <v>16309</v>
      </c>
      <c r="L472" s="11"/>
      <c r="M472" s="8" t="s">
        <v>43</v>
      </c>
      <c r="N472" s="12" t="s">
        <v>877</v>
      </c>
      <c r="O472" s="13">
        <v>16</v>
      </c>
      <c r="P472" s="14">
        <v>180</v>
      </c>
      <c r="Q472" s="53" t="s">
        <v>45</v>
      </c>
      <c r="R472" s="14">
        <f t="shared" si="9"/>
        <v>2880</v>
      </c>
      <c r="S472" s="14">
        <v>0</v>
      </c>
      <c r="T472" s="14">
        <v>720</v>
      </c>
      <c r="U472" s="14">
        <v>0</v>
      </c>
      <c r="V472" s="14">
        <v>0</v>
      </c>
      <c r="W472" s="14">
        <v>720</v>
      </c>
      <c r="X472" s="14">
        <v>0</v>
      </c>
      <c r="Y472" s="14">
        <v>0</v>
      </c>
      <c r="Z472" s="14">
        <v>720</v>
      </c>
      <c r="AA472" s="14">
        <v>0</v>
      </c>
      <c r="AB472" s="14">
        <v>0</v>
      </c>
      <c r="AC472" s="14">
        <v>720</v>
      </c>
      <c r="AD472" s="14">
        <v>0</v>
      </c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  <c r="IN472" s="39"/>
      <c r="IO472" s="39"/>
      <c r="IP472" s="39"/>
      <c r="IQ472" s="39"/>
      <c r="IR472" s="39"/>
      <c r="IS472" s="39"/>
      <c r="IT472" s="39"/>
      <c r="IU472" s="39"/>
      <c r="IV472" s="39"/>
      <c r="IW472" s="39"/>
      <c r="IX472" s="39"/>
      <c r="IY472" s="39"/>
      <c r="IZ472" s="39"/>
      <c r="JA472" s="39"/>
      <c r="JB472" s="39"/>
      <c r="JC472" s="39"/>
      <c r="JD472" s="39"/>
      <c r="JE472" s="39"/>
      <c r="JF472" s="39"/>
      <c r="JG472" s="39"/>
      <c r="JH472" s="39"/>
      <c r="JI472" s="39"/>
      <c r="JJ472" s="39"/>
      <c r="JK472" s="39"/>
      <c r="JL472" s="39"/>
      <c r="JM472" s="39"/>
      <c r="JN472" s="39"/>
      <c r="JO472" s="39"/>
      <c r="JP472" s="39"/>
      <c r="JQ472" s="39"/>
      <c r="JR472" s="39"/>
      <c r="JS472" s="39"/>
      <c r="JT472" s="39"/>
      <c r="JU472" s="39"/>
      <c r="JV472" s="39"/>
      <c r="JW472" s="39"/>
      <c r="JX472" s="39"/>
      <c r="JY472" s="39"/>
      <c r="JZ472" s="39"/>
      <c r="KA472" s="39"/>
      <c r="KB472" s="39"/>
      <c r="KC472" s="39"/>
      <c r="KD472" s="39"/>
      <c r="KE472" s="39"/>
      <c r="KF472" s="39"/>
      <c r="KG472" s="39"/>
      <c r="KH472" s="39"/>
      <c r="KI472" s="39"/>
      <c r="KJ472" s="39"/>
      <c r="KK472" s="39"/>
      <c r="KL472" s="39"/>
      <c r="KM472" s="39"/>
      <c r="KN472" s="39"/>
      <c r="KO472" s="39"/>
      <c r="KP472" s="39"/>
      <c r="KQ472" s="39"/>
      <c r="KR472" s="39"/>
      <c r="KS472" s="39"/>
      <c r="KT472" s="39"/>
      <c r="KU472" s="39"/>
      <c r="KV472" s="39"/>
      <c r="KW472" s="39"/>
      <c r="KX472" s="39"/>
      <c r="KY472" s="39"/>
      <c r="KZ472" s="39"/>
      <c r="LA472" s="39"/>
      <c r="LB472" s="39"/>
      <c r="LC472" s="39"/>
      <c r="LD472" s="39"/>
      <c r="LE472" s="39"/>
      <c r="LF472" s="39"/>
      <c r="LG472" s="39"/>
      <c r="LH472" s="39"/>
      <c r="LI472" s="39"/>
      <c r="LJ472" s="39"/>
      <c r="LK472" s="39"/>
      <c r="LL472" s="39"/>
      <c r="LM472" s="39"/>
      <c r="LN472" s="39"/>
      <c r="LO472" s="39"/>
      <c r="LP472" s="39"/>
      <c r="LQ472" s="39"/>
      <c r="LR472" s="39"/>
      <c r="LS472" s="39"/>
      <c r="LT472" s="39"/>
      <c r="LU472" s="39"/>
      <c r="LV472" s="39"/>
      <c r="LW472" s="39"/>
      <c r="LX472" s="39"/>
      <c r="LY472" s="39"/>
      <c r="LZ472" s="39"/>
      <c r="MA472" s="39"/>
      <c r="MB472" s="39"/>
      <c r="MC472" s="39"/>
      <c r="MD472" s="39"/>
      <c r="ME472" s="39"/>
      <c r="MF472" s="39"/>
      <c r="MG472" s="39"/>
      <c r="MH472" s="39"/>
      <c r="MI472" s="39"/>
      <c r="MJ472" s="39"/>
      <c r="MK472" s="39"/>
      <c r="ML472" s="39"/>
      <c r="MM472" s="39"/>
      <c r="MN472" s="39"/>
      <c r="MO472" s="39"/>
      <c r="MP472" s="39"/>
      <c r="MQ472" s="39"/>
      <c r="MR472" s="39"/>
      <c r="MS472" s="39"/>
      <c r="MT472" s="39"/>
      <c r="MU472" s="39"/>
      <c r="MV472" s="39"/>
      <c r="MW472" s="39"/>
      <c r="MX472" s="39"/>
      <c r="MY472" s="39"/>
      <c r="MZ472" s="39"/>
      <c r="NA472" s="39"/>
      <c r="NB472" s="39"/>
      <c r="NC472" s="39"/>
      <c r="ND472" s="39"/>
      <c r="NE472" s="39"/>
      <c r="NF472" s="39"/>
      <c r="NG472" s="39"/>
      <c r="NH472" s="39"/>
      <c r="NI472" s="39"/>
      <c r="NJ472" s="39"/>
      <c r="NK472" s="39"/>
      <c r="NL472" s="39"/>
      <c r="NM472" s="39"/>
      <c r="NN472" s="39"/>
      <c r="NO472" s="39"/>
      <c r="NP472" s="39"/>
      <c r="NQ472" s="39"/>
      <c r="NR472" s="39"/>
      <c r="NS472" s="39"/>
      <c r="NT472" s="39"/>
      <c r="NU472" s="39"/>
      <c r="NV472" s="39"/>
      <c r="NW472" s="39"/>
      <c r="NX472" s="39"/>
      <c r="NY472" s="39"/>
      <c r="NZ472" s="39"/>
      <c r="OA472" s="39"/>
      <c r="OB472" s="39"/>
      <c r="OC472" s="39"/>
      <c r="OD472" s="39"/>
      <c r="OE472" s="39"/>
      <c r="OF472" s="39"/>
      <c r="OG472" s="39"/>
      <c r="OH472" s="39"/>
      <c r="OI472" s="39"/>
      <c r="OJ472" s="39"/>
      <c r="OK472" s="39"/>
      <c r="OL472" s="39"/>
      <c r="OM472" s="39"/>
      <c r="ON472" s="39"/>
      <c r="OO472" s="39"/>
      <c r="OP472" s="39"/>
      <c r="OQ472" s="39"/>
      <c r="OR472" s="39"/>
      <c r="OS472" s="39"/>
      <c r="OT472" s="39"/>
      <c r="OU472" s="39"/>
      <c r="OV472" s="39"/>
      <c r="OW472" s="39"/>
      <c r="OX472" s="39"/>
      <c r="OY472" s="39"/>
      <c r="OZ472" s="39"/>
      <c r="PA472" s="39"/>
      <c r="PB472" s="39"/>
      <c r="PC472" s="39"/>
      <c r="PD472" s="39"/>
      <c r="PE472" s="39"/>
      <c r="PF472" s="39"/>
      <c r="PG472" s="39"/>
      <c r="PH472" s="39"/>
      <c r="PI472" s="39"/>
      <c r="PJ472" s="39"/>
      <c r="PK472" s="39"/>
      <c r="PL472" s="39"/>
      <c r="PM472" s="39"/>
      <c r="PN472" s="39"/>
      <c r="PO472" s="39"/>
      <c r="PP472" s="39"/>
      <c r="PQ472" s="39"/>
      <c r="PR472" s="39"/>
      <c r="PS472" s="39"/>
      <c r="PT472" s="39"/>
      <c r="PU472" s="39"/>
      <c r="PV472" s="39"/>
      <c r="PW472" s="39"/>
      <c r="PX472" s="39"/>
      <c r="PY472" s="39"/>
      <c r="PZ472" s="39"/>
      <c r="QA472" s="39"/>
      <c r="QB472" s="39"/>
      <c r="QC472" s="39"/>
      <c r="QD472" s="39"/>
      <c r="QE472" s="39"/>
      <c r="QF472" s="39"/>
      <c r="QG472" s="39"/>
      <c r="QH472" s="39"/>
      <c r="QI472" s="39"/>
      <c r="QJ472" s="39"/>
      <c r="QK472" s="39"/>
      <c r="QL472" s="39"/>
      <c r="QM472" s="39"/>
      <c r="QN472" s="39"/>
      <c r="QO472" s="39"/>
      <c r="QP472" s="39"/>
      <c r="QQ472" s="39"/>
      <c r="QR472" s="39"/>
      <c r="QS472" s="39"/>
      <c r="QT472" s="39"/>
      <c r="QU472" s="39"/>
      <c r="QV472" s="39"/>
      <c r="QW472" s="39"/>
      <c r="QX472" s="39"/>
      <c r="QY472" s="39"/>
      <c r="QZ472" s="39"/>
      <c r="RA472" s="39"/>
      <c r="RB472" s="39"/>
      <c r="RC472" s="39"/>
      <c r="RD472" s="39"/>
      <c r="RE472" s="39"/>
      <c r="RF472" s="39"/>
      <c r="RG472" s="39"/>
      <c r="RH472" s="39"/>
      <c r="RI472" s="39"/>
      <c r="RJ472" s="39"/>
      <c r="RK472" s="39"/>
      <c r="RL472" s="39"/>
      <c r="RM472" s="39"/>
      <c r="RN472" s="39"/>
      <c r="RO472" s="39"/>
      <c r="RP472" s="39"/>
      <c r="RQ472" s="39"/>
      <c r="RR472" s="39"/>
      <c r="RS472" s="39"/>
      <c r="RT472" s="39"/>
      <c r="RU472" s="39"/>
      <c r="RV472" s="39"/>
      <c r="RW472" s="39"/>
      <c r="RX472" s="39"/>
      <c r="RY472" s="39"/>
      <c r="RZ472" s="39"/>
      <c r="SA472" s="39"/>
      <c r="SB472" s="39"/>
      <c r="SC472" s="39"/>
      <c r="SD472" s="39"/>
      <c r="SE472" s="39"/>
      <c r="SF472" s="39"/>
      <c r="SG472" s="39"/>
      <c r="SH472" s="39"/>
      <c r="SI472" s="39"/>
      <c r="SJ472" s="39"/>
      <c r="SK472" s="39"/>
      <c r="SL472" s="39"/>
      <c r="SM472" s="39"/>
      <c r="SN472" s="39"/>
      <c r="SO472" s="39"/>
      <c r="SP472" s="39"/>
      <c r="SQ472" s="39"/>
      <c r="SR472" s="39"/>
      <c r="SS472" s="39"/>
      <c r="ST472" s="39"/>
      <c r="SU472" s="39"/>
      <c r="SV472" s="39"/>
      <c r="SW472" s="39"/>
      <c r="SX472" s="39"/>
      <c r="SY472" s="39"/>
      <c r="SZ472" s="39"/>
      <c r="TA472" s="39"/>
      <c r="TB472" s="39"/>
      <c r="TC472" s="39"/>
      <c r="TD472" s="39"/>
      <c r="TE472" s="39"/>
      <c r="TF472" s="39"/>
      <c r="TG472" s="39"/>
      <c r="TH472" s="39"/>
      <c r="TI472" s="39"/>
      <c r="TJ472" s="39"/>
      <c r="TK472" s="39"/>
      <c r="TL472" s="39"/>
      <c r="TM472" s="39"/>
      <c r="TN472" s="39"/>
      <c r="TO472" s="39"/>
      <c r="TP472" s="39"/>
      <c r="TQ472" s="39"/>
      <c r="TR472" s="39"/>
      <c r="TS472" s="39"/>
      <c r="TT472" s="39"/>
      <c r="TU472" s="39"/>
      <c r="TV472" s="39"/>
      <c r="TW472" s="39"/>
      <c r="TX472" s="39"/>
      <c r="TY472" s="39"/>
      <c r="TZ472" s="39"/>
      <c r="UA472" s="39"/>
      <c r="UB472" s="39"/>
      <c r="UC472" s="39"/>
      <c r="UD472" s="39"/>
      <c r="UE472" s="39"/>
      <c r="UF472" s="39"/>
      <c r="UG472" s="39"/>
      <c r="UH472" s="39"/>
      <c r="UI472" s="39"/>
      <c r="UJ472" s="39"/>
      <c r="UK472" s="39"/>
      <c r="UL472" s="39"/>
      <c r="UM472" s="39"/>
      <c r="UN472" s="39"/>
      <c r="UO472" s="39"/>
      <c r="UP472" s="39"/>
      <c r="UQ472" s="39"/>
      <c r="UR472" s="39"/>
      <c r="US472" s="39"/>
      <c r="UT472" s="39"/>
      <c r="UU472" s="39"/>
      <c r="UV472" s="39"/>
      <c r="UW472" s="39"/>
      <c r="UX472" s="39"/>
      <c r="UY472" s="39"/>
      <c r="UZ472" s="39"/>
      <c r="VA472" s="39"/>
      <c r="VB472" s="39"/>
      <c r="VC472" s="39"/>
      <c r="VD472" s="39"/>
      <c r="VE472" s="39"/>
      <c r="VF472" s="39"/>
      <c r="VG472" s="39"/>
      <c r="VH472" s="39"/>
      <c r="VI472" s="39"/>
      <c r="VJ472" s="39"/>
      <c r="VK472" s="39"/>
      <c r="VL472" s="39"/>
      <c r="VM472" s="39"/>
      <c r="VN472" s="39"/>
      <c r="VO472" s="39"/>
      <c r="VP472" s="39"/>
      <c r="VQ472" s="39"/>
      <c r="VR472" s="39"/>
      <c r="VS472" s="39"/>
      <c r="VT472" s="39"/>
      <c r="VU472" s="39"/>
      <c r="VV472" s="39"/>
      <c r="VW472" s="39"/>
      <c r="VX472" s="39"/>
      <c r="VY472" s="39"/>
      <c r="VZ472" s="39"/>
      <c r="WA472" s="39"/>
      <c r="WB472" s="39"/>
      <c r="WC472" s="39"/>
      <c r="WD472" s="39"/>
      <c r="WE472" s="39"/>
      <c r="WF472" s="39"/>
      <c r="WG472" s="39"/>
      <c r="WH472" s="39"/>
      <c r="WI472" s="39"/>
      <c r="WJ472" s="39"/>
      <c r="WK472" s="39"/>
      <c r="WL472" s="39"/>
      <c r="WM472" s="39"/>
      <c r="WN472" s="39"/>
      <c r="WO472" s="39"/>
      <c r="WP472" s="39"/>
      <c r="WQ472" s="39"/>
      <c r="WR472" s="39"/>
      <c r="WS472" s="39"/>
      <c r="WT472" s="39"/>
      <c r="WU472" s="39"/>
      <c r="WV472" s="39"/>
      <c r="WW472" s="39"/>
      <c r="WX472" s="39"/>
      <c r="WY472" s="39"/>
      <c r="WZ472" s="39"/>
      <c r="XA472" s="39"/>
      <c r="XB472" s="39"/>
      <c r="XC472" s="39"/>
      <c r="XD472" s="39"/>
      <c r="XE472" s="39"/>
      <c r="XF472" s="39"/>
      <c r="XG472" s="39"/>
      <c r="XH472" s="39"/>
      <c r="XI472" s="39"/>
      <c r="XJ472" s="39"/>
      <c r="XK472" s="39"/>
      <c r="XL472" s="39"/>
      <c r="XM472" s="39"/>
      <c r="XN472" s="39"/>
      <c r="XO472" s="39"/>
      <c r="XP472" s="39"/>
      <c r="XQ472" s="39"/>
      <c r="XR472" s="39"/>
      <c r="XS472" s="39"/>
      <c r="XT472" s="39"/>
      <c r="XU472" s="39"/>
      <c r="XV472" s="39"/>
      <c r="XW472" s="39"/>
      <c r="XX472" s="39"/>
      <c r="XY472" s="39"/>
      <c r="XZ472" s="39"/>
      <c r="YA472" s="39"/>
      <c r="YB472" s="39"/>
      <c r="YC472" s="39"/>
      <c r="YD472" s="39"/>
      <c r="YE472" s="39"/>
      <c r="YF472" s="39"/>
      <c r="YG472" s="39"/>
      <c r="YH472" s="39"/>
      <c r="YI472" s="39"/>
      <c r="YJ472" s="39"/>
      <c r="YK472" s="39"/>
      <c r="YL472" s="39"/>
      <c r="YM472" s="39"/>
      <c r="YN472" s="39"/>
      <c r="YO472" s="39"/>
      <c r="YP472" s="39"/>
      <c r="YQ472" s="39"/>
      <c r="YR472" s="39"/>
      <c r="YS472" s="39"/>
      <c r="YT472" s="39"/>
      <c r="YU472" s="39"/>
      <c r="YV472" s="39"/>
      <c r="YW472" s="39"/>
      <c r="YX472" s="39"/>
      <c r="YY472" s="39"/>
      <c r="YZ472" s="39"/>
      <c r="ZA472" s="39"/>
      <c r="ZB472" s="39"/>
      <c r="ZC472" s="39"/>
      <c r="ZD472" s="39"/>
      <c r="ZE472" s="39"/>
      <c r="ZF472" s="39"/>
      <c r="ZG472" s="39"/>
      <c r="ZH472" s="39"/>
      <c r="ZI472" s="39"/>
      <c r="ZJ472" s="39"/>
      <c r="ZK472" s="39"/>
      <c r="ZL472" s="39"/>
      <c r="ZM472" s="39"/>
      <c r="ZN472" s="39"/>
      <c r="ZO472" s="39"/>
      <c r="ZP472" s="39"/>
      <c r="ZQ472" s="39"/>
      <c r="ZR472" s="39"/>
      <c r="ZS472" s="39"/>
      <c r="ZT472" s="39"/>
      <c r="ZU472" s="39"/>
      <c r="ZV472" s="39"/>
      <c r="ZW472" s="39"/>
      <c r="ZX472" s="39"/>
    </row>
    <row r="473" spans="1:700" s="41" customFormat="1" ht="12" customHeight="1" x14ac:dyDescent="0.25">
      <c r="A473" s="128" t="s">
        <v>36</v>
      </c>
      <c r="B473" s="15" t="s">
        <v>37</v>
      </c>
      <c r="C473" s="15" t="s">
        <v>37</v>
      </c>
      <c r="D473" s="5" t="s">
        <v>38</v>
      </c>
      <c r="E473" s="6" t="s">
        <v>229</v>
      </c>
      <c r="F473" s="5" t="s">
        <v>38</v>
      </c>
      <c r="G473" s="6" t="s">
        <v>40</v>
      </c>
      <c r="H473" s="8">
        <v>22104</v>
      </c>
      <c r="I473" s="70" t="s">
        <v>16373</v>
      </c>
      <c r="J473" s="39" t="s">
        <v>6359</v>
      </c>
      <c r="K473" s="9" t="s">
        <v>16374</v>
      </c>
      <c r="L473" s="11"/>
      <c r="M473" s="8" t="s">
        <v>43</v>
      </c>
      <c r="N473" s="12" t="s">
        <v>16255</v>
      </c>
      <c r="O473" s="13">
        <v>100</v>
      </c>
      <c r="P473" s="14">
        <v>100</v>
      </c>
      <c r="Q473" s="53" t="s">
        <v>45</v>
      </c>
      <c r="R473" s="14">
        <f t="shared" si="9"/>
        <v>10000</v>
      </c>
      <c r="S473" s="14">
        <v>0</v>
      </c>
      <c r="T473" s="14">
        <v>0</v>
      </c>
      <c r="U473" s="62">
        <v>0</v>
      </c>
      <c r="V473" s="14">
        <v>5000</v>
      </c>
      <c r="W473" s="14">
        <v>5000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  <c r="AC473" s="14">
        <v>0</v>
      </c>
      <c r="AD473" s="14">
        <v>0</v>
      </c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  <c r="IB473" s="39"/>
      <c r="IC473" s="39"/>
      <c r="ID473" s="39"/>
      <c r="IE473" s="39"/>
      <c r="IF473" s="39"/>
      <c r="IG473" s="39"/>
      <c r="IH473" s="39"/>
      <c r="II473" s="39"/>
      <c r="IJ473" s="39"/>
      <c r="IK473" s="39"/>
      <c r="IL473" s="39"/>
      <c r="IM473" s="39"/>
      <c r="IN473" s="39"/>
      <c r="IO473" s="39"/>
      <c r="IP473" s="39"/>
      <c r="IQ473" s="39"/>
      <c r="IR473" s="39"/>
      <c r="IS473" s="39"/>
      <c r="IT473" s="39"/>
      <c r="IU473" s="39"/>
      <c r="IV473" s="39"/>
      <c r="IW473" s="39"/>
      <c r="IX473" s="39"/>
      <c r="IY473" s="39"/>
      <c r="IZ473" s="39"/>
      <c r="JA473" s="39"/>
      <c r="JB473" s="39"/>
      <c r="JC473" s="39"/>
      <c r="JD473" s="39"/>
      <c r="JE473" s="39"/>
      <c r="JF473" s="39"/>
      <c r="JG473" s="39"/>
      <c r="JH473" s="39"/>
      <c r="JI473" s="39"/>
      <c r="JJ473" s="39"/>
      <c r="JK473" s="39"/>
      <c r="JL473" s="39"/>
      <c r="JM473" s="39"/>
      <c r="JN473" s="39"/>
      <c r="JO473" s="39"/>
      <c r="JP473" s="39"/>
      <c r="JQ473" s="39"/>
      <c r="JR473" s="39"/>
      <c r="JS473" s="39"/>
      <c r="JT473" s="39"/>
      <c r="JU473" s="39"/>
      <c r="JV473" s="39"/>
      <c r="JW473" s="39"/>
      <c r="JX473" s="39"/>
      <c r="JY473" s="39"/>
      <c r="JZ473" s="39"/>
      <c r="KA473" s="39"/>
      <c r="KB473" s="39"/>
      <c r="KC473" s="39"/>
      <c r="KD473" s="39"/>
      <c r="KE473" s="39"/>
      <c r="KF473" s="39"/>
      <c r="KG473" s="39"/>
      <c r="KH473" s="39"/>
      <c r="KI473" s="39"/>
      <c r="KJ473" s="39"/>
      <c r="KK473" s="39"/>
      <c r="KL473" s="39"/>
      <c r="KM473" s="39"/>
      <c r="KN473" s="39"/>
      <c r="KO473" s="39"/>
      <c r="KP473" s="39"/>
      <c r="KQ473" s="39"/>
      <c r="KR473" s="39"/>
      <c r="KS473" s="39"/>
      <c r="KT473" s="39"/>
      <c r="KU473" s="39"/>
      <c r="KV473" s="39"/>
      <c r="KW473" s="39"/>
      <c r="KX473" s="39"/>
      <c r="KY473" s="39"/>
      <c r="KZ473" s="39"/>
      <c r="LA473" s="39"/>
      <c r="LB473" s="39"/>
      <c r="LC473" s="39"/>
      <c r="LD473" s="39"/>
      <c r="LE473" s="39"/>
      <c r="LF473" s="39"/>
      <c r="LG473" s="39"/>
      <c r="LH473" s="39"/>
      <c r="LI473" s="39"/>
      <c r="LJ473" s="39"/>
      <c r="LK473" s="39"/>
      <c r="LL473" s="39"/>
      <c r="LM473" s="39"/>
      <c r="LN473" s="39"/>
      <c r="LO473" s="39"/>
      <c r="LP473" s="39"/>
      <c r="LQ473" s="39"/>
      <c r="LR473" s="39"/>
      <c r="LS473" s="39"/>
      <c r="LT473" s="39"/>
      <c r="LU473" s="39"/>
      <c r="LV473" s="39"/>
      <c r="LW473" s="39"/>
      <c r="LX473" s="39"/>
      <c r="LY473" s="39"/>
      <c r="LZ473" s="39"/>
      <c r="MA473" s="39"/>
      <c r="MB473" s="39"/>
      <c r="MC473" s="39"/>
      <c r="MD473" s="39"/>
      <c r="ME473" s="39"/>
      <c r="MF473" s="39"/>
      <c r="MG473" s="39"/>
      <c r="MH473" s="39"/>
      <c r="MI473" s="39"/>
      <c r="MJ473" s="39"/>
      <c r="MK473" s="39"/>
      <c r="ML473" s="39"/>
      <c r="MM473" s="39"/>
      <c r="MN473" s="39"/>
      <c r="MO473" s="39"/>
      <c r="MP473" s="39"/>
      <c r="MQ473" s="39"/>
      <c r="MR473" s="39"/>
      <c r="MS473" s="39"/>
      <c r="MT473" s="39"/>
      <c r="MU473" s="39"/>
      <c r="MV473" s="39"/>
      <c r="MW473" s="39"/>
      <c r="MX473" s="39"/>
      <c r="MY473" s="39"/>
      <c r="MZ473" s="39"/>
      <c r="NA473" s="39"/>
      <c r="NB473" s="39"/>
      <c r="NC473" s="39"/>
      <c r="ND473" s="39"/>
      <c r="NE473" s="39"/>
      <c r="NF473" s="39"/>
      <c r="NG473" s="39"/>
      <c r="NH473" s="39"/>
      <c r="NI473" s="39"/>
      <c r="NJ473" s="39"/>
      <c r="NK473" s="39"/>
      <c r="NL473" s="39"/>
      <c r="NM473" s="39"/>
      <c r="NN473" s="39"/>
      <c r="NO473" s="39"/>
      <c r="NP473" s="39"/>
      <c r="NQ473" s="39"/>
      <c r="NR473" s="39"/>
      <c r="NS473" s="39"/>
      <c r="NT473" s="39"/>
      <c r="NU473" s="39"/>
      <c r="NV473" s="39"/>
      <c r="NW473" s="39"/>
      <c r="NX473" s="39"/>
      <c r="NY473" s="39"/>
      <c r="NZ473" s="39"/>
      <c r="OA473" s="39"/>
      <c r="OB473" s="39"/>
      <c r="OC473" s="39"/>
      <c r="OD473" s="39"/>
      <c r="OE473" s="39"/>
      <c r="OF473" s="39"/>
      <c r="OG473" s="39"/>
      <c r="OH473" s="39"/>
      <c r="OI473" s="39"/>
      <c r="OJ473" s="39"/>
      <c r="OK473" s="39"/>
      <c r="OL473" s="39"/>
      <c r="OM473" s="39"/>
      <c r="ON473" s="39"/>
      <c r="OO473" s="39"/>
      <c r="OP473" s="39"/>
      <c r="OQ473" s="39"/>
      <c r="OR473" s="39"/>
      <c r="OS473" s="39"/>
      <c r="OT473" s="39"/>
      <c r="OU473" s="39"/>
      <c r="OV473" s="39"/>
      <c r="OW473" s="39"/>
      <c r="OX473" s="39"/>
      <c r="OY473" s="39"/>
      <c r="OZ473" s="39"/>
      <c r="PA473" s="39"/>
      <c r="PB473" s="39"/>
      <c r="PC473" s="39"/>
      <c r="PD473" s="39"/>
      <c r="PE473" s="39"/>
      <c r="PF473" s="39"/>
      <c r="PG473" s="39"/>
      <c r="PH473" s="39"/>
      <c r="PI473" s="39"/>
      <c r="PJ473" s="39"/>
      <c r="PK473" s="39"/>
      <c r="PL473" s="39"/>
      <c r="PM473" s="39"/>
      <c r="PN473" s="39"/>
      <c r="PO473" s="39"/>
      <c r="PP473" s="39"/>
      <c r="PQ473" s="39"/>
      <c r="PR473" s="39"/>
      <c r="PS473" s="39"/>
      <c r="PT473" s="39"/>
      <c r="PU473" s="39"/>
      <c r="PV473" s="39"/>
      <c r="PW473" s="39"/>
      <c r="PX473" s="39"/>
      <c r="PY473" s="39"/>
      <c r="PZ473" s="39"/>
      <c r="QA473" s="39"/>
      <c r="QB473" s="39"/>
      <c r="QC473" s="39"/>
      <c r="QD473" s="39"/>
      <c r="QE473" s="39"/>
      <c r="QF473" s="39"/>
      <c r="QG473" s="39"/>
      <c r="QH473" s="39"/>
      <c r="QI473" s="39"/>
      <c r="QJ473" s="39"/>
      <c r="QK473" s="39"/>
      <c r="QL473" s="39"/>
      <c r="QM473" s="39"/>
      <c r="QN473" s="39"/>
      <c r="QO473" s="39"/>
      <c r="QP473" s="39"/>
      <c r="QQ473" s="39"/>
      <c r="QR473" s="39"/>
      <c r="QS473" s="39"/>
      <c r="QT473" s="39"/>
      <c r="QU473" s="39"/>
      <c r="QV473" s="39"/>
      <c r="QW473" s="39"/>
      <c r="QX473" s="39"/>
      <c r="QY473" s="39"/>
      <c r="QZ473" s="39"/>
      <c r="RA473" s="39"/>
      <c r="RB473" s="39"/>
      <c r="RC473" s="39"/>
      <c r="RD473" s="39"/>
      <c r="RE473" s="39"/>
      <c r="RF473" s="39"/>
      <c r="RG473" s="39"/>
      <c r="RH473" s="39"/>
      <c r="RI473" s="39"/>
      <c r="RJ473" s="39"/>
      <c r="RK473" s="39"/>
      <c r="RL473" s="39"/>
      <c r="RM473" s="39"/>
      <c r="RN473" s="39"/>
      <c r="RO473" s="39"/>
      <c r="RP473" s="39"/>
      <c r="RQ473" s="39"/>
      <c r="RR473" s="39"/>
      <c r="RS473" s="39"/>
      <c r="RT473" s="39"/>
      <c r="RU473" s="39"/>
      <c r="RV473" s="39"/>
      <c r="RW473" s="39"/>
      <c r="RX473" s="39"/>
      <c r="RY473" s="39"/>
      <c r="RZ473" s="39"/>
      <c r="SA473" s="39"/>
      <c r="SB473" s="39"/>
      <c r="SC473" s="39"/>
      <c r="SD473" s="39"/>
      <c r="SE473" s="39"/>
      <c r="SF473" s="39"/>
      <c r="SG473" s="39"/>
      <c r="SH473" s="39"/>
      <c r="SI473" s="39"/>
      <c r="SJ473" s="39"/>
      <c r="SK473" s="39"/>
      <c r="SL473" s="39"/>
      <c r="SM473" s="39"/>
      <c r="SN473" s="39"/>
      <c r="SO473" s="39"/>
      <c r="SP473" s="39"/>
      <c r="SQ473" s="39"/>
      <c r="SR473" s="39"/>
      <c r="SS473" s="39"/>
      <c r="ST473" s="39"/>
      <c r="SU473" s="39"/>
      <c r="SV473" s="39"/>
      <c r="SW473" s="39"/>
      <c r="SX473" s="39"/>
      <c r="SY473" s="39"/>
      <c r="SZ473" s="39"/>
      <c r="TA473" s="39"/>
      <c r="TB473" s="39"/>
      <c r="TC473" s="39"/>
      <c r="TD473" s="39"/>
      <c r="TE473" s="39"/>
      <c r="TF473" s="39"/>
      <c r="TG473" s="39"/>
      <c r="TH473" s="39"/>
      <c r="TI473" s="39"/>
      <c r="TJ473" s="39"/>
      <c r="TK473" s="39"/>
      <c r="TL473" s="39"/>
      <c r="TM473" s="39"/>
      <c r="TN473" s="39"/>
      <c r="TO473" s="39"/>
      <c r="TP473" s="39"/>
      <c r="TQ473" s="39"/>
      <c r="TR473" s="39"/>
      <c r="TS473" s="39"/>
      <c r="TT473" s="39"/>
      <c r="TU473" s="39"/>
      <c r="TV473" s="39"/>
      <c r="TW473" s="39"/>
      <c r="TX473" s="39"/>
      <c r="TY473" s="39"/>
      <c r="TZ473" s="39"/>
      <c r="UA473" s="39"/>
      <c r="UB473" s="39"/>
      <c r="UC473" s="39"/>
      <c r="UD473" s="39"/>
      <c r="UE473" s="39"/>
      <c r="UF473" s="39"/>
      <c r="UG473" s="39"/>
      <c r="UH473" s="39"/>
      <c r="UI473" s="39"/>
      <c r="UJ473" s="39"/>
      <c r="UK473" s="39"/>
      <c r="UL473" s="39"/>
      <c r="UM473" s="39"/>
      <c r="UN473" s="39"/>
      <c r="UO473" s="39"/>
      <c r="UP473" s="39"/>
      <c r="UQ473" s="39"/>
      <c r="UR473" s="39"/>
      <c r="US473" s="39"/>
      <c r="UT473" s="39"/>
      <c r="UU473" s="39"/>
      <c r="UV473" s="39"/>
      <c r="UW473" s="39"/>
      <c r="UX473" s="39"/>
      <c r="UY473" s="39"/>
      <c r="UZ473" s="39"/>
      <c r="VA473" s="39"/>
      <c r="VB473" s="39"/>
      <c r="VC473" s="39"/>
      <c r="VD473" s="39"/>
      <c r="VE473" s="39"/>
      <c r="VF473" s="39"/>
      <c r="VG473" s="39"/>
      <c r="VH473" s="39"/>
      <c r="VI473" s="39"/>
      <c r="VJ473" s="39"/>
      <c r="VK473" s="39"/>
      <c r="VL473" s="39"/>
      <c r="VM473" s="39"/>
      <c r="VN473" s="39"/>
      <c r="VO473" s="39"/>
      <c r="VP473" s="39"/>
      <c r="VQ473" s="39"/>
      <c r="VR473" s="39"/>
      <c r="VS473" s="39"/>
      <c r="VT473" s="39"/>
      <c r="VU473" s="39"/>
      <c r="VV473" s="39"/>
      <c r="VW473" s="39"/>
      <c r="VX473" s="39"/>
      <c r="VY473" s="39"/>
      <c r="VZ473" s="39"/>
      <c r="WA473" s="39"/>
      <c r="WB473" s="39"/>
      <c r="WC473" s="39"/>
      <c r="WD473" s="39"/>
      <c r="WE473" s="39"/>
      <c r="WF473" s="39"/>
      <c r="WG473" s="39"/>
      <c r="WH473" s="39"/>
      <c r="WI473" s="39"/>
      <c r="WJ473" s="39"/>
      <c r="WK473" s="39"/>
      <c r="WL473" s="39"/>
      <c r="WM473" s="39"/>
      <c r="WN473" s="39"/>
      <c r="WO473" s="39"/>
      <c r="WP473" s="39"/>
      <c r="WQ473" s="39"/>
      <c r="WR473" s="39"/>
      <c r="WS473" s="39"/>
      <c r="WT473" s="39"/>
      <c r="WU473" s="39"/>
      <c r="WV473" s="39"/>
      <c r="WW473" s="39"/>
      <c r="WX473" s="39"/>
      <c r="WY473" s="39"/>
      <c r="WZ473" s="39"/>
      <c r="XA473" s="39"/>
      <c r="XB473" s="39"/>
      <c r="XC473" s="39"/>
      <c r="XD473" s="39"/>
      <c r="XE473" s="39"/>
      <c r="XF473" s="39"/>
      <c r="XG473" s="39"/>
      <c r="XH473" s="39"/>
      <c r="XI473" s="39"/>
      <c r="XJ473" s="39"/>
      <c r="XK473" s="39"/>
      <c r="XL473" s="39"/>
      <c r="XM473" s="39"/>
      <c r="XN473" s="39"/>
      <c r="XO473" s="39"/>
      <c r="XP473" s="39"/>
      <c r="XQ473" s="39"/>
      <c r="XR473" s="39"/>
      <c r="XS473" s="39"/>
      <c r="XT473" s="39"/>
      <c r="XU473" s="39"/>
      <c r="XV473" s="39"/>
      <c r="XW473" s="39"/>
      <c r="XX473" s="39"/>
      <c r="XY473" s="39"/>
      <c r="XZ473" s="39"/>
      <c r="YA473" s="39"/>
      <c r="YB473" s="39"/>
      <c r="YC473" s="39"/>
      <c r="YD473" s="39"/>
      <c r="YE473" s="39"/>
      <c r="YF473" s="39"/>
      <c r="YG473" s="39"/>
      <c r="YH473" s="39"/>
      <c r="YI473" s="39"/>
      <c r="YJ473" s="39"/>
      <c r="YK473" s="39"/>
      <c r="YL473" s="39"/>
      <c r="YM473" s="39"/>
      <c r="YN473" s="39"/>
      <c r="YO473" s="39"/>
      <c r="YP473" s="39"/>
      <c r="YQ473" s="39"/>
      <c r="YR473" s="39"/>
      <c r="YS473" s="39"/>
      <c r="YT473" s="39"/>
      <c r="YU473" s="39"/>
      <c r="YV473" s="39"/>
      <c r="YW473" s="39"/>
      <c r="YX473" s="39"/>
      <c r="YY473" s="39"/>
      <c r="YZ473" s="39"/>
      <c r="ZA473" s="39"/>
      <c r="ZB473" s="39"/>
      <c r="ZC473" s="39"/>
      <c r="ZD473" s="39"/>
      <c r="ZE473" s="39"/>
      <c r="ZF473" s="39"/>
      <c r="ZG473" s="39"/>
      <c r="ZH473" s="39"/>
      <c r="ZI473" s="39"/>
      <c r="ZJ473" s="39"/>
      <c r="ZK473" s="39"/>
      <c r="ZL473" s="39"/>
      <c r="ZM473" s="39"/>
      <c r="ZN473" s="39"/>
      <c r="ZO473" s="39"/>
      <c r="ZP473" s="39"/>
      <c r="ZQ473" s="39"/>
      <c r="ZR473" s="39"/>
      <c r="ZS473" s="39"/>
      <c r="ZT473" s="39"/>
      <c r="ZU473" s="39"/>
      <c r="ZV473" s="39"/>
      <c r="ZW473" s="39"/>
      <c r="ZX473" s="39"/>
    </row>
    <row r="474" spans="1:700" s="41" customFormat="1" ht="12" customHeight="1" x14ac:dyDescent="0.25">
      <c r="A474" s="128" t="s">
        <v>36</v>
      </c>
      <c r="B474" s="15" t="s">
        <v>37</v>
      </c>
      <c r="C474" s="15" t="s">
        <v>37</v>
      </c>
      <c r="D474" s="5" t="s">
        <v>38</v>
      </c>
      <c r="E474" s="6" t="s">
        <v>229</v>
      </c>
      <c r="F474" s="5" t="s">
        <v>38</v>
      </c>
      <c r="G474" s="6" t="s">
        <v>40</v>
      </c>
      <c r="H474" s="8">
        <v>29401</v>
      </c>
      <c r="I474" s="70" t="s">
        <v>16375</v>
      </c>
      <c r="J474" s="110" t="s">
        <v>4240</v>
      </c>
      <c r="K474" s="30" t="s">
        <v>16376</v>
      </c>
      <c r="L474" s="11"/>
      <c r="M474" s="8" t="s">
        <v>43</v>
      </c>
      <c r="N474" s="12" t="s">
        <v>16255</v>
      </c>
      <c r="O474" s="13">
        <v>20</v>
      </c>
      <c r="P474" s="14">
        <v>400</v>
      </c>
      <c r="Q474" s="53" t="s">
        <v>45</v>
      </c>
      <c r="R474" s="14">
        <f t="shared" si="9"/>
        <v>8000</v>
      </c>
      <c r="S474" s="14">
        <v>0</v>
      </c>
      <c r="T474" s="14">
        <v>4000</v>
      </c>
      <c r="U474" s="14">
        <v>0</v>
      </c>
      <c r="V474" s="14">
        <v>0</v>
      </c>
      <c r="W474" s="14">
        <v>0</v>
      </c>
      <c r="X474" s="14">
        <v>0</v>
      </c>
      <c r="Y474" s="14">
        <v>0</v>
      </c>
      <c r="Z474" s="14">
        <v>4000</v>
      </c>
      <c r="AA474" s="14">
        <v>0</v>
      </c>
      <c r="AB474" s="14">
        <v>0</v>
      </c>
      <c r="AC474" s="14">
        <v>0</v>
      </c>
      <c r="AD474" s="14">
        <v>0</v>
      </c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  <c r="IB474" s="39"/>
      <c r="IC474" s="39"/>
      <c r="ID474" s="39"/>
      <c r="IE474" s="39"/>
      <c r="IF474" s="39"/>
      <c r="IG474" s="39"/>
      <c r="IH474" s="39"/>
      <c r="II474" s="39"/>
      <c r="IJ474" s="39"/>
      <c r="IK474" s="39"/>
      <c r="IL474" s="39"/>
      <c r="IM474" s="39"/>
      <c r="IN474" s="39"/>
      <c r="IO474" s="39"/>
      <c r="IP474" s="39"/>
      <c r="IQ474" s="39"/>
      <c r="IR474" s="39"/>
      <c r="IS474" s="39"/>
      <c r="IT474" s="39"/>
      <c r="IU474" s="39"/>
      <c r="IV474" s="39"/>
      <c r="IW474" s="39"/>
      <c r="IX474" s="39"/>
      <c r="IY474" s="39"/>
      <c r="IZ474" s="39"/>
      <c r="JA474" s="39"/>
      <c r="JB474" s="39"/>
      <c r="JC474" s="39"/>
      <c r="JD474" s="39"/>
      <c r="JE474" s="39"/>
      <c r="JF474" s="39"/>
      <c r="JG474" s="39"/>
      <c r="JH474" s="39"/>
      <c r="JI474" s="39"/>
      <c r="JJ474" s="39"/>
      <c r="JK474" s="39"/>
      <c r="JL474" s="39"/>
      <c r="JM474" s="39"/>
      <c r="JN474" s="39"/>
      <c r="JO474" s="39"/>
      <c r="JP474" s="39"/>
      <c r="JQ474" s="39"/>
      <c r="JR474" s="39"/>
      <c r="JS474" s="39"/>
      <c r="JT474" s="39"/>
      <c r="JU474" s="39"/>
      <c r="JV474" s="39"/>
      <c r="JW474" s="39"/>
      <c r="JX474" s="39"/>
      <c r="JY474" s="39"/>
      <c r="JZ474" s="39"/>
      <c r="KA474" s="39"/>
      <c r="KB474" s="39"/>
      <c r="KC474" s="39"/>
      <c r="KD474" s="39"/>
      <c r="KE474" s="39"/>
      <c r="KF474" s="39"/>
      <c r="KG474" s="39"/>
      <c r="KH474" s="39"/>
      <c r="KI474" s="39"/>
      <c r="KJ474" s="39"/>
      <c r="KK474" s="39"/>
      <c r="KL474" s="39"/>
      <c r="KM474" s="39"/>
      <c r="KN474" s="39"/>
      <c r="KO474" s="39"/>
      <c r="KP474" s="39"/>
      <c r="KQ474" s="39"/>
      <c r="KR474" s="39"/>
      <c r="KS474" s="39"/>
      <c r="KT474" s="39"/>
      <c r="KU474" s="39"/>
      <c r="KV474" s="39"/>
      <c r="KW474" s="39"/>
      <c r="KX474" s="39"/>
      <c r="KY474" s="39"/>
      <c r="KZ474" s="39"/>
      <c r="LA474" s="39"/>
      <c r="LB474" s="39"/>
      <c r="LC474" s="39"/>
      <c r="LD474" s="39"/>
      <c r="LE474" s="39"/>
      <c r="LF474" s="39"/>
      <c r="LG474" s="39"/>
      <c r="LH474" s="39"/>
      <c r="LI474" s="39"/>
      <c r="LJ474" s="39"/>
      <c r="LK474" s="39"/>
      <c r="LL474" s="39"/>
      <c r="LM474" s="39"/>
      <c r="LN474" s="39"/>
      <c r="LO474" s="39"/>
      <c r="LP474" s="39"/>
      <c r="LQ474" s="39"/>
      <c r="LR474" s="39"/>
      <c r="LS474" s="39"/>
      <c r="LT474" s="39"/>
      <c r="LU474" s="39"/>
      <c r="LV474" s="39"/>
      <c r="LW474" s="39"/>
      <c r="LX474" s="39"/>
      <c r="LY474" s="39"/>
      <c r="LZ474" s="39"/>
      <c r="MA474" s="39"/>
      <c r="MB474" s="39"/>
      <c r="MC474" s="39"/>
      <c r="MD474" s="39"/>
      <c r="ME474" s="39"/>
      <c r="MF474" s="39"/>
      <c r="MG474" s="39"/>
      <c r="MH474" s="39"/>
      <c r="MI474" s="39"/>
      <c r="MJ474" s="39"/>
      <c r="MK474" s="39"/>
      <c r="ML474" s="39"/>
      <c r="MM474" s="39"/>
      <c r="MN474" s="39"/>
      <c r="MO474" s="39"/>
      <c r="MP474" s="39"/>
      <c r="MQ474" s="39"/>
      <c r="MR474" s="39"/>
      <c r="MS474" s="39"/>
      <c r="MT474" s="39"/>
      <c r="MU474" s="39"/>
      <c r="MV474" s="39"/>
      <c r="MW474" s="39"/>
      <c r="MX474" s="39"/>
      <c r="MY474" s="39"/>
      <c r="MZ474" s="39"/>
      <c r="NA474" s="39"/>
      <c r="NB474" s="39"/>
      <c r="NC474" s="39"/>
      <c r="ND474" s="39"/>
      <c r="NE474" s="39"/>
      <c r="NF474" s="39"/>
      <c r="NG474" s="39"/>
      <c r="NH474" s="39"/>
      <c r="NI474" s="39"/>
      <c r="NJ474" s="39"/>
      <c r="NK474" s="39"/>
      <c r="NL474" s="39"/>
      <c r="NM474" s="39"/>
      <c r="NN474" s="39"/>
      <c r="NO474" s="39"/>
      <c r="NP474" s="39"/>
      <c r="NQ474" s="39"/>
      <c r="NR474" s="39"/>
      <c r="NS474" s="39"/>
      <c r="NT474" s="39"/>
      <c r="NU474" s="39"/>
      <c r="NV474" s="39"/>
      <c r="NW474" s="39"/>
      <c r="NX474" s="39"/>
      <c r="NY474" s="39"/>
      <c r="NZ474" s="39"/>
      <c r="OA474" s="39"/>
      <c r="OB474" s="39"/>
      <c r="OC474" s="39"/>
      <c r="OD474" s="39"/>
      <c r="OE474" s="39"/>
      <c r="OF474" s="39"/>
      <c r="OG474" s="39"/>
      <c r="OH474" s="39"/>
      <c r="OI474" s="39"/>
      <c r="OJ474" s="39"/>
      <c r="OK474" s="39"/>
      <c r="OL474" s="39"/>
      <c r="OM474" s="39"/>
      <c r="ON474" s="39"/>
      <c r="OO474" s="39"/>
      <c r="OP474" s="39"/>
      <c r="OQ474" s="39"/>
      <c r="OR474" s="39"/>
      <c r="OS474" s="39"/>
      <c r="OT474" s="39"/>
      <c r="OU474" s="39"/>
      <c r="OV474" s="39"/>
      <c r="OW474" s="39"/>
      <c r="OX474" s="39"/>
      <c r="OY474" s="39"/>
      <c r="OZ474" s="39"/>
      <c r="PA474" s="39"/>
      <c r="PB474" s="39"/>
      <c r="PC474" s="39"/>
      <c r="PD474" s="39"/>
      <c r="PE474" s="39"/>
      <c r="PF474" s="39"/>
      <c r="PG474" s="39"/>
      <c r="PH474" s="39"/>
      <c r="PI474" s="39"/>
      <c r="PJ474" s="39"/>
      <c r="PK474" s="39"/>
      <c r="PL474" s="39"/>
      <c r="PM474" s="39"/>
      <c r="PN474" s="39"/>
      <c r="PO474" s="39"/>
      <c r="PP474" s="39"/>
      <c r="PQ474" s="39"/>
      <c r="PR474" s="39"/>
      <c r="PS474" s="39"/>
      <c r="PT474" s="39"/>
      <c r="PU474" s="39"/>
      <c r="PV474" s="39"/>
      <c r="PW474" s="39"/>
      <c r="PX474" s="39"/>
      <c r="PY474" s="39"/>
      <c r="PZ474" s="39"/>
      <c r="QA474" s="39"/>
      <c r="QB474" s="39"/>
      <c r="QC474" s="39"/>
      <c r="QD474" s="39"/>
      <c r="QE474" s="39"/>
      <c r="QF474" s="39"/>
      <c r="QG474" s="39"/>
      <c r="QH474" s="39"/>
      <c r="QI474" s="39"/>
      <c r="QJ474" s="39"/>
      <c r="QK474" s="39"/>
      <c r="QL474" s="39"/>
      <c r="QM474" s="39"/>
      <c r="QN474" s="39"/>
      <c r="QO474" s="39"/>
      <c r="QP474" s="39"/>
      <c r="QQ474" s="39"/>
      <c r="QR474" s="39"/>
      <c r="QS474" s="39"/>
      <c r="QT474" s="39"/>
      <c r="QU474" s="39"/>
      <c r="QV474" s="39"/>
      <c r="QW474" s="39"/>
      <c r="QX474" s="39"/>
      <c r="QY474" s="39"/>
      <c r="QZ474" s="39"/>
      <c r="RA474" s="39"/>
      <c r="RB474" s="39"/>
      <c r="RC474" s="39"/>
      <c r="RD474" s="39"/>
      <c r="RE474" s="39"/>
      <c r="RF474" s="39"/>
      <c r="RG474" s="39"/>
      <c r="RH474" s="39"/>
      <c r="RI474" s="39"/>
      <c r="RJ474" s="39"/>
      <c r="RK474" s="39"/>
      <c r="RL474" s="39"/>
      <c r="RM474" s="39"/>
      <c r="RN474" s="39"/>
      <c r="RO474" s="39"/>
      <c r="RP474" s="39"/>
      <c r="RQ474" s="39"/>
      <c r="RR474" s="39"/>
      <c r="RS474" s="39"/>
      <c r="RT474" s="39"/>
      <c r="RU474" s="39"/>
      <c r="RV474" s="39"/>
      <c r="RW474" s="39"/>
      <c r="RX474" s="39"/>
      <c r="RY474" s="39"/>
      <c r="RZ474" s="39"/>
      <c r="SA474" s="39"/>
      <c r="SB474" s="39"/>
      <c r="SC474" s="39"/>
      <c r="SD474" s="39"/>
      <c r="SE474" s="39"/>
      <c r="SF474" s="39"/>
      <c r="SG474" s="39"/>
      <c r="SH474" s="39"/>
      <c r="SI474" s="39"/>
      <c r="SJ474" s="39"/>
      <c r="SK474" s="39"/>
      <c r="SL474" s="39"/>
      <c r="SM474" s="39"/>
      <c r="SN474" s="39"/>
      <c r="SO474" s="39"/>
      <c r="SP474" s="39"/>
      <c r="SQ474" s="39"/>
      <c r="SR474" s="39"/>
      <c r="SS474" s="39"/>
      <c r="ST474" s="39"/>
      <c r="SU474" s="39"/>
      <c r="SV474" s="39"/>
      <c r="SW474" s="39"/>
      <c r="SX474" s="39"/>
      <c r="SY474" s="39"/>
      <c r="SZ474" s="39"/>
      <c r="TA474" s="39"/>
      <c r="TB474" s="39"/>
      <c r="TC474" s="39"/>
      <c r="TD474" s="39"/>
      <c r="TE474" s="39"/>
      <c r="TF474" s="39"/>
      <c r="TG474" s="39"/>
      <c r="TH474" s="39"/>
      <c r="TI474" s="39"/>
      <c r="TJ474" s="39"/>
      <c r="TK474" s="39"/>
      <c r="TL474" s="39"/>
      <c r="TM474" s="39"/>
      <c r="TN474" s="39"/>
      <c r="TO474" s="39"/>
      <c r="TP474" s="39"/>
      <c r="TQ474" s="39"/>
      <c r="TR474" s="39"/>
      <c r="TS474" s="39"/>
      <c r="TT474" s="39"/>
      <c r="TU474" s="39"/>
      <c r="TV474" s="39"/>
      <c r="TW474" s="39"/>
      <c r="TX474" s="39"/>
      <c r="TY474" s="39"/>
      <c r="TZ474" s="39"/>
      <c r="UA474" s="39"/>
      <c r="UB474" s="39"/>
      <c r="UC474" s="39"/>
      <c r="UD474" s="39"/>
      <c r="UE474" s="39"/>
      <c r="UF474" s="39"/>
      <c r="UG474" s="39"/>
      <c r="UH474" s="39"/>
      <c r="UI474" s="39"/>
      <c r="UJ474" s="39"/>
      <c r="UK474" s="39"/>
      <c r="UL474" s="39"/>
      <c r="UM474" s="39"/>
      <c r="UN474" s="39"/>
      <c r="UO474" s="39"/>
      <c r="UP474" s="39"/>
      <c r="UQ474" s="39"/>
      <c r="UR474" s="39"/>
      <c r="US474" s="39"/>
      <c r="UT474" s="39"/>
      <c r="UU474" s="39"/>
      <c r="UV474" s="39"/>
      <c r="UW474" s="39"/>
      <c r="UX474" s="39"/>
      <c r="UY474" s="39"/>
      <c r="UZ474" s="39"/>
      <c r="VA474" s="39"/>
      <c r="VB474" s="39"/>
      <c r="VC474" s="39"/>
      <c r="VD474" s="39"/>
      <c r="VE474" s="39"/>
      <c r="VF474" s="39"/>
      <c r="VG474" s="39"/>
      <c r="VH474" s="39"/>
      <c r="VI474" s="39"/>
      <c r="VJ474" s="39"/>
      <c r="VK474" s="39"/>
      <c r="VL474" s="39"/>
      <c r="VM474" s="39"/>
      <c r="VN474" s="39"/>
      <c r="VO474" s="39"/>
      <c r="VP474" s="39"/>
      <c r="VQ474" s="39"/>
      <c r="VR474" s="39"/>
      <c r="VS474" s="39"/>
      <c r="VT474" s="39"/>
      <c r="VU474" s="39"/>
      <c r="VV474" s="39"/>
      <c r="VW474" s="39"/>
      <c r="VX474" s="39"/>
      <c r="VY474" s="39"/>
      <c r="VZ474" s="39"/>
      <c r="WA474" s="39"/>
      <c r="WB474" s="39"/>
      <c r="WC474" s="39"/>
      <c r="WD474" s="39"/>
      <c r="WE474" s="39"/>
      <c r="WF474" s="39"/>
      <c r="WG474" s="39"/>
      <c r="WH474" s="39"/>
      <c r="WI474" s="39"/>
      <c r="WJ474" s="39"/>
      <c r="WK474" s="39"/>
      <c r="WL474" s="39"/>
      <c r="WM474" s="39"/>
      <c r="WN474" s="39"/>
      <c r="WO474" s="39"/>
      <c r="WP474" s="39"/>
      <c r="WQ474" s="39"/>
      <c r="WR474" s="39"/>
      <c r="WS474" s="39"/>
      <c r="WT474" s="39"/>
      <c r="WU474" s="39"/>
      <c r="WV474" s="39"/>
      <c r="WW474" s="39"/>
      <c r="WX474" s="39"/>
      <c r="WY474" s="39"/>
      <c r="WZ474" s="39"/>
      <c r="XA474" s="39"/>
      <c r="XB474" s="39"/>
      <c r="XC474" s="39"/>
      <c r="XD474" s="39"/>
      <c r="XE474" s="39"/>
      <c r="XF474" s="39"/>
      <c r="XG474" s="39"/>
      <c r="XH474" s="39"/>
      <c r="XI474" s="39"/>
      <c r="XJ474" s="39"/>
      <c r="XK474" s="39"/>
      <c r="XL474" s="39"/>
      <c r="XM474" s="39"/>
      <c r="XN474" s="39"/>
      <c r="XO474" s="39"/>
      <c r="XP474" s="39"/>
      <c r="XQ474" s="39"/>
      <c r="XR474" s="39"/>
      <c r="XS474" s="39"/>
      <c r="XT474" s="39"/>
      <c r="XU474" s="39"/>
      <c r="XV474" s="39"/>
      <c r="XW474" s="39"/>
      <c r="XX474" s="39"/>
      <c r="XY474" s="39"/>
      <c r="XZ474" s="39"/>
      <c r="YA474" s="39"/>
      <c r="YB474" s="39"/>
      <c r="YC474" s="39"/>
      <c r="YD474" s="39"/>
      <c r="YE474" s="39"/>
      <c r="YF474" s="39"/>
      <c r="YG474" s="39"/>
      <c r="YH474" s="39"/>
      <c r="YI474" s="39"/>
      <c r="YJ474" s="39"/>
      <c r="YK474" s="39"/>
      <c r="YL474" s="39"/>
      <c r="YM474" s="39"/>
      <c r="YN474" s="39"/>
      <c r="YO474" s="39"/>
      <c r="YP474" s="39"/>
      <c r="YQ474" s="39"/>
      <c r="YR474" s="39"/>
      <c r="YS474" s="39"/>
      <c r="YT474" s="39"/>
      <c r="YU474" s="39"/>
      <c r="YV474" s="39"/>
      <c r="YW474" s="39"/>
      <c r="YX474" s="39"/>
      <c r="YY474" s="39"/>
      <c r="YZ474" s="39"/>
      <c r="ZA474" s="39"/>
      <c r="ZB474" s="39"/>
      <c r="ZC474" s="39"/>
      <c r="ZD474" s="39"/>
      <c r="ZE474" s="39"/>
      <c r="ZF474" s="39"/>
      <c r="ZG474" s="39"/>
      <c r="ZH474" s="39"/>
      <c r="ZI474" s="39"/>
      <c r="ZJ474" s="39"/>
      <c r="ZK474" s="39"/>
      <c r="ZL474" s="39"/>
      <c r="ZM474" s="39"/>
      <c r="ZN474" s="39"/>
      <c r="ZO474" s="39"/>
      <c r="ZP474" s="39"/>
      <c r="ZQ474" s="39"/>
      <c r="ZR474" s="39"/>
      <c r="ZS474" s="39"/>
      <c r="ZT474" s="39"/>
      <c r="ZU474" s="39"/>
      <c r="ZV474" s="39"/>
      <c r="ZW474" s="39"/>
      <c r="ZX474" s="39"/>
    </row>
    <row r="475" spans="1:700" s="41" customFormat="1" ht="12" customHeight="1" x14ac:dyDescent="0.25">
      <c r="A475" s="128" t="s">
        <v>36</v>
      </c>
      <c r="B475" s="15" t="s">
        <v>37</v>
      </c>
      <c r="C475" s="15" t="s">
        <v>37</v>
      </c>
      <c r="D475" s="5" t="s">
        <v>38</v>
      </c>
      <c r="E475" s="6" t="s">
        <v>229</v>
      </c>
      <c r="F475" s="5" t="s">
        <v>38</v>
      </c>
      <c r="G475" s="6" t="s">
        <v>40</v>
      </c>
      <c r="H475" s="8">
        <v>33901</v>
      </c>
      <c r="I475" s="70" t="s">
        <v>225</v>
      </c>
      <c r="J475" s="9"/>
      <c r="K475" s="30" t="s">
        <v>16377</v>
      </c>
      <c r="L475" s="11"/>
      <c r="M475" s="8" t="s">
        <v>43</v>
      </c>
      <c r="N475" s="12" t="s">
        <v>16296</v>
      </c>
      <c r="O475" s="13">
        <v>4</v>
      </c>
      <c r="P475" s="14">
        <v>1000</v>
      </c>
      <c r="Q475" s="53" t="s">
        <v>16279</v>
      </c>
      <c r="R475" s="14">
        <f t="shared" si="9"/>
        <v>4000</v>
      </c>
      <c r="S475" s="14">
        <v>0</v>
      </c>
      <c r="T475" s="14">
        <v>1000</v>
      </c>
      <c r="U475" s="14">
        <v>0</v>
      </c>
      <c r="V475" s="14">
        <v>0</v>
      </c>
      <c r="W475" s="14">
        <v>1000</v>
      </c>
      <c r="X475" s="14">
        <v>0</v>
      </c>
      <c r="Y475" s="14">
        <v>0</v>
      </c>
      <c r="Z475" s="62">
        <v>0</v>
      </c>
      <c r="AA475" s="14">
        <v>1000</v>
      </c>
      <c r="AB475" s="14">
        <v>0</v>
      </c>
      <c r="AC475" s="14">
        <v>1000</v>
      </c>
      <c r="AD475" s="14">
        <v>0</v>
      </c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  <c r="IB475" s="39"/>
      <c r="IC475" s="39"/>
      <c r="ID475" s="39"/>
      <c r="IE475" s="39"/>
      <c r="IF475" s="39"/>
      <c r="IG475" s="39"/>
      <c r="IH475" s="39"/>
      <c r="II475" s="39"/>
      <c r="IJ475" s="39"/>
      <c r="IK475" s="39"/>
      <c r="IL475" s="39"/>
      <c r="IM475" s="39"/>
      <c r="IN475" s="39"/>
      <c r="IO475" s="39"/>
      <c r="IP475" s="39"/>
      <c r="IQ475" s="39"/>
      <c r="IR475" s="39"/>
      <c r="IS475" s="39"/>
      <c r="IT475" s="39"/>
      <c r="IU475" s="39"/>
      <c r="IV475" s="39"/>
      <c r="IW475" s="39"/>
      <c r="IX475" s="39"/>
      <c r="IY475" s="39"/>
      <c r="IZ475" s="39"/>
      <c r="JA475" s="39"/>
      <c r="JB475" s="39"/>
      <c r="JC475" s="39"/>
      <c r="JD475" s="39"/>
      <c r="JE475" s="39"/>
      <c r="JF475" s="39"/>
      <c r="JG475" s="39"/>
      <c r="JH475" s="39"/>
      <c r="JI475" s="39"/>
      <c r="JJ475" s="39"/>
      <c r="JK475" s="39"/>
      <c r="JL475" s="39"/>
      <c r="JM475" s="39"/>
      <c r="JN475" s="39"/>
      <c r="JO475" s="39"/>
      <c r="JP475" s="39"/>
      <c r="JQ475" s="39"/>
      <c r="JR475" s="39"/>
      <c r="JS475" s="39"/>
      <c r="JT475" s="39"/>
      <c r="JU475" s="39"/>
      <c r="JV475" s="39"/>
      <c r="JW475" s="39"/>
      <c r="JX475" s="39"/>
      <c r="JY475" s="39"/>
      <c r="JZ475" s="39"/>
      <c r="KA475" s="39"/>
      <c r="KB475" s="39"/>
      <c r="KC475" s="39"/>
      <c r="KD475" s="39"/>
      <c r="KE475" s="39"/>
      <c r="KF475" s="39"/>
      <c r="KG475" s="39"/>
      <c r="KH475" s="39"/>
      <c r="KI475" s="39"/>
      <c r="KJ475" s="39"/>
      <c r="KK475" s="39"/>
      <c r="KL475" s="39"/>
      <c r="KM475" s="39"/>
      <c r="KN475" s="39"/>
      <c r="KO475" s="39"/>
      <c r="KP475" s="39"/>
      <c r="KQ475" s="39"/>
      <c r="KR475" s="39"/>
      <c r="KS475" s="39"/>
      <c r="KT475" s="39"/>
      <c r="KU475" s="39"/>
      <c r="KV475" s="39"/>
      <c r="KW475" s="39"/>
      <c r="KX475" s="39"/>
      <c r="KY475" s="39"/>
      <c r="KZ475" s="39"/>
      <c r="LA475" s="39"/>
      <c r="LB475" s="39"/>
      <c r="LC475" s="39"/>
      <c r="LD475" s="39"/>
      <c r="LE475" s="39"/>
      <c r="LF475" s="39"/>
      <c r="LG475" s="39"/>
      <c r="LH475" s="39"/>
      <c r="LI475" s="39"/>
      <c r="LJ475" s="39"/>
      <c r="LK475" s="39"/>
      <c r="LL475" s="39"/>
      <c r="LM475" s="39"/>
      <c r="LN475" s="39"/>
      <c r="LO475" s="39"/>
      <c r="LP475" s="39"/>
      <c r="LQ475" s="39"/>
      <c r="LR475" s="39"/>
      <c r="LS475" s="39"/>
      <c r="LT475" s="39"/>
      <c r="LU475" s="39"/>
      <c r="LV475" s="39"/>
      <c r="LW475" s="39"/>
      <c r="LX475" s="39"/>
      <c r="LY475" s="39"/>
      <c r="LZ475" s="39"/>
      <c r="MA475" s="39"/>
      <c r="MB475" s="39"/>
      <c r="MC475" s="39"/>
      <c r="MD475" s="39"/>
      <c r="ME475" s="39"/>
      <c r="MF475" s="39"/>
      <c r="MG475" s="39"/>
      <c r="MH475" s="39"/>
      <c r="MI475" s="39"/>
      <c r="MJ475" s="39"/>
      <c r="MK475" s="39"/>
      <c r="ML475" s="39"/>
      <c r="MM475" s="39"/>
      <c r="MN475" s="39"/>
      <c r="MO475" s="39"/>
      <c r="MP475" s="39"/>
      <c r="MQ475" s="39"/>
      <c r="MR475" s="39"/>
      <c r="MS475" s="39"/>
      <c r="MT475" s="39"/>
      <c r="MU475" s="39"/>
      <c r="MV475" s="39"/>
      <c r="MW475" s="39"/>
      <c r="MX475" s="39"/>
      <c r="MY475" s="39"/>
      <c r="MZ475" s="39"/>
      <c r="NA475" s="39"/>
      <c r="NB475" s="39"/>
      <c r="NC475" s="39"/>
      <c r="ND475" s="39"/>
      <c r="NE475" s="39"/>
      <c r="NF475" s="39"/>
      <c r="NG475" s="39"/>
      <c r="NH475" s="39"/>
      <c r="NI475" s="39"/>
      <c r="NJ475" s="39"/>
      <c r="NK475" s="39"/>
      <c r="NL475" s="39"/>
      <c r="NM475" s="39"/>
      <c r="NN475" s="39"/>
      <c r="NO475" s="39"/>
      <c r="NP475" s="39"/>
      <c r="NQ475" s="39"/>
      <c r="NR475" s="39"/>
      <c r="NS475" s="39"/>
      <c r="NT475" s="39"/>
      <c r="NU475" s="39"/>
      <c r="NV475" s="39"/>
      <c r="NW475" s="39"/>
      <c r="NX475" s="39"/>
      <c r="NY475" s="39"/>
      <c r="NZ475" s="39"/>
      <c r="OA475" s="39"/>
      <c r="OB475" s="39"/>
      <c r="OC475" s="39"/>
      <c r="OD475" s="39"/>
      <c r="OE475" s="39"/>
      <c r="OF475" s="39"/>
      <c r="OG475" s="39"/>
      <c r="OH475" s="39"/>
      <c r="OI475" s="39"/>
      <c r="OJ475" s="39"/>
      <c r="OK475" s="39"/>
      <c r="OL475" s="39"/>
      <c r="OM475" s="39"/>
      <c r="ON475" s="39"/>
      <c r="OO475" s="39"/>
      <c r="OP475" s="39"/>
      <c r="OQ475" s="39"/>
      <c r="OR475" s="39"/>
      <c r="OS475" s="39"/>
      <c r="OT475" s="39"/>
      <c r="OU475" s="39"/>
      <c r="OV475" s="39"/>
      <c r="OW475" s="39"/>
      <c r="OX475" s="39"/>
      <c r="OY475" s="39"/>
      <c r="OZ475" s="39"/>
      <c r="PA475" s="39"/>
      <c r="PB475" s="39"/>
      <c r="PC475" s="39"/>
      <c r="PD475" s="39"/>
      <c r="PE475" s="39"/>
      <c r="PF475" s="39"/>
      <c r="PG475" s="39"/>
      <c r="PH475" s="39"/>
      <c r="PI475" s="39"/>
      <c r="PJ475" s="39"/>
      <c r="PK475" s="39"/>
      <c r="PL475" s="39"/>
      <c r="PM475" s="39"/>
      <c r="PN475" s="39"/>
      <c r="PO475" s="39"/>
      <c r="PP475" s="39"/>
      <c r="PQ475" s="39"/>
      <c r="PR475" s="39"/>
      <c r="PS475" s="39"/>
      <c r="PT475" s="39"/>
      <c r="PU475" s="39"/>
      <c r="PV475" s="39"/>
      <c r="PW475" s="39"/>
      <c r="PX475" s="39"/>
      <c r="PY475" s="39"/>
      <c r="PZ475" s="39"/>
      <c r="QA475" s="39"/>
      <c r="QB475" s="39"/>
      <c r="QC475" s="39"/>
      <c r="QD475" s="39"/>
      <c r="QE475" s="39"/>
      <c r="QF475" s="39"/>
      <c r="QG475" s="39"/>
      <c r="QH475" s="39"/>
      <c r="QI475" s="39"/>
      <c r="QJ475" s="39"/>
      <c r="QK475" s="39"/>
      <c r="QL475" s="39"/>
      <c r="QM475" s="39"/>
      <c r="QN475" s="39"/>
      <c r="QO475" s="39"/>
      <c r="QP475" s="39"/>
      <c r="QQ475" s="39"/>
      <c r="QR475" s="39"/>
      <c r="QS475" s="39"/>
      <c r="QT475" s="39"/>
      <c r="QU475" s="39"/>
      <c r="QV475" s="39"/>
      <c r="QW475" s="39"/>
      <c r="QX475" s="39"/>
      <c r="QY475" s="39"/>
      <c r="QZ475" s="39"/>
      <c r="RA475" s="39"/>
      <c r="RB475" s="39"/>
      <c r="RC475" s="39"/>
      <c r="RD475" s="39"/>
      <c r="RE475" s="39"/>
      <c r="RF475" s="39"/>
      <c r="RG475" s="39"/>
      <c r="RH475" s="39"/>
      <c r="RI475" s="39"/>
      <c r="RJ475" s="39"/>
      <c r="RK475" s="39"/>
      <c r="RL475" s="39"/>
      <c r="RM475" s="39"/>
      <c r="RN475" s="39"/>
      <c r="RO475" s="39"/>
      <c r="RP475" s="39"/>
      <c r="RQ475" s="39"/>
      <c r="RR475" s="39"/>
      <c r="RS475" s="39"/>
      <c r="RT475" s="39"/>
      <c r="RU475" s="39"/>
      <c r="RV475" s="39"/>
      <c r="RW475" s="39"/>
      <c r="RX475" s="39"/>
      <c r="RY475" s="39"/>
      <c r="RZ475" s="39"/>
      <c r="SA475" s="39"/>
      <c r="SB475" s="39"/>
      <c r="SC475" s="39"/>
      <c r="SD475" s="39"/>
      <c r="SE475" s="39"/>
      <c r="SF475" s="39"/>
      <c r="SG475" s="39"/>
      <c r="SH475" s="39"/>
      <c r="SI475" s="39"/>
      <c r="SJ475" s="39"/>
      <c r="SK475" s="39"/>
      <c r="SL475" s="39"/>
      <c r="SM475" s="39"/>
      <c r="SN475" s="39"/>
      <c r="SO475" s="39"/>
      <c r="SP475" s="39"/>
      <c r="SQ475" s="39"/>
      <c r="SR475" s="39"/>
      <c r="SS475" s="39"/>
      <c r="ST475" s="39"/>
      <c r="SU475" s="39"/>
      <c r="SV475" s="39"/>
      <c r="SW475" s="39"/>
      <c r="SX475" s="39"/>
      <c r="SY475" s="39"/>
      <c r="SZ475" s="39"/>
      <c r="TA475" s="39"/>
      <c r="TB475" s="39"/>
      <c r="TC475" s="39"/>
      <c r="TD475" s="39"/>
      <c r="TE475" s="39"/>
      <c r="TF475" s="39"/>
      <c r="TG475" s="39"/>
      <c r="TH475" s="39"/>
      <c r="TI475" s="39"/>
      <c r="TJ475" s="39"/>
      <c r="TK475" s="39"/>
      <c r="TL475" s="39"/>
      <c r="TM475" s="39"/>
      <c r="TN475" s="39"/>
      <c r="TO475" s="39"/>
      <c r="TP475" s="39"/>
      <c r="TQ475" s="39"/>
      <c r="TR475" s="39"/>
      <c r="TS475" s="39"/>
      <c r="TT475" s="39"/>
      <c r="TU475" s="39"/>
      <c r="TV475" s="39"/>
      <c r="TW475" s="39"/>
      <c r="TX475" s="39"/>
      <c r="TY475" s="39"/>
      <c r="TZ475" s="39"/>
      <c r="UA475" s="39"/>
      <c r="UB475" s="39"/>
      <c r="UC475" s="39"/>
      <c r="UD475" s="39"/>
      <c r="UE475" s="39"/>
      <c r="UF475" s="39"/>
      <c r="UG475" s="39"/>
      <c r="UH475" s="39"/>
      <c r="UI475" s="39"/>
      <c r="UJ475" s="39"/>
      <c r="UK475" s="39"/>
      <c r="UL475" s="39"/>
      <c r="UM475" s="39"/>
      <c r="UN475" s="39"/>
      <c r="UO475" s="39"/>
      <c r="UP475" s="39"/>
      <c r="UQ475" s="39"/>
      <c r="UR475" s="39"/>
      <c r="US475" s="39"/>
      <c r="UT475" s="39"/>
      <c r="UU475" s="39"/>
      <c r="UV475" s="39"/>
      <c r="UW475" s="39"/>
      <c r="UX475" s="39"/>
      <c r="UY475" s="39"/>
      <c r="UZ475" s="39"/>
      <c r="VA475" s="39"/>
      <c r="VB475" s="39"/>
      <c r="VC475" s="39"/>
      <c r="VD475" s="39"/>
      <c r="VE475" s="39"/>
      <c r="VF475" s="39"/>
      <c r="VG475" s="39"/>
      <c r="VH475" s="39"/>
      <c r="VI475" s="39"/>
      <c r="VJ475" s="39"/>
      <c r="VK475" s="39"/>
      <c r="VL475" s="39"/>
      <c r="VM475" s="39"/>
      <c r="VN475" s="39"/>
      <c r="VO475" s="39"/>
      <c r="VP475" s="39"/>
      <c r="VQ475" s="39"/>
      <c r="VR475" s="39"/>
      <c r="VS475" s="39"/>
      <c r="VT475" s="39"/>
      <c r="VU475" s="39"/>
      <c r="VV475" s="39"/>
      <c r="VW475" s="39"/>
      <c r="VX475" s="39"/>
      <c r="VY475" s="39"/>
      <c r="VZ475" s="39"/>
      <c r="WA475" s="39"/>
      <c r="WB475" s="39"/>
      <c r="WC475" s="39"/>
      <c r="WD475" s="39"/>
      <c r="WE475" s="39"/>
      <c r="WF475" s="39"/>
      <c r="WG475" s="39"/>
      <c r="WH475" s="39"/>
      <c r="WI475" s="39"/>
      <c r="WJ475" s="39"/>
      <c r="WK475" s="39"/>
      <c r="WL475" s="39"/>
      <c r="WM475" s="39"/>
      <c r="WN475" s="39"/>
      <c r="WO475" s="39"/>
      <c r="WP475" s="39"/>
      <c r="WQ475" s="39"/>
      <c r="WR475" s="39"/>
      <c r="WS475" s="39"/>
      <c r="WT475" s="39"/>
      <c r="WU475" s="39"/>
      <c r="WV475" s="39"/>
      <c r="WW475" s="39"/>
      <c r="WX475" s="39"/>
      <c r="WY475" s="39"/>
      <c r="WZ475" s="39"/>
      <c r="XA475" s="39"/>
      <c r="XB475" s="39"/>
      <c r="XC475" s="39"/>
      <c r="XD475" s="39"/>
      <c r="XE475" s="39"/>
      <c r="XF475" s="39"/>
      <c r="XG475" s="39"/>
      <c r="XH475" s="39"/>
      <c r="XI475" s="39"/>
      <c r="XJ475" s="39"/>
      <c r="XK475" s="39"/>
      <c r="XL475" s="39"/>
      <c r="XM475" s="39"/>
      <c r="XN475" s="39"/>
      <c r="XO475" s="39"/>
      <c r="XP475" s="39"/>
      <c r="XQ475" s="39"/>
      <c r="XR475" s="39"/>
      <c r="XS475" s="39"/>
      <c r="XT475" s="39"/>
      <c r="XU475" s="39"/>
      <c r="XV475" s="39"/>
      <c r="XW475" s="39"/>
      <c r="XX475" s="39"/>
      <c r="XY475" s="39"/>
      <c r="XZ475" s="39"/>
      <c r="YA475" s="39"/>
      <c r="YB475" s="39"/>
      <c r="YC475" s="39"/>
      <c r="YD475" s="39"/>
      <c r="YE475" s="39"/>
      <c r="YF475" s="39"/>
      <c r="YG475" s="39"/>
      <c r="YH475" s="39"/>
      <c r="YI475" s="39"/>
      <c r="YJ475" s="39"/>
      <c r="YK475" s="39"/>
      <c r="YL475" s="39"/>
      <c r="YM475" s="39"/>
      <c r="YN475" s="39"/>
      <c r="YO475" s="39"/>
      <c r="YP475" s="39"/>
      <c r="YQ475" s="39"/>
      <c r="YR475" s="39"/>
      <c r="YS475" s="39"/>
      <c r="YT475" s="39"/>
      <c r="YU475" s="39"/>
      <c r="YV475" s="39"/>
      <c r="YW475" s="39"/>
      <c r="YX475" s="39"/>
      <c r="YY475" s="39"/>
      <c r="YZ475" s="39"/>
      <c r="ZA475" s="39"/>
      <c r="ZB475" s="39"/>
      <c r="ZC475" s="39"/>
      <c r="ZD475" s="39"/>
      <c r="ZE475" s="39"/>
      <c r="ZF475" s="39"/>
      <c r="ZG475" s="39"/>
      <c r="ZH475" s="39"/>
      <c r="ZI475" s="39"/>
      <c r="ZJ475" s="39"/>
      <c r="ZK475" s="39"/>
      <c r="ZL475" s="39"/>
      <c r="ZM475" s="39"/>
      <c r="ZN475" s="39"/>
      <c r="ZO475" s="39"/>
      <c r="ZP475" s="39"/>
      <c r="ZQ475" s="39"/>
      <c r="ZR475" s="39"/>
      <c r="ZS475" s="39"/>
      <c r="ZT475" s="39"/>
      <c r="ZU475" s="39"/>
      <c r="ZV475" s="39"/>
      <c r="ZW475" s="39"/>
      <c r="ZX475" s="39"/>
    </row>
    <row r="476" spans="1:700" s="41" customFormat="1" ht="12" customHeight="1" x14ac:dyDescent="0.25">
      <c r="A476" s="128" t="s">
        <v>36</v>
      </c>
      <c r="B476" s="15" t="s">
        <v>37</v>
      </c>
      <c r="C476" s="15" t="s">
        <v>37</v>
      </c>
      <c r="D476" s="5" t="s">
        <v>38</v>
      </c>
      <c r="E476" s="6" t="s">
        <v>229</v>
      </c>
      <c r="F476" s="5" t="s">
        <v>38</v>
      </c>
      <c r="G476" s="6" t="s">
        <v>40</v>
      </c>
      <c r="H476" s="8">
        <v>37104</v>
      </c>
      <c r="I476" s="70" t="s">
        <v>16378</v>
      </c>
      <c r="J476" s="9"/>
      <c r="K476" s="30" t="s">
        <v>16379</v>
      </c>
      <c r="L476" s="11"/>
      <c r="M476" s="8" t="s">
        <v>43</v>
      </c>
      <c r="N476" s="12" t="s">
        <v>16296</v>
      </c>
      <c r="O476" s="13">
        <v>4</v>
      </c>
      <c r="P476" s="14">
        <v>8000</v>
      </c>
      <c r="Q476" s="53" t="s">
        <v>16279</v>
      </c>
      <c r="R476" s="14">
        <f t="shared" si="9"/>
        <v>32000</v>
      </c>
      <c r="S476" s="14">
        <v>0</v>
      </c>
      <c r="T476" s="14">
        <v>8000</v>
      </c>
      <c r="U476" s="14">
        <v>0</v>
      </c>
      <c r="V476" s="14">
        <v>0</v>
      </c>
      <c r="W476" s="14">
        <v>8000</v>
      </c>
      <c r="X476" s="14">
        <v>0</v>
      </c>
      <c r="Y476" s="14">
        <v>0</v>
      </c>
      <c r="Z476" s="62">
        <v>0</v>
      </c>
      <c r="AA476" s="14">
        <v>8000</v>
      </c>
      <c r="AB476" s="14">
        <v>0</v>
      </c>
      <c r="AC476" s="14">
        <v>8000</v>
      </c>
      <c r="AD476" s="14">
        <v>0</v>
      </c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  <c r="IB476" s="39"/>
      <c r="IC476" s="39"/>
      <c r="ID476" s="39"/>
      <c r="IE476" s="39"/>
      <c r="IF476" s="39"/>
      <c r="IG476" s="39"/>
      <c r="IH476" s="39"/>
      <c r="II476" s="39"/>
      <c r="IJ476" s="39"/>
      <c r="IK476" s="39"/>
      <c r="IL476" s="39"/>
      <c r="IM476" s="39"/>
      <c r="IN476" s="39"/>
      <c r="IO476" s="39"/>
      <c r="IP476" s="39"/>
      <c r="IQ476" s="39"/>
      <c r="IR476" s="39"/>
      <c r="IS476" s="39"/>
      <c r="IT476" s="39"/>
      <c r="IU476" s="39"/>
      <c r="IV476" s="39"/>
      <c r="IW476" s="39"/>
      <c r="IX476" s="39"/>
      <c r="IY476" s="39"/>
      <c r="IZ476" s="39"/>
      <c r="JA476" s="39"/>
      <c r="JB476" s="39"/>
      <c r="JC476" s="39"/>
      <c r="JD476" s="39"/>
      <c r="JE476" s="39"/>
      <c r="JF476" s="39"/>
      <c r="JG476" s="39"/>
      <c r="JH476" s="39"/>
      <c r="JI476" s="39"/>
      <c r="JJ476" s="39"/>
      <c r="JK476" s="39"/>
      <c r="JL476" s="39"/>
      <c r="JM476" s="39"/>
      <c r="JN476" s="39"/>
      <c r="JO476" s="39"/>
      <c r="JP476" s="39"/>
      <c r="JQ476" s="39"/>
      <c r="JR476" s="39"/>
      <c r="JS476" s="39"/>
      <c r="JT476" s="39"/>
      <c r="JU476" s="39"/>
      <c r="JV476" s="39"/>
      <c r="JW476" s="39"/>
      <c r="JX476" s="39"/>
      <c r="JY476" s="39"/>
      <c r="JZ476" s="39"/>
      <c r="KA476" s="39"/>
      <c r="KB476" s="39"/>
      <c r="KC476" s="39"/>
      <c r="KD476" s="39"/>
      <c r="KE476" s="39"/>
      <c r="KF476" s="39"/>
      <c r="KG476" s="39"/>
      <c r="KH476" s="39"/>
      <c r="KI476" s="39"/>
      <c r="KJ476" s="39"/>
      <c r="KK476" s="39"/>
      <c r="KL476" s="39"/>
      <c r="KM476" s="39"/>
      <c r="KN476" s="39"/>
      <c r="KO476" s="39"/>
      <c r="KP476" s="39"/>
      <c r="KQ476" s="39"/>
      <c r="KR476" s="39"/>
      <c r="KS476" s="39"/>
      <c r="KT476" s="39"/>
      <c r="KU476" s="39"/>
      <c r="KV476" s="39"/>
      <c r="KW476" s="39"/>
      <c r="KX476" s="39"/>
      <c r="KY476" s="39"/>
      <c r="KZ476" s="39"/>
      <c r="LA476" s="39"/>
      <c r="LB476" s="39"/>
      <c r="LC476" s="39"/>
      <c r="LD476" s="39"/>
      <c r="LE476" s="39"/>
      <c r="LF476" s="39"/>
      <c r="LG476" s="39"/>
      <c r="LH476" s="39"/>
      <c r="LI476" s="39"/>
      <c r="LJ476" s="39"/>
      <c r="LK476" s="39"/>
      <c r="LL476" s="39"/>
      <c r="LM476" s="39"/>
      <c r="LN476" s="39"/>
      <c r="LO476" s="39"/>
      <c r="LP476" s="39"/>
      <c r="LQ476" s="39"/>
      <c r="LR476" s="39"/>
      <c r="LS476" s="39"/>
      <c r="LT476" s="39"/>
      <c r="LU476" s="39"/>
      <c r="LV476" s="39"/>
      <c r="LW476" s="39"/>
      <c r="LX476" s="39"/>
      <c r="LY476" s="39"/>
      <c r="LZ476" s="39"/>
      <c r="MA476" s="39"/>
      <c r="MB476" s="39"/>
      <c r="MC476" s="39"/>
      <c r="MD476" s="39"/>
      <c r="ME476" s="39"/>
      <c r="MF476" s="39"/>
      <c r="MG476" s="39"/>
      <c r="MH476" s="39"/>
      <c r="MI476" s="39"/>
      <c r="MJ476" s="39"/>
      <c r="MK476" s="39"/>
      <c r="ML476" s="39"/>
      <c r="MM476" s="39"/>
      <c r="MN476" s="39"/>
      <c r="MO476" s="39"/>
      <c r="MP476" s="39"/>
      <c r="MQ476" s="39"/>
      <c r="MR476" s="39"/>
      <c r="MS476" s="39"/>
      <c r="MT476" s="39"/>
      <c r="MU476" s="39"/>
      <c r="MV476" s="39"/>
      <c r="MW476" s="39"/>
      <c r="MX476" s="39"/>
      <c r="MY476" s="39"/>
      <c r="MZ476" s="39"/>
      <c r="NA476" s="39"/>
      <c r="NB476" s="39"/>
      <c r="NC476" s="39"/>
      <c r="ND476" s="39"/>
      <c r="NE476" s="39"/>
      <c r="NF476" s="39"/>
      <c r="NG476" s="39"/>
      <c r="NH476" s="39"/>
      <c r="NI476" s="39"/>
      <c r="NJ476" s="39"/>
      <c r="NK476" s="39"/>
      <c r="NL476" s="39"/>
      <c r="NM476" s="39"/>
      <c r="NN476" s="39"/>
      <c r="NO476" s="39"/>
      <c r="NP476" s="39"/>
      <c r="NQ476" s="39"/>
      <c r="NR476" s="39"/>
      <c r="NS476" s="39"/>
      <c r="NT476" s="39"/>
      <c r="NU476" s="39"/>
      <c r="NV476" s="39"/>
      <c r="NW476" s="39"/>
      <c r="NX476" s="39"/>
      <c r="NY476" s="39"/>
      <c r="NZ476" s="39"/>
      <c r="OA476" s="39"/>
      <c r="OB476" s="39"/>
      <c r="OC476" s="39"/>
      <c r="OD476" s="39"/>
      <c r="OE476" s="39"/>
      <c r="OF476" s="39"/>
      <c r="OG476" s="39"/>
      <c r="OH476" s="39"/>
      <c r="OI476" s="39"/>
      <c r="OJ476" s="39"/>
      <c r="OK476" s="39"/>
      <c r="OL476" s="39"/>
      <c r="OM476" s="39"/>
      <c r="ON476" s="39"/>
      <c r="OO476" s="39"/>
      <c r="OP476" s="39"/>
      <c r="OQ476" s="39"/>
      <c r="OR476" s="39"/>
      <c r="OS476" s="39"/>
      <c r="OT476" s="39"/>
      <c r="OU476" s="39"/>
      <c r="OV476" s="39"/>
      <c r="OW476" s="39"/>
      <c r="OX476" s="39"/>
      <c r="OY476" s="39"/>
      <c r="OZ476" s="39"/>
      <c r="PA476" s="39"/>
      <c r="PB476" s="39"/>
      <c r="PC476" s="39"/>
      <c r="PD476" s="39"/>
      <c r="PE476" s="39"/>
      <c r="PF476" s="39"/>
      <c r="PG476" s="39"/>
      <c r="PH476" s="39"/>
      <c r="PI476" s="39"/>
      <c r="PJ476" s="39"/>
      <c r="PK476" s="39"/>
      <c r="PL476" s="39"/>
      <c r="PM476" s="39"/>
      <c r="PN476" s="39"/>
      <c r="PO476" s="39"/>
      <c r="PP476" s="39"/>
      <c r="PQ476" s="39"/>
      <c r="PR476" s="39"/>
      <c r="PS476" s="39"/>
      <c r="PT476" s="39"/>
      <c r="PU476" s="39"/>
      <c r="PV476" s="39"/>
      <c r="PW476" s="39"/>
      <c r="PX476" s="39"/>
      <c r="PY476" s="39"/>
      <c r="PZ476" s="39"/>
      <c r="QA476" s="39"/>
      <c r="QB476" s="39"/>
      <c r="QC476" s="39"/>
      <c r="QD476" s="39"/>
      <c r="QE476" s="39"/>
      <c r="QF476" s="39"/>
      <c r="QG476" s="39"/>
      <c r="QH476" s="39"/>
      <c r="QI476" s="39"/>
      <c r="QJ476" s="39"/>
      <c r="QK476" s="39"/>
      <c r="QL476" s="39"/>
      <c r="QM476" s="39"/>
      <c r="QN476" s="39"/>
      <c r="QO476" s="39"/>
      <c r="QP476" s="39"/>
      <c r="QQ476" s="39"/>
      <c r="QR476" s="39"/>
      <c r="QS476" s="39"/>
      <c r="QT476" s="39"/>
      <c r="QU476" s="39"/>
      <c r="QV476" s="39"/>
      <c r="QW476" s="39"/>
      <c r="QX476" s="39"/>
      <c r="QY476" s="39"/>
      <c r="QZ476" s="39"/>
      <c r="RA476" s="39"/>
      <c r="RB476" s="39"/>
      <c r="RC476" s="39"/>
      <c r="RD476" s="39"/>
      <c r="RE476" s="39"/>
      <c r="RF476" s="39"/>
      <c r="RG476" s="39"/>
      <c r="RH476" s="39"/>
      <c r="RI476" s="39"/>
      <c r="RJ476" s="39"/>
      <c r="RK476" s="39"/>
      <c r="RL476" s="39"/>
      <c r="RM476" s="39"/>
      <c r="RN476" s="39"/>
      <c r="RO476" s="39"/>
      <c r="RP476" s="39"/>
      <c r="RQ476" s="39"/>
      <c r="RR476" s="39"/>
      <c r="RS476" s="39"/>
      <c r="RT476" s="39"/>
      <c r="RU476" s="39"/>
      <c r="RV476" s="39"/>
      <c r="RW476" s="39"/>
      <c r="RX476" s="39"/>
      <c r="RY476" s="39"/>
      <c r="RZ476" s="39"/>
      <c r="SA476" s="39"/>
      <c r="SB476" s="39"/>
      <c r="SC476" s="39"/>
      <c r="SD476" s="39"/>
      <c r="SE476" s="39"/>
      <c r="SF476" s="39"/>
      <c r="SG476" s="39"/>
      <c r="SH476" s="39"/>
      <c r="SI476" s="39"/>
      <c r="SJ476" s="39"/>
      <c r="SK476" s="39"/>
      <c r="SL476" s="39"/>
      <c r="SM476" s="39"/>
      <c r="SN476" s="39"/>
      <c r="SO476" s="39"/>
      <c r="SP476" s="39"/>
      <c r="SQ476" s="39"/>
      <c r="SR476" s="39"/>
      <c r="SS476" s="39"/>
      <c r="ST476" s="39"/>
      <c r="SU476" s="39"/>
      <c r="SV476" s="39"/>
      <c r="SW476" s="39"/>
      <c r="SX476" s="39"/>
      <c r="SY476" s="39"/>
      <c r="SZ476" s="39"/>
      <c r="TA476" s="39"/>
      <c r="TB476" s="39"/>
      <c r="TC476" s="39"/>
      <c r="TD476" s="39"/>
      <c r="TE476" s="39"/>
      <c r="TF476" s="39"/>
      <c r="TG476" s="39"/>
      <c r="TH476" s="39"/>
      <c r="TI476" s="39"/>
      <c r="TJ476" s="39"/>
      <c r="TK476" s="39"/>
      <c r="TL476" s="39"/>
      <c r="TM476" s="39"/>
      <c r="TN476" s="39"/>
      <c r="TO476" s="39"/>
      <c r="TP476" s="39"/>
      <c r="TQ476" s="39"/>
      <c r="TR476" s="39"/>
      <c r="TS476" s="39"/>
      <c r="TT476" s="39"/>
      <c r="TU476" s="39"/>
      <c r="TV476" s="39"/>
      <c r="TW476" s="39"/>
      <c r="TX476" s="39"/>
      <c r="TY476" s="39"/>
      <c r="TZ476" s="39"/>
      <c r="UA476" s="39"/>
      <c r="UB476" s="39"/>
      <c r="UC476" s="39"/>
      <c r="UD476" s="39"/>
      <c r="UE476" s="39"/>
      <c r="UF476" s="39"/>
      <c r="UG476" s="39"/>
      <c r="UH476" s="39"/>
      <c r="UI476" s="39"/>
      <c r="UJ476" s="39"/>
      <c r="UK476" s="39"/>
      <c r="UL476" s="39"/>
      <c r="UM476" s="39"/>
      <c r="UN476" s="39"/>
      <c r="UO476" s="39"/>
      <c r="UP476" s="39"/>
      <c r="UQ476" s="39"/>
      <c r="UR476" s="39"/>
      <c r="US476" s="39"/>
      <c r="UT476" s="39"/>
      <c r="UU476" s="39"/>
      <c r="UV476" s="39"/>
      <c r="UW476" s="39"/>
      <c r="UX476" s="39"/>
      <c r="UY476" s="39"/>
      <c r="UZ476" s="39"/>
      <c r="VA476" s="39"/>
      <c r="VB476" s="39"/>
      <c r="VC476" s="39"/>
      <c r="VD476" s="39"/>
      <c r="VE476" s="39"/>
      <c r="VF476" s="39"/>
      <c r="VG476" s="39"/>
      <c r="VH476" s="39"/>
      <c r="VI476" s="39"/>
      <c r="VJ476" s="39"/>
      <c r="VK476" s="39"/>
      <c r="VL476" s="39"/>
      <c r="VM476" s="39"/>
      <c r="VN476" s="39"/>
      <c r="VO476" s="39"/>
      <c r="VP476" s="39"/>
      <c r="VQ476" s="39"/>
      <c r="VR476" s="39"/>
      <c r="VS476" s="39"/>
      <c r="VT476" s="39"/>
      <c r="VU476" s="39"/>
      <c r="VV476" s="39"/>
      <c r="VW476" s="39"/>
      <c r="VX476" s="39"/>
      <c r="VY476" s="39"/>
      <c r="VZ476" s="39"/>
      <c r="WA476" s="39"/>
      <c r="WB476" s="39"/>
      <c r="WC476" s="39"/>
      <c r="WD476" s="39"/>
      <c r="WE476" s="39"/>
      <c r="WF476" s="39"/>
      <c r="WG476" s="39"/>
      <c r="WH476" s="39"/>
      <c r="WI476" s="39"/>
      <c r="WJ476" s="39"/>
      <c r="WK476" s="39"/>
      <c r="WL476" s="39"/>
      <c r="WM476" s="39"/>
      <c r="WN476" s="39"/>
      <c r="WO476" s="39"/>
      <c r="WP476" s="39"/>
      <c r="WQ476" s="39"/>
      <c r="WR476" s="39"/>
      <c r="WS476" s="39"/>
      <c r="WT476" s="39"/>
      <c r="WU476" s="39"/>
      <c r="WV476" s="39"/>
      <c r="WW476" s="39"/>
      <c r="WX476" s="39"/>
      <c r="WY476" s="39"/>
      <c r="WZ476" s="39"/>
      <c r="XA476" s="39"/>
      <c r="XB476" s="39"/>
      <c r="XC476" s="39"/>
      <c r="XD476" s="39"/>
      <c r="XE476" s="39"/>
      <c r="XF476" s="39"/>
      <c r="XG476" s="39"/>
      <c r="XH476" s="39"/>
      <c r="XI476" s="39"/>
      <c r="XJ476" s="39"/>
      <c r="XK476" s="39"/>
      <c r="XL476" s="39"/>
      <c r="XM476" s="39"/>
      <c r="XN476" s="39"/>
      <c r="XO476" s="39"/>
      <c r="XP476" s="39"/>
      <c r="XQ476" s="39"/>
      <c r="XR476" s="39"/>
      <c r="XS476" s="39"/>
      <c r="XT476" s="39"/>
      <c r="XU476" s="39"/>
      <c r="XV476" s="39"/>
      <c r="XW476" s="39"/>
      <c r="XX476" s="39"/>
      <c r="XY476" s="39"/>
      <c r="XZ476" s="39"/>
      <c r="YA476" s="39"/>
      <c r="YB476" s="39"/>
      <c r="YC476" s="39"/>
      <c r="YD476" s="39"/>
      <c r="YE476" s="39"/>
      <c r="YF476" s="39"/>
      <c r="YG476" s="39"/>
      <c r="YH476" s="39"/>
      <c r="YI476" s="39"/>
      <c r="YJ476" s="39"/>
      <c r="YK476" s="39"/>
      <c r="YL476" s="39"/>
      <c r="YM476" s="39"/>
      <c r="YN476" s="39"/>
      <c r="YO476" s="39"/>
      <c r="YP476" s="39"/>
      <c r="YQ476" s="39"/>
      <c r="YR476" s="39"/>
      <c r="YS476" s="39"/>
      <c r="YT476" s="39"/>
      <c r="YU476" s="39"/>
      <c r="YV476" s="39"/>
      <c r="YW476" s="39"/>
      <c r="YX476" s="39"/>
      <c r="YY476" s="39"/>
      <c r="YZ476" s="39"/>
      <c r="ZA476" s="39"/>
      <c r="ZB476" s="39"/>
      <c r="ZC476" s="39"/>
      <c r="ZD476" s="39"/>
      <c r="ZE476" s="39"/>
      <c r="ZF476" s="39"/>
      <c r="ZG476" s="39"/>
      <c r="ZH476" s="39"/>
      <c r="ZI476" s="39"/>
      <c r="ZJ476" s="39"/>
      <c r="ZK476" s="39"/>
      <c r="ZL476" s="39"/>
      <c r="ZM476" s="39"/>
      <c r="ZN476" s="39"/>
      <c r="ZO476" s="39"/>
      <c r="ZP476" s="39"/>
      <c r="ZQ476" s="39"/>
      <c r="ZR476" s="39"/>
      <c r="ZS476" s="39"/>
      <c r="ZT476" s="39"/>
      <c r="ZU476" s="39"/>
      <c r="ZV476" s="39"/>
      <c r="ZW476" s="39"/>
      <c r="ZX476" s="39"/>
    </row>
    <row r="477" spans="1:700" s="41" customFormat="1" ht="12" customHeight="1" x14ac:dyDescent="0.25">
      <c r="A477" s="128" t="s">
        <v>36</v>
      </c>
      <c r="B477" s="15" t="s">
        <v>37</v>
      </c>
      <c r="C477" s="15" t="s">
        <v>37</v>
      </c>
      <c r="D477" s="5" t="s">
        <v>38</v>
      </c>
      <c r="E477" s="6" t="s">
        <v>229</v>
      </c>
      <c r="F477" s="5" t="s">
        <v>38</v>
      </c>
      <c r="G477" s="6" t="s">
        <v>40</v>
      </c>
      <c r="H477" s="8">
        <v>37504</v>
      </c>
      <c r="I477" s="70" t="s">
        <v>252</v>
      </c>
      <c r="J477" s="28"/>
      <c r="K477" s="28" t="s">
        <v>16310</v>
      </c>
      <c r="L477" s="28"/>
      <c r="M477" s="8" t="s">
        <v>43</v>
      </c>
      <c r="N477" s="34" t="s">
        <v>16296</v>
      </c>
      <c r="O477" s="32">
        <v>8</v>
      </c>
      <c r="P477" s="35">
        <v>4000</v>
      </c>
      <c r="Q477" s="33" t="s">
        <v>16279</v>
      </c>
      <c r="R477" s="35">
        <f t="shared" si="9"/>
        <v>32000</v>
      </c>
      <c r="S477" s="35">
        <v>0</v>
      </c>
      <c r="T477" s="35">
        <v>4000</v>
      </c>
      <c r="U477" s="35">
        <v>0</v>
      </c>
      <c r="V477" s="35">
        <v>6000</v>
      </c>
      <c r="W477" s="35">
        <v>0</v>
      </c>
      <c r="X477" s="35">
        <v>6000</v>
      </c>
      <c r="Y477" s="35">
        <v>0</v>
      </c>
      <c r="Z477" s="35">
        <v>6000</v>
      </c>
      <c r="AA477" s="35">
        <v>0</v>
      </c>
      <c r="AB477" s="35">
        <v>6000</v>
      </c>
      <c r="AC477" s="35">
        <v>4000</v>
      </c>
      <c r="AD477" s="35">
        <v>0</v>
      </c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  <c r="IB477" s="39"/>
      <c r="IC477" s="39"/>
      <c r="ID477" s="39"/>
      <c r="IE477" s="39"/>
      <c r="IF477" s="39"/>
      <c r="IG477" s="39"/>
      <c r="IH477" s="39"/>
      <c r="II477" s="39"/>
      <c r="IJ477" s="39"/>
      <c r="IK477" s="39"/>
      <c r="IL477" s="39"/>
      <c r="IM477" s="39"/>
      <c r="IN477" s="39"/>
      <c r="IO477" s="39"/>
      <c r="IP477" s="39"/>
      <c r="IQ477" s="39"/>
      <c r="IR477" s="39"/>
      <c r="IS477" s="39"/>
      <c r="IT477" s="39"/>
      <c r="IU477" s="39"/>
      <c r="IV477" s="39"/>
      <c r="IW477" s="39"/>
      <c r="IX477" s="39"/>
      <c r="IY477" s="39"/>
      <c r="IZ477" s="39"/>
      <c r="JA477" s="39"/>
      <c r="JB477" s="39"/>
      <c r="JC477" s="39"/>
      <c r="JD477" s="39"/>
      <c r="JE477" s="39"/>
      <c r="JF477" s="39"/>
      <c r="JG477" s="39"/>
      <c r="JH477" s="39"/>
      <c r="JI477" s="39"/>
      <c r="JJ477" s="39"/>
      <c r="JK477" s="39"/>
      <c r="JL477" s="39"/>
      <c r="JM477" s="39"/>
      <c r="JN477" s="39"/>
      <c r="JO477" s="39"/>
      <c r="JP477" s="39"/>
      <c r="JQ477" s="39"/>
      <c r="JR477" s="39"/>
      <c r="JS477" s="39"/>
      <c r="JT477" s="39"/>
      <c r="JU477" s="39"/>
      <c r="JV477" s="39"/>
      <c r="JW477" s="39"/>
      <c r="JX477" s="39"/>
      <c r="JY477" s="39"/>
      <c r="JZ477" s="39"/>
      <c r="KA477" s="39"/>
      <c r="KB477" s="39"/>
      <c r="KC477" s="39"/>
      <c r="KD477" s="39"/>
      <c r="KE477" s="39"/>
      <c r="KF477" s="39"/>
      <c r="KG477" s="39"/>
      <c r="KH477" s="39"/>
      <c r="KI477" s="39"/>
      <c r="KJ477" s="39"/>
      <c r="KK477" s="39"/>
      <c r="KL477" s="39"/>
      <c r="KM477" s="39"/>
      <c r="KN477" s="39"/>
      <c r="KO477" s="39"/>
      <c r="KP477" s="39"/>
      <c r="KQ477" s="39"/>
      <c r="KR477" s="39"/>
      <c r="KS477" s="39"/>
      <c r="KT477" s="39"/>
      <c r="KU477" s="39"/>
      <c r="KV477" s="39"/>
      <c r="KW477" s="39"/>
      <c r="KX477" s="39"/>
      <c r="KY477" s="39"/>
      <c r="KZ477" s="39"/>
      <c r="LA477" s="39"/>
      <c r="LB477" s="39"/>
      <c r="LC477" s="39"/>
      <c r="LD477" s="39"/>
      <c r="LE477" s="39"/>
      <c r="LF477" s="39"/>
      <c r="LG477" s="39"/>
      <c r="LH477" s="39"/>
      <c r="LI477" s="39"/>
      <c r="LJ477" s="39"/>
      <c r="LK477" s="39"/>
      <c r="LL477" s="39"/>
      <c r="LM477" s="39"/>
      <c r="LN477" s="39"/>
      <c r="LO477" s="39"/>
      <c r="LP477" s="39"/>
      <c r="LQ477" s="39"/>
      <c r="LR477" s="39"/>
      <c r="LS477" s="39"/>
      <c r="LT477" s="39"/>
      <c r="LU477" s="39"/>
      <c r="LV477" s="39"/>
      <c r="LW477" s="39"/>
      <c r="LX477" s="39"/>
      <c r="LY477" s="39"/>
      <c r="LZ477" s="39"/>
      <c r="MA477" s="39"/>
      <c r="MB477" s="39"/>
      <c r="MC477" s="39"/>
      <c r="MD477" s="39"/>
      <c r="ME477" s="39"/>
      <c r="MF477" s="39"/>
      <c r="MG477" s="39"/>
      <c r="MH477" s="39"/>
      <c r="MI477" s="39"/>
      <c r="MJ477" s="39"/>
      <c r="MK477" s="39"/>
      <c r="ML477" s="39"/>
      <c r="MM477" s="39"/>
      <c r="MN477" s="39"/>
      <c r="MO477" s="39"/>
      <c r="MP477" s="39"/>
      <c r="MQ477" s="39"/>
      <c r="MR477" s="39"/>
      <c r="MS477" s="39"/>
      <c r="MT477" s="39"/>
      <c r="MU477" s="39"/>
      <c r="MV477" s="39"/>
      <c r="MW477" s="39"/>
      <c r="MX477" s="39"/>
      <c r="MY477" s="39"/>
      <c r="MZ477" s="39"/>
      <c r="NA477" s="39"/>
      <c r="NB477" s="39"/>
      <c r="NC477" s="39"/>
      <c r="ND477" s="39"/>
      <c r="NE477" s="39"/>
      <c r="NF477" s="39"/>
      <c r="NG477" s="39"/>
      <c r="NH477" s="39"/>
      <c r="NI477" s="39"/>
      <c r="NJ477" s="39"/>
      <c r="NK477" s="39"/>
      <c r="NL477" s="39"/>
      <c r="NM477" s="39"/>
      <c r="NN477" s="39"/>
      <c r="NO477" s="39"/>
      <c r="NP477" s="39"/>
      <c r="NQ477" s="39"/>
      <c r="NR477" s="39"/>
      <c r="NS477" s="39"/>
      <c r="NT477" s="39"/>
      <c r="NU477" s="39"/>
      <c r="NV477" s="39"/>
      <c r="NW477" s="39"/>
      <c r="NX477" s="39"/>
      <c r="NY477" s="39"/>
      <c r="NZ477" s="39"/>
      <c r="OA477" s="39"/>
      <c r="OB477" s="39"/>
      <c r="OC477" s="39"/>
      <c r="OD477" s="39"/>
      <c r="OE477" s="39"/>
      <c r="OF477" s="39"/>
      <c r="OG477" s="39"/>
      <c r="OH477" s="39"/>
      <c r="OI477" s="39"/>
      <c r="OJ477" s="39"/>
      <c r="OK477" s="39"/>
      <c r="OL477" s="39"/>
      <c r="OM477" s="39"/>
      <c r="ON477" s="39"/>
      <c r="OO477" s="39"/>
      <c r="OP477" s="39"/>
      <c r="OQ477" s="39"/>
      <c r="OR477" s="39"/>
      <c r="OS477" s="39"/>
      <c r="OT477" s="39"/>
      <c r="OU477" s="39"/>
      <c r="OV477" s="39"/>
      <c r="OW477" s="39"/>
      <c r="OX477" s="39"/>
      <c r="OY477" s="39"/>
      <c r="OZ477" s="39"/>
      <c r="PA477" s="39"/>
      <c r="PB477" s="39"/>
      <c r="PC477" s="39"/>
      <c r="PD477" s="39"/>
      <c r="PE477" s="39"/>
      <c r="PF477" s="39"/>
      <c r="PG477" s="39"/>
      <c r="PH477" s="39"/>
      <c r="PI477" s="39"/>
      <c r="PJ477" s="39"/>
      <c r="PK477" s="39"/>
      <c r="PL477" s="39"/>
      <c r="PM477" s="39"/>
      <c r="PN477" s="39"/>
      <c r="PO477" s="39"/>
      <c r="PP477" s="39"/>
      <c r="PQ477" s="39"/>
      <c r="PR477" s="39"/>
      <c r="PS477" s="39"/>
      <c r="PT477" s="39"/>
      <c r="PU477" s="39"/>
      <c r="PV477" s="39"/>
      <c r="PW477" s="39"/>
      <c r="PX477" s="39"/>
      <c r="PY477" s="39"/>
      <c r="PZ477" s="39"/>
      <c r="QA477" s="39"/>
      <c r="QB477" s="39"/>
      <c r="QC477" s="39"/>
      <c r="QD477" s="39"/>
      <c r="QE477" s="39"/>
      <c r="QF477" s="39"/>
      <c r="QG477" s="39"/>
      <c r="QH477" s="39"/>
      <c r="QI477" s="39"/>
      <c r="QJ477" s="39"/>
      <c r="QK477" s="39"/>
      <c r="QL477" s="39"/>
      <c r="QM477" s="39"/>
      <c r="QN477" s="39"/>
      <c r="QO477" s="39"/>
      <c r="QP477" s="39"/>
      <c r="QQ477" s="39"/>
      <c r="QR477" s="39"/>
      <c r="QS477" s="39"/>
      <c r="QT477" s="39"/>
      <c r="QU477" s="39"/>
      <c r="QV477" s="39"/>
      <c r="QW477" s="39"/>
      <c r="QX477" s="39"/>
      <c r="QY477" s="39"/>
      <c r="QZ477" s="39"/>
      <c r="RA477" s="39"/>
      <c r="RB477" s="39"/>
      <c r="RC477" s="39"/>
      <c r="RD477" s="39"/>
      <c r="RE477" s="39"/>
      <c r="RF477" s="39"/>
      <c r="RG477" s="39"/>
      <c r="RH477" s="39"/>
      <c r="RI477" s="39"/>
      <c r="RJ477" s="39"/>
      <c r="RK477" s="39"/>
      <c r="RL477" s="39"/>
      <c r="RM477" s="39"/>
      <c r="RN477" s="39"/>
      <c r="RO477" s="39"/>
      <c r="RP477" s="39"/>
      <c r="RQ477" s="39"/>
      <c r="RR477" s="39"/>
      <c r="RS477" s="39"/>
      <c r="RT477" s="39"/>
      <c r="RU477" s="39"/>
      <c r="RV477" s="39"/>
      <c r="RW477" s="39"/>
      <c r="RX477" s="39"/>
      <c r="RY477" s="39"/>
      <c r="RZ477" s="39"/>
      <c r="SA477" s="39"/>
      <c r="SB477" s="39"/>
      <c r="SC477" s="39"/>
      <c r="SD477" s="39"/>
      <c r="SE477" s="39"/>
      <c r="SF477" s="39"/>
      <c r="SG477" s="39"/>
      <c r="SH477" s="39"/>
      <c r="SI477" s="39"/>
      <c r="SJ477" s="39"/>
      <c r="SK477" s="39"/>
      <c r="SL477" s="39"/>
      <c r="SM477" s="39"/>
      <c r="SN477" s="39"/>
      <c r="SO477" s="39"/>
      <c r="SP477" s="39"/>
      <c r="SQ477" s="39"/>
      <c r="SR477" s="39"/>
      <c r="SS477" s="39"/>
      <c r="ST477" s="39"/>
      <c r="SU477" s="39"/>
      <c r="SV477" s="39"/>
      <c r="SW477" s="39"/>
      <c r="SX477" s="39"/>
      <c r="SY477" s="39"/>
      <c r="SZ477" s="39"/>
      <c r="TA477" s="39"/>
      <c r="TB477" s="39"/>
      <c r="TC477" s="39"/>
      <c r="TD477" s="39"/>
      <c r="TE477" s="39"/>
      <c r="TF477" s="39"/>
      <c r="TG477" s="39"/>
      <c r="TH477" s="39"/>
      <c r="TI477" s="39"/>
      <c r="TJ477" s="39"/>
      <c r="TK477" s="39"/>
      <c r="TL477" s="39"/>
      <c r="TM477" s="39"/>
      <c r="TN477" s="39"/>
      <c r="TO477" s="39"/>
      <c r="TP477" s="39"/>
      <c r="TQ477" s="39"/>
      <c r="TR477" s="39"/>
      <c r="TS477" s="39"/>
      <c r="TT477" s="39"/>
      <c r="TU477" s="39"/>
      <c r="TV477" s="39"/>
      <c r="TW477" s="39"/>
      <c r="TX477" s="39"/>
      <c r="TY477" s="39"/>
      <c r="TZ477" s="39"/>
      <c r="UA477" s="39"/>
      <c r="UB477" s="39"/>
      <c r="UC477" s="39"/>
      <c r="UD477" s="39"/>
      <c r="UE477" s="39"/>
      <c r="UF477" s="39"/>
      <c r="UG477" s="39"/>
      <c r="UH477" s="39"/>
      <c r="UI477" s="39"/>
      <c r="UJ477" s="39"/>
      <c r="UK477" s="39"/>
      <c r="UL477" s="39"/>
      <c r="UM477" s="39"/>
      <c r="UN477" s="39"/>
      <c r="UO477" s="39"/>
      <c r="UP477" s="39"/>
      <c r="UQ477" s="39"/>
      <c r="UR477" s="39"/>
      <c r="US477" s="39"/>
      <c r="UT477" s="39"/>
      <c r="UU477" s="39"/>
      <c r="UV477" s="39"/>
      <c r="UW477" s="39"/>
      <c r="UX477" s="39"/>
      <c r="UY477" s="39"/>
      <c r="UZ477" s="39"/>
      <c r="VA477" s="39"/>
      <c r="VB477" s="39"/>
      <c r="VC477" s="39"/>
      <c r="VD477" s="39"/>
      <c r="VE477" s="39"/>
      <c r="VF477" s="39"/>
      <c r="VG477" s="39"/>
      <c r="VH477" s="39"/>
      <c r="VI477" s="39"/>
      <c r="VJ477" s="39"/>
      <c r="VK477" s="39"/>
      <c r="VL477" s="39"/>
      <c r="VM477" s="39"/>
      <c r="VN477" s="39"/>
      <c r="VO477" s="39"/>
      <c r="VP477" s="39"/>
      <c r="VQ477" s="39"/>
      <c r="VR477" s="39"/>
      <c r="VS477" s="39"/>
      <c r="VT477" s="39"/>
      <c r="VU477" s="39"/>
      <c r="VV477" s="39"/>
      <c r="VW477" s="39"/>
      <c r="VX477" s="39"/>
      <c r="VY477" s="39"/>
      <c r="VZ477" s="39"/>
      <c r="WA477" s="39"/>
      <c r="WB477" s="39"/>
      <c r="WC477" s="39"/>
      <c r="WD477" s="39"/>
      <c r="WE477" s="39"/>
      <c r="WF477" s="39"/>
      <c r="WG477" s="39"/>
      <c r="WH477" s="39"/>
      <c r="WI477" s="39"/>
      <c r="WJ477" s="39"/>
      <c r="WK477" s="39"/>
      <c r="WL477" s="39"/>
      <c r="WM477" s="39"/>
      <c r="WN477" s="39"/>
      <c r="WO477" s="39"/>
      <c r="WP477" s="39"/>
      <c r="WQ477" s="39"/>
      <c r="WR477" s="39"/>
      <c r="WS477" s="39"/>
      <c r="WT477" s="39"/>
      <c r="WU477" s="39"/>
      <c r="WV477" s="39"/>
      <c r="WW477" s="39"/>
      <c r="WX477" s="39"/>
      <c r="WY477" s="39"/>
      <c r="WZ477" s="39"/>
      <c r="XA477" s="39"/>
      <c r="XB477" s="39"/>
      <c r="XC477" s="39"/>
      <c r="XD477" s="39"/>
      <c r="XE477" s="39"/>
      <c r="XF477" s="39"/>
      <c r="XG477" s="39"/>
      <c r="XH477" s="39"/>
      <c r="XI477" s="39"/>
      <c r="XJ477" s="39"/>
      <c r="XK477" s="39"/>
      <c r="XL477" s="39"/>
      <c r="XM477" s="39"/>
      <c r="XN477" s="39"/>
      <c r="XO477" s="39"/>
      <c r="XP477" s="39"/>
      <c r="XQ477" s="39"/>
      <c r="XR477" s="39"/>
      <c r="XS477" s="39"/>
      <c r="XT477" s="39"/>
      <c r="XU477" s="39"/>
      <c r="XV477" s="39"/>
      <c r="XW477" s="39"/>
      <c r="XX477" s="39"/>
      <c r="XY477" s="39"/>
      <c r="XZ477" s="39"/>
      <c r="YA477" s="39"/>
      <c r="YB477" s="39"/>
      <c r="YC477" s="39"/>
      <c r="YD477" s="39"/>
      <c r="YE477" s="39"/>
      <c r="YF477" s="39"/>
      <c r="YG477" s="39"/>
      <c r="YH477" s="39"/>
      <c r="YI477" s="39"/>
      <c r="YJ477" s="39"/>
      <c r="YK477" s="39"/>
      <c r="YL477" s="39"/>
      <c r="YM477" s="39"/>
      <c r="YN477" s="39"/>
      <c r="YO477" s="39"/>
      <c r="YP477" s="39"/>
      <c r="YQ477" s="39"/>
      <c r="YR477" s="39"/>
      <c r="YS477" s="39"/>
      <c r="YT477" s="39"/>
      <c r="YU477" s="39"/>
      <c r="YV477" s="39"/>
      <c r="YW477" s="39"/>
      <c r="YX477" s="39"/>
      <c r="YY477" s="39"/>
      <c r="YZ477" s="39"/>
      <c r="ZA477" s="39"/>
      <c r="ZB477" s="39"/>
      <c r="ZC477" s="39"/>
      <c r="ZD477" s="39"/>
      <c r="ZE477" s="39"/>
      <c r="ZF477" s="39"/>
      <c r="ZG477" s="39"/>
      <c r="ZH477" s="39"/>
      <c r="ZI477" s="39"/>
      <c r="ZJ477" s="39"/>
      <c r="ZK477" s="39"/>
      <c r="ZL477" s="39"/>
      <c r="ZM477" s="39"/>
      <c r="ZN477" s="39"/>
      <c r="ZO477" s="39"/>
      <c r="ZP477" s="39"/>
      <c r="ZQ477" s="39"/>
      <c r="ZR477" s="39"/>
      <c r="ZS477" s="39"/>
      <c r="ZT477" s="39"/>
      <c r="ZU477" s="39"/>
      <c r="ZV477" s="39"/>
      <c r="ZW477" s="39"/>
      <c r="ZX477" s="39"/>
    </row>
    <row r="478" spans="1:700" s="41" customFormat="1" ht="12" customHeight="1" x14ac:dyDescent="0.25">
      <c r="A478" s="128" t="s">
        <v>36</v>
      </c>
      <c r="B478" s="15" t="s">
        <v>37</v>
      </c>
      <c r="C478" s="15" t="s">
        <v>37</v>
      </c>
      <c r="D478" s="5" t="s">
        <v>38</v>
      </c>
      <c r="E478" s="6" t="s">
        <v>229</v>
      </c>
      <c r="F478" s="5" t="s">
        <v>38</v>
      </c>
      <c r="G478" s="6" t="s">
        <v>40</v>
      </c>
      <c r="H478" s="8">
        <v>38501</v>
      </c>
      <c r="I478" s="70" t="s">
        <v>16380</v>
      </c>
      <c r="J478" s="110" t="s">
        <v>6095</v>
      </c>
      <c r="K478" s="28" t="s">
        <v>263</v>
      </c>
      <c r="L478" s="28"/>
      <c r="M478" s="8" t="s">
        <v>43</v>
      </c>
      <c r="N478" s="34" t="s">
        <v>16296</v>
      </c>
      <c r="O478" s="32">
        <v>11</v>
      </c>
      <c r="P478" s="35">
        <v>3500</v>
      </c>
      <c r="Q478" s="33" t="s">
        <v>16279</v>
      </c>
      <c r="R478" s="35">
        <f t="shared" si="9"/>
        <v>38500</v>
      </c>
      <c r="S478" s="35">
        <v>0</v>
      </c>
      <c r="T478" s="35">
        <v>3500</v>
      </c>
      <c r="U478" s="35">
        <v>3500</v>
      </c>
      <c r="V478" s="35">
        <v>3500</v>
      </c>
      <c r="W478" s="35">
        <v>3500</v>
      </c>
      <c r="X478" s="35">
        <v>3500</v>
      </c>
      <c r="Y478" s="35">
        <v>3500</v>
      </c>
      <c r="Z478" s="35">
        <v>3500</v>
      </c>
      <c r="AA478" s="35">
        <v>3500</v>
      </c>
      <c r="AB478" s="35">
        <v>3500</v>
      </c>
      <c r="AC478" s="35">
        <v>3500</v>
      </c>
      <c r="AD478" s="35">
        <v>3500</v>
      </c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  <c r="IB478" s="39"/>
      <c r="IC478" s="39"/>
      <c r="ID478" s="39"/>
      <c r="IE478" s="39"/>
      <c r="IF478" s="39"/>
      <c r="IG478" s="39"/>
      <c r="IH478" s="39"/>
      <c r="II478" s="39"/>
      <c r="IJ478" s="39"/>
      <c r="IK478" s="39"/>
      <c r="IL478" s="39"/>
      <c r="IM478" s="39"/>
      <c r="IN478" s="39"/>
      <c r="IO478" s="39"/>
      <c r="IP478" s="39"/>
      <c r="IQ478" s="39"/>
      <c r="IR478" s="39"/>
      <c r="IS478" s="39"/>
      <c r="IT478" s="39"/>
      <c r="IU478" s="39"/>
      <c r="IV478" s="39"/>
      <c r="IW478" s="39"/>
      <c r="IX478" s="39"/>
      <c r="IY478" s="39"/>
      <c r="IZ478" s="39"/>
      <c r="JA478" s="39"/>
      <c r="JB478" s="39"/>
      <c r="JC478" s="39"/>
      <c r="JD478" s="39"/>
      <c r="JE478" s="39"/>
      <c r="JF478" s="39"/>
      <c r="JG478" s="39"/>
      <c r="JH478" s="39"/>
      <c r="JI478" s="39"/>
      <c r="JJ478" s="39"/>
      <c r="JK478" s="39"/>
      <c r="JL478" s="39"/>
      <c r="JM478" s="39"/>
      <c r="JN478" s="39"/>
      <c r="JO478" s="39"/>
      <c r="JP478" s="39"/>
      <c r="JQ478" s="39"/>
      <c r="JR478" s="39"/>
      <c r="JS478" s="39"/>
      <c r="JT478" s="39"/>
      <c r="JU478" s="39"/>
      <c r="JV478" s="39"/>
      <c r="JW478" s="39"/>
      <c r="JX478" s="39"/>
      <c r="JY478" s="39"/>
      <c r="JZ478" s="39"/>
      <c r="KA478" s="39"/>
      <c r="KB478" s="39"/>
      <c r="KC478" s="39"/>
      <c r="KD478" s="39"/>
      <c r="KE478" s="39"/>
      <c r="KF478" s="39"/>
      <c r="KG478" s="39"/>
      <c r="KH478" s="39"/>
      <c r="KI478" s="39"/>
      <c r="KJ478" s="39"/>
      <c r="KK478" s="39"/>
      <c r="KL478" s="39"/>
      <c r="KM478" s="39"/>
      <c r="KN478" s="39"/>
      <c r="KO478" s="39"/>
      <c r="KP478" s="39"/>
      <c r="KQ478" s="39"/>
      <c r="KR478" s="39"/>
      <c r="KS478" s="39"/>
      <c r="KT478" s="39"/>
      <c r="KU478" s="39"/>
      <c r="KV478" s="39"/>
      <c r="KW478" s="39"/>
      <c r="KX478" s="39"/>
      <c r="KY478" s="39"/>
      <c r="KZ478" s="39"/>
      <c r="LA478" s="39"/>
      <c r="LB478" s="39"/>
      <c r="LC478" s="39"/>
      <c r="LD478" s="39"/>
      <c r="LE478" s="39"/>
      <c r="LF478" s="39"/>
      <c r="LG478" s="39"/>
      <c r="LH478" s="39"/>
      <c r="LI478" s="39"/>
      <c r="LJ478" s="39"/>
      <c r="LK478" s="39"/>
      <c r="LL478" s="39"/>
      <c r="LM478" s="39"/>
      <c r="LN478" s="39"/>
      <c r="LO478" s="39"/>
      <c r="LP478" s="39"/>
      <c r="LQ478" s="39"/>
      <c r="LR478" s="39"/>
      <c r="LS478" s="39"/>
      <c r="LT478" s="39"/>
      <c r="LU478" s="39"/>
      <c r="LV478" s="39"/>
      <c r="LW478" s="39"/>
      <c r="LX478" s="39"/>
      <c r="LY478" s="39"/>
      <c r="LZ478" s="39"/>
      <c r="MA478" s="39"/>
      <c r="MB478" s="39"/>
      <c r="MC478" s="39"/>
      <c r="MD478" s="39"/>
      <c r="ME478" s="39"/>
      <c r="MF478" s="39"/>
      <c r="MG478" s="39"/>
      <c r="MH478" s="39"/>
      <c r="MI478" s="39"/>
      <c r="MJ478" s="39"/>
      <c r="MK478" s="39"/>
      <c r="ML478" s="39"/>
      <c r="MM478" s="39"/>
      <c r="MN478" s="39"/>
      <c r="MO478" s="39"/>
      <c r="MP478" s="39"/>
      <c r="MQ478" s="39"/>
      <c r="MR478" s="39"/>
      <c r="MS478" s="39"/>
      <c r="MT478" s="39"/>
      <c r="MU478" s="39"/>
      <c r="MV478" s="39"/>
      <c r="MW478" s="39"/>
      <c r="MX478" s="39"/>
      <c r="MY478" s="39"/>
      <c r="MZ478" s="39"/>
      <c r="NA478" s="39"/>
      <c r="NB478" s="39"/>
      <c r="NC478" s="39"/>
      <c r="ND478" s="39"/>
      <c r="NE478" s="39"/>
      <c r="NF478" s="39"/>
      <c r="NG478" s="39"/>
      <c r="NH478" s="39"/>
      <c r="NI478" s="39"/>
      <c r="NJ478" s="39"/>
      <c r="NK478" s="39"/>
      <c r="NL478" s="39"/>
      <c r="NM478" s="39"/>
      <c r="NN478" s="39"/>
      <c r="NO478" s="39"/>
      <c r="NP478" s="39"/>
      <c r="NQ478" s="39"/>
      <c r="NR478" s="39"/>
      <c r="NS478" s="39"/>
      <c r="NT478" s="39"/>
      <c r="NU478" s="39"/>
      <c r="NV478" s="39"/>
      <c r="NW478" s="39"/>
      <c r="NX478" s="39"/>
      <c r="NY478" s="39"/>
      <c r="NZ478" s="39"/>
      <c r="OA478" s="39"/>
      <c r="OB478" s="39"/>
      <c r="OC478" s="39"/>
      <c r="OD478" s="39"/>
      <c r="OE478" s="39"/>
      <c r="OF478" s="39"/>
      <c r="OG478" s="39"/>
      <c r="OH478" s="39"/>
      <c r="OI478" s="39"/>
      <c r="OJ478" s="39"/>
      <c r="OK478" s="39"/>
      <c r="OL478" s="39"/>
      <c r="OM478" s="39"/>
      <c r="ON478" s="39"/>
      <c r="OO478" s="39"/>
      <c r="OP478" s="39"/>
      <c r="OQ478" s="39"/>
      <c r="OR478" s="39"/>
      <c r="OS478" s="39"/>
      <c r="OT478" s="39"/>
      <c r="OU478" s="39"/>
      <c r="OV478" s="39"/>
      <c r="OW478" s="39"/>
      <c r="OX478" s="39"/>
      <c r="OY478" s="39"/>
      <c r="OZ478" s="39"/>
      <c r="PA478" s="39"/>
      <c r="PB478" s="39"/>
      <c r="PC478" s="39"/>
      <c r="PD478" s="39"/>
      <c r="PE478" s="39"/>
      <c r="PF478" s="39"/>
      <c r="PG478" s="39"/>
      <c r="PH478" s="39"/>
      <c r="PI478" s="39"/>
      <c r="PJ478" s="39"/>
      <c r="PK478" s="39"/>
      <c r="PL478" s="39"/>
      <c r="PM478" s="39"/>
      <c r="PN478" s="39"/>
      <c r="PO478" s="39"/>
      <c r="PP478" s="39"/>
      <c r="PQ478" s="39"/>
      <c r="PR478" s="39"/>
      <c r="PS478" s="39"/>
      <c r="PT478" s="39"/>
      <c r="PU478" s="39"/>
      <c r="PV478" s="39"/>
      <c r="PW478" s="39"/>
      <c r="PX478" s="39"/>
      <c r="PY478" s="39"/>
      <c r="PZ478" s="39"/>
      <c r="QA478" s="39"/>
      <c r="QB478" s="39"/>
      <c r="QC478" s="39"/>
      <c r="QD478" s="39"/>
      <c r="QE478" s="39"/>
      <c r="QF478" s="39"/>
      <c r="QG478" s="39"/>
      <c r="QH478" s="39"/>
      <c r="QI478" s="39"/>
      <c r="QJ478" s="39"/>
      <c r="QK478" s="39"/>
      <c r="QL478" s="39"/>
      <c r="QM478" s="39"/>
      <c r="QN478" s="39"/>
      <c r="QO478" s="39"/>
      <c r="QP478" s="39"/>
      <c r="QQ478" s="39"/>
      <c r="QR478" s="39"/>
      <c r="QS478" s="39"/>
      <c r="QT478" s="39"/>
      <c r="QU478" s="39"/>
      <c r="QV478" s="39"/>
      <c r="QW478" s="39"/>
      <c r="QX478" s="39"/>
      <c r="QY478" s="39"/>
      <c r="QZ478" s="39"/>
      <c r="RA478" s="39"/>
      <c r="RB478" s="39"/>
      <c r="RC478" s="39"/>
      <c r="RD478" s="39"/>
      <c r="RE478" s="39"/>
      <c r="RF478" s="39"/>
      <c r="RG478" s="39"/>
      <c r="RH478" s="39"/>
      <c r="RI478" s="39"/>
      <c r="RJ478" s="39"/>
      <c r="RK478" s="39"/>
      <c r="RL478" s="39"/>
      <c r="RM478" s="39"/>
      <c r="RN478" s="39"/>
      <c r="RO478" s="39"/>
      <c r="RP478" s="39"/>
      <c r="RQ478" s="39"/>
      <c r="RR478" s="39"/>
      <c r="RS478" s="39"/>
      <c r="RT478" s="39"/>
      <c r="RU478" s="39"/>
      <c r="RV478" s="39"/>
      <c r="RW478" s="39"/>
      <c r="RX478" s="39"/>
      <c r="RY478" s="39"/>
      <c r="RZ478" s="39"/>
      <c r="SA478" s="39"/>
      <c r="SB478" s="39"/>
      <c r="SC478" s="39"/>
      <c r="SD478" s="39"/>
      <c r="SE478" s="39"/>
      <c r="SF478" s="39"/>
      <c r="SG478" s="39"/>
      <c r="SH478" s="39"/>
      <c r="SI478" s="39"/>
      <c r="SJ478" s="39"/>
      <c r="SK478" s="39"/>
      <c r="SL478" s="39"/>
      <c r="SM478" s="39"/>
      <c r="SN478" s="39"/>
      <c r="SO478" s="39"/>
      <c r="SP478" s="39"/>
      <c r="SQ478" s="39"/>
      <c r="SR478" s="39"/>
      <c r="SS478" s="39"/>
      <c r="ST478" s="39"/>
      <c r="SU478" s="39"/>
      <c r="SV478" s="39"/>
      <c r="SW478" s="39"/>
      <c r="SX478" s="39"/>
      <c r="SY478" s="39"/>
      <c r="SZ478" s="39"/>
      <c r="TA478" s="39"/>
      <c r="TB478" s="39"/>
      <c r="TC478" s="39"/>
      <c r="TD478" s="39"/>
      <c r="TE478" s="39"/>
      <c r="TF478" s="39"/>
      <c r="TG478" s="39"/>
      <c r="TH478" s="39"/>
      <c r="TI478" s="39"/>
      <c r="TJ478" s="39"/>
      <c r="TK478" s="39"/>
      <c r="TL478" s="39"/>
      <c r="TM478" s="39"/>
      <c r="TN478" s="39"/>
      <c r="TO478" s="39"/>
      <c r="TP478" s="39"/>
      <c r="TQ478" s="39"/>
      <c r="TR478" s="39"/>
      <c r="TS478" s="39"/>
      <c r="TT478" s="39"/>
      <c r="TU478" s="39"/>
      <c r="TV478" s="39"/>
      <c r="TW478" s="39"/>
      <c r="TX478" s="39"/>
      <c r="TY478" s="39"/>
      <c r="TZ478" s="39"/>
      <c r="UA478" s="39"/>
      <c r="UB478" s="39"/>
      <c r="UC478" s="39"/>
      <c r="UD478" s="39"/>
      <c r="UE478" s="39"/>
      <c r="UF478" s="39"/>
      <c r="UG478" s="39"/>
      <c r="UH478" s="39"/>
      <c r="UI478" s="39"/>
      <c r="UJ478" s="39"/>
      <c r="UK478" s="39"/>
      <c r="UL478" s="39"/>
      <c r="UM478" s="39"/>
      <c r="UN478" s="39"/>
      <c r="UO478" s="39"/>
      <c r="UP478" s="39"/>
      <c r="UQ478" s="39"/>
      <c r="UR478" s="39"/>
      <c r="US478" s="39"/>
      <c r="UT478" s="39"/>
      <c r="UU478" s="39"/>
      <c r="UV478" s="39"/>
      <c r="UW478" s="39"/>
      <c r="UX478" s="39"/>
      <c r="UY478" s="39"/>
      <c r="UZ478" s="39"/>
      <c r="VA478" s="39"/>
      <c r="VB478" s="39"/>
      <c r="VC478" s="39"/>
      <c r="VD478" s="39"/>
      <c r="VE478" s="39"/>
      <c r="VF478" s="39"/>
      <c r="VG478" s="39"/>
      <c r="VH478" s="39"/>
      <c r="VI478" s="39"/>
      <c r="VJ478" s="39"/>
      <c r="VK478" s="39"/>
      <c r="VL478" s="39"/>
      <c r="VM478" s="39"/>
      <c r="VN478" s="39"/>
      <c r="VO478" s="39"/>
      <c r="VP478" s="39"/>
      <c r="VQ478" s="39"/>
      <c r="VR478" s="39"/>
      <c r="VS478" s="39"/>
      <c r="VT478" s="39"/>
      <c r="VU478" s="39"/>
      <c r="VV478" s="39"/>
      <c r="VW478" s="39"/>
      <c r="VX478" s="39"/>
      <c r="VY478" s="39"/>
      <c r="VZ478" s="39"/>
      <c r="WA478" s="39"/>
      <c r="WB478" s="39"/>
      <c r="WC478" s="39"/>
      <c r="WD478" s="39"/>
      <c r="WE478" s="39"/>
      <c r="WF478" s="39"/>
      <c r="WG478" s="39"/>
      <c r="WH478" s="39"/>
      <c r="WI478" s="39"/>
      <c r="WJ478" s="39"/>
      <c r="WK478" s="39"/>
      <c r="WL478" s="39"/>
      <c r="WM478" s="39"/>
      <c r="WN478" s="39"/>
      <c r="WO478" s="39"/>
      <c r="WP478" s="39"/>
      <c r="WQ478" s="39"/>
      <c r="WR478" s="39"/>
      <c r="WS478" s="39"/>
      <c r="WT478" s="39"/>
      <c r="WU478" s="39"/>
      <c r="WV478" s="39"/>
      <c r="WW478" s="39"/>
      <c r="WX478" s="39"/>
      <c r="WY478" s="39"/>
      <c r="WZ478" s="39"/>
      <c r="XA478" s="39"/>
      <c r="XB478" s="39"/>
      <c r="XC478" s="39"/>
      <c r="XD478" s="39"/>
      <c r="XE478" s="39"/>
      <c r="XF478" s="39"/>
      <c r="XG478" s="39"/>
      <c r="XH478" s="39"/>
      <c r="XI478" s="39"/>
      <c r="XJ478" s="39"/>
      <c r="XK478" s="39"/>
      <c r="XL478" s="39"/>
      <c r="XM478" s="39"/>
      <c r="XN478" s="39"/>
      <c r="XO478" s="39"/>
      <c r="XP478" s="39"/>
      <c r="XQ478" s="39"/>
      <c r="XR478" s="39"/>
      <c r="XS478" s="39"/>
      <c r="XT478" s="39"/>
      <c r="XU478" s="39"/>
      <c r="XV478" s="39"/>
      <c r="XW478" s="39"/>
      <c r="XX478" s="39"/>
      <c r="XY478" s="39"/>
      <c r="XZ478" s="39"/>
      <c r="YA478" s="39"/>
      <c r="YB478" s="39"/>
      <c r="YC478" s="39"/>
      <c r="YD478" s="39"/>
      <c r="YE478" s="39"/>
      <c r="YF478" s="39"/>
      <c r="YG478" s="39"/>
      <c r="YH478" s="39"/>
      <c r="YI478" s="39"/>
      <c r="YJ478" s="39"/>
      <c r="YK478" s="39"/>
      <c r="YL478" s="39"/>
      <c r="YM478" s="39"/>
      <c r="YN478" s="39"/>
      <c r="YO478" s="39"/>
      <c r="YP478" s="39"/>
      <c r="YQ478" s="39"/>
      <c r="YR478" s="39"/>
      <c r="YS478" s="39"/>
      <c r="YT478" s="39"/>
      <c r="YU478" s="39"/>
      <c r="YV478" s="39"/>
      <c r="YW478" s="39"/>
      <c r="YX478" s="39"/>
      <c r="YY478" s="39"/>
      <c r="YZ478" s="39"/>
      <c r="ZA478" s="39"/>
      <c r="ZB478" s="39"/>
      <c r="ZC478" s="39"/>
      <c r="ZD478" s="39"/>
      <c r="ZE478" s="39"/>
      <c r="ZF478" s="39"/>
      <c r="ZG478" s="39"/>
      <c r="ZH478" s="39"/>
      <c r="ZI478" s="39"/>
      <c r="ZJ478" s="39"/>
      <c r="ZK478" s="39"/>
      <c r="ZL478" s="39"/>
      <c r="ZM478" s="39"/>
      <c r="ZN478" s="39"/>
      <c r="ZO478" s="39"/>
      <c r="ZP478" s="39"/>
      <c r="ZQ478" s="39"/>
      <c r="ZR478" s="39"/>
      <c r="ZS478" s="39"/>
      <c r="ZT478" s="39"/>
      <c r="ZU478" s="39"/>
      <c r="ZV478" s="39"/>
      <c r="ZW478" s="39"/>
      <c r="ZX478" s="39"/>
    </row>
    <row r="479" spans="1:700" s="41" customFormat="1" ht="12" customHeight="1" x14ac:dyDescent="0.25">
      <c r="A479" s="128" t="s">
        <v>36</v>
      </c>
      <c r="B479" s="15" t="s">
        <v>37</v>
      </c>
      <c r="C479" s="15" t="s">
        <v>37</v>
      </c>
      <c r="D479" s="5" t="s">
        <v>38</v>
      </c>
      <c r="E479" s="6" t="s">
        <v>229</v>
      </c>
      <c r="F479" s="5" t="s">
        <v>38</v>
      </c>
      <c r="G479" s="6" t="s">
        <v>40</v>
      </c>
      <c r="H479" s="8">
        <v>39202</v>
      </c>
      <c r="I479" s="70" t="s">
        <v>170</v>
      </c>
      <c r="J479" s="28"/>
      <c r="K479" s="28" t="s">
        <v>171</v>
      </c>
      <c r="L479" s="29"/>
      <c r="M479" s="8" t="s">
        <v>43</v>
      </c>
      <c r="N479" s="55" t="s">
        <v>16296</v>
      </c>
      <c r="O479" s="65">
        <v>4</v>
      </c>
      <c r="P479" s="64">
        <v>1500</v>
      </c>
      <c r="Q479" s="33" t="s">
        <v>16279</v>
      </c>
      <c r="R479" s="35">
        <f t="shared" si="9"/>
        <v>6000</v>
      </c>
      <c r="S479" s="64">
        <v>0</v>
      </c>
      <c r="T479" s="64">
        <v>1500</v>
      </c>
      <c r="U479" s="64">
        <v>0</v>
      </c>
      <c r="V479" s="64">
        <v>1500</v>
      </c>
      <c r="W479" s="64">
        <v>0</v>
      </c>
      <c r="X479" s="64">
        <v>0</v>
      </c>
      <c r="Y479" s="64">
        <v>1500</v>
      </c>
      <c r="Z479" s="64">
        <v>0</v>
      </c>
      <c r="AA479" s="64">
        <v>0</v>
      </c>
      <c r="AB479" s="64">
        <v>1500</v>
      </c>
      <c r="AC479" s="64">
        <v>0</v>
      </c>
      <c r="AD479" s="64">
        <v>0</v>
      </c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  <c r="IB479" s="39"/>
      <c r="IC479" s="39"/>
      <c r="ID479" s="39"/>
      <c r="IE479" s="39"/>
      <c r="IF479" s="39"/>
      <c r="IG479" s="39"/>
      <c r="IH479" s="39"/>
      <c r="II479" s="39"/>
      <c r="IJ479" s="39"/>
      <c r="IK479" s="39"/>
      <c r="IL479" s="39"/>
      <c r="IM479" s="39"/>
      <c r="IN479" s="39"/>
      <c r="IO479" s="39"/>
      <c r="IP479" s="39"/>
      <c r="IQ479" s="39"/>
      <c r="IR479" s="39"/>
      <c r="IS479" s="39"/>
      <c r="IT479" s="39"/>
      <c r="IU479" s="39"/>
      <c r="IV479" s="39"/>
      <c r="IW479" s="39"/>
      <c r="IX479" s="39"/>
      <c r="IY479" s="39"/>
      <c r="IZ479" s="39"/>
      <c r="JA479" s="39"/>
      <c r="JB479" s="39"/>
      <c r="JC479" s="39"/>
      <c r="JD479" s="39"/>
      <c r="JE479" s="39"/>
      <c r="JF479" s="39"/>
      <c r="JG479" s="39"/>
      <c r="JH479" s="39"/>
      <c r="JI479" s="39"/>
      <c r="JJ479" s="39"/>
      <c r="JK479" s="39"/>
      <c r="JL479" s="39"/>
      <c r="JM479" s="39"/>
      <c r="JN479" s="39"/>
      <c r="JO479" s="39"/>
      <c r="JP479" s="39"/>
      <c r="JQ479" s="39"/>
      <c r="JR479" s="39"/>
      <c r="JS479" s="39"/>
      <c r="JT479" s="39"/>
      <c r="JU479" s="39"/>
      <c r="JV479" s="39"/>
      <c r="JW479" s="39"/>
      <c r="JX479" s="39"/>
      <c r="JY479" s="39"/>
      <c r="JZ479" s="39"/>
      <c r="KA479" s="39"/>
      <c r="KB479" s="39"/>
      <c r="KC479" s="39"/>
      <c r="KD479" s="39"/>
      <c r="KE479" s="39"/>
      <c r="KF479" s="39"/>
      <c r="KG479" s="39"/>
      <c r="KH479" s="39"/>
      <c r="KI479" s="39"/>
      <c r="KJ479" s="39"/>
      <c r="KK479" s="39"/>
      <c r="KL479" s="39"/>
      <c r="KM479" s="39"/>
      <c r="KN479" s="39"/>
      <c r="KO479" s="39"/>
      <c r="KP479" s="39"/>
      <c r="KQ479" s="39"/>
      <c r="KR479" s="39"/>
      <c r="KS479" s="39"/>
      <c r="KT479" s="39"/>
      <c r="KU479" s="39"/>
      <c r="KV479" s="39"/>
      <c r="KW479" s="39"/>
      <c r="KX479" s="39"/>
      <c r="KY479" s="39"/>
      <c r="KZ479" s="39"/>
      <c r="LA479" s="39"/>
      <c r="LB479" s="39"/>
      <c r="LC479" s="39"/>
      <c r="LD479" s="39"/>
      <c r="LE479" s="39"/>
      <c r="LF479" s="39"/>
      <c r="LG479" s="39"/>
      <c r="LH479" s="39"/>
      <c r="LI479" s="39"/>
      <c r="LJ479" s="39"/>
      <c r="LK479" s="39"/>
      <c r="LL479" s="39"/>
      <c r="LM479" s="39"/>
      <c r="LN479" s="39"/>
      <c r="LO479" s="39"/>
      <c r="LP479" s="39"/>
      <c r="LQ479" s="39"/>
      <c r="LR479" s="39"/>
      <c r="LS479" s="39"/>
      <c r="LT479" s="39"/>
      <c r="LU479" s="39"/>
      <c r="LV479" s="39"/>
      <c r="LW479" s="39"/>
      <c r="LX479" s="39"/>
      <c r="LY479" s="39"/>
      <c r="LZ479" s="39"/>
      <c r="MA479" s="39"/>
      <c r="MB479" s="39"/>
      <c r="MC479" s="39"/>
      <c r="MD479" s="39"/>
      <c r="ME479" s="39"/>
      <c r="MF479" s="39"/>
      <c r="MG479" s="39"/>
      <c r="MH479" s="39"/>
      <c r="MI479" s="39"/>
      <c r="MJ479" s="39"/>
      <c r="MK479" s="39"/>
      <c r="ML479" s="39"/>
      <c r="MM479" s="39"/>
      <c r="MN479" s="39"/>
      <c r="MO479" s="39"/>
      <c r="MP479" s="39"/>
      <c r="MQ479" s="39"/>
      <c r="MR479" s="39"/>
      <c r="MS479" s="39"/>
      <c r="MT479" s="39"/>
      <c r="MU479" s="39"/>
      <c r="MV479" s="39"/>
      <c r="MW479" s="39"/>
      <c r="MX479" s="39"/>
      <c r="MY479" s="39"/>
      <c r="MZ479" s="39"/>
      <c r="NA479" s="39"/>
      <c r="NB479" s="39"/>
      <c r="NC479" s="39"/>
      <c r="ND479" s="39"/>
      <c r="NE479" s="39"/>
      <c r="NF479" s="39"/>
      <c r="NG479" s="39"/>
      <c r="NH479" s="39"/>
      <c r="NI479" s="39"/>
      <c r="NJ479" s="39"/>
      <c r="NK479" s="39"/>
      <c r="NL479" s="39"/>
      <c r="NM479" s="39"/>
      <c r="NN479" s="39"/>
      <c r="NO479" s="39"/>
      <c r="NP479" s="39"/>
      <c r="NQ479" s="39"/>
      <c r="NR479" s="39"/>
      <c r="NS479" s="39"/>
      <c r="NT479" s="39"/>
      <c r="NU479" s="39"/>
      <c r="NV479" s="39"/>
      <c r="NW479" s="39"/>
      <c r="NX479" s="39"/>
      <c r="NY479" s="39"/>
      <c r="NZ479" s="39"/>
      <c r="OA479" s="39"/>
      <c r="OB479" s="39"/>
      <c r="OC479" s="39"/>
      <c r="OD479" s="39"/>
      <c r="OE479" s="39"/>
      <c r="OF479" s="39"/>
      <c r="OG479" s="39"/>
      <c r="OH479" s="39"/>
      <c r="OI479" s="39"/>
      <c r="OJ479" s="39"/>
      <c r="OK479" s="39"/>
      <c r="OL479" s="39"/>
      <c r="OM479" s="39"/>
      <c r="ON479" s="39"/>
      <c r="OO479" s="39"/>
      <c r="OP479" s="39"/>
      <c r="OQ479" s="39"/>
      <c r="OR479" s="39"/>
      <c r="OS479" s="39"/>
      <c r="OT479" s="39"/>
      <c r="OU479" s="39"/>
      <c r="OV479" s="39"/>
      <c r="OW479" s="39"/>
      <c r="OX479" s="39"/>
      <c r="OY479" s="39"/>
      <c r="OZ479" s="39"/>
      <c r="PA479" s="39"/>
      <c r="PB479" s="39"/>
      <c r="PC479" s="39"/>
      <c r="PD479" s="39"/>
      <c r="PE479" s="39"/>
      <c r="PF479" s="39"/>
      <c r="PG479" s="39"/>
      <c r="PH479" s="39"/>
      <c r="PI479" s="39"/>
      <c r="PJ479" s="39"/>
      <c r="PK479" s="39"/>
      <c r="PL479" s="39"/>
      <c r="PM479" s="39"/>
      <c r="PN479" s="39"/>
      <c r="PO479" s="39"/>
      <c r="PP479" s="39"/>
      <c r="PQ479" s="39"/>
      <c r="PR479" s="39"/>
      <c r="PS479" s="39"/>
      <c r="PT479" s="39"/>
      <c r="PU479" s="39"/>
      <c r="PV479" s="39"/>
      <c r="PW479" s="39"/>
      <c r="PX479" s="39"/>
      <c r="PY479" s="39"/>
      <c r="PZ479" s="39"/>
      <c r="QA479" s="39"/>
      <c r="QB479" s="39"/>
      <c r="QC479" s="39"/>
      <c r="QD479" s="39"/>
      <c r="QE479" s="39"/>
      <c r="QF479" s="39"/>
      <c r="QG479" s="39"/>
      <c r="QH479" s="39"/>
      <c r="QI479" s="39"/>
      <c r="QJ479" s="39"/>
      <c r="QK479" s="39"/>
      <c r="QL479" s="39"/>
      <c r="QM479" s="39"/>
      <c r="QN479" s="39"/>
      <c r="QO479" s="39"/>
      <c r="QP479" s="39"/>
      <c r="QQ479" s="39"/>
      <c r="QR479" s="39"/>
      <c r="QS479" s="39"/>
      <c r="QT479" s="39"/>
      <c r="QU479" s="39"/>
      <c r="QV479" s="39"/>
      <c r="QW479" s="39"/>
      <c r="QX479" s="39"/>
      <c r="QY479" s="39"/>
      <c r="QZ479" s="39"/>
      <c r="RA479" s="39"/>
      <c r="RB479" s="39"/>
      <c r="RC479" s="39"/>
      <c r="RD479" s="39"/>
      <c r="RE479" s="39"/>
      <c r="RF479" s="39"/>
      <c r="RG479" s="39"/>
      <c r="RH479" s="39"/>
      <c r="RI479" s="39"/>
      <c r="RJ479" s="39"/>
      <c r="RK479" s="39"/>
      <c r="RL479" s="39"/>
      <c r="RM479" s="39"/>
      <c r="RN479" s="39"/>
      <c r="RO479" s="39"/>
      <c r="RP479" s="39"/>
      <c r="RQ479" s="39"/>
      <c r="RR479" s="39"/>
      <c r="RS479" s="39"/>
      <c r="RT479" s="39"/>
      <c r="RU479" s="39"/>
      <c r="RV479" s="39"/>
      <c r="RW479" s="39"/>
      <c r="RX479" s="39"/>
      <c r="RY479" s="39"/>
      <c r="RZ479" s="39"/>
      <c r="SA479" s="39"/>
      <c r="SB479" s="39"/>
      <c r="SC479" s="39"/>
      <c r="SD479" s="39"/>
      <c r="SE479" s="39"/>
      <c r="SF479" s="39"/>
      <c r="SG479" s="39"/>
      <c r="SH479" s="39"/>
      <c r="SI479" s="39"/>
      <c r="SJ479" s="39"/>
      <c r="SK479" s="39"/>
      <c r="SL479" s="39"/>
      <c r="SM479" s="39"/>
      <c r="SN479" s="39"/>
      <c r="SO479" s="39"/>
      <c r="SP479" s="39"/>
      <c r="SQ479" s="39"/>
      <c r="SR479" s="39"/>
      <c r="SS479" s="39"/>
      <c r="ST479" s="39"/>
      <c r="SU479" s="39"/>
      <c r="SV479" s="39"/>
      <c r="SW479" s="39"/>
      <c r="SX479" s="39"/>
      <c r="SY479" s="39"/>
      <c r="SZ479" s="39"/>
      <c r="TA479" s="39"/>
      <c r="TB479" s="39"/>
      <c r="TC479" s="39"/>
      <c r="TD479" s="39"/>
      <c r="TE479" s="39"/>
      <c r="TF479" s="39"/>
      <c r="TG479" s="39"/>
      <c r="TH479" s="39"/>
      <c r="TI479" s="39"/>
      <c r="TJ479" s="39"/>
      <c r="TK479" s="39"/>
      <c r="TL479" s="39"/>
      <c r="TM479" s="39"/>
      <c r="TN479" s="39"/>
      <c r="TO479" s="39"/>
      <c r="TP479" s="39"/>
      <c r="TQ479" s="39"/>
      <c r="TR479" s="39"/>
      <c r="TS479" s="39"/>
      <c r="TT479" s="39"/>
      <c r="TU479" s="39"/>
      <c r="TV479" s="39"/>
      <c r="TW479" s="39"/>
      <c r="TX479" s="39"/>
      <c r="TY479" s="39"/>
      <c r="TZ479" s="39"/>
      <c r="UA479" s="39"/>
      <c r="UB479" s="39"/>
      <c r="UC479" s="39"/>
      <c r="UD479" s="39"/>
      <c r="UE479" s="39"/>
      <c r="UF479" s="39"/>
      <c r="UG479" s="39"/>
      <c r="UH479" s="39"/>
      <c r="UI479" s="39"/>
      <c r="UJ479" s="39"/>
      <c r="UK479" s="39"/>
      <c r="UL479" s="39"/>
      <c r="UM479" s="39"/>
      <c r="UN479" s="39"/>
      <c r="UO479" s="39"/>
      <c r="UP479" s="39"/>
      <c r="UQ479" s="39"/>
      <c r="UR479" s="39"/>
      <c r="US479" s="39"/>
      <c r="UT479" s="39"/>
      <c r="UU479" s="39"/>
      <c r="UV479" s="39"/>
      <c r="UW479" s="39"/>
      <c r="UX479" s="39"/>
      <c r="UY479" s="39"/>
      <c r="UZ479" s="39"/>
      <c r="VA479" s="39"/>
      <c r="VB479" s="39"/>
      <c r="VC479" s="39"/>
      <c r="VD479" s="39"/>
      <c r="VE479" s="39"/>
      <c r="VF479" s="39"/>
      <c r="VG479" s="39"/>
      <c r="VH479" s="39"/>
      <c r="VI479" s="39"/>
      <c r="VJ479" s="39"/>
      <c r="VK479" s="39"/>
      <c r="VL479" s="39"/>
      <c r="VM479" s="39"/>
      <c r="VN479" s="39"/>
      <c r="VO479" s="39"/>
      <c r="VP479" s="39"/>
      <c r="VQ479" s="39"/>
      <c r="VR479" s="39"/>
      <c r="VS479" s="39"/>
      <c r="VT479" s="39"/>
      <c r="VU479" s="39"/>
      <c r="VV479" s="39"/>
      <c r="VW479" s="39"/>
      <c r="VX479" s="39"/>
      <c r="VY479" s="39"/>
      <c r="VZ479" s="39"/>
      <c r="WA479" s="39"/>
      <c r="WB479" s="39"/>
      <c r="WC479" s="39"/>
      <c r="WD479" s="39"/>
      <c r="WE479" s="39"/>
      <c r="WF479" s="39"/>
      <c r="WG479" s="39"/>
      <c r="WH479" s="39"/>
      <c r="WI479" s="39"/>
      <c r="WJ479" s="39"/>
      <c r="WK479" s="39"/>
      <c r="WL479" s="39"/>
      <c r="WM479" s="39"/>
      <c r="WN479" s="39"/>
      <c r="WO479" s="39"/>
      <c r="WP479" s="39"/>
      <c r="WQ479" s="39"/>
      <c r="WR479" s="39"/>
      <c r="WS479" s="39"/>
      <c r="WT479" s="39"/>
      <c r="WU479" s="39"/>
      <c r="WV479" s="39"/>
      <c r="WW479" s="39"/>
      <c r="WX479" s="39"/>
      <c r="WY479" s="39"/>
      <c r="WZ479" s="39"/>
      <c r="XA479" s="39"/>
      <c r="XB479" s="39"/>
      <c r="XC479" s="39"/>
      <c r="XD479" s="39"/>
      <c r="XE479" s="39"/>
      <c r="XF479" s="39"/>
      <c r="XG479" s="39"/>
      <c r="XH479" s="39"/>
      <c r="XI479" s="39"/>
      <c r="XJ479" s="39"/>
      <c r="XK479" s="39"/>
      <c r="XL479" s="39"/>
      <c r="XM479" s="39"/>
      <c r="XN479" s="39"/>
      <c r="XO479" s="39"/>
      <c r="XP479" s="39"/>
      <c r="XQ479" s="39"/>
      <c r="XR479" s="39"/>
      <c r="XS479" s="39"/>
      <c r="XT479" s="39"/>
      <c r="XU479" s="39"/>
      <c r="XV479" s="39"/>
      <c r="XW479" s="39"/>
      <c r="XX479" s="39"/>
      <c r="XY479" s="39"/>
      <c r="XZ479" s="39"/>
      <c r="YA479" s="39"/>
      <c r="YB479" s="39"/>
      <c r="YC479" s="39"/>
      <c r="YD479" s="39"/>
      <c r="YE479" s="39"/>
      <c r="YF479" s="39"/>
      <c r="YG479" s="39"/>
      <c r="YH479" s="39"/>
      <c r="YI479" s="39"/>
      <c r="YJ479" s="39"/>
      <c r="YK479" s="39"/>
      <c r="YL479" s="39"/>
      <c r="YM479" s="39"/>
      <c r="YN479" s="39"/>
      <c r="YO479" s="39"/>
      <c r="YP479" s="39"/>
      <c r="YQ479" s="39"/>
      <c r="YR479" s="39"/>
      <c r="YS479" s="39"/>
      <c r="YT479" s="39"/>
      <c r="YU479" s="39"/>
      <c r="YV479" s="39"/>
      <c r="YW479" s="39"/>
      <c r="YX479" s="39"/>
      <c r="YY479" s="39"/>
      <c r="YZ479" s="39"/>
      <c r="ZA479" s="39"/>
      <c r="ZB479" s="39"/>
      <c r="ZC479" s="39"/>
      <c r="ZD479" s="39"/>
      <c r="ZE479" s="39"/>
      <c r="ZF479" s="39"/>
      <c r="ZG479" s="39"/>
      <c r="ZH479" s="39"/>
      <c r="ZI479" s="39"/>
      <c r="ZJ479" s="39"/>
      <c r="ZK479" s="39"/>
      <c r="ZL479" s="39"/>
      <c r="ZM479" s="39"/>
      <c r="ZN479" s="39"/>
      <c r="ZO479" s="39"/>
      <c r="ZP479" s="39"/>
      <c r="ZQ479" s="39"/>
      <c r="ZR479" s="39"/>
      <c r="ZS479" s="39"/>
      <c r="ZT479" s="39"/>
      <c r="ZU479" s="39"/>
      <c r="ZV479" s="39"/>
      <c r="ZW479" s="39"/>
      <c r="ZX479" s="39"/>
    </row>
    <row r="480" spans="1:700" s="41" customFormat="1" ht="12" customHeight="1" x14ac:dyDescent="0.25">
      <c r="A480" s="128" t="s">
        <v>36</v>
      </c>
      <c r="B480" s="15" t="s">
        <v>37</v>
      </c>
      <c r="C480" s="15" t="s">
        <v>37</v>
      </c>
      <c r="D480" s="5" t="s">
        <v>38</v>
      </c>
      <c r="E480" s="6" t="s">
        <v>229</v>
      </c>
      <c r="F480" s="5" t="s">
        <v>38</v>
      </c>
      <c r="G480" s="6" t="s">
        <v>40</v>
      </c>
      <c r="H480" s="8">
        <v>24601</v>
      </c>
      <c r="I480" s="70" t="s">
        <v>124</v>
      </c>
      <c r="J480" s="9" t="s">
        <v>7841</v>
      </c>
      <c r="K480" s="28" t="s">
        <v>16381</v>
      </c>
      <c r="L480" s="28"/>
      <c r="M480" s="8" t="s">
        <v>43</v>
      </c>
      <c r="N480" s="12" t="s">
        <v>877</v>
      </c>
      <c r="O480" s="32">
        <v>4</v>
      </c>
      <c r="P480" s="35">
        <v>125</v>
      </c>
      <c r="Q480" s="33" t="s">
        <v>45</v>
      </c>
      <c r="R480" s="35">
        <f>P480*O480</f>
        <v>500</v>
      </c>
      <c r="S480" s="35">
        <v>0</v>
      </c>
      <c r="T480" s="35">
        <v>250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250</v>
      </c>
      <c r="AA480" s="35">
        <v>0</v>
      </c>
      <c r="AB480" s="35">
        <v>0</v>
      </c>
      <c r="AC480" s="35">
        <v>0</v>
      </c>
      <c r="AD480" s="35">
        <v>0</v>
      </c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  <c r="IB480" s="39"/>
      <c r="IC480" s="39"/>
      <c r="ID480" s="39"/>
      <c r="IE480" s="39"/>
      <c r="IF480" s="39"/>
      <c r="IG480" s="39"/>
      <c r="IH480" s="39"/>
      <c r="II480" s="39"/>
      <c r="IJ480" s="39"/>
      <c r="IK480" s="39"/>
      <c r="IL480" s="39"/>
      <c r="IM480" s="39"/>
      <c r="IN480" s="39"/>
      <c r="IO480" s="39"/>
      <c r="IP480" s="39"/>
      <c r="IQ480" s="39"/>
      <c r="IR480" s="39"/>
      <c r="IS480" s="39"/>
      <c r="IT480" s="39"/>
      <c r="IU480" s="39"/>
      <c r="IV480" s="39"/>
      <c r="IW480" s="39"/>
      <c r="IX480" s="39"/>
      <c r="IY480" s="39"/>
      <c r="IZ480" s="39"/>
      <c r="JA480" s="39"/>
      <c r="JB480" s="39"/>
      <c r="JC480" s="39"/>
      <c r="JD480" s="39"/>
      <c r="JE480" s="39"/>
      <c r="JF480" s="39"/>
      <c r="JG480" s="39"/>
      <c r="JH480" s="39"/>
      <c r="JI480" s="39"/>
      <c r="JJ480" s="39"/>
      <c r="JK480" s="39"/>
      <c r="JL480" s="39"/>
      <c r="JM480" s="39"/>
      <c r="JN480" s="39"/>
      <c r="JO480" s="39"/>
      <c r="JP480" s="39"/>
      <c r="JQ480" s="39"/>
      <c r="JR480" s="39"/>
      <c r="JS480" s="39"/>
      <c r="JT480" s="39"/>
      <c r="JU480" s="39"/>
      <c r="JV480" s="39"/>
      <c r="JW480" s="39"/>
      <c r="JX480" s="39"/>
      <c r="JY480" s="39"/>
      <c r="JZ480" s="39"/>
      <c r="KA480" s="39"/>
      <c r="KB480" s="39"/>
      <c r="KC480" s="39"/>
      <c r="KD480" s="39"/>
      <c r="KE480" s="39"/>
      <c r="KF480" s="39"/>
      <c r="KG480" s="39"/>
      <c r="KH480" s="39"/>
      <c r="KI480" s="39"/>
      <c r="KJ480" s="39"/>
      <c r="KK480" s="39"/>
      <c r="KL480" s="39"/>
      <c r="KM480" s="39"/>
      <c r="KN480" s="39"/>
      <c r="KO480" s="39"/>
      <c r="KP480" s="39"/>
      <c r="KQ480" s="39"/>
      <c r="KR480" s="39"/>
      <c r="KS480" s="39"/>
      <c r="KT480" s="39"/>
      <c r="KU480" s="39"/>
      <c r="KV480" s="39"/>
      <c r="KW480" s="39"/>
      <c r="KX480" s="39"/>
      <c r="KY480" s="39"/>
      <c r="KZ480" s="39"/>
      <c r="LA480" s="39"/>
      <c r="LB480" s="39"/>
      <c r="LC480" s="39"/>
      <c r="LD480" s="39"/>
      <c r="LE480" s="39"/>
      <c r="LF480" s="39"/>
      <c r="LG480" s="39"/>
      <c r="LH480" s="39"/>
      <c r="LI480" s="39"/>
      <c r="LJ480" s="39"/>
      <c r="LK480" s="39"/>
      <c r="LL480" s="39"/>
      <c r="LM480" s="39"/>
      <c r="LN480" s="39"/>
      <c r="LO480" s="39"/>
      <c r="LP480" s="39"/>
      <c r="LQ480" s="39"/>
      <c r="LR480" s="39"/>
      <c r="LS480" s="39"/>
      <c r="LT480" s="39"/>
      <c r="LU480" s="39"/>
      <c r="LV480" s="39"/>
      <c r="LW480" s="39"/>
      <c r="LX480" s="39"/>
      <c r="LY480" s="39"/>
      <c r="LZ480" s="39"/>
      <c r="MA480" s="39"/>
      <c r="MB480" s="39"/>
      <c r="MC480" s="39"/>
      <c r="MD480" s="39"/>
      <c r="ME480" s="39"/>
      <c r="MF480" s="39"/>
      <c r="MG480" s="39"/>
      <c r="MH480" s="39"/>
      <c r="MI480" s="39"/>
      <c r="MJ480" s="39"/>
      <c r="MK480" s="39"/>
      <c r="ML480" s="39"/>
      <c r="MM480" s="39"/>
      <c r="MN480" s="39"/>
      <c r="MO480" s="39"/>
      <c r="MP480" s="39"/>
      <c r="MQ480" s="39"/>
      <c r="MR480" s="39"/>
      <c r="MS480" s="39"/>
      <c r="MT480" s="39"/>
      <c r="MU480" s="39"/>
      <c r="MV480" s="39"/>
      <c r="MW480" s="39"/>
      <c r="MX480" s="39"/>
      <c r="MY480" s="39"/>
      <c r="MZ480" s="39"/>
      <c r="NA480" s="39"/>
      <c r="NB480" s="39"/>
      <c r="NC480" s="39"/>
      <c r="ND480" s="39"/>
      <c r="NE480" s="39"/>
      <c r="NF480" s="39"/>
      <c r="NG480" s="39"/>
      <c r="NH480" s="39"/>
      <c r="NI480" s="39"/>
      <c r="NJ480" s="39"/>
      <c r="NK480" s="39"/>
      <c r="NL480" s="39"/>
      <c r="NM480" s="39"/>
      <c r="NN480" s="39"/>
      <c r="NO480" s="39"/>
      <c r="NP480" s="39"/>
      <c r="NQ480" s="39"/>
      <c r="NR480" s="39"/>
      <c r="NS480" s="39"/>
      <c r="NT480" s="39"/>
      <c r="NU480" s="39"/>
      <c r="NV480" s="39"/>
      <c r="NW480" s="39"/>
      <c r="NX480" s="39"/>
      <c r="NY480" s="39"/>
      <c r="NZ480" s="39"/>
      <c r="OA480" s="39"/>
      <c r="OB480" s="39"/>
      <c r="OC480" s="39"/>
      <c r="OD480" s="39"/>
      <c r="OE480" s="39"/>
      <c r="OF480" s="39"/>
      <c r="OG480" s="39"/>
      <c r="OH480" s="39"/>
      <c r="OI480" s="39"/>
      <c r="OJ480" s="39"/>
      <c r="OK480" s="39"/>
      <c r="OL480" s="39"/>
      <c r="OM480" s="39"/>
      <c r="ON480" s="39"/>
      <c r="OO480" s="39"/>
      <c r="OP480" s="39"/>
      <c r="OQ480" s="39"/>
      <c r="OR480" s="39"/>
      <c r="OS480" s="39"/>
      <c r="OT480" s="39"/>
      <c r="OU480" s="39"/>
      <c r="OV480" s="39"/>
      <c r="OW480" s="39"/>
      <c r="OX480" s="39"/>
      <c r="OY480" s="39"/>
      <c r="OZ480" s="39"/>
      <c r="PA480" s="39"/>
      <c r="PB480" s="39"/>
      <c r="PC480" s="39"/>
      <c r="PD480" s="39"/>
      <c r="PE480" s="39"/>
      <c r="PF480" s="39"/>
      <c r="PG480" s="39"/>
      <c r="PH480" s="39"/>
      <c r="PI480" s="39"/>
      <c r="PJ480" s="39"/>
      <c r="PK480" s="39"/>
      <c r="PL480" s="39"/>
      <c r="PM480" s="39"/>
      <c r="PN480" s="39"/>
      <c r="PO480" s="39"/>
      <c r="PP480" s="39"/>
      <c r="PQ480" s="39"/>
      <c r="PR480" s="39"/>
      <c r="PS480" s="39"/>
      <c r="PT480" s="39"/>
      <c r="PU480" s="39"/>
      <c r="PV480" s="39"/>
      <c r="PW480" s="39"/>
      <c r="PX480" s="39"/>
      <c r="PY480" s="39"/>
      <c r="PZ480" s="39"/>
      <c r="QA480" s="39"/>
      <c r="QB480" s="39"/>
      <c r="QC480" s="39"/>
      <c r="QD480" s="39"/>
      <c r="QE480" s="39"/>
      <c r="QF480" s="39"/>
      <c r="QG480" s="39"/>
      <c r="QH480" s="39"/>
      <c r="QI480" s="39"/>
      <c r="QJ480" s="39"/>
      <c r="QK480" s="39"/>
      <c r="QL480" s="39"/>
      <c r="QM480" s="39"/>
      <c r="QN480" s="39"/>
      <c r="QO480" s="39"/>
      <c r="QP480" s="39"/>
      <c r="QQ480" s="39"/>
      <c r="QR480" s="39"/>
      <c r="QS480" s="39"/>
      <c r="QT480" s="39"/>
      <c r="QU480" s="39"/>
      <c r="QV480" s="39"/>
      <c r="QW480" s="39"/>
      <c r="QX480" s="39"/>
      <c r="QY480" s="39"/>
      <c r="QZ480" s="39"/>
      <c r="RA480" s="39"/>
      <c r="RB480" s="39"/>
      <c r="RC480" s="39"/>
      <c r="RD480" s="39"/>
      <c r="RE480" s="39"/>
      <c r="RF480" s="39"/>
      <c r="RG480" s="39"/>
      <c r="RH480" s="39"/>
      <c r="RI480" s="39"/>
      <c r="RJ480" s="39"/>
      <c r="RK480" s="39"/>
      <c r="RL480" s="39"/>
      <c r="RM480" s="39"/>
      <c r="RN480" s="39"/>
      <c r="RO480" s="39"/>
      <c r="RP480" s="39"/>
      <c r="RQ480" s="39"/>
      <c r="RR480" s="39"/>
      <c r="RS480" s="39"/>
      <c r="RT480" s="39"/>
      <c r="RU480" s="39"/>
      <c r="RV480" s="39"/>
      <c r="RW480" s="39"/>
      <c r="RX480" s="39"/>
      <c r="RY480" s="39"/>
      <c r="RZ480" s="39"/>
      <c r="SA480" s="39"/>
      <c r="SB480" s="39"/>
      <c r="SC480" s="39"/>
      <c r="SD480" s="39"/>
      <c r="SE480" s="39"/>
      <c r="SF480" s="39"/>
      <c r="SG480" s="39"/>
      <c r="SH480" s="39"/>
      <c r="SI480" s="39"/>
      <c r="SJ480" s="39"/>
      <c r="SK480" s="39"/>
      <c r="SL480" s="39"/>
      <c r="SM480" s="39"/>
      <c r="SN480" s="39"/>
      <c r="SO480" s="39"/>
      <c r="SP480" s="39"/>
      <c r="SQ480" s="39"/>
      <c r="SR480" s="39"/>
      <c r="SS480" s="39"/>
      <c r="ST480" s="39"/>
      <c r="SU480" s="39"/>
      <c r="SV480" s="39"/>
      <c r="SW480" s="39"/>
      <c r="SX480" s="39"/>
      <c r="SY480" s="39"/>
      <c r="SZ480" s="39"/>
      <c r="TA480" s="39"/>
      <c r="TB480" s="39"/>
      <c r="TC480" s="39"/>
      <c r="TD480" s="39"/>
      <c r="TE480" s="39"/>
      <c r="TF480" s="39"/>
      <c r="TG480" s="39"/>
      <c r="TH480" s="39"/>
      <c r="TI480" s="39"/>
      <c r="TJ480" s="39"/>
      <c r="TK480" s="39"/>
      <c r="TL480" s="39"/>
      <c r="TM480" s="39"/>
      <c r="TN480" s="39"/>
      <c r="TO480" s="39"/>
      <c r="TP480" s="39"/>
      <c r="TQ480" s="39"/>
      <c r="TR480" s="39"/>
      <c r="TS480" s="39"/>
      <c r="TT480" s="39"/>
      <c r="TU480" s="39"/>
      <c r="TV480" s="39"/>
      <c r="TW480" s="39"/>
      <c r="TX480" s="39"/>
      <c r="TY480" s="39"/>
      <c r="TZ480" s="39"/>
      <c r="UA480" s="39"/>
      <c r="UB480" s="39"/>
      <c r="UC480" s="39"/>
      <c r="UD480" s="39"/>
      <c r="UE480" s="39"/>
      <c r="UF480" s="39"/>
      <c r="UG480" s="39"/>
      <c r="UH480" s="39"/>
      <c r="UI480" s="39"/>
      <c r="UJ480" s="39"/>
      <c r="UK480" s="39"/>
      <c r="UL480" s="39"/>
      <c r="UM480" s="39"/>
      <c r="UN480" s="39"/>
      <c r="UO480" s="39"/>
      <c r="UP480" s="39"/>
      <c r="UQ480" s="39"/>
      <c r="UR480" s="39"/>
      <c r="US480" s="39"/>
      <c r="UT480" s="39"/>
      <c r="UU480" s="39"/>
      <c r="UV480" s="39"/>
      <c r="UW480" s="39"/>
      <c r="UX480" s="39"/>
      <c r="UY480" s="39"/>
      <c r="UZ480" s="39"/>
      <c r="VA480" s="39"/>
      <c r="VB480" s="39"/>
      <c r="VC480" s="39"/>
      <c r="VD480" s="39"/>
      <c r="VE480" s="39"/>
      <c r="VF480" s="39"/>
      <c r="VG480" s="39"/>
      <c r="VH480" s="39"/>
      <c r="VI480" s="39"/>
      <c r="VJ480" s="39"/>
      <c r="VK480" s="39"/>
      <c r="VL480" s="39"/>
      <c r="VM480" s="39"/>
      <c r="VN480" s="39"/>
      <c r="VO480" s="39"/>
      <c r="VP480" s="39"/>
      <c r="VQ480" s="39"/>
      <c r="VR480" s="39"/>
      <c r="VS480" s="39"/>
      <c r="VT480" s="39"/>
      <c r="VU480" s="39"/>
      <c r="VV480" s="39"/>
      <c r="VW480" s="39"/>
      <c r="VX480" s="39"/>
      <c r="VY480" s="39"/>
      <c r="VZ480" s="39"/>
      <c r="WA480" s="39"/>
      <c r="WB480" s="39"/>
      <c r="WC480" s="39"/>
      <c r="WD480" s="39"/>
      <c r="WE480" s="39"/>
      <c r="WF480" s="39"/>
      <c r="WG480" s="39"/>
      <c r="WH480" s="39"/>
      <c r="WI480" s="39"/>
      <c r="WJ480" s="39"/>
      <c r="WK480" s="39"/>
      <c r="WL480" s="39"/>
      <c r="WM480" s="39"/>
      <c r="WN480" s="39"/>
      <c r="WO480" s="39"/>
      <c r="WP480" s="39"/>
      <c r="WQ480" s="39"/>
      <c r="WR480" s="39"/>
      <c r="WS480" s="39"/>
      <c r="WT480" s="39"/>
      <c r="WU480" s="39"/>
      <c r="WV480" s="39"/>
      <c r="WW480" s="39"/>
      <c r="WX480" s="39"/>
      <c r="WY480" s="39"/>
      <c r="WZ480" s="39"/>
      <c r="XA480" s="39"/>
      <c r="XB480" s="39"/>
      <c r="XC480" s="39"/>
      <c r="XD480" s="39"/>
      <c r="XE480" s="39"/>
      <c r="XF480" s="39"/>
      <c r="XG480" s="39"/>
      <c r="XH480" s="39"/>
      <c r="XI480" s="39"/>
      <c r="XJ480" s="39"/>
      <c r="XK480" s="39"/>
      <c r="XL480" s="39"/>
      <c r="XM480" s="39"/>
      <c r="XN480" s="39"/>
      <c r="XO480" s="39"/>
      <c r="XP480" s="39"/>
      <c r="XQ480" s="39"/>
      <c r="XR480" s="39"/>
      <c r="XS480" s="39"/>
      <c r="XT480" s="39"/>
      <c r="XU480" s="39"/>
      <c r="XV480" s="39"/>
      <c r="XW480" s="39"/>
      <c r="XX480" s="39"/>
      <c r="XY480" s="39"/>
      <c r="XZ480" s="39"/>
      <c r="YA480" s="39"/>
      <c r="YB480" s="39"/>
      <c r="YC480" s="39"/>
      <c r="YD480" s="39"/>
      <c r="YE480" s="39"/>
      <c r="YF480" s="39"/>
      <c r="YG480" s="39"/>
      <c r="YH480" s="39"/>
      <c r="YI480" s="39"/>
      <c r="YJ480" s="39"/>
      <c r="YK480" s="39"/>
      <c r="YL480" s="39"/>
      <c r="YM480" s="39"/>
      <c r="YN480" s="39"/>
      <c r="YO480" s="39"/>
      <c r="YP480" s="39"/>
      <c r="YQ480" s="39"/>
      <c r="YR480" s="39"/>
      <c r="YS480" s="39"/>
      <c r="YT480" s="39"/>
      <c r="YU480" s="39"/>
      <c r="YV480" s="39"/>
      <c r="YW480" s="39"/>
      <c r="YX480" s="39"/>
      <c r="YY480" s="39"/>
      <c r="YZ480" s="39"/>
      <c r="ZA480" s="39"/>
      <c r="ZB480" s="39"/>
      <c r="ZC480" s="39"/>
      <c r="ZD480" s="39"/>
      <c r="ZE480" s="39"/>
      <c r="ZF480" s="39"/>
      <c r="ZG480" s="39"/>
      <c r="ZH480" s="39"/>
      <c r="ZI480" s="39"/>
      <c r="ZJ480" s="39"/>
      <c r="ZK480" s="39"/>
      <c r="ZL480" s="39"/>
      <c r="ZM480" s="39"/>
      <c r="ZN480" s="39"/>
      <c r="ZO480" s="39"/>
      <c r="ZP480" s="39"/>
      <c r="ZQ480" s="39"/>
      <c r="ZR480" s="39"/>
      <c r="ZS480" s="39"/>
      <c r="ZT480" s="39"/>
      <c r="ZU480" s="39"/>
      <c r="ZV480" s="39"/>
      <c r="ZW480" s="39"/>
      <c r="ZX480" s="39"/>
    </row>
    <row r="481" spans="1:700" s="41" customFormat="1" ht="12" customHeight="1" x14ac:dyDescent="0.25">
      <c r="A481" s="128" t="s">
        <v>36</v>
      </c>
      <c r="B481" s="15" t="s">
        <v>37</v>
      </c>
      <c r="C481" s="15" t="s">
        <v>37</v>
      </c>
      <c r="D481" s="5" t="s">
        <v>38</v>
      </c>
      <c r="E481" s="6" t="s">
        <v>229</v>
      </c>
      <c r="F481" s="5" t="s">
        <v>38</v>
      </c>
      <c r="G481" s="6" t="s">
        <v>40</v>
      </c>
      <c r="H481" s="8">
        <v>24601</v>
      </c>
      <c r="I481" s="70" t="s">
        <v>124</v>
      </c>
      <c r="J481" s="9" t="s">
        <v>7842</v>
      </c>
      <c r="K481" s="28" t="s">
        <v>16382</v>
      </c>
      <c r="L481" s="28"/>
      <c r="M481" s="8" t="s">
        <v>43</v>
      </c>
      <c r="N481" s="12" t="s">
        <v>877</v>
      </c>
      <c r="O481" s="32">
        <v>4</v>
      </c>
      <c r="P481" s="35">
        <v>125</v>
      </c>
      <c r="Q481" s="33" t="s">
        <v>45</v>
      </c>
      <c r="R481" s="35">
        <f>P481*O481</f>
        <v>500</v>
      </c>
      <c r="S481" s="35">
        <v>0</v>
      </c>
      <c r="T481" s="35">
        <v>250</v>
      </c>
      <c r="U481" s="35">
        <v>0</v>
      </c>
      <c r="V481" s="35">
        <v>0</v>
      </c>
      <c r="W481" s="35">
        <v>0</v>
      </c>
      <c r="X481" s="35">
        <v>0</v>
      </c>
      <c r="Y481" s="35">
        <v>0</v>
      </c>
      <c r="Z481" s="35">
        <v>250</v>
      </c>
      <c r="AA481" s="35">
        <v>0</v>
      </c>
      <c r="AB481" s="35">
        <v>0</v>
      </c>
      <c r="AC481" s="35">
        <v>0</v>
      </c>
      <c r="AD481" s="35">
        <v>0</v>
      </c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  <c r="IN481" s="39"/>
      <c r="IO481" s="39"/>
      <c r="IP481" s="39"/>
      <c r="IQ481" s="39"/>
      <c r="IR481" s="39"/>
      <c r="IS481" s="39"/>
      <c r="IT481" s="39"/>
      <c r="IU481" s="39"/>
      <c r="IV481" s="39"/>
      <c r="IW481" s="39"/>
      <c r="IX481" s="39"/>
      <c r="IY481" s="39"/>
      <c r="IZ481" s="39"/>
      <c r="JA481" s="39"/>
      <c r="JB481" s="39"/>
      <c r="JC481" s="39"/>
      <c r="JD481" s="39"/>
      <c r="JE481" s="39"/>
      <c r="JF481" s="39"/>
      <c r="JG481" s="39"/>
      <c r="JH481" s="39"/>
      <c r="JI481" s="39"/>
      <c r="JJ481" s="39"/>
      <c r="JK481" s="39"/>
      <c r="JL481" s="39"/>
      <c r="JM481" s="39"/>
      <c r="JN481" s="39"/>
      <c r="JO481" s="39"/>
      <c r="JP481" s="39"/>
      <c r="JQ481" s="39"/>
      <c r="JR481" s="39"/>
      <c r="JS481" s="39"/>
      <c r="JT481" s="39"/>
      <c r="JU481" s="39"/>
      <c r="JV481" s="39"/>
      <c r="JW481" s="39"/>
      <c r="JX481" s="39"/>
      <c r="JY481" s="39"/>
      <c r="JZ481" s="39"/>
      <c r="KA481" s="39"/>
      <c r="KB481" s="39"/>
      <c r="KC481" s="39"/>
      <c r="KD481" s="39"/>
      <c r="KE481" s="39"/>
      <c r="KF481" s="39"/>
      <c r="KG481" s="39"/>
      <c r="KH481" s="39"/>
      <c r="KI481" s="39"/>
      <c r="KJ481" s="39"/>
      <c r="KK481" s="39"/>
      <c r="KL481" s="39"/>
      <c r="KM481" s="39"/>
      <c r="KN481" s="39"/>
      <c r="KO481" s="39"/>
      <c r="KP481" s="39"/>
      <c r="KQ481" s="39"/>
      <c r="KR481" s="39"/>
      <c r="KS481" s="39"/>
      <c r="KT481" s="39"/>
      <c r="KU481" s="39"/>
      <c r="KV481" s="39"/>
      <c r="KW481" s="39"/>
      <c r="KX481" s="39"/>
      <c r="KY481" s="39"/>
      <c r="KZ481" s="39"/>
      <c r="LA481" s="39"/>
      <c r="LB481" s="39"/>
      <c r="LC481" s="39"/>
      <c r="LD481" s="39"/>
      <c r="LE481" s="39"/>
      <c r="LF481" s="39"/>
      <c r="LG481" s="39"/>
      <c r="LH481" s="39"/>
      <c r="LI481" s="39"/>
      <c r="LJ481" s="39"/>
      <c r="LK481" s="39"/>
      <c r="LL481" s="39"/>
      <c r="LM481" s="39"/>
      <c r="LN481" s="39"/>
      <c r="LO481" s="39"/>
      <c r="LP481" s="39"/>
      <c r="LQ481" s="39"/>
      <c r="LR481" s="39"/>
      <c r="LS481" s="39"/>
      <c r="LT481" s="39"/>
      <c r="LU481" s="39"/>
      <c r="LV481" s="39"/>
      <c r="LW481" s="39"/>
      <c r="LX481" s="39"/>
      <c r="LY481" s="39"/>
      <c r="LZ481" s="39"/>
      <c r="MA481" s="39"/>
      <c r="MB481" s="39"/>
      <c r="MC481" s="39"/>
      <c r="MD481" s="39"/>
      <c r="ME481" s="39"/>
      <c r="MF481" s="39"/>
      <c r="MG481" s="39"/>
      <c r="MH481" s="39"/>
      <c r="MI481" s="39"/>
      <c r="MJ481" s="39"/>
      <c r="MK481" s="39"/>
      <c r="ML481" s="39"/>
      <c r="MM481" s="39"/>
      <c r="MN481" s="39"/>
      <c r="MO481" s="39"/>
      <c r="MP481" s="39"/>
      <c r="MQ481" s="39"/>
      <c r="MR481" s="39"/>
      <c r="MS481" s="39"/>
      <c r="MT481" s="39"/>
      <c r="MU481" s="39"/>
      <c r="MV481" s="39"/>
      <c r="MW481" s="39"/>
      <c r="MX481" s="39"/>
      <c r="MY481" s="39"/>
      <c r="MZ481" s="39"/>
      <c r="NA481" s="39"/>
      <c r="NB481" s="39"/>
      <c r="NC481" s="39"/>
      <c r="ND481" s="39"/>
      <c r="NE481" s="39"/>
      <c r="NF481" s="39"/>
      <c r="NG481" s="39"/>
      <c r="NH481" s="39"/>
      <c r="NI481" s="39"/>
      <c r="NJ481" s="39"/>
      <c r="NK481" s="39"/>
      <c r="NL481" s="39"/>
      <c r="NM481" s="39"/>
      <c r="NN481" s="39"/>
      <c r="NO481" s="39"/>
      <c r="NP481" s="39"/>
      <c r="NQ481" s="39"/>
      <c r="NR481" s="39"/>
      <c r="NS481" s="39"/>
      <c r="NT481" s="39"/>
      <c r="NU481" s="39"/>
      <c r="NV481" s="39"/>
      <c r="NW481" s="39"/>
      <c r="NX481" s="39"/>
      <c r="NY481" s="39"/>
      <c r="NZ481" s="39"/>
      <c r="OA481" s="39"/>
      <c r="OB481" s="39"/>
      <c r="OC481" s="39"/>
      <c r="OD481" s="39"/>
      <c r="OE481" s="39"/>
      <c r="OF481" s="39"/>
      <c r="OG481" s="39"/>
      <c r="OH481" s="39"/>
      <c r="OI481" s="39"/>
      <c r="OJ481" s="39"/>
      <c r="OK481" s="39"/>
      <c r="OL481" s="39"/>
      <c r="OM481" s="39"/>
      <c r="ON481" s="39"/>
      <c r="OO481" s="39"/>
      <c r="OP481" s="39"/>
      <c r="OQ481" s="39"/>
      <c r="OR481" s="39"/>
      <c r="OS481" s="39"/>
      <c r="OT481" s="39"/>
      <c r="OU481" s="39"/>
      <c r="OV481" s="39"/>
      <c r="OW481" s="39"/>
      <c r="OX481" s="39"/>
      <c r="OY481" s="39"/>
      <c r="OZ481" s="39"/>
      <c r="PA481" s="39"/>
      <c r="PB481" s="39"/>
      <c r="PC481" s="39"/>
      <c r="PD481" s="39"/>
      <c r="PE481" s="39"/>
      <c r="PF481" s="39"/>
      <c r="PG481" s="39"/>
      <c r="PH481" s="39"/>
      <c r="PI481" s="39"/>
      <c r="PJ481" s="39"/>
      <c r="PK481" s="39"/>
      <c r="PL481" s="39"/>
      <c r="PM481" s="39"/>
      <c r="PN481" s="39"/>
      <c r="PO481" s="39"/>
      <c r="PP481" s="39"/>
      <c r="PQ481" s="39"/>
      <c r="PR481" s="39"/>
      <c r="PS481" s="39"/>
      <c r="PT481" s="39"/>
      <c r="PU481" s="39"/>
      <c r="PV481" s="39"/>
      <c r="PW481" s="39"/>
      <c r="PX481" s="39"/>
      <c r="PY481" s="39"/>
      <c r="PZ481" s="39"/>
      <c r="QA481" s="39"/>
      <c r="QB481" s="39"/>
      <c r="QC481" s="39"/>
      <c r="QD481" s="39"/>
      <c r="QE481" s="39"/>
      <c r="QF481" s="39"/>
      <c r="QG481" s="39"/>
      <c r="QH481" s="39"/>
      <c r="QI481" s="39"/>
      <c r="QJ481" s="39"/>
      <c r="QK481" s="39"/>
      <c r="QL481" s="39"/>
      <c r="QM481" s="39"/>
      <c r="QN481" s="39"/>
      <c r="QO481" s="39"/>
      <c r="QP481" s="39"/>
      <c r="QQ481" s="39"/>
      <c r="QR481" s="39"/>
      <c r="QS481" s="39"/>
      <c r="QT481" s="39"/>
      <c r="QU481" s="39"/>
      <c r="QV481" s="39"/>
      <c r="QW481" s="39"/>
      <c r="QX481" s="39"/>
      <c r="QY481" s="39"/>
      <c r="QZ481" s="39"/>
      <c r="RA481" s="39"/>
      <c r="RB481" s="39"/>
      <c r="RC481" s="39"/>
      <c r="RD481" s="39"/>
      <c r="RE481" s="39"/>
      <c r="RF481" s="39"/>
      <c r="RG481" s="39"/>
      <c r="RH481" s="39"/>
      <c r="RI481" s="39"/>
      <c r="RJ481" s="39"/>
      <c r="RK481" s="39"/>
      <c r="RL481" s="39"/>
      <c r="RM481" s="39"/>
      <c r="RN481" s="39"/>
      <c r="RO481" s="39"/>
      <c r="RP481" s="39"/>
      <c r="RQ481" s="39"/>
      <c r="RR481" s="39"/>
      <c r="RS481" s="39"/>
      <c r="RT481" s="39"/>
      <c r="RU481" s="39"/>
      <c r="RV481" s="39"/>
      <c r="RW481" s="39"/>
      <c r="RX481" s="39"/>
      <c r="RY481" s="39"/>
      <c r="RZ481" s="39"/>
      <c r="SA481" s="39"/>
      <c r="SB481" s="39"/>
      <c r="SC481" s="39"/>
      <c r="SD481" s="39"/>
      <c r="SE481" s="39"/>
      <c r="SF481" s="39"/>
      <c r="SG481" s="39"/>
      <c r="SH481" s="39"/>
      <c r="SI481" s="39"/>
      <c r="SJ481" s="39"/>
      <c r="SK481" s="39"/>
      <c r="SL481" s="39"/>
      <c r="SM481" s="39"/>
      <c r="SN481" s="39"/>
      <c r="SO481" s="39"/>
      <c r="SP481" s="39"/>
      <c r="SQ481" s="39"/>
      <c r="SR481" s="39"/>
      <c r="SS481" s="39"/>
      <c r="ST481" s="39"/>
      <c r="SU481" s="39"/>
      <c r="SV481" s="39"/>
      <c r="SW481" s="39"/>
      <c r="SX481" s="39"/>
      <c r="SY481" s="39"/>
      <c r="SZ481" s="39"/>
      <c r="TA481" s="39"/>
      <c r="TB481" s="39"/>
      <c r="TC481" s="39"/>
      <c r="TD481" s="39"/>
      <c r="TE481" s="39"/>
      <c r="TF481" s="39"/>
      <c r="TG481" s="39"/>
      <c r="TH481" s="39"/>
      <c r="TI481" s="39"/>
      <c r="TJ481" s="39"/>
      <c r="TK481" s="39"/>
      <c r="TL481" s="39"/>
      <c r="TM481" s="39"/>
      <c r="TN481" s="39"/>
      <c r="TO481" s="39"/>
      <c r="TP481" s="39"/>
      <c r="TQ481" s="39"/>
      <c r="TR481" s="39"/>
      <c r="TS481" s="39"/>
      <c r="TT481" s="39"/>
      <c r="TU481" s="39"/>
      <c r="TV481" s="39"/>
      <c r="TW481" s="39"/>
      <c r="TX481" s="39"/>
      <c r="TY481" s="39"/>
      <c r="TZ481" s="39"/>
      <c r="UA481" s="39"/>
      <c r="UB481" s="39"/>
      <c r="UC481" s="39"/>
      <c r="UD481" s="39"/>
      <c r="UE481" s="39"/>
      <c r="UF481" s="39"/>
      <c r="UG481" s="39"/>
      <c r="UH481" s="39"/>
      <c r="UI481" s="39"/>
      <c r="UJ481" s="39"/>
      <c r="UK481" s="39"/>
      <c r="UL481" s="39"/>
      <c r="UM481" s="39"/>
      <c r="UN481" s="39"/>
      <c r="UO481" s="39"/>
      <c r="UP481" s="39"/>
      <c r="UQ481" s="39"/>
      <c r="UR481" s="39"/>
      <c r="US481" s="39"/>
      <c r="UT481" s="39"/>
      <c r="UU481" s="39"/>
      <c r="UV481" s="39"/>
      <c r="UW481" s="39"/>
      <c r="UX481" s="39"/>
      <c r="UY481" s="39"/>
      <c r="UZ481" s="39"/>
      <c r="VA481" s="39"/>
      <c r="VB481" s="39"/>
      <c r="VC481" s="39"/>
      <c r="VD481" s="39"/>
      <c r="VE481" s="39"/>
      <c r="VF481" s="39"/>
      <c r="VG481" s="39"/>
      <c r="VH481" s="39"/>
      <c r="VI481" s="39"/>
      <c r="VJ481" s="39"/>
      <c r="VK481" s="39"/>
      <c r="VL481" s="39"/>
      <c r="VM481" s="39"/>
      <c r="VN481" s="39"/>
      <c r="VO481" s="39"/>
      <c r="VP481" s="39"/>
      <c r="VQ481" s="39"/>
      <c r="VR481" s="39"/>
      <c r="VS481" s="39"/>
      <c r="VT481" s="39"/>
      <c r="VU481" s="39"/>
      <c r="VV481" s="39"/>
      <c r="VW481" s="39"/>
      <c r="VX481" s="39"/>
      <c r="VY481" s="39"/>
      <c r="VZ481" s="39"/>
      <c r="WA481" s="39"/>
      <c r="WB481" s="39"/>
      <c r="WC481" s="39"/>
      <c r="WD481" s="39"/>
      <c r="WE481" s="39"/>
      <c r="WF481" s="39"/>
      <c r="WG481" s="39"/>
      <c r="WH481" s="39"/>
      <c r="WI481" s="39"/>
      <c r="WJ481" s="39"/>
      <c r="WK481" s="39"/>
      <c r="WL481" s="39"/>
      <c r="WM481" s="39"/>
      <c r="WN481" s="39"/>
      <c r="WO481" s="39"/>
      <c r="WP481" s="39"/>
      <c r="WQ481" s="39"/>
      <c r="WR481" s="39"/>
      <c r="WS481" s="39"/>
      <c r="WT481" s="39"/>
      <c r="WU481" s="39"/>
      <c r="WV481" s="39"/>
      <c r="WW481" s="39"/>
      <c r="WX481" s="39"/>
      <c r="WY481" s="39"/>
      <c r="WZ481" s="39"/>
      <c r="XA481" s="39"/>
      <c r="XB481" s="39"/>
      <c r="XC481" s="39"/>
      <c r="XD481" s="39"/>
      <c r="XE481" s="39"/>
      <c r="XF481" s="39"/>
      <c r="XG481" s="39"/>
      <c r="XH481" s="39"/>
      <c r="XI481" s="39"/>
      <c r="XJ481" s="39"/>
      <c r="XK481" s="39"/>
      <c r="XL481" s="39"/>
      <c r="XM481" s="39"/>
      <c r="XN481" s="39"/>
      <c r="XO481" s="39"/>
      <c r="XP481" s="39"/>
      <c r="XQ481" s="39"/>
      <c r="XR481" s="39"/>
      <c r="XS481" s="39"/>
      <c r="XT481" s="39"/>
      <c r="XU481" s="39"/>
      <c r="XV481" s="39"/>
      <c r="XW481" s="39"/>
      <c r="XX481" s="39"/>
      <c r="XY481" s="39"/>
      <c r="XZ481" s="39"/>
      <c r="YA481" s="39"/>
      <c r="YB481" s="39"/>
      <c r="YC481" s="39"/>
      <c r="YD481" s="39"/>
      <c r="YE481" s="39"/>
      <c r="YF481" s="39"/>
      <c r="YG481" s="39"/>
      <c r="YH481" s="39"/>
      <c r="YI481" s="39"/>
      <c r="YJ481" s="39"/>
      <c r="YK481" s="39"/>
      <c r="YL481" s="39"/>
      <c r="YM481" s="39"/>
      <c r="YN481" s="39"/>
      <c r="YO481" s="39"/>
      <c r="YP481" s="39"/>
      <c r="YQ481" s="39"/>
      <c r="YR481" s="39"/>
      <c r="YS481" s="39"/>
      <c r="YT481" s="39"/>
      <c r="YU481" s="39"/>
      <c r="YV481" s="39"/>
      <c r="YW481" s="39"/>
      <c r="YX481" s="39"/>
      <c r="YY481" s="39"/>
      <c r="YZ481" s="39"/>
      <c r="ZA481" s="39"/>
      <c r="ZB481" s="39"/>
      <c r="ZC481" s="39"/>
      <c r="ZD481" s="39"/>
      <c r="ZE481" s="39"/>
      <c r="ZF481" s="39"/>
      <c r="ZG481" s="39"/>
      <c r="ZH481" s="39"/>
      <c r="ZI481" s="39"/>
      <c r="ZJ481" s="39"/>
      <c r="ZK481" s="39"/>
      <c r="ZL481" s="39"/>
      <c r="ZM481" s="39"/>
      <c r="ZN481" s="39"/>
      <c r="ZO481" s="39"/>
      <c r="ZP481" s="39"/>
      <c r="ZQ481" s="39"/>
      <c r="ZR481" s="39"/>
      <c r="ZS481" s="39"/>
      <c r="ZT481" s="39"/>
      <c r="ZU481" s="39"/>
      <c r="ZV481" s="39"/>
      <c r="ZW481" s="39"/>
      <c r="ZX481" s="39"/>
    </row>
    <row r="482" spans="1:700" s="41" customFormat="1" ht="12" customHeight="1" x14ac:dyDescent="0.25">
      <c r="A482" s="128" t="s">
        <v>36</v>
      </c>
      <c r="B482" s="15" t="s">
        <v>37</v>
      </c>
      <c r="C482" s="15" t="s">
        <v>37</v>
      </c>
      <c r="D482" s="5" t="s">
        <v>38</v>
      </c>
      <c r="E482" s="6" t="s">
        <v>178</v>
      </c>
      <c r="F482" s="5" t="s">
        <v>179</v>
      </c>
      <c r="G482" s="6" t="s">
        <v>40</v>
      </c>
      <c r="H482" s="8">
        <v>24601</v>
      </c>
      <c r="I482" s="70" t="s">
        <v>124</v>
      </c>
      <c r="J482" s="9" t="s">
        <v>8113</v>
      </c>
      <c r="K482" s="30" t="s">
        <v>16383</v>
      </c>
      <c r="L482" s="11"/>
      <c r="M482" s="8" t="s">
        <v>43</v>
      </c>
      <c r="N482" s="12" t="s">
        <v>16255</v>
      </c>
      <c r="O482" s="13">
        <v>20</v>
      </c>
      <c r="P482" s="14">
        <v>22.464000000000002</v>
      </c>
      <c r="Q482" s="53" t="s">
        <v>45</v>
      </c>
      <c r="R482" s="14">
        <v>449.28000000000003</v>
      </c>
      <c r="S482" s="62">
        <v>0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0</v>
      </c>
      <c r="AA482" s="14">
        <v>449</v>
      </c>
      <c r="AB482" s="14">
        <v>0</v>
      </c>
      <c r="AC482" s="14">
        <v>0</v>
      </c>
      <c r="AD482" s="14">
        <v>0</v>
      </c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  <c r="IB482" s="39"/>
      <c r="IC482" s="39"/>
      <c r="ID482" s="39"/>
      <c r="IE482" s="39"/>
      <c r="IF482" s="39"/>
      <c r="IG482" s="39"/>
      <c r="IH482" s="39"/>
      <c r="II482" s="39"/>
      <c r="IJ482" s="39"/>
      <c r="IK482" s="39"/>
      <c r="IL482" s="39"/>
      <c r="IM482" s="39"/>
      <c r="IN482" s="39"/>
      <c r="IO482" s="39"/>
      <c r="IP482" s="39"/>
      <c r="IQ482" s="39"/>
      <c r="IR482" s="39"/>
      <c r="IS482" s="39"/>
      <c r="IT482" s="39"/>
      <c r="IU482" s="39"/>
      <c r="IV482" s="39"/>
      <c r="IW482" s="39"/>
      <c r="IX482" s="39"/>
      <c r="IY482" s="39"/>
      <c r="IZ482" s="39"/>
      <c r="JA482" s="39"/>
      <c r="JB482" s="39"/>
      <c r="JC482" s="39"/>
      <c r="JD482" s="39"/>
      <c r="JE482" s="39"/>
      <c r="JF482" s="39"/>
      <c r="JG482" s="39"/>
      <c r="JH482" s="39"/>
      <c r="JI482" s="39"/>
      <c r="JJ482" s="39"/>
      <c r="JK482" s="39"/>
      <c r="JL482" s="39"/>
      <c r="JM482" s="39"/>
      <c r="JN482" s="39"/>
      <c r="JO482" s="39"/>
      <c r="JP482" s="39"/>
      <c r="JQ482" s="39"/>
      <c r="JR482" s="39"/>
      <c r="JS482" s="39"/>
      <c r="JT482" s="39"/>
      <c r="JU482" s="39"/>
      <c r="JV482" s="39"/>
      <c r="JW482" s="39"/>
      <c r="JX482" s="39"/>
      <c r="JY482" s="39"/>
      <c r="JZ482" s="39"/>
      <c r="KA482" s="39"/>
      <c r="KB482" s="39"/>
      <c r="KC482" s="39"/>
      <c r="KD482" s="39"/>
      <c r="KE482" s="39"/>
      <c r="KF482" s="39"/>
      <c r="KG482" s="39"/>
      <c r="KH482" s="39"/>
      <c r="KI482" s="39"/>
      <c r="KJ482" s="39"/>
      <c r="KK482" s="39"/>
      <c r="KL482" s="39"/>
      <c r="KM482" s="39"/>
      <c r="KN482" s="39"/>
      <c r="KO482" s="39"/>
      <c r="KP482" s="39"/>
      <c r="KQ482" s="39"/>
      <c r="KR482" s="39"/>
      <c r="KS482" s="39"/>
      <c r="KT482" s="39"/>
      <c r="KU482" s="39"/>
      <c r="KV482" s="39"/>
      <c r="KW482" s="39"/>
      <c r="KX482" s="39"/>
      <c r="KY482" s="39"/>
      <c r="KZ482" s="39"/>
      <c r="LA482" s="39"/>
      <c r="LB482" s="39"/>
      <c r="LC482" s="39"/>
      <c r="LD482" s="39"/>
      <c r="LE482" s="39"/>
      <c r="LF482" s="39"/>
      <c r="LG482" s="39"/>
      <c r="LH482" s="39"/>
      <c r="LI482" s="39"/>
      <c r="LJ482" s="39"/>
      <c r="LK482" s="39"/>
      <c r="LL482" s="39"/>
      <c r="LM482" s="39"/>
      <c r="LN482" s="39"/>
      <c r="LO482" s="39"/>
      <c r="LP482" s="39"/>
      <c r="LQ482" s="39"/>
      <c r="LR482" s="39"/>
      <c r="LS482" s="39"/>
      <c r="LT482" s="39"/>
      <c r="LU482" s="39"/>
      <c r="LV482" s="39"/>
      <c r="LW482" s="39"/>
      <c r="LX482" s="39"/>
      <c r="LY482" s="39"/>
      <c r="LZ482" s="39"/>
      <c r="MA482" s="39"/>
      <c r="MB482" s="39"/>
      <c r="MC482" s="39"/>
      <c r="MD482" s="39"/>
      <c r="ME482" s="39"/>
      <c r="MF482" s="39"/>
      <c r="MG482" s="39"/>
      <c r="MH482" s="39"/>
      <c r="MI482" s="39"/>
      <c r="MJ482" s="39"/>
      <c r="MK482" s="39"/>
      <c r="ML482" s="39"/>
      <c r="MM482" s="39"/>
      <c r="MN482" s="39"/>
      <c r="MO482" s="39"/>
      <c r="MP482" s="39"/>
      <c r="MQ482" s="39"/>
      <c r="MR482" s="39"/>
      <c r="MS482" s="39"/>
      <c r="MT482" s="39"/>
      <c r="MU482" s="39"/>
      <c r="MV482" s="39"/>
      <c r="MW482" s="39"/>
      <c r="MX482" s="39"/>
      <c r="MY482" s="39"/>
      <c r="MZ482" s="39"/>
      <c r="NA482" s="39"/>
      <c r="NB482" s="39"/>
      <c r="NC482" s="39"/>
      <c r="ND482" s="39"/>
      <c r="NE482" s="39"/>
      <c r="NF482" s="39"/>
      <c r="NG482" s="39"/>
      <c r="NH482" s="39"/>
      <c r="NI482" s="39"/>
      <c r="NJ482" s="39"/>
      <c r="NK482" s="39"/>
      <c r="NL482" s="39"/>
      <c r="NM482" s="39"/>
      <c r="NN482" s="39"/>
      <c r="NO482" s="39"/>
      <c r="NP482" s="39"/>
      <c r="NQ482" s="39"/>
      <c r="NR482" s="39"/>
      <c r="NS482" s="39"/>
      <c r="NT482" s="39"/>
      <c r="NU482" s="39"/>
      <c r="NV482" s="39"/>
      <c r="NW482" s="39"/>
      <c r="NX482" s="39"/>
      <c r="NY482" s="39"/>
      <c r="NZ482" s="39"/>
      <c r="OA482" s="39"/>
      <c r="OB482" s="39"/>
      <c r="OC482" s="39"/>
      <c r="OD482" s="39"/>
      <c r="OE482" s="39"/>
      <c r="OF482" s="39"/>
      <c r="OG482" s="39"/>
      <c r="OH482" s="39"/>
      <c r="OI482" s="39"/>
      <c r="OJ482" s="39"/>
      <c r="OK482" s="39"/>
      <c r="OL482" s="39"/>
      <c r="OM482" s="39"/>
      <c r="ON482" s="39"/>
      <c r="OO482" s="39"/>
      <c r="OP482" s="39"/>
      <c r="OQ482" s="39"/>
      <c r="OR482" s="39"/>
      <c r="OS482" s="39"/>
      <c r="OT482" s="39"/>
      <c r="OU482" s="39"/>
      <c r="OV482" s="39"/>
      <c r="OW482" s="39"/>
      <c r="OX482" s="39"/>
      <c r="OY482" s="39"/>
      <c r="OZ482" s="39"/>
      <c r="PA482" s="39"/>
      <c r="PB482" s="39"/>
      <c r="PC482" s="39"/>
      <c r="PD482" s="39"/>
      <c r="PE482" s="39"/>
      <c r="PF482" s="39"/>
      <c r="PG482" s="39"/>
      <c r="PH482" s="39"/>
      <c r="PI482" s="39"/>
      <c r="PJ482" s="39"/>
      <c r="PK482" s="39"/>
      <c r="PL482" s="39"/>
      <c r="PM482" s="39"/>
      <c r="PN482" s="39"/>
      <c r="PO482" s="39"/>
      <c r="PP482" s="39"/>
      <c r="PQ482" s="39"/>
      <c r="PR482" s="39"/>
      <c r="PS482" s="39"/>
      <c r="PT482" s="39"/>
      <c r="PU482" s="39"/>
      <c r="PV482" s="39"/>
      <c r="PW482" s="39"/>
      <c r="PX482" s="39"/>
      <c r="PY482" s="39"/>
      <c r="PZ482" s="39"/>
      <c r="QA482" s="39"/>
      <c r="QB482" s="39"/>
      <c r="QC482" s="39"/>
      <c r="QD482" s="39"/>
      <c r="QE482" s="39"/>
      <c r="QF482" s="39"/>
      <c r="QG482" s="39"/>
      <c r="QH482" s="39"/>
      <c r="QI482" s="39"/>
      <c r="QJ482" s="39"/>
      <c r="QK482" s="39"/>
      <c r="QL482" s="39"/>
      <c r="QM482" s="39"/>
      <c r="QN482" s="39"/>
      <c r="QO482" s="39"/>
      <c r="QP482" s="39"/>
      <c r="QQ482" s="39"/>
      <c r="QR482" s="39"/>
      <c r="QS482" s="39"/>
      <c r="QT482" s="39"/>
      <c r="QU482" s="39"/>
      <c r="QV482" s="39"/>
      <c r="QW482" s="39"/>
      <c r="QX482" s="39"/>
      <c r="QY482" s="39"/>
      <c r="QZ482" s="39"/>
      <c r="RA482" s="39"/>
      <c r="RB482" s="39"/>
      <c r="RC482" s="39"/>
      <c r="RD482" s="39"/>
      <c r="RE482" s="39"/>
      <c r="RF482" s="39"/>
      <c r="RG482" s="39"/>
      <c r="RH482" s="39"/>
      <c r="RI482" s="39"/>
      <c r="RJ482" s="39"/>
      <c r="RK482" s="39"/>
      <c r="RL482" s="39"/>
      <c r="RM482" s="39"/>
      <c r="RN482" s="39"/>
      <c r="RO482" s="39"/>
      <c r="RP482" s="39"/>
      <c r="RQ482" s="39"/>
      <c r="RR482" s="39"/>
      <c r="RS482" s="39"/>
      <c r="RT482" s="39"/>
      <c r="RU482" s="39"/>
      <c r="RV482" s="39"/>
      <c r="RW482" s="39"/>
      <c r="RX482" s="39"/>
      <c r="RY482" s="39"/>
      <c r="RZ482" s="39"/>
      <c r="SA482" s="39"/>
      <c r="SB482" s="39"/>
      <c r="SC482" s="39"/>
      <c r="SD482" s="39"/>
      <c r="SE482" s="39"/>
      <c r="SF482" s="39"/>
      <c r="SG482" s="39"/>
      <c r="SH482" s="39"/>
      <c r="SI482" s="39"/>
      <c r="SJ482" s="39"/>
      <c r="SK482" s="39"/>
      <c r="SL482" s="39"/>
      <c r="SM482" s="39"/>
      <c r="SN482" s="39"/>
      <c r="SO482" s="39"/>
      <c r="SP482" s="39"/>
      <c r="SQ482" s="39"/>
      <c r="SR482" s="39"/>
      <c r="SS482" s="39"/>
      <c r="ST482" s="39"/>
      <c r="SU482" s="39"/>
      <c r="SV482" s="39"/>
      <c r="SW482" s="39"/>
      <c r="SX482" s="39"/>
      <c r="SY482" s="39"/>
      <c r="SZ482" s="39"/>
      <c r="TA482" s="39"/>
      <c r="TB482" s="39"/>
      <c r="TC482" s="39"/>
      <c r="TD482" s="39"/>
      <c r="TE482" s="39"/>
      <c r="TF482" s="39"/>
      <c r="TG482" s="39"/>
      <c r="TH482" s="39"/>
      <c r="TI482" s="39"/>
      <c r="TJ482" s="39"/>
      <c r="TK482" s="39"/>
      <c r="TL482" s="39"/>
      <c r="TM482" s="39"/>
      <c r="TN482" s="39"/>
      <c r="TO482" s="39"/>
      <c r="TP482" s="39"/>
      <c r="TQ482" s="39"/>
      <c r="TR482" s="39"/>
      <c r="TS482" s="39"/>
      <c r="TT482" s="39"/>
      <c r="TU482" s="39"/>
      <c r="TV482" s="39"/>
      <c r="TW482" s="39"/>
      <c r="TX482" s="39"/>
      <c r="TY482" s="39"/>
      <c r="TZ482" s="39"/>
      <c r="UA482" s="39"/>
      <c r="UB482" s="39"/>
      <c r="UC482" s="39"/>
      <c r="UD482" s="39"/>
      <c r="UE482" s="39"/>
      <c r="UF482" s="39"/>
      <c r="UG482" s="39"/>
      <c r="UH482" s="39"/>
      <c r="UI482" s="39"/>
      <c r="UJ482" s="39"/>
      <c r="UK482" s="39"/>
      <c r="UL482" s="39"/>
      <c r="UM482" s="39"/>
      <c r="UN482" s="39"/>
      <c r="UO482" s="39"/>
      <c r="UP482" s="39"/>
      <c r="UQ482" s="39"/>
      <c r="UR482" s="39"/>
      <c r="US482" s="39"/>
      <c r="UT482" s="39"/>
      <c r="UU482" s="39"/>
      <c r="UV482" s="39"/>
      <c r="UW482" s="39"/>
      <c r="UX482" s="39"/>
      <c r="UY482" s="39"/>
      <c r="UZ482" s="39"/>
      <c r="VA482" s="39"/>
      <c r="VB482" s="39"/>
      <c r="VC482" s="39"/>
      <c r="VD482" s="39"/>
      <c r="VE482" s="39"/>
      <c r="VF482" s="39"/>
      <c r="VG482" s="39"/>
      <c r="VH482" s="39"/>
      <c r="VI482" s="39"/>
      <c r="VJ482" s="39"/>
      <c r="VK482" s="39"/>
      <c r="VL482" s="39"/>
      <c r="VM482" s="39"/>
      <c r="VN482" s="39"/>
      <c r="VO482" s="39"/>
      <c r="VP482" s="39"/>
      <c r="VQ482" s="39"/>
      <c r="VR482" s="39"/>
      <c r="VS482" s="39"/>
      <c r="VT482" s="39"/>
      <c r="VU482" s="39"/>
      <c r="VV482" s="39"/>
      <c r="VW482" s="39"/>
      <c r="VX482" s="39"/>
      <c r="VY482" s="39"/>
      <c r="VZ482" s="39"/>
      <c r="WA482" s="39"/>
      <c r="WB482" s="39"/>
      <c r="WC482" s="39"/>
      <c r="WD482" s="39"/>
      <c r="WE482" s="39"/>
      <c r="WF482" s="39"/>
      <c r="WG482" s="39"/>
      <c r="WH482" s="39"/>
      <c r="WI482" s="39"/>
      <c r="WJ482" s="39"/>
      <c r="WK482" s="39"/>
      <c r="WL482" s="39"/>
      <c r="WM482" s="39"/>
      <c r="WN482" s="39"/>
      <c r="WO482" s="39"/>
      <c r="WP482" s="39"/>
      <c r="WQ482" s="39"/>
      <c r="WR482" s="39"/>
      <c r="WS482" s="39"/>
      <c r="WT482" s="39"/>
      <c r="WU482" s="39"/>
      <c r="WV482" s="39"/>
      <c r="WW482" s="39"/>
      <c r="WX482" s="39"/>
      <c r="WY482" s="39"/>
      <c r="WZ482" s="39"/>
      <c r="XA482" s="39"/>
      <c r="XB482" s="39"/>
      <c r="XC482" s="39"/>
      <c r="XD482" s="39"/>
      <c r="XE482" s="39"/>
      <c r="XF482" s="39"/>
      <c r="XG482" s="39"/>
      <c r="XH482" s="39"/>
      <c r="XI482" s="39"/>
      <c r="XJ482" s="39"/>
      <c r="XK482" s="39"/>
      <c r="XL482" s="39"/>
      <c r="XM482" s="39"/>
      <c r="XN482" s="39"/>
      <c r="XO482" s="39"/>
      <c r="XP482" s="39"/>
      <c r="XQ482" s="39"/>
      <c r="XR482" s="39"/>
      <c r="XS482" s="39"/>
      <c r="XT482" s="39"/>
      <c r="XU482" s="39"/>
      <c r="XV482" s="39"/>
      <c r="XW482" s="39"/>
      <c r="XX482" s="39"/>
      <c r="XY482" s="39"/>
      <c r="XZ482" s="39"/>
      <c r="YA482" s="39"/>
      <c r="YB482" s="39"/>
      <c r="YC482" s="39"/>
      <c r="YD482" s="39"/>
      <c r="YE482" s="39"/>
      <c r="YF482" s="39"/>
      <c r="YG482" s="39"/>
      <c r="YH482" s="39"/>
      <c r="YI482" s="39"/>
      <c r="YJ482" s="39"/>
      <c r="YK482" s="39"/>
      <c r="YL482" s="39"/>
      <c r="YM482" s="39"/>
      <c r="YN482" s="39"/>
      <c r="YO482" s="39"/>
      <c r="YP482" s="39"/>
      <c r="YQ482" s="39"/>
      <c r="YR482" s="39"/>
      <c r="YS482" s="39"/>
      <c r="YT482" s="39"/>
      <c r="YU482" s="39"/>
      <c r="YV482" s="39"/>
      <c r="YW482" s="39"/>
      <c r="YX482" s="39"/>
      <c r="YY482" s="39"/>
      <c r="YZ482" s="39"/>
      <c r="ZA482" s="39"/>
      <c r="ZB482" s="39"/>
      <c r="ZC482" s="39"/>
      <c r="ZD482" s="39"/>
      <c r="ZE482" s="39"/>
      <c r="ZF482" s="39"/>
      <c r="ZG482" s="39"/>
      <c r="ZH482" s="39"/>
      <c r="ZI482" s="39"/>
      <c r="ZJ482" s="39"/>
      <c r="ZK482" s="39"/>
      <c r="ZL482" s="39"/>
      <c r="ZM482" s="39"/>
      <c r="ZN482" s="39"/>
      <c r="ZO482" s="39"/>
      <c r="ZP482" s="39"/>
      <c r="ZQ482" s="39"/>
      <c r="ZR482" s="39"/>
      <c r="ZS482" s="39"/>
      <c r="ZT482" s="39"/>
      <c r="ZU482" s="39"/>
      <c r="ZV482" s="39"/>
      <c r="ZW482" s="39"/>
      <c r="ZX482" s="39"/>
    </row>
    <row r="483" spans="1:700" s="39" customFormat="1" ht="12" customHeight="1" x14ac:dyDescent="0.25">
      <c r="A483" s="128" t="s">
        <v>36</v>
      </c>
      <c r="B483" s="15" t="s">
        <v>37</v>
      </c>
      <c r="C483" s="15" t="s">
        <v>37</v>
      </c>
      <c r="D483" s="5" t="s">
        <v>38</v>
      </c>
      <c r="E483" s="6" t="s">
        <v>178</v>
      </c>
      <c r="F483" s="5" t="s">
        <v>179</v>
      </c>
      <c r="G483" s="6" t="s">
        <v>40</v>
      </c>
      <c r="H483" s="8">
        <v>24601</v>
      </c>
      <c r="I483" s="70" t="s">
        <v>124</v>
      </c>
      <c r="J483" s="9" t="s">
        <v>7829</v>
      </c>
      <c r="K483" s="30" t="s">
        <v>16384</v>
      </c>
      <c r="L483" s="11"/>
      <c r="M483" s="8" t="s">
        <v>43</v>
      </c>
      <c r="N483" s="12" t="s">
        <v>16255</v>
      </c>
      <c r="O483" s="13">
        <v>1</v>
      </c>
      <c r="P483" s="14">
        <v>280.8</v>
      </c>
      <c r="Q483" s="53" t="s">
        <v>45</v>
      </c>
      <c r="R483" s="14">
        <v>280.8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>
        <v>0</v>
      </c>
      <c r="Y483" s="14">
        <v>0</v>
      </c>
      <c r="Z483" s="14">
        <v>0</v>
      </c>
      <c r="AA483" s="14">
        <v>281</v>
      </c>
      <c r="AB483" s="14">
        <v>0</v>
      </c>
      <c r="AC483" s="14">
        <v>0</v>
      </c>
      <c r="AD483" s="14">
        <v>0</v>
      </c>
      <c r="AE483" s="41"/>
    </row>
    <row r="484" spans="1:700" s="39" customFormat="1" ht="12" customHeight="1" x14ac:dyDescent="0.25">
      <c r="A484" s="128" t="s">
        <v>36</v>
      </c>
      <c r="B484" s="15" t="s">
        <v>37</v>
      </c>
      <c r="C484" s="15" t="s">
        <v>37</v>
      </c>
      <c r="D484" s="5" t="s">
        <v>38</v>
      </c>
      <c r="E484" s="6" t="s">
        <v>178</v>
      </c>
      <c r="F484" s="5" t="s">
        <v>179</v>
      </c>
      <c r="G484" s="6" t="s">
        <v>40</v>
      </c>
      <c r="H484" s="8">
        <v>26105</v>
      </c>
      <c r="I484" s="70" t="s">
        <v>16385</v>
      </c>
      <c r="J484" s="9" t="s">
        <v>10355</v>
      </c>
      <c r="K484" s="30" t="s">
        <v>181</v>
      </c>
      <c r="L484" s="11"/>
      <c r="M484" s="8" t="s">
        <v>43</v>
      </c>
      <c r="N484" s="12" t="s">
        <v>16386</v>
      </c>
      <c r="O484" s="13">
        <v>70</v>
      </c>
      <c r="P484" s="14">
        <v>8.8668000000000013</v>
      </c>
      <c r="Q484" s="53" t="s">
        <v>45</v>
      </c>
      <c r="R484" s="14">
        <v>630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14">
        <v>630</v>
      </c>
      <c r="AB484" s="14">
        <v>0</v>
      </c>
      <c r="AC484" s="14">
        <v>0</v>
      </c>
      <c r="AD484" s="14">
        <v>0</v>
      </c>
      <c r="AE484" s="41"/>
    </row>
    <row r="485" spans="1:700" s="39" customFormat="1" ht="12" customHeight="1" x14ac:dyDescent="0.25">
      <c r="A485" s="128" t="s">
        <v>36</v>
      </c>
      <c r="B485" s="15" t="s">
        <v>37</v>
      </c>
      <c r="C485" s="15" t="s">
        <v>37</v>
      </c>
      <c r="D485" s="5" t="s">
        <v>38</v>
      </c>
      <c r="E485" s="6" t="s">
        <v>178</v>
      </c>
      <c r="F485" s="5" t="s">
        <v>179</v>
      </c>
      <c r="G485" s="6" t="s">
        <v>40</v>
      </c>
      <c r="H485" s="8">
        <v>21101</v>
      </c>
      <c r="I485" s="70" t="s">
        <v>46</v>
      </c>
      <c r="J485" s="9" t="s">
        <v>453</v>
      </c>
      <c r="K485" s="30" t="s">
        <v>16387</v>
      </c>
      <c r="L485" s="11"/>
      <c r="M485" s="8" t="s">
        <v>43</v>
      </c>
      <c r="N485" s="12" t="s">
        <v>877</v>
      </c>
      <c r="O485" s="13">
        <v>2</v>
      </c>
      <c r="P485" s="14">
        <v>171.43920000000003</v>
      </c>
      <c r="Q485" s="53" t="s">
        <v>45</v>
      </c>
      <c r="R485" s="14">
        <v>342</v>
      </c>
      <c r="S485" s="14">
        <v>0</v>
      </c>
      <c r="T485" s="14">
        <v>342</v>
      </c>
      <c r="U485" s="14">
        <v>0</v>
      </c>
      <c r="V485" s="14">
        <v>0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>
        <v>0</v>
      </c>
      <c r="AC485" s="14">
        <v>0</v>
      </c>
      <c r="AD485" s="14">
        <v>0</v>
      </c>
      <c r="AE485" s="41"/>
    </row>
    <row r="486" spans="1:700" s="39" customFormat="1" ht="12" customHeight="1" x14ac:dyDescent="0.25">
      <c r="A486" s="128" t="s">
        <v>36</v>
      </c>
      <c r="B486" s="15" t="s">
        <v>37</v>
      </c>
      <c r="C486" s="15" t="s">
        <v>37</v>
      </c>
      <c r="D486" s="5" t="s">
        <v>38</v>
      </c>
      <c r="E486" s="6" t="s">
        <v>178</v>
      </c>
      <c r="F486" s="5" t="s">
        <v>179</v>
      </c>
      <c r="G486" s="6" t="s">
        <v>40</v>
      </c>
      <c r="H486" s="8">
        <v>21101</v>
      </c>
      <c r="I486" s="70" t="s">
        <v>46</v>
      </c>
      <c r="J486" s="9" t="s">
        <v>453</v>
      </c>
      <c r="K486" s="30" t="s">
        <v>191</v>
      </c>
      <c r="L486" s="11"/>
      <c r="M486" s="8" t="s">
        <v>43</v>
      </c>
      <c r="N486" s="12" t="s">
        <v>877</v>
      </c>
      <c r="O486" s="13">
        <v>1</v>
      </c>
      <c r="P486" s="14">
        <v>34.462800000000001</v>
      </c>
      <c r="Q486" s="53" t="s">
        <v>45</v>
      </c>
      <c r="R486" s="14">
        <v>34.462800000000001</v>
      </c>
      <c r="S486" s="14">
        <v>0</v>
      </c>
      <c r="T486" s="14">
        <v>34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0</v>
      </c>
      <c r="AE486" s="41"/>
    </row>
    <row r="487" spans="1:700" s="39" customFormat="1" ht="12" customHeight="1" x14ac:dyDescent="0.25">
      <c r="A487" s="128" t="s">
        <v>36</v>
      </c>
      <c r="B487" s="15" t="s">
        <v>37</v>
      </c>
      <c r="C487" s="15" t="s">
        <v>37</v>
      </c>
      <c r="D487" s="5" t="s">
        <v>38</v>
      </c>
      <c r="E487" s="6" t="s">
        <v>178</v>
      </c>
      <c r="F487" s="5" t="s">
        <v>179</v>
      </c>
      <c r="G487" s="6" t="s">
        <v>40</v>
      </c>
      <c r="H487" s="8">
        <v>21101</v>
      </c>
      <c r="I487" s="70" t="s">
        <v>46</v>
      </c>
      <c r="J487" s="9" t="s">
        <v>1989</v>
      </c>
      <c r="K487" s="30" t="s">
        <v>16388</v>
      </c>
      <c r="L487" s="11"/>
      <c r="M487" s="8" t="s">
        <v>43</v>
      </c>
      <c r="N487" s="12" t="s">
        <v>16255</v>
      </c>
      <c r="O487" s="13">
        <v>2</v>
      </c>
      <c r="P487" s="14">
        <v>89.607600000000005</v>
      </c>
      <c r="Q487" s="53" t="s">
        <v>45</v>
      </c>
      <c r="R487" s="14">
        <v>180</v>
      </c>
      <c r="S487" s="14">
        <v>0</v>
      </c>
      <c r="T487" s="14">
        <v>0</v>
      </c>
      <c r="U487" s="14">
        <v>0</v>
      </c>
      <c r="V487" s="14">
        <v>0</v>
      </c>
      <c r="W487" s="14">
        <v>0</v>
      </c>
      <c r="X487" s="14">
        <v>0</v>
      </c>
      <c r="Y487" s="14">
        <v>0</v>
      </c>
      <c r="Z487" s="14">
        <v>180</v>
      </c>
      <c r="AA487" s="14">
        <v>0</v>
      </c>
      <c r="AB487" s="14">
        <v>0</v>
      </c>
      <c r="AC487" s="14">
        <v>0</v>
      </c>
      <c r="AD487" s="14">
        <v>0</v>
      </c>
      <c r="AE487" s="41"/>
    </row>
    <row r="488" spans="1:700" s="39" customFormat="1" ht="12" customHeight="1" x14ac:dyDescent="0.25">
      <c r="A488" s="128" t="s">
        <v>36</v>
      </c>
      <c r="B488" s="15" t="s">
        <v>37</v>
      </c>
      <c r="C488" s="15" t="s">
        <v>37</v>
      </c>
      <c r="D488" s="5" t="s">
        <v>38</v>
      </c>
      <c r="E488" s="6" t="s">
        <v>178</v>
      </c>
      <c r="F488" s="5" t="s">
        <v>179</v>
      </c>
      <c r="G488" s="6" t="s">
        <v>40</v>
      </c>
      <c r="H488" s="8">
        <v>21101</v>
      </c>
      <c r="I488" s="70" t="s">
        <v>46</v>
      </c>
      <c r="J488" s="9" t="s">
        <v>977</v>
      </c>
      <c r="K488" s="30" t="s">
        <v>16389</v>
      </c>
      <c r="L488" s="11"/>
      <c r="M488" s="8" t="s">
        <v>43</v>
      </c>
      <c r="N488" s="12" t="s">
        <v>16255</v>
      </c>
      <c r="O488" s="13">
        <v>5</v>
      </c>
      <c r="P488" s="14">
        <v>23.965200000000003</v>
      </c>
      <c r="Q488" s="53" t="s">
        <v>45</v>
      </c>
      <c r="R488" s="14">
        <v>119.82600000000002</v>
      </c>
      <c r="S488" s="14">
        <v>0</v>
      </c>
      <c r="T488" s="14">
        <v>120</v>
      </c>
      <c r="U488" s="14">
        <v>0</v>
      </c>
      <c r="V488" s="14">
        <v>0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  <c r="AC488" s="14">
        <v>0</v>
      </c>
      <c r="AD488" s="14">
        <v>0</v>
      </c>
      <c r="AE488" s="41"/>
    </row>
    <row r="489" spans="1:700" s="39" customFormat="1" ht="12" customHeight="1" x14ac:dyDescent="0.25">
      <c r="A489" s="128" t="s">
        <v>36</v>
      </c>
      <c r="B489" s="15" t="s">
        <v>37</v>
      </c>
      <c r="C489" s="15" t="s">
        <v>37</v>
      </c>
      <c r="D489" s="5" t="s">
        <v>38</v>
      </c>
      <c r="E489" s="6" t="s">
        <v>178</v>
      </c>
      <c r="F489" s="5" t="s">
        <v>179</v>
      </c>
      <c r="G489" s="6" t="s">
        <v>40</v>
      </c>
      <c r="H489" s="8">
        <v>21101</v>
      </c>
      <c r="I489" s="70" t="s">
        <v>46</v>
      </c>
      <c r="J489" s="9" t="s">
        <v>1353</v>
      </c>
      <c r="K489" s="30" t="s">
        <v>16390</v>
      </c>
      <c r="L489" s="11"/>
      <c r="M489" s="8" t="s">
        <v>43</v>
      </c>
      <c r="N489" s="12" t="s">
        <v>877</v>
      </c>
      <c r="O489" s="13">
        <v>5</v>
      </c>
      <c r="P489" s="14">
        <v>6.7176</v>
      </c>
      <c r="Q489" s="53" t="s">
        <v>45</v>
      </c>
      <c r="R489" s="14">
        <v>35</v>
      </c>
      <c r="S489" s="14">
        <v>0</v>
      </c>
      <c r="T489" s="14">
        <v>0</v>
      </c>
      <c r="U489" s="14">
        <v>0</v>
      </c>
      <c r="V489" s="14">
        <v>0</v>
      </c>
      <c r="W489" s="14">
        <v>0</v>
      </c>
      <c r="X489" s="14">
        <v>0</v>
      </c>
      <c r="Y489" s="14">
        <v>0</v>
      </c>
      <c r="Z489" s="14">
        <v>35</v>
      </c>
      <c r="AA489" s="14">
        <v>0</v>
      </c>
      <c r="AB489" s="14">
        <v>0</v>
      </c>
      <c r="AC489" s="14">
        <v>0</v>
      </c>
      <c r="AD489" s="14">
        <v>0</v>
      </c>
      <c r="AE489" s="41"/>
    </row>
    <row r="490" spans="1:700" s="39" customFormat="1" ht="12" customHeight="1" x14ac:dyDescent="0.25">
      <c r="A490" s="128" t="s">
        <v>36</v>
      </c>
      <c r="B490" s="15" t="s">
        <v>37</v>
      </c>
      <c r="C490" s="15" t="s">
        <v>37</v>
      </c>
      <c r="D490" s="5" t="s">
        <v>38</v>
      </c>
      <c r="E490" s="6" t="s">
        <v>178</v>
      </c>
      <c r="F490" s="5" t="s">
        <v>179</v>
      </c>
      <c r="G490" s="6" t="s">
        <v>40</v>
      </c>
      <c r="H490" s="8">
        <v>21101</v>
      </c>
      <c r="I490" s="70" t="s">
        <v>46</v>
      </c>
      <c r="J490" s="9" t="s">
        <v>1706</v>
      </c>
      <c r="K490" s="30" t="s">
        <v>16391</v>
      </c>
      <c r="L490" s="11"/>
      <c r="M490" s="8" t="s">
        <v>43</v>
      </c>
      <c r="N490" s="12" t="s">
        <v>877</v>
      </c>
      <c r="O490" s="13">
        <v>2</v>
      </c>
      <c r="P490" s="14">
        <v>101.46600000000001</v>
      </c>
      <c r="Q490" s="53" t="s">
        <v>45</v>
      </c>
      <c r="R490" s="14">
        <v>202</v>
      </c>
      <c r="S490" s="14">
        <v>0</v>
      </c>
      <c r="T490" s="14">
        <v>0</v>
      </c>
      <c r="U490" s="14">
        <v>0</v>
      </c>
      <c r="V490" s="14">
        <v>0</v>
      </c>
      <c r="W490" s="14">
        <v>0</v>
      </c>
      <c r="X490" s="14">
        <v>0</v>
      </c>
      <c r="Y490" s="14">
        <v>0</v>
      </c>
      <c r="Z490" s="14">
        <v>202</v>
      </c>
      <c r="AA490" s="14">
        <v>0</v>
      </c>
      <c r="AB490" s="14">
        <v>0</v>
      </c>
      <c r="AC490" s="14">
        <v>0</v>
      </c>
      <c r="AD490" s="14">
        <v>0</v>
      </c>
      <c r="AE490" s="41"/>
    </row>
    <row r="491" spans="1:700" s="39" customFormat="1" ht="12" customHeight="1" x14ac:dyDescent="0.25">
      <c r="A491" s="128" t="s">
        <v>36</v>
      </c>
      <c r="B491" s="15" t="s">
        <v>37</v>
      </c>
      <c r="C491" s="15" t="s">
        <v>37</v>
      </c>
      <c r="D491" s="5" t="s">
        <v>38</v>
      </c>
      <c r="E491" s="6" t="s">
        <v>178</v>
      </c>
      <c r="F491" s="5" t="s">
        <v>179</v>
      </c>
      <c r="G491" s="6" t="s">
        <v>40</v>
      </c>
      <c r="H491" s="8">
        <v>29301</v>
      </c>
      <c r="I491" s="75" t="s">
        <v>283</v>
      </c>
      <c r="J491" s="9" t="s">
        <v>11748</v>
      </c>
      <c r="K491" s="30" t="s">
        <v>14208</v>
      </c>
      <c r="L491" s="11"/>
      <c r="M491" s="8" t="s">
        <v>43</v>
      </c>
      <c r="N491" s="12" t="s">
        <v>16255</v>
      </c>
      <c r="O491" s="13">
        <v>1</v>
      </c>
      <c r="P491" s="14">
        <v>4914</v>
      </c>
      <c r="Q491" s="53" t="s">
        <v>45</v>
      </c>
      <c r="R491" s="14">
        <v>4914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4914</v>
      </c>
      <c r="AA491" s="14">
        <v>0</v>
      </c>
      <c r="AB491" s="14">
        <v>0</v>
      </c>
      <c r="AC491" s="14">
        <v>0</v>
      </c>
      <c r="AD491" s="14">
        <v>0</v>
      </c>
      <c r="AE491" s="41"/>
    </row>
    <row r="492" spans="1:700" s="39" customFormat="1" ht="15" customHeight="1" x14ac:dyDescent="0.35">
      <c r="A492" s="262" t="s">
        <v>23</v>
      </c>
      <c r="B492" s="262"/>
      <c r="C492" s="262"/>
      <c r="D492" s="262"/>
      <c r="E492" s="262"/>
      <c r="F492" s="262"/>
      <c r="G492" s="262"/>
      <c r="H492" s="262"/>
      <c r="I492" s="262"/>
      <c r="J492" s="1"/>
      <c r="K492" s="2"/>
      <c r="L492" s="3"/>
      <c r="M492" s="3"/>
      <c r="N492" s="4"/>
      <c r="O492" s="3"/>
      <c r="P492" s="144" t="s">
        <v>288</v>
      </c>
      <c r="Q492" s="144"/>
      <c r="R492" s="142">
        <f t="shared" ref="R492:AD492" si="10">SUM(R11:R491)</f>
        <v>8662060.9487999957</v>
      </c>
      <c r="S492" s="142">
        <f t="shared" si="10"/>
        <v>34057</v>
      </c>
      <c r="T492" s="142">
        <f t="shared" si="10"/>
        <v>864152.50999999989</v>
      </c>
      <c r="U492" s="142">
        <f t="shared" si="10"/>
        <v>822184.90000000014</v>
      </c>
      <c r="V492" s="142">
        <f t="shared" si="10"/>
        <v>735855.71</v>
      </c>
      <c r="W492" s="142">
        <f t="shared" si="10"/>
        <v>815235.92</v>
      </c>
      <c r="X492" s="142">
        <f t="shared" si="10"/>
        <v>609168</v>
      </c>
      <c r="Y492" s="142">
        <f t="shared" si="10"/>
        <v>586846.44000000006</v>
      </c>
      <c r="Z492" s="142">
        <f t="shared" si="10"/>
        <v>792890.0399999998</v>
      </c>
      <c r="AA492" s="142">
        <f t="shared" si="10"/>
        <v>608268.6</v>
      </c>
      <c r="AB492" s="142">
        <f t="shared" si="10"/>
        <v>986129.2</v>
      </c>
      <c r="AC492" s="142">
        <f t="shared" si="10"/>
        <v>772911.87000000011</v>
      </c>
      <c r="AD492" s="142">
        <f t="shared" si="10"/>
        <v>1034361</v>
      </c>
    </row>
    <row r="493" spans="1:700" ht="15" customHeight="1" x14ac:dyDescent="0.3">
      <c r="A493" s="39"/>
      <c r="B493" s="39"/>
      <c r="C493" s="39"/>
      <c r="D493" s="39"/>
      <c r="E493" s="39"/>
      <c r="F493" s="39"/>
      <c r="G493" s="39"/>
      <c r="H493" s="40"/>
      <c r="I493" s="39"/>
      <c r="J493" s="39"/>
      <c r="K493" s="39"/>
      <c r="L493" s="39"/>
      <c r="M493" s="39"/>
      <c r="N493" s="56"/>
      <c r="O493" s="40"/>
      <c r="P493" s="61"/>
      <c r="Q493" s="57"/>
      <c r="R493" s="11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39"/>
    </row>
    <row r="494" spans="1:700" ht="15" customHeight="1" x14ac:dyDescent="0.25">
      <c r="A494" s="39"/>
      <c r="B494" s="39"/>
      <c r="C494" s="39"/>
      <c r="D494" s="39"/>
      <c r="E494" s="39"/>
      <c r="F494" s="39"/>
      <c r="G494" s="39"/>
      <c r="H494" s="40"/>
      <c r="I494" s="39"/>
      <c r="J494" s="39"/>
      <c r="K494" s="39"/>
      <c r="L494" s="39"/>
      <c r="M494" s="39"/>
      <c r="N494" s="56"/>
      <c r="O494" s="40"/>
      <c r="P494" s="61"/>
      <c r="Q494" s="57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39"/>
    </row>
    <row r="495" spans="1:700" ht="15" customHeight="1" x14ac:dyDescent="0.25">
      <c r="A495" s="39"/>
      <c r="B495" s="39"/>
      <c r="C495" s="39"/>
      <c r="D495" s="39"/>
      <c r="E495" s="39"/>
      <c r="F495" s="39"/>
      <c r="G495" s="39"/>
      <c r="H495" s="40"/>
      <c r="I495" s="39"/>
      <c r="J495" s="39"/>
      <c r="K495" s="39"/>
      <c r="L495" s="39"/>
      <c r="M495" s="39"/>
      <c r="N495" s="56"/>
      <c r="O495" s="40"/>
      <c r="P495" s="61"/>
      <c r="Q495" s="57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39"/>
    </row>
    <row r="496" spans="1:700" ht="15" customHeight="1" x14ac:dyDescent="0.25">
      <c r="A496" s="39"/>
      <c r="B496" s="39"/>
      <c r="C496" s="39"/>
      <c r="D496" s="39"/>
      <c r="E496" s="39"/>
      <c r="F496" s="39"/>
      <c r="G496" s="39"/>
      <c r="H496" s="40"/>
      <c r="I496" s="39"/>
      <c r="J496" s="39"/>
      <c r="K496" s="39"/>
      <c r="L496" s="39"/>
      <c r="M496" s="39"/>
      <c r="N496" s="56"/>
      <c r="O496" s="40"/>
      <c r="P496" s="61"/>
      <c r="Q496" s="57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39"/>
    </row>
    <row r="497" spans="1:31" ht="15" customHeight="1" x14ac:dyDescent="0.25">
      <c r="A497" s="140" t="s">
        <v>5</v>
      </c>
      <c r="B497" s="140"/>
      <c r="C497" s="140"/>
      <c r="D497" s="141"/>
      <c r="E497" s="140"/>
      <c r="F497" s="139"/>
      <c r="G497" s="139"/>
      <c r="H497" s="145"/>
      <c r="I497" s="139"/>
      <c r="J497" s="39"/>
      <c r="K497" s="39"/>
      <c r="L497" s="39"/>
      <c r="M497" s="39"/>
      <c r="N497" s="56"/>
      <c r="O497" s="40"/>
      <c r="P497" s="61"/>
      <c r="Q497" s="57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39"/>
    </row>
    <row r="498" spans="1:31" ht="15" customHeight="1" x14ac:dyDescent="0.25">
      <c r="A498" s="39"/>
      <c r="B498" s="39"/>
      <c r="C498" s="39"/>
      <c r="D498" s="39"/>
      <c r="E498" s="39"/>
      <c r="F498" s="39"/>
      <c r="G498" s="39"/>
      <c r="H498" s="40"/>
      <c r="I498" s="39"/>
      <c r="J498" s="39"/>
      <c r="K498" s="39"/>
      <c r="L498" s="39"/>
      <c r="M498" s="39"/>
      <c r="N498" s="56"/>
      <c r="O498" s="40"/>
      <c r="P498" s="61"/>
      <c r="Q498" s="57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39"/>
    </row>
    <row r="499" spans="1:31" ht="15" customHeight="1" x14ac:dyDescent="0.25">
      <c r="A499" s="39"/>
      <c r="B499" s="39"/>
      <c r="C499" s="39"/>
      <c r="D499" s="39"/>
      <c r="E499" s="39"/>
      <c r="F499" s="39"/>
      <c r="G499" s="39"/>
      <c r="H499" s="40"/>
      <c r="I499" s="139"/>
      <c r="J499" s="39"/>
      <c r="K499" s="39"/>
      <c r="L499" s="39"/>
      <c r="M499" s="39"/>
      <c r="N499" s="56"/>
      <c r="O499" s="40"/>
      <c r="P499" s="61"/>
      <c r="Q499" s="57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39"/>
    </row>
    <row r="500" spans="1:31" ht="15" customHeight="1" x14ac:dyDescent="0.25">
      <c r="A500" s="39"/>
      <c r="B500" s="39"/>
      <c r="C500" s="39"/>
      <c r="D500" s="39"/>
      <c r="E500" s="39"/>
      <c r="F500" s="39"/>
      <c r="G500" s="39"/>
      <c r="H500" s="40"/>
      <c r="I500" s="39"/>
      <c r="J500" s="39"/>
      <c r="K500" s="39"/>
      <c r="L500" s="39"/>
      <c r="M500" s="39"/>
      <c r="N500" s="56"/>
      <c r="O500" s="40"/>
      <c r="P500" s="61"/>
      <c r="Q500" s="57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39"/>
    </row>
    <row r="501" spans="1:31" ht="15" customHeight="1" x14ac:dyDescent="0.25">
      <c r="A501" s="39"/>
      <c r="B501" s="39"/>
      <c r="C501" s="39"/>
      <c r="D501" s="39"/>
      <c r="E501" s="39"/>
      <c r="F501" s="39"/>
      <c r="G501" s="39"/>
      <c r="H501" s="40"/>
      <c r="I501" s="39"/>
      <c r="J501" s="39"/>
      <c r="K501" s="39"/>
      <c r="L501" s="39"/>
      <c r="M501" s="39"/>
      <c r="N501" s="56"/>
      <c r="O501" s="40"/>
      <c r="P501" s="61"/>
      <c r="Q501" s="57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39"/>
    </row>
    <row r="502" spans="1:31" ht="15" customHeight="1" x14ac:dyDescent="0.25">
      <c r="A502" s="39"/>
      <c r="B502" s="39"/>
      <c r="C502" s="39"/>
      <c r="D502" s="39"/>
      <c r="E502" s="39"/>
      <c r="F502" s="39"/>
      <c r="G502" s="39"/>
      <c r="H502" s="40"/>
      <c r="I502" s="39"/>
      <c r="J502" s="39"/>
      <c r="K502" s="39"/>
      <c r="L502" s="39"/>
      <c r="M502" s="39"/>
      <c r="N502" s="56"/>
      <c r="O502" s="40"/>
      <c r="P502" s="61"/>
      <c r="Q502" s="57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39"/>
    </row>
    <row r="503" spans="1:31" ht="15" customHeight="1" x14ac:dyDescent="0.25">
      <c r="A503" s="39"/>
      <c r="B503" s="39"/>
      <c r="C503" s="39"/>
      <c r="D503" s="39"/>
      <c r="E503" s="39"/>
      <c r="F503" s="39"/>
      <c r="G503" s="39"/>
      <c r="H503" s="40"/>
      <c r="I503" s="39"/>
      <c r="J503" s="39"/>
      <c r="K503" s="39"/>
      <c r="L503" s="39"/>
      <c r="M503" s="39"/>
      <c r="N503" s="56"/>
      <c r="O503" s="40"/>
      <c r="P503" s="61"/>
      <c r="Q503" s="57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39"/>
    </row>
    <row r="504" spans="1:31" ht="15" customHeight="1" x14ac:dyDescent="0.25">
      <c r="A504" s="39"/>
      <c r="B504" s="39"/>
      <c r="C504" s="39"/>
      <c r="D504" s="39"/>
      <c r="E504" s="39"/>
      <c r="F504" s="39"/>
      <c r="G504" s="39"/>
      <c r="H504" s="40"/>
      <c r="I504" s="39"/>
      <c r="J504" s="39"/>
      <c r="K504" s="39"/>
      <c r="L504" s="39"/>
      <c r="M504" s="39"/>
      <c r="N504" s="56"/>
      <c r="O504" s="40"/>
      <c r="P504" s="61"/>
      <c r="Q504" s="57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39"/>
    </row>
    <row r="505" spans="1:31" ht="15" customHeight="1" x14ac:dyDescent="0.25">
      <c r="A505" s="39"/>
      <c r="B505" s="39"/>
      <c r="C505" s="39"/>
      <c r="D505" s="39"/>
      <c r="E505" s="39"/>
      <c r="F505" s="39"/>
      <c r="G505" s="39"/>
      <c r="H505" s="40"/>
      <c r="I505" s="39"/>
      <c r="J505" s="39"/>
      <c r="K505" s="39"/>
      <c r="L505" s="39"/>
      <c r="M505" s="39"/>
      <c r="N505" s="56"/>
      <c r="O505" s="40"/>
      <c r="P505" s="61"/>
      <c r="Q505" s="57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39"/>
    </row>
    <row r="506" spans="1:31" ht="15" customHeight="1" x14ac:dyDescent="0.25">
      <c r="A506" s="39"/>
      <c r="B506" s="39"/>
      <c r="C506" s="39"/>
      <c r="D506" s="39"/>
      <c r="E506" s="39"/>
      <c r="F506" s="39"/>
      <c r="G506" s="39"/>
      <c r="H506" s="40"/>
      <c r="I506" s="39"/>
      <c r="J506" s="39"/>
      <c r="K506" s="39"/>
      <c r="L506" s="39"/>
      <c r="M506" s="39"/>
      <c r="N506" s="56"/>
      <c r="O506" s="40"/>
      <c r="P506" s="61"/>
      <c r="Q506" s="57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39"/>
    </row>
    <row r="507" spans="1:31" ht="15" customHeight="1" x14ac:dyDescent="0.25">
      <c r="A507" s="39"/>
      <c r="B507" s="39"/>
      <c r="C507" s="39"/>
      <c r="D507" s="39"/>
      <c r="E507" s="39"/>
      <c r="F507" s="39"/>
      <c r="G507" s="39"/>
      <c r="H507" s="40"/>
      <c r="I507" s="39"/>
      <c r="J507" s="39"/>
      <c r="K507" s="39"/>
      <c r="L507" s="39"/>
      <c r="M507" s="39"/>
      <c r="N507" s="56"/>
      <c r="O507" s="40"/>
      <c r="P507" s="61"/>
      <c r="Q507" s="57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39"/>
    </row>
    <row r="508" spans="1:31" ht="15" customHeight="1" x14ac:dyDescent="0.25">
      <c r="A508" s="39"/>
      <c r="B508" s="39"/>
      <c r="C508" s="39"/>
      <c r="D508" s="39"/>
      <c r="E508" s="39"/>
      <c r="F508" s="39"/>
      <c r="G508" s="39"/>
      <c r="H508" s="40"/>
      <c r="I508" s="39"/>
      <c r="J508" s="39"/>
      <c r="K508" s="39"/>
      <c r="L508" s="39"/>
      <c r="M508" s="39"/>
      <c r="N508" s="56"/>
      <c r="O508" s="40"/>
      <c r="P508" s="61"/>
      <c r="Q508" s="57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39"/>
    </row>
    <row r="509" spans="1:31" ht="15" customHeight="1" x14ac:dyDescent="0.25">
      <c r="A509" s="39"/>
      <c r="B509" s="39"/>
      <c r="C509" s="39"/>
      <c r="D509" s="39"/>
      <c r="E509" s="39"/>
      <c r="F509" s="39"/>
      <c r="G509" s="39"/>
      <c r="H509" s="40"/>
      <c r="I509" s="39"/>
      <c r="J509" s="39"/>
      <c r="K509" s="39"/>
      <c r="L509" s="39"/>
      <c r="M509" s="39"/>
      <c r="N509" s="56"/>
      <c r="O509" s="40"/>
      <c r="P509" s="61"/>
      <c r="Q509" s="57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39"/>
    </row>
    <row r="510" spans="1:31" ht="15" customHeight="1" x14ac:dyDescent="0.25">
      <c r="A510" s="39"/>
      <c r="B510" s="39"/>
      <c r="C510" s="39"/>
      <c r="D510" s="39"/>
      <c r="E510" s="39"/>
      <c r="F510" s="39"/>
      <c r="G510" s="39"/>
      <c r="H510" s="40"/>
      <c r="I510" s="39"/>
      <c r="J510" s="39"/>
      <c r="K510" s="39"/>
      <c r="L510" s="39"/>
      <c r="M510" s="39"/>
      <c r="N510" s="56"/>
      <c r="O510" s="40"/>
      <c r="P510" s="61"/>
      <c r="Q510" s="57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39"/>
    </row>
    <row r="511" spans="1:31" ht="15" customHeight="1" x14ac:dyDescent="0.25">
      <c r="A511" s="39"/>
      <c r="B511" s="39"/>
      <c r="C511" s="39"/>
      <c r="D511" s="39"/>
      <c r="E511" s="39"/>
      <c r="F511" s="39"/>
      <c r="G511" s="39"/>
      <c r="H511" s="40"/>
      <c r="I511" s="39"/>
      <c r="J511" s="39"/>
      <c r="K511" s="39"/>
      <c r="L511" s="39"/>
      <c r="M511" s="39"/>
      <c r="N511" s="56"/>
      <c r="O511" s="40"/>
      <c r="P511" s="61"/>
      <c r="Q511" s="57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39"/>
    </row>
    <row r="512" spans="1:31" ht="15" customHeight="1" x14ac:dyDescent="0.25">
      <c r="A512" s="39"/>
      <c r="B512" s="39"/>
      <c r="C512" s="39"/>
      <c r="D512" s="39"/>
      <c r="E512" s="39"/>
      <c r="F512" s="39"/>
      <c r="G512" s="39"/>
      <c r="H512" s="40"/>
      <c r="I512" s="39"/>
      <c r="J512" s="39"/>
      <c r="K512" s="39"/>
      <c r="L512" s="39"/>
      <c r="M512" s="39"/>
      <c r="N512" s="56"/>
      <c r="O512" s="40"/>
      <c r="P512" s="61"/>
      <c r="Q512" s="57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39"/>
    </row>
    <row r="513" spans="1:31" ht="15" customHeight="1" x14ac:dyDescent="0.25">
      <c r="A513" s="39"/>
      <c r="B513" s="39"/>
      <c r="C513" s="39"/>
      <c r="D513" s="39"/>
      <c r="E513" s="39"/>
      <c r="F513" s="39"/>
      <c r="G513" s="39"/>
      <c r="H513" s="40"/>
      <c r="I513" s="39"/>
      <c r="J513" s="39"/>
      <c r="K513" s="39"/>
      <c r="L513" s="39"/>
      <c r="M513" s="39"/>
      <c r="N513" s="56"/>
      <c r="O513" s="40"/>
      <c r="P513" s="61"/>
      <c r="Q513" s="57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39"/>
    </row>
    <row r="514" spans="1:31" ht="15" customHeight="1" x14ac:dyDescent="0.25">
      <c r="A514" s="39"/>
      <c r="B514" s="39"/>
      <c r="C514" s="39"/>
      <c r="D514" s="39"/>
      <c r="E514" s="39"/>
      <c r="F514" s="39"/>
      <c r="G514" s="39"/>
      <c r="H514" s="40"/>
      <c r="I514" s="39"/>
      <c r="J514" s="39"/>
      <c r="K514" s="39"/>
      <c r="L514" s="39"/>
      <c r="M514" s="39"/>
      <c r="N514" s="56"/>
      <c r="O514" s="40"/>
      <c r="P514" s="61"/>
      <c r="Q514" s="57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39"/>
    </row>
    <row r="515" spans="1:31" ht="15" customHeight="1" x14ac:dyDescent="0.25">
      <c r="A515" s="39"/>
      <c r="B515" s="39"/>
      <c r="C515" s="39"/>
      <c r="D515" s="39"/>
      <c r="E515" s="39"/>
      <c r="F515" s="39"/>
      <c r="G515" s="39"/>
      <c r="H515" s="40"/>
      <c r="I515" s="39"/>
      <c r="J515" s="39"/>
      <c r="K515" s="39"/>
      <c r="L515" s="39"/>
      <c r="M515" s="39"/>
      <c r="N515" s="56"/>
      <c r="O515" s="40"/>
      <c r="P515" s="61"/>
      <c r="Q515" s="57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39"/>
    </row>
    <row r="516" spans="1:31" ht="15" customHeight="1" x14ac:dyDescent="0.25">
      <c r="A516" s="39"/>
      <c r="B516" s="39"/>
      <c r="C516" s="39"/>
      <c r="D516" s="39"/>
      <c r="E516" s="39"/>
      <c r="F516" s="39"/>
      <c r="G516" s="39"/>
      <c r="H516" s="40"/>
      <c r="I516" s="39"/>
      <c r="J516" s="39"/>
      <c r="K516" s="39"/>
      <c r="L516" s="39"/>
      <c r="M516" s="39"/>
      <c r="N516" s="56"/>
      <c r="O516" s="40"/>
      <c r="P516" s="61"/>
      <c r="Q516" s="57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39"/>
    </row>
    <row r="517" spans="1:31" ht="15" customHeight="1" x14ac:dyDescent="0.25">
      <c r="A517" s="39"/>
      <c r="B517" s="39"/>
      <c r="C517" s="39"/>
      <c r="D517" s="39"/>
      <c r="E517" s="39"/>
      <c r="F517" s="39"/>
      <c r="G517" s="39"/>
      <c r="H517" s="40"/>
      <c r="I517" s="39"/>
      <c r="J517" s="39"/>
      <c r="K517" s="39"/>
      <c r="L517" s="39"/>
      <c r="M517" s="39"/>
      <c r="N517" s="56"/>
      <c r="O517" s="40"/>
      <c r="P517" s="61"/>
      <c r="Q517" s="57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39"/>
    </row>
    <row r="518" spans="1:31" ht="15" customHeight="1" x14ac:dyDescent="0.25">
      <c r="A518" s="39"/>
      <c r="B518" s="39"/>
      <c r="C518" s="39"/>
      <c r="D518" s="39"/>
      <c r="E518" s="39"/>
      <c r="F518" s="39"/>
      <c r="G518" s="39"/>
      <c r="H518" s="40"/>
      <c r="I518" s="39"/>
      <c r="J518" s="39"/>
      <c r="K518" s="39"/>
      <c r="L518" s="39"/>
      <c r="M518" s="39"/>
      <c r="N518" s="56"/>
      <c r="O518" s="40"/>
      <c r="P518" s="61"/>
      <c r="Q518" s="57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39"/>
    </row>
    <row r="519" spans="1:31" ht="15" customHeight="1" x14ac:dyDescent="0.25">
      <c r="A519" s="39"/>
      <c r="B519" s="39"/>
      <c r="C519" s="39"/>
      <c r="D519" s="39"/>
      <c r="E519" s="39"/>
      <c r="F519" s="39"/>
      <c r="G519" s="39"/>
      <c r="H519" s="40"/>
      <c r="I519" s="39"/>
      <c r="J519" s="39"/>
      <c r="K519" s="39"/>
      <c r="L519" s="39"/>
      <c r="M519" s="39"/>
      <c r="N519" s="56"/>
      <c r="O519" s="40"/>
      <c r="P519" s="61"/>
      <c r="Q519" s="57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39"/>
    </row>
    <row r="520" spans="1:31" ht="15" customHeight="1" x14ac:dyDescent="0.25">
      <c r="A520" s="39"/>
      <c r="B520" s="39"/>
      <c r="C520" s="39"/>
      <c r="D520" s="39"/>
      <c r="E520" s="39"/>
      <c r="F520" s="39"/>
      <c r="G520" s="39"/>
      <c r="H520" s="40"/>
      <c r="I520" s="39"/>
      <c r="J520" s="39"/>
      <c r="K520" s="39"/>
      <c r="L520" s="39"/>
      <c r="M520" s="39"/>
      <c r="N520" s="56"/>
      <c r="O520" s="40"/>
      <c r="P520" s="61"/>
      <c r="Q520" s="57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39"/>
    </row>
    <row r="521" spans="1:31" ht="15" customHeight="1" x14ac:dyDescent="0.25">
      <c r="A521" s="39"/>
      <c r="B521" s="39"/>
      <c r="C521" s="39"/>
      <c r="D521" s="39"/>
      <c r="E521" s="39"/>
      <c r="F521" s="39"/>
      <c r="G521" s="39"/>
      <c r="H521" s="40"/>
      <c r="I521" s="39"/>
      <c r="J521" s="39"/>
      <c r="K521" s="39"/>
      <c r="L521" s="39"/>
      <c r="M521" s="39"/>
      <c r="N521" s="56"/>
      <c r="O521" s="40"/>
      <c r="P521" s="61"/>
      <c r="Q521" s="57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39"/>
    </row>
    <row r="522" spans="1:31" ht="15" customHeight="1" x14ac:dyDescent="0.25">
      <c r="A522" s="39"/>
      <c r="B522" s="39"/>
      <c r="C522" s="39"/>
      <c r="D522" s="39"/>
      <c r="E522" s="39"/>
      <c r="F522" s="39"/>
      <c r="G522" s="39"/>
      <c r="H522" s="40"/>
      <c r="I522" s="39"/>
      <c r="J522" s="39"/>
      <c r="K522" s="39"/>
      <c r="L522" s="39"/>
      <c r="M522" s="39"/>
      <c r="N522" s="56"/>
      <c r="O522" s="40"/>
      <c r="P522" s="61"/>
      <c r="Q522" s="57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39"/>
    </row>
    <row r="523" spans="1:31" ht="15" customHeight="1" x14ac:dyDescent="0.25">
      <c r="A523" s="39"/>
      <c r="B523" s="39"/>
      <c r="C523" s="39"/>
      <c r="D523" s="39"/>
      <c r="E523" s="39"/>
      <c r="F523" s="39"/>
      <c r="G523" s="39"/>
      <c r="H523" s="40"/>
      <c r="I523" s="39"/>
      <c r="J523" s="39"/>
      <c r="K523" s="39"/>
      <c r="L523" s="39"/>
      <c r="M523" s="39"/>
      <c r="N523" s="56"/>
      <c r="O523" s="40"/>
      <c r="P523" s="61"/>
      <c r="Q523" s="57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39"/>
    </row>
    <row r="524" spans="1:31" ht="15" customHeight="1" x14ac:dyDescent="0.25">
      <c r="A524" s="39"/>
      <c r="B524" s="39"/>
      <c r="C524" s="39"/>
      <c r="D524" s="39"/>
      <c r="E524" s="39"/>
      <c r="F524" s="39"/>
      <c r="G524" s="39"/>
      <c r="H524" s="40"/>
      <c r="I524" s="39"/>
      <c r="J524" s="39"/>
      <c r="K524" s="39"/>
      <c r="L524" s="39"/>
      <c r="M524" s="39"/>
      <c r="N524" s="56"/>
      <c r="O524" s="40"/>
      <c r="P524" s="61"/>
      <c r="Q524" s="57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39"/>
    </row>
    <row r="525" spans="1:31" ht="15" customHeight="1" x14ac:dyDescent="0.25">
      <c r="A525" s="39"/>
      <c r="B525" s="39"/>
      <c r="C525" s="39"/>
      <c r="D525" s="39"/>
      <c r="E525" s="39"/>
      <c r="F525" s="39"/>
      <c r="G525" s="39"/>
      <c r="H525" s="40"/>
      <c r="I525" s="39"/>
      <c r="J525" s="39"/>
      <c r="K525" s="39"/>
      <c r="L525" s="39"/>
      <c r="M525" s="39"/>
      <c r="N525" s="56"/>
      <c r="O525" s="40"/>
      <c r="P525" s="61"/>
      <c r="Q525" s="57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39"/>
    </row>
    <row r="526" spans="1:31" ht="15" customHeight="1" x14ac:dyDescent="0.25">
      <c r="A526" s="39"/>
      <c r="B526" s="39"/>
      <c r="C526" s="39"/>
      <c r="D526" s="39"/>
      <c r="E526" s="39"/>
      <c r="F526" s="39"/>
      <c r="G526" s="39"/>
      <c r="H526" s="40"/>
      <c r="I526" s="39"/>
      <c r="J526" s="39"/>
      <c r="K526" s="39"/>
      <c r="L526" s="39"/>
      <c r="M526" s="39"/>
      <c r="N526" s="56"/>
      <c r="O526" s="40"/>
      <c r="P526" s="61"/>
      <c r="Q526" s="57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39"/>
    </row>
    <row r="527" spans="1:31" ht="15" customHeight="1" x14ac:dyDescent="0.25">
      <c r="A527" s="39"/>
      <c r="B527" s="39"/>
      <c r="C527" s="39"/>
      <c r="D527" s="39"/>
      <c r="E527" s="39"/>
      <c r="F527" s="39"/>
      <c r="G527" s="39"/>
      <c r="H527" s="40"/>
      <c r="I527" s="39"/>
      <c r="J527" s="39"/>
      <c r="K527" s="39"/>
      <c r="L527" s="39"/>
      <c r="M527" s="39"/>
      <c r="N527" s="56"/>
      <c r="O527" s="40"/>
      <c r="P527" s="61"/>
      <c r="Q527" s="57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39"/>
    </row>
    <row r="528" spans="1:31" ht="15" customHeight="1" x14ac:dyDescent="0.25">
      <c r="A528" s="39"/>
      <c r="B528" s="39"/>
      <c r="C528" s="39"/>
      <c r="D528" s="39"/>
      <c r="E528" s="39"/>
      <c r="F528" s="39"/>
      <c r="G528" s="39"/>
      <c r="H528" s="40"/>
      <c r="I528" s="39"/>
      <c r="J528" s="39"/>
      <c r="K528" s="39"/>
      <c r="L528" s="39"/>
      <c r="M528" s="39"/>
      <c r="N528" s="56"/>
      <c r="O528" s="40"/>
      <c r="P528" s="61"/>
      <c r="Q528" s="57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39"/>
    </row>
    <row r="529" spans="1:31" ht="15" customHeight="1" x14ac:dyDescent="0.25">
      <c r="A529" s="39"/>
      <c r="B529" s="39"/>
      <c r="C529" s="39"/>
      <c r="D529" s="39"/>
      <c r="E529" s="39"/>
      <c r="F529" s="39"/>
      <c r="G529" s="39"/>
      <c r="H529" s="40"/>
      <c r="I529" s="39"/>
      <c r="J529" s="39"/>
      <c r="K529" s="39"/>
      <c r="L529" s="39"/>
      <c r="M529" s="39"/>
      <c r="N529" s="56"/>
      <c r="O529" s="40"/>
      <c r="P529" s="61"/>
      <c r="Q529" s="57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39"/>
    </row>
    <row r="530" spans="1:31" ht="15" customHeight="1" x14ac:dyDescent="0.25">
      <c r="A530" s="39"/>
      <c r="B530" s="39"/>
      <c r="C530" s="39"/>
      <c r="D530" s="39"/>
      <c r="E530" s="39"/>
      <c r="F530" s="39"/>
      <c r="G530" s="39"/>
      <c r="H530" s="40"/>
      <c r="I530" s="39"/>
      <c r="J530" s="39"/>
      <c r="K530" s="39"/>
      <c r="L530" s="39"/>
      <c r="M530" s="39"/>
      <c r="N530" s="56"/>
      <c r="O530" s="40"/>
      <c r="P530" s="61"/>
      <c r="Q530" s="57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39"/>
    </row>
    <row r="531" spans="1:31" ht="15" customHeight="1" x14ac:dyDescent="0.25">
      <c r="A531" s="39"/>
      <c r="B531" s="39"/>
      <c r="C531" s="39"/>
      <c r="D531" s="39"/>
      <c r="E531" s="39"/>
      <c r="F531" s="39"/>
      <c r="G531" s="39"/>
      <c r="H531" s="40"/>
      <c r="I531" s="39"/>
      <c r="J531" s="39"/>
      <c r="K531" s="39"/>
      <c r="L531" s="39"/>
      <c r="M531" s="39"/>
      <c r="N531" s="56"/>
      <c r="O531" s="40"/>
      <c r="P531" s="61"/>
      <c r="Q531" s="57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39"/>
    </row>
    <row r="532" spans="1:31" ht="15" customHeight="1" x14ac:dyDescent="0.25">
      <c r="A532" s="39"/>
      <c r="B532" s="39"/>
      <c r="C532" s="39"/>
      <c r="D532" s="39"/>
      <c r="E532" s="39"/>
      <c r="F532" s="39"/>
      <c r="G532" s="39"/>
      <c r="H532" s="40"/>
      <c r="I532" s="39"/>
      <c r="J532" s="39"/>
      <c r="K532" s="39"/>
      <c r="L532" s="39"/>
      <c r="M532" s="39"/>
      <c r="N532" s="56"/>
      <c r="O532" s="40"/>
      <c r="P532" s="61"/>
      <c r="Q532" s="57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39"/>
    </row>
    <row r="533" spans="1:31" ht="15" customHeight="1" x14ac:dyDescent="0.25">
      <c r="A533" s="39"/>
      <c r="B533" s="39"/>
      <c r="C533" s="39"/>
      <c r="D533" s="39"/>
      <c r="E533" s="39"/>
      <c r="F533" s="39"/>
      <c r="G533" s="39"/>
      <c r="H533" s="40"/>
      <c r="I533" s="39"/>
      <c r="J533" s="39"/>
      <c r="K533" s="39"/>
      <c r="L533" s="39"/>
      <c r="M533" s="39"/>
      <c r="N533" s="56"/>
      <c r="O533" s="40"/>
      <c r="P533" s="61"/>
      <c r="Q533" s="57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39"/>
    </row>
    <row r="534" spans="1:31" ht="15" customHeight="1" x14ac:dyDescent="0.25">
      <c r="A534" s="39"/>
      <c r="B534" s="39"/>
      <c r="C534" s="39"/>
      <c r="D534" s="39"/>
      <c r="E534" s="39"/>
      <c r="F534" s="39"/>
      <c r="G534" s="39"/>
      <c r="H534" s="40"/>
      <c r="I534" s="39"/>
      <c r="J534" s="39"/>
      <c r="K534" s="39"/>
      <c r="L534" s="39"/>
      <c r="M534" s="39"/>
      <c r="N534" s="56"/>
      <c r="O534" s="40"/>
      <c r="P534" s="61"/>
      <c r="Q534" s="57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39"/>
    </row>
    <row r="535" spans="1:31" ht="15" customHeight="1" x14ac:dyDescent="0.25">
      <c r="A535" s="39"/>
      <c r="B535" s="39"/>
      <c r="C535" s="39"/>
      <c r="D535" s="39"/>
      <c r="E535" s="39"/>
      <c r="F535" s="39"/>
      <c r="G535" s="39"/>
      <c r="H535" s="40"/>
      <c r="I535" s="39"/>
      <c r="J535" s="39"/>
      <c r="K535" s="39"/>
      <c r="L535" s="39"/>
      <c r="M535" s="39"/>
      <c r="N535" s="56"/>
      <c r="O535" s="40"/>
      <c r="P535" s="61"/>
      <c r="Q535" s="57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39"/>
    </row>
    <row r="536" spans="1:31" ht="15" customHeight="1" x14ac:dyDescent="0.25">
      <c r="A536" s="39"/>
      <c r="B536" s="39"/>
      <c r="C536" s="39"/>
      <c r="D536" s="39"/>
      <c r="E536" s="39"/>
      <c r="F536" s="39"/>
      <c r="G536" s="39"/>
      <c r="H536" s="40"/>
      <c r="I536" s="39"/>
      <c r="J536" s="39"/>
      <c r="K536" s="39"/>
      <c r="L536" s="39"/>
      <c r="M536" s="39"/>
      <c r="N536" s="56"/>
      <c r="O536" s="40"/>
      <c r="P536" s="61"/>
      <c r="Q536" s="57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39"/>
    </row>
    <row r="537" spans="1:31" ht="15" customHeight="1" x14ac:dyDescent="0.25">
      <c r="A537" s="39"/>
      <c r="B537" s="39"/>
      <c r="C537" s="39"/>
      <c r="D537" s="39"/>
      <c r="E537" s="39"/>
      <c r="F537" s="39"/>
      <c r="G537" s="39"/>
      <c r="H537" s="40"/>
      <c r="I537" s="39"/>
      <c r="J537" s="39"/>
      <c r="K537" s="39"/>
      <c r="L537" s="39"/>
      <c r="M537" s="39"/>
      <c r="N537" s="56"/>
      <c r="O537" s="40"/>
      <c r="P537" s="61"/>
      <c r="Q537" s="57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39"/>
    </row>
    <row r="538" spans="1:31" ht="15" customHeight="1" x14ac:dyDescent="0.25">
      <c r="A538" s="39"/>
      <c r="B538" s="39"/>
      <c r="C538" s="39"/>
      <c r="D538" s="39"/>
      <c r="E538" s="39"/>
      <c r="F538" s="39"/>
      <c r="G538" s="39"/>
      <c r="H538" s="40"/>
      <c r="I538" s="39"/>
      <c r="J538" s="39"/>
      <c r="K538" s="39"/>
      <c r="L538" s="39"/>
      <c r="M538" s="39"/>
      <c r="N538" s="56"/>
      <c r="O538" s="40"/>
      <c r="P538" s="61"/>
      <c r="Q538" s="57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39"/>
    </row>
    <row r="539" spans="1:31" ht="15" customHeight="1" x14ac:dyDescent="0.25">
      <c r="A539" s="39"/>
      <c r="B539" s="39"/>
      <c r="C539" s="39"/>
      <c r="D539" s="39"/>
      <c r="E539" s="39"/>
      <c r="F539" s="39"/>
      <c r="G539" s="39"/>
      <c r="H539" s="40"/>
      <c r="I539" s="39"/>
      <c r="J539" s="39"/>
      <c r="K539" s="39"/>
      <c r="L539" s="39"/>
      <c r="M539" s="39"/>
      <c r="N539" s="56"/>
      <c r="O539" s="40"/>
      <c r="P539" s="61"/>
      <c r="Q539" s="57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39"/>
    </row>
    <row r="540" spans="1:31" ht="15" customHeight="1" x14ac:dyDescent="0.25">
      <c r="A540" s="39"/>
      <c r="B540" s="39"/>
      <c r="C540" s="39"/>
      <c r="D540" s="39"/>
      <c r="E540" s="39"/>
      <c r="F540" s="39"/>
      <c r="G540" s="39"/>
      <c r="H540" s="40"/>
      <c r="I540" s="39"/>
      <c r="J540" s="39"/>
      <c r="K540" s="39"/>
      <c r="L540" s="39"/>
      <c r="M540" s="39"/>
      <c r="N540" s="56"/>
      <c r="O540" s="40"/>
      <c r="P540" s="61"/>
      <c r="Q540" s="57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39"/>
    </row>
    <row r="541" spans="1:31" ht="15" customHeight="1" x14ac:dyDescent="0.25">
      <c r="A541" s="39"/>
      <c r="B541" s="39"/>
      <c r="C541" s="39"/>
      <c r="D541" s="39"/>
      <c r="E541" s="39"/>
      <c r="F541" s="39"/>
      <c r="G541" s="39"/>
      <c r="H541" s="40"/>
      <c r="I541" s="39"/>
      <c r="J541" s="39"/>
      <c r="K541" s="39"/>
      <c r="L541" s="39"/>
      <c r="M541" s="39"/>
      <c r="N541" s="56"/>
      <c r="O541" s="40"/>
      <c r="P541" s="61"/>
      <c r="Q541" s="57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39"/>
    </row>
    <row r="542" spans="1:31" ht="15" customHeight="1" x14ac:dyDescent="0.25">
      <c r="A542" s="39"/>
      <c r="B542" s="39"/>
      <c r="C542" s="39"/>
      <c r="D542" s="39"/>
      <c r="E542" s="39"/>
      <c r="F542" s="39"/>
      <c r="G542" s="39"/>
      <c r="H542" s="40"/>
      <c r="I542" s="39"/>
      <c r="J542" s="39"/>
      <c r="K542" s="39"/>
      <c r="L542" s="39"/>
      <c r="M542" s="39"/>
      <c r="N542" s="56"/>
      <c r="O542" s="40"/>
      <c r="P542" s="61"/>
      <c r="Q542" s="57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39"/>
    </row>
    <row r="543" spans="1:31" ht="15" customHeight="1" x14ac:dyDescent="0.25">
      <c r="A543" s="39"/>
      <c r="B543" s="39"/>
      <c r="C543" s="39"/>
      <c r="D543" s="39"/>
      <c r="E543" s="39"/>
      <c r="F543" s="39"/>
      <c r="G543" s="39"/>
      <c r="H543" s="40"/>
      <c r="I543" s="39"/>
      <c r="J543" s="39"/>
      <c r="K543" s="39"/>
      <c r="L543" s="39"/>
      <c r="M543" s="39"/>
      <c r="N543" s="56"/>
      <c r="O543" s="40"/>
      <c r="P543" s="61"/>
      <c r="Q543" s="57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39"/>
    </row>
    <row r="544" spans="1:31" ht="15" customHeight="1" x14ac:dyDescent="0.25">
      <c r="A544" s="39"/>
      <c r="B544" s="39"/>
      <c r="C544" s="39"/>
      <c r="D544" s="39"/>
      <c r="E544" s="39"/>
      <c r="F544" s="39"/>
      <c r="G544" s="39"/>
      <c r="H544" s="40"/>
      <c r="I544" s="39"/>
      <c r="J544" s="39"/>
      <c r="K544" s="39"/>
      <c r="L544" s="39"/>
      <c r="M544" s="39"/>
      <c r="N544" s="56"/>
      <c r="O544" s="40"/>
      <c r="P544" s="61"/>
      <c r="Q544" s="57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39"/>
    </row>
    <row r="545" spans="1:31" ht="15" customHeight="1" x14ac:dyDescent="0.25">
      <c r="A545" s="39"/>
      <c r="B545" s="39"/>
      <c r="C545" s="39"/>
      <c r="D545" s="39"/>
      <c r="E545" s="39"/>
      <c r="F545" s="39"/>
      <c r="G545" s="39"/>
      <c r="H545" s="40"/>
      <c r="I545" s="39"/>
      <c r="J545" s="39"/>
      <c r="K545" s="39"/>
      <c r="L545" s="39"/>
      <c r="M545" s="39"/>
      <c r="N545" s="56"/>
      <c r="O545" s="40"/>
      <c r="P545" s="61"/>
      <c r="Q545" s="57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39"/>
    </row>
    <row r="546" spans="1:31" ht="15" customHeight="1" x14ac:dyDescent="0.25">
      <c r="A546" s="39"/>
      <c r="B546" s="39"/>
      <c r="C546" s="39"/>
      <c r="D546" s="39"/>
      <c r="E546" s="39"/>
      <c r="F546" s="39"/>
      <c r="G546" s="39"/>
      <c r="H546" s="40"/>
      <c r="I546" s="39"/>
      <c r="J546" s="39"/>
      <c r="K546" s="39"/>
      <c r="L546" s="39"/>
      <c r="M546" s="39"/>
      <c r="N546" s="56"/>
      <c r="O546" s="40"/>
      <c r="P546" s="61"/>
      <c r="Q546" s="57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39"/>
    </row>
    <row r="547" spans="1:31" ht="15" customHeight="1" x14ac:dyDescent="0.25">
      <c r="A547" s="39"/>
      <c r="B547" s="39"/>
      <c r="C547" s="39"/>
      <c r="D547" s="39"/>
      <c r="E547" s="39"/>
      <c r="F547" s="39"/>
      <c r="G547" s="39"/>
      <c r="H547" s="40"/>
      <c r="I547" s="39"/>
      <c r="J547" s="39"/>
      <c r="K547" s="39"/>
      <c r="L547" s="39"/>
      <c r="M547" s="39"/>
      <c r="N547" s="56"/>
      <c r="O547" s="40"/>
      <c r="P547" s="61"/>
      <c r="Q547" s="57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39"/>
    </row>
    <row r="548" spans="1:31" ht="15" customHeight="1" x14ac:dyDescent="0.25">
      <c r="A548" s="39"/>
      <c r="B548" s="39"/>
      <c r="C548" s="39"/>
      <c r="D548" s="39"/>
      <c r="E548" s="39"/>
      <c r="F548" s="39"/>
      <c r="G548" s="39"/>
      <c r="H548" s="40"/>
      <c r="I548" s="39"/>
      <c r="J548" s="39"/>
      <c r="K548" s="39"/>
      <c r="L548" s="39"/>
      <c r="M548" s="39"/>
      <c r="N548" s="56"/>
      <c r="O548" s="40"/>
      <c r="P548" s="61"/>
      <c r="Q548" s="57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39"/>
    </row>
    <row r="549" spans="1:31" ht="15" customHeight="1" x14ac:dyDescent="0.25">
      <c r="A549" s="39"/>
      <c r="B549" s="39"/>
      <c r="C549" s="39"/>
      <c r="D549" s="39"/>
      <c r="E549" s="39"/>
      <c r="F549" s="39"/>
      <c r="G549" s="39"/>
      <c r="H549" s="40"/>
      <c r="I549" s="39"/>
      <c r="J549" s="39"/>
      <c r="K549" s="39"/>
      <c r="L549" s="39"/>
      <c r="M549" s="39"/>
      <c r="N549" s="56"/>
      <c r="O549" s="40"/>
      <c r="P549" s="61"/>
      <c r="Q549" s="57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39"/>
    </row>
    <row r="550" spans="1:31" ht="15" customHeight="1" x14ac:dyDescent="0.25">
      <c r="A550" s="39"/>
      <c r="B550" s="39"/>
      <c r="C550" s="39"/>
      <c r="D550" s="39"/>
      <c r="E550" s="39"/>
      <c r="F550" s="39"/>
      <c r="G550" s="39"/>
      <c r="H550" s="40"/>
      <c r="I550" s="39"/>
      <c r="J550" s="39"/>
      <c r="K550" s="39"/>
      <c r="L550" s="39"/>
      <c r="M550" s="39"/>
      <c r="N550" s="56"/>
      <c r="O550" s="40"/>
      <c r="P550" s="61"/>
      <c r="Q550" s="57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39"/>
    </row>
    <row r="551" spans="1:31" ht="15" customHeight="1" x14ac:dyDescent="0.25">
      <c r="A551" s="39"/>
      <c r="B551" s="39"/>
      <c r="C551" s="39"/>
      <c r="D551" s="39"/>
      <c r="E551" s="39"/>
      <c r="F551" s="39"/>
      <c r="G551" s="39"/>
      <c r="H551" s="40"/>
      <c r="I551" s="39"/>
      <c r="J551" s="39"/>
      <c r="K551" s="39"/>
      <c r="L551" s="39"/>
      <c r="M551" s="39"/>
      <c r="N551" s="56"/>
      <c r="O551" s="40"/>
      <c r="P551" s="61"/>
      <c r="Q551" s="57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39"/>
    </row>
    <row r="552" spans="1:31" ht="15" customHeight="1" x14ac:dyDescent="0.25">
      <c r="A552" s="39"/>
      <c r="B552" s="39"/>
      <c r="C552" s="39"/>
      <c r="D552" s="39"/>
      <c r="E552" s="39"/>
      <c r="F552" s="39"/>
      <c r="G552" s="39"/>
      <c r="H552" s="40"/>
      <c r="I552" s="39"/>
      <c r="J552" s="39"/>
      <c r="K552" s="39"/>
      <c r="L552" s="39"/>
      <c r="M552" s="39"/>
      <c r="N552" s="56"/>
      <c r="O552" s="40"/>
      <c r="P552" s="61"/>
      <c r="Q552" s="57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39"/>
    </row>
    <row r="553" spans="1:31" ht="15" customHeight="1" x14ac:dyDescent="0.25">
      <c r="A553" s="39"/>
      <c r="B553" s="39"/>
      <c r="C553" s="39"/>
      <c r="D553" s="39"/>
      <c r="E553" s="39"/>
      <c r="F553" s="39"/>
      <c r="G553" s="39"/>
      <c r="H553" s="40"/>
      <c r="I553" s="39"/>
      <c r="J553" s="39"/>
      <c r="K553" s="39"/>
      <c r="L553" s="39"/>
      <c r="M553" s="39"/>
      <c r="N553" s="56"/>
      <c r="O553" s="40"/>
      <c r="P553" s="61"/>
      <c r="Q553" s="57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39"/>
    </row>
    <row r="554" spans="1:31" ht="15" customHeight="1" x14ac:dyDescent="0.25">
      <c r="A554" s="39"/>
      <c r="B554" s="39"/>
      <c r="C554" s="39"/>
      <c r="D554" s="39"/>
      <c r="E554" s="39"/>
      <c r="F554" s="39"/>
      <c r="G554" s="39"/>
      <c r="H554" s="40"/>
      <c r="I554" s="39"/>
      <c r="J554" s="39"/>
      <c r="K554" s="39"/>
      <c r="L554" s="39"/>
      <c r="M554" s="39"/>
      <c r="N554" s="56"/>
      <c r="O554" s="40"/>
      <c r="P554" s="61"/>
      <c r="Q554" s="57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39"/>
    </row>
    <row r="555" spans="1:31" ht="15" customHeight="1" x14ac:dyDescent="0.25">
      <c r="A555" s="39"/>
      <c r="B555" s="39"/>
      <c r="C555" s="39"/>
      <c r="D555" s="39"/>
      <c r="E555" s="39"/>
      <c r="F555" s="39"/>
      <c r="G555" s="39"/>
      <c r="H555" s="40"/>
      <c r="I555" s="39"/>
      <c r="J555" s="39"/>
      <c r="K555" s="39"/>
      <c r="L555" s="39"/>
      <c r="M555" s="39"/>
      <c r="N555" s="56"/>
      <c r="O555" s="40"/>
      <c r="P555" s="61"/>
      <c r="Q555" s="57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39"/>
    </row>
    <row r="556" spans="1:31" ht="15" customHeight="1" x14ac:dyDescent="0.25">
      <c r="A556" s="39"/>
      <c r="B556" s="39"/>
      <c r="C556" s="39"/>
      <c r="D556" s="39"/>
      <c r="E556" s="39"/>
      <c r="F556" s="39"/>
      <c r="G556" s="39"/>
      <c r="H556" s="40"/>
      <c r="I556" s="39"/>
      <c r="J556" s="39"/>
      <c r="K556" s="39"/>
      <c r="L556" s="39"/>
      <c r="M556" s="39"/>
      <c r="N556" s="56"/>
      <c r="O556" s="40"/>
      <c r="P556" s="61"/>
      <c r="Q556" s="57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39"/>
    </row>
    <row r="557" spans="1:31" ht="15" customHeight="1" x14ac:dyDescent="0.25">
      <c r="A557" s="39"/>
      <c r="B557" s="39"/>
      <c r="C557" s="39"/>
      <c r="D557" s="39"/>
      <c r="E557" s="39"/>
      <c r="F557" s="39"/>
      <c r="G557" s="39"/>
      <c r="H557" s="40"/>
      <c r="I557" s="39"/>
      <c r="J557" s="39"/>
      <c r="K557" s="39"/>
      <c r="L557" s="39"/>
      <c r="M557" s="39"/>
      <c r="N557" s="56"/>
      <c r="O557" s="40"/>
      <c r="P557" s="61"/>
      <c r="Q557" s="57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39"/>
    </row>
    <row r="558" spans="1:31" ht="15" customHeight="1" x14ac:dyDescent="0.25">
      <c r="A558" s="39"/>
      <c r="B558" s="39"/>
      <c r="C558" s="39"/>
      <c r="D558" s="39"/>
      <c r="E558" s="39"/>
      <c r="F558" s="39"/>
      <c r="G558" s="39"/>
      <c r="H558" s="40"/>
      <c r="I558" s="39"/>
      <c r="J558" s="39"/>
      <c r="K558" s="39"/>
      <c r="L558" s="39"/>
      <c r="M558" s="39"/>
      <c r="N558" s="56"/>
      <c r="O558" s="40"/>
      <c r="P558" s="61"/>
      <c r="Q558" s="57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39"/>
    </row>
    <row r="559" spans="1:31" ht="15" customHeight="1" x14ac:dyDescent="0.25">
      <c r="A559" s="39"/>
      <c r="B559" s="39"/>
      <c r="C559" s="39"/>
      <c r="D559" s="39"/>
      <c r="E559" s="39"/>
      <c r="F559" s="39"/>
      <c r="G559" s="39"/>
      <c r="H559" s="40"/>
      <c r="I559" s="39"/>
      <c r="J559" s="39"/>
      <c r="K559" s="39"/>
      <c r="L559" s="39"/>
      <c r="M559" s="39"/>
      <c r="N559" s="56"/>
      <c r="O559" s="40"/>
      <c r="P559" s="61"/>
      <c r="Q559" s="57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39"/>
    </row>
    <row r="560" spans="1:31" ht="15" customHeight="1" x14ac:dyDescent="0.25">
      <c r="A560" s="39"/>
      <c r="B560" s="39"/>
      <c r="C560" s="39"/>
      <c r="D560" s="39"/>
      <c r="E560" s="39"/>
      <c r="F560" s="39"/>
      <c r="G560" s="39"/>
      <c r="H560" s="40"/>
      <c r="I560" s="39"/>
      <c r="J560" s="39"/>
      <c r="K560" s="39"/>
      <c r="L560" s="39"/>
      <c r="M560" s="39"/>
      <c r="N560" s="56"/>
      <c r="O560" s="40"/>
      <c r="P560" s="61"/>
      <c r="Q560" s="57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39"/>
    </row>
    <row r="561" spans="1:31" ht="15" customHeight="1" x14ac:dyDescent="0.25">
      <c r="A561" s="39"/>
      <c r="B561" s="39"/>
      <c r="C561" s="39"/>
      <c r="D561" s="39"/>
      <c r="E561" s="39"/>
      <c r="F561" s="39"/>
      <c r="G561" s="39"/>
      <c r="H561" s="40"/>
      <c r="I561" s="39"/>
      <c r="J561" s="39"/>
      <c r="K561" s="39"/>
      <c r="L561" s="39"/>
      <c r="M561" s="39"/>
      <c r="N561" s="56"/>
      <c r="O561" s="40"/>
      <c r="P561" s="61"/>
      <c r="Q561" s="57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39"/>
    </row>
    <row r="562" spans="1:31" ht="15" customHeight="1" x14ac:dyDescent="0.25">
      <c r="A562" s="39"/>
      <c r="B562" s="39"/>
      <c r="C562" s="39"/>
      <c r="D562" s="39"/>
      <c r="E562" s="39"/>
      <c r="F562" s="39"/>
      <c r="G562" s="39"/>
      <c r="H562" s="40"/>
      <c r="I562" s="39"/>
      <c r="J562" s="39"/>
      <c r="K562" s="39"/>
      <c r="L562" s="39"/>
      <c r="M562" s="39"/>
      <c r="N562" s="56"/>
      <c r="O562" s="40"/>
      <c r="P562" s="61"/>
      <c r="Q562" s="57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39"/>
    </row>
    <row r="563" spans="1:31" ht="15" customHeight="1" x14ac:dyDescent="0.25">
      <c r="A563" s="39"/>
      <c r="B563" s="39"/>
      <c r="C563" s="39"/>
      <c r="D563" s="39"/>
      <c r="E563" s="39"/>
      <c r="F563" s="39"/>
      <c r="G563" s="39"/>
      <c r="H563" s="40"/>
      <c r="I563" s="39"/>
      <c r="J563" s="39"/>
      <c r="K563" s="39"/>
      <c r="L563" s="39"/>
      <c r="M563" s="39"/>
      <c r="N563" s="56"/>
      <c r="O563" s="40"/>
      <c r="P563" s="61"/>
      <c r="Q563" s="57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39"/>
    </row>
    <row r="564" spans="1:31" ht="15" customHeight="1" x14ac:dyDescent="0.25">
      <c r="A564" s="39"/>
      <c r="B564" s="39"/>
      <c r="C564" s="39"/>
      <c r="D564" s="39"/>
      <c r="E564" s="39"/>
      <c r="F564" s="39"/>
      <c r="G564" s="39"/>
      <c r="H564" s="40"/>
      <c r="I564" s="39"/>
      <c r="J564" s="39"/>
      <c r="K564" s="39"/>
      <c r="L564" s="39"/>
      <c r="M564" s="39"/>
      <c r="N564" s="56"/>
      <c r="O564" s="40"/>
      <c r="P564" s="61"/>
      <c r="Q564" s="57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39"/>
    </row>
    <row r="565" spans="1:31" ht="15" customHeight="1" x14ac:dyDescent="0.25">
      <c r="A565" s="39"/>
      <c r="B565" s="39"/>
      <c r="C565" s="39"/>
      <c r="D565" s="39"/>
      <c r="E565" s="39"/>
      <c r="F565" s="39"/>
      <c r="G565" s="39"/>
      <c r="H565" s="40"/>
      <c r="I565" s="39"/>
      <c r="J565" s="39"/>
      <c r="K565" s="39"/>
      <c r="L565" s="39"/>
      <c r="M565" s="39"/>
      <c r="N565" s="56"/>
      <c r="O565" s="40"/>
      <c r="P565" s="61"/>
      <c r="Q565" s="57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39"/>
    </row>
    <row r="566" spans="1:31" ht="15" customHeight="1" x14ac:dyDescent="0.25">
      <c r="A566" s="39"/>
      <c r="B566" s="39"/>
      <c r="C566" s="39"/>
      <c r="D566" s="39"/>
      <c r="E566" s="39"/>
      <c r="F566" s="39"/>
      <c r="G566" s="39"/>
      <c r="H566" s="40"/>
      <c r="I566" s="39"/>
      <c r="J566" s="39"/>
      <c r="K566" s="39"/>
      <c r="L566" s="39"/>
      <c r="M566" s="39"/>
      <c r="N566" s="56"/>
      <c r="O566" s="40"/>
      <c r="P566" s="61"/>
      <c r="Q566" s="57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39"/>
    </row>
    <row r="567" spans="1:31" ht="15" customHeight="1" x14ac:dyDescent="0.25">
      <c r="A567" s="39"/>
      <c r="B567" s="39"/>
      <c r="C567" s="39"/>
      <c r="D567" s="39"/>
      <c r="E567" s="39"/>
      <c r="F567" s="39"/>
      <c r="G567" s="39"/>
      <c r="H567" s="40"/>
      <c r="I567" s="39"/>
      <c r="J567" s="39"/>
      <c r="K567" s="39"/>
      <c r="L567" s="39"/>
      <c r="M567" s="39"/>
      <c r="N567" s="56"/>
      <c r="O567" s="40"/>
      <c r="P567" s="61"/>
      <c r="Q567" s="57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39"/>
    </row>
    <row r="568" spans="1:31" ht="15" customHeight="1" x14ac:dyDescent="0.25">
      <c r="A568" s="39"/>
      <c r="B568" s="39"/>
      <c r="C568" s="39"/>
      <c r="D568" s="39"/>
      <c r="E568" s="39"/>
      <c r="F568" s="39"/>
      <c r="G568" s="39"/>
      <c r="H568" s="40"/>
      <c r="I568" s="39"/>
      <c r="J568" s="39"/>
      <c r="K568" s="39"/>
      <c r="L568" s="39"/>
      <c r="M568" s="39"/>
      <c r="N568" s="56"/>
      <c r="O568" s="40"/>
      <c r="P568" s="61"/>
      <c r="Q568" s="57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39"/>
    </row>
    <row r="569" spans="1:31" ht="15" customHeight="1" x14ac:dyDescent="0.25">
      <c r="A569" s="39"/>
      <c r="B569" s="39"/>
      <c r="C569" s="39"/>
      <c r="D569" s="39"/>
      <c r="E569" s="39"/>
      <c r="F569" s="39"/>
      <c r="G569" s="39"/>
      <c r="H569" s="40"/>
      <c r="I569" s="39"/>
      <c r="J569" s="39"/>
      <c r="K569" s="39"/>
      <c r="L569" s="39"/>
      <c r="M569" s="39"/>
      <c r="N569" s="56"/>
      <c r="O569" s="40"/>
      <c r="P569" s="61"/>
      <c r="Q569" s="57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39"/>
    </row>
    <row r="570" spans="1:31" ht="15" customHeight="1" x14ac:dyDescent="0.25">
      <c r="A570" s="39"/>
      <c r="B570" s="39"/>
      <c r="C570" s="39"/>
      <c r="D570" s="39"/>
      <c r="E570" s="39"/>
      <c r="F570" s="39"/>
      <c r="G570" s="39"/>
      <c r="H570" s="40"/>
      <c r="I570" s="39"/>
      <c r="J570" s="39"/>
      <c r="K570" s="39"/>
      <c r="L570" s="39"/>
      <c r="M570" s="39"/>
      <c r="N570" s="56"/>
      <c r="O570" s="40"/>
      <c r="P570" s="61"/>
      <c r="Q570" s="57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39"/>
    </row>
    <row r="571" spans="1:31" ht="15" customHeight="1" x14ac:dyDescent="0.25">
      <c r="A571" s="39"/>
      <c r="B571" s="39"/>
      <c r="C571" s="39"/>
      <c r="D571" s="39"/>
      <c r="E571" s="39"/>
      <c r="F571" s="39"/>
      <c r="G571" s="39"/>
      <c r="H571" s="40"/>
      <c r="I571" s="39"/>
      <c r="J571" s="39"/>
      <c r="K571" s="39"/>
      <c r="L571" s="39"/>
      <c r="M571" s="39"/>
      <c r="N571" s="56"/>
      <c r="O571" s="40"/>
      <c r="P571" s="61"/>
      <c r="Q571" s="57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39"/>
    </row>
    <row r="572" spans="1:31" ht="15" customHeight="1" x14ac:dyDescent="0.25">
      <c r="A572" s="39"/>
      <c r="B572" s="39"/>
      <c r="C572" s="39"/>
      <c r="D572" s="39"/>
      <c r="E572" s="39"/>
      <c r="F572" s="39"/>
      <c r="G572" s="39"/>
      <c r="H572" s="40"/>
      <c r="I572" s="39"/>
      <c r="J572" s="39"/>
      <c r="K572" s="39"/>
      <c r="L572" s="39"/>
      <c r="M572" s="39"/>
      <c r="N572" s="56"/>
      <c r="O572" s="40"/>
      <c r="P572" s="61"/>
      <c r="Q572" s="57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39"/>
    </row>
    <row r="573" spans="1:31" ht="15" customHeight="1" x14ac:dyDescent="0.25">
      <c r="A573" s="39"/>
      <c r="B573" s="39"/>
      <c r="C573" s="39"/>
      <c r="D573" s="39"/>
      <c r="E573" s="39"/>
      <c r="F573" s="39"/>
      <c r="G573" s="39"/>
      <c r="H573" s="40"/>
      <c r="I573" s="39"/>
      <c r="J573" s="39"/>
      <c r="K573" s="39"/>
      <c r="L573" s="39"/>
      <c r="M573" s="39"/>
      <c r="N573" s="56"/>
      <c r="O573" s="40"/>
      <c r="P573" s="61"/>
      <c r="Q573" s="57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39"/>
    </row>
    <row r="574" spans="1:31" ht="15" customHeight="1" x14ac:dyDescent="0.25">
      <c r="A574" s="39"/>
      <c r="B574" s="39"/>
      <c r="C574" s="39"/>
      <c r="D574" s="39"/>
      <c r="E574" s="39"/>
      <c r="F574" s="39"/>
      <c r="G574" s="39"/>
      <c r="H574" s="40"/>
      <c r="I574" s="39"/>
      <c r="J574" s="39"/>
      <c r="K574" s="39"/>
      <c r="L574" s="39"/>
      <c r="M574" s="39"/>
      <c r="N574" s="56"/>
      <c r="O574" s="40"/>
      <c r="P574" s="61"/>
      <c r="Q574" s="57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39"/>
    </row>
    <row r="575" spans="1:31" ht="15" customHeight="1" x14ac:dyDescent="0.25">
      <c r="A575" s="39"/>
      <c r="B575" s="39"/>
      <c r="C575" s="39"/>
      <c r="D575" s="39"/>
      <c r="E575" s="39"/>
      <c r="F575" s="39"/>
      <c r="G575" s="39"/>
      <c r="H575" s="40"/>
      <c r="I575" s="39"/>
      <c r="J575" s="39"/>
      <c r="K575" s="39"/>
      <c r="L575" s="39"/>
      <c r="M575" s="39"/>
      <c r="N575" s="56"/>
      <c r="O575" s="40"/>
      <c r="P575" s="61"/>
      <c r="Q575" s="57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39"/>
    </row>
    <row r="576" spans="1:31" ht="15" customHeight="1" x14ac:dyDescent="0.25">
      <c r="A576" s="39"/>
      <c r="B576" s="39"/>
      <c r="C576" s="39"/>
      <c r="D576" s="39"/>
      <c r="E576" s="39"/>
      <c r="F576" s="39"/>
      <c r="G576" s="39"/>
      <c r="H576" s="40"/>
      <c r="I576" s="39"/>
      <c r="J576" s="39"/>
      <c r="K576" s="39"/>
      <c r="L576" s="39"/>
      <c r="M576" s="39"/>
      <c r="N576" s="56"/>
      <c r="O576" s="40"/>
      <c r="P576" s="61"/>
      <c r="Q576" s="57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39"/>
    </row>
    <row r="577" spans="1:31" ht="15" customHeight="1" x14ac:dyDescent="0.25">
      <c r="A577" s="39"/>
      <c r="B577" s="39"/>
      <c r="C577" s="39"/>
      <c r="D577" s="39"/>
      <c r="E577" s="39"/>
      <c r="F577" s="39"/>
      <c r="G577" s="39"/>
      <c r="H577" s="40"/>
      <c r="I577" s="39"/>
      <c r="J577" s="39"/>
      <c r="K577" s="39"/>
      <c r="L577" s="39"/>
      <c r="M577" s="39"/>
      <c r="N577" s="56"/>
      <c r="O577" s="40"/>
      <c r="P577" s="61"/>
      <c r="Q577" s="57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39"/>
    </row>
    <row r="578" spans="1:31" ht="15" customHeight="1" x14ac:dyDescent="0.25">
      <c r="A578" s="39"/>
      <c r="B578" s="39"/>
      <c r="C578" s="39"/>
      <c r="D578" s="39"/>
      <c r="E578" s="39"/>
      <c r="F578" s="39"/>
      <c r="G578" s="39"/>
      <c r="H578" s="40"/>
      <c r="I578" s="39"/>
      <c r="J578" s="39"/>
      <c r="K578" s="39"/>
      <c r="L578" s="39"/>
      <c r="M578" s="39"/>
      <c r="N578" s="56"/>
      <c r="O578" s="40"/>
      <c r="P578" s="61"/>
      <c r="Q578" s="57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39"/>
    </row>
    <row r="579" spans="1:31" ht="15" customHeight="1" x14ac:dyDescent="0.25">
      <c r="A579" s="39"/>
      <c r="B579" s="39"/>
      <c r="C579" s="39"/>
      <c r="D579" s="39"/>
      <c r="E579" s="39"/>
      <c r="F579" s="39"/>
      <c r="G579" s="39"/>
      <c r="H579" s="40"/>
      <c r="I579" s="39"/>
      <c r="J579" s="39"/>
      <c r="K579" s="39"/>
      <c r="L579" s="39"/>
      <c r="M579" s="39"/>
      <c r="N579" s="56"/>
      <c r="O579" s="40"/>
      <c r="P579" s="61"/>
      <c r="Q579" s="57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39"/>
    </row>
    <row r="580" spans="1:31" ht="15" customHeight="1" x14ac:dyDescent="0.25">
      <c r="A580" s="39"/>
      <c r="B580" s="39"/>
      <c r="C580" s="39"/>
      <c r="D580" s="39"/>
      <c r="E580" s="39"/>
      <c r="F580" s="39"/>
      <c r="G580" s="39"/>
      <c r="H580" s="40"/>
      <c r="I580" s="39"/>
      <c r="J580" s="39"/>
      <c r="K580" s="39"/>
      <c r="L580" s="39"/>
      <c r="M580" s="39"/>
      <c r="N580" s="56"/>
      <c r="O580" s="40"/>
      <c r="P580" s="61"/>
      <c r="Q580" s="57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39"/>
    </row>
    <row r="581" spans="1:31" ht="15" customHeight="1" x14ac:dyDescent="0.25">
      <c r="A581" s="39"/>
      <c r="B581" s="39"/>
      <c r="C581" s="39"/>
      <c r="D581" s="39"/>
      <c r="E581" s="39"/>
      <c r="F581" s="39"/>
      <c r="G581" s="39"/>
      <c r="H581" s="40"/>
      <c r="I581" s="39"/>
      <c r="J581" s="39"/>
      <c r="K581" s="39"/>
      <c r="L581" s="39"/>
      <c r="M581" s="39"/>
      <c r="N581" s="56"/>
      <c r="O581" s="40"/>
      <c r="P581" s="61"/>
      <c r="Q581" s="57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39"/>
    </row>
    <row r="582" spans="1:31" ht="15" customHeight="1" x14ac:dyDescent="0.25">
      <c r="A582" s="39"/>
      <c r="B582" s="39"/>
      <c r="C582" s="39"/>
      <c r="D582" s="39"/>
      <c r="E582" s="39"/>
      <c r="F582" s="39"/>
      <c r="G582" s="39"/>
      <c r="H582" s="40"/>
      <c r="I582" s="39"/>
      <c r="J582" s="39"/>
      <c r="K582" s="39"/>
      <c r="L582" s="39"/>
      <c r="M582" s="39"/>
      <c r="N582" s="56"/>
      <c r="O582" s="40"/>
      <c r="P582" s="61"/>
      <c r="Q582" s="57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39"/>
    </row>
    <row r="583" spans="1:31" ht="15" customHeight="1" x14ac:dyDescent="0.25">
      <c r="A583" s="39"/>
      <c r="B583" s="39"/>
      <c r="C583" s="39"/>
      <c r="D583" s="39"/>
      <c r="E583" s="39"/>
      <c r="F583" s="39"/>
      <c r="G583" s="39"/>
      <c r="H583" s="40"/>
      <c r="I583" s="39"/>
      <c r="J583" s="39"/>
      <c r="K583" s="39"/>
      <c r="L583" s="39"/>
      <c r="M583" s="39"/>
      <c r="N583" s="56"/>
      <c r="O583" s="40"/>
      <c r="P583" s="61"/>
      <c r="Q583" s="57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39"/>
    </row>
    <row r="584" spans="1:31" ht="15" customHeight="1" x14ac:dyDescent="0.25">
      <c r="A584" s="39"/>
      <c r="B584" s="39"/>
      <c r="C584" s="39"/>
      <c r="D584" s="39"/>
      <c r="E584" s="39"/>
      <c r="F584" s="39"/>
      <c r="G584" s="39"/>
      <c r="H584" s="40"/>
      <c r="I584" s="39"/>
      <c r="J584" s="39"/>
      <c r="K584" s="39"/>
      <c r="L584" s="39"/>
      <c r="M584" s="39"/>
      <c r="N584" s="56"/>
      <c r="O584" s="40"/>
      <c r="P584" s="61"/>
      <c r="Q584" s="57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39"/>
    </row>
    <row r="585" spans="1:31" ht="15" customHeight="1" x14ac:dyDescent="0.25">
      <c r="A585" s="39"/>
      <c r="B585" s="39"/>
      <c r="C585" s="39"/>
      <c r="D585" s="39"/>
      <c r="E585" s="39"/>
      <c r="F585" s="39"/>
      <c r="G585" s="39"/>
      <c r="H585" s="40"/>
      <c r="I585" s="39"/>
      <c r="J585" s="39"/>
      <c r="K585" s="39"/>
      <c r="L585" s="39"/>
      <c r="M585" s="39"/>
      <c r="N585" s="56"/>
      <c r="O585" s="40"/>
      <c r="P585" s="61"/>
      <c r="Q585" s="57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39"/>
    </row>
    <row r="586" spans="1:31" ht="15" customHeight="1" x14ac:dyDescent="0.25">
      <c r="A586" s="39"/>
      <c r="B586" s="39"/>
      <c r="C586" s="39"/>
      <c r="D586" s="39"/>
      <c r="E586" s="39"/>
      <c r="F586" s="39"/>
      <c r="G586" s="39"/>
      <c r="H586" s="40"/>
      <c r="I586" s="39"/>
      <c r="J586" s="39"/>
      <c r="K586" s="39"/>
      <c r="L586" s="39"/>
      <c r="M586" s="39"/>
      <c r="N586" s="56"/>
      <c r="O586" s="40"/>
      <c r="P586" s="61"/>
      <c r="Q586" s="57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39"/>
    </row>
    <row r="587" spans="1:31" ht="15" customHeight="1" x14ac:dyDescent="0.25">
      <c r="A587" s="39"/>
      <c r="B587" s="39"/>
      <c r="C587" s="39"/>
      <c r="D587" s="39"/>
      <c r="E587" s="39"/>
      <c r="F587" s="39"/>
      <c r="G587" s="39"/>
      <c r="H587" s="40"/>
      <c r="I587" s="39"/>
      <c r="J587" s="39"/>
      <c r="K587" s="39"/>
      <c r="L587" s="39"/>
      <c r="M587" s="39"/>
      <c r="N587" s="56"/>
      <c r="O587" s="40"/>
      <c r="P587" s="61"/>
      <c r="Q587" s="57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39"/>
    </row>
    <row r="588" spans="1:31" ht="15" customHeight="1" x14ac:dyDescent="0.25">
      <c r="A588" s="39"/>
      <c r="B588" s="39"/>
      <c r="C588" s="39"/>
      <c r="D588" s="39"/>
      <c r="E588" s="39"/>
      <c r="F588" s="39"/>
      <c r="G588" s="39"/>
      <c r="H588" s="40"/>
      <c r="I588" s="39"/>
      <c r="J588" s="39"/>
      <c r="K588" s="39"/>
      <c r="L588" s="39"/>
      <c r="M588" s="39"/>
      <c r="N588" s="56"/>
      <c r="O588" s="40"/>
      <c r="P588" s="61"/>
      <c r="Q588" s="57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39"/>
    </row>
    <row r="589" spans="1:31" ht="15" customHeight="1" x14ac:dyDescent="0.25">
      <c r="A589" s="39"/>
      <c r="B589" s="39"/>
      <c r="C589" s="39"/>
      <c r="D589" s="39"/>
      <c r="E589" s="39"/>
      <c r="F589" s="39"/>
      <c r="G589" s="39"/>
      <c r="H589" s="40"/>
      <c r="I589" s="39"/>
      <c r="J589" s="39"/>
      <c r="K589" s="39"/>
      <c r="L589" s="39"/>
      <c r="M589" s="39"/>
      <c r="N589" s="56"/>
      <c r="O589" s="40"/>
      <c r="P589" s="61"/>
      <c r="Q589" s="57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39"/>
    </row>
    <row r="590" spans="1:31" ht="15" customHeight="1" x14ac:dyDescent="0.25">
      <c r="A590" s="39"/>
      <c r="B590" s="39"/>
      <c r="C590" s="39"/>
      <c r="D590" s="39"/>
      <c r="E590" s="39"/>
      <c r="F590" s="39"/>
      <c r="G590" s="39"/>
      <c r="H590" s="40"/>
      <c r="I590" s="39"/>
      <c r="J590" s="39"/>
      <c r="K590" s="39"/>
      <c r="L590" s="39"/>
      <c r="M590" s="39"/>
      <c r="N590" s="56"/>
      <c r="O590" s="40"/>
      <c r="P590" s="61"/>
      <c r="Q590" s="57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39"/>
    </row>
    <row r="591" spans="1:31" ht="15" customHeight="1" x14ac:dyDescent="0.25">
      <c r="A591" s="39"/>
      <c r="B591" s="39"/>
      <c r="C591" s="39"/>
      <c r="D591" s="39"/>
      <c r="E591" s="39"/>
      <c r="F591" s="39"/>
      <c r="G591" s="39"/>
      <c r="H591" s="40"/>
      <c r="I591" s="39"/>
      <c r="J591" s="39"/>
      <c r="K591" s="39"/>
      <c r="L591" s="39"/>
      <c r="M591" s="39"/>
      <c r="N591" s="56"/>
      <c r="O591" s="40"/>
      <c r="P591" s="61"/>
      <c r="Q591" s="57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39"/>
    </row>
    <row r="592" spans="1:31" ht="15" customHeight="1" x14ac:dyDescent="0.25">
      <c r="A592" s="39"/>
      <c r="B592" s="39"/>
      <c r="C592" s="39"/>
      <c r="D592" s="39"/>
      <c r="E592" s="39"/>
      <c r="F592" s="39"/>
      <c r="G592" s="39"/>
      <c r="H592" s="40"/>
      <c r="I592" s="39"/>
      <c r="J592" s="39"/>
      <c r="K592" s="39"/>
      <c r="L592" s="39"/>
      <c r="M592" s="39"/>
      <c r="N592" s="56"/>
      <c r="O592" s="40"/>
      <c r="P592" s="61"/>
      <c r="Q592" s="57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39"/>
    </row>
    <row r="593" spans="1:31" ht="15" customHeight="1" x14ac:dyDescent="0.25">
      <c r="A593" s="39"/>
      <c r="B593" s="39"/>
      <c r="C593" s="39"/>
      <c r="D593" s="39"/>
      <c r="E593" s="39"/>
      <c r="F593" s="39"/>
      <c r="G593" s="39"/>
      <c r="H593" s="40"/>
      <c r="I593" s="39"/>
      <c r="J593" s="39"/>
      <c r="K593" s="39"/>
      <c r="L593" s="39"/>
      <c r="M593" s="39"/>
      <c r="N593" s="56"/>
      <c r="O593" s="40"/>
      <c r="P593" s="61"/>
      <c r="Q593" s="57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39"/>
    </row>
    <row r="594" spans="1:31" ht="15" customHeight="1" x14ac:dyDescent="0.25">
      <c r="A594" s="39"/>
      <c r="B594" s="39"/>
      <c r="C594" s="39"/>
      <c r="D594" s="39"/>
      <c r="E594" s="39"/>
      <c r="F594" s="39"/>
      <c r="G594" s="39"/>
      <c r="H594" s="40"/>
      <c r="I594" s="39"/>
      <c r="J594" s="39"/>
      <c r="K594" s="39"/>
      <c r="L594" s="39"/>
      <c r="M594" s="39"/>
      <c r="N594" s="56"/>
      <c r="O594" s="40"/>
      <c r="P594" s="61"/>
      <c r="Q594" s="57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39"/>
    </row>
    <row r="595" spans="1:31" ht="15" customHeight="1" x14ac:dyDescent="0.25">
      <c r="A595" s="39"/>
      <c r="B595" s="39"/>
      <c r="C595" s="39"/>
      <c r="D595" s="39"/>
      <c r="E595" s="39"/>
      <c r="F595" s="39"/>
      <c r="G595" s="39"/>
      <c r="H595" s="40"/>
      <c r="I595" s="39"/>
      <c r="J595" s="39"/>
      <c r="K595" s="39"/>
      <c r="L595" s="39"/>
      <c r="M595" s="39"/>
      <c r="N595" s="56"/>
      <c r="O595" s="40"/>
      <c r="P595" s="61"/>
      <c r="Q595" s="57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39"/>
    </row>
    <row r="596" spans="1:31" ht="15" customHeight="1" x14ac:dyDescent="0.25">
      <c r="A596" s="39"/>
      <c r="B596" s="39"/>
      <c r="C596" s="39"/>
      <c r="D596" s="39"/>
      <c r="E596" s="39"/>
      <c r="F596" s="39"/>
      <c r="G596" s="39"/>
      <c r="H596" s="40"/>
      <c r="I596" s="39"/>
      <c r="J596" s="39"/>
      <c r="K596" s="39"/>
      <c r="L596" s="39"/>
      <c r="M596" s="39"/>
      <c r="N596" s="56"/>
      <c r="O596" s="40"/>
      <c r="P596" s="61"/>
      <c r="Q596" s="57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39"/>
    </row>
    <row r="597" spans="1:31" ht="15" customHeight="1" x14ac:dyDescent="0.25">
      <c r="A597" s="39"/>
      <c r="B597" s="39"/>
      <c r="C597" s="39"/>
      <c r="D597" s="39"/>
      <c r="E597" s="39"/>
      <c r="F597" s="39"/>
      <c r="G597" s="39"/>
      <c r="H597" s="40"/>
      <c r="I597" s="39"/>
      <c r="J597" s="39"/>
      <c r="K597" s="39"/>
      <c r="L597" s="39"/>
      <c r="M597" s="39"/>
      <c r="N597" s="56"/>
      <c r="O597" s="40"/>
      <c r="P597" s="61"/>
      <c r="Q597" s="57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39"/>
    </row>
    <row r="598" spans="1:31" ht="15" customHeight="1" x14ac:dyDescent="0.25">
      <c r="A598" s="39"/>
      <c r="B598" s="39"/>
      <c r="C598" s="39"/>
      <c r="D598" s="39"/>
      <c r="E598" s="39"/>
      <c r="F598" s="39"/>
      <c r="G598" s="39"/>
      <c r="H598" s="40"/>
      <c r="I598" s="39"/>
      <c r="J598" s="39"/>
      <c r="K598" s="39"/>
      <c r="L598" s="39"/>
      <c r="M598" s="39"/>
      <c r="N598" s="56"/>
      <c r="O598" s="40"/>
      <c r="P598" s="61"/>
      <c r="Q598" s="57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39"/>
    </row>
    <row r="599" spans="1:31" ht="15" customHeight="1" x14ac:dyDescent="0.25">
      <c r="A599" s="39"/>
      <c r="B599" s="39"/>
      <c r="C599" s="39"/>
      <c r="D599" s="39"/>
      <c r="E599" s="39"/>
      <c r="F599" s="39"/>
      <c r="G599" s="39"/>
      <c r="H599" s="40"/>
      <c r="I599" s="39"/>
      <c r="J599" s="39"/>
      <c r="K599" s="39"/>
      <c r="L599" s="39"/>
      <c r="M599" s="39"/>
      <c r="N599" s="56"/>
      <c r="O599" s="40"/>
      <c r="P599" s="61"/>
      <c r="Q599" s="57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39"/>
    </row>
    <row r="600" spans="1:31" ht="15" customHeight="1" x14ac:dyDescent="0.25">
      <c r="A600" s="39"/>
      <c r="B600" s="39"/>
      <c r="C600" s="39"/>
      <c r="D600" s="39"/>
      <c r="E600" s="39"/>
      <c r="F600" s="39"/>
      <c r="G600" s="39"/>
      <c r="H600" s="40"/>
      <c r="I600" s="39"/>
      <c r="J600" s="39"/>
      <c r="K600" s="39"/>
      <c r="L600" s="39"/>
      <c r="M600" s="39"/>
      <c r="N600" s="56"/>
      <c r="O600" s="40"/>
      <c r="P600" s="61"/>
      <c r="Q600" s="57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39"/>
    </row>
    <row r="601" spans="1:31" ht="15" customHeight="1" x14ac:dyDescent="0.25">
      <c r="A601" s="39"/>
      <c r="B601" s="39"/>
      <c r="C601" s="39"/>
      <c r="D601" s="39"/>
      <c r="E601" s="39"/>
      <c r="F601" s="39"/>
      <c r="G601" s="39"/>
      <c r="H601" s="40"/>
      <c r="I601" s="39"/>
      <c r="J601" s="39"/>
      <c r="K601" s="39"/>
      <c r="L601" s="39"/>
      <c r="M601" s="39"/>
      <c r="N601" s="56"/>
      <c r="O601" s="40"/>
      <c r="P601" s="61"/>
      <c r="Q601" s="57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39"/>
    </row>
    <row r="602" spans="1:31" ht="15" customHeight="1" x14ac:dyDescent="0.25">
      <c r="A602" s="39"/>
      <c r="B602" s="39"/>
      <c r="C602" s="39"/>
      <c r="D602" s="39"/>
      <c r="E602" s="39"/>
      <c r="F602" s="39"/>
      <c r="G602" s="39"/>
      <c r="H602" s="40"/>
      <c r="I602" s="39"/>
      <c r="J602" s="39"/>
      <c r="K602" s="39"/>
      <c r="L602" s="39"/>
      <c r="M602" s="39"/>
      <c r="N602" s="56"/>
      <c r="O602" s="40"/>
      <c r="P602" s="61"/>
      <c r="Q602" s="57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39"/>
    </row>
    <row r="603" spans="1:31" ht="15" customHeight="1" x14ac:dyDescent="0.25">
      <c r="A603" s="39"/>
      <c r="B603" s="39"/>
      <c r="C603" s="39"/>
      <c r="D603" s="39"/>
      <c r="E603" s="39"/>
      <c r="F603" s="39"/>
      <c r="G603" s="39"/>
      <c r="H603" s="40"/>
      <c r="I603" s="39"/>
      <c r="J603" s="39"/>
      <c r="K603" s="39"/>
      <c r="L603" s="39"/>
      <c r="M603" s="39"/>
      <c r="N603" s="56"/>
      <c r="O603" s="40"/>
      <c r="P603" s="61"/>
      <c r="Q603" s="57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39"/>
    </row>
    <row r="604" spans="1:31" ht="15" customHeight="1" x14ac:dyDescent="0.25">
      <c r="A604" s="39"/>
      <c r="B604" s="39"/>
      <c r="C604" s="39"/>
      <c r="D604" s="39"/>
      <c r="E604" s="39"/>
      <c r="F604" s="39"/>
      <c r="G604" s="39"/>
      <c r="H604" s="40"/>
      <c r="I604" s="39"/>
      <c r="J604" s="39"/>
      <c r="K604" s="39"/>
      <c r="L604" s="39"/>
      <c r="M604" s="39"/>
      <c r="N604" s="56"/>
      <c r="O604" s="40"/>
      <c r="P604" s="61"/>
      <c r="Q604" s="57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39"/>
    </row>
    <row r="605" spans="1:31" ht="15" customHeight="1" x14ac:dyDescent="0.25">
      <c r="A605" s="39"/>
      <c r="B605" s="39"/>
      <c r="C605" s="39"/>
      <c r="D605" s="39"/>
      <c r="E605" s="39"/>
      <c r="F605" s="39"/>
      <c r="G605" s="39"/>
      <c r="H605" s="40"/>
      <c r="I605" s="39"/>
      <c r="J605" s="39"/>
      <c r="K605" s="39"/>
      <c r="L605" s="39"/>
      <c r="M605" s="39"/>
      <c r="N605" s="56"/>
      <c r="O605" s="40"/>
      <c r="P605" s="61"/>
      <c r="Q605" s="57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39"/>
    </row>
    <row r="606" spans="1:31" ht="15" customHeight="1" x14ac:dyDescent="0.25">
      <c r="A606" s="39"/>
      <c r="B606" s="39"/>
      <c r="C606" s="39"/>
      <c r="D606" s="39"/>
      <c r="E606" s="39"/>
      <c r="F606" s="39"/>
      <c r="G606" s="39"/>
      <c r="H606" s="40"/>
      <c r="I606" s="39"/>
      <c r="J606" s="39"/>
      <c r="K606" s="39"/>
      <c r="L606" s="39"/>
      <c r="M606" s="39"/>
      <c r="N606" s="56"/>
      <c r="O606" s="40"/>
      <c r="P606" s="61"/>
      <c r="Q606" s="57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39"/>
    </row>
    <row r="607" spans="1:31" ht="15" customHeight="1" x14ac:dyDescent="0.25">
      <c r="A607" s="39"/>
      <c r="B607" s="39"/>
      <c r="C607" s="39"/>
      <c r="D607" s="39"/>
      <c r="E607" s="39"/>
      <c r="F607" s="39"/>
      <c r="G607" s="39"/>
      <c r="H607" s="40"/>
      <c r="I607" s="39"/>
      <c r="J607" s="39"/>
      <c r="K607" s="39"/>
      <c r="L607" s="39"/>
      <c r="M607" s="39"/>
      <c r="N607" s="56"/>
      <c r="O607" s="40"/>
      <c r="P607" s="61"/>
      <c r="Q607" s="57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39"/>
    </row>
    <row r="608" spans="1:31" ht="15" customHeight="1" x14ac:dyDescent="0.25">
      <c r="A608" s="39"/>
      <c r="B608" s="39"/>
      <c r="C608" s="39"/>
      <c r="D608" s="39"/>
      <c r="E608" s="39"/>
      <c r="F608" s="39"/>
      <c r="G608" s="39"/>
      <c r="H608" s="40"/>
      <c r="I608" s="39"/>
      <c r="J608" s="39"/>
      <c r="K608" s="39"/>
      <c r="L608" s="39"/>
      <c r="M608" s="39"/>
      <c r="N608" s="56"/>
      <c r="O608" s="40"/>
      <c r="P608" s="61"/>
      <c r="Q608" s="57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39"/>
    </row>
    <row r="609" spans="1:31" ht="15" customHeight="1" x14ac:dyDescent="0.25">
      <c r="A609" s="39"/>
      <c r="B609" s="39"/>
      <c r="C609" s="39"/>
      <c r="D609" s="39"/>
      <c r="E609" s="39"/>
      <c r="F609" s="39"/>
      <c r="G609" s="39"/>
      <c r="H609" s="40"/>
      <c r="I609" s="39"/>
      <c r="J609" s="39"/>
      <c r="K609" s="39"/>
      <c r="L609" s="39"/>
      <c r="M609" s="39"/>
      <c r="N609" s="56"/>
      <c r="O609" s="40"/>
      <c r="P609" s="61"/>
      <c r="Q609" s="57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39"/>
    </row>
    <row r="610" spans="1:31" ht="15" customHeight="1" x14ac:dyDescent="0.25">
      <c r="A610" s="39"/>
      <c r="B610" s="39"/>
      <c r="C610" s="39"/>
      <c r="D610" s="39"/>
      <c r="E610" s="39"/>
      <c r="F610" s="39"/>
      <c r="G610" s="39"/>
      <c r="H610" s="40"/>
      <c r="I610" s="39"/>
      <c r="J610" s="39"/>
      <c r="K610" s="39"/>
      <c r="L610" s="39"/>
      <c r="M610" s="39"/>
      <c r="N610" s="56"/>
      <c r="O610" s="40"/>
      <c r="P610" s="61"/>
      <c r="Q610" s="57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39"/>
    </row>
    <row r="611" spans="1:31" ht="15" customHeight="1" x14ac:dyDescent="0.25">
      <c r="A611" s="39"/>
      <c r="B611" s="39"/>
      <c r="C611" s="39"/>
      <c r="D611" s="39"/>
      <c r="E611" s="39"/>
      <c r="F611" s="39"/>
      <c r="G611" s="39"/>
      <c r="H611" s="40"/>
      <c r="I611" s="39"/>
      <c r="J611" s="39"/>
      <c r="K611" s="39"/>
      <c r="L611" s="39"/>
      <c r="M611" s="39"/>
      <c r="N611" s="56"/>
      <c r="O611" s="40"/>
      <c r="P611" s="61"/>
      <c r="Q611" s="57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39"/>
    </row>
    <row r="612" spans="1:31" ht="15" customHeight="1" x14ac:dyDescent="0.25">
      <c r="A612" s="39"/>
      <c r="B612" s="39"/>
      <c r="C612" s="39"/>
      <c r="D612" s="39"/>
      <c r="E612" s="39"/>
      <c r="F612" s="39"/>
      <c r="G612" s="39"/>
      <c r="H612" s="40"/>
      <c r="I612" s="39"/>
      <c r="J612" s="39"/>
      <c r="K612" s="39"/>
      <c r="L612" s="39"/>
      <c r="M612" s="39"/>
      <c r="N612" s="56"/>
      <c r="O612" s="40"/>
      <c r="P612" s="61"/>
      <c r="Q612" s="57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39"/>
    </row>
    <row r="613" spans="1:31" ht="15" customHeight="1" x14ac:dyDescent="0.25">
      <c r="A613" s="39"/>
      <c r="B613" s="39"/>
      <c r="C613" s="39"/>
      <c r="D613" s="39"/>
      <c r="E613" s="39"/>
      <c r="F613" s="39"/>
      <c r="G613" s="39"/>
      <c r="H613" s="40"/>
      <c r="I613" s="39"/>
      <c r="J613" s="39"/>
      <c r="K613" s="39"/>
      <c r="L613" s="39"/>
      <c r="M613" s="39"/>
      <c r="N613" s="56"/>
      <c r="O613" s="40"/>
      <c r="P613" s="61"/>
      <c r="Q613" s="57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39"/>
    </row>
    <row r="614" spans="1:31" ht="15" customHeight="1" x14ac:dyDescent="0.25">
      <c r="A614" s="39"/>
      <c r="B614" s="39"/>
      <c r="C614" s="39"/>
      <c r="D614" s="39"/>
      <c r="E614" s="39"/>
      <c r="F614" s="39"/>
      <c r="G614" s="39"/>
      <c r="H614" s="40"/>
      <c r="I614" s="39"/>
      <c r="J614" s="39"/>
      <c r="K614" s="39"/>
      <c r="L614" s="39"/>
      <c r="M614" s="39"/>
      <c r="N614" s="56"/>
      <c r="O614" s="40"/>
      <c r="P614" s="61"/>
      <c r="Q614" s="57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39"/>
    </row>
    <row r="615" spans="1:31" ht="15" customHeight="1" x14ac:dyDescent="0.25">
      <c r="A615" s="39"/>
      <c r="B615" s="39"/>
      <c r="C615" s="39"/>
      <c r="D615" s="39"/>
      <c r="E615" s="39"/>
      <c r="F615" s="39"/>
      <c r="G615" s="39"/>
      <c r="H615" s="40"/>
      <c r="I615" s="39"/>
      <c r="J615" s="39"/>
      <c r="K615" s="39"/>
      <c r="L615" s="39"/>
      <c r="M615" s="39"/>
      <c r="N615" s="56"/>
      <c r="O615" s="40"/>
      <c r="P615" s="61"/>
      <c r="Q615" s="57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39"/>
    </row>
    <row r="616" spans="1:31" ht="15" customHeight="1" x14ac:dyDescent="0.25">
      <c r="A616" s="39"/>
      <c r="B616" s="39"/>
      <c r="C616" s="39"/>
      <c r="D616" s="39"/>
      <c r="E616" s="39"/>
      <c r="F616" s="39"/>
      <c r="G616" s="39"/>
      <c r="H616" s="40"/>
      <c r="I616" s="39"/>
      <c r="J616" s="39"/>
      <c r="K616" s="39"/>
      <c r="L616" s="39"/>
      <c r="M616" s="39"/>
      <c r="N616" s="56"/>
      <c r="O616" s="40"/>
      <c r="P616" s="61"/>
      <c r="Q616" s="57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39"/>
    </row>
    <row r="617" spans="1:31" ht="15" customHeight="1" x14ac:dyDescent="0.25">
      <c r="A617" s="39"/>
      <c r="B617" s="39"/>
      <c r="C617" s="39"/>
      <c r="D617" s="39"/>
      <c r="E617" s="39"/>
      <c r="F617" s="39"/>
      <c r="G617" s="39"/>
      <c r="H617" s="40"/>
      <c r="I617" s="39"/>
      <c r="J617" s="39"/>
      <c r="K617" s="39"/>
      <c r="L617" s="39"/>
      <c r="M617" s="39"/>
      <c r="N617" s="56"/>
      <c r="O617" s="40"/>
      <c r="P617" s="61"/>
      <c r="Q617" s="57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39"/>
    </row>
    <row r="618" spans="1:31" ht="15" customHeight="1" x14ac:dyDescent="0.25">
      <c r="A618" s="39"/>
      <c r="B618" s="39"/>
      <c r="C618" s="39"/>
      <c r="D618" s="39"/>
      <c r="E618" s="39"/>
      <c r="F618" s="39"/>
      <c r="G618" s="39"/>
      <c r="H618" s="40"/>
      <c r="I618" s="39"/>
      <c r="J618" s="39"/>
      <c r="K618" s="39"/>
      <c r="L618" s="39"/>
      <c r="M618" s="39"/>
      <c r="N618" s="56"/>
      <c r="O618" s="40"/>
      <c r="P618" s="61"/>
      <c r="Q618" s="57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39"/>
    </row>
    <row r="619" spans="1:31" ht="15" customHeight="1" x14ac:dyDescent="0.25">
      <c r="A619" s="39"/>
      <c r="B619" s="39"/>
      <c r="C619" s="39"/>
      <c r="D619" s="39"/>
      <c r="E619" s="39"/>
      <c r="F619" s="39"/>
      <c r="G619" s="39"/>
      <c r="H619" s="40"/>
      <c r="I619" s="39"/>
      <c r="J619" s="39"/>
      <c r="K619" s="39"/>
      <c r="L619" s="39"/>
      <c r="M619" s="39"/>
      <c r="N619" s="56"/>
      <c r="O619" s="40"/>
      <c r="P619" s="61"/>
      <c r="Q619" s="57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39"/>
    </row>
    <row r="620" spans="1:31" ht="15" customHeight="1" x14ac:dyDescent="0.25">
      <c r="A620" s="39"/>
      <c r="B620" s="39"/>
      <c r="C620" s="39"/>
      <c r="D620" s="39"/>
      <c r="E620" s="39"/>
      <c r="F620" s="39"/>
      <c r="G620" s="39"/>
      <c r="H620" s="40"/>
      <c r="I620" s="39"/>
      <c r="J620" s="39"/>
      <c r="K620" s="39"/>
      <c r="L620" s="39"/>
      <c r="M620" s="39"/>
      <c r="N620" s="56"/>
      <c r="O620" s="40"/>
      <c r="P620" s="61"/>
      <c r="Q620" s="57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39"/>
    </row>
    <row r="621" spans="1:31" ht="15" customHeight="1" x14ac:dyDescent="0.25">
      <c r="A621" s="39"/>
      <c r="B621" s="39"/>
      <c r="C621" s="39"/>
      <c r="D621" s="39"/>
      <c r="E621" s="39"/>
      <c r="F621" s="39"/>
      <c r="G621" s="39"/>
      <c r="H621" s="40"/>
      <c r="I621" s="39"/>
      <c r="J621" s="39"/>
      <c r="K621" s="39"/>
      <c r="L621" s="39"/>
      <c r="M621" s="39"/>
      <c r="N621" s="56"/>
      <c r="O621" s="40"/>
      <c r="P621" s="61"/>
      <c r="Q621" s="57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39"/>
    </row>
    <row r="622" spans="1:31" ht="15" customHeight="1" x14ac:dyDescent="0.25">
      <c r="A622" s="39"/>
      <c r="B622" s="39"/>
      <c r="C622" s="39"/>
      <c r="D622" s="39"/>
      <c r="E622" s="39"/>
      <c r="F622" s="39"/>
      <c r="G622" s="39"/>
      <c r="H622" s="40"/>
      <c r="I622" s="39"/>
      <c r="J622" s="39"/>
      <c r="K622" s="39"/>
      <c r="L622" s="39"/>
      <c r="M622" s="39"/>
      <c r="N622" s="56"/>
      <c r="O622" s="40"/>
      <c r="P622" s="61"/>
      <c r="Q622" s="57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39"/>
    </row>
    <row r="623" spans="1:31" ht="15" customHeight="1" x14ac:dyDescent="0.25">
      <c r="A623" s="39"/>
      <c r="B623" s="39"/>
      <c r="C623" s="39"/>
      <c r="D623" s="39"/>
      <c r="E623" s="39"/>
      <c r="F623" s="39"/>
      <c r="G623" s="39"/>
      <c r="H623" s="40"/>
      <c r="I623" s="39"/>
      <c r="J623" s="39"/>
      <c r="K623" s="39"/>
      <c r="L623" s="39"/>
      <c r="M623" s="39"/>
      <c r="N623" s="56"/>
      <c r="O623" s="40"/>
      <c r="P623" s="61"/>
      <c r="Q623" s="57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39"/>
    </row>
    <row r="624" spans="1:31" ht="15" customHeight="1" x14ac:dyDescent="0.25">
      <c r="A624" s="39"/>
      <c r="B624" s="39"/>
      <c r="C624" s="39"/>
      <c r="D624" s="39"/>
      <c r="E624" s="39"/>
      <c r="F624" s="39"/>
      <c r="G624" s="39"/>
      <c r="H624" s="40"/>
      <c r="I624" s="39"/>
      <c r="J624" s="39"/>
      <c r="K624" s="39"/>
      <c r="L624" s="39"/>
      <c r="M624" s="39"/>
      <c r="N624" s="56"/>
      <c r="O624" s="40"/>
      <c r="P624" s="61"/>
      <c r="Q624" s="57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39"/>
    </row>
    <row r="625" spans="1:31" ht="15" customHeight="1" x14ac:dyDescent="0.25">
      <c r="A625" s="39"/>
      <c r="B625" s="39"/>
      <c r="C625" s="39"/>
      <c r="D625" s="39"/>
      <c r="E625" s="39"/>
      <c r="F625" s="39"/>
      <c r="G625" s="39"/>
      <c r="H625" s="40"/>
      <c r="I625" s="39"/>
      <c r="J625" s="39"/>
      <c r="K625" s="39"/>
      <c r="L625" s="39"/>
      <c r="M625" s="39"/>
      <c r="N625" s="56"/>
      <c r="O625" s="40"/>
      <c r="P625" s="61"/>
      <c r="Q625" s="57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39"/>
    </row>
    <row r="626" spans="1:31" ht="15" customHeight="1" x14ac:dyDescent="0.25">
      <c r="A626" s="39"/>
      <c r="B626" s="39"/>
      <c r="C626" s="39"/>
      <c r="D626" s="39"/>
      <c r="E626" s="39"/>
      <c r="F626" s="39"/>
      <c r="G626" s="39"/>
      <c r="H626" s="40"/>
      <c r="I626" s="39"/>
      <c r="J626" s="39"/>
      <c r="K626" s="39"/>
      <c r="L626" s="39"/>
      <c r="M626" s="39"/>
      <c r="N626" s="56"/>
      <c r="O626" s="40"/>
      <c r="P626" s="61"/>
      <c r="Q626" s="57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39"/>
    </row>
    <row r="627" spans="1:31" ht="15" customHeight="1" x14ac:dyDescent="0.25">
      <c r="A627" s="39"/>
      <c r="B627" s="39"/>
      <c r="C627" s="39"/>
      <c r="D627" s="39"/>
      <c r="E627" s="39"/>
      <c r="F627" s="39"/>
      <c r="G627" s="39"/>
      <c r="H627" s="40"/>
      <c r="I627" s="39"/>
      <c r="J627" s="39"/>
      <c r="K627" s="39"/>
      <c r="L627" s="39"/>
      <c r="M627" s="39"/>
      <c r="N627" s="56"/>
      <c r="O627" s="40"/>
      <c r="P627" s="61"/>
      <c r="Q627" s="57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39"/>
    </row>
    <row r="628" spans="1:31" ht="15" customHeight="1" x14ac:dyDescent="0.25">
      <c r="A628" s="39"/>
      <c r="B628" s="39"/>
      <c r="C628" s="39"/>
      <c r="D628" s="39"/>
      <c r="E628" s="39"/>
      <c r="F628" s="39"/>
      <c r="G628" s="39"/>
      <c r="H628" s="40"/>
      <c r="I628" s="39"/>
      <c r="J628" s="39"/>
      <c r="K628" s="39"/>
      <c r="L628" s="39"/>
      <c r="M628" s="39"/>
      <c r="N628" s="56"/>
      <c r="O628" s="40"/>
      <c r="P628" s="61"/>
      <c r="Q628" s="57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39"/>
    </row>
    <row r="629" spans="1:31" ht="15" customHeight="1" x14ac:dyDescent="0.25">
      <c r="A629" s="39"/>
      <c r="B629" s="39"/>
      <c r="C629" s="39"/>
      <c r="D629" s="39"/>
      <c r="E629" s="39"/>
      <c r="F629" s="39"/>
      <c r="G629" s="39"/>
      <c r="H629" s="40"/>
      <c r="I629" s="39"/>
      <c r="J629" s="39"/>
      <c r="K629" s="39"/>
      <c r="L629" s="39"/>
      <c r="M629" s="39"/>
      <c r="N629" s="56"/>
      <c r="O629" s="40"/>
      <c r="P629" s="61"/>
      <c r="Q629" s="57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39"/>
    </row>
    <row r="630" spans="1:31" ht="15" customHeight="1" x14ac:dyDescent="0.25">
      <c r="A630" s="39"/>
      <c r="B630" s="39"/>
      <c r="C630" s="39"/>
      <c r="D630" s="39"/>
      <c r="E630" s="39"/>
      <c r="F630" s="39"/>
      <c r="G630" s="39"/>
      <c r="H630" s="40"/>
      <c r="I630" s="39"/>
      <c r="J630" s="39"/>
      <c r="K630" s="39"/>
      <c r="L630" s="39"/>
      <c r="M630" s="39"/>
      <c r="N630" s="56"/>
      <c r="O630" s="40"/>
      <c r="P630" s="61"/>
      <c r="Q630" s="57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39"/>
    </row>
    <row r="631" spans="1:31" ht="15" customHeight="1" x14ac:dyDescent="0.25">
      <c r="A631" s="39"/>
      <c r="B631" s="39"/>
      <c r="C631" s="39"/>
      <c r="D631" s="39"/>
      <c r="E631" s="39"/>
      <c r="F631" s="39"/>
      <c r="G631" s="39"/>
      <c r="H631" s="40"/>
      <c r="I631" s="39"/>
      <c r="J631" s="39"/>
      <c r="K631" s="39"/>
      <c r="L631" s="39"/>
      <c r="M631" s="39"/>
      <c r="N631" s="56"/>
      <c r="O631" s="40"/>
      <c r="P631" s="61"/>
      <c r="Q631" s="57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39"/>
    </row>
    <row r="632" spans="1:31" ht="15" customHeight="1" x14ac:dyDescent="0.25">
      <c r="A632" s="39"/>
      <c r="B632" s="39"/>
      <c r="C632" s="39"/>
      <c r="D632" s="39"/>
      <c r="E632" s="39"/>
      <c r="F632" s="39"/>
      <c r="G632" s="39"/>
      <c r="H632" s="40"/>
      <c r="I632" s="39"/>
      <c r="J632" s="39"/>
      <c r="K632" s="39"/>
      <c r="L632" s="39"/>
      <c r="M632" s="39"/>
      <c r="N632" s="56"/>
      <c r="O632" s="40"/>
      <c r="P632" s="61"/>
      <c r="Q632" s="57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39"/>
    </row>
    <row r="633" spans="1:31" ht="15" customHeight="1" x14ac:dyDescent="0.25">
      <c r="A633" s="39"/>
      <c r="B633" s="39"/>
      <c r="C633" s="39"/>
      <c r="D633" s="39"/>
      <c r="E633" s="39"/>
      <c r="F633" s="39"/>
      <c r="G633" s="39"/>
      <c r="H633" s="40"/>
      <c r="I633" s="39"/>
      <c r="J633" s="39"/>
      <c r="K633" s="39"/>
      <c r="L633" s="39"/>
      <c r="M633" s="39"/>
      <c r="N633" s="56"/>
      <c r="O633" s="40"/>
      <c r="P633" s="61"/>
      <c r="Q633" s="57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39"/>
    </row>
    <row r="634" spans="1:31" ht="15" customHeight="1" x14ac:dyDescent="0.25">
      <c r="A634" s="39"/>
      <c r="B634" s="39"/>
      <c r="C634" s="39"/>
      <c r="D634" s="39"/>
      <c r="E634" s="39"/>
      <c r="F634" s="39"/>
      <c r="G634" s="39"/>
      <c r="H634" s="40"/>
      <c r="I634" s="39"/>
      <c r="J634" s="39"/>
      <c r="K634" s="39"/>
      <c r="L634" s="39"/>
      <c r="M634" s="39"/>
      <c r="N634" s="56"/>
      <c r="O634" s="40"/>
      <c r="P634" s="61"/>
      <c r="Q634" s="57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39"/>
    </row>
    <row r="635" spans="1:31" ht="15" customHeight="1" x14ac:dyDescent="0.25">
      <c r="A635" s="39"/>
      <c r="B635" s="39"/>
      <c r="C635" s="39"/>
      <c r="D635" s="39"/>
      <c r="E635" s="39"/>
      <c r="F635" s="39"/>
      <c r="G635" s="39"/>
      <c r="H635" s="40"/>
      <c r="I635" s="39"/>
      <c r="J635" s="39"/>
      <c r="K635" s="39"/>
      <c r="L635" s="39"/>
      <c r="M635" s="39"/>
      <c r="N635" s="56"/>
      <c r="O635" s="40"/>
      <c r="P635" s="61"/>
      <c r="Q635" s="57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39"/>
    </row>
    <row r="636" spans="1:31" ht="15" customHeight="1" x14ac:dyDescent="0.25">
      <c r="A636" s="39"/>
      <c r="B636" s="39"/>
      <c r="C636" s="39"/>
      <c r="D636" s="39"/>
      <c r="E636" s="39"/>
      <c r="F636" s="39"/>
      <c r="G636" s="39"/>
      <c r="H636" s="40"/>
      <c r="I636" s="39"/>
      <c r="J636" s="39"/>
      <c r="K636" s="39"/>
      <c r="L636" s="39"/>
      <c r="M636" s="39"/>
      <c r="N636" s="56"/>
      <c r="O636" s="40"/>
      <c r="P636" s="61"/>
      <c r="Q636" s="57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39"/>
    </row>
    <row r="637" spans="1:31" ht="15" customHeight="1" x14ac:dyDescent="0.25">
      <c r="A637" s="39"/>
      <c r="B637" s="39"/>
      <c r="C637" s="39"/>
      <c r="D637" s="39"/>
      <c r="E637" s="39"/>
      <c r="F637" s="39"/>
      <c r="G637" s="39"/>
      <c r="H637" s="40"/>
      <c r="I637" s="39"/>
      <c r="J637" s="39"/>
      <c r="K637" s="39"/>
      <c r="L637" s="39"/>
      <c r="M637" s="39"/>
      <c r="N637" s="56"/>
      <c r="O637" s="40"/>
      <c r="P637" s="61"/>
      <c r="Q637" s="57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39"/>
    </row>
    <row r="638" spans="1:31" ht="15" customHeight="1" x14ac:dyDescent="0.25">
      <c r="A638" s="39"/>
      <c r="B638" s="39"/>
      <c r="C638" s="39"/>
      <c r="D638" s="39"/>
      <c r="E638" s="39"/>
      <c r="F638" s="39"/>
      <c r="G638" s="39"/>
      <c r="H638" s="40"/>
      <c r="I638" s="39"/>
      <c r="J638" s="39"/>
      <c r="K638" s="39"/>
      <c r="L638" s="39"/>
      <c r="M638" s="39"/>
      <c r="N638" s="56"/>
      <c r="O638" s="40"/>
      <c r="P638" s="61"/>
      <c r="Q638" s="57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39"/>
    </row>
    <row r="639" spans="1:31" ht="15" customHeight="1" x14ac:dyDescent="0.25">
      <c r="A639" s="39"/>
      <c r="B639" s="39"/>
      <c r="C639" s="39"/>
      <c r="D639" s="39"/>
      <c r="E639" s="39"/>
      <c r="F639" s="39"/>
      <c r="G639" s="39"/>
      <c r="H639" s="40"/>
      <c r="I639" s="39"/>
      <c r="J639" s="39"/>
      <c r="K639" s="39"/>
      <c r="L639" s="39"/>
      <c r="M639" s="39"/>
      <c r="N639" s="56"/>
      <c r="O639" s="40"/>
      <c r="P639" s="61"/>
      <c r="Q639" s="57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39"/>
    </row>
    <row r="640" spans="1:31" ht="15" customHeight="1" x14ac:dyDescent="0.25">
      <c r="A640" s="39"/>
      <c r="B640" s="39"/>
      <c r="C640" s="39"/>
      <c r="D640" s="39"/>
      <c r="E640" s="39"/>
      <c r="F640" s="39"/>
      <c r="G640" s="39"/>
      <c r="H640" s="40"/>
      <c r="I640" s="39"/>
      <c r="J640" s="39"/>
      <c r="K640" s="39"/>
      <c r="L640" s="39"/>
      <c r="M640" s="39"/>
      <c r="N640" s="56"/>
      <c r="O640" s="40"/>
      <c r="P640" s="61"/>
      <c r="Q640" s="57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39"/>
    </row>
    <row r="641" spans="1:31" ht="15" customHeight="1" x14ac:dyDescent="0.25">
      <c r="A641" s="39"/>
      <c r="B641" s="39"/>
      <c r="C641" s="39"/>
      <c r="D641" s="39"/>
      <c r="E641" s="39"/>
      <c r="F641" s="39"/>
      <c r="G641" s="39"/>
      <c r="H641" s="40"/>
      <c r="I641" s="39"/>
      <c r="J641" s="39"/>
      <c r="K641" s="39"/>
      <c r="L641" s="39"/>
      <c r="M641" s="39"/>
      <c r="N641" s="56"/>
      <c r="O641" s="40"/>
      <c r="P641" s="61"/>
      <c r="Q641" s="57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39"/>
    </row>
    <row r="642" spans="1:31" ht="15" customHeight="1" x14ac:dyDescent="0.25">
      <c r="A642" s="39"/>
      <c r="B642" s="39"/>
      <c r="C642" s="39"/>
      <c r="D642" s="39"/>
      <c r="E642" s="39"/>
      <c r="F642" s="39"/>
      <c r="G642" s="39"/>
      <c r="H642" s="40"/>
      <c r="I642" s="39"/>
      <c r="J642" s="39"/>
      <c r="K642" s="39"/>
      <c r="L642" s="39"/>
      <c r="M642" s="39"/>
      <c r="N642" s="56"/>
      <c r="O642" s="40"/>
      <c r="P642" s="61"/>
      <c r="Q642" s="57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39"/>
    </row>
    <row r="643" spans="1:31" ht="15" customHeight="1" x14ac:dyDescent="0.25">
      <c r="A643" s="39"/>
      <c r="B643" s="39"/>
      <c r="C643" s="39"/>
      <c r="D643" s="39"/>
      <c r="E643" s="39"/>
      <c r="F643" s="39"/>
      <c r="G643" s="39"/>
      <c r="H643" s="40"/>
      <c r="I643" s="39"/>
      <c r="J643" s="39"/>
      <c r="K643" s="39"/>
      <c r="L643" s="39"/>
      <c r="M643" s="39"/>
      <c r="N643" s="56"/>
      <c r="O643" s="40"/>
      <c r="P643" s="61"/>
      <c r="Q643" s="57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39"/>
    </row>
    <row r="644" spans="1:31" ht="15" customHeight="1" x14ac:dyDescent="0.25">
      <c r="A644" s="39"/>
      <c r="B644" s="39"/>
      <c r="C644" s="39"/>
      <c r="D644" s="39"/>
      <c r="E644" s="39"/>
      <c r="F644" s="39"/>
      <c r="G644" s="39"/>
      <c r="H644" s="40"/>
      <c r="I644" s="39"/>
      <c r="J644" s="39"/>
      <c r="K644" s="39"/>
      <c r="L644" s="39"/>
      <c r="M644" s="39"/>
      <c r="N644" s="56"/>
      <c r="O644" s="40"/>
      <c r="P644" s="61"/>
      <c r="Q644" s="57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39"/>
    </row>
    <row r="645" spans="1:31" ht="15" customHeight="1" x14ac:dyDescent="0.25">
      <c r="A645" s="39"/>
      <c r="B645" s="39"/>
      <c r="C645" s="39"/>
      <c r="D645" s="39"/>
      <c r="E645" s="39"/>
      <c r="F645" s="39"/>
      <c r="G645" s="39"/>
      <c r="H645" s="40"/>
      <c r="I645" s="39"/>
      <c r="J645" s="39"/>
      <c r="K645" s="39"/>
      <c r="L645" s="39"/>
      <c r="M645" s="39"/>
      <c r="N645" s="56"/>
      <c r="O645" s="40"/>
      <c r="P645" s="61"/>
      <c r="Q645" s="57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39"/>
    </row>
    <row r="646" spans="1:31" ht="15" customHeight="1" x14ac:dyDescent="0.25">
      <c r="A646" s="39"/>
      <c r="B646" s="39"/>
      <c r="C646" s="39"/>
      <c r="D646" s="39"/>
      <c r="E646" s="39"/>
      <c r="F646" s="39"/>
      <c r="G646" s="39"/>
      <c r="H646" s="40"/>
      <c r="I646" s="39"/>
      <c r="J646" s="39"/>
      <c r="K646" s="39"/>
      <c r="L646" s="39"/>
      <c r="M646" s="39"/>
      <c r="N646" s="56"/>
      <c r="O646" s="40"/>
      <c r="P646" s="61"/>
      <c r="Q646" s="57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39"/>
    </row>
    <row r="647" spans="1:31" ht="15" customHeight="1" x14ac:dyDescent="0.25">
      <c r="A647" s="39"/>
      <c r="B647" s="39"/>
      <c r="C647" s="39"/>
      <c r="D647" s="39"/>
      <c r="E647" s="39"/>
      <c r="F647" s="39"/>
      <c r="G647" s="39"/>
      <c r="H647" s="40"/>
      <c r="I647" s="39"/>
      <c r="J647" s="39"/>
      <c r="K647" s="39"/>
      <c r="L647" s="39"/>
      <c r="M647" s="39"/>
      <c r="N647" s="56"/>
      <c r="O647" s="40"/>
      <c r="P647" s="61"/>
      <c r="Q647" s="57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39"/>
    </row>
    <row r="648" spans="1:31" ht="15" customHeight="1" x14ac:dyDescent="0.25">
      <c r="A648" s="39"/>
      <c r="B648" s="39"/>
      <c r="C648" s="39"/>
      <c r="D648" s="39"/>
      <c r="E648" s="39"/>
      <c r="F648" s="39"/>
      <c r="G648" s="39"/>
      <c r="H648" s="40"/>
      <c r="I648" s="39"/>
      <c r="J648" s="39"/>
      <c r="K648" s="39"/>
      <c r="L648" s="39"/>
      <c r="M648" s="39"/>
      <c r="N648" s="56"/>
      <c r="O648" s="40"/>
      <c r="P648" s="61"/>
      <c r="Q648" s="57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39"/>
    </row>
    <row r="649" spans="1:31" ht="15" customHeight="1" x14ac:dyDescent="0.25">
      <c r="A649" s="39"/>
      <c r="B649" s="39"/>
      <c r="C649" s="39"/>
      <c r="D649" s="39"/>
      <c r="E649" s="39"/>
      <c r="F649" s="39"/>
      <c r="G649" s="39"/>
      <c r="H649" s="40"/>
      <c r="I649" s="39"/>
      <c r="J649" s="39"/>
      <c r="K649" s="39"/>
      <c r="L649" s="39"/>
      <c r="M649" s="39"/>
      <c r="N649" s="56"/>
      <c r="O649" s="40"/>
      <c r="P649" s="61"/>
      <c r="Q649" s="57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39"/>
    </row>
    <row r="650" spans="1:31" ht="15" customHeight="1" x14ac:dyDescent="0.25">
      <c r="A650" s="39"/>
      <c r="B650" s="39"/>
      <c r="C650" s="39"/>
      <c r="D650" s="39"/>
      <c r="E650" s="39"/>
      <c r="F650" s="39"/>
      <c r="G650" s="39"/>
      <c r="H650" s="40"/>
      <c r="I650" s="39"/>
      <c r="J650" s="39"/>
      <c r="K650" s="39"/>
      <c r="L650" s="39"/>
      <c r="M650" s="39"/>
      <c r="N650" s="56"/>
      <c r="O650" s="40"/>
      <c r="P650" s="61"/>
      <c r="Q650" s="57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39"/>
    </row>
    <row r="651" spans="1:31" ht="15" customHeight="1" x14ac:dyDescent="0.25">
      <c r="A651" s="39"/>
      <c r="B651" s="39"/>
      <c r="C651" s="39"/>
      <c r="D651" s="39"/>
      <c r="E651" s="39"/>
      <c r="F651" s="39"/>
      <c r="G651" s="39"/>
      <c r="H651" s="40"/>
      <c r="I651" s="39"/>
      <c r="J651" s="39"/>
      <c r="K651" s="39"/>
      <c r="L651" s="39"/>
      <c r="M651" s="39"/>
      <c r="N651" s="56"/>
      <c r="O651" s="40"/>
      <c r="P651" s="61"/>
      <c r="Q651" s="57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39"/>
    </row>
    <row r="652" spans="1:31" ht="15" customHeight="1" x14ac:dyDescent="0.25">
      <c r="A652" s="39"/>
      <c r="B652" s="39"/>
      <c r="C652" s="39"/>
      <c r="D652" s="39"/>
      <c r="E652" s="39"/>
      <c r="F652" s="39"/>
      <c r="G652" s="39"/>
      <c r="H652" s="40"/>
      <c r="I652" s="39"/>
      <c r="J652" s="39"/>
      <c r="K652" s="39"/>
      <c r="L652" s="39"/>
      <c r="M652" s="39"/>
      <c r="N652" s="56"/>
      <c r="O652" s="40"/>
      <c r="P652" s="61"/>
      <c r="Q652" s="57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39"/>
    </row>
    <row r="653" spans="1:31" ht="15" customHeight="1" x14ac:dyDescent="0.25">
      <c r="A653" s="39"/>
      <c r="B653" s="39"/>
      <c r="C653" s="39"/>
      <c r="D653" s="39"/>
      <c r="E653" s="39"/>
      <c r="F653" s="39"/>
      <c r="G653" s="39"/>
      <c r="H653" s="40"/>
      <c r="I653" s="39"/>
      <c r="J653" s="39"/>
      <c r="K653" s="39"/>
      <c r="L653" s="39"/>
      <c r="M653" s="39"/>
      <c r="N653" s="56"/>
      <c r="O653" s="40"/>
      <c r="P653" s="61"/>
      <c r="Q653" s="57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39"/>
    </row>
    <row r="654" spans="1:31" ht="15" customHeight="1" x14ac:dyDescent="0.25">
      <c r="A654" s="39"/>
      <c r="B654" s="39"/>
      <c r="C654" s="39"/>
      <c r="D654" s="39"/>
      <c r="E654" s="39"/>
      <c r="F654" s="39"/>
      <c r="G654" s="39"/>
      <c r="H654" s="40"/>
      <c r="I654" s="39"/>
      <c r="J654" s="39"/>
      <c r="K654" s="39"/>
      <c r="L654" s="39"/>
      <c r="M654" s="39"/>
      <c r="N654" s="56"/>
      <c r="O654" s="40"/>
      <c r="P654" s="61"/>
      <c r="Q654" s="57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39"/>
    </row>
    <row r="655" spans="1:31" ht="15" customHeight="1" x14ac:dyDescent="0.25">
      <c r="A655" s="39"/>
      <c r="B655" s="39"/>
      <c r="C655" s="39"/>
      <c r="D655" s="39"/>
      <c r="E655" s="39"/>
      <c r="F655" s="39"/>
      <c r="G655" s="39"/>
      <c r="H655" s="40"/>
      <c r="I655" s="39"/>
      <c r="J655" s="39"/>
      <c r="K655" s="39"/>
      <c r="L655" s="39"/>
      <c r="M655" s="39"/>
      <c r="N655" s="56"/>
      <c r="O655" s="40"/>
      <c r="P655" s="61"/>
      <c r="Q655" s="57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39"/>
    </row>
    <row r="656" spans="1:31" ht="15" customHeight="1" x14ac:dyDescent="0.25">
      <c r="A656" s="39"/>
      <c r="B656" s="39"/>
      <c r="C656" s="39"/>
      <c r="D656" s="39"/>
      <c r="E656" s="39"/>
      <c r="F656" s="39"/>
      <c r="G656" s="39"/>
      <c r="H656" s="40"/>
      <c r="I656" s="39"/>
      <c r="J656" s="39"/>
      <c r="K656" s="39"/>
      <c r="L656" s="39"/>
      <c r="M656" s="39"/>
      <c r="N656" s="56"/>
      <c r="O656" s="40"/>
      <c r="P656" s="61"/>
      <c r="Q656" s="57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39"/>
    </row>
    <row r="657" spans="1:31" ht="15" customHeight="1" x14ac:dyDescent="0.25">
      <c r="A657" s="39"/>
      <c r="B657" s="39"/>
      <c r="C657" s="39"/>
      <c r="D657" s="39"/>
      <c r="E657" s="39"/>
      <c r="F657" s="39"/>
      <c r="G657" s="39"/>
      <c r="H657" s="40"/>
      <c r="I657" s="39"/>
      <c r="J657" s="39"/>
      <c r="K657" s="39"/>
      <c r="L657" s="39"/>
      <c r="M657" s="39"/>
      <c r="N657" s="56"/>
      <c r="O657" s="40"/>
      <c r="P657" s="61"/>
      <c r="Q657" s="57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39"/>
    </row>
    <row r="658" spans="1:31" ht="15" customHeight="1" x14ac:dyDescent="0.25">
      <c r="A658" s="39"/>
      <c r="B658" s="39"/>
      <c r="C658" s="39"/>
      <c r="D658" s="39"/>
      <c r="E658" s="39"/>
      <c r="F658" s="39"/>
      <c r="G658" s="39"/>
      <c r="H658" s="40"/>
      <c r="I658" s="39"/>
      <c r="J658" s="39"/>
      <c r="K658" s="39"/>
      <c r="L658" s="39"/>
      <c r="M658" s="39"/>
      <c r="N658" s="56"/>
      <c r="O658" s="40"/>
      <c r="P658" s="61"/>
      <c r="Q658" s="57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39"/>
    </row>
    <row r="659" spans="1:31" ht="15" customHeight="1" x14ac:dyDescent="0.25">
      <c r="A659" s="39"/>
      <c r="B659" s="39"/>
      <c r="C659" s="39"/>
      <c r="D659" s="39"/>
      <c r="E659" s="39"/>
      <c r="F659" s="39"/>
      <c r="G659" s="39"/>
      <c r="H659" s="40"/>
      <c r="I659" s="39"/>
      <c r="J659" s="39"/>
      <c r="K659" s="39"/>
      <c r="L659" s="39"/>
      <c r="M659" s="39"/>
      <c r="N659" s="56"/>
      <c r="O659" s="40"/>
      <c r="P659" s="61"/>
      <c r="Q659" s="57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39"/>
    </row>
    <row r="660" spans="1:31" ht="15" customHeight="1" x14ac:dyDescent="0.25">
      <c r="A660" s="39"/>
      <c r="B660" s="39"/>
      <c r="C660" s="39"/>
      <c r="D660" s="39"/>
      <c r="E660" s="39"/>
      <c r="F660" s="39"/>
      <c r="G660" s="39"/>
      <c r="H660" s="40"/>
      <c r="I660" s="39"/>
      <c r="J660" s="39"/>
      <c r="K660" s="39"/>
      <c r="L660" s="39"/>
      <c r="M660" s="39"/>
      <c r="N660" s="56"/>
      <c r="O660" s="40"/>
      <c r="P660" s="61"/>
      <c r="Q660" s="57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39"/>
    </row>
    <row r="661" spans="1:31" ht="15" customHeight="1" x14ac:dyDescent="0.25">
      <c r="A661" s="39"/>
      <c r="B661" s="39"/>
      <c r="C661" s="39"/>
      <c r="D661" s="39"/>
      <c r="E661" s="39"/>
      <c r="F661" s="39"/>
      <c r="G661" s="39"/>
      <c r="H661" s="40"/>
      <c r="I661" s="39"/>
      <c r="J661" s="39"/>
      <c r="K661" s="39"/>
      <c r="L661" s="39"/>
      <c r="M661" s="39"/>
      <c r="N661" s="56"/>
      <c r="O661" s="40"/>
      <c r="P661" s="61"/>
      <c r="Q661" s="57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39"/>
    </row>
    <row r="662" spans="1:31" ht="15" customHeight="1" x14ac:dyDescent="0.25">
      <c r="A662" s="39"/>
      <c r="B662" s="39"/>
      <c r="C662" s="39"/>
      <c r="D662" s="39"/>
      <c r="E662" s="39"/>
      <c r="F662" s="39"/>
      <c r="G662" s="39"/>
      <c r="H662" s="40"/>
      <c r="I662" s="39"/>
      <c r="J662" s="39"/>
      <c r="K662" s="39"/>
      <c r="L662" s="39"/>
      <c r="M662" s="39"/>
      <c r="N662" s="56"/>
      <c r="O662" s="40"/>
      <c r="P662" s="61"/>
      <c r="Q662" s="57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39"/>
    </row>
    <row r="663" spans="1:31" ht="15" customHeight="1" x14ac:dyDescent="0.25">
      <c r="A663" s="39"/>
      <c r="B663" s="39"/>
      <c r="C663" s="39"/>
      <c r="D663" s="39"/>
      <c r="E663" s="39"/>
      <c r="F663" s="39"/>
      <c r="G663" s="39"/>
      <c r="H663" s="40"/>
      <c r="I663" s="39"/>
      <c r="J663" s="39"/>
      <c r="K663" s="39"/>
      <c r="L663" s="39"/>
      <c r="M663" s="39"/>
      <c r="N663" s="56"/>
      <c r="O663" s="40"/>
      <c r="P663" s="61"/>
      <c r="Q663" s="57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39"/>
    </row>
    <row r="664" spans="1:31" ht="15" customHeight="1" x14ac:dyDescent="0.25">
      <c r="A664" s="39"/>
      <c r="B664" s="39"/>
      <c r="C664" s="39"/>
      <c r="D664" s="39"/>
      <c r="E664" s="39"/>
      <c r="F664" s="39"/>
      <c r="G664" s="39"/>
      <c r="H664" s="40"/>
      <c r="I664" s="39"/>
      <c r="J664" s="39"/>
      <c r="K664" s="39"/>
      <c r="L664" s="39"/>
      <c r="M664" s="39"/>
      <c r="N664" s="56"/>
      <c r="O664" s="40"/>
      <c r="P664" s="61"/>
      <c r="Q664" s="57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39"/>
    </row>
    <row r="665" spans="1:31" ht="15" customHeight="1" x14ac:dyDescent="0.25">
      <c r="A665" s="39"/>
      <c r="B665" s="39"/>
      <c r="C665" s="39"/>
      <c r="D665" s="39"/>
      <c r="E665" s="39"/>
      <c r="F665" s="39"/>
      <c r="G665" s="39"/>
      <c r="H665" s="40"/>
      <c r="I665" s="39"/>
      <c r="J665" s="39"/>
      <c r="K665" s="39"/>
      <c r="L665" s="39"/>
      <c r="M665" s="39"/>
      <c r="N665" s="56"/>
      <c r="O665" s="40"/>
      <c r="P665" s="61"/>
      <c r="Q665" s="57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39"/>
    </row>
    <row r="666" spans="1:31" ht="15" customHeight="1" x14ac:dyDescent="0.25">
      <c r="A666" s="39"/>
      <c r="B666" s="39"/>
      <c r="C666" s="39"/>
      <c r="D666" s="39"/>
      <c r="E666" s="39"/>
      <c r="F666" s="39"/>
      <c r="G666" s="39"/>
      <c r="H666" s="40"/>
      <c r="I666" s="39"/>
      <c r="J666" s="39"/>
      <c r="K666" s="39"/>
      <c r="L666" s="39"/>
      <c r="M666" s="39"/>
      <c r="N666" s="56"/>
      <c r="O666" s="40"/>
      <c r="P666" s="61"/>
      <c r="Q666" s="57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39"/>
    </row>
    <row r="667" spans="1:31" ht="15" customHeight="1" x14ac:dyDescent="0.25">
      <c r="A667" s="39"/>
      <c r="B667" s="39"/>
      <c r="C667" s="39"/>
      <c r="D667" s="39"/>
      <c r="E667" s="39"/>
      <c r="F667" s="39"/>
      <c r="G667" s="39"/>
      <c r="H667" s="40"/>
      <c r="I667" s="39"/>
      <c r="J667" s="39"/>
      <c r="K667" s="39"/>
      <c r="L667" s="39"/>
      <c r="M667" s="39"/>
      <c r="N667" s="56"/>
      <c r="O667" s="40"/>
      <c r="P667" s="61"/>
      <c r="Q667" s="57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39"/>
    </row>
    <row r="668" spans="1:31" ht="15" customHeight="1" x14ac:dyDescent="0.25">
      <c r="A668" s="39"/>
      <c r="B668" s="39"/>
      <c r="C668" s="39"/>
      <c r="D668" s="39"/>
      <c r="E668" s="39"/>
      <c r="F668" s="39"/>
      <c r="G668" s="39"/>
      <c r="H668" s="40"/>
      <c r="I668" s="39"/>
      <c r="J668" s="39"/>
      <c r="K668" s="39"/>
      <c r="L668" s="39"/>
      <c r="M668" s="39"/>
      <c r="N668" s="56"/>
      <c r="O668" s="40"/>
      <c r="P668" s="61"/>
      <c r="Q668" s="57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39"/>
    </row>
    <row r="669" spans="1:31" ht="15" customHeight="1" x14ac:dyDescent="0.25">
      <c r="A669" s="39"/>
      <c r="B669" s="39"/>
      <c r="C669" s="39"/>
      <c r="D669" s="39"/>
      <c r="E669" s="39"/>
      <c r="F669" s="39"/>
      <c r="G669" s="39"/>
      <c r="H669" s="40"/>
      <c r="I669" s="39"/>
      <c r="J669" s="39"/>
      <c r="K669" s="39"/>
      <c r="L669" s="39"/>
      <c r="M669" s="39"/>
      <c r="N669" s="56"/>
      <c r="O669" s="40"/>
      <c r="P669" s="61"/>
      <c r="Q669" s="57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39"/>
    </row>
    <row r="670" spans="1:31" ht="15" customHeight="1" x14ac:dyDescent="0.25">
      <c r="A670" s="39"/>
      <c r="B670" s="39"/>
      <c r="C670" s="39"/>
      <c r="D670" s="39"/>
      <c r="E670" s="39"/>
      <c r="F670" s="39"/>
      <c r="G670" s="39"/>
      <c r="H670" s="40"/>
      <c r="I670" s="39"/>
      <c r="J670" s="39"/>
      <c r="K670" s="39"/>
      <c r="L670" s="39"/>
      <c r="M670" s="39"/>
      <c r="N670" s="56"/>
      <c r="O670" s="40"/>
      <c r="P670" s="61"/>
      <c r="Q670" s="57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39"/>
    </row>
    <row r="671" spans="1:31" ht="15" customHeight="1" x14ac:dyDescent="0.25">
      <c r="A671" s="39"/>
      <c r="B671" s="39"/>
      <c r="C671" s="39"/>
      <c r="D671" s="39"/>
      <c r="E671" s="39"/>
      <c r="F671" s="39"/>
      <c r="G671" s="39"/>
      <c r="H671" s="40"/>
      <c r="I671" s="39"/>
      <c r="J671" s="39"/>
      <c r="K671" s="39"/>
      <c r="L671" s="39"/>
      <c r="M671" s="39"/>
      <c r="N671" s="56"/>
      <c r="O671" s="40"/>
      <c r="P671" s="61"/>
      <c r="Q671" s="57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39"/>
    </row>
    <row r="672" spans="1:31" ht="15" customHeight="1" x14ac:dyDescent="0.25">
      <c r="A672" s="39"/>
      <c r="B672" s="39"/>
      <c r="C672" s="39"/>
      <c r="D672" s="39"/>
      <c r="E672" s="39"/>
      <c r="F672" s="39"/>
      <c r="G672" s="39"/>
      <c r="H672" s="40"/>
      <c r="I672" s="39"/>
      <c r="J672" s="39"/>
      <c r="K672" s="39"/>
      <c r="L672" s="39"/>
      <c r="M672" s="39"/>
      <c r="N672" s="56"/>
      <c r="O672" s="40"/>
      <c r="P672" s="61"/>
      <c r="Q672" s="57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39"/>
    </row>
    <row r="673" spans="1:31" ht="15" customHeight="1" x14ac:dyDescent="0.25">
      <c r="A673" s="39"/>
      <c r="B673" s="39"/>
      <c r="C673" s="39"/>
      <c r="D673" s="39"/>
      <c r="E673" s="39"/>
      <c r="F673" s="39"/>
      <c r="G673" s="39"/>
      <c r="H673" s="40"/>
      <c r="I673" s="39"/>
      <c r="J673" s="39"/>
      <c r="K673" s="39"/>
      <c r="L673" s="39"/>
      <c r="M673" s="39"/>
      <c r="N673" s="56"/>
      <c r="O673" s="40"/>
      <c r="P673" s="61"/>
      <c r="Q673" s="57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39"/>
    </row>
    <row r="674" spans="1:31" ht="15" customHeight="1" x14ac:dyDescent="0.25">
      <c r="A674" s="39"/>
      <c r="B674" s="39"/>
      <c r="C674" s="39"/>
      <c r="D674" s="39"/>
      <c r="E674" s="39"/>
      <c r="F674" s="39"/>
      <c r="G674" s="39"/>
      <c r="H674" s="40"/>
      <c r="I674" s="39"/>
      <c r="J674" s="39"/>
      <c r="K674" s="39"/>
      <c r="L674" s="39"/>
      <c r="M674" s="39"/>
      <c r="N674" s="56"/>
      <c r="O674" s="40"/>
      <c r="P674" s="61"/>
      <c r="Q674" s="57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39"/>
    </row>
    <row r="675" spans="1:31" ht="15" customHeight="1" x14ac:dyDescent="0.25">
      <c r="A675" s="39"/>
      <c r="B675" s="39"/>
      <c r="C675" s="39"/>
      <c r="D675" s="39"/>
      <c r="E675" s="39"/>
      <c r="F675" s="39"/>
      <c r="G675" s="39"/>
      <c r="H675" s="40"/>
      <c r="I675" s="39"/>
      <c r="J675" s="39"/>
      <c r="K675" s="39"/>
      <c r="L675" s="39"/>
      <c r="M675" s="39"/>
      <c r="N675" s="56"/>
      <c r="O675" s="40"/>
      <c r="P675" s="61"/>
      <c r="Q675" s="57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39"/>
    </row>
    <row r="676" spans="1:31" ht="15" customHeight="1" x14ac:dyDescent="0.25">
      <c r="A676" s="39"/>
      <c r="B676" s="39"/>
      <c r="C676" s="39"/>
      <c r="D676" s="39"/>
      <c r="E676" s="39"/>
      <c r="F676" s="39"/>
      <c r="G676" s="39"/>
      <c r="H676" s="40"/>
      <c r="I676" s="39"/>
      <c r="J676" s="39"/>
      <c r="K676" s="39"/>
      <c r="L676" s="39"/>
      <c r="M676" s="39"/>
      <c r="N676" s="56"/>
      <c r="O676" s="40"/>
      <c r="P676" s="61"/>
      <c r="Q676" s="57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39"/>
    </row>
    <row r="677" spans="1:31" ht="15" customHeight="1" x14ac:dyDescent="0.25">
      <c r="A677" s="39"/>
      <c r="B677" s="39"/>
      <c r="C677" s="39"/>
      <c r="D677" s="39"/>
      <c r="E677" s="39"/>
      <c r="F677" s="39"/>
      <c r="G677" s="39"/>
      <c r="H677" s="40"/>
      <c r="I677" s="39"/>
      <c r="J677" s="39"/>
      <c r="K677" s="39"/>
      <c r="L677" s="39"/>
      <c r="M677" s="39"/>
      <c r="N677" s="56"/>
      <c r="O677" s="40"/>
      <c r="P677" s="61"/>
      <c r="Q677" s="57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39"/>
    </row>
    <row r="678" spans="1:31" ht="15" customHeight="1" x14ac:dyDescent="0.25">
      <c r="A678" s="39"/>
      <c r="B678" s="39"/>
      <c r="C678" s="39"/>
      <c r="D678" s="39"/>
      <c r="E678" s="39"/>
      <c r="F678" s="39"/>
      <c r="G678" s="39"/>
      <c r="H678" s="40"/>
      <c r="I678" s="39"/>
      <c r="J678" s="39"/>
      <c r="K678" s="39"/>
      <c r="L678" s="39"/>
      <c r="M678" s="39"/>
      <c r="N678" s="56"/>
      <c r="O678" s="40"/>
      <c r="P678" s="61"/>
      <c r="Q678" s="57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39"/>
    </row>
    <row r="679" spans="1:31" ht="15" customHeight="1" x14ac:dyDescent="0.25">
      <c r="A679" s="39"/>
      <c r="B679" s="39"/>
      <c r="C679" s="39"/>
      <c r="D679" s="39"/>
      <c r="E679" s="39"/>
      <c r="F679" s="39"/>
      <c r="G679" s="39"/>
      <c r="H679" s="40"/>
      <c r="I679" s="39"/>
      <c r="J679" s="39"/>
      <c r="K679" s="39"/>
      <c r="L679" s="39"/>
      <c r="M679" s="39"/>
      <c r="N679" s="56"/>
      <c r="O679" s="40"/>
      <c r="P679" s="61"/>
      <c r="Q679" s="57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39"/>
    </row>
    <row r="680" spans="1:31" ht="15" customHeight="1" x14ac:dyDescent="0.25">
      <c r="A680" s="39"/>
      <c r="B680" s="39"/>
      <c r="C680" s="39"/>
      <c r="D680" s="39"/>
      <c r="E680" s="39"/>
      <c r="F680" s="39"/>
      <c r="G680" s="39"/>
      <c r="H680" s="40"/>
      <c r="I680" s="39"/>
      <c r="J680" s="39"/>
      <c r="K680" s="39"/>
      <c r="L680" s="39"/>
      <c r="M680" s="39"/>
      <c r="N680" s="56"/>
      <c r="O680" s="40"/>
      <c r="P680" s="61"/>
      <c r="Q680" s="57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39"/>
    </row>
    <row r="681" spans="1:31" ht="15" customHeight="1" x14ac:dyDescent="0.25">
      <c r="A681" s="39"/>
      <c r="B681" s="39"/>
      <c r="C681" s="39"/>
      <c r="D681" s="39"/>
      <c r="E681" s="39"/>
      <c r="F681" s="39"/>
      <c r="G681" s="39"/>
      <c r="H681" s="40"/>
      <c r="I681" s="39"/>
      <c r="J681" s="39"/>
      <c r="K681" s="39"/>
      <c r="L681" s="39"/>
      <c r="M681" s="39"/>
      <c r="N681" s="56"/>
      <c r="O681" s="40"/>
      <c r="P681" s="61"/>
      <c r="Q681" s="57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39"/>
    </row>
    <row r="682" spans="1:31" ht="15" customHeight="1" x14ac:dyDescent="0.25">
      <c r="A682" s="39"/>
      <c r="B682" s="39"/>
      <c r="C682" s="39"/>
      <c r="D682" s="39"/>
      <c r="E682" s="39"/>
      <c r="F682" s="39"/>
      <c r="G682" s="39"/>
      <c r="H682" s="40"/>
      <c r="I682" s="39"/>
      <c r="J682" s="39"/>
      <c r="K682" s="39"/>
      <c r="L682" s="39"/>
      <c r="M682" s="39"/>
      <c r="N682" s="56"/>
      <c r="O682" s="40"/>
      <c r="P682" s="61"/>
      <c r="Q682" s="57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39"/>
    </row>
    <row r="683" spans="1:31" ht="15" customHeight="1" x14ac:dyDescent="0.25">
      <c r="A683" s="39"/>
      <c r="B683" s="39"/>
      <c r="C683" s="39"/>
      <c r="D683" s="39"/>
      <c r="E683" s="39"/>
      <c r="F683" s="39"/>
      <c r="G683" s="39"/>
      <c r="H683" s="40"/>
      <c r="I683" s="39"/>
      <c r="J683" s="39"/>
      <c r="K683" s="39"/>
      <c r="L683" s="39"/>
      <c r="M683" s="39"/>
      <c r="N683" s="56"/>
      <c r="O683" s="40"/>
      <c r="P683" s="61"/>
      <c r="Q683" s="57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39"/>
    </row>
    <row r="684" spans="1:31" ht="15" customHeight="1" x14ac:dyDescent="0.25">
      <c r="A684" s="39"/>
      <c r="B684" s="39"/>
      <c r="C684" s="39"/>
      <c r="D684" s="39"/>
      <c r="E684" s="39"/>
      <c r="F684" s="39"/>
      <c r="G684" s="39"/>
      <c r="H684" s="40"/>
      <c r="I684" s="39"/>
      <c r="J684" s="39"/>
      <c r="K684" s="39"/>
      <c r="L684" s="39"/>
      <c r="M684" s="39"/>
      <c r="N684" s="56"/>
      <c r="O684" s="40"/>
      <c r="P684" s="61"/>
      <c r="Q684" s="57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39"/>
    </row>
    <row r="685" spans="1:31" ht="15" customHeight="1" x14ac:dyDescent="0.25">
      <c r="A685" s="39"/>
      <c r="B685" s="39"/>
      <c r="C685" s="39"/>
      <c r="D685" s="39"/>
      <c r="E685" s="39"/>
      <c r="F685" s="39"/>
      <c r="G685" s="39"/>
      <c r="H685" s="40"/>
      <c r="I685" s="39"/>
      <c r="J685" s="39"/>
      <c r="K685" s="39"/>
      <c r="L685" s="39"/>
      <c r="M685" s="39"/>
      <c r="N685" s="56"/>
      <c r="O685" s="40"/>
      <c r="P685" s="61"/>
      <c r="Q685" s="57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39"/>
    </row>
    <row r="686" spans="1:31" ht="15" customHeight="1" x14ac:dyDescent="0.25">
      <c r="A686" s="39"/>
      <c r="B686" s="39"/>
      <c r="C686" s="39"/>
      <c r="D686" s="39"/>
      <c r="E686" s="39"/>
      <c r="F686" s="39"/>
      <c r="G686" s="39"/>
      <c r="H686" s="40"/>
      <c r="I686" s="39"/>
      <c r="J686" s="39"/>
      <c r="K686" s="39"/>
      <c r="L686" s="39"/>
      <c r="M686" s="39"/>
      <c r="N686" s="56"/>
      <c r="O686" s="40"/>
      <c r="P686" s="61"/>
      <c r="Q686" s="57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39"/>
    </row>
    <row r="687" spans="1:31" ht="15" customHeight="1" x14ac:dyDescent="0.25">
      <c r="A687" s="39"/>
      <c r="B687" s="39"/>
      <c r="C687" s="39"/>
      <c r="D687" s="39"/>
      <c r="E687" s="39"/>
      <c r="F687" s="39"/>
      <c r="G687" s="39"/>
      <c r="H687" s="40"/>
      <c r="I687" s="39"/>
      <c r="J687" s="39"/>
      <c r="K687" s="39"/>
      <c r="L687" s="39"/>
      <c r="M687" s="39"/>
      <c r="N687" s="56"/>
      <c r="O687" s="40"/>
      <c r="P687" s="61"/>
      <c r="Q687" s="57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39"/>
    </row>
    <row r="688" spans="1:31" ht="15" customHeight="1" x14ac:dyDescent="0.25">
      <c r="A688" s="39"/>
      <c r="B688" s="39"/>
      <c r="C688" s="39"/>
      <c r="D688" s="39"/>
      <c r="E688" s="39"/>
      <c r="F688" s="39"/>
      <c r="G688" s="39"/>
      <c r="H688" s="40"/>
      <c r="I688" s="39"/>
      <c r="J688" s="39"/>
      <c r="K688" s="39"/>
      <c r="L688" s="39"/>
      <c r="M688" s="39"/>
      <c r="N688" s="56"/>
      <c r="O688" s="40"/>
      <c r="P688" s="61"/>
      <c r="Q688" s="57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39"/>
    </row>
    <row r="689" spans="1:31" ht="15" customHeight="1" x14ac:dyDescent="0.25">
      <c r="A689" s="39"/>
      <c r="B689" s="39"/>
      <c r="C689" s="39"/>
      <c r="D689" s="39"/>
      <c r="E689" s="39"/>
      <c r="F689" s="39"/>
      <c r="G689" s="39"/>
      <c r="H689" s="40"/>
      <c r="I689" s="39"/>
      <c r="J689" s="39"/>
      <c r="K689" s="39"/>
      <c r="L689" s="39"/>
      <c r="M689" s="39"/>
      <c r="N689" s="56"/>
      <c r="O689" s="40"/>
      <c r="P689" s="61"/>
      <c r="Q689" s="57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39"/>
    </row>
    <row r="690" spans="1:31" ht="15" customHeight="1" x14ac:dyDescent="0.25">
      <c r="A690" s="39"/>
      <c r="B690" s="39"/>
      <c r="C690" s="39"/>
      <c r="D690" s="39"/>
      <c r="E690" s="39"/>
      <c r="F690" s="39"/>
      <c r="G690" s="39"/>
      <c r="H690" s="40"/>
      <c r="I690" s="39"/>
      <c r="J690" s="39"/>
      <c r="K690" s="39"/>
      <c r="L690" s="39"/>
      <c r="M690" s="39"/>
      <c r="N690" s="56"/>
      <c r="O690" s="40"/>
      <c r="P690" s="61"/>
      <c r="Q690" s="57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39"/>
    </row>
    <row r="691" spans="1:31" ht="15" customHeight="1" x14ac:dyDescent="0.25">
      <c r="A691" s="39"/>
      <c r="B691" s="39"/>
      <c r="C691" s="39"/>
      <c r="D691" s="39"/>
      <c r="E691" s="39"/>
      <c r="F691" s="39"/>
      <c r="G691" s="39"/>
      <c r="H691" s="40"/>
      <c r="I691" s="39"/>
      <c r="J691" s="39"/>
      <c r="K691" s="39"/>
      <c r="L691" s="39"/>
      <c r="M691" s="39"/>
      <c r="N691" s="56"/>
      <c r="O691" s="40"/>
      <c r="P691" s="61"/>
      <c r="Q691" s="57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39"/>
    </row>
    <row r="692" spans="1:31" ht="15" customHeight="1" x14ac:dyDescent="0.25">
      <c r="A692" s="39"/>
      <c r="B692" s="39"/>
      <c r="C692" s="39"/>
      <c r="D692" s="39"/>
      <c r="E692" s="39"/>
      <c r="F692" s="39"/>
      <c r="G692" s="39"/>
      <c r="H692" s="40"/>
      <c r="I692" s="39"/>
      <c r="J692" s="39"/>
      <c r="K692" s="39"/>
      <c r="L692" s="39"/>
      <c r="M692" s="39"/>
      <c r="N692" s="56"/>
      <c r="O692" s="40"/>
      <c r="P692" s="61"/>
      <c r="Q692" s="57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39"/>
    </row>
    <row r="693" spans="1:31" ht="15" customHeight="1" x14ac:dyDescent="0.25">
      <c r="A693" s="39"/>
      <c r="B693" s="39"/>
      <c r="C693" s="39"/>
      <c r="D693" s="39"/>
      <c r="E693" s="39"/>
      <c r="F693" s="39"/>
      <c r="G693" s="39"/>
      <c r="H693" s="40"/>
      <c r="I693" s="39"/>
      <c r="J693" s="39"/>
      <c r="K693" s="39"/>
      <c r="L693" s="39"/>
      <c r="M693" s="39"/>
      <c r="N693" s="56"/>
      <c r="O693" s="40"/>
      <c r="P693" s="61"/>
      <c r="Q693" s="57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39"/>
    </row>
    <row r="694" spans="1:31" ht="15" customHeight="1" x14ac:dyDescent="0.25">
      <c r="A694" s="39"/>
      <c r="B694" s="39"/>
      <c r="C694" s="39"/>
      <c r="D694" s="39"/>
      <c r="E694" s="39"/>
      <c r="F694" s="39"/>
      <c r="G694" s="39"/>
      <c r="H694" s="40"/>
      <c r="I694" s="39"/>
      <c r="J694" s="39"/>
      <c r="K694" s="39"/>
      <c r="L694" s="39"/>
      <c r="M694" s="39"/>
      <c r="N694" s="56"/>
      <c r="O694" s="40"/>
      <c r="P694" s="61"/>
      <c r="Q694" s="57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39"/>
    </row>
    <row r="695" spans="1:31" ht="15" customHeight="1" x14ac:dyDescent="0.25">
      <c r="A695" s="39"/>
      <c r="B695" s="39"/>
      <c r="C695" s="39"/>
      <c r="D695" s="39"/>
      <c r="E695" s="39"/>
      <c r="F695" s="39"/>
      <c r="G695" s="39"/>
      <c r="H695" s="40"/>
      <c r="I695" s="39"/>
      <c r="J695" s="39"/>
      <c r="K695" s="39"/>
      <c r="L695" s="39"/>
      <c r="M695" s="39"/>
      <c r="N695" s="56"/>
      <c r="O695" s="40"/>
      <c r="P695" s="61"/>
      <c r="Q695" s="57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39"/>
    </row>
    <row r="696" spans="1:31" ht="15" customHeight="1" x14ac:dyDescent="0.25">
      <c r="A696" s="39"/>
      <c r="B696" s="39"/>
      <c r="C696" s="39"/>
      <c r="D696" s="39"/>
      <c r="E696" s="39"/>
      <c r="F696" s="39"/>
      <c r="G696" s="39"/>
      <c r="H696" s="40"/>
      <c r="I696" s="39"/>
      <c r="J696" s="39"/>
      <c r="K696" s="39"/>
      <c r="L696" s="39"/>
      <c r="M696" s="39"/>
      <c r="N696" s="56"/>
      <c r="O696" s="40"/>
      <c r="P696" s="61"/>
      <c r="Q696" s="57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39"/>
    </row>
    <row r="697" spans="1:31" ht="15" customHeight="1" x14ac:dyDescent="0.25">
      <c r="A697" s="39"/>
      <c r="B697" s="39"/>
      <c r="C697" s="39"/>
      <c r="D697" s="39"/>
      <c r="E697" s="39"/>
      <c r="F697" s="39"/>
      <c r="G697" s="39"/>
      <c r="H697" s="40"/>
      <c r="I697" s="39"/>
      <c r="J697" s="39"/>
      <c r="K697" s="39"/>
      <c r="L697" s="39"/>
      <c r="M697" s="39"/>
      <c r="N697" s="56"/>
      <c r="O697" s="40"/>
      <c r="P697" s="61"/>
      <c r="Q697" s="57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39"/>
    </row>
    <row r="698" spans="1:31" ht="15" customHeight="1" x14ac:dyDescent="0.25">
      <c r="A698" s="39"/>
      <c r="B698" s="39"/>
      <c r="C698" s="39"/>
      <c r="D698" s="39"/>
      <c r="E698" s="39"/>
      <c r="F698" s="39"/>
      <c r="G698" s="39"/>
      <c r="H698" s="40"/>
      <c r="I698" s="39"/>
      <c r="J698" s="39"/>
      <c r="K698" s="39"/>
      <c r="L698" s="39"/>
      <c r="M698" s="39"/>
      <c r="N698" s="56"/>
      <c r="O698" s="40"/>
      <c r="P698" s="61"/>
      <c r="Q698" s="57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39"/>
    </row>
    <row r="699" spans="1:31" ht="15" customHeight="1" x14ac:dyDescent="0.25">
      <c r="A699" s="39"/>
      <c r="B699" s="39"/>
      <c r="C699" s="39"/>
      <c r="D699" s="39"/>
      <c r="E699" s="39"/>
      <c r="F699" s="39"/>
      <c r="G699" s="39"/>
      <c r="H699" s="40"/>
      <c r="I699" s="39"/>
      <c r="J699" s="39"/>
      <c r="K699" s="39"/>
      <c r="L699" s="39"/>
      <c r="M699" s="39"/>
      <c r="N699" s="56"/>
      <c r="O699" s="40"/>
      <c r="P699" s="61"/>
      <c r="Q699" s="57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39"/>
    </row>
    <row r="700" spans="1:31" ht="15" customHeight="1" x14ac:dyDescent="0.25">
      <c r="A700" s="39"/>
      <c r="B700" s="39"/>
      <c r="C700" s="39"/>
      <c r="D700" s="39"/>
      <c r="E700" s="39"/>
      <c r="F700" s="39"/>
      <c r="G700" s="39"/>
      <c r="H700" s="40"/>
      <c r="I700" s="39"/>
      <c r="J700" s="39"/>
      <c r="K700" s="39"/>
      <c r="L700" s="39"/>
      <c r="M700" s="39"/>
      <c r="N700" s="56"/>
      <c r="O700" s="40"/>
      <c r="P700" s="61"/>
      <c r="Q700" s="57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39"/>
    </row>
    <row r="701" spans="1:31" ht="15" customHeight="1" x14ac:dyDescent="0.25">
      <c r="A701" s="39"/>
      <c r="B701" s="39"/>
      <c r="C701" s="39"/>
      <c r="D701" s="39"/>
      <c r="E701" s="39"/>
      <c r="F701" s="39"/>
      <c r="G701" s="39"/>
      <c r="H701" s="40"/>
      <c r="I701" s="39"/>
      <c r="J701" s="39"/>
      <c r="K701" s="39"/>
      <c r="L701" s="39"/>
      <c r="M701" s="39"/>
      <c r="N701" s="56"/>
      <c r="O701" s="40"/>
      <c r="P701" s="61"/>
      <c r="Q701" s="57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39"/>
    </row>
    <row r="702" spans="1:31" ht="15" customHeight="1" x14ac:dyDescent="0.25">
      <c r="A702" s="39"/>
      <c r="B702" s="39"/>
      <c r="C702" s="39"/>
      <c r="D702" s="39"/>
      <c r="E702" s="39"/>
      <c r="F702" s="39"/>
      <c r="G702" s="39"/>
      <c r="H702" s="40"/>
      <c r="I702" s="39"/>
      <c r="J702" s="39"/>
      <c r="K702" s="39"/>
      <c r="L702" s="39"/>
      <c r="M702" s="39"/>
      <c r="N702" s="56"/>
      <c r="O702" s="40"/>
      <c r="P702" s="61"/>
      <c r="Q702" s="57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39"/>
    </row>
    <row r="703" spans="1:31" ht="15" customHeight="1" x14ac:dyDescent="0.25">
      <c r="A703" s="39"/>
      <c r="B703" s="39"/>
      <c r="C703" s="39"/>
      <c r="D703" s="39"/>
      <c r="E703" s="39"/>
      <c r="F703" s="39"/>
      <c r="G703" s="39"/>
      <c r="H703" s="40"/>
      <c r="I703" s="39"/>
      <c r="J703" s="39"/>
      <c r="K703" s="39"/>
      <c r="L703" s="39"/>
      <c r="M703" s="39"/>
      <c r="N703" s="56"/>
      <c r="O703" s="40"/>
      <c r="P703" s="61"/>
      <c r="Q703" s="57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39"/>
    </row>
    <row r="704" spans="1:31" ht="15" customHeight="1" x14ac:dyDescent="0.25">
      <c r="A704" s="39"/>
      <c r="B704" s="39"/>
      <c r="C704" s="39"/>
      <c r="D704" s="39"/>
      <c r="E704" s="39"/>
      <c r="F704" s="39"/>
      <c r="G704" s="39"/>
      <c r="H704" s="40"/>
      <c r="I704" s="39"/>
      <c r="J704" s="39"/>
      <c r="K704" s="39"/>
      <c r="L704" s="39"/>
      <c r="M704" s="39"/>
      <c r="N704" s="56"/>
      <c r="O704" s="40"/>
      <c r="P704" s="61"/>
      <c r="Q704" s="57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39"/>
    </row>
    <row r="705" spans="1:31" ht="15" customHeight="1" x14ac:dyDescent="0.25">
      <c r="A705" s="39"/>
      <c r="B705" s="39"/>
      <c r="C705" s="39"/>
      <c r="D705" s="39"/>
      <c r="E705" s="39"/>
      <c r="F705" s="39"/>
      <c r="G705" s="39"/>
      <c r="H705" s="40"/>
      <c r="I705" s="39"/>
      <c r="J705" s="39"/>
      <c r="K705" s="39"/>
      <c r="L705" s="39"/>
      <c r="M705" s="39"/>
      <c r="N705" s="56"/>
      <c r="O705" s="40"/>
      <c r="P705" s="61"/>
      <c r="Q705" s="57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39"/>
    </row>
    <row r="706" spans="1:31" ht="15" customHeight="1" x14ac:dyDescent="0.25">
      <c r="A706" s="39"/>
      <c r="B706" s="39"/>
      <c r="C706" s="39"/>
      <c r="D706" s="39"/>
      <c r="E706" s="39"/>
      <c r="F706" s="39"/>
      <c r="G706" s="39"/>
      <c r="H706" s="40"/>
      <c r="I706" s="39"/>
      <c r="J706" s="39"/>
      <c r="K706" s="39"/>
      <c r="L706" s="39"/>
      <c r="M706" s="39"/>
      <c r="N706" s="56"/>
      <c r="O706" s="40"/>
      <c r="P706" s="61"/>
      <c r="Q706" s="57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39"/>
    </row>
    <row r="707" spans="1:31" ht="15" customHeight="1" x14ac:dyDescent="0.25">
      <c r="A707" s="39"/>
      <c r="B707" s="39"/>
      <c r="C707" s="39"/>
      <c r="D707" s="39"/>
      <c r="E707" s="39"/>
      <c r="F707" s="39"/>
      <c r="G707" s="39"/>
      <c r="H707" s="40"/>
      <c r="I707" s="39"/>
      <c r="J707" s="39"/>
      <c r="K707" s="39"/>
      <c r="L707" s="39"/>
      <c r="M707" s="39"/>
      <c r="N707" s="56"/>
      <c r="O707" s="40"/>
      <c r="P707" s="61"/>
      <c r="Q707" s="57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39"/>
    </row>
    <row r="708" spans="1:31" ht="15" customHeight="1" x14ac:dyDescent="0.25">
      <c r="A708" s="39"/>
      <c r="B708" s="39"/>
      <c r="C708" s="39"/>
      <c r="D708" s="39"/>
      <c r="E708" s="39"/>
      <c r="F708" s="39"/>
      <c r="G708" s="39"/>
      <c r="H708" s="40"/>
      <c r="I708" s="39"/>
      <c r="J708" s="39"/>
      <c r="K708" s="39"/>
      <c r="L708" s="39"/>
      <c r="M708" s="39"/>
      <c r="N708" s="56"/>
      <c r="O708" s="40"/>
      <c r="P708" s="61"/>
      <c r="Q708" s="57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39"/>
    </row>
    <row r="709" spans="1:31" ht="15" customHeight="1" x14ac:dyDescent="0.25">
      <c r="A709" s="39"/>
      <c r="B709" s="39"/>
      <c r="C709" s="39"/>
      <c r="D709" s="39"/>
      <c r="E709" s="39"/>
      <c r="F709" s="39"/>
      <c r="G709" s="39"/>
      <c r="H709" s="40"/>
      <c r="I709" s="39"/>
      <c r="J709" s="39"/>
      <c r="K709" s="39"/>
      <c r="L709" s="39"/>
      <c r="M709" s="39"/>
      <c r="N709" s="56"/>
      <c r="O709" s="40"/>
      <c r="P709" s="61"/>
      <c r="Q709" s="57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39"/>
    </row>
    <row r="710" spans="1:31" ht="15" customHeight="1" x14ac:dyDescent="0.25">
      <c r="A710" s="39"/>
      <c r="B710" s="39"/>
      <c r="C710" s="39"/>
      <c r="D710" s="39"/>
      <c r="E710" s="39"/>
      <c r="F710" s="39"/>
      <c r="G710" s="39"/>
      <c r="H710" s="40"/>
      <c r="I710" s="39"/>
      <c r="J710" s="39"/>
      <c r="K710" s="39"/>
      <c r="L710" s="39"/>
      <c r="M710" s="39"/>
      <c r="N710" s="56"/>
      <c r="O710" s="40"/>
      <c r="P710" s="61"/>
      <c r="Q710" s="57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39"/>
    </row>
    <row r="711" spans="1:31" ht="15" customHeight="1" x14ac:dyDescent="0.25">
      <c r="A711" s="39"/>
      <c r="B711" s="39"/>
      <c r="C711" s="39"/>
      <c r="D711" s="39"/>
      <c r="E711" s="39"/>
      <c r="F711" s="39"/>
      <c r="G711" s="39"/>
      <c r="H711" s="40"/>
      <c r="I711" s="39"/>
      <c r="J711" s="39"/>
      <c r="K711" s="39"/>
      <c r="L711" s="39"/>
      <c r="M711" s="39"/>
      <c r="N711" s="56"/>
      <c r="O711" s="40"/>
      <c r="P711" s="61"/>
      <c r="Q711" s="57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39"/>
    </row>
    <row r="712" spans="1:31" ht="15" customHeight="1" x14ac:dyDescent="0.25">
      <c r="A712" s="39"/>
      <c r="B712" s="39"/>
      <c r="C712" s="39"/>
      <c r="D712" s="39"/>
      <c r="E712" s="39"/>
      <c r="F712" s="39"/>
      <c r="G712" s="39"/>
      <c r="H712" s="40"/>
      <c r="I712" s="39"/>
      <c r="J712" s="39"/>
      <c r="K712" s="39"/>
      <c r="L712" s="39"/>
      <c r="M712" s="39"/>
      <c r="N712" s="56"/>
      <c r="O712" s="40"/>
      <c r="P712" s="61"/>
      <c r="Q712" s="57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39"/>
    </row>
    <row r="713" spans="1:31" ht="15" customHeight="1" x14ac:dyDescent="0.25">
      <c r="A713" s="39"/>
      <c r="B713" s="39"/>
      <c r="C713" s="39"/>
      <c r="D713" s="39"/>
      <c r="E713" s="39"/>
      <c r="F713" s="39"/>
      <c r="G713" s="39"/>
      <c r="H713" s="40"/>
      <c r="I713" s="39"/>
      <c r="J713" s="39"/>
      <c r="K713" s="39"/>
      <c r="L713" s="39"/>
      <c r="M713" s="39"/>
      <c r="N713" s="56"/>
      <c r="O713" s="40"/>
      <c r="P713" s="61"/>
      <c r="Q713" s="57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39"/>
    </row>
    <row r="714" spans="1:31" ht="15" customHeight="1" x14ac:dyDescent="0.25">
      <c r="A714" s="39"/>
      <c r="B714" s="39"/>
      <c r="C714" s="39"/>
      <c r="D714" s="39"/>
      <c r="E714" s="39"/>
      <c r="F714" s="39"/>
      <c r="G714" s="39"/>
      <c r="H714" s="40"/>
      <c r="I714" s="39"/>
      <c r="J714" s="39"/>
      <c r="K714" s="39"/>
      <c r="L714" s="39"/>
      <c r="M714" s="39"/>
      <c r="N714" s="56"/>
      <c r="O714" s="40"/>
      <c r="P714" s="61"/>
      <c r="Q714" s="57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39"/>
    </row>
    <row r="715" spans="1:31" ht="15" customHeight="1" x14ac:dyDescent="0.25">
      <c r="A715" s="39"/>
      <c r="B715" s="39"/>
      <c r="C715" s="39"/>
      <c r="D715" s="39"/>
      <c r="E715" s="39"/>
      <c r="F715" s="39"/>
      <c r="G715" s="39"/>
      <c r="H715" s="40"/>
      <c r="I715" s="39"/>
      <c r="J715" s="39"/>
      <c r="K715" s="39"/>
      <c r="L715" s="39"/>
      <c r="M715" s="39"/>
      <c r="N715" s="56"/>
      <c r="O715" s="40"/>
      <c r="P715" s="61"/>
      <c r="Q715" s="57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39"/>
    </row>
    <row r="716" spans="1:31" ht="15" customHeight="1" x14ac:dyDescent="0.25">
      <c r="A716" s="39"/>
      <c r="B716" s="39"/>
      <c r="C716" s="39"/>
      <c r="D716" s="39"/>
      <c r="E716" s="39"/>
      <c r="F716" s="39"/>
      <c r="G716" s="39"/>
      <c r="H716" s="40"/>
      <c r="I716" s="39"/>
      <c r="J716" s="39"/>
      <c r="K716" s="39"/>
      <c r="L716" s="39"/>
      <c r="M716" s="39"/>
      <c r="N716" s="56"/>
      <c r="O716" s="40"/>
      <c r="P716" s="61"/>
      <c r="Q716" s="57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39"/>
    </row>
    <row r="717" spans="1:31" ht="15" customHeight="1" x14ac:dyDescent="0.25">
      <c r="A717" s="39"/>
      <c r="B717" s="39"/>
      <c r="C717" s="39"/>
      <c r="D717" s="39"/>
      <c r="E717" s="39"/>
      <c r="F717" s="39"/>
      <c r="G717" s="39"/>
      <c r="H717" s="40"/>
      <c r="I717" s="39"/>
      <c r="J717" s="39"/>
      <c r="K717" s="39"/>
      <c r="L717" s="39"/>
      <c r="M717" s="39"/>
      <c r="N717" s="56"/>
      <c r="O717" s="40"/>
      <c r="P717" s="61"/>
      <c r="Q717" s="57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39"/>
    </row>
    <row r="718" spans="1:31" ht="15" customHeight="1" x14ac:dyDescent="0.25">
      <c r="A718" s="39"/>
      <c r="B718" s="39"/>
      <c r="C718" s="39"/>
      <c r="D718" s="39"/>
      <c r="E718" s="39"/>
      <c r="F718" s="39"/>
      <c r="G718" s="39"/>
      <c r="H718" s="40"/>
      <c r="I718" s="39"/>
      <c r="J718" s="39"/>
      <c r="K718" s="39"/>
      <c r="L718" s="39"/>
      <c r="M718" s="39"/>
      <c r="N718" s="56"/>
      <c r="O718" s="40"/>
      <c r="P718" s="61"/>
      <c r="Q718" s="57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39"/>
    </row>
    <row r="719" spans="1:31" ht="15" customHeight="1" x14ac:dyDescent="0.25">
      <c r="A719" s="39"/>
      <c r="B719" s="39"/>
      <c r="C719" s="39"/>
      <c r="D719" s="39"/>
      <c r="E719" s="39"/>
      <c r="F719" s="39"/>
      <c r="G719" s="39"/>
      <c r="H719" s="40"/>
      <c r="I719" s="39"/>
      <c r="J719" s="39"/>
      <c r="K719" s="39"/>
      <c r="L719" s="39"/>
      <c r="M719" s="39"/>
      <c r="N719" s="56"/>
      <c r="O719" s="40"/>
      <c r="P719" s="61"/>
      <c r="Q719" s="57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39"/>
    </row>
    <row r="720" spans="1:31" ht="15" customHeight="1" x14ac:dyDescent="0.25">
      <c r="A720" s="39"/>
      <c r="B720" s="39"/>
      <c r="C720" s="39"/>
      <c r="D720" s="39"/>
      <c r="E720" s="39"/>
      <c r="F720" s="39"/>
      <c r="G720" s="39"/>
      <c r="H720" s="40"/>
      <c r="I720" s="39"/>
      <c r="J720" s="39"/>
      <c r="K720" s="39"/>
      <c r="L720" s="39"/>
      <c r="M720" s="39"/>
      <c r="N720" s="56"/>
      <c r="O720" s="40"/>
      <c r="P720" s="61"/>
      <c r="Q720" s="57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39"/>
    </row>
    <row r="721" spans="1:31" ht="15" customHeight="1" x14ac:dyDescent="0.25">
      <c r="A721" s="39"/>
      <c r="B721" s="39"/>
      <c r="C721" s="39"/>
      <c r="D721" s="39"/>
      <c r="E721" s="39"/>
      <c r="F721" s="39"/>
      <c r="G721" s="39"/>
      <c r="H721" s="40"/>
      <c r="I721" s="39"/>
      <c r="J721" s="39"/>
      <c r="K721" s="39"/>
      <c r="L721" s="39"/>
      <c r="M721" s="39"/>
      <c r="N721" s="56"/>
      <c r="O721" s="40"/>
      <c r="P721" s="61"/>
      <c r="Q721" s="57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39"/>
    </row>
    <row r="722" spans="1:31" ht="15" customHeight="1" x14ac:dyDescent="0.25">
      <c r="A722" s="39"/>
      <c r="B722" s="39"/>
      <c r="C722" s="39"/>
      <c r="D722" s="39"/>
      <c r="E722" s="39"/>
      <c r="F722" s="39"/>
      <c r="G722" s="39"/>
      <c r="H722" s="40"/>
      <c r="I722" s="39"/>
      <c r="J722" s="39"/>
      <c r="K722" s="39"/>
      <c r="L722" s="39"/>
      <c r="M722" s="39"/>
      <c r="N722" s="56"/>
      <c r="O722" s="40"/>
      <c r="P722" s="61"/>
      <c r="Q722" s="57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39"/>
    </row>
    <row r="723" spans="1:31" ht="15" customHeight="1" x14ac:dyDescent="0.25">
      <c r="A723" s="39"/>
      <c r="B723" s="39"/>
      <c r="C723" s="39"/>
      <c r="D723" s="39"/>
      <c r="E723" s="39"/>
      <c r="F723" s="39"/>
      <c r="G723" s="39"/>
      <c r="H723" s="40"/>
      <c r="I723" s="39"/>
      <c r="J723" s="39"/>
      <c r="K723" s="39"/>
      <c r="L723" s="39"/>
      <c r="M723" s="39"/>
      <c r="N723" s="56"/>
      <c r="O723" s="40"/>
      <c r="P723" s="61"/>
      <c r="Q723" s="57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39"/>
    </row>
    <row r="724" spans="1:31" ht="15" customHeight="1" x14ac:dyDescent="0.25">
      <c r="A724" s="39"/>
      <c r="B724" s="39"/>
      <c r="C724" s="39"/>
      <c r="D724" s="39"/>
      <c r="E724" s="39"/>
      <c r="F724" s="39"/>
      <c r="G724" s="39"/>
      <c r="H724" s="40"/>
      <c r="I724" s="39"/>
      <c r="J724" s="39"/>
      <c r="K724" s="39"/>
      <c r="L724" s="39"/>
      <c r="M724" s="39"/>
      <c r="N724" s="56"/>
      <c r="O724" s="40"/>
      <c r="P724" s="61"/>
      <c r="Q724" s="57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39"/>
    </row>
    <row r="725" spans="1:31" ht="15" customHeight="1" x14ac:dyDescent="0.25">
      <c r="A725" s="39"/>
      <c r="B725" s="39"/>
      <c r="C725" s="39"/>
      <c r="D725" s="39"/>
      <c r="E725" s="39"/>
      <c r="F725" s="39"/>
      <c r="G725" s="39"/>
      <c r="H725" s="40"/>
      <c r="I725" s="39"/>
      <c r="J725" s="39"/>
      <c r="K725" s="39"/>
      <c r="L725" s="39"/>
      <c r="M725" s="39"/>
      <c r="N725" s="56"/>
      <c r="O725" s="40"/>
      <c r="P725" s="61"/>
      <c r="Q725" s="57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39"/>
    </row>
    <row r="726" spans="1:31" ht="15" customHeight="1" x14ac:dyDescent="0.25">
      <c r="A726" s="39"/>
      <c r="B726" s="39"/>
      <c r="C726" s="39"/>
      <c r="D726" s="39"/>
      <c r="E726" s="39"/>
      <c r="F726" s="39"/>
      <c r="G726" s="39"/>
      <c r="H726" s="40"/>
      <c r="I726" s="39"/>
      <c r="J726" s="39"/>
      <c r="K726" s="39"/>
      <c r="L726" s="39"/>
      <c r="M726" s="39"/>
      <c r="N726" s="56"/>
      <c r="O726" s="40"/>
      <c r="P726" s="61"/>
      <c r="Q726" s="57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39"/>
    </row>
    <row r="727" spans="1:31" ht="15" customHeight="1" x14ac:dyDescent="0.25">
      <c r="A727" s="39"/>
      <c r="B727" s="39"/>
      <c r="C727" s="39"/>
      <c r="D727" s="39"/>
      <c r="E727" s="39"/>
      <c r="F727" s="39"/>
      <c r="G727" s="39"/>
      <c r="H727" s="40"/>
      <c r="I727" s="39"/>
      <c r="J727" s="39"/>
      <c r="K727" s="39"/>
      <c r="L727" s="39"/>
      <c r="M727" s="39"/>
      <c r="N727" s="56"/>
      <c r="O727" s="40"/>
      <c r="P727" s="61"/>
      <c r="Q727" s="57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39"/>
    </row>
    <row r="728" spans="1:31" ht="15" customHeight="1" x14ac:dyDescent="0.25">
      <c r="A728" s="39"/>
      <c r="B728" s="39"/>
      <c r="C728" s="39"/>
      <c r="D728" s="39"/>
      <c r="E728" s="39"/>
      <c r="F728" s="39"/>
      <c r="G728" s="39"/>
      <c r="H728" s="40"/>
      <c r="I728" s="39"/>
      <c r="J728" s="39"/>
      <c r="K728" s="39"/>
      <c r="L728" s="39"/>
      <c r="M728" s="39"/>
      <c r="N728" s="56"/>
      <c r="O728" s="40"/>
      <c r="P728" s="61"/>
      <c r="Q728" s="57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39"/>
    </row>
    <row r="729" spans="1:31" ht="15" customHeight="1" x14ac:dyDescent="0.25">
      <c r="A729" s="39"/>
      <c r="B729" s="39"/>
      <c r="C729" s="39"/>
      <c r="D729" s="39"/>
      <c r="E729" s="39"/>
      <c r="F729" s="39"/>
      <c r="G729" s="39"/>
      <c r="H729" s="40"/>
      <c r="I729" s="39"/>
      <c r="J729" s="39"/>
      <c r="K729" s="39"/>
      <c r="L729" s="39"/>
      <c r="M729" s="39"/>
      <c r="N729" s="56"/>
      <c r="O729" s="40"/>
      <c r="P729" s="61"/>
      <c r="Q729" s="57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39"/>
    </row>
    <row r="730" spans="1:31" ht="15" customHeight="1" x14ac:dyDescent="0.25">
      <c r="A730" s="39"/>
      <c r="B730" s="39"/>
      <c r="C730" s="39"/>
      <c r="D730" s="39"/>
      <c r="E730" s="39"/>
      <c r="F730" s="39"/>
      <c r="G730" s="39"/>
      <c r="H730" s="40"/>
      <c r="I730" s="39"/>
      <c r="J730" s="39"/>
      <c r="K730" s="39"/>
      <c r="L730" s="39"/>
      <c r="M730" s="39"/>
      <c r="N730" s="56"/>
      <c r="O730" s="40"/>
      <c r="P730" s="61"/>
      <c r="Q730" s="57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39"/>
    </row>
    <row r="731" spans="1:31" ht="15" customHeight="1" x14ac:dyDescent="0.25">
      <c r="A731" s="39"/>
      <c r="B731" s="39"/>
      <c r="C731" s="39"/>
      <c r="D731" s="39"/>
      <c r="E731" s="39"/>
      <c r="F731" s="39"/>
      <c r="G731" s="39"/>
      <c r="H731" s="40"/>
      <c r="I731" s="39"/>
      <c r="J731" s="39"/>
      <c r="K731" s="39"/>
      <c r="L731" s="39"/>
      <c r="M731" s="39"/>
      <c r="N731" s="56"/>
      <c r="O731" s="40"/>
      <c r="P731" s="61"/>
      <c r="Q731" s="57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39"/>
    </row>
    <row r="732" spans="1:31" ht="15" customHeight="1" x14ac:dyDescent="0.25">
      <c r="A732" s="39"/>
      <c r="B732" s="39"/>
      <c r="C732" s="39"/>
      <c r="D732" s="39"/>
      <c r="E732" s="39"/>
      <c r="F732" s="39"/>
      <c r="G732" s="39"/>
      <c r="H732" s="40"/>
      <c r="I732" s="39"/>
      <c r="J732" s="39"/>
      <c r="K732" s="39"/>
      <c r="L732" s="39"/>
      <c r="M732" s="39"/>
      <c r="N732" s="56"/>
      <c r="O732" s="40"/>
      <c r="P732" s="61"/>
      <c r="Q732" s="57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39"/>
    </row>
    <row r="733" spans="1:31" ht="15" customHeight="1" x14ac:dyDescent="0.25">
      <c r="A733" s="39"/>
      <c r="B733" s="39"/>
      <c r="C733" s="39"/>
      <c r="D733" s="39"/>
      <c r="E733" s="39"/>
      <c r="F733" s="39"/>
      <c r="G733" s="39"/>
      <c r="H733" s="40"/>
      <c r="I733" s="39"/>
      <c r="J733" s="39"/>
      <c r="K733" s="39"/>
      <c r="L733" s="39"/>
      <c r="M733" s="39"/>
      <c r="N733" s="56"/>
      <c r="O733" s="40"/>
      <c r="P733" s="61"/>
      <c r="Q733" s="57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39"/>
    </row>
    <row r="734" spans="1:31" ht="15" customHeight="1" x14ac:dyDescent="0.25">
      <c r="A734" s="39"/>
      <c r="B734" s="39"/>
      <c r="C734" s="39"/>
      <c r="D734" s="39"/>
      <c r="E734" s="39"/>
      <c r="F734" s="39"/>
      <c r="G734" s="39"/>
      <c r="H734" s="40"/>
      <c r="I734" s="39"/>
      <c r="J734" s="39"/>
      <c r="K734" s="39"/>
      <c r="L734" s="39"/>
      <c r="M734" s="39"/>
      <c r="N734" s="56"/>
      <c r="O734" s="40"/>
      <c r="P734" s="61"/>
      <c r="Q734" s="57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39"/>
    </row>
    <row r="735" spans="1:31" ht="15" customHeight="1" x14ac:dyDescent="0.25">
      <c r="A735" s="39"/>
      <c r="B735" s="39"/>
      <c r="C735" s="39"/>
      <c r="D735" s="39"/>
      <c r="E735" s="39"/>
      <c r="F735" s="39"/>
      <c r="G735" s="39"/>
      <c r="H735" s="40"/>
      <c r="I735" s="39"/>
      <c r="J735" s="39"/>
      <c r="K735" s="39"/>
      <c r="L735" s="39"/>
      <c r="M735" s="39"/>
      <c r="N735" s="56"/>
      <c r="O735" s="40"/>
      <c r="P735" s="61"/>
      <c r="Q735" s="57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39"/>
    </row>
    <row r="736" spans="1:31" ht="15" customHeight="1" x14ac:dyDescent="0.25">
      <c r="A736" s="39"/>
      <c r="B736" s="39"/>
      <c r="C736" s="39"/>
      <c r="D736" s="39"/>
      <c r="E736" s="39"/>
      <c r="F736" s="39"/>
      <c r="G736" s="39"/>
      <c r="H736" s="40"/>
      <c r="I736" s="39"/>
      <c r="J736" s="39"/>
      <c r="K736" s="39"/>
      <c r="L736" s="39"/>
      <c r="M736" s="39"/>
      <c r="N736" s="56"/>
      <c r="O736" s="40"/>
      <c r="P736" s="61"/>
      <c r="Q736" s="57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39"/>
    </row>
    <row r="737" spans="1:31" ht="15" customHeight="1" x14ac:dyDescent="0.25">
      <c r="A737" s="39"/>
      <c r="B737" s="39"/>
      <c r="C737" s="39"/>
      <c r="D737" s="39"/>
      <c r="E737" s="39"/>
      <c r="F737" s="39"/>
      <c r="G737" s="39"/>
      <c r="H737" s="40"/>
      <c r="I737" s="39"/>
      <c r="J737" s="39"/>
      <c r="K737" s="39"/>
      <c r="L737" s="39"/>
      <c r="M737" s="39"/>
      <c r="N737" s="56"/>
      <c r="O737" s="40"/>
      <c r="P737" s="61"/>
      <c r="Q737" s="57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39"/>
    </row>
    <row r="738" spans="1:31" ht="15" customHeight="1" x14ac:dyDescent="0.25">
      <c r="A738" s="39"/>
      <c r="B738" s="39"/>
      <c r="C738" s="39"/>
      <c r="D738" s="39"/>
      <c r="E738" s="39"/>
      <c r="F738" s="39"/>
      <c r="G738" s="39"/>
      <c r="H738" s="40"/>
      <c r="I738" s="39"/>
      <c r="J738" s="39"/>
      <c r="K738" s="39"/>
      <c r="L738" s="39"/>
      <c r="M738" s="39"/>
      <c r="N738" s="56"/>
      <c r="O738" s="40"/>
      <c r="P738" s="61"/>
      <c r="Q738" s="57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39"/>
    </row>
    <row r="739" spans="1:31" ht="15" customHeight="1" x14ac:dyDescent="0.25">
      <c r="A739" s="39"/>
      <c r="B739" s="39"/>
      <c r="C739" s="39"/>
      <c r="D739" s="39"/>
      <c r="E739" s="39"/>
      <c r="F739" s="39"/>
      <c r="G739" s="39"/>
      <c r="H739" s="40"/>
      <c r="I739" s="39"/>
      <c r="J739" s="39"/>
      <c r="K739" s="39"/>
      <c r="L739" s="39"/>
      <c r="M739" s="39"/>
      <c r="N739" s="56"/>
      <c r="O739" s="40"/>
      <c r="P739" s="61"/>
      <c r="Q739" s="57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39"/>
    </row>
    <row r="740" spans="1:31" ht="15" customHeight="1" x14ac:dyDescent="0.25">
      <c r="A740" s="39"/>
      <c r="B740" s="39"/>
      <c r="C740" s="39"/>
      <c r="D740" s="39"/>
      <c r="E740" s="39"/>
      <c r="F740" s="39"/>
      <c r="G740" s="39"/>
      <c r="H740" s="40"/>
      <c r="I740" s="39"/>
      <c r="J740" s="39"/>
      <c r="K740" s="39"/>
      <c r="L740" s="39"/>
      <c r="M740" s="39"/>
      <c r="N740" s="56"/>
      <c r="O740" s="40"/>
      <c r="P740" s="61"/>
      <c r="Q740" s="57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39"/>
    </row>
    <row r="741" spans="1:31" ht="15" customHeight="1" x14ac:dyDescent="0.25">
      <c r="A741" s="39"/>
      <c r="B741" s="39"/>
      <c r="C741" s="39"/>
      <c r="D741" s="39"/>
      <c r="E741" s="39"/>
      <c r="F741" s="39"/>
      <c r="G741" s="39"/>
      <c r="H741" s="40"/>
      <c r="I741" s="39"/>
      <c r="J741" s="39"/>
      <c r="K741" s="39"/>
      <c r="L741" s="39"/>
      <c r="M741" s="39"/>
      <c r="N741" s="56"/>
      <c r="O741" s="40"/>
      <c r="P741" s="61"/>
      <c r="Q741" s="57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39"/>
    </row>
    <row r="742" spans="1:31" ht="15" customHeight="1" x14ac:dyDescent="0.25">
      <c r="A742" s="39"/>
      <c r="B742" s="39"/>
      <c r="C742" s="39"/>
      <c r="D742" s="39"/>
      <c r="E742" s="39"/>
      <c r="F742" s="39"/>
      <c r="G742" s="39"/>
      <c r="H742" s="40"/>
      <c r="I742" s="39"/>
      <c r="J742" s="39"/>
      <c r="K742" s="39"/>
      <c r="L742" s="39"/>
      <c r="M742" s="39"/>
      <c r="N742" s="56"/>
      <c r="O742" s="40"/>
      <c r="P742" s="61"/>
      <c r="Q742" s="57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39"/>
    </row>
    <row r="743" spans="1:31" ht="15" customHeight="1" x14ac:dyDescent="0.25">
      <c r="A743" s="39"/>
      <c r="B743" s="39"/>
      <c r="C743" s="39"/>
      <c r="D743" s="39"/>
      <c r="E743" s="39"/>
      <c r="F743" s="39"/>
      <c r="G743" s="39"/>
      <c r="H743" s="40"/>
      <c r="I743" s="39"/>
      <c r="J743" s="39"/>
      <c r="K743" s="39"/>
      <c r="L743" s="39"/>
      <c r="M743" s="39"/>
      <c r="N743" s="56"/>
      <c r="O743" s="40"/>
      <c r="P743" s="61"/>
      <c r="Q743" s="57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39"/>
    </row>
    <row r="744" spans="1:31" ht="15" customHeight="1" x14ac:dyDescent="0.25">
      <c r="A744" s="39"/>
      <c r="B744" s="39"/>
      <c r="C744" s="39"/>
      <c r="D744" s="39"/>
      <c r="E744" s="39"/>
      <c r="F744" s="39"/>
      <c r="G744" s="39"/>
      <c r="H744" s="40"/>
      <c r="I744" s="39"/>
      <c r="J744" s="39"/>
      <c r="K744" s="39"/>
      <c r="L744" s="39"/>
      <c r="M744" s="39"/>
      <c r="N744" s="56"/>
      <c r="O744" s="40"/>
      <c r="P744" s="61"/>
      <c r="Q744" s="57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39"/>
    </row>
    <row r="745" spans="1:31" ht="15" customHeight="1" x14ac:dyDescent="0.25">
      <c r="A745" s="39"/>
      <c r="B745" s="39"/>
      <c r="C745" s="39"/>
      <c r="D745" s="39"/>
      <c r="E745" s="39"/>
      <c r="F745" s="39"/>
      <c r="G745" s="39"/>
      <c r="H745" s="40"/>
      <c r="I745" s="39"/>
      <c r="J745" s="39"/>
      <c r="K745" s="39"/>
      <c r="L745" s="39"/>
      <c r="M745" s="39"/>
      <c r="N745" s="56"/>
      <c r="O745" s="40"/>
      <c r="P745" s="61"/>
      <c r="Q745" s="57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39"/>
    </row>
    <row r="746" spans="1:31" ht="15" customHeight="1" x14ac:dyDescent="0.25">
      <c r="A746" s="39"/>
      <c r="B746" s="39"/>
      <c r="C746" s="39"/>
      <c r="D746" s="39"/>
      <c r="E746" s="39"/>
      <c r="F746" s="39"/>
      <c r="G746" s="39"/>
      <c r="H746" s="40"/>
      <c r="I746" s="39"/>
      <c r="J746" s="39"/>
      <c r="K746" s="39"/>
      <c r="L746" s="39"/>
      <c r="M746" s="39"/>
      <c r="N746" s="56"/>
      <c r="O746" s="40"/>
      <c r="P746" s="61"/>
      <c r="Q746" s="57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39"/>
    </row>
    <row r="747" spans="1:31" ht="15" customHeight="1" x14ac:dyDescent="0.25">
      <c r="A747" s="39"/>
      <c r="B747" s="39"/>
      <c r="C747" s="39"/>
      <c r="D747" s="39"/>
      <c r="E747" s="39"/>
      <c r="F747" s="39"/>
      <c r="G747" s="39"/>
      <c r="H747" s="40"/>
      <c r="I747" s="39"/>
      <c r="J747" s="39"/>
      <c r="K747" s="39"/>
      <c r="L747" s="39"/>
      <c r="M747" s="39"/>
      <c r="N747" s="56"/>
      <c r="O747" s="40"/>
      <c r="P747" s="61"/>
      <c r="Q747" s="57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39"/>
    </row>
    <row r="748" spans="1:31" ht="15" customHeight="1" x14ac:dyDescent="0.25">
      <c r="A748" s="39"/>
      <c r="B748" s="39"/>
      <c r="C748" s="39"/>
      <c r="D748" s="39"/>
      <c r="E748" s="39"/>
      <c r="F748" s="39"/>
      <c r="G748" s="39"/>
      <c r="H748" s="40"/>
      <c r="I748" s="39"/>
      <c r="J748" s="39"/>
      <c r="K748" s="39"/>
      <c r="L748" s="39"/>
      <c r="M748" s="39"/>
      <c r="N748" s="56"/>
      <c r="O748" s="40"/>
      <c r="P748" s="61"/>
      <c r="Q748" s="57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39"/>
    </row>
    <row r="749" spans="1:31" ht="15" customHeight="1" x14ac:dyDescent="0.25">
      <c r="A749" s="39"/>
      <c r="B749" s="39"/>
      <c r="C749" s="39"/>
      <c r="D749" s="39"/>
      <c r="E749" s="39"/>
      <c r="F749" s="39"/>
      <c r="G749" s="39"/>
      <c r="H749" s="40"/>
      <c r="I749" s="39"/>
      <c r="J749" s="39"/>
      <c r="K749" s="39"/>
      <c r="L749" s="39"/>
      <c r="M749" s="39"/>
      <c r="N749" s="56"/>
      <c r="O749" s="40"/>
      <c r="P749" s="61"/>
      <c r="Q749" s="57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39"/>
    </row>
    <row r="750" spans="1:31" ht="15" customHeight="1" x14ac:dyDescent="0.25">
      <c r="A750" s="39"/>
      <c r="B750" s="39"/>
      <c r="C750" s="39"/>
      <c r="D750" s="39"/>
      <c r="E750" s="39"/>
      <c r="F750" s="39"/>
      <c r="G750" s="39"/>
      <c r="H750" s="40"/>
      <c r="I750" s="39"/>
      <c r="J750" s="39"/>
      <c r="K750" s="39"/>
      <c r="L750" s="39"/>
      <c r="M750" s="39"/>
      <c r="N750" s="56"/>
      <c r="O750" s="40"/>
      <c r="P750" s="61"/>
      <c r="Q750" s="57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39"/>
    </row>
    <row r="751" spans="1:31" ht="15" customHeight="1" x14ac:dyDescent="0.25">
      <c r="A751" s="39"/>
      <c r="B751" s="39"/>
      <c r="C751" s="39"/>
      <c r="D751" s="39"/>
      <c r="E751" s="39"/>
      <c r="F751" s="39"/>
      <c r="G751" s="39"/>
      <c r="H751" s="40"/>
      <c r="I751" s="39"/>
      <c r="J751" s="39"/>
      <c r="K751" s="39"/>
      <c r="L751" s="39"/>
      <c r="M751" s="39"/>
      <c r="N751" s="56"/>
      <c r="O751" s="40"/>
      <c r="P751" s="61"/>
      <c r="Q751" s="57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39"/>
    </row>
    <row r="752" spans="1:31" ht="15" customHeight="1" x14ac:dyDescent="0.25">
      <c r="A752" s="39"/>
      <c r="B752" s="39"/>
      <c r="C752" s="39"/>
      <c r="D752" s="39"/>
      <c r="E752" s="39"/>
      <c r="F752" s="39"/>
      <c r="G752" s="39"/>
      <c r="H752" s="40"/>
      <c r="I752" s="39"/>
      <c r="J752" s="39"/>
      <c r="K752" s="39"/>
      <c r="L752" s="39"/>
      <c r="M752" s="39"/>
      <c r="N752" s="56"/>
      <c r="O752" s="40"/>
      <c r="P752" s="61"/>
      <c r="Q752" s="57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39"/>
    </row>
    <row r="753" spans="1:31" ht="15" customHeight="1" x14ac:dyDescent="0.25">
      <c r="A753" s="39"/>
      <c r="B753" s="39"/>
      <c r="C753" s="39"/>
      <c r="D753" s="39"/>
      <c r="E753" s="39"/>
      <c r="F753" s="39"/>
      <c r="G753" s="39"/>
      <c r="H753" s="40"/>
      <c r="I753" s="39"/>
      <c r="J753" s="39"/>
      <c r="K753" s="39"/>
      <c r="L753" s="39"/>
      <c r="M753" s="39"/>
      <c r="N753" s="56"/>
      <c r="O753" s="40"/>
      <c r="P753" s="61"/>
      <c r="Q753" s="57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39"/>
    </row>
    <row r="754" spans="1:31" ht="15" customHeight="1" x14ac:dyDescent="0.25">
      <c r="A754" s="39"/>
      <c r="B754" s="39"/>
      <c r="C754" s="39"/>
      <c r="D754" s="39"/>
      <c r="E754" s="39"/>
      <c r="F754" s="39"/>
      <c r="G754" s="39"/>
      <c r="H754" s="40"/>
      <c r="I754" s="39"/>
      <c r="J754" s="39"/>
      <c r="K754" s="39"/>
      <c r="L754" s="39"/>
      <c r="M754" s="39"/>
      <c r="N754" s="56"/>
      <c r="O754" s="40"/>
      <c r="P754" s="61"/>
      <c r="Q754" s="57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39"/>
    </row>
    <row r="755" spans="1:31" ht="15" customHeight="1" x14ac:dyDescent="0.25">
      <c r="A755" s="39"/>
      <c r="B755" s="39"/>
      <c r="C755" s="39"/>
      <c r="D755" s="39"/>
      <c r="E755" s="39"/>
      <c r="F755" s="39"/>
      <c r="G755" s="39"/>
      <c r="H755" s="40"/>
      <c r="I755" s="39"/>
      <c r="J755" s="39"/>
      <c r="K755" s="39"/>
      <c r="L755" s="39"/>
      <c r="M755" s="39"/>
      <c r="N755" s="56"/>
      <c r="O755" s="40"/>
      <c r="P755" s="61"/>
      <c r="Q755" s="57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39"/>
    </row>
    <row r="756" spans="1:31" ht="15" customHeight="1" x14ac:dyDescent="0.25">
      <c r="A756" s="39"/>
      <c r="B756" s="39"/>
      <c r="C756" s="39"/>
      <c r="D756" s="39"/>
      <c r="E756" s="39"/>
      <c r="F756" s="39"/>
      <c r="G756" s="39"/>
      <c r="H756" s="40"/>
      <c r="I756" s="39"/>
      <c r="J756" s="39"/>
      <c r="K756" s="39"/>
      <c r="L756" s="39"/>
      <c r="M756" s="39"/>
      <c r="N756" s="56"/>
      <c r="O756" s="40"/>
      <c r="P756" s="61"/>
      <c r="Q756" s="57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39"/>
    </row>
    <row r="757" spans="1:31" ht="15" customHeight="1" x14ac:dyDescent="0.25">
      <c r="A757" s="39"/>
      <c r="B757" s="39"/>
      <c r="C757" s="39"/>
      <c r="D757" s="39"/>
      <c r="E757" s="39"/>
      <c r="F757" s="39"/>
      <c r="G757" s="39"/>
      <c r="H757" s="40"/>
      <c r="I757" s="39"/>
      <c r="J757" s="39"/>
      <c r="K757" s="39"/>
      <c r="L757" s="39"/>
      <c r="M757" s="39"/>
      <c r="N757" s="56"/>
      <c r="O757" s="40"/>
      <c r="P757" s="61"/>
      <c r="Q757" s="57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39"/>
    </row>
    <row r="758" spans="1:31" ht="15" customHeight="1" x14ac:dyDescent="0.25">
      <c r="A758" s="39"/>
      <c r="B758" s="39"/>
      <c r="C758" s="39"/>
      <c r="D758" s="39"/>
      <c r="E758" s="39"/>
      <c r="F758" s="39"/>
      <c r="G758" s="39"/>
      <c r="H758" s="40"/>
      <c r="I758" s="39"/>
      <c r="J758" s="39"/>
      <c r="K758" s="39"/>
      <c r="L758" s="39"/>
      <c r="M758" s="39"/>
      <c r="N758" s="56"/>
      <c r="O758" s="40"/>
      <c r="P758" s="61"/>
      <c r="Q758" s="57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39"/>
    </row>
    <row r="759" spans="1:31" ht="15" customHeight="1" x14ac:dyDescent="0.25">
      <c r="A759" s="39"/>
      <c r="B759" s="39"/>
      <c r="C759" s="39"/>
      <c r="D759" s="39"/>
      <c r="E759" s="39"/>
      <c r="F759" s="39"/>
      <c r="G759" s="39"/>
      <c r="H759" s="40"/>
      <c r="I759" s="39"/>
      <c r="J759" s="39"/>
      <c r="K759" s="39"/>
      <c r="L759" s="39"/>
      <c r="M759" s="39"/>
      <c r="N759" s="56"/>
      <c r="O759" s="40"/>
      <c r="P759" s="61"/>
      <c r="Q759" s="57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39"/>
    </row>
    <row r="760" spans="1:31" ht="15" customHeight="1" x14ac:dyDescent="0.25">
      <c r="A760" s="39"/>
      <c r="B760" s="39"/>
      <c r="C760" s="39"/>
      <c r="D760" s="39"/>
      <c r="E760" s="39"/>
      <c r="F760" s="39"/>
      <c r="G760" s="39"/>
      <c r="H760" s="40"/>
      <c r="I760" s="39"/>
      <c r="J760" s="39"/>
      <c r="K760" s="39"/>
      <c r="L760" s="39"/>
      <c r="M760" s="39"/>
      <c r="N760" s="56"/>
      <c r="O760" s="40"/>
      <c r="P760" s="61"/>
      <c r="Q760" s="57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39"/>
    </row>
    <row r="761" spans="1:31" ht="15" customHeight="1" x14ac:dyDescent="0.25">
      <c r="A761" s="39"/>
      <c r="B761" s="39"/>
      <c r="C761" s="39"/>
      <c r="D761" s="39"/>
      <c r="E761" s="39"/>
      <c r="F761" s="39"/>
      <c r="G761" s="39"/>
      <c r="H761" s="40"/>
      <c r="I761" s="39"/>
      <c r="J761" s="39"/>
      <c r="K761" s="39"/>
      <c r="L761" s="39"/>
      <c r="M761" s="39"/>
      <c r="N761" s="56"/>
      <c r="O761" s="40"/>
      <c r="P761" s="61"/>
      <c r="Q761" s="57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39"/>
    </row>
    <row r="762" spans="1:31" ht="15" customHeight="1" x14ac:dyDescent="0.25">
      <c r="A762" s="39"/>
      <c r="B762" s="39"/>
      <c r="C762" s="39"/>
      <c r="D762" s="39"/>
      <c r="E762" s="39"/>
      <c r="F762" s="39"/>
      <c r="G762" s="39"/>
      <c r="H762" s="40"/>
      <c r="I762" s="39"/>
      <c r="J762" s="39"/>
      <c r="K762" s="39"/>
      <c r="L762" s="39"/>
      <c r="M762" s="39"/>
      <c r="N762" s="56"/>
      <c r="O762" s="40"/>
      <c r="P762" s="61"/>
      <c r="Q762" s="57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39"/>
    </row>
    <row r="763" spans="1:31" ht="15" customHeight="1" x14ac:dyDescent="0.25">
      <c r="A763" s="39"/>
      <c r="B763" s="39"/>
      <c r="C763" s="39"/>
      <c r="D763" s="39"/>
      <c r="E763" s="39"/>
      <c r="F763" s="39"/>
      <c r="G763" s="39"/>
      <c r="H763" s="40"/>
      <c r="I763" s="39"/>
      <c r="J763" s="39"/>
      <c r="K763" s="39"/>
      <c r="L763" s="39"/>
      <c r="M763" s="39"/>
      <c r="N763" s="56"/>
      <c r="O763" s="40"/>
      <c r="P763" s="61"/>
      <c r="Q763" s="57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39"/>
    </row>
    <row r="764" spans="1:31" ht="15" customHeight="1" x14ac:dyDescent="0.25">
      <c r="A764" s="39"/>
      <c r="B764" s="39"/>
      <c r="C764" s="39"/>
      <c r="D764" s="39"/>
      <c r="E764" s="39"/>
      <c r="F764" s="39"/>
      <c r="G764" s="39"/>
      <c r="H764" s="40"/>
      <c r="I764" s="39"/>
      <c r="J764" s="39"/>
      <c r="K764" s="39"/>
      <c r="L764" s="39"/>
      <c r="M764" s="39"/>
      <c r="N764" s="56"/>
      <c r="O764" s="40"/>
      <c r="P764" s="61"/>
      <c r="Q764" s="57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39"/>
    </row>
    <row r="765" spans="1:31" ht="15" customHeight="1" x14ac:dyDescent="0.25">
      <c r="A765" s="39"/>
      <c r="B765" s="39"/>
      <c r="C765" s="39"/>
      <c r="D765" s="39"/>
      <c r="E765" s="39"/>
      <c r="F765" s="39"/>
      <c r="G765" s="39"/>
      <c r="H765" s="40"/>
      <c r="I765" s="39"/>
      <c r="J765" s="39"/>
      <c r="K765" s="39"/>
      <c r="L765" s="39"/>
      <c r="M765" s="39"/>
      <c r="N765" s="56"/>
      <c r="O765" s="40"/>
      <c r="P765" s="61"/>
      <c r="Q765" s="57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39"/>
    </row>
    <row r="766" spans="1:31" ht="15" customHeight="1" x14ac:dyDescent="0.25">
      <c r="A766" s="39"/>
      <c r="B766" s="39"/>
      <c r="C766" s="39"/>
      <c r="D766" s="39"/>
      <c r="E766" s="39"/>
      <c r="F766" s="39"/>
      <c r="G766" s="39"/>
      <c r="H766" s="40"/>
      <c r="I766" s="39"/>
      <c r="J766" s="39"/>
      <c r="K766" s="39"/>
      <c r="L766" s="39"/>
      <c r="M766" s="39"/>
      <c r="N766" s="56"/>
      <c r="O766" s="40"/>
      <c r="P766" s="61"/>
      <c r="Q766" s="57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39"/>
    </row>
    <row r="767" spans="1:31" ht="15" customHeight="1" x14ac:dyDescent="0.25">
      <c r="A767" s="39"/>
      <c r="B767" s="39"/>
      <c r="C767" s="39"/>
      <c r="D767" s="39"/>
      <c r="E767" s="39"/>
      <c r="F767" s="39"/>
      <c r="G767" s="39"/>
      <c r="H767" s="40"/>
      <c r="I767" s="39"/>
      <c r="J767" s="39"/>
      <c r="K767" s="39"/>
      <c r="L767" s="39"/>
      <c r="M767" s="39"/>
      <c r="N767" s="56"/>
      <c r="O767" s="40"/>
      <c r="P767" s="61"/>
      <c r="Q767" s="57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39"/>
    </row>
    <row r="768" spans="1:31" ht="15" customHeight="1" x14ac:dyDescent="0.25">
      <c r="A768" s="39"/>
      <c r="B768" s="39"/>
      <c r="C768" s="39"/>
      <c r="D768" s="39"/>
      <c r="E768" s="39"/>
      <c r="F768" s="39"/>
      <c r="G768" s="39"/>
      <c r="H768" s="40"/>
      <c r="I768" s="39"/>
      <c r="J768" s="39"/>
      <c r="K768" s="39"/>
      <c r="L768" s="39"/>
      <c r="M768" s="39"/>
      <c r="N768" s="56"/>
      <c r="O768" s="40"/>
      <c r="P768" s="61"/>
      <c r="Q768" s="57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39"/>
    </row>
    <row r="769" spans="1:31" ht="15" customHeight="1" x14ac:dyDescent="0.25">
      <c r="A769" s="39"/>
      <c r="B769" s="39"/>
      <c r="C769" s="39"/>
      <c r="D769" s="39"/>
      <c r="E769" s="39"/>
      <c r="F769" s="39"/>
      <c r="G769" s="39"/>
      <c r="H769" s="40"/>
      <c r="I769" s="39"/>
      <c r="J769" s="39"/>
      <c r="K769" s="39"/>
      <c r="L769" s="39"/>
      <c r="M769" s="39"/>
      <c r="N769" s="56"/>
      <c r="O769" s="40"/>
      <c r="P769" s="61"/>
      <c r="Q769" s="57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39"/>
    </row>
    <row r="770" spans="1:31" ht="15" customHeight="1" x14ac:dyDescent="0.25">
      <c r="A770" s="39"/>
      <c r="B770" s="39"/>
      <c r="C770" s="39"/>
      <c r="D770" s="39"/>
      <c r="E770" s="39"/>
      <c r="F770" s="39"/>
      <c r="G770" s="39"/>
      <c r="H770" s="40"/>
      <c r="I770" s="39"/>
      <c r="J770" s="39"/>
      <c r="K770" s="39"/>
      <c r="L770" s="39"/>
      <c r="M770" s="39"/>
      <c r="N770" s="56"/>
      <c r="O770" s="40"/>
      <c r="P770" s="61"/>
      <c r="Q770" s="57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39"/>
    </row>
    <row r="771" spans="1:31" ht="15" customHeight="1" x14ac:dyDescent="0.25">
      <c r="A771" s="39"/>
      <c r="B771" s="39"/>
      <c r="C771" s="39"/>
      <c r="D771" s="39"/>
      <c r="E771" s="39"/>
      <c r="F771" s="39"/>
      <c r="G771" s="39"/>
      <c r="H771" s="40"/>
      <c r="I771" s="39"/>
      <c r="J771" s="39"/>
      <c r="K771" s="39"/>
      <c r="L771" s="39"/>
      <c r="M771" s="39"/>
      <c r="N771" s="56"/>
      <c r="O771" s="40"/>
      <c r="P771" s="61"/>
      <c r="Q771" s="57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39"/>
    </row>
    <row r="772" spans="1:31" ht="15" customHeight="1" x14ac:dyDescent="0.25">
      <c r="A772" s="39"/>
      <c r="B772" s="39"/>
      <c r="C772" s="39"/>
      <c r="D772" s="39"/>
      <c r="E772" s="39"/>
      <c r="F772" s="39"/>
      <c r="G772" s="39"/>
      <c r="H772" s="40"/>
      <c r="I772" s="39"/>
      <c r="J772" s="39"/>
      <c r="K772" s="39"/>
      <c r="L772" s="39"/>
      <c r="M772" s="39"/>
      <c r="N772" s="56"/>
      <c r="O772" s="40"/>
      <c r="P772" s="61"/>
      <c r="Q772" s="57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39"/>
    </row>
    <row r="773" spans="1:31" ht="15" customHeight="1" x14ac:dyDescent="0.25">
      <c r="A773" s="39"/>
      <c r="B773" s="39"/>
      <c r="C773" s="39"/>
      <c r="D773" s="39"/>
      <c r="E773" s="39"/>
      <c r="F773" s="39"/>
      <c r="G773" s="39"/>
      <c r="H773" s="40"/>
      <c r="I773" s="39"/>
      <c r="J773" s="39"/>
      <c r="K773" s="39"/>
      <c r="L773" s="39"/>
      <c r="M773" s="39"/>
      <c r="N773" s="56"/>
      <c r="O773" s="40"/>
      <c r="P773" s="61"/>
      <c r="Q773" s="57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39"/>
    </row>
    <row r="774" spans="1:31" ht="15" customHeight="1" x14ac:dyDescent="0.25">
      <c r="A774" s="39"/>
      <c r="B774" s="39"/>
      <c r="C774" s="39"/>
      <c r="D774" s="39"/>
      <c r="E774" s="39"/>
      <c r="F774" s="39"/>
      <c r="G774" s="39"/>
      <c r="H774" s="40"/>
      <c r="I774" s="39"/>
      <c r="J774" s="39"/>
      <c r="K774" s="39"/>
      <c r="L774" s="39"/>
      <c r="M774" s="39"/>
      <c r="N774" s="56"/>
      <c r="O774" s="40"/>
      <c r="P774" s="61"/>
      <c r="Q774" s="57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39"/>
    </row>
    <row r="775" spans="1:31" ht="15" customHeight="1" x14ac:dyDescent="0.25">
      <c r="A775" s="39"/>
      <c r="B775" s="39"/>
      <c r="C775" s="39"/>
      <c r="D775" s="39"/>
      <c r="E775" s="39"/>
      <c r="F775" s="39"/>
      <c r="G775" s="39"/>
      <c r="H775" s="40"/>
      <c r="I775" s="39"/>
      <c r="J775" s="39"/>
      <c r="K775" s="39"/>
      <c r="L775" s="39"/>
      <c r="M775" s="39"/>
      <c r="N775" s="56"/>
      <c r="O775" s="40"/>
      <c r="P775" s="61"/>
      <c r="Q775" s="57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39"/>
    </row>
    <row r="776" spans="1:31" ht="15" customHeight="1" x14ac:dyDescent="0.25">
      <c r="A776" s="39"/>
      <c r="B776" s="39"/>
      <c r="C776" s="39"/>
      <c r="D776" s="39"/>
      <c r="E776" s="39"/>
      <c r="F776" s="39"/>
      <c r="G776" s="39"/>
      <c r="H776" s="40"/>
      <c r="I776" s="39"/>
      <c r="J776" s="39"/>
      <c r="K776" s="39"/>
      <c r="L776" s="39"/>
      <c r="M776" s="39"/>
      <c r="N776" s="56"/>
      <c r="O776" s="40"/>
      <c r="P776" s="61"/>
      <c r="Q776" s="57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39"/>
    </row>
    <row r="777" spans="1:31" ht="15" customHeight="1" x14ac:dyDescent="0.25">
      <c r="A777" s="39"/>
      <c r="B777" s="39"/>
      <c r="C777" s="39"/>
      <c r="D777" s="39"/>
      <c r="E777" s="39"/>
      <c r="F777" s="39"/>
      <c r="G777" s="39"/>
      <c r="H777" s="40"/>
      <c r="I777" s="39"/>
      <c r="J777" s="39"/>
      <c r="K777" s="39"/>
      <c r="L777" s="39"/>
      <c r="M777" s="39"/>
      <c r="N777" s="56"/>
      <c r="O777" s="40"/>
      <c r="P777" s="61"/>
      <c r="Q777" s="57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39"/>
    </row>
    <row r="778" spans="1:31" ht="15" customHeight="1" x14ac:dyDescent="0.25">
      <c r="A778" s="39"/>
      <c r="B778" s="39"/>
      <c r="C778" s="39"/>
      <c r="D778" s="39"/>
      <c r="E778" s="39"/>
      <c r="F778" s="39"/>
      <c r="G778" s="39"/>
      <c r="H778" s="40"/>
      <c r="I778" s="39"/>
      <c r="J778" s="39"/>
      <c r="K778" s="39"/>
      <c r="L778" s="39"/>
      <c r="M778" s="39"/>
      <c r="N778" s="56"/>
      <c r="O778" s="40"/>
      <c r="P778" s="61"/>
      <c r="Q778" s="57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39"/>
    </row>
    <row r="779" spans="1:31" ht="15" customHeight="1" x14ac:dyDescent="0.25">
      <c r="A779" s="39"/>
      <c r="B779" s="39"/>
      <c r="C779" s="39"/>
      <c r="D779" s="39"/>
      <c r="E779" s="39"/>
      <c r="F779" s="39"/>
      <c r="G779" s="39"/>
      <c r="H779" s="40"/>
      <c r="I779" s="39"/>
      <c r="J779" s="39"/>
      <c r="K779" s="39"/>
      <c r="L779" s="39"/>
      <c r="M779" s="39"/>
      <c r="N779" s="56"/>
      <c r="O779" s="40"/>
      <c r="P779" s="61"/>
      <c r="Q779" s="57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39"/>
    </row>
    <row r="780" spans="1:31" ht="15" customHeight="1" x14ac:dyDescent="0.25">
      <c r="A780" s="39"/>
      <c r="B780" s="39"/>
      <c r="C780" s="39"/>
      <c r="D780" s="39"/>
      <c r="E780" s="39"/>
      <c r="F780" s="39"/>
      <c r="G780" s="39"/>
      <c r="H780" s="40"/>
      <c r="I780" s="39"/>
      <c r="J780" s="39"/>
      <c r="K780" s="39"/>
      <c r="L780" s="39"/>
      <c r="M780" s="39"/>
      <c r="N780" s="56"/>
      <c r="O780" s="40"/>
      <c r="P780" s="61"/>
      <c r="Q780" s="57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39"/>
    </row>
    <row r="781" spans="1:31" ht="15" customHeight="1" x14ac:dyDescent="0.25">
      <c r="A781" s="39"/>
      <c r="B781" s="39"/>
      <c r="C781" s="39"/>
      <c r="D781" s="39"/>
      <c r="E781" s="39"/>
      <c r="F781" s="39"/>
      <c r="G781" s="39"/>
      <c r="H781" s="40"/>
      <c r="I781" s="39"/>
      <c r="J781" s="39"/>
      <c r="K781" s="39"/>
      <c r="L781" s="39"/>
      <c r="M781" s="39"/>
      <c r="N781" s="56"/>
      <c r="O781" s="40"/>
      <c r="P781" s="61"/>
      <c r="Q781" s="57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39"/>
    </row>
    <row r="782" spans="1:31" ht="15" customHeight="1" x14ac:dyDescent="0.25">
      <c r="A782" s="39"/>
      <c r="B782" s="39"/>
      <c r="C782" s="39"/>
      <c r="D782" s="39"/>
      <c r="E782" s="39"/>
      <c r="F782" s="39"/>
      <c r="G782" s="39"/>
      <c r="H782" s="40"/>
      <c r="I782" s="39"/>
      <c r="J782" s="39"/>
      <c r="K782" s="39"/>
      <c r="L782" s="39"/>
      <c r="M782" s="39"/>
      <c r="N782" s="56"/>
      <c r="O782" s="40"/>
      <c r="P782" s="61"/>
      <c r="Q782" s="57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39"/>
    </row>
    <row r="783" spans="1:31" ht="15" customHeight="1" x14ac:dyDescent="0.25">
      <c r="A783" s="39"/>
      <c r="B783" s="39"/>
      <c r="C783" s="39"/>
      <c r="D783" s="39"/>
      <c r="E783" s="39"/>
      <c r="F783" s="39"/>
      <c r="G783" s="39"/>
      <c r="H783" s="40"/>
      <c r="I783" s="39"/>
      <c r="J783" s="39"/>
      <c r="K783" s="39"/>
      <c r="L783" s="39"/>
      <c r="M783" s="39"/>
      <c r="N783" s="56"/>
      <c r="O783" s="40"/>
      <c r="P783" s="61"/>
      <c r="Q783" s="57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39"/>
    </row>
    <row r="784" spans="1:31" ht="15" customHeight="1" x14ac:dyDescent="0.25">
      <c r="A784" s="39"/>
      <c r="B784" s="39"/>
      <c r="C784" s="39"/>
      <c r="D784" s="39"/>
      <c r="E784" s="39"/>
      <c r="F784" s="39"/>
      <c r="G784" s="39"/>
      <c r="H784" s="40"/>
      <c r="I784" s="39"/>
      <c r="J784" s="39"/>
      <c r="K784" s="39"/>
      <c r="L784" s="39"/>
      <c r="M784" s="39"/>
      <c r="N784" s="56"/>
      <c r="O784" s="40"/>
      <c r="P784" s="61"/>
      <c r="Q784" s="57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39"/>
    </row>
    <row r="785" spans="1:31" ht="15" customHeight="1" x14ac:dyDescent="0.25">
      <c r="A785" s="39"/>
      <c r="B785" s="39"/>
      <c r="C785" s="39"/>
      <c r="D785" s="39"/>
      <c r="E785" s="39"/>
      <c r="F785" s="39"/>
      <c r="G785" s="39"/>
      <c r="H785" s="40"/>
      <c r="I785" s="39"/>
      <c r="J785" s="39"/>
      <c r="K785" s="39"/>
      <c r="L785" s="39"/>
      <c r="M785" s="39"/>
      <c r="N785" s="56"/>
      <c r="O785" s="40"/>
      <c r="P785" s="61"/>
      <c r="Q785" s="57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39"/>
    </row>
    <row r="786" spans="1:31" ht="15" customHeight="1" x14ac:dyDescent="0.25">
      <c r="A786" s="39"/>
      <c r="B786" s="39"/>
      <c r="C786" s="39"/>
      <c r="D786" s="39"/>
      <c r="E786" s="39"/>
      <c r="F786" s="39"/>
      <c r="G786" s="39"/>
      <c r="H786" s="40"/>
      <c r="I786" s="39"/>
      <c r="J786" s="39"/>
      <c r="K786" s="39"/>
      <c r="L786" s="39"/>
      <c r="M786" s="39"/>
      <c r="N786" s="56"/>
      <c r="O786" s="40"/>
      <c r="P786" s="61"/>
      <c r="Q786" s="57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39"/>
    </row>
    <row r="787" spans="1:31" ht="15" customHeight="1" x14ac:dyDescent="0.25">
      <c r="A787" s="39"/>
      <c r="B787" s="39"/>
      <c r="C787" s="39"/>
      <c r="D787" s="39"/>
      <c r="E787" s="39"/>
      <c r="F787" s="39"/>
      <c r="G787" s="39"/>
      <c r="H787" s="40"/>
      <c r="I787" s="39"/>
      <c r="J787" s="39"/>
      <c r="K787" s="39"/>
      <c r="L787" s="39"/>
      <c r="M787" s="39"/>
      <c r="N787" s="56"/>
      <c r="O787" s="40"/>
      <c r="P787" s="61"/>
      <c r="Q787" s="57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39"/>
    </row>
    <row r="788" spans="1:31" ht="15" customHeight="1" x14ac:dyDescent="0.25">
      <c r="A788" s="39"/>
      <c r="B788" s="39"/>
      <c r="C788" s="39"/>
      <c r="D788" s="39"/>
      <c r="E788" s="39"/>
      <c r="F788" s="39"/>
      <c r="G788" s="39"/>
      <c r="H788" s="40"/>
      <c r="I788" s="39"/>
      <c r="J788" s="39"/>
      <c r="K788" s="39"/>
      <c r="L788" s="39"/>
      <c r="M788" s="39"/>
      <c r="N788" s="56"/>
      <c r="O788" s="40"/>
      <c r="P788" s="61"/>
      <c r="Q788" s="57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39"/>
    </row>
    <row r="789" spans="1:31" ht="15" customHeight="1" x14ac:dyDescent="0.25">
      <c r="A789" s="39"/>
      <c r="B789" s="39"/>
      <c r="C789" s="39"/>
      <c r="D789" s="39"/>
      <c r="E789" s="39"/>
      <c r="F789" s="39"/>
      <c r="G789" s="39"/>
      <c r="H789" s="40"/>
      <c r="I789" s="39"/>
      <c r="J789" s="39"/>
      <c r="K789" s="39"/>
      <c r="L789" s="39"/>
      <c r="M789" s="39"/>
      <c r="N789" s="56"/>
      <c r="O789" s="40"/>
      <c r="P789" s="61"/>
      <c r="Q789" s="57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39"/>
    </row>
    <row r="790" spans="1:31" ht="15" customHeight="1" x14ac:dyDescent="0.25">
      <c r="A790" s="39"/>
      <c r="B790" s="39"/>
      <c r="C790" s="39"/>
      <c r="D790" s="39"/>
      <c r="E790" s="39"/>
      <c r="F790" s="39"/>
      <c r="G790" s="39"/>
      <c r="H790" s="40"/>
      <c r="I790" s="39"/>
      <c r="J790" s="39"/>
      <c r="K790" s="39"/>
      <c r="L790" s="39"/>
      <c r="M790" s="39"/>
      <c r="N790" s="56"/>
      <c r="O790" s="40"/>
      <c r="P790" s="61"/>
      <c r="Q790" s="57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39"/>
    </row>
    <row r="791" spans="1:31" ht="15" customHeight="1" x14ac:dyDescent="0.25">
      <c r="A791" s="39"/>
      <c r="B791" s="39"/>
      <c r="C791" s="39"/>
      <c r="D791" s="39"/>
      <c r="E791" s="39"/>
      <c r="F791" s="39"/>
      <c r="G791" s="39"/>
      <c r="H791" s="40"/>
      <c r="I791" s="39"/>
      <c r="J791" s="39"/>
      <c r="K791" s="39"/>
      <c r="L791" s="39"/>
      <c r="M791" s="39"/>
      <c r="N791" s="56"/>
      <c r="O791" s="40"/>
      <c r="P791" s="61"/>
      <c r="Q791" s="57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39"/>
    </row>
    <row r="792" spans="1:31" ht="15" customHeight="1" x14ac:dyDescent="0.25">
      <c r="A792" s="39"/>
      <c r="B792" s="39"/>
      <c r="C792" s="39"/>
      <c r="D792" s="39"/>
      <c r="E792" s="39"/>
      <c r="F792" s="39"/>
      <c r="G792" s="39"/>
      <c r="H792" s="40"/>
      <c r="I792" s="39"/>
      <c r="J792" s="39"/>
      <c r="K792" s="39"/>
      <c r="L792" s="39"/>
      <c r="M792" s="39"/>
      <c r="N792" s="56"/>
      <c r="O792" s="40"/>
      <c r="P792" s="61"/>
      <c r="Q792" s="57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39"/>
    </row>
    <row r="793" spans="1:31" ht="15" customHeight="1" x14ac:dyDescent="0.25">
      <c r="A793" s="39"/>
      <c r="B793" s="39"/>
      <c r="C793" s="39"/>
      <c r="D793" s="39"/>
      <c r="E793" s="39"/>
      <c r="F793" s="39"/>
      <c r="G793" s="39"/>
      <c r="H793" s="40"/>
      <c r="I793" s="39"/>
      <c r="J793" s="39"/>
      <c r="K793" s="39"/>
      <c r="L793" s="39"/>
      <c r="M793" s="39"/>
      <c r="N793" s="56"/>
      <c r="O793" s="40"/>
      <c r="P793" s="61"/>
      <c r="Q793" s="57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39"/>
    </row>
    <row r="794" spans="1:31" ht="15" customHeight="1" x14ac:dyDescent="0.25">
      <c r="A794" s="39"/>
      <c r="B794" s="39"/>
      <c r="C794" s="39"/>
      <c r="D794" s="39"/>
      <c r="E794" s="39"/>
      <c r="F794" s="39"/>
      <c r="G794" s="39"/>
      <c r="H794" s="40"/>
      <c r="I794" s="39"/>
      <c r="J794" s="39"/>
      <c r="K794" s="39"/>
      <c r="L794" s="39"/>
      <c r="M794" s="39"/>
      <c r="N794" s="56"/>
      <c r="O794" s="40"/>
      <c r="P794" s="61"/>
      <c r="Q794" s="57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39"/>
    </row>
    <row r="795" spans="1:31" ht="15" customHeight="1" x14ac:dyDescent="0.25">
      <c r="A795" s="39"/>
      <c r="B795" s="39"/>
      <c r="C795" s="39"/>
      <c r="D795" s="39"/>
      <c r="E795" s="39"/>
      <c r="F795" s="39"/>
      <c r="G795" s="39"/>
      <c r="H795" s="40"/>
      <c r="I795" s="39"/>
      <c r="J795" s="39"/>
      <c r="K795" s="39"/>
      <c r="L795" s="39"/>
      <c r="M795" s="39"/>
      <c r="N795" s="56"/>
      <c r="O795" s="40"/>
      <c r="P795" s="61"/>
      <c r="Q795" s="57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39"/>
    </row>
    <row r="796" spans="1:31" ht="15" customHeight="1" x14ac:dyDescent="0.25">
      <c r="A796" s="39"/>
      <c r="B796" s="39"/>
      <c r="C796" s="39"/>
      <c r="D796" s="39"/>
      <c r="E796" s="39"/>
      <c r="F796" s="39"/>
      <c r="G796" s="39"/>
      <c r="H796" s="40"/>
      <c r="I796" s="39"/>
      <c r="J796" s="39"/>
      <c r="K796" s="39"/>
      <c r="L796" s="39"/>
      <c r="M796" s="39"/>
      <c r="N796" s="56"/>
      <c r="O796" s="40"/>
      <c r="P796" s="61"/>
      <c r="Q796" s="57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39"/>
    </row>
    <row r="797" spans="1:31" ht="15" customHeight="1" x14ac:dyDescent="0.25">
      <c r="A797" s="39"/>
      <c r="B797" s="39"/>
      <c r="C797" s="39"/>
      <c r="D797" s="39"/>
      <c r="E797" s="39"/>
      <c r="F797" s="39"/>
      <c r="G797" s="39"/>
      <c r="H797" s="40"/>
      <c r="I797" s="39"/>
      <c r="J797" s="39"/>
      <c r="K797" s="39"/>
      <c r="L797" s="39"/>
      <c r="M797" s="39"/>
      <c r="N797" s="56"/>
      <c r="O797" s="40"/>
      <c r="P797" s="61"/>
      <c r="Q797" s="57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39"/>
    </row>
    <row r="798" spans="1:31" ht="15" customHeight="1" x14ac:dyDescent="0.25">
      <c r="A798" s="39"/>
      <c r="B798" s="39"/>
      <c r="C798" s="39"/>
      <c r="D798" s="39"/>
      <c r="E798" s="39"/>
      <c r="F798" s="39"/>
      <c r="G798" s="39"/>
      <c r="H798" s="40"/>
      <c r="I798" s="39"/>
      <c r="J798" s="39"/>
      <c r="K798" s="39"/>
      <c r="L798" s="39"/>
      <c r="M798" s="39"/>
      <c r="N798" s="56"/>
      <c r="O798" s="40"/>
      <c r="P798" s="61"/>
      <c r="Q798" s="57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39"/>
    </row>
    <row r="799" spans="1:31" ht="15" customHeight="1" x14ac:dyDescent="0.25">
      <c r="A799" s="39"/>
      <c r="B799" s="39"/>
      <c r="C799" s="39"/>
      <c r="D799" s="39"/>
      <c r="E799" s="39"/>
      <c r="F799" s="39"/>
      <c r="G799" s="39"/>
      <c r="H799" s="40"/>
      <c r="I799" s="39"/>
      <c r="J799" s="39"/>
      <c r="K799" s="39"/>
      <c r="L799" s="39"/>
      <c r="M799" s="39"/>
      <c r="N799" s="56"/>
      <c r="O799" s="40"/>
      <c r="P799" s="61"/>
      <c r="Q799" s="57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39"/>
    </row>
    <row r="800" spans="1:31" ht="15" customHeight="1" x14ac:dyDescent="0.25">
      <c r="A800" s="39"/>
      <c r="B800" s="39"/>
      <c r="C800" s="39"/>
      <c r="D800" s="39"/>
      <c r="E800" s="39"/>
      <c r="F800" s="39"/>
      <c r="G800" s="39"/>
      <c r="H800" s="40"/>
      <c r="I800" s="39"/>
      <c r="J800" s="39"/>
      <c r="K800" s="39"/>
      <c r="L800" s="39"/>
      <c r="M800" s="39"/>
      <c r="N800" s="56"/>
      <c r="O800" s="40"/>
      <c r="P800" s="61"/>
      <c r="Q800" s="57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39"/>
    </row>
    <row r="801" spans="1:31" ht="15" customHeight="1" x14ac:dyDescent="0.25">
      <c r="A801" s="39"/>
      <c r="B801" s="39"/>
      <c r="C801" s="39"/>
      <c r="D801" s="39"/>
      <c r="E801" s="39"/>
      <c r="F801" s="39"/>
      <c r="G801" s="39"/>
      <c r="H801" s="40"/>
      <c r="I801" s="39"/>
      <c r="J801" s="39"/>
      <c r="K801" s="39"/>
      <c r="L801" s="39"/>
      <c r="M801" s="39"/>
      <c r="N801" s="56"/>
      <c r="O801" s="40"/>
      <c r="P801" s="61"/>
      <c r="Q801" s="57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39"/>
    </row>
    <row r="802" spans="1:31" ht="15" customHeight="1" x14ac:dyDescent="0.25">
      <c r="A802" s="39"/>
      <c r="B802" s="39"/>
      <c r="C802" s="39"/>
      <c r="D802" s="39"/>
      <c r="E802" s="39"/>
      <c r="F802" s="39"/>
      <c r="G802" s="39"/>
      <c r="H802" s="40"/>
      <c r="I802" s="39"/>
      <c r="J802" s="39"/>
      <c r="K802" s="39"/>
      <c r="L802" s="39"/>
      <c r="M802" s="39"/>
      <c r="N802" s="56"/>
      <c r="O802" s="40"/>
      <c r="P802" s="61"/>
      <c r="Q802" s="57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39"/>
    </row>
    <row r="803" spans="1:31" ht="15" customHeight="1" x14ac:dyDescent="0.25">
      <c r="A803" s="39"/>
      <c r="B803" s="39"/>
      <c r="C803" s="39"/>
      <c r="D803" s="39"/>
      <c r="E803" s="39"/>
      <c r="F803" s="39"/>
      <c r="G803" s="39"/>
      <c r="H803" s="40"/>
      <c r="I803" s="39"/>
      <c r="J803" s="39"/>
      <c r="K803" s="39"/>
      <c r="L803" s="39"/>
      <c r="M803" s="39"/>
      <c r="N803" s="56"/>
      <c r="O803" s="40"/>
      <c r="P803" s="61"/>
      <c r="Q803" s="57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39"/>
    </row>
    <row r="804" spans="1:31" ht="15" customHeight="1" x14ac:dyDescent="0.25">
      <c r="A804" s="39"/>
      <c r="B804" s="39"/>
      <c r="C804" s="39"/>
      <c r="D804" s="39"/>
      <c r="E804" s="39"/>
      <c r="F804" s="39"/>
      <c r="G804" s="39"/>
      <c r="H804" s="40"/>
      <c r="I804" s="39"/>
      <c r="J804" s="39"/>
      <c r="K804" s="39"/>
      <c r="L804" s="39"/>
      <c r="M804" s="39"/>
      <c r="N804" s="56"/>
      <c r="O804" s="40"/>
      <c r="P804" s="61"/>
      <c r="Q804" s="57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39"/>
    </row>
    <row r="805" spans="1:31" ht="15" customHeight="1" x14ac:dyDescent="0.25">
      <c r="A805" s="39"/>
      <c r="B805" s="39"/>
      <c r="C805" s="39"/>
      <c r="D805" s="39"/>
      <c r="E805" s="39"/>
      <c r="F805" s="39"/>
      <c r="G805" s="39"/>
      <c r="H805" s="40"/>
      <c r="I805" s="39"/>
      <c r="J805" s="39"/>
      <c r="K805" s="39"/>
      <c r="L805" s="39"/>
      <c r="M805" s="39"/>
      <c r="N805" s="56"/>
      <c r="O805" s="40"/>
      <c r="P805" s="61"/>
      <c r="Q805" s="57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39"/>
    </row>
    <row r="806" spans="1:31" ht="15" customHeight="1" x14ac:dyDescent="0.25">
      <c r="A806" s="39"/>
      <c r="B806" s="39"/>
      <c r="C806" s="39"/>
      <c r="D806" s="39"/>
      <c r="E806" s="39"/>
      <c r="F806" s="39"/>
      <c r="G806" s="39"/>
      <c r="H806" s="40"/>
      <c r="I806" s="39"/>
      <c r="J806" s="39"/>
      <c r="K806" s="39"/>
      <c r="L806" s="39"/>
      <c r="M806" s="39"/>
      <c r="N806" s="56"/>
      <c r="O806" s="40"/>
      <c r="P806" s="61"/>
      <c r="Q806" s="57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39"/>
    </row>
    <row r="807" spans="1:31" ht="15" customHeight="1" x14ac:dyDescent="0.25">
      <c r="A807" s="39"/>
      <c r="B807" s="39"/>
      <c r="C807" s="39"/>
      <c r="D807" s="39"/>
      <c r="E807" s="39"/>
      <c r="F807" s="39"/>
      <c r="G807" s="39"/>
      <c r="H807" s="40"/>
      <c r="I807" s="39"/>
      <c r="J807" s="39"/>
      <c r="K807" s="39"/>
      <c r="L807" s="39"/>
      <c r="M807" s="39"/>
      <c r="N807" s="56"/>
      <c r="O807" s="40"/>
      <c r="P807" s="61"/>
      <c r="Q807" s="57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39"/>
    </row>
    <row r="808" spans="1:31" ht="15" customHeight="1" x14ac:dyDescent="0.25">
      <c r="A808" s="39"/>
      <c r="B808" s="39"/>
      <c r="C808" s="39"/>
      <c r="D808" s="39"/>
      <c r="E808" s="39"/>
      <c r="F808" s="39"/>
      <c r="G808" s="39"/>
      <c r="H808" s="40"/>
      <c r="I808" s="39"/>
      <c r="J808" s="39"/>
      <c r="K808" s="39"/>
      <c r="L808" s="39"/>
      <c r="M808" s="39"/>
      <c r="N808" s="56"/>
      <c r="O808" s="40"/>
      <c r="P808" s="61"/>
      <c r="Q808" s="57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39"/>
    </row>
    <row r="809" spans="1:31" ht="15" customHeight="1" x14ac:dyDescent="0.25">
      <c r="A809" s="39"/>
      <c r="B809" s="39"/>
      <c r="C809" s="39"/>
      <c r="D809" s="39"/>
      <c r="E809" s="39"/>
      <c r="F809" s="39"/>
      <c r="G809" s="39"/>
      <c r="H809" s="40"/>
      <c r="I809" s="39"/>
      <c r="J809" s="39"/>
      <c r="K809" s="39"/>
      <c r="L809" s="39"/>
      <c r="M809" s="39"/>
      <c r="N809" s="56"/>
      <c r="O809" s="40"/>
      <c r="P809" s="61"/>
      <c r="Q809" s="57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39"/>
    </row>
    <row r="810" spans="1:31" ht="15" customHeight="1" x14ac:dyDescent="0.25">
      <c r="A810" s="39"/>
      <c r="B810" s="39"/>
      <c r="C810" s="39"/>
      <c r="D810" s="39"/>
      <c r="E810" s="39"/>
      <c r="F810" s="39"/>
      <c r="G810" s="39"/>
      <c r="H810" s="40"/>
      <c r="I810" s="39"/>
      <c r="J810" s="39"/>
      <c r="K810" s="39"/>
      <c r="L810" s="39"/>
      <c r="M810" s="39"/>
      <c r="N810" s="56"/>
      <c r="O810" s="40"/>
      <c r="P810" s="61"/>
      <c r="Q810" s="57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39"/>
    </row>
    <row r="811" spans="1:31" ht="15" customHeight="1" x14ac:dyDescent="0.25">
      <c r="A811" s="39"/>
      <c r="B811" s="39"/>
      <c r="C811" s="39"/>
      <c r="D811" s="39"/>
      <c r="E811" s="39"/>
      <c r="F811" s="39"/>
      <c r="G811" s="39"/>
      <c r="H811" s="40"/>
      <c r="I811" s="39"/>
      <c r="J811" s="39"/>
      <c r="K811" s="39"/>
      <c r="L811" s="39"/>
      <c r="M811" s="39"/>
      <c r="N811" s="56"/>
      <c r="O811" s="40"/>
      <c r="P811" s="61"/>
      <c r="Q811" s="57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39"/>
    </row>
    <row r="812" spans="1:31" ht="15" customHeight="1" x14ac:dyDescent="0.25">
      <c r="A812" s="39"/>
      <c r="B812" s="39"/>
      <c r="C812" s="39"/>
      <c r="D812" s="39"/>
      <c r="E812" s="39"/>
      <c r="F812" s="39"/>
      <c r="G812" s="39"/>
      <c r="H812" s="40"/>
      <c r="I812" s="39"/>
      <c r="J812" s="39"/>
      <c r="K812" s="39"/>
      <c r="L812" s="39"/>
      <c r="M812" s="39"/>
      <c r="N812" s="56"/>
      <c r="O812" s="40"/>
      <c r="P812" s="61"/>
      <c r="Q812" s="57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39"/>
    </row>
    <row r="813" spans="1:31" ht="15" customHeight="1" x14ac:dyDescent="0.25">
      <c r="A813" s="39"/>
      <c r="B813" s="39"/>
      <c r="C813" s="39"/>
      <c r="D813" s="39"/>
      <c r="E813" s="39"/>
      <c r="F813" s="39"/>
      <c r="G813" s="39"/>
      <c r="H813" s="40"/>
      <c r="I813" s="39"/>
      <c r="J813" s="39"/>
      <c r="K813" s="39"/>
      <c r="L813" s="39"/>
      <c r="M813" s="39"/>
      <c r="N813" s="56"/>
      <c r="O813" s="40"/>
      <c r="P813" s="61"/>
      <c r="Q813" s="57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39"/>
    </row>
    <row r="814" spans="1:31" ht="15" customHeight="1" x14ac:dyDescent="0.25">
      <c r="A814" s="39"/>
      <c r="B814" s="39"/>
      <c r="C814" s="39"/>
      <c r="D814" s="39"/>
      <c r="E814" s="39"/>
      <c r="F814" s="39"/>
      <c r="G814" s="39"/>
      <c r="H814" s="40"/>
      <c r="I814" s="39"/>
      <c r="J814" s="39"/>
      <c r="K814" s="39"/>
      <c r="L814" s="39"/>
      <c r="M814" s="39"/>
      <c r="N814" s="56"/>
      <c r="O814" s="40"/>
      <c r="P814" s="61"/>
      <c r="Q814" s="57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39"/>
    </row>
    <row r="815" spans="1:31" ht="15" customHeight="1" x14ac:dyDescent="0.25">
      <c r="A815" s="39"/>
      <c r="B815" s="39"/>
      <c r="C815" s="39"/>
      <c r="D815" s="39"/>
      <c r="E815" s="39"/>
      <c r="F815" s="39"/>
      <c r="G815" s="39"/>
      <c r="H815" s="40"/>
      <c r="I815" s="39"/>
      <c r="J815" s="39"/>
      <c r="K815" s="39"/>
      <c r="L815" s="39"/>
      <c r="M815" s="39"/>
      <c r="N815" s="56"/>
      <c r="O815" s="40"/>
      <c r="P815" s="61"/>
      <c r="Q815" s="57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39"/>
    </row>
    <row r="816" spans="1:31" ht="15" customHeight="1" x14ac:dyDescent="0.25">
      <c r="A816" s="39"/>
      <c r="B816" s="39"/>
      <c r="C816" s="39"/>
      <c r="D816" s="39"/>
      <c r="E816" s="39"/>
      <c r="F816" s="39"/>
      <c r="G816" s="39"/>
      <c r="H816" s="40"/>
      <c r="I816" s="39"/>
      <c r="J816" s="39"/>
      <c r="K816" s="39"/>
      <c r="L816" s="39"/>
      <c r="M816" s="39"/>
      <c r="N816" s="56"/>
      <c r="O816" s="40"/>
      <c r="P816" s="61"/>
      <c r="Q816" s="57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39"/>
    </row>
    <row r="817" spans="1:31" ht="15" customHeight="1" x14ac:dyDescent="0.25">
      <c r="A817" s="39"/>
      <c r="B817" s="39"/>
      <c r="C817" s="39"/>
      <c r="D817" s="39"/>
      <c r="E817" s="39"/>
      <c r="F817" s="39"/>
      <c r="G817" s="39"/>
      <c r="H817" s="40"/>
      <c r="I817" s="39"/>
      <c r="J817" s="39"/>
      <c r="K817" s="39"/>
      <c r="L817" s="39"/>
      <c r="M817" s="39"/>
      <c r="N817" s="56"/>
      <c r="O817" s="40"/>
      <c r="P817" s="61"/>
      <c r="Q817" s="57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39"/>
    </row>
    <row r="818" spans="1:31" ht="15" customHeight="1" x14ac:dyDescent="0.25">
      <c r="A818" s="39"/>
      <c r="B818" s="39"/>
      <c r="C818" s="39"/>
      <c r="D818" s="39"/>
      <c r="E818" s="39"/>
      <c r="F818" s="39"/>
      <c r="G818" s="39"/>
      <c r="H818" s="40"/>
      <c r="I818" s="39"/>
      <c r="J818" s="39"/>
      <c r="K818" s="39"/>
      <c r="L818" s="39"/>
      <c r="M818" s="39"/>
      <c r="N818" s="56"/>
      <c r="O818" s="40"/>
      <c r="P818" s="61"/>
      <c r="Q818" s="57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39"/>
    </row>
    <row r="819" spans="1:31" ht="15" customHeight="1" x14ac:dyDescent="0.25">
      <c r="A819" s="39"/>
      <c r="B819" s="39"/>
      <c r="C819" s="39"/>
      <c r="D819" s="39"/>
      <c r="E819" s="39"/>
      <c r="F819" s="39"/>
      <c r="G819" s="39"/>
      <c r="H819" s="40"/>
      <c r="I819" s="39"/>
      <c r="J819" s="39"/>
      <c r="K819" s="39"/>
      <c r="L819" s="39"/>
      <c r="M819" s="39"/>
      <c r="N819" s="56"/>
      <c r="O819" s="40"/>
      <c r="P819" s="61"/>
      <c r="Q819" s="57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39"/>
    </row>
    <row r="820" spans="1:31" ht="15" customHeight="1" x14ac:dyDescent="0.25">
      <c r="A820" s="39"/>
      <c r="B820" s="39"/>
      <c r="C820" s="39"/>
      <c r="D820" s="39"/>
      <c r="E820" s="39"/>
      <c r="F820" s="39"/>
      <c r="G820" s="39"/>
      <c r="H820" s="40"/>
      <c r="I820" s="39"/>
      <c r="J820" s="39"/>
      <c r="K820" s="39"/>
      <c r="L820" s="39"/>
      <c r="M820" s="39"/>
      <c r="N820" s="56"/>
      <c r="O820" s="40"/>
      <c r="P820" s="61"/>
      <c r="Q820" s="57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39"/>
    </row>
    <row r="821" spans="1:31" ht="15" customHeight="1" x14ac:dyDescent="0.25">
      <c r="A821" s="39"/>
      <c r="B821" s="39"/>
      <c r="C821" s="39"/>
      <c r="D821" s="39"/>
      <c r="E821" s="39"/>
      <c r="F821" s="39"/>
      <c r="G821" s="39"/>
      <c r="H821" s="40"/>
      <c r="I821" s="39"/>
      <c r="J821" s="39"/>
      <c r="K821" s="39"/>
      <c r="L821" s="39"/>
      <c r="M821" s="39"/>
      <c r="N821" s="56"/>
      <c r="O821" s="40"/>
      <c r="P821" s="61"/>
      <c r="Q821" s="57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39"/>
    </row>
    <row r="822" spans="1:31" ht="15" customHeight="1" x14ac:dyDescent="0.25">
      <c r="A822" s="39"/>
      <c r="B822" s="39"/>
      <c r="C822" s="39"/>
      <c r="D822" s="39"/>
      <c r="E822" s="39"/>
      <c r="F822" s="39"/>
      <c r="G822" s="39"/>
      <c r="H822" s="40"/>
      <c r="I822" s="39"/>
      <c r="J822" s="39"/>
      <c r="K822" s="39"/>
      <c r="L822" s="39"/>
      <c r="M822" s="39"/>
      <c r="N822" s="56"/>
      <c r="O822" s="40"/>
      <c r="P822" s="61"/>
      <c r="Q822" s="57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39"/>
    </row>
    <row r="823" spans="1:31" ht="15" customHeight="1" x14ac:dyDescent="0.25">
      <c r="A823" s="39"/>
      <c r="B823" s="39"/>
      <c r="C823" s="39"/>
      <c r="D823" s="39"/>
      <c r="E823" s="39"/>
      <c r="F823" s="39"/>
      <c r="G823" s="39"/>
      <c r="H823" s="40"/>
      <c r="I823" s="39"/>
      <c r="J823" s="39"/>
      <c r="K823" s="39"/>
      <c r="L823" s="39"/>
      <c r="M823" s="39"/>
      <c r="N823" s="56"/>
      <c r="O823" s="40"/>
      <c r="P823" s="61"/>
      <c r="Q823" s="57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39"/>
    </row>
    <row r="824" spans="1:31" ht="15" customHeight="1" x14ac:dyDescent="0.25">
      <c r="A824" s="39"/>
      <c r="B824" s="39"/>
      <c r="C824" s="39"/>
      <c r="D824" s="39"/>
      <c r="E824" s="39"/>
      <c r="F824" s="39"/>
      <c r="G824" s="39"/>
      <c r="H824" s="40"/>
      <c r="I824" s="39"/>
      <c r="J824" s="39"/>
      <c r="K824" s="39"/>
      <c r="L824" s="39"/>
      <c r="M824" s="39"/>
      <c r="N824" s="56"/>
      <c r="O824" s="40"/>
      <c r="P824" s="61"/>
      <c r="Q824" s="57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39"/>
    </row>
    <row r="825" spans="1:31" ht="15" customHeight="1" x14ac:dyDescent="0.25">
      <c r="A825" s="39"/>
      <c r="B825" s="39"/>
      <c r="C825" s="39"/>
      <c r="D825" s="39"/>
      <c r="E825" s="39"/>
      <c r="F825" s="39"/>
      <c r="G825" s="39"/>
      <c r="H825" s="40"/>
      <c r="I825" s="39"/>
      <c r="J825" s="39"/>
      <c r="K825" s="39"/>
      <c r="L825" s="39"/>
      <c r="M825" s="39"/>
      <c r="N825" s="56"/>
      <c r="O825" s="40"/>
      <c r="P825" s="61"/>
      <c r="Q825" s="57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39"/>
    </row>
    <row r="826" spans="1:31" ht="15" customHeight="1" x14ac:dyDescent="0.25">
      <c r="A826" s="39"/>
      <c r="B826" s="39"/>
      <c r="C826" s="39"/>
      <c r="D826" s="39"/>
      <c r="E826" s="39"/>
      <c r="F826" s="39"/>
      <c r="G826" s="39"/>
      <c r="H826" s="40"/>
      <c r="I826" s="39"/>
      <c r="J826" s="39"/>
      <c r="K826" s="39"/>
      <c r="L826" s="39"/>
      <c r="M826" s="39"/>
      <c r="N826" s="56"/>
      <c r="O826" s="40"/>
      <c r="P826" s="61"/>
      <c r="Q826" s="57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39"/>
    </row>
    <row r="827" spans="1:31" ht="15" customHeight="1" x14ac:dyDescent="0.25">
      <c r="A827" s="39"/>
      <c r="B827" s="39"/>
      <c r="C827" s="39"/>
      <c r="D827" s="39"/>
      <c r="E827" s="39"/>
      <c r="F827" s="39"/>
      <c r="G827" s="39"/>
      <c r="H827" s="40"/>
      <c r="I827" s="39"/>
      <c r="J827" s="39"/>
      <c r="K827" s="39"/>
      <c r="L827" s="39"/>
      <c r="M827" s="39"/>
      <c r="N827" s="56"/>
      <c r="O827" s="40"/>
      <c r="P827" s="61"/>
      <c r="Q827" s="57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39"/>
    </row>
    <row r="828" spans="1:31" ht="15" customHeight="1" x14ac:dyDescent="0.25">
      <c r="A828" s="39"/>
      <c r="B828" s="39"/>
      <c r="C828" s="39"/>
      <c r="D828" s="39"/>
      <c r="E828" s="39"/>
      <c r="F828" s="39"/>
      <c r="G828" s="39"/>
      <c r="H828" s="40"/>
      <c r="I828" s="39"/>
      <c r="J828" s="39"/>
      <c r="K828" s="39"/>
      <c r="L828" s="39"/>
      <c r="M828" s="39"/>
      <c r="N828" s="56"/>
      <c r="O828" s="40"/>
      <c r="P828" s="61"/>
      <c r="Q828" s="57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39"/>
    </row>
    <row r="829" spans="1:31" ht="15" customHeight="1" x14ac:dyDescent="0.25">
      <c r="A829" s="39"/>
      <c r="B829" s="39"/>
      <c r="C829" s="39"/>
      <c r="D829" s="39"/>
      <c r="E829" s="39"/>
      <c r="F829" s="39"/>
      <c r="G829" s="39"/>
      <c r="H829" s="40"/>
      <c r="I829" s="39"/>
      <c r="J829" s="39"/>
      <c r="K829" s="39"/>
      <c r="L829" s="39"/>
      <c r="M829" s="39"/>
      <c r="N829" s="56"/>
      <c r="O829" s="40"/>
      <c r="P829" s="61"/>
      <c r="Q829" s="57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39"/>
    </row>
    <row r="830" spans="1:31" ht="15" customHeight="1" x14ac:dyDescent="0.25">
      <c r="A830" s="39"/>
      <c r="B830" s="39"/>
      <c r="C830" s="39"/>
      <c r="D830" s="39"/>
      <c r="E830" s="39"/>
      <c r="F830" s="39"/>
      <c r="G830" s="39"/>
      <c r="H830" s="40"/>
      <c r="I830" s="39"/>
      <c r="J830" s="39"/>
      <c r="K830" s="39"/>
      <c r="L830" s="39"/>
      <c r="M830" s="39"/>
      <c r="N830" s="56"/>
      <c r="O830" s="40"/>
      <c r="P830" s="61"/>
      <c r="Q830" s="57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39"/>
    </row>
    <row r="831" spans="1:31" ht="15" customHeight="1" x14ac:dyDescent="0.25">
      <c r="A831" s="39"/>
      <c r="B831" s="39"/>
      <c r="C831" s="39"/>
      <c r="D831" s="39"/>
      <c r="E831" s="39"/>
      <c r="F831" s="39"/>
      <c r="G831" s="39"/>
      <c r="H831" s="40"/>
      <c r="I831" s="39"/>
      <c r="J831" s="39"/>
      <c r="K831" s="39"/>
      <c r="L831" s="39"/>
      <c r="M831" s="39"/>
      <c r="N831" s="56"/>
      <c r="O831" s="40"/>
      <c r="P831" s="61"/>
      <c r="Q831" s="57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39"/>
    </row>
    <row r="832" spans="1:31" ht="15" customHeight="1" x14ac:dyDescent="0.25">
      <c r="A832" s="39"/>
      <c r="B832" s="39"/>
      <c r="C832" s="39"/>
      <c r="D832" s="39"/>
      <c r="E832" s="39"/>
      <c r="F832" s="39"/>
      <c r="G832" s="39"/>
      <c r="H832" s="40"/>
      <c r="I832" s="39"/>
      <c r="J832" s="39"/>
      <c r="K832" s="39"/>
      <c r="L832" s="39"/>
      <c r="M832" s="39"/>
      <c r="N832" s="56"/>
      <c r="O832" s="40"/>
      <c r="P832" s="61"/>
      <c r="Q832" s="57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39"/>
    </row>
    <row r="833" spans="1:31" ht="15" customHeight="1" x14ac:dyDescent="0.25">
      <c r="A833" s="39"/>
      <c r="B833" s="39"/>
      <c r="C833" s="39"/>
      <c r="D833" s="39"/>
      <c r="E833" s="39"/>
      <c r="F833" s="39"/>
      <c r="G833" s="39"/>
      <c r="H833" s="40"/>
      <c r="I833" s="39"/>
      <c r="J833" s="39"/>
      <c r="K833" s="39"/>
      <c r="L833" s="39"/>
      <c r="M833" s="39"/>
      <c r="N833" s="56"/>
      <c r="O833" s="40"/>
      <c r="P833" s="61"/>
      <c r="Q833" s="57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39"/>
    </row>
    <row r="834" spans="1:31" ht="15" customHeight="1" x14ac:dyDescent="0.25">
      <c r="A834" s="39"/>
      <c r="B834" s="39"/>
      <c r="C834" s="39"/>
      <c r="D834" s="39"/>
      <c r="E834" s="39"/>
      <c r="F834" s="39"/>
      <c r="G834" s="39"/>
      <c r="H834" s="40"/>
      <c r="I834" s="39"/>
      <c r="J834" s="39"/>
      <c r="K834" s="39"/>
      <c r="L834" s="39"/>
      <c r="M834" s="39"/>
      <c r="N834" s="56"/>
      <c r="O834" s="40"/>
      <c r="P834" s="61"/>
      <c r="Q834" s="57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39"/>
    </row>
    <row r="835" spans="1:31" ht="15" customHeight="1" x14ac:dyDescent="0.25">
      <c r="A835" s="39"/>
      <c r="B835" s="39"/>
      <c r="C835" s="39"/>
      <c r="D835" s="39"/>
      <c r="E835" s="39"/>
      <c r="F835" s="39"/>
      <c r="G835" s="39"/>
      <c r="H835" s="40"/>
      <c r="I835" s="39"/>
      <c r="J835" s="39"/>
      <c r="K835" s="39"/>
      <c r="L835" s="39"/>
      <c r="M835" s="39"/>
      <c r="N835" s="56"/>
      <c r="O835" s="40"/>
      <c r="P835" s="61"/>
      <c r="Q835" s="57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39"/>
    </row>
    <row r="836" spans="1:31" ht="15" customHeight="1" x14ac:dyDescent="0.25">
      <c r="A836" s="39"/>
      <c r="B836" s="39"/>
      <c r="C836" s="39"/>
      <c r="D836" s="39"/>
      <c r="E836" s="39"/>
      <c r="F836" s="39"/>
      <c r="G836" s="39"/>
      <c r="H836" s="40"/>
      <c r="I836" s="39"/>
      <c r="J836" s="39"/>
      <c r="K836" s="39"/>
      <c r="L836" s="39"/>
      <c r="M836" s="39"/>
      <c r="N836" s="56"/>
      <c r="O836" s="40"/>
      <c r="P836" s="61"/>
      <c r="Q836" s="57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39"/>
    </row>
    <row r="837" spans="1:31" ht="15" customHeight="1" x14ac:dyDescent="0.25">
      <c r="A837" s="39"/>
      <c r="B837" s="39"/>
      <c r="C837" s="39"/>
      <c r="D837" s="39"/>
      <c r="E837" s="39"/>
      <c r="F837" s="39"/>
      <c r="G837" s="39"/>
      <c r="H837" s="40"/>
      <c r="I837" s="39"/>
      <c r="J837" s="39"/>
      <c r="K837" s="39"/>
      <c r="L837" s="39"/>
      <c r="M837" s="39"/>
      <c r="N837" s="56"/>
      <c r="O837" s="40"/>
      <c r="P837" s="61"/>
      <c r="Q837" s="57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39"/>
    </row>
    <row r="838" spans="1:31" ht="15" customHeight="1" x14ac:dyDescent="0.25">
      <c r="A838" s="39"/>
      <c r="B838" s="39"/>
      <c r="C838" s="39"/>
      <c r="D838" s="39"/>
      <c r="E838" s="39"/>
      <c r="F838" s="39"/>
      <c r="G838" s="39"/>
      <c r="H838" s="40"/>
      <c r="I838" s="39"/>
      <c r="J838" s="39"/>
      <c r="K838" s="39"/>
      <c r="L838" s="39"/>
      <c r="M838" s="39"/>
      <c r="N838" s="56"/>
      <c r="O838" s="40"/>
      <c r="P838" s="61"/>
      <c r="Q838" s="57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39"/>
    </row>
    <row r="839" spans="1:31" ht="15" customHeight="1" x14ac:dyDescent="0.25">
      <c r="A839" s="39"/>
      <c r="B839" s="39"/>
      <c r="C839" s="39"/>
      <c r="D839" s="39"/>
      <c r="E839" s="39"/>
      <c r="F839" s="39"/>
      <c r="G839" s="39"/>
      <c r="H839" s="40"/>
      <c r="I839" s="39"/>
      <c r="J839" s="39"/>
      <c r="K839" s="39"/>
      <c r="L839" s="39"/>
      <c r="M839" s="39"/>
      <c r="N839" s="56"/>
      <c r="O839" s="40"/>
      <c r="P839" s="61"/>
      <c r="Q839" s="57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39"/>
    </row>
    <row r="840" spans="1:31" ht="15" customHeight="1" x14ac:dyDescent="0.25">
      <c r="A840" s="39"/>
      <c r="B840" s="39"/>
      <c r="C840" s="39"/>
      <c r="D840" s="39"/>
      <c r="E840" s="39"/>
      <c r="F840" s="39"/>
      <c r="G840" s="39"/>
      <c r="H840" s="40"/>
      <c r="I840" s="39"/>
      <c r="J840" s="39"/>
      <c r="K840" s="39"/>
      <c r="L840" s="39"/>
      <c r="M840" s="39"/>
      <c r="N840" s="56"/>
      <c r="O840" s="40"/>
      <c r="P840" s="61"/>
      <c r="Q840" s="57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39"/>
    </row>
    <row r="841" spans="1:31" ht="15" customHeight="1" x14ac:dyDescent="0.25">
      <c r="A841" s="39"/>
      <c r="B841" s="39"/>
      <c r="C841" s="39"/>
      <c r="D841" s="39"/>
      <c r="E841" s="39"/>
      <c r="F841" s="39"/>
      <c r="G841" s="39"/>
      <c r="H841" s="40"/>
      <c r="I841" s="39"/>
      <c r="J841" s="39"/>
      <c r="K841" s="39"/>
      <c r="L841" s="39"/>
      <c r="M841" s="39"/>
      <c r="N841" s="56"/>
      <c r="O841" s="40"/>
      <c r="P841" s="61"/>
      <c r="Q841" s="57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39"/>
    </row>
    <row r="842" spans="1:31" ht="15" customHeight="1" x14ac:dyDescent="0.25">
      <c r="A842" s="39"/>
      <c r="B842" s="39"/>
      <c r="C842" s="39"/>
      <c r="D842" s="39"/>
      <c r="E842" s="39"/>
      <c r="F842" s="39"/>
      <c r="G842" s="39"/>
      <c r="H842" s="40"/>
      <c r="I842" s="39"/>
      <c r="J842" s="39"/>
      <c r="K842" s="39"/>
      <c r="L842" s="39"/>
      <c r="M842" s="39"/>
      <c r="N842" s="56"/>
      <c r="O842" s="40"/>
      <c r="P842" s="61"/>
      <c r="Q842" s="57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39"/>
    </row>
    <row r="843" spans="1:31" ht="15" customHeight="1" x14ac:dyDescent="0.25">
      <c r="A843" s="39"/>
      <c r="B843" s="39"/>
      <c r="C843" s="39"/>
      <c r="D843" s="39"/>
      <c r="E843" s="39"/>
      <c r="F843" s="39"/>
      <c r="G843" s="39"/>
      <c r="H843" s="40"/>
      <c r="I843" s="39"/>
      <c r="J843" s="39"/>
      <c r="K843" s="39"/>
      <c r="L843" s="39"/>
      <c r="M843" s="39"/>
      <c r="N843" s="56"/>
      <c r="O843" s="40"/>
      <c r="P843" s="61"/>
      <c r="Q843" s="57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39"/>
    </row>
    <row r="844" spans="1:31" ht="15" customHeight="1" x14ac:dyDescent="0.25">
      <c r="A844" s="39"/>
      <c r="B844" s="39"/>
      <c r="C844" s="39"/>
      <c r="D844" s="39"/>
      <c r="E844" s="39"/>
      <c r="F844" s="39"/>
      <c r="G844" s="39"/>
      <c r="H844" s="40"/>
      <c r="I844" s="39"/>
      <c r="J844" s="39"/>
      <c r="K844" s="39"/>
      <c r="L844" s="39"/>
      <c r="M844" s="39"/>
      <c r="N844" s="56"/>
      <c r="O844" s="40"/>
      <c r="P844" s="61"/>
      <c r="Q844" s="57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39"/>
    </row>
    <row r="845" spans="1:31" ht="15" customHeight="1" x14ac:dyDescent="0.25">
      <c r="A845" s="39"/>
      <c r="B845" s="39"/>
      <c r="C845" s="39"/>
      <c r="D845" s="39"/>
      <c r="E845" s="39"/>
      <c r="F845" s="39"/>
      <c r="G845" s="39"/>
      <c r="H845" s="40"/>
      <c r="I845" s="39"/>
      <c r="J845" s="39"/>
      <c r="K845" s="39"/>
      <c r="L845" s="39"/>
      <c r="M845" s="39"/>
      <c r="N845" s="56"/>
      <c r="O845" s="40"/>
      <c r="P845" s="61"/>
      <c r="Q845" s="57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39"/>
    </row>
    <row r="846" spans="1:31" ht="15" customHeight="1" x14ac:dyDescent="0.25">
      <c r="A846" s="39"/>
      <c r="B846" s="39"/>
      <c r="C846" s="39"/>
      <c r="D846" s="39"/>
      <c r="E846" s="39"/>
      <c r="F846" s="39"/>
      <c r="G846" s="39"/>
      <c r="H846" s="40"/>
      <c r="I846" s="39"/>
      <c r="J846" s="39"/>
      <c r="K846" s="39"/>
      <c r="L846" s="39"/>
      <c r="M846" s="39"/>
      <c r="N846" s="56"/>
      <c r="O846" s="40"/>
      <c r="P846" s="61"/>
      <c r="Q846" s="57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39"/>
    </row>
    <row r="847" spans="1:31" ht="15" customHeight="1" x14ac:dyDescent="0.25">
      <c r="A847" s="39"/>
      <c r="B847" s="39"/>
      <c r="C847" s="39"/>
      <c r="D847" s="39"/>
      <c r="E847" s="39"/>
      <c r="F847" s="39"/>
      <c r="G847" s="39"/>
      <c r="H847" s="40"/>
      <c r="I847" s="39"/>
      <c r="J847" s="39"/>
      <c r="K847" s="39"/>
      <c r="L847" s="39"/>
      <c r="M847" s="39"/>
      <c r="N847" s="56"/>
      <c r="O847" s="40"/>
      <c r="P847" s="61"/>
      <c r="Q847" s="57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39"/>
    </row>
    <row r="848" spans="1:31" ht="15" customHeight="1" x14ac:dyDescent="0.25">
      <c r="A848" s="39"/>
      <c r="B848" s="39"/>
      <c r="C848" s="39"/>
      <c r="D848" s="39"/>
      <c r="E848" s="39"/>
      <c r="F848" s="39"/>
      <c r="G848" s="39"/>
      <c r="H848" s="40"/>
      <c r="I848" s="39"/>
      <c r="J848" s="39"/>
      <c r="K848" s="39"/>
      <c r="L848" s="39"/>
      <c r="M848" s="39"/>
      <c r="N848" s="56"/>
      <c r="O848" s="40"/>
      <c r="P848" s="61"/>
      <c r="Q848" s="57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39"/>
    </row>
    <row r="849" spans="1:31" ht="15" customHeight="1" x14ac:dyDescent="0.25">
      <c r="A849" s="39"/>
      <c r="B849" s="39"/>
      <c r="C849" s="39"/>
      <c r="D849" s="39"/>
      <c r="E849" s="39"/>
      <c r="F849" s="39"/>
      <c r="G849" s="39"/>
      <c r="H849" s="40"/>
      <c r="I849" s="39"/>
      <c r="J849" s="39"/>
      <c r="K849" s="39"/>
      <c r="L849" s="39"/>
      <c r="M849" s="39"/>
      <c r="N849" s="56"/>
      <c r="O849" s="40"/>
      <c r="P849" s="61"/>
      <c r="Q849" s="57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39"/>
    </row>
    <row r="850" spans="1:31" ht="15" customHeight="1" x14ac:dyDescent="0.25">
      <c r="A850" s="39"/>
      <c r="B850" s="39"/>
      <c r="C850" s="39"/>
      <c r="D850" s="39"/>
      <c r="E850" s="39"/>
      <c r="F850" s="39"/>
      <c r="G850" s="39"/>
      <c r="H850" s="40"/>
      <c r="I850" s="39"/>
      <c r="J850" s="39"/>
      <c r="K850" s="39"/>
      <c r="L850" s="39"/>
      <c r="M850" s="39"/>
      <c r="N850" s="56"/>
      <c r="O850" s="40"/>
      <c r="P850" s="61"/>
      <c r="Q850" s="57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39"/>
    </row>
    <row r="851" spans="1:31" ht="15" customHeight="1" x14ac:dyDescent="0.25">
      <c r="A851" s="39"/>
      <c r="B851" s="39"/>
      <c r="C851" s="39"/>
      <c r="D851" s="39"/>
      <c r="E851" s="39"/>
      <c r="F851" s="39"/>
      <c r="G851" s="39"/>
      <c r="H851" s="40"/>
      <c r="I851" s="39"/>
      <c r="J851" s="39"/>
      <c r="K851" s="39"/>
      <c r="L851" s="39"/>
      <c r="M851" s="39"/>
      <c r="N851" s="56"/>
      <c r="O851" s="40"/>
      <c r="P851" s="61"/>
      <c r="Q851" s="57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39"/>
    </row>
    <row r="852" spans="1:31" ht="15" customHeight="1" x14ac:dyDescent="0.25">
      <c r="A852" s="39"/>
      <c r="B852" s="39"/>
      <c r="C852" s="39"/>
      <c r="D852" s="39"/>
      <c r="E852" s="39"/>
      <c r="F852" s="39"/>
      <c r="G852" s="39"/>
      <c r="H852" s="40"/>
      <c r="I852" s="39"/>
      <c r="J852" s="39"/>
      <c r="K852" s="39"/>
      <c r="L852" s="39"/>
      <c r="M852" s="39"/>
      <c r="N852" s="56"/>
      <c r="O852" s="40"/>
      <c r="P852" s="61"/>
      <c r="Q852" s="57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39"/>
    </row>
    <row r="853" spans="1:31" ht="15" customHeight="1" x14ac:dyDescent="0.25">
      <c r="A853" s="39"/>
      <c r="B853" s="39"/>
      <c r="C853" s="39"/>
      <c r="D853" s="39"/>
      <c r="E853" s="39"/>
      <c r="F853" s="39"/>
      <c r="G853" s="39"/>
      <c r="H853" s="40"/>
      <c r="I853" s="39"/>
      <c r="J853" s="39"/>
      <c r="K853" s="39"/>
      <c r="L853" s="39"/>
      <c r="M853" s="39"/>
      <c r="N853" s="56"/>
      <c r="O853" s="40"/>
      <c r="P853" s="61"/>
      <c r="Q853" s="57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39"/>
    </row>
    <row r="854" spans="1:31" ht="15" customHeight="1" x14ac:dyDescent="0.25">
      <c r="A854" s="39"/>
      <c r="B854" s="39"/>
      <c r="C854" s="39"/>
      <c r="D854" s="39"/>
      <c r="E854" s="39"/>
      <c r="F854" s="39"/>
      <c r="G854" s="39"/>
      <c r="H854" s="40"/>
      <c r="I854" s="39"/>
      <c r="J854" s="39"/>
      <c r="K854" s="39"/>
      <c r="L854" s="39"/>
      <c r="M854" s="39"/>
      <c r="N854" s="56"/>
      <c r="O854" s="40"/>
      <c r="P854" s="61"/>
      <c r="Q854" s="57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39"/>
    </row>
    <row r="855" spans="1:31" ht="15" customHeight="1" x14ac:dyDescent="0.25">
      <c r="A855" s="39"/>
      <c r="B855" s="39"/>
      <c r="C855" s="39"/>
      <c r="D855" s="39"/>
      <c r="E855" s="39"/>
      <c r="F855" s="39"/>
      <c r="G855" s="39"/>
      <c r="H855" s="40"/>
      <c r="I855" s="39"/>
      <c r="J855" s="39"/>
      <c r="K855" s="39"/>
      <c r="L855" s="39"/>
      <c r="M855" s="39"/>
      <c r="N855" s="56"/>
      <c r="O855" s="40"/>
      <c r="P855" s="61"/>
      <c r="Q855" s="57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39"/>
    </row>
    <row r="856" spans="1:31" ht="15" customHeight="1" x14ac:dyDescent="0.25">
      <c r="A856" s="39"/>
      <c r="B856" s="39"/>
      <c r="C856" s="39"/>
      <c r="D856" s="39"/>
      <c r="E856" s="39"/>
      <c r="F856" s="39"/>
      <c r="G856" s="39"/>
      <c r="H856" s="40"/>
      <c r="I856" s="39"/>
      <c r="J856" s="39"/>
      <c r="K856" s="39"/>
      <c r="L856" s="39"/>
      <c r="M856" s="39"/>
      <c r="N856" s="56"/>
      <c r="O856" s="40"/>
      <c r="P856" s="61"/>
      <c r="Q856" s="57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39"/>
    </row>
    <row r="857" spans="1:31" ht="15" customHeight="1" x14ac:dyDescent="0.25">
      <c r="A857" s="39"/>
      <c r="B857" s="39"/>
      <c r="C857" s="39"/>
      <c r="D857" s="39"/>
      <c r="E857" s="39"/>
      <c r="F857" s="39"/>
      <c r="G857" s="39"/>
      <c r="H857" s="40"/>
      <c r="I857" s="39"/>
      <c r="J857" s="39"/>
      <c r="K857" s="39"/>
      <c r="L857" s="39"/>
      <c r="M857" s="39"/>
      <c r="N857" s="56"/>
      <c r="O857" s="40"/>
      <c r="P857" s="61"/>
      <c r="Q857" s="57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39"/>
    </row>
    <row r="858" spans="1:31" ht="15" customHeight="1" x14ac:dyDescent="0.25">
      <c r="A858" s="39"/>
      <c r="B858" s="39"/>
      <c r="C858" s="39"/>
      <c r="D858" s="39"/>
      <c r="E858" s="39"/>
      <c r="F858" s="39"/>
      <c r="G858" s="39"/>
      <c r="H858" s="40"/>
      <c r="I858" s="39"/>
      <c r="J858" s="39"/>
      <c r="K858" s="39"/>
      <c r="L858" s="39"/>
      <c r="M858" s="39"/>
      <c r="N858" s="56"/>
      <c r="O858" s="40"/>
      <c r="P858" s="61"/>
      <c r="Q858" s="57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39"/>
    </row>
    <row r="859" spans="1:31" ht="15" customHeight="1" x14ac:dyDescent="0.25">
      <c r="A859" s="39"/>
      <c r="B859" s="39"/>
      <c r="C859" s="39"/>
      <c r="D859" s="39"/>
      <c r="E859" s="39"/>
      <c r="F859" s="39"/>
      <c r="G859" s="39"/>
      <c r="H859" s="40"/>
      <c r="I859" s="39"/>
      <c r="J859" s="39"/>
      <c r="K859" s="39"/>
      <c r="L859" s="39"/>
      <c r="M859" s="39"/>
      <c r="N859" s="56"/>
      <c r="O859" s="40"/>
      <c r="P859" s="61"/>
      <c r="Q859" s="57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39"/>
    </row>
    <row r="860" spans="1:31" ht="15" customHeight="1" x14ac:dyDescent="0.25">
      <c r="A860" s="39"/>
      <c r="B860" s="39"/>
      <c r="C860" s="39"/>
      <c r="D860" s="39"/>
      <c r="E860" s="39"/>
      <c r="F860" s="39"/>
      <c r="G860" s="39"/>
      <c r="H860" s="40"/>
      <c r="I860" s="39"/>
      <c r="J860" s="39"/>
      <c r="K860" s="39"/>
      <c r="L860" s="39"/>
      <c r="M860" s="39"/>
      <c r="N860" s="56"/>
      <c r="O860" s="40"/>
      <c r="P860" s="61"/>
      <c r="Q860" s="57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39"/>
    </row>
    <row r="861" spans="1:31" ht="15" customHeight="1" x14ac:dyDescent="0.25">
      <c r="A861" s="39"/>
      <c r="B861" s="39"/>
      <c r="C861" s="39"/>
      <c r="D861" s="39"/>
      <c r="E861" s="39"/>
      <c r="F861" s="39"/>
      <c r="G861" s="39"/>
      <c r="H861" s="40"/>
      <c r="I861" s="39"/>
      <c r="J861" s="39"/>
      <c r="K861" s="39"/>
      <c r="L861" s="39"/>
      <c r="M861" s="39"/>
      <c r="N861" s="56"/>
      <c r="O861" s="40"/>
      <c r="P861" s="61"/>
      <c r="Q861" s="57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39"/>
    </row>
    <row r="862" spans="1:31" ht="15" customHeight="1" x14ac:dyDescent="0.25">
      <c r="A862" s="39"/>
      <c r="B862" s="39"/>
      <c r="C862" s="39"/>
      <c r="D862" s="39"/>
      <c r="E862" s="39"/>
      <c r="F862" s="39"/>
      <c r="G862" s="39"/>
      <c r="H862" s="40"/>
      <c r="I862" s="39"/>
      <c r="J862" s="39"/>
      <c r="K862" s="39"/>
      <c r="L862" s="39"/>
      <c r="M862" s="39"/>
      <c r="N862" s="56"/>
      <c r="O862" s="40"/>
      <c r="P862" s="61"/>
      <c r="Q862" s="57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39"/>
    </row>
    <row r="863" spans="1:31" ht="15" customHeight="1" x14ac:dyDescent="0.25">
      <c r="A863" s="39"/>
      <c r="B863" s="39"/>
      <c r="C863" s="39"/>
      <c r="D863" s="39"/>
      <c r="E863" s="39"/>
      <c r="F863" s="39"/>
      <c r="G863" s="39"/>
      <c r="H863" s="40"/>
      <c r="I863" s="39"/>
      <c r="J863" s="39"/>
      <c r="K863" s="39"/>
      <c r="L863" s="39"/>
      <c r="M863" s="39"/>
      <c r="N863" s="56"/>
      <c r="O863" s="40"/>
      <c r="P863" s="61"/>
      <c r="Q863" s="57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39"/>
    </row>
    <row r="864" spans="1:31" ht="15" customHeight="1" x14ac:dyDescent="0.25">
      <c r="A864" s="39"/>
      <c r="B864" s="39"/>
      <c r="C864" s="39"/>
      <c r="D864" s="39"/>
      <c r="E864" s="39"/>
      <c r="F864" s="39"/>
      <c r="G864" s="39"/>
      <c r="H864" s="40"/>
      <c r="I864" s="39"/>
      <c r="J864" s="39"/>
      <c r="K864" s="39"/>
      <c r="L864" s="39"/>
      <c r="M864" s="39"/>
      <c r="N864" s="56"/>
      <c r="O864" s="40"/>
      <c r="P864" s="61"/>
      <c r="Q864" s="57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39"/>
    </row>
    <row r="865" spans="1:31" ht="15" customHeight="1" x14ac:dyDescent="0.25">
      <c r="A865" s="39"/>
      <c r="B865" s="39"/>
      <c r="C865" s="39"/>
      <c r="D865" s="39"/>
      <c r="E865" s="39"/>
      <c r="F865" s="39"/>
      <c r="G865" s="39"/>
      <c r="H865" s="40"/>
      <c r="I865" s="39"/>
      <c r="J865" s="39"/>
      <c r="K865" s="39"/>
      <c r="L865" s="39"/>
      <c r="M865" s="39"/>
      <c r="N865" s="56"/>
      <c r="O865" s="40"/>
      <c r="P865" s="61"/>
      <c r="Q865" s="57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39"/>
    </row>
    <row r="866" spans="1:31" ht="15" customHeight="1" x14ac:dyDescent="0.25">
      <c r="A866" s="39"/>
      <c r="B866" s="39"/>
      <c r="C866" s="39"/>
      <c r="D866" s="39"/>
      <c r="E866" s="39"/>
      <c r="F866" s="39"/>
      <c r="G866" s="39"/>
      <c r="H866" s="40"/>
      <c r="I866" s="39"/>
      <c r="J866" s="39"/>
      <c r="K866" s="39"/>
      <c r="L866" s="39"/>
      <c r="M866" s="39"/>
      <c r="N866" s="56"/>
      <c r="O866" s="40"/>
      <c r="P866" s="61"/>
      <c r="Q866" s="57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39"/>
    </row>
    <row r="867" spans="1:31" ht="15" customHeight="1" x14ac:dyDescent="0.25">
      <c r="A867" s="39"/>
      <c r="B867" s="39"/>
      <c r="C867" s="39"/>
      <c r="D867" s="39"/>
      <c r="E867" s="39"/>
      <c r="F867" s="39"/>
      <c r="G867" s="39"/>
      <c r="H867" s="40"/>
      <c r="I867" s="39"/>
      <c r="J867" s="39"/>
      <c r="K867" s="39"/>
      <c r="L867" s="39"/>
      <c r="M867" s="39"/>
      <c r="N867" s="56"/>
      <c r="O867" s="40"/>
      <c r="P867" s="61"/>
      <c r="Q867" s="57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39"/>
    </row>
    <row r="868" spans="1:31" ht="15" customHeight="1" x14ac:dyDescent="0.25">
      <c r="A868" s="39"/>
      <c r="B868" s="39"/>
      <c r="C868" s="39"/>
      <c r="D868" s="39"/>
      <c r="E868" s="39"/>
      <c r="F868" s="39"/>
      <c r="G868" s="39"/>
      <c r="H868" s="40"/>
      <c r="I868" s="39"/>
      <c r="J868" s="39"/>
      <c r="K868" s="39"/>
      <c r="L868" s="39"/>
      <c r="M868" s="39"/>
      <c r="N868" s="56"/>
      <c r="O868" s="40"/>
      <c r="P868" s="61"/>
      <c r="Q868" s="57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39"/>
    </row>
    <row r="869" spans="1:31" ht="15" customHeight="1" x14ac:dyDescent="0.25">
      <c r="A869" s="39"/>
      <c r="B869" s="39"/>
      <c r="C869" s="39"/>
      <c r="D869" s="39"/>
      <c r="E869" s="39"/>
      <c r="F869" s="39"/>
      <c r="G869" s="39"/>
      <c r="H869" s="40"/>
      <c r="I869" s="39"/>
      <c r="J869" s="39"/>
      <c r="K869" s="39"/>
      <c r="L869" s="39"/>
      <c r="M869" s="39"/>
      <c r="N869" s="56"/>
      <c r="O869" s="40"/>
      <c r="P869" s="61"/>
      <c r="Q869" s="57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39"/>
    </row>
    <row r="870" spans="1:31" ht="15" customHeight="1" x14ac:dyDescent="0.25">
      <c r="A870" s="39"/>
      <c r="B870" s="39"/>
      <c r="C870" s="39"/>
      <c r="D870" s="39"/>
      <c r="E870" s="39"/>
      <c r="F870" s="39"/>
      <c r="G870" s="39"/>
      <c r="H870" s="40"/>
      <c r="I870" s="39"/>
      <c r="J870" s="39"/>
      <c r="K870" s="39"/>
      <c r="L870" s="39"/>
      <c r="M870" s="39"/>
      <c r="N870" s="56"/>
      <c r="O870" s="40"/>
      <c r="P870" s="61"/>
      <c r="Q870" s="57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39"/>
    </row>
    <row r="871" spans="1:31" ht="15" customHeight="1" x14ac:dyDescent="0.25">
      <c r="A871" s="39"/>
      <c r="B871" s="39"/>
      <c r="C871" s="39"/>
      <c r="D871" s="39"/>
      <c r="E871" s="39"/>
      <c r="F871" s="39"/>
      <c r="G871" s="39"/>
      <c r="H871" s="40"/>
      <c r="I871" s="39"/>
      <c r="J871" s="39"/>
      <c r="K871" s="39"/>
      <c r="L871" s="39"/>
      <c r="M871" s="39"/>
      <c r="N871" s="56"/>
      <c r="O871" s="40"/>
      <c r="P871" s="61"/>
      <c r="Q871" s="57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39"/>
    </row>
    <row r="872" spans="1:31" ht="15" customHeight="1" x14ac:dyDescent="0.25">
      <c r="A872" s="39"/>
      <c r="B872" s="39"/>
      <c r="C872" s="39"/>
      <c r="D872" s="39"/>
      <c r="E872" s="39"/>
      <c r="F872" s="39"/>
      <c r="G872" s="39"/>
      <c r="H872" s="40"/>
      <c r="I872" s="39"/>
      <c r="J872" s="39"/>
      <c r="K872" s="39"/>
      <c r="L872" s="39"/>
      <c r="M872" s="39"/>
      <c r="N872" s="56"/>
      <c r="O872" s="40"/>
      <c r="P872" s="61"/>
      <c r="Q872" s="57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39"/>
    </row>
    <row r="873" spans="1:31" ht="15" customHeight="1" x14ac:dyDescent="0.25">
      <c r="A873" s="39"/>
      <c r="B873" s="39"/>
      <c r="C873" s="39"/>
      <c r="D873" s="39"/>
      <c r="E873" s="39"/>
      <c r="F873" s="39"/>
      <c r="G873" s="39"/>
      <c r="H873" s="40"/>
      <c r="I873" s="39"/>
      <c r="J873" s="39"/>
      <c r="K873" s="39"/>
      <c r="L873" s="39"/>
      <c r="M873" s="39"/>
      <c r="N873" s="56"/>
      <c r="O873" s="40"/>
      <c r="P873" s="61"/>
      <c r="Q873" s="57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39"/>
    </row>
    <row r="874" spans="1:31" ht="15" customHeight="1" x14ac:dyDescent="0.25">
      <c r="A874" s="39"/>
      <c r="B874" s="39"/>
      <c r="C874" s="39"/>
      <c r="D874" s="39"/>
      <c r="E874" s="39"/>
      <c r="F874" s="39"/>
      <c r="G874" s="39"/>
      <c r="H874" s="40"/>
      <c r="I874" s="39"/>
      <c r="J874" s="39"/>
      <c r="K874" s="39"/>
      <c r="L874" s="39"/>
      <c r="M874" s="39"/>
      <c r="N874" s="56"/>
      <c r="O874" s="40"/>
      <c r="P874" s="61"/>
      <c r="Q874" s="57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39"/>
    </row>
    <row r="875" spans="1:31" ht="15" customHeight="1" x14ac:dyDescent="0.25">
      <c r="A875" s="39"/>
      <c r="B875" s="39"/>
      <c r="C875" s="39"/>
      <c r="D875" s="39"/>
      <c r="E875" s="39"/>
      <c r="F875" s="39"/>
      <c r="G875" s="39"/>
      <c r="H875" s="40"/>
      <c r="I875" s="39"/>
      <c r="J875" s="39"/>
      <c r="K875" s="39"/>
      <c r="L875" s="39"/>
      <c r="M875" s="39"/>
      <c r="N875" s="56"/>
      <c r="O875" s="40"/>
      <c r="P875" s="61"/>
      <c r="Q875" s="57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39"/>
    </row>
    <row r="876" spans="1:31" ht="15" customHeight="1" x14ac:dyDescent="0.25">
      <c r="A876" s="39"/>
      <c r="B876" s="39"/>
      <c r="C876" s="39"/>
      <c r="D876" s="39"/>
      <c r="E876" s="39"/>
      <c r="F876" s="39"/>
      <c r="G876" s="39"/>
      <c r="H876" s="40"/>
      <c r="I876" s="39"/>
      <c r="J876" s="39"/>
      <c r="K876" s="39"/>
      <c r="L876" s="39"/>
      <c r="M876" s="39"/>
      <c r="N876" s="56"/>
      <c r="O876" s="40"/>
      <c r="P876" s="61"/>
      <c r="Q876" s="57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39"/>
    </row>
    <row r="877" spans="1:31" ht="15" customHeight="1" x14ac:dyDescent="0.25">
      <c r="A877" s="39"/>
      <c r="B877" s="39"/>
      <c r="C877" s="39"/>
      <c r="D877" s="39"/>
      <c r="E877" s="39"/>
      <c r="F877" s="39"/>
      <c r="G877" s="39"/>
      <c r="H877" s="40"/>
      <c r="I877" s="39"/>
      <c r="J877" s="39"/>
      <c r="K877" s="39"/>
      <c r="L877" s="39"/>
      <c r="M877" s="39"/>
      <c r="N877" s="56"/>
      <c r="O877" s="40"/>
      <c r="P877" s="61"/>
      <c r="Q877" s="57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39"/>
    </row>
    <row r="878" spans="1:31" ht="15" customHeight="1" x14ac:dyDescent="0.25">
      <c r="A878" s="39"/>
      <c r="B878" s="39"/>
      <c r="C878" s="39"/>
      <c r="D878" s="39"/>
      <c r="E878" s="39"/>
      <c r="F878" s="39"/>
      <c r="G878" s="39"/>
      <c r="H878" s="40"/>
      <c r="I878" s="39"/>
      <c r="J878" s="39"/>
      <c r="K878" s="39"/>
      <c r="L878" s="39"/>
      <c r="M878" s="39"/>
      <c r="N878" s="56"/>
      <c r="O878" s="40"/>
      <c r="P878" s="61"/>
      <c r="Q878" s="57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39"/>
    </row>
    <row r="879" spans="1:31" ht="15" customHeight="1" x14ac:dyDescent="0.25">
      <c r="A879" s="39"/>
      <c r="B879" s="39"/>
      <c r="C879" s="39"/>
      <c r="D879" s="39"/>
      <c r="E879" s="39"/>
      <c r="F879" s="39"/>
      <c r="G879" s="39"/>
      <c r="H879" s="40"/>
      <c r="I879" s="39"/>
      <c r="J879" s="39"/>
      <c r="K879" s="39"/>
      <c r="L879" s="39"/>
      <c r="M879" s="39"/>
      <c r="N879" s="56"/>
      <c r="O879" s="40"/>
      <c r="P879" s="61"/>
      <c r="Q879" s="57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39"/>
    </row>
    <row r="880" spans="1:31" ht="15" customHeight="1" x14ac:dyDescent="0.25">
      <c r="A880" s="39"/>
      <c r="B880" s="39"/>
      <c r="C880" s="39"/>
      <c r="D880" s="39"/>
      <c r="E880" s="39"/>
      <c r="F880" s="39"/>
      <c r="G880" s="39"/>
      <c r="H880" s="40"/>
      <c r="I880" s="39"/>
      <c r="J880" s="39"/>
      <c r="K880" s="39"/>
      <c r="L880" s="39"/>
      <c r="M880" s="39"/>
      <c r="N880" s="56"/>
      <c r="O880" s="40"/>
      <c r="P880" s="61"/>
      <c r="Q880" s="57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39"/>
    </row>
    <row r="881" spans="1:31" ht="15" customHeight="1" x14ac:dyDescent="0.25">
      <c r="A881" s="39"/>
      <c r="B881" s="39"/>
      <c r="C881" s="39"/>
      <c r="D881" s="39"/>
      <c r="E881" s="39"/>
      <c r="F881" s="39"/>
      <c r="G881" s="39"/>
      <c r="H881" s="40"/>
      <c r="I881" s="39"/>
      <c r="J881" s="39"/>
      <c r="K881" s="39"/>
      <c r="L881" s="39"/>
      <c r="M881" s="39"/>
      <c r="N881" s="56"/>
      <c r="O881" s="40"/>
      <c r="P881" s="61"/>
      <c r="Q881" s="57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39"/>
    </row>
    <row r="882" spans="1:31" ht="15" customHeight="1" x14ac:dyDescent="0.25">
      <c r="A882" s="39"/>
      <c r="B882" s="39"/>
      <c r="C882" s="39"/>
      <c r="D882" s="39"/>
      <c r="E882" s="39"/>
      <c r="F882" s="39"/>
      <c r="G882" s="39"/>
      <c r="H882" s="40"/>
      <c r="I882" s="39"/>
      <c r="J882" s="39"/>
      <c r="K882" s="39"/>
      <c r="L882" s="39"/>
      <c r="M882" s="39"/>
      <c r="N882" s="56"/>
      <c r="O882" s="40"/>
      <c r="P882" s="61"/>
      <c r="Q882" s="57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39"/>
    </row>
    <row r="883" spans="1:31" ht="15" customHeight="1" x14ac:dyDescent="0.25">
      <c r="A883" s="39"/>
      <c r="B883" s="39"/>
      <c r="C883" s="39"/>
      <c r="D883" s="39"/>
      <c r="E883" s="39"/>
      <c r="F883" s="39"/>
      <c r="G883" s="39"/>
      <c r="H883" s="40"/>
      <c r="I883" s="39"/>
      <c r="J883" s="39"/>
      <c r="K883" s="39"/>
      <c r="L883" s="39"/>
      <c r="M883" s="39"/>
      <c r="N883" s="56"/>
      <c r="O883" s="40"/>
      <c r="P883" s="61"/>
      <c r="Q883" s="57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39"/>
    </row>
    <row r="884" spans="1:31" ht="15" customHeight="1" x14ac:dyDescent="0.25">
      <c r="A884" s="39"/>
      <c r="B884" s="39"/>
      <c r="C884" s="39"/>
      <c r="D884" s="39"/>
      <c r="E884" s="39"/>
      <c r="F884" s="39"/>
      <c r="G884" s="39"/>
      <c r="H884" s="40"/>
      <c r="I884" s="39"/>
      <c r="J884" s="39"/>
      <c r="K884" s="39"/>
      <c r="L884" s="39"/>
      <c r="M884" s="39"/>
      <c r="N884" s="56"/>
      <c r="O884" s="40"/>
      <c r="P884" s="61"/>
      <c r="Q884" s="57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39"/>
    </row>
    <row r="885" spans="1:31" ht="15" customHeight="1" x14ac:dyDescent="0.25">
      <c r="A885" s="39"/>
      <c r="B885" s="39"/>
      <c r="C885" s="39"/>
      <c r="D885" s="39"/>
      <c r="E885" s="39"/>
      <c r="F885" s="39"/>
      <c r="G885" s="39"/>
      <c r="H885" s="40"/>
      <c r="I885" s="39"/>
      <c r="J885" s="39"/>
      <c r="K885" s="39"/>
      <c r="L885" s="39"/>
      <c r="M885" s="39"/>
      <c r="N885" s="56"/>
      <c r="O885" s="40"/>
      <c r="P885" s="61"/>
      <c r="Q885" s="57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39"/>
    </row>
    <row r="886" spans="1:31" ht="15" customHeight="1" x14ac:dyDescent="0.25">
      <c r="A886" s="39"/>
      <c r="B886" s="39"/>
      <c r="C886" s="39"/>
      <c r="D886" s="39"/>
      <c r="E886" s="39"/>
      <c r="F886" s="39"/>
      <c r="G886" s="39"/>
      <c r="H886" s="40"/>
      <c r="I886" s="39"/>
      <c r="J886" s="39"/>
      <c r="K886" s="39"/>
      <c r="L886" s="39"/>
      <c r="M886" s="39"/>
      <c r="N886" s="56"/>
      <c r="O886" s="40"/>
      <c r="P886" s="61"/>
      <c r="Q886" s="57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39"/>
    </row>
    <row r="887" spans="1:31" ht="15" customHeight="1" x14ac:dyDescent="0.25">
      <c r="A887" s="39"/>
      <c r="B887" s="39"/>
      <c r="C887" s="39"/>
      <c r="D887" s="39"/>
      <c r="E887" s="39"/>
      <c r="F887" s="39"/>
      <c r="G887" s="39"/>
      <c r="H887" s="40"/>
      <c r="I887" s="39"/>
      <c r="J887" s="39"/>
      <c r="K887" s="39"/>
      <c r="L887" s="39"/>
      <c r="M887" s="39"/>
      <c r="N887" s="56"/>
      <c r="O887" s="40"/>
      <c r="P887" s="61"/>
      <c r="Q887" s="57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39"/>
    </row>
    <row r="888" spans="1:31" ht="15" customHeight="1" x14ac:dyDescent="0.25">
      <c r="A888" s="39"/>
      <c r="B888" s="39"/>
      <c r="C888" s="39"/>
      <c r="D888" s="39"/>
      <c r="E888" s="39"/>
      <c r="F888" s="39"/>
      <c r="G888" s="39"/>
      <c r="H888" s="40"/>
      <c r="I888" s="39"/>
      <c r="J888" s="39"/>
      <c r="K888" s="39"/>
      <c r="L888" s="39"/>
      <c r="M888" s="39"/>
      <c r="N888" s="56"/>
      <c r="O888" s="40"/>
      <c r="P888" s="61"/>
      <c r="Q888" s="57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39"/>
    </row>
    <row r="889" spans="1:31" ht="15" customHeight="1" x14ac:dyDescent="0.25">
      <c r="A889" s="39"/>
      <c r="B889" s="39"/>
      <c r="C889" s="39"/>
      <c r="D889" s="39"/>
      <c r="E889" s="39"/>
      <c r="F889" s="39"/>
      <c r="G889" s="39"/>
      <c r="H889" s="40"/>
      <c r="I889" s="39"/>
      <c r="J889" s="39"/>
      <c r="K889" s="39"/>
      <c r="L889" s="39"/>
      <c r="M889" s="39"/>
      <c r="N889" s="56"/>
      <c r="O889" s="40"/>
      <c r="P889" s="61"/>
      <c r="Q889" s="57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39"/>
    </row>
    <row r="890" spans="1:31" ht="15" customHeight="1" x14ac:dyDescent="0.25">
      <c r="A890" s="39"/>
      <c r="B890" s="39"/>
      <c r="C890" s="39"/>
      <c r="D890" s="39"/>
      <c r="E890" s="39"/>
      <c r="F890" s="39"/>
      <c r="G890" s="39"/>
      <c r="H890" s="40"/>
      <c r="I890" s="39"/>
      <c r="J890" s="39"/>
      <c r="K890" s="39"/>
      <c r="L890" s="39"/>
      <c r="M890" s="39"/>
      <c r="N890" s="56"/>
      <c r="O890" s="40"/>
      <c r="P890" s="61"/>
      <c r="Q890" s="57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39"/>
    </row>
    <row r="891" spans="1:31" ht="15" customHeight="1" x14ac:dyDescent="0.25">
      <c r="A891" s="39"/>
      <c r="B891" s="39"/>
      <c r="C891" s="39"/>
      <c r="D891" s="39"/>
      <c r="E891" s="39"/>
      <c r="F891" s="39"/>
      <c r="G891" s="39"/>
      <c r="H891" s="40"/>
      <c r="I891" s="39"/>
      <c r="J891" s="39"/>
      <c r="K891" s="39"/>
      <c r="L891" s="39"/>
      <c r="M891" s="39"/>
      <c r="N891" s="56"/>
      <c r="O891" s="40"/>
      <c r="P891" s="61"/>
      <c r="Q891" s="57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39"/>
    </row>
    <row r="892" spans="1:31" ht="15" customHeight="1" x14ac:dyDescent="0.25">
      <c r="A892" s="39"/>
      <c r="B892" s="39"/>
      <c r="C892" s="39"/>
      <c r="D892" s="39"/>
      <c r="E892" s="39"/>
      <c r="F892" s="39"/>
      <c r="G892" s="39"/>
      <c r="H892" s="40"/>
      <c r="I892" s="39"/>
      <c r="J892" s="39"/>
      <c r="K892" s="39"/>
      <c r="L892" s="39"/>
      <c r="M892" s="39"/>
      <c r="N892" s="56"/>
      <c r="O892" s="40"/>
      <c r="P892" s="61"/>
      <c r="Q892" s="57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39"/>
    </row>
    <row r="893" spans="1:31" ht="15" customHeight="1" x14ac:dyDescent="0.25">
      <c r="A893" s="39"/>
      <c r="B893" s="39"/>
      <c r="C893" s="39"/>
      <c r="D893" s="39"/>
      <c r="E893" s="39"/>
      <c r="F893" s="39"/>
      <c r="G893" s="39"/>
      <c r="H893" s="40"/>
      <c r="I893" s="39"/>
      <c r="J893" s="39"/>
      <c r="K893" s="39"/>
      <c r="L893" s="39"/>
      <c r="M893" s="39"/>
      <c r="N893" s="56"/>
      <c r="O893" s="40"/>
      <c r="P893" s="61"/>
      <c r="Q893" s="57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39"/>
    </row>
    <row r="894" spans="1:31" ht="15" customHeight="1" x14ac:dyDescent="0.25">
      <c r="A894" s="39"/>
      <c r="B894" s="39"/>
      <c r="C894" s="39"/>
      <c r="D894" s="39"/>
      <c r="E894" s="39"/>
      <c r="F894" s="39"/>
      <c r="G894" s="39"/>
      <c r="H894" s="40"/>
      <c r="I894" s="39"/>
      <c r="J894" s="39"/>
      <c r="K894" s="39"/>
      <c r="L894" s="39"/>
      <c r="M894" s="39"/>
      <c r="N894" s="56"/>
      <c r="O894" s="40"/>
      <c r="P894" s="61"/>
      <c r="Q894" s="57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39"/>
    </row>
    <row r="895" spans="1:31" ht="15" customHeight="1" x14ac:dyDescent="0.25">
      <c r="A895" s="39"/>
      <c r="B895" s="39"/>
      <c r="C895" s="39"/>
      <c r="D895" s="39"/>
      <c r="E895" s="39"/>
      <c r="F895" s="39"/>
      <c r="G895" s="39"/>
      <c r="H895" s="40"/>
      <c r="I895" s="39"/>
      <c r="J895" s="39"/>
      <c r="K895" s="39"/>
      <c r="L895" s="39"/>
      <c r="M895" s="39"/>
      <c r="N895" s="56"/>
      <c r="O895" s="40"/>
      <c r="P895" s="61"/>
      <c r="Q895" s="57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39"/>
    </row>
    <row r="896" spans="1:31" ht="15" customHeight="1" x14ac:dyDescent="0.25">
      <c r="A896" s="39"/>
      <c r="B896" s="39"/>
      <c r="C896" s="39"/>
      <c r="D896" s="39"/>
      <c r="E896" s="39"/>
      <c r="F896" s="39"/>
      <c r="G896" s="39"/>
      <c r="H896" s="40"/>
      <c r="I896" s="39"/>
      <c r="J896" s="39"/>
      <c r="K896" s="39"/>
      <c r="L896" s="39"/>
      <c r="M896" s="39"/>
      <c r="N896" s="56"/>
      <c r="O896" s="40"/>
      <c r="P896" s="61"/>
      <c r="Q896" s="57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39"/>
    </row>
    <row r="897" spans="1:31" ht="15" customHeight="1" x14ac:dyDescent="0.25">
      <c r="A897" s="39"/>
      <c r="B897" s="39"/>
      <c r="C897" s="39"/>
      <c r="D897" s="39"/>
      <c r="E897" s="39"/>
      <c r="F897" s="39"/>
      <c r="G897" s="39"/>
      <c r="H897" s="40"/>
      <c r="I897" s="39"/>
      <c r="J897" s="39"/>
      <c r="K897" s="39"/>
      <c r="L897" s="39"/>
      <c r="M897" s="39"/>
      <c r="N897" s="56"/>
      <c r="O897" s="40"/>
      <c r="P897" s="61"/>
      <c r="Q897" s="57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39"/>
    </row>
    <row r="898" spans="1:31" ht="15" customHeight="1" x14ac:dyDescent="0.25">
      <c r="A898" s="39"/>
      <c r="B898" s="39"/>
      <c r="C898" s="39"/>
      <c r="D898" s="39"/>
      <c r="E898" s="39"/>
      <c r="F898" s="39"/>
      <c r="G898" s="39"/>
      <c r="H898" s="40"/>
      <c r="I898" s="39"/>
      <c r="J898" s="39"/>
      <c r="K898" s="39"/>
      <c r="L898" s="39"/>
      <c r="M898" s="39"/>
      <c r="N898" s="56"/>
      <c r="O898" s="40"/>
      <c r="P898" s="61"/>
      <c r="Q898" s="57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39"/>
    </row>
    <row r="899" spans="1:31" ht="15" customHeight="1" x14ac:dyDescent="0.25">
      <c r="A899" s="39"/>
      <c r="B899" s="39"/>
      <c r="C899" s="39"/>
      <c r="D899" s="39"/>
      <c r="E899" s="39"/>
      <c r="F899" s="39"/>
      <c r="G899" s="39"/>
      <c r="H899" s="40"/>
      <c r="I899" s="39"/>
      <c r="J899" s="39"/>
      <c r="K899" s="39"/>
      <c r="L899" s="39"/>
      <c r="M899" s="39"/>
      <c r="N899" s="56"/>
      <c r="O899" s="40"/>
      <c r="P899" s="61"/>
      <c r="Q899" s="57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39"/>
    </row>
    <row r="900" spans="1:31" ht="15" customHeight="1" x14ac:dyDescent="0.25">
      <c r="A900" s="39"/>
      <c r="B900" s="39"/>
      <c r="C900" s="39"/>
      <c r="D900" s="39"/>
      <c r="E900" s="39"/>
      <c r="F900" s="39"/>
      <c r="G900" s="39"/>
      <c r="H900" s="40"/>
      <c r="I900" s="39"/>
      <c r="J900" s="39"/>
      <c r="K900" s="39"/>
      <c r="L900" s="39"/>
      <c r="M900" s="39"/>
      <c r="N900" s="56"/>
      <c r="O900" s="40"/>
      <c r="P900" s="61"/>
      <c r="Q900" s="57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39"/>
    </row>
    <row r="901" spans="1:31" ht="15" customHeight="1" x14ac:dyDescent="0.25">
      <c r="A901" s="39"/>
      <c r="B901" s="39"/>
      <c r="C901" s="39"/>
      <c r="D901" s="39"/>
      <c r="E901" s="39"/>
      <c r="F901" s="39"/>
      <c r="G901" s="39"/>
      <c r="H901" s="40"/>
      <c r="I901" s="39"/>
      <c r="J901" s="39"/>
      <c r="K901" s="39"/>
      <c r="L901" s="39"/>
      <c r="M901" s="39"/>
      <c r="N901" s="56"/>
      <c r="O901" s="40"/>
      <c r="P901" s="61"/>
      <c r="Q901" s="57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39"/>
    </row>
    <row r="902" spans="1:31" ht="15" customHeight="1" x14ac:dyDescent="0.25">
      <c r="A902" s="39"/>
      <c r="B902" s="39"/>
      <c r="C902" s="39"/>
      <c r="D902" s="39"/>
      <c r="E902" s="39"/>
      <c r="F902" s="39"/>
      <c r="G902" s="39"/>
      <c r="H902" s="40"/>
      <c r="I902" s="39"/>
      <c r="J902" s="39"/>
      <c r="K902" s="39"/>
      <c r="L902" s="39"/>
      <c r="M902" s="39"/>
      <c r="N902" s="56"/>
      <c r="O902" s="40"/>
      <c r="P902" s="61"/>
      <c r="Q902" s="57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39"/>
    </row>
    <row r="903" spans="1:31" ht="15" customHeight="1" x14ac:dyDescent="0.25">
      <c r="A903" s="39"/>
      <c r="B903" s="39"/>
      <c r="C903" s="39"/>
      <c r="D903" s="39"/>
      <c r="E903" s="39"/>
      <c r="F903" s="39"/>
      <c r="G903" s="39"/>
      <c r="H903" s="40"/>
      <c r="I903" s="39"/>
      <c r="J903" s="39"/>
      <c r="K903" s="39"/>
      <c r="L903" s="39"/>
      <c r="M903" s="39"/>
      <c r="N903" s="56"/>
      <c r="O903" s="40"/>
      <c r="P903" s="61"/>
      <c r="Q903" s="57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39"/>
    </row>
    <row r="904" spans="1:31" ht="15" customHeight="1" x14ac:dyDescent="0.25">
      <c r="A904" s="39"/>
      <c r="B904" s="39"/>
      <c r="C904" s="39"/>
      <c r="D904" s="39"/>
      <c r="E904" s="39"/>
      <c r="F904" s="39"/>
      <c r="G904" s="39"/>
      <c r="H904" s="40"/>
      <c r="I904" s="39"/>
      <c r="J904" s="39"/>
      <c r="K904" s="39"/>
      <c r="L904" s="39"/>
      <c r="M904" s="39"/>
      <c r="N904" s="56"/>
      <c r="O904" s="40"/>
      <c r="P904" s="61"/>
      <c r="Q904" s="57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39"/>
    </row>
    <row r="905" spans="1:31" ht="15" customHeight="1" x14ac:dyDescent="0.25">
      <c r="A905" s="39"/>
      <c r="B905" s="39"/>
      <c r="C905" s="39"/>
      <c r="D905" s="39"/>
      <c r="E905" s="39"/>
      <c r="F905" s="39"/>
      <c r="G905" s="39"/>
      <c r="H905" s="40"/>
      <c r="I905" s="39"/>
      <c r="J905" s="39"/>
      <c r="K905" s="39"/>
      <c r="L905" s="39"/>
      <c r="M905" s="39"/>
      <c r="N905" s="56"/>
      <c r="O905" s="40"/>
      <c r="P905" s="61"/>
      <c r="Q905" s="57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39"/>
    </row>
    <row r="906" spans="1:31" ht="15" customHeight="1" x14ac:dyDescent="0.25">
      <c r="A906" s="39"/>
      <c r="B906" s="39"/>
      <c r="C906" s="39"/>
      <c r="D906" s="39"/>
      <c r="E906" s="39"/>
      <c r="F906" s="39"/>
      <c r="G906" s="39"/>
      <c r="H906" s="40"/>
      <c r="I906" s="39"/>
      <c r="J906" s="39"/>
      <c r="K906" s="39"/>
      <c r="L906" s="39"/>
      <c r="M906" s="39"/>
      <c r="N906" s="56"/>
      <c r="O906" s="40"/>
      <c r="P906" s="61"/>
      <c r="Q906" s="57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39"/>
    </row>
    <row r="907" spans="1:31" ht="15" customHeight="1" x14ac:dyDescent="0.25">
      <c r="A907" s="39"/>
      <c r="B907" s="39"/>
      <c r="C907" s="39"/>
      <c r="D907" s="39"/>
      <c r="E907" s="39"/>
      <c r="F907" s="39"/>
      <c r="G907" s="39"/>
      <c r="H907" s="40"/>
      <c r="I907" s="39"/>
      <c r="J907" s="39"/>
      <c r="K907" s="39"/>
      <c r="L907" s="39"/>
      <c r="M907" s="39"/>
      <c r="N907" s="56"/>
      <c r="O907" s="40"/>
      <c r="P907" s="61"/>
      <c r="Q907" s="57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39"/>
    </row>
    <row r="908" spans="1:31" ht="15" customHeight="1" x14ac:dyDescent="0.25">
      <c r="A908" s="39"/>
      <c r="B908" s="39"/>
      <c r="C908" s="39"/>
      <c r="D908" s="39"/>
      <c r="E908" s="39"/>
      <c r="F908" s="39"/>
      <c r="G908" s="39"/>
      <c r="H908" s="40"/>
      <c r="I908" s="39"/>
      <c r="J908" s="39"/>
      <c r="K908" s="39"/>
      <c r="L908" s="39"/>
      <c r="M908" s="39"/>
      <c r="N908" s="56"/>
      <c r="O908" s="40"/>
      <c r="P908" s="61"/>
      <c r="Q908" s="57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39"/>
    </row>
    <row r="909" spans="1:31" ht="15" customHeight="1" x14ac:dyDescent="0.25">
      <c r="A909" s="39"/>
      <c r="B909" s="39"/>
      <c r="C909" s="39"/>
      <c r="D909" s="39"/>
      <c r="E909" s="39"/>
      <c r="F909" s="39"/>
      <c r="G909" s="39"/>
      <c r="H909" s="40"/>
      <c r="I909" s="39"/>
      <c r="J909" s="39"/>
      <c r="K909" s="39"/>
      <c r="L909" s="39"/>
      <c r="M909" s="39"/>
      <c r="N909" s="56"/>
      <c r="O909" s="40"/>
      <c r="P909" s="61"/>
      <c r="Q909" s="57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39"/>
    </row>
    <row r="910" spans="1:31" ht="15" customHeight="1" x14ac:dyDescent="0.25">
      <c r="A910" s="39"/>
      <c r="B910" s="39"/>
      <c r="C910" s="39"/>
      <c r="D910" s="39"/>
      <c r="E910" s="39"/>
      <c r="F910" s="39"/>
      <c r="G910" s="39"/>
      <c r="H910" s="40"/>
      <c r="I910" s="39"/>
      <c r="J910" s="39"/>
      <c r="K910" s="39"/>
      <c r="L910" s="39"/>
      <c r="M910" s="39"/>
      <c r="N910" s="56"/>
      <c r="O910" s="40"/>
      <c r="P910" s="61"/>
      <c r="Q910" s="57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39"/>
    </row>
    <row r="911" spans="1:31" ht="15" customHeight="1" x14ac:dyDescent="0.25">
      <c r="A911" s="39"/>
      <c r="B911" s="39"/>
      <c r="C911" s="39"/>
      <c r="D911" s="39"/>
      <c r="E911" s="39"/>
      <c r="F911" s="39"/>
      <c r="G911" s="39"/>
      <c r="H911" s="40"/>
      <c r="I911" s="39"/>
      <c r="J911" s="39"/>
      <c r="K911" s="39"/>
      <c r="L911" s="39"/>
      <c r="M911" s="39"/>
      <c r="N911" s="56"/>
      <c r="O911" s="40"/>
      <c r="P911" s="61"/>
      <c r="Q911" s="57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39"/>
    </row>
    <row r="912" spans="1:31" ht="15" customHeight="1" x14ac:dyDescent="0.25">
      <c r="A912" s="39"/>
      <c r="B912" s="39"/>
      <c r="C912" s="39"/>
      <c r="D912" s="39"/>
      <c r="E912" s="39"/>
      <c r="F912" s="39"/>
      <c r="G912" s="39"/>
      <c r="H912" s="40"/>
      <c r="I912" s="39"/>
      <c r="J912" s="39"/>
      <c r="K912" s="39"/>
      <c r="L912" s="39"/>
      <c r="M912" s="39"/>
      <c r="N912" s="56"/>
      <c r="O912" s="40"/>
      <c r="P912" s="61"/>
      <c r="Q912" s="57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39"/>
    </row>
    <row r="913" spans="1:31" ht="15" customHeight="1" x14ac:dyDescent="0.25">
      <c r="A913" s="39"/>
      <c r="B913" s="39"/>
      <c r="C913" s="39"/>
      <c r="D913" s="39"/>
      <c r="E913" s="39"/>
      <c r="F913" s="39"/>
      <c r="G913" s="39"/>
      <c r="H913" s="40"/>
      <c r="I913" s="39"/>
      <c r="J913" s="39"/>
      <c r="K913" s="39"/>
      <c r="L913" s="39"/>
      <c r="M913" s="39"/>
      <c r="N913" s="56"/>
      <c r="O913" s="40"/>
      <c r="P913" s="61"/>
      <c r="Q913" s="57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39"/>
    </row>
    <row r="914" spans="1:31" ht="15" customHeight="1" x14ac:dyDescent="0.25">
      <c r="A914" s="39"/>
      <c r="B914" s="39"/>
      <c r="C914" s="39"/>
      <c r="D914" s="39"/>
      <c r="E914" s="39"/>
      <c r="F914" s="39"/>
      <c r="G914" s="39"/>
      <c r="H914" s="40"/>
      <c r="I914" s="39"/>
      <c r="J914" s="39"/>
      <c r="K914" s="39"/>
      <c r="L914" s="39"/>
      <c r="M914" s="39"/>
      <c r="N914" s="56"/>
      <c r="O914" s="40"/>
      <c r="P914" s="61"/>
      <c r="Q914" s="57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39"/>
    </row>
    <row r="915" spans="1:31" ht="15" customHeight="1" x14ac:dyDescent="0.25">
      <c r="A915" s="39"/>
      <c r="B915" s="39"/>
      <c r="C915" s="39"/>
      <c r="D915" s="39"/>
      <c r="E915" s="39"/>
      <c r="F915" s="39"/>
      <c r="G915" s="39"/>
      <c r="H915" s="40"/>
      <c r="I915" s="39"/>
      <c r="J915" s="39"/>
      <c r="K915" s="39"/>
      <c r="L915" s="39"/>
      <c r="M915" s="39"/>
      <c r="N915" s="56"/>
      <c r="O915" s="40"/>
      <c r="P915" s="61"/>
      <c r="Q915" s="57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39"/>
    </row>
    <row r="916" spans="1:31" ht="15" customHeight="1" x14ac:dyDescent="0.25">
      <c r="A916" s="39"/>
      <c r="B916" s="39"/>
      <c r="C916" s="39"/>
      <c r="D916" s="39"/>
      <c r="E916" s="39"/>
      <c r="F916" s="39"/>
      <c r="G916" s="39"/>
      <c r="H916" s="40"/>
      <c r="I916" s="39"/>
      <c r="J916" s="39"/>
      <c r="K916" s="39"/>
      <c r="L916" s="39"/>
      <c r="M916" s="39"/>
      <c r="N916" s="56"/>
      <c r="O916" s="40"/>
      <c r="P916" s="61"/>
      <c r="Q916" s="57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39"/>
    </row>
    <row r="917" spans="1:31" ht="15" customHeight="1" x14ac:dyDescent="0.25">
      <c r="A917" s="39"/>
      <c r="B917" s="39"/>
      <c r="C917" s="39"/>
      <c r="D917" s="39"/>
      <c r="E917" s="39"/>
      <c r="F917" s="39"/>
      <c r="G917" s="39"/>
      <c r="H917" s="40"/>
      <c r="I917" s="39"/>
      <c r="J917" s="39"/>
      <c r="K917" s="39"/>
      <c r="L917" s="39"/>
      <c r="M917" s="39"/>
      <c r="N917" s="56"/>
      <c r="O917" s="40"/>
      <c r="P917" s="61"/>
      <c r="Q917" s="57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39"/>
    </row>
    <row r="918" spans="1:31" ht="15" customHeight="1" x14ac:dyDescent="0.25">
      <c r="A918" s="39"/>
      <c r="B918" s="39"/>
      <c r="C918" s="39"/>
      <c r="D918" s="39"/>
      <c r="E918" s="39"/>
      <c r="F918" s="39"/>
      <c r="G918" s="39"/>
      <c r="H918" s="40"/>
      <c r="I918" s="39"/>
      <c r="J918" s="39"/>
      <c r="K918" s="39"/>
      <c r="L918" s="39"/>
      <c r="M918" s="39"/>
      <c r="N918" s="56"/>
      <c r="O918" s="40"/>
      <c r="P918" s="61"/>
      <c r="Q918" s="57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39"/>
    </row>
    <row r="919" spans="1:31" ht="15" customHeight="1" x14ac:dyDescent="0.25">
      <c r="A919" s="39"/>
      <c r="B919" s="39"/>
      <c r="C919" s="39"/>
      <c r="D919" s="39"/>
      <c r="E919" s="39"/>
      <c r="F919" s="39"/>
      <c r="G919" s="39"/>
      <c r="H919" s="40"/>
      <c r="I919" s="39"/>
      <c r="J919" s="39"/>
      <c r="K919" s="39"/>
      <c r="L919" s="39"/>
      <c r="M919" s="39"/>
      <c r="N919" s="56"/>
      <c r="O919" s="40"/>
      <c r="P919" s="61"/>
      <c r="Q919" s="57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39"/>
    </row>
    <row r="920" spans="1:31" ht="15" customHeight="1" x14ac:dyDescent="0.25">
      <c r="A920" s="39"/>
      <c r="B920" s="39"/>
      <c r="C920" s="39"/>
      <c r="D920" s="39"/>
      <c r="E920" s="39"/>
      <c r="F920" s="39"/>
      <c r="G920" s="39"/>
      <c r="H920" s="40"/>
      <c r="I920" s="39"/>
      <c r="J920" s="39"/>
      <c r="K920" s="39"/>
      <c r="L920" s="39"/>
      <c r="M920" s="39"/>
      <c r="N920" s="56"/>
      <c r="O920" s="40"/>
      <c r="P920" s="61"/>
      <c r="Q920" s="57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39"/>
    </row>
    <row r="921" spans="1:31" ht="15" customHeight="1" x14ac:dyDescent="0.25">
      <c r="A921" s="39"/>
      <c r="B921" s="39"/>
      <c r="C921" s="39"/>
      <c r="D921" s="39"/>
      <c r="E921" s="39"/>
      <c r="F921" s="39"/>
      <c r="G921" s="39"/>
      <c r="H921" s="40"/>
      <c r="I921" s="39"/>
      <c r="J921" s="39"/>
      <c r="K921" s="39"/>
      <c r="L921" s="39"/>
      <c r="M921" s="39"/>
      <c r="N921" s="56"/>
      <c r="O921" s="40"/>
      <c r="P921" s="61"/>
      <c r="Q921" s="57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39"/>
    </row>
    <row r="922" spans="1:31" ht="15" customHeight="1" x14ac:dyDescent="0.25">
      <c r="A922" s="39"/>
      <c r="B922" s="39"/>
      <c r="C922" s="39"/>
      <c r="D922" s="39"/>
      <c r="E922" s="39"/>
      <c r="F922" s="39"/>
      <c r="G922" s="39"/>
      <c r="H922" s="40"/>
      <c r="I922" s="39"/>
      <c r="J922" s="39"/>
      <c r="K922" s="39"/>
      <c r="L922" s="39"/>
      <c r="M922" s="39"/>
      <c r="N922" s="56"/>
      <c r="O922" s="40"/>
      <c r="P922" s="61"/>
      <c r="Q922" s="57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39"/>
    </row>
    <row r="923" spans="1:31" ht="15" customHeight="1" x14ac:dyDescent="0.25">
      <c r="A923" s="39"/>
      <c r="B923" s="39"/>
      <c r="C923" s="39"/>
      <c r="D923" s="39"/>
      <c r="E923" s="39"/>
      <c r="F923" s="39"/>
      <c r="G923" s="39"/>
      <c r="H923" s="40"/>
      <c r="I923" s="39"/>
      <c r="J923" s="39"/>
      <c r="K923" s="39"/>
      <c r="L923" s="39"/>
      <c r="M923" s="39"/>
      <c r="N923" s="56"/>
      <c r="O923" s="40"/>
      <c r="P923" s="61"/>
      <c r="Q923" s="57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39"/>
    </row>
    <row r="924" spans="1:31" ht="15" customHeight="1" x14ac:dyDescent="0.25">
      <c r="A924" s="39"/>
      <c r="B924" s="39"/>
      <c r="C924" s="39"/>
      <c r="D924" s="39"/>
      <c r="E924" s="39"/>
      <c r="F924" s="39"/>
      <c r="G924" s="39"/>
      <c r="H924" s="40"/>
      <c r="I924" s="39"/>
      <c r="J924" s="39"/>
      <c r="K924" s="39"/>
      <c r="L924" s="39"/>
      <c r="M924" s="39"/>
      <c r="N924" s="56"/>
      <c r="O924" s="40"/>
      <c r="P924" s="61"/>
      <c r="Q924" s="57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39"/>
    </row>
    <row r="925" spans="1:31" ht="15" customHeight="1" x14ac:dyDescent="0.25">
      <c r="A925" s="39"/>
      <c r="B925" s="39"/>
      <c r="C925" s="39"/>
      <c r="D925" s="39"/>
      <c r="E925" s="39"/>
      <c r="F925" s="39"/>
      <c r="G925" s="39"/>
      <c r="H925" s="40"/>
      <c r="I925" s="39"/>
      <c r="J925" s="39"/>
      <c r="K925" s="39"/>
      <c r="L925" s="39"/>
      <c r="M925" s="39"/>
      <c r="N925" s="56"/>
      <c r="O925" s="40"/>
      <c r="P925" s="61"/>
      <c r="Q925" s="57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39"/>
    </row>
    <row r="926" spans="1:31" ht="15" customHeight="1" x14ac:dyDescent="0.25">
      <c r="A926" s="39"/>
      <c r="B926" s="39"/>
      <c r="C926" s="39"/>
      <c r="D926" s="39"/>
      <c r="E926" s="39"/>
      <c r="F926" s="39"/>
      <c r="G926" s="39"/>
      <c r="H926" s="40"/>
      <c r="I926" s="39"/>
      <c r="J926" s="39"/>
      <c r="K926" s="39"/>
      <c r="L926" s="39"/>
      <c r="M926" s="39"/>
      <c r="N926" s="56"/>
      <c r="O926" s="40"/>
      <c r="P926" s="61"/>
      <c r="Q926" s="57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39"/>
    </row>
    <row r="927" spans="1:31" ht="15" customHeight="1" x14ac:dyDescent="0.25">
      <c r="A927" s="39"/>
      <c r="B927" s="39"/>
      <c r="C927" s="39"/>
      <c r="D927" s="39"/>
      <c r="E927" s="39"/>
      <c r="F927" s="39"/>
      <c r="G927" s="39"/>
      <c r="H927" s="40"/>
      <c r="I927" s="39"/>
      <c r="J927" s="39"/>
      <c r="K927" s="39"/>
      <c r="L927" s="39"/>
      <c r="M927" s="39"/>
      <c r="N927" s="56"/>
      <c r="O927" s="40"/>
      <c r="P927" s="61"/>
      <c r="Q927" s="57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39"/>
    </row>
    <row r="928" spans="1:31" ht="15" customHeight="1" x14ac:dyDescent="0.25">
      <c r="A928" s="39"/>
      <c r="B928" s="39"/>
      <c r="C928" s="39"/>
      <c r="D928" s="39"/>
      <c r="E928" s="39"/>
      <c r="F928" s="39"/>
      <c r="G928" s="39"/>
      <c r="H928" s="40"/>
      <c r="I928" s="39"/>
      <c r="J928" s="39"/>
      <c r="K928" s="39"/>
      <c r="L928" s="39"/>
      <c r="M928" s="39"/>
      <c r="N928" s="56"/>
      <c r="O928" s="40"/>
      <c r="P928" s="61"/>
      <c r="Q928" s="57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39"/>
    </row>
    <row r="929" spans="1:31" ht="15" customHeight="1" x14ac:dyDescent="0.25">
      <c r="A929" s="39"/>
      <c r="B929" s="39"/>
      <c r="C929" s="39"/>
      <c r="D929" s="39"/>
      <c r="E929" s="39"/>
      <c r="F929" s="39"/>
      <c r="G929" s="39"/>
      <c r="H929" s="40"/>
      <c r="I929" s="39"/>
      <c r="J929" s="39"/>
      <c r="K929" s="39"/>
      <c r="L929" s="39"/>
      <c r="M929" s="39"/>
      <c r="N929" s="56"/>
      <c r="O929" s="40"/>
      <c r="P929" s="61"/>
      <c r="Q929" s="57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39"/>
    </row>
    <row r="930" spans="1:31" ht="15" customHeight="1" x14ac:dyDescent="0.25">
      <c r="A930" s="39"/>
      <c r="B930" s="39"/>
      <c r="C930" s="39"/>
      <c r="D930" s="39"/>
      <c r="E930" s="39"/>
      <c r="F930" s="39"/>
      <c r="G930" s="39"/>
      <c r="H930" s="40"/>
      <c r="I930" s="39"/>
      <c r="J930" s="39"/>
      <c r="K930" s="39"/>
      <c r="L930" s="39"/>
      <c r="M930" s="39"/>
      <c r="N930" s="56"/>
      <c r="O930" s="40"/>
      <c r="P930" s="61"/>
      <c r="Q930" s="57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39"/>
    </row>
    <row r="931" spans="1:31" ht="15" customHeight="1" x14ac:dyDescent="0.25">
      <c r="A931" s="39"/>
      <c r="B931" s="39"/>
      <c r="C931" s="39"/>
      <c r="D931" s="39"/>
      <c r="E931" s="39"/>
      <c r="F931" s="39"/>
      <c r="G931" s="39"/>
      <c r="H931" s="40"/>
      <c r="I931" s="39"/>
      <c r="J931" s="39"/>
      <c r="K931" s="39"/>
      <c r="L931" s="39"/>
      <c r="M931" s="39"/>
      <c r="N931" s="56"/>
      <c r="O931" s="40"/>
      <c r="P931" s="61"/>
      <c r="Q931" s="57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39"/>
    </row>
    <row r="932" spans="1:31" ht="15" customHeight="1" x14ac:dyDescent="0.25">
      <c r="A932" s="39"/>
      <c r="B932" s="39"/>
      <c r="C932" s="39"/>
      <c r="D932" s="39"/>
      <c r="E932" s="39"/>
      <c r="F932" s="39"/>
      <c r="G932" s="39"/>
      <c r="H932" s="40"/>
      <c r="I932" s="39"/>
      <c r="J932" s="39"/>
      <c r="K932" s="39"/>
      <c r="L932" s="39"/>
      <c r="M932" s="39"/>
      <c r="N932" s="56"/>
      <c r="O932" s="40"/>
      <c r="P932" s="61"/>
      <c r="Q932" s="57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39"/>
    </row>
    <row r="933" spans="1:31" ht="15" customHeight="1" x14ac:dyDescent="0.25">
      <c r="A933" s="39"/>
      <c r="B933" s="39"/>
      <c r="C933" s="39"/>
      <c r="D933" s="39"/>
      <c r="E933" s="39"/>
      <c r="F933" s="39"/>
      <c r="G933" s="39"/>
      <c r="H933" s="40"/>
      <c r="I933" s="39"/>
      <c r="J933" s="39"/>
      <c r="K933" s="39"/>
      <c r="L933" s="39"/>
      <c r="M933" s="39"/>
      <c r="N933" s="56"/>
      <c r="O933" s="40"/>
      <c r="P933" s="61"/>
      <c r="Q933" s="57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39"/>
    </row>
    <row r="934" spans="1:31" ht="15" customHeight="1" x14ac:dyDescent="0.25">
      <c r="A934" s="39"/>
      <c r="B934" s="39"/>
      <c r="C934" s="39"/>
      <c r="D934" s="39"/>
      <c r="E934" s="39"/>
      <c r="F934" s="39"/>
      <c r="G934" s="39"/>
      <c r="H934" s="40"/>
      <c r="I934" s="39"/>
      <c r="J934" s="39"/>
      <c r="K934" s="39"/>
      <c r="L934" s="39"/>
      <c r="M934" s="39"/>
      <c r="N934" s="56"/>
      <c r="O934" s="40"/>
      <c r="P934" s="61"/>
      <c r="Q934" s="57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39"/>
    </row>
    <row r="935" spans="1:31" ht="15" customHeight="1" x14ac:dyDescent="0.25">
      <c r="A935" s="39"/>
      <c r="B935" s="39"/>
      <c r="C935" s="39"/>
      <c r="D935" s="39"/>
      <c r="E935" s="39"/>
      <c r="F935" s="39"/>
      <c r="G935" s="39"/>
      <c r="H935" s="40"/>
      <c r="I935" s="39"/>
      <c r="J935" s="39"/>
      <c r="K935" s="39"/>
      <c r="L935" s="39"/>
      <c r="M935" s="39"/>
      <c r="N935" s="56"/>
      <c r="O935" s="40"/>
      <c r="P935" s="61"/>
      <c r="Q935" s="57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39"/>
    </row>
    <row r="936" spans="1:31" ht="15" customHeight="1" x14ac:dyDescent="0.25">
      <c r="A936" s="39"/>
      <c r="B936" s="39"/>
      <c r="C936" s="39"/>
      <c r="D936" s="39"/>
      <c r="E936" s="39"/>
      <c r="F936" s="39"/>
      <c r="G936" s="39"/>
      <c r="H936" s="40"/>
      <c r="I936" s="39"/>
      <c r="J936" s="39"/>
      <c r="K936" s="39"/>
      <c r="L936" s="39"/>
      <c r="M936" s="39"/>
      <c r="N936" s="56"/>
      <c r="O936" s="40"/>
      <c r="P936" s="61"/>
      <c r="Q936" s="57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39"/>
    </row>
    <row r="937" spans="1:31" ht="15" customHeight="1" x14ac:dyDescent="0.25">
      <c r="A937" s="39"/>
      <c r="B937" s="39"/>
      <c r="C937" s="39"/>
      <c r="D937" s="39"/>
      <c r="E937" s="39"/>
      <c r="F937" s="39"/>
      <c r="G937" s="39"/>
      <c r="H937" s="40"/>
      <c r="I937" s="39"/>
      <c r="J937" s="39"/>
      <c r="K937" s="39"/>
      <c r="L937" s="39"/>
      <c r="M937" s="39"/>
      <c r="N937" s="56"/>
      <c r="O937" s="40"/>
      <c r="P937" s="61"/>
      <c r="Q937" s="57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39"/>
    </row>
    <row r="938" spans="1:31" ht="15" customHeight="1" x14ac:dyDescent="0.25">
      <c r="A938" s="39"/>
      <c r="B938" s="39"/>
      <c r="C938" s="39"/>
      <c r="D938" s="39"/>
      <c r="E938" s="39"/>
      <c r="F938" s="39"/>
      <c r="G938" s="39"/>
      <c r="H938" s="40"/>
      <c r="I938" s="39"/>
      <c r="J938" s="39"/>
      <c r="K938" s="39"/>
      <c r="L938" s="39"/>
      <c r="M938" s="39"/>
      <c r="N938" s="56"/>
      <c r="O938" s="40"/>
      <c r="P938" s="61"/>
      <c r="Q938" s="57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39"/>
    </row>
    <row r="939" spans="1:31" ht="15" customHeight="1" x14ac:dyDescent="0.25">
      <c r="A939" s="39"/>
      <c r="B939" s="39"/>
      <c r="C939" s="39"/>
      <c r="D939" s="39"/>
      <c r="E939" s="39"/>
      <c r="F939" s="39"/>
      <c r="G939" s="39"/>
      <c r="H939" s="40"/>
      <c r="I939" s="39"/>
      <c r="J939" s="39"/>
      <c r="K939" s="39"/>
      <c r="L939" s="39"/>
      <c r="M939" s="39"/>
      <c r="N939" s="56"/>
      <c r="O939" s="40"/>
      <c r="P939" s="61"/>
      <c r="Q939" s="57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39"/>
    </row>
    <row r="940" spans="1:31" ht="15" customHeight="1" x14ac:dyDescent="0.25">
      <c r="A940" s="39"/>
      <c r="B940" s="39"/>
      <c r="C940" s="39"/>
      <c r="D940" s="39"/>
      <c r="E940" s="39"/>
      <c r="F940" s="39"/>
      <c r="G940" s="39"/>
      <c r="H940" s="40"/>
      <c r="I940" s="39"/>
      <c r="J940" s="39"/>
      <c r="K940" s="39"/>
      <c r="L940" s="39"/>
      <c r="M940" s="39"/>
      <c r="N940" s="56"/>
      <c r="O940" s="40"/>
      <c r="P940" s="61"/>
      <c r="Q940" s="57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39"/>
    </row>
    <row r="941" spans="1:31" ht="15" customHeight="1" x14ac:dyDescent="0.25">
      <c r="A941" s="39"/>
      <c r="B941" s="39"/>
      <c r="C941" s="39"/>
      <c r="D941" s="39"/>
      <c r="E941" s="39"/>
      <c r="F941" s="39"/>
      <c r="G941" s="39"/>
      <c r="H941" s="40"/>
      <c r="I941" s="39"/>
      <c r="J941" s="39"/>
      <c r="K941" s="39"/>
      <c r="L941" s="39"/>
      <c r="M941" s="39"/>
      <c r="N941" s="56"/>
      <c r="O941" s="40"/>
      <c r="P941" s="61"/>
      <c r="Q941" s="57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39"/>
    </row>
    <row r="942" spans="1:31" ht="15" customHeight="1" x14ac:dyDescent="0.25">
      <c r="A942" s="39"/>
      <c r="B942" s="39"/>
      <c r="C942" s="39"/>
      <c r="D942" s="39"/>
      <c r="E942" s="39"/>
      <c r="F942" s="39"/>
      <c r="G942" s="39"/>
      <c r="H942" s="40"/>
      <c r="I942" s="39"/>
      <c r="J942" s="39"/>
      <c r="K942" s="39"/>
      <c r="L942" s="39"/>
      <c r="M942" s="39"/>
      <c r="N942" s="56"/>
      <c r="O942" s="40"/>
      <c r="P942" s="61"/>
      <c r="Q942" s="57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39"/>
    </row>
    <row r="943" spans="1:31" ht="15" customHeight="1" x14ac:dyDescent="0.25">
      <c r="A943" s="39"/>
      <c r="B943" s="39"/>
      <c r="C943" s="39"/>
      <c r="D943" s="39"/>
      <c r="E943" s="39"/>
      <c r="F943" s="39"/>
      <c r="G943" s="39"/>
      <c r="H943" s="40"/>
      <c r="I943" s="39"/>
      <c r="J943" s="39"/>
      <c r="K943" s="39"/>
      <c r="L943" s="39"/>
      <c r="M943" s="39"/>
      <c r="N943" s="56"/>
      <c r="O943" s="40"/>
      <c r="P943" s="61"/>
      <c r="Q943" s="57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39"/>
    </row>
    <row r="944" spans="1:31" ht="15" customHeight="1" x14ac:dyDescent="0.25">
      <c r="A944" s="39"/>
      <c r="B944" s="39"/>
      <c r="C944" s="39"/>
      <c r="D944" s="39"/>
      <c r="E944" s="39"/>
      <c r="F944" s="39"/>
      <c r="G944" s="39"/>
      <c r="H944" s="40"/>
      <c r="I944" s="39"/>
      <c r="J944" s="39"/>
      <c r="K944" s="39"/>
      <c r="L944" s="39"/>
      <c r="M944" s="39"/>
      <c r="N944" s="56"/>
      <c r="O944" s="40"/>
      <c r="P944" s="61"/>
      <c r="Q944" s="57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39"/>
    </row>
    <row r="945" spans="1:31" ht="15" customHeight="1" x14ac:dyDescent="0.25">
      <c r="A945" s="39"/>
      <c r="B945" s="39"/>
      <c r="C945" s="39"/>
      <c r="D945" s="39"/>
      <c r="E945" s="39"/>
      <c r="F945" s="39"/>
      <c r="G945" s="39"/>
      <c r="H945" s="40"/>
      <c r="I945" s="39"/>
      <c r="J945" s="39"/>
      <c r="K945" s="39"/>
      <c r="L945" s="39"/>
      <c r="M945" s="39"/>
      <c r="N945" s="56"/>
      <c r="O945" s="40"/>
      <c r="P945" s="61"/>
      <c r="Q945" s="57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39"/>
    </row>
    <row r="946" spans="1:31" ht="15" customHeight="1" x14ac:dyDescent="0.25">
      <c r="A946" s="39"/>
      <c r="B946" s="39"/>
      <c r="C946" s="39"/>
      <c r="D946" s="39"/>
      <c r="E946" s="39"/>
      <c r="F946" s="39"/>
      <c r="G946" s="39"/>
      <c r="H946" s="40"/>
      <c r="I946" s="39"/>
      <c r="J946" s="39"/>
      <c r="K946" s="39"/>
      <c r="L946" s="39"/>
      <c r="M946" s="39"/>
      <c r="N946" s="56"/>
      <c r="O946" s="40"/>
      <c r="P946" s="61"/>
      <c r="Q946" s="57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39"/>
    </row>
    <row r="947" spans="1:31" ht="15" customHeight="1" x14ac:dyDescent="0.25">
      <c r="A947" s="39"/>
      <c r="B947" s="39"/>
      <c r="C947" s="39"/>
      <c r="D947" s="39"/>
      <c r="E947" s="39"/>
      <c r="F947" s="39"/>
      <c r="G947" s="39"/>
      <c r="H947" s="40"/>
      <c r="I947" s="39"/>
      <c r="J947" s="39"/>
      <c r="K947" s="39"/>
      <c r="L947" s="39"/>
      <c r="M947" s="39"/>
      <c r="N947" s="56"/>
      <c r="O947" s="40"/>
      <c r="P947" s="61"/>
      <c r="Q947" s="57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39"/>
    </row>
    <row r="948" spans="1:31" ht="15" customHeight="1" x14ac:dyDescent="0.25">
      <c r="A948" s="39"/>
      <c r="B948" s="39"/>
      <c r="C948" s="39"/>
      <c r="D948" s="39"/>
      <c r="E948" s="39"/>
      <c r="F948" s="39"/>
      <c r="G948" s="39"/>
      <c r="H948" s="40"/>
      <c r="I948" s="39"/>
      <c r="J948" s="39"/>
      <c r="K948" s="39"/>
      <c r="L948" s="39"/>
      <c r="M948" s="39"/>
      <c r="N948" s="56"/>
      <c r="O948" s="40"/>
      <c r="P948" s="61"/>
      <c r="Q948" s="57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39"/>
    </row>
  </sheetData>
  <mergeCells count="7">
    <mergeCell ref="A492:I492"/>
    <mergeCell ref="A9:H9"/>
    <mergeCell ref="X2:AA2"/>
    <mergeCell ref="X3:AA3"/>
    <mergeCell ref="X4:AA4"/>
    <mergeCell ref="X5:AA5"/>
    <mergeCell ref="A7:AC7"/>
  </mergeCells>
  <pageMargins left="0.70866141732283472" right="0.70866141732283472" top="0.74803149606299213" bottom="0.74803149606299213" header="0.31496062992125984" footer="0.31496062992125984"/>
  <pageSetup scale="2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2026 -1</vt:lpstr>
      <vt:lpstr>XXI___INV_Catalogo_de_Articulo_</vt:lpstr>
      <vt:lpstr>Hoja1</vt:lpstr>
      <vt:lpstr>2024</vt:lpstr>
      <vt:lpstr>'2024'!Títulos_a_imprimir</vt:lpstr>
      <vt:lpstr>'2026 -1'!Títulos_a_imprimir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123</dc:creator>
  <cp:keywords/>
  <dc:description/>
  <cp:lastModifiedBy>NOVELO LEON OSCAR ALBERTO</cp:lastModifiedBy>
  <cp:revision/>
  <cp:lastPrinted>2026-01-30T22:03:17Z</cp:lastPrinted>
  <dcterms:created xsi:type="dcterms:W3CDTF">2023-07-24T16:28:31Z</dcterms:created>
  <dcterms:modified xsi:type="dcterms:W3CDTF">2026-01-31T02:34:26Z</dcterms:modified>
  <cp:category/>
  <cp:contentStatus/>
</cp:coreProperties>
</file>